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E:\DAO TAO\TL DAO TAO CT TRUONG SP\KH NĂM HỌC\SPV - KHNH 2024\"/>
    </mc:Choice>
  </mc:AlternateContent>
  <xr:revisionPtr revIDLastSave="0" documentId="13_ncr:1_{726EBEBD-15C8-43DF-984F-BBB44C9A98ED}" xr6:coauthVersionLast="47" xr6:coauthVersionMax="47" xr10:uidLastSave="{00000000-0000-0000-0000-000000000000}"/>
  <bookViews>
    <workbookView xWindow="-110" yWindow="-110" windowWidth="19420" windowHeight="10300" firstSheet="47" activeTab="48" xr2:uid="{00000000-000D-0000-FFFF-FFFF00000000}"/>
  </bookViews>
  <sheets>
    <sheet name="Danh mục mẫu biểu" sheetId="1" r:id="rId1"/>
    <sheet name="Phần 1. Đánh giá thực hiện 2023" sheetId="2" r:id="rId2"/>
    <sheet name="Bieu 1-Tong hop quy mo" sheetId="3" r:id="rId3"/>
    <sheet name="Bieu 1a - Quy mo Chinh quy" sheetId="4" r:id="rId4"/>
    <sheet name="Bieu 1b - Quy mo Sau dai hoc" sheetId="5" r:id="rId5"/>
    <sheet name="Bieu 1c- Quy mo VLVH - TX" sheetId="6" r:id="rId6"/>
    <sheet name="Bieu 2 tong hop đơn vị" sheetId="7" r:id="rId7"/>
    <sheet name="Bản sao của Bieu 2 tong hop đơn" sheetId="8" r:id="rId8"/>
    <sheet name="Bieu 2a-ĐH-Toán" sheetId="9" r:id="rId9"/>
    <sheet name="Bieu 2a-ĐH-Lý" sheetId="10" r:id="rId10"/>
    <sheet name="Biểu 2a - ĐH - Sinh" sheetId="11" r:id="rId11"/>
    <sheet name="Bieu 2a-ĐH-Hoá" sheetId="12" r:id="rId12"/>
    <sheet name="Bieu 2a-ĐH-Văn" sheetId="13" r:id="rId13"/>
    <sheet name="Bieu 2a-ĐH-Sử" sheetId="14" r:id="rId14"/>
    <sheet name="Bieu 2a-ĐH-Địa" sheetId="15" r:id="rId15"/>
    <sheet name="Bieu 2a-ĐH-GDCT" sheetId="16" r:id="rId16"/>
    <sheet name="Bieu 2a-ĐH-Tin" sheetId="17" r:id="rId17"/>
    <sheet name="Biểu 2a - ĐH - GDTH" sheetId="18" r:id="rId18"/>
    <sheet name="Bieu 2a-DH-GDMN" sheetId="19" r:id="rId19"/>
    <sheet name="bieu 2a -ĐH - TLGD" sheetId="20" r:id="rId20"/>
    <sheet name="Bieu 2b - SĐH-Toán" sheetId="21" r:id="rId21"/>
    <sheet name="Bieu 2b - SĐH-Lý" sheetId="22" r:id="rId22"/>
    <sheet name="Bieu 2b - SĐH-Hoá" sheetId="23" r:id="rId23"/>
    <sheet name="Bieu 2b - SĐH-Sinh" sheetId="24" r:id="rId24"/>
    <sheet name="Bieu 2b - SĐH-Văn" sheetId="25" r:id="rId25"/>
    <sheet name="Bieu 2b - SĐH-Sử" sheetId="26" r:id="rId26"/>
    <sheet name="Bieu 2b - SĐH-Địa" sheetId="27" r:id="rId27"/>
    <sheet name="Bieu 2b - SĐH-GDCT" sheetId="28" r:id="rId28"/>
    <sheet name="Bieu 2b - SĐH-Tin" sheetId="29" r:id="rId29"/>
    <sheet name="Bieu 2b - SĐH-GDMN" sheetId="30" r:id="rId30"/>
    <sheet name="Bieu 2b - SĐH-GDTH" sheetId="31" r:id="rId31"/>
    <sheet name="Bieu 2b - SĐH-TLGD" sheetId="32" r:id="rId32"/>
    <sheet name="Bieu 3a-Tong gio chuan" sheetId="33" r:id="rId33"/>
    <sheet name="Biểu 4- KH TNTN" sheetId="34" r:id="rId34"/>
    <sheet name="Bieu 5 - Thực tập thực tế" sheetId="35" r:id="rId35"/>
    <sheet name="Biểu 5b- KH đào tạo khác" sheetId="36" r:id="rId36"/>
    <sheet name="Biểu 6 - Bổ sung giáo trình" sheetId="37" r:id="rId37"/>
    <sheet name="Biểu 7 - Kế hoạch xuất bản" sheetId="38" r:id="rId38"/>
    <sheet name="Bieu 8 - TGĐ ĐGN" sheetId="39" r:id="rId39"/>
    <sheet name="Biểu 9 - Mở mã ngành" sheetId="40" r:id="rId40"/>
    <sheet name="Bieu 10 Ke hoach can bo" sheetId="41" r:id="rId41"/>
    <sheet name="Bieu 11a - Mua sam đào tạo" sheetId="42" r:id="rId42"/>
    <sheet name="Biểu 11b - Mua sắm hành chính" sheetId="43" r:id="rId43"/>
    <sheet name="Bieu 12a-ke hoach NCKH" sheetId="44" r:id="rId44"/>
    <sheet name="Bieu 12b Ke hoach cong bo" sheetId="45" r:id="rId45"/>
    <sheet name="Bieu 12c Khởi nghiệp" sheetId="46" r:id="rId46"/>
    <sheet name="Bieu 13 Ke hoach boi duong" sheetId="47" r:id="rId47"/>
    <sheet name="Biểu 14a - Thu ĐT ĐH trở lên" sheetId="48" r:id="rId48"/>
    <sheet name="Biểu 14b - Thu Lưu học sinh" sheetId="49" r:id="rId49"/>
    <sheet name="Biểu 14d - Thu KHÁC" sheetId="50" r:id="rId50"/>
    <sheet name="Biểu 14 tổng hợp" sheetId="51" r:id="rId51"/>
    <sheet name="Biểu 15 Ke hoạch chi" sheetId="52" r:id="rId52"/>
    <sheet name="Biểu 17- Số liệu tham khảo" sheetId="53" r:id="rId53"/>
    <sheet name="Biểu 15a Kế hoạch chi BS CTTLBD" sheetId="54" r:id="rId54"/>
    <sheet name="Biểu 16 - Chênh lệch T-C" sheetId="55" r:id="rId55"/>
    <sheet name="Thong tin can bo" sheetId="56" r:id="rId56"/>
    <sheet name="Các phụ lục dự toán biểu 5" sheetId="57" r:id="rId5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78" i="56" l="1"/>
  <c r="F178" i="56"/>
  <c r="A178" i="56"/>
  <c r="Z177" i="56"/>
  <c r="F177" i="56"/>
  <c r="A177" i="56"/>
  <c r="Z176" i="56"/>
  <c r="F176" i="56"/>
  <c r="A176" i="56"/>
  <c r="Z175" i="56"/>
  <c r="F175" i="56"/>
  <c r="A175" i="56"/>
  <c r="A174" i="56"/>
  <c r="Z173" i="56"/>
  <c r="F173" i="56"/>
  <c r="A173" i="56"/>
  <c r="Z172" i="56"/>
  <c r="F172" i="56"/>
  <c r="A172" i="56"/>
  <c r="Z171" i="56"/>
  <c r="F171" i="56"/>
  <c r="A171" i="56"/>
  <c r="Z170" i="56"/>
  <c r="F170" i="56"/>
  <c r="A170" i="56"/>
  <c r="Z169" i="56"/>
  <c r="F169" i="56"/>
  <c r="A169" i="56"/>
  <c r="Z168" i="56"/>
  <c r="F168" i="56"/>
  <c r="A168" i="56"/>
  <c r="Z167" i="56"/>
  <c r="F167" i="56"/>
  <c r="A167" i="56"/>
  <c r="Z166" i="56"/>
  <c r="F166" i="56"/>
  <c r="A166" i="56"/>
  <c r="Z165" i="56"/>
  <c r="F165" i="56"/>
  <c r="A165" i="56"/>
  <c r="Z164" i="56"/>
  <c r="F164" i="56"/>
  <c r="A164" i="56"/>
  <c r="Z163" i="56"/>
  <c r="F163" i="56"/>
  <c r="A163" i="56"/>
  <c r="Z162" i="56"/>
  <c r="F162" i="56"/>
  <c r="A162" i="56"/>
  <c r="Z161" i="56"/>
  <c r="F161" i="56"/>
  <c r="A161" i="56"/>
  <c r="Z160" i="56"/>
  <c r="F160" i="56"/>
  <c r="A160" i="56"/>
  <c r="Z159" i="56"/>
  <c r="F159" i="56"/>
  <c r="A159" i="56"/>
  <c r="Z158" i="56"/>
  <c r="F158" i="56"/>
  <c r="A158" i="56"/>
  <c r="Z157" i="56"/>
  <c r="F157" i="56"/>
  <c r="A157" i="56"/>
  <c r="Z156" i="56"/>
  <c r="F156" i="56"/>
  <c r="A156" i="56"/>
  <c r="Z155" i="56"/>
  <c r="F155" i="56"/>
  <c r="A155" i="56"/>
  <c r="Z154" i="56"/>
  <c r="F154" i="56"/>
  <c r="A154" i="56"/>
  <c r="Z153" i="56"/>
  <c r="F153" i="56"/>
  <c r="A153" i="56"/>
  <c r="Z152" i="56"/>
  <c r="F152" i="56"/>
  <c r="A152" i="56"/>
  <c r="Z151" i="56"/>
  <c r="F151" i="56"/>
  <c r="A151" i="56"/>
  <c r="Z150" i="56"/>
  <c r="F150" i="56"/>
  <c r="A150" i="56"/>
  <c r="Z149" i="56"/>
  <c r="F149" i="56"/>
  <c r="A149" i="56"/>
  <c r="Z148" i="56"/>
  <c r="F148" i="56"/>
  <c r="A148" i="56"/>
  <c r="Z147" i="56"/>
  <c r="F147" i="56"/>
  <c r="A147" i="56"/>
  <c r="Z146" i="56"/>
  <c r="F146" i="56"/>
  <c r="A146" i="56"/>
  <c r="Z145" i="56"/>
  <c r="F145" i="56"/>
  <c r="A145" i="56"/>
  <c r="Z144" i="56"/>
  <c r="F144" i="56"/>
  <c r="A144" i="56"/>
  <c r="Z143" i="56"/>
  <c r="F143" i="56"/>
  <c r="A143" i="56"/>
  <c r="Z142" i="56"/>
  <c r="F142" i="56"/>
  <c r="A142" i="56"/>
  <c r="Z141" i="56"/>
  <c r="F141" i="56"/>
  <c r="A141" i="56"/>
  <c r="Z140" i="56"/>
  <c r="F140" i="56"/>
  <c r="A140" i="56"/>
  <c r="Z139" i="56"/>
  <c r="F139" i="56"/>
  <c r="A139" i="56"/>
  <c r="Z138" i="56"/>
  <c r="F138" i="56"/>
  <c r="A138" i="56"/>
  <c r="Z137" i="56"/>
  <c r="F137" i="56"/>
  <c r="A137" i="56"/>
  <c r="Z136" i="56"/>
  <c r="F136" i="56"/>
  <c r="A136" i="56"/>
  <c r="Z135" i="56"/>
  <c r="F135" i="56"/>
  <c r="A135" i="56"/>
  <c r="Z134" i="56"/>
  <c r="F134" i="56"/>
  <c r="A134" i="56"/>
  <c r="Z133" i="56"/>
  <c r="F133" i="56"/>
  <c r="A133" i="56"/>
  <c r="Z132" i="56"/>
  <c r="F132" i="56"/>
  <c r="A132" i="56"/>
  <c r="Z131" i="56"/>
  <c r="F131" i="56"/>
  <c r="A131" i="56"/>
  <c r="Z130" i="56"/>
  <c r="F130" i="56"/>
  <c r="A130" i="56"/>
  <c r="Z129" i="56"/>
  <c r="F129" i="56"/>
  <c r="A129" i="56"/>
  <c r="Z128" i="56"/>
  <c r="F128" i="56"/>
  <c r="A128" i="56"/>
  <c r="Z127" i="56"/>
  <c r="F127" i="56"/>
  <c r="A127" i="56"/>
  <c r="Z126" i="56"/>
  <c r="F126" i="56"/>
  <c r="A126" i="56"/>
  <c r="Z125" i="56"/>
  <c r="F125" i="56"/>
  <c r="A125" i="56"/>
  <c r="Z124" i="56"/>
  <c r="F124" i="56"/>
  <c r="A124" i="56"/>
  <c r="Z123" i="56"/>
  <c r="F123" i="56"/>
  <c r="A123" i="56"/>
  <c r="Z122" i="56"/>
  <c r="F122" i="56"/>
  <c r="A122" i="56"/>
  <c r="F121" i="56"/>
  <c r="A121" i="56"/>
  <c r="Z120" i="56"/>
  <c r="F120" i="56"/>
  <c r="A120" i="56"/>
  <c r="Z119" i="56"/>
  <c r="F119" i="56"/>
  <c r="A119" i="56"/>
  <c r="Z118" i="56"/>
  <c r="F118" i="56"/>
  <c r="A118" i="56"/>
  <c r="Z117" i="56"/>
  <c r="F117" i="56"/>
  <c r="A117" i="56"/>
  <c r="Z116" i="56"/>
  <c r="F116" i="56"/>
  <c r="A116" i="56"/>
  <c r="Z115" i="56"/>
  <c r="F115" i="56"/>
  <c r="A115" i="56"/>
  <c r="Z114" i="56"/>
  <c r="F114" i="56"/>
  <c r="A114" i="56"/>
  <c r="Z113" i="56"/>
  <c r="F113" i="56"/>
  <c r="A113" i="56"/>
  <c r="Z112" i="56"/>
  <c r="F112" i="56"/>
  <c r="A112" i="56"/>
  <c r="Z111" i="56"/>
  <c r="F111" i="56"/>
  <c r="A111" i="56"/>
  <c r="Z110" i="56"/>
  <c r="F110" i="56"/>
  <c r="A110" i="56"/>
  <c r="Z109" i="56"/>
  <c r="F109" i="56"/>
  <c r="A109" i="56"/>
  <c r="Z108" i="56"/>
  <c r="F108" i="56"/>
  <c r="A108" i="56"/>
  <c r="Z107" i="56"/>
  <c r="F107" i="56"/>
  <c r="A107" i="56"/>
  <c r="Z106" i="56"/>
  <c r="F106" i="56"/>
  <c r="A106" i="56"/>
  <c r="F105" i="56"/>
  <c r="A105" i="56"/>
  <c r="Z104" i="56"/>
  <c r="F104" i="56"/>
  <c r="A104" i="56"/>
  <c r="Z103" i="56"/>
  <c r="F103" i="56"/>
  <c r="A103" i="56"/>
  <c r="Z102" i="56"/>
  <c r="F102" i="56"/>
  <c r="A102" i="56"/>
  <c r="Z101" i="56"/>
  <c r="F101" i="56"/>
  <c r="A101" i="56"/>
  <c r="Z100" i="56"/>
  <c r="F100" i="56"/>
  <c r="A100" i="56"/>
  <c r="Z99" i="56"/>
  <c r="F99" i="56"/>
  <c r="A99" i="56"/>
  <c r="Z98" i="56"/>
  <c r="F98" i="56"/>
  <c r="A98" i="56"/>
  <c r="Z97" i="56"/>
  <c r="F97" i="56"/>
  <c r="A97" i="56"/>
  <c r="Z96" i="56"/>
  <c r="F96" i="56"/>
  <c r="A96" i="56"/>
  <c r="Z95" i="56"/>
  <c r="F95" i="56"/>
  <c r="A95" i="56"/>
  <c r="Z94" i="56"/>
  <c r="F94" i="56"/>
  <c r="A94" i="56"/>
  <c r="Z93" i="56"/>
  <c r="F93" i="56"/>
  <c r="A93" i="56"/>
  <c r="Z92" i="56"/>
  <c r="F92" i="56"/>
  <c r="A92" i="56"/>
  <c r="Z91" i="56"/>
  <c r="F91" i="56"/>
  <c r="A91" i="56"/>
  <c r="Z90" i="56"/>
  <c r="F90" i="56"/>
  <c r="A90" i="56"/>
  <c r="F89" i="56"/>
  <c r="A89" i="56"/>
  <c r="Z88" i="56"/>
  <c r="F88" i="56"/>
  <c r="A88" i="56"/>
  <c r="Z87" i="56"/>
  <c r="F87" i="56"/>
  <c r="A87" i="56"/>
  <c r="Z86" i="56"/>
  <c r="F86" i="56"/>
  <c r="A86" i="56"/>
  <c r="Z85" i="56"/>
  <c r="F85" i="56"/>
  <c r="A85" i="56"/>
  <c r="Z84" i="56"/>
  <c r="F84" i="56"/>
  <c r="A84" i="56"/>
  <c r="Z83" i="56"/>
  <c r="F83" i="56"/>
  <c r="A83" i="56"/>
  <c r="Z82" i="56"/>
  <c r="F82" i="56"/>
  <c r="A82" i="56"/>
  <c r="Z81" i="56"/>
  <c r="F81" i="56"/>
  <c r="A81" i="56"/>
  <c r="Z80" i="56"/>
  <c r="F80" i="56"/>
  <c r="A80" i="56"/>
  <c r="Z79" i="56"/>
  <c r="F79" i="56"/>
  <c r="A79" i="56"/>
  <c r="Z78" i="56"/>
  <c r="F78" i="56"/>
  <c r="A78" i="56"/>
  <c r="Z77" i="56"/>
  <c r="F77" i="56"/>
  <c r="A77" i="56"/>
  <c r="Z76" i="56"/>
  <c r="F76" i="56"/>
  <c r="A76" i="56"/>
  <c r="Z75" i="56"/>
  <c r="F75" i="56"/>
  <c r="A75" i="56"/>
  <c r="Z74" i="56"/>
  <c r="F74" i="56"/>
  <c r="A74" i="56"/>
  <c r="Z73" i="56"/>
  <c r="F73" i="56"/>
  <c r="A73" i="56"/>
  <c r="Z72" i="56"/>
  <c r="F72" i="56"/>
  <c r="A72" i="56"/>
  <c r="Z71" i="56"/>
  <c r="F71" i="56"/>
  <c r="A71" i="56"/>
  <c r="Z70" i="56"/>
  <c r="F70" i="56"/>
  <c r="A70" i="56"/>
  <c r="Z69" i="56"/>
  <c r="F69" i="56"/>
  <c r="A69" i="56"/>
  <c r="Z68" i="56"/>
  <c r="F68" i="56"/>
  <c r="A68" i="56"/>
  <c r="Z67" i="56"/>
  <c r="F67" i="56"/>
  <c r="A67" i="56"/>
  <c r="Z66" i="56"/>
  <c r="F66" i="56"/>
  <c r="A66" i="56"/>
  <c r="Z65" i="56"/>
  <c r="F65" i="56"/>
  <c r="A65" i="56"/>
  <c r="Z64" i="56"/>
  <c r="F64" i="56"/>
  <c r="A64" i="56"/>
  <c r="Z63" i="56"/>
  <c r="F63" i="56"/>
  <c r="A63" i="56"/>
  <c r="Z62" i="56"/>
  <c r="F62" i="56"/>
  <c r="A62" i="56"/>
  <c r="Z61" i="56"/>
  <c r="F61" i="56"/>
  <c r="A61" i="56"/>
  <c r="Z60" i="56"/>
  <c r="F60" i="56"/>
  <c r="A60" i="56"/>
  <c r="Z59" i="56"/>
  <c r="F59" i="56"/>
  <c r="A59" i="56"/>
  <c r="Z58" i="56"/>
  <c r="F58" i="56"/>
  <c r="A58" i="56"/>
  <c r="Z57" i="56"/>
  <c r="F57" i="56"/>
  <c r="A57" i="56"/>
  <c r="Z56" i="56"/>
  <c r="F56" i="56"/>
  <c r="A56" i="56"/>
  <c r="F55" i="56"/>
  <c r="A55" i="56"/>
  <c r="F54" i="56"/>
  <c r="A54" i="56"/>
  <c r="Z53" i="56"/>
  <c r="F53" i="56"/>
  <c r="A53" i="56"/>
  <c r="Z52" i="56"/>
  <c r="F52" i="56"/>
  <c r="A52" i="56"/>
  <c r="Z51" i="56"/>
  <c r="F51" i="56"/>
  <c r="A51" i="56"/>
  <c r="Z50" i="56"/>
  <c r="F50" i="56"/>
  <c r="A50" i="56"/>
  <c r="Z49" i="56"/>
  <c r="F49" i="56"/>
  <c r="A49" i="56"/>
  <c r="Z48" i="56"/>
  <c r="F48" i="56"/>
  <c r="A48" i="56"/>
  <c r="Z47" i="56"/>
  <c r="F47" i="56"/>
  <c r="A47" i="56"/>
  <c r="F46" i="56"/>
  <c r="A46" i="56"/>
  <c r="Z45" i="56"/>
  <c r="F45" i="56"/>
  <c r="A45" i="56"/>
  <c r="Z44" i="56"/>
  <c r="F44" i="56"/>
  <c r="A44" i="56"/>
  <c r="Z43" i="56"/>
  <c r="F43" i="56"/>
  <c r="A43" i="56"/>
  <c r="Z42" i="56"/>
  <c r="F42" i="56"/>
  <c r="A42" i="56"/>
  <c r="Z41" i="56"/>
  <c r="F41" i="56"/>
  <c r="A41" i="56"/>
  <c r="Z40" i="56"/>
  <c r="F40" i="56"/>
  <c r="A40" i="56"/>
  <c r="Z39" i="56"/>
  <c r="F39" i="56"/>
  <c r="A39" i="56"/>
  <c r="Z38" i="56"/>
  <c r="F38" i="56"/>
  <c r="A38" i="56"/>
  <c r="Z37" i="56"/>
  <c r="F37" i="56"/>
  <c r="A37" i="56"/>
  <c r="Z36" i="56"/>
  <c r="F36" i="56"/>
  <c r="A36" i="56"/>
  <c r="Z35" i="56"/>
  <c r="F35" i="56"/>
  <c r="A35" i="56"/>
  <c r="Z34" i="56"/>
  <c r="F34" i="56"/>
  <c r="A34" i="56"/>
  <c r="Z33" i="56"/>
  <c r="F33" i="56"/>
  <c r="A33" i="56"/>
  <c r="Z32" i="56"/>
  <c r="F32" i="56"/>
  <c r="A32" i="56"/>
  <c r="Z31" i="56"/>
  <c r="F31" i="56"/>
  <c r="A31" i="56"/>
  <c r="Z30" i="56"/>
  <c r="F30" i="56"/>
  <c r="A30" i="56"/>
  <c r="Z29" i="56"/>
  <c r="F29" i="56"/>
  <c r="A29" i="56"/>
  <c r="Z28" i="56"/>
  <c r="F28" i="56"/>
  <c r="A28" i="56"/>
  <c r="Z27" i="56"/>
  <c r="F27" i="56"/>
  <c r="A27" i="56"/>
  <c r="Z26" i="56"/>
  <c r="F26" i="56"/>
  <c r="A26" i="56"/>
  <c r="Z25" i="56"/>
  <c r="F25" i="56"/>
  <c r="A25" i="56"/>
  <c r="Z24" i="56"/>
  <c r="F24" i="56"/>
  <c r="A24" i="56"/>
  <c r="Z23" i="56"/>
  <c r="F23" i="56"/>
  <c r="A23" i="56"/>
  <c r="Z22" i="56"/>
  <c r="F22" i="56"/>
  <c r="A22" i="56"/>
  <c r="Z21" i="56"/>
  <c r="F21" i="56"/>
  <c r="A21" i="56"/>
  <c r="Z20" i="56"/>
  <c r="F20" i="56"/>
  <c r="A20" i="56"/>
  <c r="Z19" i="56"/>
  <c r="F19" i="56"/>
  <c r="A19" i="56"/>
  <c r="Z18" i="56"/>
  <c r="F18" i="56"/>
  <c r="A18" i="56"/>
  <c r="Z17" i="56"/>
  <c r="F17" i="56"/>
  <c r="A17" i="56"/>
  <c r="Z16" i="56"/>
  <c r="F16" i="56"/>
  <c r="A16" i="56"/>
  <c r="Z15" i="56"/>
  <c r="F15" i="56"/>
  <c r="A15" i="56"/>
  <c r="Z14" i="56"/>
  <c r="F14" i="56"/>
  <c r="A14" i="56"/>
  <c r="Z13" i="56"/>
  <c r="F13" i="56"/>
  <c r="A13" i="56"/>
  <c r="Z12" i="56"/>
  <c r="F12" i="56"/>
  <c r="A12" i="56"/>
  <c r="Z11" i="56"/>
  <c r="F11" i="56"/>
  <c r="A11" i="56"/>
  <c r="Z10" i="56"/>
  <c r="F10" i="56"/>
  <c r="A10" i="56"/>
  <c r="Z9" i="56"/>
  <c r="F9" i="56"/>
  <c r="A9" i="56"/>
  <c r="Z8" i="56"/>
  <c r="F8" i="56"/>
  <c r="A8" i="56"/>
  <c r="Z7" i="56"/>
  <c r="F7" i="56"/>
  <c r="A7" i="56"/>
  <c r="Z6" i="56"/>
  <c r="F6" i="56"/>
  <c r="A6" i="56"/>
  <c r="Z5" i="56"/>
  <c r="F5" i="56"/>
  <c r="A5" i="56"/>
  <c r="C28" i="55"/>
  <c r="C27" i="55"/>
  <c r="C8" i="55" s="1"/>
  <c r="E9" i="55" s="1"/>
  <c r="C10" i="55"/>
  <c r="C9" i="55"/>
  <c r="T26" i="53"/>
  <c r="R26" i="53"/>
  <c r="P26" i="53"/>
  <c r="N26" i="53"/>
  <c r="L26" i="53"/>
  <c r="J26" i="53"/>
  <c r="H26" i="53"/>
  <c r="F26" i="53"/>
  <c r="D26" i="53"/>
  <c r="T25" i="53"/>
  <c r="R25" i="53"/>
  <c r="P25" i="53"/>
  <c r="N25" i="53"/>
  <c r="L25" i="53"/>
  <c r="J25" i="53"/>
  <c r="H25" i="53"/>
  <c r="F25" i="53"/>
  <c r="D25" i="53"/>
  <c r="T24" i="53"/>
  <c r="R24" i="53"/>
  <c r="P24" i="53"/>
  <c r="N24" i="53"/>
  <c r="L24" i="53"/>
  <c r="J24" i="53"/>
  <c r="H24" i="53"/>
  <c r="F24" i="53"/>
  <c r="D24" i="53"/>
  <c r="T23" i="53"/>
  <c r="R23" i="53"/>
  <c r="P23" i="53"/>
  <c r="N23" i="53"/>
  <c r="L23" i="53"/>
  <c r="J23" i="53"/>
  <c r="H23" i="53"/>
  <c r="F23" i="53"/>
  <c r="D23" i="53"/>
  <c r="T22" i="53"/>
  <c r="R22" i="53"/>
  <c r="P22" i="53"/>
  <c r="N22" i="53"/>
  <c r="L22" i="53"/>
  <c r="J22" i="53"/>
  <c r="H22" i="53"/>
  <c r="F22" i="53"/>
  <c r="D22" i="53"/>
  <c r="T21" i="53"/>
  <c r="R21" i="53"/>
  <c r="P21" i="53"/>
  <c r="N21" i="53"/>
  <c r="L21" i="53"/>
  <c r="J21" i="53"/>
  <c r="H21" i="53"/>
  <c r="F21" i="53"/>
  <c r="D21" i="53"/>
  <c r="T20" i="53"/>
  <c r="R20" i="53"/>
  <c r="P20" i="53"/>
  <c r="N20" i="53"/>
  <c r="L20" i="53"/>
  <c r="J20" i="53"/>
  <c r="H20" i="53"/>
  <c r="F20" i="53"/>
  <c r="D20" i="53"/>
  <c r="T19" i="53"/>
  <c r="R19" i="53"/>
  <c r="P19" i="53"/>
  <c r="N19" i="53"/>
  <c r="L19" i="53"/>
  <c r="J19" i="53"/>
  <c r="H19" i="53"/>
  <c r="F19" i="53"/>
  <c r="D19" i="53"/>
  <c r="T18" i="53"/>
  <c r="T11" i="53" s="1"/>
  <c r="R18" i="53"/>
  <c r="P18" i="53"/>
  <c r="N18" i="53"/>
  <c r="L18" i="53"/>
  <c r="J18" i="53"/>
  <c r="H18" i="53"/>
  <c r="F18" i="53"/>
  <c r="D18" i="53"/>
  <c r="T17" i="53"/>
  <c r="R17" i="53"/>
  <c r="P17" i="53"/>
  <c r="N17" i="53"/>
  <c r="L17" i="53"/>
  <c r="J17" i="53"/>
  <c r="H17" i="53"/>
  <c r="F17" i="53"/>
  <c r="F11" i="53" s="1"/>
  <c r="C14" i="52" s="1"/>
  <c r="D17" i="53"/>
  <c r="T16" i="53"/>
  <c r="R16" i="53"/>
  <c r="P16" i="53"/>
  <c r="N16" i="53"/>
  <c r="L16" i="53"/>
  <c r="J16" i="53"/>
  <c r="H16" i="53"/>
  <c r="F16" i="53"/>
  <c r="D16" i="53"/>
  <c r="T15" i="53"/>
  <c r="R15" i="53"/>
  <c r="P15" i="53"/>
  <c r="N15" i="53"/>
  <c r="L15" i="53"/>
  <c r="J15" i="53"/>
  <c r="J11" i="53" s="1"/>
  <c r="C15" i="52" s="1"/>
  <c r="H15" i="53"/>
  <c r="F15" i="53"/>
  <c r="D15" i="53"/>
  <c r="T14" i="53"/>
  <c r="R14" i="53"/>
  <c r="P14" i="53"/>
  <c r="N14" i="53"/>
  <c r="L14" i="53"/>
  <c r="L11" i="53" s="1"/>
  <c r="C17" i="52" s="1"/>
  <c r="J14" i="53"/>
  <c r="H14" i="53"/>
  <c r="F14" i="53"/>
  <c r="D14" i="53"/>
  <c r="T13" i="53"/>
  <c r="R13" i="53"/>
  <c r="P13" i="53"/>
  <c r="N13" i="53"/>
  <c r="N11" i="53" s="1"/>
  <c r="C16" i="52" s="1"/>
  <c r="L13" i="53"/>
  <c r="J13" i="53"/>
  <c r="H13" i="53"/>
  <c r="F13" i="53"/>
  <c r="D13" i="53"/>
  <c r="T12" i="53"/>
  <c r="R12" i="53"/>
  <c r="P12" i="53"/>
  <c r="P11" i="53" s="1"/>
  <c r="C36" i="52" s="1"/>
  <c r="N12" i="53"/>
  <c r="L12" i="53"/>
  <c r="J12" i="53"/>
  <c r="H12" i="53"/>
  <c r="F12" i="53"/>
  <c r="D12" i="53"/>
  <c r="S11" i="53"/>
  <c r="Q11" i="53"/>
  <c r="O11" i="53"/>
  <c r="M11" i="53"/>
  <c r="K11" i="53"/>
  <c r="I11" i="53"/>
  <c r="G11" i="53"/>
  <c r="E11" i="53"/>
  <c r="C11" i="53"/>
  <c r="C53" i="52"/>
  <c r="C49" i="52"/>
  <c r="C48" i="52"/>
  <c r="C38" i="52"/>
  <c r="D35" i="52"/>
  <c r="C34" i="52"/>
  <c r="D33" i="52"/>
  <c r="C32" i="52"/>
  <c r="C24" i="52"/>
  <c r="C10" i="51"/>
  <c r="C9" i="51"/>
  <c r="F14" i="50"/>
  <c r="F10" i="50" s="1"/>
  <c r="I10" i="49"/>
  <c r="I8" i="49" s="1"/>
  <c r="E9" i="49"/>
  <c r="I9" i="49" s="1"/>
  <c r="H8" i="49"/>
  <c r="AH21" i="48"/>
  <c r="AI21" i="48" s="1"/>
  <c r="R21" i="48"/>
  <c r="AI20" i="48"/>
  <c r="AH20" i="48"/>
  <c r="R20" i="48"/>
  <c r="AI19" i="48"/>
  <c r="AH19" i="48"/>
  <c r="R19" i="48"/>
  <c r="AH18" i="48"/>
  <c r="R18" i="48"/>
  <c r="AI18" i="48" s="1"/>
  <c r="AH17" i="48"/>
  <c r="AI17" i="48" s="1"/>
  <c r="R17" i="48"/>
  <c r="AH16" i="48"/>
  <c r="AI16" i="48" s="1"/>
  <c r="R16" i="48"/>
  <c r="AH15" i="48"/>
  <c r="AI15" i="48" s="1"/>
  <c r="AH14" i="48"/>
  <c r="AI14" i="48" s="1"/>
  <c r="R14" i="48"/>
  <c r="R13" i="48"/>
  <c r="AI12" i="48"/>
  <c r="AI10" i="48" s="1"/>
  <c r="AH12" i="48"/>
  <c r="R12" i="48"/>
  <c r="AI11" i="48"/>
  <c r="AH11" i="48"/>
  <c r="R11" i="48"/>
  <c r="AG10" i="48"/>
  <c r="AE10" i="48"/>
  <c r="AC10" i="48"/>
  <c r="AA10" i="48"/>
  <c r="Y10" i="48"/>
  <c r="W10" i="48"/>
  <c r="U10" i="48"/>
  <c r="S10" i="48"/>
  <c r="R10" i="48"/>
  <c r="Q10" i="48"/>
  <c r="O10" i="48"/>
  <c r="M10" i="48"/>
  <c r="K10" i="48"/>
  <c r="I10" i="48"/>
  <c r="G10" i="48"/>
  <c r="E10" i="48"/>
  <c r="C10" i="48"/>
  <c r="F16" i="47"/>
  <c r="F15" i="47"/>
  <c r="F14" i="47"/>
  <c r="F13" i="47"/>
  <c r="F12" i="47"/>
  <c r="F11" i="47"/>
  <c r="F10" i="47"/>
  <c r="F9" i="47"/>
  <c r="K9" i="46"/>
  <c r="G9" i="46"/>
  <c r="F9" i="46"/>
  <c r="E9" i="46"/>
  <c r="D9" i="46"/>
  <c r="R11" i="45"/>
  <c r="P11" i="45"/>
  <c r="R10" i="45"/>
  <c r="P10" i="45"/>
  <c r="R9" i="45"/>
  <c r="P9" i="45"/>
  <c r="R8" i="45"/>
  <c r="P8" i="45"/>
  <c r="R7" i="45"/>
  <c r="P7" i="45"/>
  <c r="D166" i="44"/>
  <c r="D165" i="44"/>
  <c r="L164" i="44"/>
  <c r="G164" i="44"/>
  <c r="G163" i="44" s="1"/>
  <c r="L163" i="44"/>
  <c r="H163" i="44"/>
  <c r="F163" i="44"/>
  <c r="E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M111" i="44"/>
  <c r="L111" i="44"/>
  <c r="K111" i="44"/>
  <c r="J111" i="44"/>
  <c r="G111" i="44"/>
  <c r="F111" i="44"/>
  <c r="E111" i="44"/>
  <c r="K109" i="44"/>
  <c r="D109" i="44"/>
  <c r="D108" i="44"/>
  <c r="D107" i="44"/>
  <c r="D106" i="44"/>
  <c r="D105" i="44"/>
  <c r="D104" i="44"/>
  <c r="D103" i="44"/>
  <c r="K102" i="44"/>
  <c r="H102" i="44"/>
  <c r="G102" i="44"/>
  <c r="F102" i="44"/>
  <c r="E102" i="44"/>
  <c r="D101" i="44"/>
  <c r="D100" i="44"/>
  <c r="D99" i="44"/>
  <c r="D98" i="44"/>
  <c r="M97" i="44"/>
  <c r="L97" i="44"/>
  <c r="K97" i="44"/>
  <c r="J97" i="44"/>
  <c r="H97" i="44"/>
  <c r="G97" i="44"/>
  <c r="F97" i="44"/>
  <c r="E97" i="44"/>
  <c r="D97" i="44"/>
  <c r="D96" i="44"/>
  <c r="D95" i="44"/>
  <c r="D94" i="44"/>
  <c r="D93" i="44"/>
  <c r="D92" i="44"/>
  <c r="D91" i="44"/>
  <c r="D90" i="44"/>
  <c r="D89" i="44"/>
  <c r="D81" i="44" s="1"/>
  <c r="D88" i="44"/>
  <c r="D87" i="44"/>
  <c r="D86" i="44"/>
  <c r="D85" i="44"/>
  <c r="D84" i="44"/>
  <c r="D83" i="44"/>
  <c r="D82" i="44"/>
  <c r="K81" i="44"/>
  <c r="J81" i="44"/>
  <c r="H81" i="44"/>
  <c r="G81" i="44"/>
  <c r="F81" i="44"/>
  <c r="E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M31" i="44"/>
  <c r="M27" i="44" s="1"/>
  <c r="L31" i="44"/>
  <c r="L27" i="44" s="1"/>
  <c r="K31" i="44"/>
  <c r="J31" i="44"/>
  <c r="J27" i="44" s="1"/>
  <c r="G31" i="44"/>
  <c r="F31" i="44"/>
  <c r="E31" i="44"/>
  <c r="G28" i="44"/>
  <c r="G27" i="44" s="1"/>
  <c r="F28" i="44"/>
  <c r="F27" i="44" s="1"/>
  <c r="H27" i="44"/>
  <c r="D23" i="44"/>
  <c r="D22" i="44"/>
  <c r="D21" i="44"/>
  <c r="D20" i="44"/>
  <c r="D19" i="44"/>
  <c r="D18" i="44"/>
  <c r="D17" i="44"/>
  <c r="D16" i="44"/>
  <c r="D15" i="44"/>
  <c r="D14" i="44"/>
  <c r="M13" i="44"/>
  <c r="L13" i="44"/>
  <c r="L9" i="44" s="1"/>
  <c r="L168" i="44" s="1"/>
  <c r="K13" i="44"/>
  <c r="K9" i="44" s="1"/>
  <c r="J13" i="44"/>
  <c r="H13" i="44"/>
  <c r="H9" i="44" s="1"/>
  <c r="H168" i="44" s="1"/>
  <c r="G13" i="44"/>
  <c r="F13" i="44"/>
  <c r="E13" i="44"/>
  <c r="E9" i="44" s="1"/>
  <c r="M9" i="44"/>
  <c r="J9" i="44"/>
  <c r="G9" i="44"/>
  <c r="G168" i="44" s="1"/>
  <c r="F9" i="44"/>
  <c r="H23" i="43"/>
  <c r="H22" i="43"/>
  <c r="H21" i="43"/>
  <c r="H20" i="43"/>
  <c r="H19" i="43"/>
  <c r="H18" i="43"/>
  <c r="H17" i="43" s="1"/>
  <c r="H16" i="43"/>
  <c r="H15" i="43"/>
  <c r="H14" i="43"/>
  <c r="H13" i="43"/>
  <c r="H8" i="43" s="1"/>
  <c r="H12" i="43"/>
  <c r="H11" i="43"/>
  <c r="H10" i="43"/>
  <c r="H9" i="43"/>
  <c r="H68" i="42"/>
  <c r="H67" i="42" s="1"/>
  <c r="H66" i="42"/>
  <c r="H65" i="42"/>
  <c r="H64" i="42"/>
  <c r="H63" i="42"/>
  <c r="H62" i="42"/>
  <c r="H61" i="42"/>
  <c r="H60" i="42"/>
  <c r="H59" i="42"/>
  <c r="H58" i="42"/>
  <c r="H57" i="42"/>
  <c r="H56" i="42"/>
  <c r="H33" i="42"/>
  <c r="H32" i="42"/>
  <c r="H31" i="42"/>
  <c r="H30" i="42"/>
  <c r="H29" i="42"/>
  <c r="H28" i="42"/>
  <c r="H27" i="42"/>
  <c r="H26" i="42"/>
  <c r="H25" i="42"/>
  <c r="H24" i="42"/>
  <c r="H23" i="42"/>
  <c r="H22" i="42"/>
  <c r="H16" i="42"/>
  <c r="H9" i="42"/>
  <c r="O122" i="41"/>
  <c r="N110" i="41"/>
  <c r="N104" i="41"/>
  <c r="Q81" i="41"/>
  <c r="C27" i="52" s="1"/>
  <c r="D7" i="40"/>
  <c r="G11" i="39"/>
  <c r="H96" i="37"/>
  <c r="H77" i="37"/>
  <c r="H76" i="37"/>
  <c r="H75" i="37"/>
  <c r="H74"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16" i="37"/>
  <c r="H15" i="37"/>
  <c r="H14" i="37"/>
  <c r="H13" i="37"/>
  <c r="H12" i="37"/>
  <c r="H11" i="37"/>
  <c r="H10" i="37"/>
  <c r="H9" i="37"/>
  <c r="F8" i="37"/>
  <c r="F54" i="36"/>
  <c r="F51" i="36"/>
  <c r="F48" i="36"/>
  <c r="F44" i="36"/>
  <c r="F37" i="36"/>
  <c r="F33" i="36"/>
  <c r="F25" i="36"/>
  <c r="F23" i="36"/>
  <c r="F16" i="36"/>
  <c r="F12" i="36"/>
  <c r="F8" i="36"/>
  <c r="C7" i="36"/>
  <c r="F78" i="35"/>
  <c r="F75" i="35" s="1"/>
  <c r="G75" i="35" s="1"/>
  <c r="F74" i="35"/>
  <c r="F71" i="35"/>
  <c r="F67" i="35"/>
  <c r="F66" i="35"/>
  <c r="F65" i="35" s="1"/>
  <c r="G65" i="35" s="1"/>
  <c r="F64" i="35"/>
  <c r="F44" i="35"/>
  <c r="F43" i="35"/>
  <c r="G43" i="35" s="1"/>
  <c r="F42" i="35"/>
  <c r="F45" i="35" s="1"/>
  <c r="F41" i="35"/>
  <c r="F38" i="35"/>
  <c r="F36" i="35"/>
  <c r="F35" i="35"/>
  <c r="F34" i="35"/>
  <c r="F33" i="35"/>
  <c r="F31" i="35"/>
  <c r="F37" i="35" s="1"/>
  <c r="F28" i="35"/>
  <c r="F27" i="35"/>
  <c r="F26" i="35"/>
  <c r="F24" i="35"/>
  <c r="F23" i="35"/>
  <c r="F22" i="35" s="1"/>
  <c r="G22" i="35" s="1"/>
  <c r="F21" i="35"/>
  <c r="F25" i="35" s="1"/>
  <c r="F18" i="35"/>
  <c r="F16" i="35"/>
  <c r="F15" i="35"/>
  <c r="F14" i="35"/>
  <c r="F12" i="35" s="1"/>
  <c r="G12" i="35" s="1"/>
  <c r="H12" i="35" s="1"/>
  <c r="F13" i="35"/>
  <c r="F11" i="35"/>
  <c r="F17" i="35" s="1"/>
  <c r="H43" i="34"/>
  <c r="H39" i="34"/>
  <c r="J36" i="34"/>
  <c r="J50" i="34" s="1"/>
  <c r="H36" i="34"/>
  <c r="H27" i="34"/>
  <c r="K10" i="34"/>
  <c r="J9" i="34"/>
  <c r="H9" i="34"/>
  <c r="H50" i="34" s="1"/>
  <c r="O189" i="33"/>
  <c r="N189" i="33"/>
  <c r="M189" i="33"/>
  <c r="L189" i="33"/>
  <c r="D189" i="33"/>
  <c r="O188" i="33"/>
  <c r="N188" i="33"/>
  <c r="L188" i="33" s="1"/>
  <c r="H188" i="33"/>
  <c r="D188" i="33"/>
  <c r="O187" i="33"/>
  <c r="N187" i="33"/>
  <c r="M187" i="33"/>
  <c r="L187" i="33" s="1"/>
  <c r="D187" i="33"/>
  <c r="O186" i="33"/>
  <c r="N186" i="33"/>
  <c r="M186" i="33"/>
  <c r="L186" i="33" s="1"/>
  <c r="H186" i="33"/>
  <c r="D186" i="33"/>
  <c r="O185" i="33"/>
  <c r="N185" i="33"/>
  <c r="L185" i="33" s="1"/>
  <c r="M185" i="33"/>
  <c r="H185" i="33"/>
  <c r="D185" i="33"/>
  <c r="N184" i="33"/>
  <c r="L184" i="33"/>
  <c r="H184" i="33"/>
  <c r="D184" i="33"/>
  <c r="O183" i="33"/>
  <c r="N183" i="33"/>
  <c r="M183" i="33"/>
  <c r="H183" i="33"/>
  <c r="D183" i="33"/>
  <c r="O182" i="33"/>
  <c r="N182" i="33"/>
  <c r="M182" i="33"/>
  <c r="H182" i="33"/>
  <c r="L182" i="33" s="1"/>
  <c r="D182" i="33"/>
  <c r="O181" i="33"/>
  <c r="N181" i="33"/>
  <c r="M181" i="33"/>
  <c r="L181" i="33"/>
  <c r="H181" i="33"/>
  <c r="D181" i="33"/>
  <c r="O180" i="33"/>
  <c r="N180" i="33"/>
  <c r="M180" i="33"/>
  <c r="L180" i="33"/>
  <c r="H180" i="33"/>
  <c r="D180" i="33"/>
  <c r="O179" i="33"/>
  <c r="N179" i="33"/>
  <c r="M179" i="33"/>
  <c r="D179" i="33"/>
  <c r="L179" i="33" s="1"/>
  <c r="O178" i="33"/>
  <c r="N178" i="33"/>
  <c r="M178" i="33"/>
  <c r="D178" i="33"/>
  <c r="L178" i="33" s="1"/>
  <c r="O177" i="33"/>
  <c r="N177" i="33"/>
  <c r="M177" i="33"/>
  <c r="L177" i="33"/>
  <c r="D177" i="33"/>
  <c r="O176" i="33"/>
  <c r="N176" i="33"/>
  <c r="M176" i="33"/>
  <c r="H176" i="33"/>
  <c r="D176" i="33"/>
  <c r="L176" i="33" s="1"/>
  <c r="O175" i="33"/>
  <c r="N175" i="33"/>
  <c r="M175" i="33"/>
  <c r="H175" i="33"/>
  <c r="D175" i="33"/>
  <c r="O174" i="33"/>
  <c r="N174" i="33"/>
  <c r="M174" i="33"/>
  <c r="H174" i="33"/>
  <c r="D174" i="33"/>
  <c r="K173" i="33"/>
  <c r="J173" i="33"/>
  <c r="I173" i="33"/>
  <c r="G173" i="33"/>
  <c r="F173" i="33"/>
  <c r="N173" i="33" s="1"/>
  <c r="E173" i="33"/>
  <c r="M173" i="33" s="1"/>
  <c r="J159" i="33"/>
  <c r="G159" i="33"/>
  <c r="G190" i="33" s="1"/>
  <c r="F159" i="33"/>
  <c r="N159" i="33" s="1"/>
  <c r="E159" i="33"/>
  <c r="O158" i="33"/>
  <c r="N158" i="33"/>
  <c r="M158" i="33"/>
  <c r="L158" i="33"/>
  <c r="H158" i="33"/>
  <c r="D158" i="33"/>
  <c r="N157" i="33"/>
  <c r="H157" i="33"/>
  <c r="D157" i="33"/>
  <c r="L157" i="33" s="1"/>
  <c r="O156" i="33"/>
  <c r="N156" i="33"/>
  <c r="M156" i="33"/>
  <c r="H156" i="33"/>
  <c r="L156" i="33" s="1"/>
  <c r="D156" i="33"/>
  <c r="O155" i="33"/>
  <c r="N155" i="33"/>
  <c r="M155" i="33"/>
  <c r="H155" i="33"/>
  <c r="L155" i="33" s="1"/>
  <c r="D155" i="33"/>
  <c r="O154" i="33"/>
  <c r="N154" i="33"/>
  <c r="M154" i="33"/>
  <c r="L154" i="33"/>
  <c r="H154" i="33"/>
  <c r="D154" i="33"/>
  <c r="O153" i="33"/>
  <c r="N153" i="33"/>
  <c r="M153" i="33"/>
  <c r="H153" i="33"/>
  <c r="D153" i="33"/>
  <c r="L153" i="33" s="1"/>
  <c r="O152" i="33"/>
  <c r="N152" i="33"/>
  <c r="M152" i="33"/>
  <c r="H152" i="33"/>
  <c r="L152" i="33" s="1"/>
  <c r="D152" i="33"/>
  <c r="O151" i="33"/>
  <c r="N151" i="33"/>
  <c r="M151" i="33"/>
  <c r="H151" i="33"/>
  <c r="L151" i="33" s="1"/>
  <c r="D151" i="33"/>
  <c r="O150" i="33"/>
  <c r="N150" i="33"/>
  <c r="M150" i="33"/>
  <c r="L150" i="33"/>
  <c r="H150" i="33"/>
  <c r="D150" i="33"/>
  <c r="O149" i="33"/>
  <c r="N149" i="33"/>
  <c r="M149" i="33"/>
  <c r="H149" i="33"/>
  <c r="D149" i="33"/>
  <c r="L149" i="33" s="1"/>
  <c r="O148" i="33"/>
  <c r="N148" i="33"/>
  <c r="M148" i="33"/>
  <c r="H148" i="33"/>
  <c r="L148" i="33" s="1"/>
  <c r="D148" i="33"/>
  <c r="O147" i="33"/>
  <c r="N147" i="33"/>
  <c r="M147" i="33"/>
  <c r="L147" i="33"/>
  <c r="H147" i="33"/>
  <c r="D147" i="33"/>
  <c r="O146" i="33"/>
  <c r="K146" i="33"/>
  <c r="J146" i="33"/>
  <c r="I146" i="33"/>
  <c r="G146" i="33"/>
  <c r="F146" i="33"/>
  <c r="N146" i="33" s="1"/>
  <c r="E146" i="33"/>
  <c r="M146" i="33" s="1"/>
  <c r="D146" i="33"/>
  <c r="O145" i="33"/>
  <c r="N145" i="33"/>
  <c r="M145" i="33"/>
  <c r="D145" i="33"/>
  <c r="O144" i="33"/>
  <c r="N144" i="33"/>
  <c r="M144" i="33"/>
  <c r="L144" i="33" s="1"/>
  <c r="H144" i="33"/>
  <c r="D144" i="33"/>
  <c r="O143" i="33"/>
  <c r="N143" i="33"/>
  <c r="L143" i="33" s="1"/>
  <c r="M143" i="33"/>
  <c r="H143" i="33"/>
  <c r="D143" i="33"/>
  <c r="N142" i="33"/>
  <c r="L142" i="33"/>
  <c r="H142" i="33"/>
  <c r="D142" i="33"/>
  <c r="O141" i="33"/>
  <c r="N141" i="33"/>
  <c r="M141" i="33"/>
  <c r="H141" i="33"/>
  <c r="H131" i="33" s="1"/>
  <c r="D141" i="33"/>
  <c r="O140" i="33"/>
  <c r="N140" i="33"/>
  <c r="M140" i="33"/>
  <c r="H140" i="33"/>
  <c r="L140" i="33" s="1"/>
  <c r="D140" i="33"/>
  <c r="O139" i="33"/>
  <c r="N139" i="33"/>
  <c r="M139" i="33"/>
  <c r="L139" i="33"/>
  <c r="H139" i="33"/>
  <c r="D139" i="33"/>
  <c r="O138" i="33"/>
  <c r="N138" i="33"/>
  <c r="M138" i="33"/>
  <c r="L138" i="33"/>
  <c r="H138" i="33"/>
  <c r="D138" i="33"/>
  <c r="O137" i="33"/>
  <c r="N137" i="33"/>
  <c r="M137" i="33"/>
  <c r="H137" i="33"/>
  <c r="D137" i="33"/>
  <c r="L137" i="33" s="1"/>
  <c r="O136" i="33"/>
  <c r="N136" i="33"/>
  <c r="M136" i="33"/>
  <c r="D136" i="33"/>
  <c r="L136" i="33" s="1"/>
  <c r="O135" i="33"/>
  <c r="N135" i="33"/>
  <c r="M135" i="33"/>
  <c r="H135" i="33"/>
  <c r="L135" i="33" s="1"/>
  <c r="D135" i="33"/>
  <c r="O134" i="33"/>
  <c r="N134" i="33"/>
  <c r="M134" i="33"/>
  <c r="L134" i="33"/>
  <c r="H134" i="33"/>
  <c r="D134" i="33"/>
  <c r="O133" i="33"/>
  <c r="N133" i="33"/>
  <c r="M133" i="33"/>
  <c r="L133" i="33"/>
  <c r="H133" i="33"/>
  <c r="D133" i="33"/>
  <c r="O132" i="33"/>
  <c r="N132" i="33"/>
  <c r="M132" i="33"/>
  <c r="H132" i="33"/>
  <c r="D132" i="33"/>
  <c r="K131" i="33"/>
  <c r="J131" i="33"/>
  <c r="I131" i="33"/>
  <c r="G131" i="33"/>
  <c r="F131" i="33"/>
  <c r="N131" i="33" s="1"/>
  <c r="E131" i="33"/>
  <c r="M131" i="33" s="1"/>
  <c r="L130" i="33"/>
  <c r="H130" i="33"/>
  <c r="H123" i="33"/>
  <c r="L123" i="33" s="1"/>
  <c r="L122" i="33" s="1"/>
  <c r="M122" i="33"/>
  <c r="K122" i="33"/>
  <c r="J122" i="33"/>
  <c r="I122" i="33"/>
  <c r="G122" i="33"/>
  <c r="O122" i="33" s="1"/>
  <c r="F122" i="33"/>
  <c r="N122" i="33" s="1"/>
  <c r="E122" i="33"/>
  <c r="D122" i="33"/>
  <c r="O121" i="33"/>
  <c r="L121" i="33" s="1"/>
  <c r="N121" i="33"/>
  <c r="M121" i="33"/>
  <c r="H121" i="33"/>
  <c r="D121" i="33"/>
  <c r="O120" i="33"/>
  <c r="N120" i="33"/>
  <c r="M120" i="33"/>
  <c r="L120" i="33" s="1"/>
  <c r="H120" i="33"/>
  <c r="D120" i="33"/>
  <c r="O119" i="33"/>
  <c r="N119" i="33"/>
  <c r="L119" i="33"/>
  <c r="H119" i="33"/>
  <c r="O118" i="33"/>
  <c r="N118" i="33"/>
  <c r="M118" i="33"/>
  <c r="H118" i="33"/>
  <c r="D118" i="33"/>
  <c r="L118" i="33" s="1"/>
  <c r="O117" i="33"/>
  <c r="N117" i="33"/>
  <c r="M117" i="33"/>
  <c r="H117" i="33"/>
  <c r="D117" i="33"/>
  <c r="L117" i="33" s="1"/>
  <c r="O116" i="33"/>
  <c r="N116" i="33"/>
  <c r="M116" i="33"/>
  <c r="H116" i="33"/>
  <c r="L116" i="33" s="1"/>
  <c r="D116" i="33"/>
  <c r="O115" i="33"/>
  <c r="N115" i="33"/>
  <c r="M115" i="33"/>
  <c r="L115" i="33"/>
  <c r="H115" i="33"/>
  <c r="D115" i="33"/>
  <c r="O114" i="33"/>
  <c r="N114" i="33"/>
  <c r="M114" i="33"/>
  <c r="L114" i="33"/>
  <c r="D114" i="33"/>
  <c r="O113" i="33"/>
  <c r="N113" i="33"/>
  <c r="M113" i="33"/>
  <c r="L113" i="33"/>
  <c r="D113" i="33"/>
  <c r="O112" i="33"/>
  <c r="M112" i="33"/>
  <c r="D112" i="33"/>
  <c r="O111" i="33"/>
  <c r="N111" i="33"/>
  <c r="M111" i="33"/>
  <c r="L111" i="33"/>
  <c r="H111" i="33"/>
  <c r="D111" i="33"/>
  <c r="O110" i="33"/>
  <c r="N110" i="33"/>
  <c r="M110" i="33"/>
  <c r="H110" i="33"/>
  <c r="D110" i="33"/>
  <c r="L110" i="33" s="1"/>
  <c r="O109" i="33"/>
  <c r="N109" i="33"/>
  <c r="M109" i="33"/>
  <c r="H109" i="33"/>
  <c r="D109" i="33"/>
  <c r="K108" i="33"/>
  <c r="J108" i="33"/>
  <c r="I108" i="33"/>
  <c r="H108" i="33"/>
  <c r="G108" i="33"/>
  <c r="O108" i="33" s="1"/>
  <c r="F108" i="33"/>
  <c r="N108" i="33" s="1"/>
  <c r="E108" i="33"/>
  <c r="M108" i="33" s="1"/>
  <c r="O107" i="33"/>
  <c r="N107" i="33"/>
  <c r="O106" i="33"/>
  <c r="N106" i="33"/>
  <c r="L106" i="33" s="1"/>
  <c r="M106" i="33"/>
  <c r="D106" i="33"/>
  <c r="O105" i="33"/>
  <c r="N105" i="33"/>
  <c r="L105" i="33" s="1"/>
  <c r="M105" i="33"/>
  <c r="H105" i="33"/>
  <c r="D105" i="33"/>
  <c r="O104" i="33"/>
  <c r="L104" i="33" s="1"/>
  <c r="N104" i="33"/>
  <c r="M104" i="33"/>
  <c r="H104" i="33"/>
  <c r="D104" i="33"/>
  <c r="H103" i="33"/>
  <c r="D103" i="33"/>
  <c r="L103" i="33" s="1"/>
  <c r="O102" i="33"/>
  <c r="N102" i="33"/>
  <c r="M102" i="33"/>
  <c r="H102" i="33"/>
  <c r="D102" i="33"/>
  <c r="O101" i="33"/>
  <c r="N101" i="33"/>
  <c r="M101" i="33"/>
  <c r="L101" i="33"/>
  <c r="H101" i="33"/>
  <c r="O100" i="33"/>
  <c r="N100" i="33"/>
  <c r="M100" i="33"/>
  <c r="L100" i="33"/>
  <c r="O99" i="33"/>
  <c r="N99" i="33"/>
  <c r="M99" i="33"/>
  <c r="L99" i="33"/>
  <c r="H99" i="33"/>
  <c r="O98" i="33"/>
  <c r="N98" i="33"/>
  <c r="M98" i="33"/>
  <c r="L98" i="33"/>
  <c r="D98" i="33"/>
  <c r="O97" i="33"/>
  <c r="N97" i="33"/>
  <c r="M97" i="33"/>
  <c r="L97" i="33"/>
  <c r="O96" i="33"/>
  <c r="N96" i="33"/>
  <c r="M96" i="33"/>
  <c r="D96" i="33"/>
  <c r="L96" i="33" s="1"/>
  <c r="O95" i="33"/>
  <c r="N95" i="33"/>
  <c r="M95" i="33"/>
  <c r="H95" i="33"/>
  <c r="D95" i="33"/>
  <c r="L95" i="33" s="1"/>
  <c r="O94" i="33"/>
  <c r="N94" i="33"/>
  <c r="M94" i="33"/>
  <c r="H94" i="33"/>
  <c r="D94" i="33"/>
  <c r="M93" i="33"/>
  <c r="L93" i="33"/>
  <c r="H93" i="33"/>
  <c r="O92" i="33"/>
  <c r="N92" i="33"/>
  <c r="K92" i="33"/>
  <c r="J92" i="33"/>
  <c r="I92" i="33"/>
  <c r="G92" i="33"/>
  <c r="F92" i="33"/>
  <c r="E92" i="33"/>
  <c r="M92" i="33" s="1"/>
  <c r="O91" i="33"/>
  <c r="N91" i="33"/>
  <c r="M91" i="33"/>
  <c r="D91" i="33"/>
  <c r="L91" i="33" s="1"/>
  <c r="O90" i="33"/>
  <c r="N90" i="33"/>
  <c r="M90" i="33"/>
  <c r="L90" i="33"/>
  <c r="H90" i="33"/>
  <c r="D90" i="33"/>
  <c r="O89" i="33"/>
  <c r="N89" i="33"/>
  <c r="M89" i="33"/>
  <c r="H89" i="33"/>
  <c r="D89" i="33"/>
  <c r="O88" i="33"/>
  <c r="N88" i="33"/>
  <c r="M88" i="33"/>
  <c r="L88" i="33"/>
  <c r="H88" i="33"/>
  <c r="D88" i="33"/>
  <c r="O87" i="33"/>
  <c r="N87" i="33"/>
  <c r="M87" i="33"/>
  <c r="H87" i="33"/>
  <c r="D87" i="33"/>
  <c r="L87" i="33" s="1"/>
  <c r="O86" i="33"/>
  <c r="N86" i="33"/>
  <c r="M86" i="33"/>
  <c r="H86" i="33"/>
  <c r="D86" i="33"/>
  <c r="M85" i="33"/>
  <c r="K85" i="33"/>
  <c r="J85" i="33"/>
  <c r="I85" i="33"/>
  <c r="H85" i="33"/>
  <c r="G85" i="33"/>
  <c r="O85" i="33" s="1"/>
  <c r="F85" i="33"/>
  <c r="N85" i="33" s="1"/>
  <c r="E85" i="33"/>
  <c r="O84" i="33"/>
  <c r="N84" i="33"/>
  <c r="M84" i="33"/>
  <c r="L84" i="33"/>
  <c r="H84" i="33"/>
  <c r="D84" i="33"/>
  <c r="O83" i="33"/>
  <c r="N83" i="33"/>
  <c r="M83" i="33"/>
  <c r="H83" i="33"/>
  <c r="D83" i="33"/>
  <c r="L83" i="33" s="1"/>
  <c r="O82" i="33"/>
  <c r="N82" i="33"/>
  <c r="M82" i="33"/>
  <c r="H82" i="33"/>
  <c r="D82" i="33"/>
  <c r="L82" i="33" s="1"/>
  <c r="O81" i="33"/>
  <c r="N81" i="33"/>
  <c r="M81" i="33"/>
  <c r="H81" i="33"/>
  <c r="L81" i="33" s="1"/>
  <c r="D81" i="33"/>
  <c r="O80" i="33"/>
  <c r="N80" i="33"/>
  <c r="M80" i="33"/>
  <c r="H80" i="33"/>
  <c r="D80" i="33"/>
  <c r="L80" i="33" s="1"/>
  <c r="O79" i="33"/>
  <c r="N79" i="33"/>
  <c r="M79" i="33"/>
  <c r="L79" i="33"/>
  <c r="H79" i="33"/>
  <c r="D79" i="33"/>
  <c r="O78" i="33"/>
  <c r="N78" i="33"/>
  <c r="M78" i="33"/>
  <c r="H78" i="33"/>
  <c r="D78" i="33"/>
  <c r="O77" i="33"/>
  <c r="N77" i="33"/>
  <c r="M77" i="33"/>
  <c r="L77" i="33"/>
  <c r="H77" i="33"/>
  <c r="D77" i="33"/>
  <c r="O76" i="33"/>
  <c r="N76" i="33"/>
  <c r="M76" i="33"/>
  <c r="H76" i="33"/>
  <c r="D76" i="33"/>
  <c r="L76" i="33" s="1"/>
  <c r="O75" i="33"/>
  <c r="N75" i="33"/>
  <c r="M75" i="33"/>
  <c r="H75" i="33"/>
  <c r="D75" i="33"/>
  <c r="L75" i="33" s="1"/>
  <c r="O74" i="33"/>
  <c r="N74" i="33"/>
  <c r="M74" i="33"/>
  <c r="H74" i="33"/>
  <c r="D74" i="33"/>
  <c r="O73" i="33"/>
  <c r="N73" i="33"/>
  <c r="M73" i="33"/>
  <c r="H73" i="33"/>
  <c r="D73" i="33"/>
  <c r="O72" i="33"/>
  <c r="N72" i="33"/>
  <c r="M72" i="33"/>
  <c r="L72" i="33"/>
  <c r="H72" i="33"/>
  <c r="D72" i="33"/>
  <c r="O71" i="33"/>
  <c r="K71" i="33"/>
  <c r="J71" i="33"/>
  <c r="I71" i="33"/>
  <c r="G71" i="33"/>
  <c r="F71" i="33"/>
  <c r="N71" i="33" s="1"/>
  <c r="E71" i="33"/>
  <c r="M71" i="33" s="1"/>
  <c r="D71" i="33"/>
  <c r="O70" i="33"/>
  <c r="N70" i="33"/>
  <c r="M70" i="33"/>
  <c r="L70" i="33"/>
  <c r="H70" i="33"/>
  <c r="D70" i="33"/>
  <c r="O69" i="33"/>
  <c r="N69" i="33"/>
  <c r="M69" i="33"/>
  <c r="H69" i="33"/>
  <c r="D69" i="33"/>
  <c r="N68" i="33"/>
  <c r="H68" i="33"/>
  <c r="D68" i="33"/>
  <c r="O67" i="33"/>
  <c r="N67" i="33"/>
  <c r="M67" i="33"/>
  <c r="L67" i="33"/>
  <c r="H67" i="33"/>
  <c r="D67" i="33"/>
  <c r="O66" i="33"/>
  <c r="N66" i="33"/>
  <c r="M66" i="33"/>
  <c r="L66" i="33"/>
  <c r="H66" i="33"/>
  <c r="D66" i="33"/>
  <c r="O65" i="33"/>
  <c r="N65" i="33"/>
  <c r="M65" i="33"/>
  <c r="H65" i="33"/>
  <c r="D65" i="33"/>
  <c r="L65" i="33" s="1"/>
  <c r="O64" i="33"/>
  <c r="N64" i="33"/>
  <c r="M64" i="33"/>
  <c r="H64" i="33"/>
  <c r="D64" i="33"/>
  <c r="L64" i="33" s="1"/>
  <c r="O63" i="33"/>
  <c r="N63" i="33"/>
  <c r="M63" i="33"/>
  <c r="H63" i="33"/>
  <c r="D63" i="33"/>
  <c r="O62" i="33"/>
  <c r="N62" i="33"/>
  <c r="M62" i="33"/>
  <c r="L62" i="33"/>
  <c r="H62" i="33"/>
  <c r="D62" i="33"/>
  <c r="O61" i="33"/>
  <c r="N61" i="33"/>
  <c r="M61" i="33"/>
  <c r="H61" i="33"/>
  <c r="D61" i="33"/>
  <c r="L61" i="33" s="1"/>
  <c r="O60" i="33"/>
  <c r="N60" i="33"/>
  <c r="M60" i="33"/>
  <c r="H60" i="33"/>
  <c r="D60" i="33"/>
  <c r="O59" i="33"/>
  <c r="N59" i="33"/>
  <c r="M59" i="33"/>
  <c r="L59" i="33"/>
  <c r="H59" i="33"/>
  <c r="D59" i="33"/>
  <c r="O58" i="33"/>
  <c r="N58" i="33"/>
  <c r="M58" i="33"/>
  <c r="H58" i="33"/>
  <c r="D58" i="33"/>
  <c r="M57" i="33"/>
  <c r="K57" i="33"/>
  <c r="J57" i="33"/>
  <c r="J190" i="33" s="1"/>
  <c r="I57" i="33"/>
  <c r="G57" i="33"/>
  <c r="O57" i="33" s="1"/>
  <c r="F57" i="33"/>
  <c r="E57" i="33"/>
  <c r="O56" i="33"/>
  <c r="N56" i="33"/>
  <c r="L56" i="33" s="1"/>
  <c r="M56" i="33"/>
  <c r="H56" i="33"/>
  <c r="D56" i="33"/>
  <c r="O55" i="33"/>
  <c r="N55" i="33"/>
  <c r="H55" i="33"/>
  <c r="D55" i="33"/>
  <c r="O54" i="33"/>
  <c r="N54" i="33"/>
  <c r="M54" i="33"/>
  <c r="H54" i="33"/>
  <c r="D54" i="33"/>
  <c r="O53" i="33"/>
  <c r="N53" i="33"/>
  <c r="M53" i="33"/>
  <c r="L53" i="33"/>
  <c r="H53" i="33"/>
  <c r="D53" i="33"/>
  <c r="O52" i="33"/>
  <c r="N52" i="33"/>
  <c r="M52" i="33"/>
  <c r="H52" i="33"/>
  <c r="D52" i="33"/>
  <c r="N51" i="33"/>
  <c r="L51" i="33"/>
  <c r="H51" i="33"/>
  <c r="D51" i="33"/>
  <c r="O50" i="33"/>
  <c r="N50" i="33"/>
  <c r="M50" i="33"/>
  <c r="L50" i="33"/>
  <c r="H50" i="33"/>
  <c r="D50" i="33"/>
  <c r="O49" i="33"/>
  <c r="N49" i="33"/>
  <c r="M49" i="33"/>
  <c r="H49" i="33"/>
  <c r="D49" i="33"/>
  <c r="L49" i="33" s="1"/>
  <c r="O48" i="33"/>
  <c r="N48" i="33"/>
  <c r="M48" i="33"/>
  <c r="H48" i="33"/>
  <c r="D48" i="33"/>
  <c r="L48" i="33" s="1"/>
  <c r="O47" i="33"/>
  <c r="N47" i="33"/>
  <c r="M47" i="33"/>
  <c r="H47" i="33"/>
  <c r="L47" i="33" s="1"/>
  <c r="D47" i="33"/>
  <c r="O46" i="33"/>
  <c r="N46" i="33"/>
  <c r="M46" i="33"/>
  <c r="H46" i="33"/>
  <c r="D46" i="33"/>
  <c r="L46" i="33" s="1"/>
  <c r="O45" i="33"/>
  <c r="N45" i="33"/>
  <c r="M45" i="33"/>
  <c r="H45" i="33"/>
  <c r="D45" i="33"/>
  <c r="L45" i="33" s="1"/>
  <c r="O44" i="33"/>
  <c r="N44" i="33"/>
  <c r="M44" i="33"/>
  <c r="H44" i="33"/>
  <c r="D44" i="33"/>
  <c r="O43" i="33"/>
  <c r="N43" i="33"/>
  <c r="M43" i="33"/>
  <c r="H43" i="33"/>
  <c r="D43" i="33"/>
  <c r="O42" i="33"/>
  <c r="N42" i="33"/>
  <c r="M42" i="33"/>
  <c r="H42" i="33"/>
  <c r="D42" i="33"/>
  <c r="O41" i="33"/>
  <c r="N41" i="33"/>
  <c r="M41" i="33"/>
  <c r="H41" i="33"/>
  <c r="D41" i="33"/>
  <c r="L41" i="33" s="1"/>
  <c r="K40" i="33"/>
  <c r="J40" i="33"/>
  <c r="N40" i="33" s="1"/>
  <c r="I40" i="33"/>
  <c r="G40" i="33"/>
  <c r="O40" i="33" s="1"/>
  <c r="F40" i="33"/>
  <c r="E40" i="33"/>
  <c r="M40" i="33" s="1"/>
  <c r="O39" i="33"/>
  <c r="N39" i="33"/>
  <c r="M39" i="33"/>
  <c r="H39" i="33"/>
  <c r="D39" i="33"/>
  <c r="O38" i="33"/>
  <c r="N38" i="33"/>
  <c r="M38" i="33"/>
  <c r="L38" i="33"/>
  <c r="H38" i="33"/>
  <c r="D38" i="33"/>
  <c r="O37" i="33"/>
  <c r="N37" i="33"/>
  <c r="M37" i="33"/>
  <c r="L37" i="33"/>
  <c r="H37" i="33"/>
  <c r="D37" i="33"/>
  <c r="O36" i="33"/>
  <c r="N36" i="33"/>
  <c r="M36" i="33"/>
  <c r="L36" i="33"/>
  <c r="H36" i="33"/>
  <c r="D36" i="33"/>
  <c r="O35" i="33"/>
  <c r="N35" i="33"/>
  <c r="M35" i="33"/>
  <c r="L35" i="33" s="1"/>
  <c r="H35" i="33"/>
  <c r="D35" i="33"/>
  <c r="O34" i="33"/>
  <c r="L34" i="33" s="1"/>
  <c r="N34" i="33"/>
  <c r="M34" i="33"/>
  <c r="H34" i="33"/>
  <c r="D34" i="33"/>
  <c r="O33" i="33"/>
  <c r="N33" i="33"/>
  <c r="M33" i="33"/>
  <c r="H33" i="33"/>
  <c r="D33" i="33"/>
  <c r="O32" i="33"/>
  <c r="N32" i="33"/>
  <c r="M32" i="33"/>
  <c r="L32" i="33"/>
  <c r="H32" i="33"/>
  <c r="D32" i="33"/>
  <c r="O31" i="33"/>
  <c r="N31" i="33"/>
  <c r="M31" i="33"/>
  <c r="L31" i="33" s="1"/>
  <c r="H31" i="33"/>
  <c r="D31" i="33"/>
  <c r="O30" i="33"/>
  <c r="L30" i="33" s="1"/>
  <c r="N30" i="33"/>
  <c r="M30" i="33"/>
  <c r="H30" i="33"/>
  <c r="D30" i="33"/>
  <c r="O29" i="33"/>
  <c r="N29" i="33"/>
  <c r="M29" i="33"/>
  <c r="H29" i="33"/>
  <c r="D29" i="33"/>
  <c r="O28" i="33"/>
  <c r="N28" i="33"/>
  <c r="M28" i="33"/>
  <c r="L28" i="33"/>
  <c r="H28" i="33"/>
  <c r="D28" i="33"/>
  <c r="O27" i="33"/>
  <c r="N27" i="33"/>
  <c r="M27" i="33"/>
  <c r="H27" i="33"/>
  <c r="D27" i="33"/>
  <c r="O26" i="33"/>
  <c r="N26" i="33"/>
  <c r="M26" i="33"/>
  <c r="H26" i="33"/>
  <c r="D26" i="33"/>
  <c r="O25" i="33"/>
  <c r="N25" i="33"/>
  <c r="M25" i="33"/>
  <c r="L25" i="33" s="1"/>
  <c r="H25" i="33"/>
  <c r="D25" i="33"/>
  <c r="O24" i="33"/>
  <c r="N24" i="33"/>
  <c r="M24" i="33"/>
  <c r="L24" i="33"/>
  <c r="H24" i="33"/>
  <c r="D24" i="33"/>
  <c r="O23" i="33"/>
  <c r="N23" i="33"/>
  <c r="M23" i="33"/>
  <c r="L23" i="33" s="1"/>
  <c r="H23" i="33"/>
  <c r="D23" i="33"/>
  <c r="O22" i="33"/>
  <c r="N22" i="33"/>
  <c r="L22" i="33" s="1"/>
  <c r="M22" i="33"/>
  <c r="H22" i="33"/>
  <c r="D22" i="33"/>
  <c r="O21" i="33"/>
  <c r="N21" i="33"/>
  <c r="L21" i="33" s="1"/>
  <c r="M21" i="33"/>
  <c r="H21" i="33"/>
  <c r="D21" i="33"/>
  <c r="O20" i="33"/>
  <c r="N20" i="33"/>
  <c r="M20" i="33"/>
  <c r="L20" i="33"/>
  <c r="H20" i="33"/>
  <c r="D20" i="33"/>
  <c r="O19" i="33"/>
  <c r="N19" i="33"/>
  <c r="M19" i="33"/>
  <c r="H19" i="33"/>
  <c r="D19" i="33"/>
  <c r="O18" i="33"/>
  <c r="N18" i="33"/>
  <c r="M18" i="33"/>
  <c r="L18" i="33"/>
  <c r="H18" i="33"/>
  <c r="D18" i="33"/>
  <c r="O17" i="33"/>
  <c r="N17" i="33"/>
  <c r="M17" i="33"/>
  <c r="L17" i="33" s="1"/>
  <c r="H17" i="33"/>
  <c r="D17" i="33"/>
  <c r="O16" i="33"/>
  <c r="N16" i="33"/>
  <c r="M16" i="33"/>
  <c r="L16" i="33"/>
  <c r="H16" i="33"/>
  <c r="D16" i="33"/>
  <c r="K15" i="33"/>
  <c r="J15" i="33"/>
  <c r="I15" i="33"/>
  <c r="G15" i="33"/>
  <c r="O15" i="33" s="1"/>
  <c r="F15" i="33"/>
  <c r="N15" i="33" s="1"/>
  <c r="E15" i="33"/>
  <c r="M15" i="33" s="1"/>
  <c r="F52" i="32"/>
  <c r="D52" i="32"/>
  <c r="C52" i="32"/>
  <c r="I43" i="32"/>
  <c r="J43" i="32" s="1"/>
  <c r="H43" i="32"/>
  <c r="I42" i="32"/>
  <c r="J42" i="32" s="1"/>
  <c r="H42" i="32"/>
  <c r="I41" i="32"/>
  <c r="L41" i="32" s="1"/>
  <c r="H41" i="32"/>
  <c r="J40" i="32"/>
  <c r="I40" i="32"/>
  <c r="H40" i="32"/>
  <c r="I39" i="32"/>
  <c r="J39" i="32" s="1"/>
  <c r="H39" i="32"/>
  <c r="L38" i="32"/>
  <c r="K38" i="32"/>
  <c r="K52" i="32" s="1"/>
  <c r="I38" i="32"/>
  <c r="H38" i="32"/>
  <c r="H52" i="32" s="1"/>
  <c r="G38" i="32"/>
  <c r="E38" i="32"/>
  <c r="C38" i="32"/>
  <c r="I37" i="32"/>
  <c r="H37" i="32"/>
  <c r="I36" i="32"/>
  <c r="J36" i="32" s="1"/>
  <c r="H36" i="32"/>
  <c r="I35" i="32"/>
  <c r="J35" i="32" s="1"/>
  <c r="H35" i="32"/>
  <c r="I34" i="32"/>
  <c r="J34" i="32" s="1"/>
  <c r="H34" i="32"/>
  <c r="L33" i="32"/>
  <c r="K33" i="32"/>
  <c r="J32" i="32"/>
  <c r="I32" i="32"/>
  <c r="H32" i="32"/>
  <c r="J31" i="32"/>
  <c r="I31" i="32"/>
  <c r="H31" i="32"/>
  <c r="I30" i="32"/>
  <c r="H30" i="32"/>
  <c r="I29" i="32"/>
  <c r="H29" i="32"/>
  <c r="I28" i="32"/>
  <c r="H28" i="32"/>
  <c r="H14" i="32" s="1"/>
  <c r="I22" i="32"/>
  <c r="J22" i="32" s="1"/>
  <c r="H22" i="32"/>
  <c r="I21" i="32"/>
  <c r="J21" i="32" s="1"/>
  <c r="H21" i="32"/>
  <c r="I20" i="32"/>
  <c r="J20" i="32" s="1"/>
  <c r="H20" i="32"/>
  <c r="J19" i="32"/>
  <c r="I19" i="32"/>
  <c r="H19" i="32"/>
  <c r="I18" i="32"/>
  <c r="H18" i="32"/>
  <c r="J17" i="32"/>
  <c r="J14" i="32" s="1"/>
  <c r="I17" i="32"/>
  <c r="L18" i="32" s="1"/>
  <c r="H17" i="32"/>
  <c r="L16" i="32"/>
  <c r="I16" i="32"/>
  <c r="H16" i="32"/>
  <c r="L15" i="32"/>
  <c r="I15" i="32"/>
  <c r="H15" i="32"/>
  <c r="L14" i="32"/>
  <c r="L13" i="32" s="1"/>
  <c r="L12" i="32" s="1"/>
  <c r="K14" i="32"/>
  <c r="G14" i="32"/>
  <c r="G13" i="32" s="1"/>
  <c r="E14" i="32"/>
  <c r="C14" i="32"/>
  <c r="K13" i="32"/>
  <c r="E13" i="32"/>
  <c r="C13" i="32"/>
  <c r="C12" i="32" s="1"/>
  <c r="C11" i="32" s="1"/>
  <c r="G12" i="32"/>
  <c r="G11" i="32" s="1"/>
  <c r="F12" i="32"/>
  <c r="D12" i="32"/>
  <c r="D11" i="32" s="1"/>
  <c r="L11" i="32"/>
  <c r="F11" i="32"/>
  <c r="J36" i="31"/>
  <c r="I36" i="31"/>
  <c r="H36" i="31"/>
  <c r="J35" i="31"/>
  <c r="I35" i="31"/>
  <c r="H35" i="31"/>
  <c r="J34" i="31"/>
  <c r="I34" i="31"/>
  <c r="H34" i="31"/>
  <c r="J33" i="31"/>
  <c r="I33" i="31"/>
  <c r="H33" i="31"/>
  <c r="I32" i="31"/>
  <c r="J32" i="31" s="1"/>
  <c r="H32" i="31"/>
  <c r="I31" i="31"/>
  <c r="J31" i="31" s="1"/>
  <c r="H31" i="31"/>
  <c r="J30" i="31"/>
  <c r="J25" i="31" s="1"/>
  <c r="J24" i="31" s="1"/>
  <c r="I30" i="31"/>
  <c r="H30" i="31"/>
  <c r="I29" i="31"/>
  <c r="J29" i="31" s="1"/>
  <c r="H29" i="31"/>
  <c r="I28" i="31"/>
  <c r="H28" i="31"/>
  <c r="I27" i="31"/>
  <c r="L27" i="31" s="1"/>
  <c r="H27" i="31"/>
  <c r="L26" i="31"/>
  <c r="I26" i="31"/>
  <c r="H26" i="31"/>
  <c r="K25" i="31"/>
  <c r="K24" i="31" s="1"/>
  <c r="K12" i="31" s="1"/>
  <c r="K11" i="31" s="1"/>
  <c r="G25" i="31"/>
  <c r="G24" i="31" s="1"/>
  <c r="F25" i="31"/>
  <c r="E25" i="31"/>
  <c r="D25" i="31"/>
  <c r="C25" i="31"/>
  <c r="C24" i="31" s="1"/>
  <c r="F24" i="31"/>
  <c r="E24" i="31"/>
  <c r="D24" i="31"/>
  <c r="L22" i="31"/>
  <c r="H22" i="31"/>
  <c r="I22" i="31" s="1"/>
  <c r="J22" i="31" s="1"/>
  <c r="H21" i="31"/>
  <c r="I21" i="31" s="1"/>
  <c r="J21" i="31" s="1"/>
  <c r="L20" i="31"/>
  <c r="J20" i="31"/>
  <c r="I20" i="31"/>
  <c r="H20" i="31"/>
  <c r="K19" i="31"/>
  <c r="K13" i="31" s="1"/>
  <c r="G19" i="31"/>
  <c r="F19" i="31"/>
  <c r="E19" i="31"/>
  <c r="D19" i="31"/>
  <c r="D13" i="31" s="1"/>
  <c r="D12" i="31" s="1"/>
  <c r="D11" i="31" s="1"/>
  <c r="C19" i="31"/>
  <c r="I18" i="31"/>
  <c r="J18" i="31" s="1"/>
  <c r="H18" i="31"/>
  <c r="I17" i="31"/>
  <c r="J17" i="31" s="1"/>
  <c r="H17" i="31"/>
  <c r="J16" i="31"/>
  <c r="I16" i="31"/>
  <c r="H16" i="31"/>
  <c r="I15" i="31"/>
  <c r="H15" i="31"/>
  <c r="H14" i="31" s="1"/>
  <c r="L14" i="31"/>
  <c r="K14" i="31"/>
  <c r="G14" i="31"/>
  <c r="F14" i="31"/>
  <c r="E14" i="31"/>
  <c r="E13" i="31" s="1"/>
  <c r="D14" i="31"/>
  <c r="C14" i="31"/>
  <c r="M13" i="31"/>
  <c r="C13" i="31"/>
  <c r="E12" i="31"/>
  <c r="E11" i="31" s="1"/>
  <c r="G29" i="30"/>
  <c r="F29" i="30"/>
  <c r="D29" i="30"/>
  <c r="I28" i="30"/>
  <c r="H28" i="30"/>
  <c r="I27" i="30"/>
  <c r="I24" i="30" s="1"/>
  <c r="H27" i="30"/>
  <c r="H24" i="30" s="1"/>
  <c r="I26" i="30"/>
  <c r="H26" i="30"/>
  <c r="I25" i="30"/>
  <c r="H25" i="30"/>
  <c r="L24" i="30"/>
  <c r="K24" i="30"/>
  <c r="J24" i="30"/>
  <c r="G24" i="30"/>
  <c r="E24" i="30"/>
  <c r="C24" i="30"/>
  <c r="C29" i="30" s="1"/>
  <c r="I23" i="30"/>
  <c r="H23" i="30"/>
  <c r="I22" i="30"/>
  <c r="I19" i="30" s="1"/>
  <c r="H22" i="30"/>
  <c r="H19" i="30" s="1"/>
  <c r="I21" i="30"/>
  <c r="H21" i="30"/>
  <c r="I20" i="30"/>
  <c r="H20" i="30"/>
  <c r="L19" i="30"/>
  <c r="K19" i="30"/>
  <c r="J19" i="30"/>
  <c r="J13" i="30" s="1"/>
  <c r="I18" i="30"/>
  <c r="H18" i="30"/>
  <c r="I17" i="30"/>
  <c r="H17" i="30"/>
  <c r="I16" i="30"/>
  <c r="H16" i="30"/>
  <c r="I15" i="30"/>
  <c r="I14" i="30" s="1"/>
  <c r="H15" i="30"/>
  <c r="L14" i="30"/>
  <c r="K14" i="30"/>
  <c r="K13" i="30" s="1"/>
  <c r="J14" i="30"/>
  <c r="G14" i="30"/>
  <c r="G13" i="30" s="1"/>
  <c r="G12" i="30" s="1"/>
  <c r="G11" i="30" s="1"/>
  <c r="E14" i="30"/>
  <c r="E13" i="30" s="1"/>
  <c r="E12" i="30" s="1"/>
  <c r="E11" i="30" s="1"/>
  <c r="C14" i="30"/>
  <c r="C13" i="30" s="1"/>
  <c r="L13" i="30"/>
  <c r="L12" i="30"/>
  <c r="L11" i="30" s="1"/>
  <c r="K12" i="30"/>
  <c r="K11" i="30" s="1"/>
  <c r="F12" i="30"/>
  <c r="D12" i="30"/>
  <c r="C12" i="30"/>
  <c r="C11" i="30" s="1"/>
  <c r="F11" i="30"/>
  <c r="D11" i="30"/>
  <c r="J21" i="29"/>
  <c r="I21" i="29"/>
  <c r="H21" i="29"/>
  <c r="I20" i="29"/>
  <c r="H20" i="29"/>
  <c r="J19" i="29"/>
  <c r="I19" i="29"/>
  <c r="H19" i="29"/>
  <c r="J18" i="29"/>
  <c r="I18" i="29"/>
  <c r="H18" i="29"/>
  <c r="L17" i="29"/>
  <c r="K17" i="29"/>
  <c r="I16" i="29"/>
  <c r="H16" i="29"/>
  <c r="J15" i="29"/>
  <c r="I15" i="29"/>
  <c r="H15" i="29"/>
  <c r="H14" i="29" s="1"/>
  <c r="L14" i="29"/>
  <c r="L13" i="29" s="1"/>
  <c r="L12" i="29" s="1"/>
  <c r="L11" i="29" s="1"/>
  <c r="K14" i="29"/>
  <c r="G14" i="29"/>
  <c r="E14" i="29"/>
  <c r="E13" i="29" s="1"/>
  <c r="E12" i="29" s="1"/>
  <c r="C14" i="29"/>
  <c r="K13" i="29"/>
  <c r="G13" i="29"/>
  <c r="C13" i="29"/>
  <c r="C12" i="29" s="1"/>
  <c r="K12" i="29"/>
  <c r="K11" i="29" s="1"/>
  <c r="G12" i="29"/>
  <c r="G11" i="29" s="1"/>
  <c r="G22" i="29" s="1"/>
  <c r="F12" i="29"/>
  <c r="D12" i="29"/>
  <c r="D11" i="29" s="1"/>
  <c r="F11" i="29"/>
  <c r="E11" i="29"/>
  <c r="E22" i="29" s="1"/>
  <c r="C11" i="29"/>
  <c r="C22" i="29" s="1"/>
  <c r="I35" i="28"/>
  <c r="H35" i="28"/>
  <c r="I34" i="28"/>
  <c r="H34" i="28"/>
  <c r="I33" i="28"/>
  <c r="H33" i="28"/>
  <c r="I32" i="28"/>
  <c r="H32" i="28"/>
  <c r="I31" i="28"/>
  <c r="H31" i="28"/>
  <c r="H27" i="28" s="1"/>
  <c r="H36" i="28" s="1"/>
  <c r="I30" i="28"/>
  <c r="H30" i="28"/>
  <c r="I29" i="28"/>
  <c r="H29" i="28"/>
  <c r="I28" i="28"/>
  <c r="I27" i="28" s="1"/>
  <c r="H28" i="28"/>
  <c r="L27" i="28"/>
  <c r="K27" i="28"/>
  <c r="J27" i="28"/>
  <c r="G27" i="28"/>
  <c r="E27" i="28"/>
  <c r="C27" i="28"/>
  <c r="I26" i="28"/>
  <c r="H26" i="28"/>
  <c r="I25" i="28"/>
  <c r="H25" i="28"/>
  <c r="I24" i="28"/>
  <c r="H24" i="28"/>
  <c r="I23" i="28"/>
  <c r="H23" i="28"/>
  <c r="H22" i="28" s="1"/>
  <c r="L22" i="28"/>
  <c r="L13" i="28" s="1"/>
  <c r="K22" i="28"/>
  <c r="K13" i="28" s="1"/>
  <c r="K12" i="28" s="1"/>
  <c r="K11" i="28" s="1"/>
  <c r="J22" i="28"/>
  <c r="C22" i="28"/>
  <c r="I21" i="28"/>
  <c r="H21" i="28"/>
  <c r="I20" i="28"/>
  <c r="H20" i="28"/>
  <c r="I19" i="28"/>
  <c r="H19" i="28"/>
  <c r="I18" i="28"/>
  <c r="H18" i="28"/>
  <c r="I17" i="28"/>
  <c r="H17" i="28"/>
  <c r="I16" i="28"/>
  <c r="H16" i="28"/>
  <c r="H14" i="28" s="1"/>
  <c r="H13" i="28" s="1"/>
  <c r="I15" i="28"/>
  <c r="L14" i="28"/>
  <c r="K14" i="28"/>
  <c r="J14" i="28"/>
  <c r="I14" i="28"/>
  <c r="G14" i="28"/>
  <c r="G13" i="28" s="1"/>
  <c r="G12" i="28" s="1"/>
  <c r="G11" i="28" s="1"/>
  <c r="E14" i="28"/>
  <c r="C14" i="28"/>
  <c r="C13" i="28" s="1"/>
  <c r="C12" i="28" s="1"/>
  <c r="C11" i="28" s="1"/>
  <c r="E13" i="28"/>
  <c r="E36" i="28" s="1"/>
  <c r="F12" i="28"/>
  <c r="F11" i="28" s="1"/>
  <c r="E12" i="28"/>
  <c r="E11" i="28" s="1"/>
  <c r="D12" i="28"/>
  <c r="D11" i="28"/>
  <c r="C34" i="27"/>
  <c r="J33" i="27"/>
  <c r="I33" i="27"/>
  <c r="H33" i="27"/>
  <c r="J32" i="27"/>
  <c r="I32" i="27"/>
  <c r="H32" i="27"/>
  <c r="J31" i="27"/>
  <c r="I31" i="27"/>
  <c r="H31" i="27"/>
  <c r="H28" i="27" s="1"/>
  <c r="J30" i="27"/>
  <c r="I30" i="27"/>
  <c r="H30" i="27"/>
  <c r="J29" i="27"/>
  <c r="I29" i="27"/>
  <c r="H29" i="27"/>
  <c r="H25" i="27"/>
  <c r="G25" i="27"/>
  <c r="F25" i="27"/>
  <c r="E25" i="27"/>
  <c r="D25" i="27"/>
  <c r="J24" i="27"/>
  <c r="I24" i="27"/>
  <c r="I23" i="27" s="1"/>
  <c r="H23" i="27"/>
  <c r="J22" i="27"/>
  <c r="I22" i="27"/>
  <c r="H22" i="27"/>
  <c r="J21" i="27"/>
  <c r="I21" i="27"/>
  <c r="H21" i="27"/>
  <c r="J20" i="27"/>
  <c r="I20" i="27"/>
  <c r="H20" i="27"/>
  <c r="J19" i="27"/>
  <c r="I19" i="27"/>
  <c r="H19" i="27"/>
  <c r="J18" i="27"/>
  <c r="I18" i="27"/>
  <c r="H18" i="27"/>
  <c r="J17" i="27"/>
  <c r="J25" i="27" s="1"/>
  <c r="I17" i="27"/>
  <c r="H17" i="27"/>
  <c r="J16" i="27"/>
  <c r="I16" i="27"/>
  <c r="H16" i="27"/>
  <c r="J15" i="27"/>
  <c r="I15" i="27"/>
  <c r="H15" i="27"/>
  <c r="H14" i="27"/>
  <c r="I34" i="26"/>
  <c r="H34" i="26"/>
  <c r="I33" i="26"/>
  <c r="H33" i="26"/>
  <c r="I32" i="26"/>
  <c r="H32" i="26"/>
  <c r="I31" i="26"/>
  <c r="H31" i="26"/>
  <c r="I30" i="26"/>
  <c r="H30" i="26"/>
  <c r="I29" i="26"/>
  <c r="H29" i="26"/>
  <c r="I28" i="26"/>
  <c r="H28" i="26"/>
  <c r="I27" i="26"/>
  <c r="H27" i="26"/>
  <c r="L26" i="26"/>
  <c r="K26" i="26"/>
  <c r="J26" i="26"/>
  <c r="H26" i="26"/>
  <c r="G26" i="26"/>
  <c r="E26" i="26"/>
  <c r="C26" i="26"/>
  <c r="I25" i="26"/>
  <c r="H25" i="26"/>
  <c r="I24" i="26"/>
  <c r="H24" i="26"/>
  <c r="I23" i="26"/>
  <c r="H23" i="26"/>
  <c r="I22" i="26"/>
  <c r="H22" i="26"/>
  <c r="H21" i="26" s="1"/>
  <c r="L21" i="26"/>
  <c r="L13" i="26" s="1"/>
  <c r="L12" i="26" s="1"/>
  <c r="L11" i="26" s="1"/>
  <c r="K21" i="26"/>
  <c r="J21" i="26"/>
  <c r="I20" i="26"/>
  <c r="H20" i="26"/>
  <c r="I19" i="26"/>
  <c r="H19" i="26"/>
  <c r="I18" i="26"/>
  <c r="H18" i="26"/>
  <c r="I17" i="26"/>
  <c r="H17" i="26"/>
  <c r="I16" i="26"/>
  <c r="H16" i="26"/>
  <c r="I15" i="26"/>
  <c r="I14" i="26" s="1"/>
  <c r="H15" i="26"/>
  <c r="H14" i="26" s="1"/>
  <c r="H13" i="26" s="1"/>
  <c r="H12" i="26" s="1"/>
  <c r="H11" i="26" s="1"/>
  <c r="L14" i="26"/>
  <c r="K14" i="26"/>
  <c r="K13" i="26" s="1"/>
  <c r="J14" i="26"/>
  <c r="G14" i="26"/>
  <c r="E14" i="26"/>
  <c r="E13" i="26" s="1"/>
  <c r="E12" i="26" s="1"/>
  <c r="C14" i="26"/>
  <c r="C13" i="26" s="1"/>
  <c r="C12" i="26" s="1"/>
  <c r="C11" i="26" s="1"/>
  <c r="J13" i="26"/>
  <c r="J12" i="26" s="1"/>
  <c r="G13" i="26"/>
  <c r="G12" i="26" s="1"/>
  <c r="G11" i="26" s="1"/>
  <c r="K12" i="26"/>
  <c r="K11" i="26" s="1"/>
  <c r="F12" i="26"/>
  <c r="F11" i="26" s="1"/>
  <c r="D12" i="26"/>
  <c r="J11" i="26"/>
  <c r="E11" i="26"/>
  <c r="D11" i="26"/>
  <c r="I37" i="25"/>
  <c r="I36" i="25"/>
  <c r="I33" i="25" s="1"/>
  <c r="H36" i="25"/>
  <c r="I35" i="25"/>
  <c r="H35" i="25"/>
  <c r="I34" i="25"/>
  <c r="H34" i="25"/>
  <c r="L33" i="25"/>
  <c r="K33" i="25"/>
  <c r="J33" i="25"/>
  <c r="J13" i="25" s="1"/>
  <c r="J12" i="25" s="1"/>
  <c r="J11" i="25" s="1"/>
  <c r="I32" i="25"/>
  <c r="H32" i="25"/>
  <c r="I31" i="25"/>
  <c r="H31" i="25"/>
  <c r="I30" i="25"/>
  <c r="H30" i="25"/>
  <c r="I29" i="25"/>
  <c r="H29" i="25"/>
  <c r="I28" i="25"/>
  <c r="H28" i="25"/>
  <c r="I27" i="25"/>
  <c r="H27" i="25"/>
  <c r="I26" i="25"/>
  <c r="H26" i="25"/>
  <c r="I25" i="25"/>
  <c r="H25" i="25"/>
  <c r="I24" i="25"/>
  <c r="H24" i="25"/>
  <c r="I23" i="25"/>
  <c r="H23" i="25"/>
  <c r="I22" i="25"/>
  <c r="H22" i="25"/>
  <c r="I21" i="25"/>
  <c r="H21" i="25"/>
  <c r="I20" i="25"/>
  <c r="H20" i="25"/>
  <c r="I19" i="25"/>
  <c r="H19" i="25"/>
  <c r="I18" i="25"/>
  <c r="H18" i="25"/>
  <c r="H14" i="25" s="1"/>
  <c r="I17" i="25"/>
  <c r="H17" i="25"/>
  <c r="I16" i="25"/>
  <c r="H16" i="25"/>
  <c r="I15" i="25"/>
  <c r="H15" i="25"/>
  <c r="L14" i="25"/>
  <c r="K14" i="25"/>
  <c r="J14" i="25"/>
  <c r="G14" i="25"/>
  <c r="E14" i="25"/>
  <c r="C14" i="25"/>
  <c r="L13" i="25"/>
  <c r="K13" i="25"/>
  <c r="K12" i="25" s="1"/>
  <c r="K11" i="25" s="1"/>
  <c r="G13" i="25"/>
  <c r="E13" i="25"/>
  <c r="E12" i="25" s="1"/>
  <c r="C13" i="25"/>
  <c r="L12" i="25"/>
  <c r="G12" i="25"/>
  <c r="G11" i="25" s="1"/>
  <c r="G38" i="25" s="1"/>
  <c r="F12" i="25"/>
  <c r="F11" i="25" s="1"/>
  <c r="D12" i="25"/>
  <c r="D11" i="25" s="1"/>
  <c r="C12" i="25"/>
  <c r="L11" i="25"/>
  <c r="E11" i="25"/>
  <c r="E38" i="25" s="1"/>
  <c r="C11" i="25"/>
  <c r="C38" i="25" s="1"/>
  <c r="L44" i="24"/>
  <c r="G44" i="24"/>
  <c r="I43" i="24"/>
  <c r="H43" i="24"/>
  <c r="K42" i="24"/>
  <c r="J42" i="24" s="1"/>
  <c r="I42" i="24"/>
  <c r="H42" i="24"/>
  <c r="K41" i="24"/>
  <c r="I41" i="24"/>
  <c r="H41" i="24"/>
  <c r="K40" i="24"/>
  <c r="J40" i="24"/>
  <c r="I40" i="24"/>
  <c r="H40" i="24"/>
  <c r="K39" i="24"/>
  <c r="J39" i="24" s="1"/>
  <c r="I39" i="24"/>
  <c r="H39" i="24"/>
  <c r="K38" i="24"/>
  <c r="J38" i="24"/>
  <c r="I38" i="24"/>
  <c r="H38" i="24"/>
  <c r="K37" i="24"/>
  <c r="J37" i="24" s="1"/>
  <c r="I37" i="24"/>
  <c r="H37" i="24"/>
  <c r="K36" i="24"/>
  <c r="J36" i="24"/>
  <c r="I36" i="24"/>
  <c r="H36" i="24"/>
  <c r="K35" i="24"/>
  <c r="J35" i="24" s="1"/>
  <c r="I35" i="24"/>
  <c r="H35" i="24"/>
  <c r="K34" i="24"/>
  <c r="J34" i="24"/>
  <c r="I34" i="24"/>
  <c r="H34" i="24"/>
  <c r="K33" i="24"/>
  <c r="J33" i="24" s="1"/>
  <c r="H33" i="24"/>
  <c r="F33" i="24"/>
  <c r="I33" i="24" s="1"/>
  <c r="F32" i="24"/>
  <c r="J31" i="24"/>
  <c r="I31" i="24"/>
  <c r="K31" i="24" s="1"/>
  <c r="H31" i="24"/>
  <c r="F31" i="24"/>
  <c r="I30" i="24"/>
  <c r="F30" i="24"/>
  <c r="H30" i="24" s="1"/>
  <c r="K29" i="24"/>
  <c r="J29" i="24" s="1"/>
  <c r="I29" i="24"/>
  <c r="F29" i="24"/>
  <c r="H29" i="24" s="1"/>
  <c r="G28" i="24"/>
  <c r="E28" i="24"/>
  <c r="D28" i="24"/>
  <c r="C28" i="24"/>
  <c r="J27" i="24"/>
  <c r="I27" i="24"/>
  <c r="K27" i="24" s="1"/>
  <c r="H27" i="24"/>
  <c r="H23" i="24" s="1"/>
  <c r="I26" i="24"/>
  <c r="H26" i="24"/>
  <c r="J25" i="24"/>
  <c r="I25" i="24"/>
  <c r="K25" i="24" s="1"/>
  <c r="H25" i="24"/>
  <c r="I24" i="24"/>
  <c r="I23" i="24" s="1"/>
  <c r="H24" i="24"/>
  <c r="K22" i="24"/>
  <c r="I22" i="24"/>
  <c r="H22" i="24"/>
  <c r="J21" i="24"/>
  <c r="I21" i="24"/>
  <c r="K21" i="24" s="1"/>
  <c r="H21" i="24"/>
  <c r="I20" i="24"/>
  <c r="H20" i="24"/>
  <c r="J19" i="24"/>
  <c r="I19" i="24"/>
  <c r="K19" i="24" s="1"/>
  <c r="H19" i="24"/>
  <c r="I18" i="24"/>
  <c r="H18" i="24"/>
  <c r="I17" i="24"/>
  <c r="K17" i="24" s="1"/>
  <c r="H17" i="24"/>
  <c r="I16" i="24"/>
  <c r="H16" i="24"/>
  <c r="I15" i="24"/>
  <c r="H15" i="24"/>
  <c r="G14" i="24"/>
  <c r="E14" i="24"/>
  <c r="C14" i="24"/>
  <c r="C13" i="24" s="1"/>
  <c r="C12" i="24" s="1"/>
  <c r="C11" i="24" s="1"/>
  <c r="G13" i="24"/>
  <c r="L12" i="24"/>
  <c r="G12" i="24"/>
  <c r="G11" i="24" s="1"/>
  <c r="L11" i="24"/>
  <c r="H44" i="23"/>
  <c r="F44" i="23"/>
  <c r="I44" i="23" s="1"/>
  <c r="J44" i="23" s="1"/>
  <c r="J43" i="23"/>
  <c r="I43" i="23"/>
  <c r="H43" i="23"/>
  <c r="F43" i="23"/>
  <c r="H42" i="23"/>
  <c r="F42" i="23"/>
  <c r="I42" i="23" s="1"/>
  <c r="J42" i="23" s="1"/>
  <c r="J41" i="23"/>
  <c r="I41" i="23"/>
  <c r="H41" i="23"/>
  <c r="F41" i="23"/>
  <c r="H40" i="23"/>
  <c r="F40" i="23"/>
  <c r="I40" i="23" s="1"/>
  <c r="J40" i="23" s="1"/>
  <c r="I39" i="23"/>
  <c r="J39" i="23" s="1"/>
  <c r="H39" i="23"/>
  <c r="F39" i="23"/>
  <c r="I38" i="23"/>
  <c r="J38" i="23" s="1"/>
  <c r="H38" i="23"/>
  <c r="F38" i="23"/>
  <c r="K37" i="23"/>
  <c r="I37" i="23"/>
  <c r="H37" i="23"/>
  <c r="F37" i="23"/>
  <c r="I36" i="23"/>
  <c r="J36" i="23" s="1"/>
  <c r="H36" i="23"/>
  <c r="F36" i="23"/>
  <c r="I35" i="23"/>
  <c r="K35" i="23" s="1"/>
  <c r="H35" i="23"/>
  <c r="F35" i="23"/>
  <c r="I34" i="23"/>
  <c r="K34" i="23" s="1"/>
  <c r="H34" i="23"/>
  <c r="J33" i="23"/>
  <c r="I33" i="23"/>
  <c r="H33" i="23"/>
  <c r="J32" i="23"/>
  <c r="I32" i="23"/>
  <c r="H32" i="23"/>
  <c r="J31" i="23"/>
  <c r="I31" i="23"/>
  <c r="H31" i="23"/>
  <c r="I30" i="23"/>
  <c r="H30" i="23"/>
  <c r="L29" i="23"/>
  <c r="G29" i="23"/>
  <c r="E29" i="23"/>
  <c r="C29" i="23"/>
  <c r="I28" i="23"/>
  <c r="H28" i="23"/>
  <c r="I27" i="23"/>
  <c r="J27" i="23" s="1"/>
  <c r="H27" i="23"/>
  <c r="J26" i="23"/>
  <c r="I26" i="23"/>
  <c r="H26" i="23"/>
  <c r="I25" i="23"/>
  <c r="J25" i="23" s="1"/>
  <c r="H25" i="23"/>
  <c r="L24" i="23"/>
  <c r="K24" i="23"/>
  <c r="K13" i="23" s="1"/>
  <c r="H24" i="23"/>
  <c r="J23" i="23"/>
  <c r="I23" i="23"/>
  <c r="H23" i="23"/>
  <c r="I22" i="23"/>
  <c r="J22" i="23" s="1"/>
  <c r="H22" i="23"/>
  <c r="J21" i="23"/>
  <c r="I21" i="23"/>
  <c r="H21" i="23"/>
  <c r="J20" i="23"/>
  <c r="I20" i="23"/>
  <c r="H20" i="23"/>
  <c r="J19" i="23"/>
  <c r="I19" i="23"/>
  <c r="H19" i="23"/>
  <c r="I18" i="23"/>
  <c r="J18" i="23" s="1"/>
  <c r="H18" i="23"/>
  <c r="J17" i="23"/>
  <c r="I17" i="23"/>
  <c r="H17" i="23"/>
  <c r="I16" i="23"/>
  <c r="K16" i="23" s="1"/>
  <c r="H16" i="23"/>
  <c r="H14" i="23" s="1"/>
  <c r="H13" i="23" s="1"/>
  <c r="I15" i="23"/>
  <c r="I14" i="23" s="1"/>
  <c r="H15" i="23"/>
  <c r="L14" i="23"/>
  <c r="K14" i="23"/>
  <c r="G14" i="23"/>
  <c r="G13" i="23" s="1"/>
  <c r="G12" i="23" s="1"/>
  <c r="G11" i="23" s="1"/>
  <c r="E14" i="23"/>
  <c r="C14" i="23"/>
  <c r="L13" i="23"/>
  <c r="E13" i="23"/>
  <c r="E12" i="23" s="1"/>
  <c r="E11" i="23" s="1"/>
  <c r="C13" i="23"/>
  <c r="L12" i="23"/>
  <c r="F12" i="23"/>
  <c r="F11" i="23" s="1"/>
  <c r="D12" i="23"/>
  <c r="D11" i="23" s="1"/>
  <c r="C12" i="23"/>
  <c r="C11" i="23" s="1"/>
  <c r="L11" i="23"/>
  <c r="I36" i="22"/>
  <c r="H36" i="22"/>
  <c r="I35" i="22"/>
  <c r="H35" i="22"/>
  <c r="I34" i="22"/>
  <c r="H34" i="22"/>
  <c r="I33" i="22"/>
  <c r="H33" i="22"/>
  <c r="I32" i="22"/>
  <c r="H32" i="22"/>
  <c r="I31" i="22"/>
  <c r="H31" i="22"/>
  <c r="I30" i="22"/>
  <c r="H30" i="22"/>
  <c r="I29" i="22"/>
  <c r="H29" i="22"/>
  <c r="H28" i="22" s="1"/>
  <c r="L28" i="22"/>
  <c r="K28" i="22"/>
  <c r="J28" i="22"/>
  <c r="G28" i="22"/>
  <c r="E28" i="22"/>
  <c r="C28" i="22"/>
  <c r="C12" i="22" s="1"/>
  <c r="I27" i="22"/>
  <c r="H27" i="22"/>
  <c r="I26" i="22"/>
  <c r="I22" i="22" s="1"/>
  <c r="H26" i="22"/>
  <c r="I25" i="22"/>
  <c r="H25" i="22"/>
  <c r="I24" i="22"/>
  <c r="H24" i="22"/>
  <c r="I23" i="22"/>
  <c r="H23" i="22"/>
  <c r="H22" i="22" s="1"/>
  <c r="L22" i="22"/>
  <c r="L13" i="22" s="1"/>
  <c r="K22" i="22"/>
  <c r="K13" i="22" s="1"/>
  <c r="K12" i="22" s="1"/>
  <c r="J22" i="22"/>
  <c r="I21" i="22"/>
  <c r="H21" i="22"/>
  <c r="I20" i="22"/>
  <c r="H20" i="22"/>
  <c r="I19" i="22"/>
  <c r="H19" i="22"/>
  <c r="I18" i="22"/>
  <c r="H18" i="22"/>
  <c r="I17" i="22"/>
  <c r="H17" i="22"/>
  <c r="I16" i="22"/>
  <c r="I14" i="22" s="1"/>
  <c r="H16" i="22"/>
  <c r="H14" i="22" s="1"/>
  <c r="H13" i="22" s="1"/>
  <c r="H12" i="22" s="1"/>
  <c r="H11" i="22" s="1"/>
  <c r="I15" i="22"/>
  <c r="H15" i="22"/>
  <c r="L14" i="22"/>
  <c r="K14" i="22"/>
  <c r="J14" i="22"/>
  <c r="G14" i="22"/>
  <c r="G13" i="22" s="1"/>
  <c r="G12" i="22" s="1"/>
  <c r="G11" i="22" s="1"/>
  <c r="E14" i="22"/>
  <c r="C14" i="22"/>
  <c r="J13" i="22"/>
  <c r="E13" i="22"/>
  <c r="E12" i="22" s="1"/>
  <c r="E11" i="22" s="1"/>
  <c r="C13" i="22"/>
  <c r="L12" i="22"/>
  <c r="L11" i="22" s="1"/>
  <c r="J12" i="22"/>
  <c r="F12" i="22"/>
  <c r="D12" i="22"/>
  <c r="D11" i="22" s="1"/>
  <c r="K11" i="22"/>
  <c r="J11" i="22"/>
  <c r="F11" i="22"/>
  <c r="C11" i="22"/>
  <c r="I57" i="21"/>
  <c r="I56" i="21" s="1"/>
  <c r="J17" i="8" s="1"/>
  <c r="H57" i="21"/>
  <c r="L56" i="21"/>
  <c r="J56" i="21"/>
  <c r="H56" i="21"/>
  <c r="C56" i="21"/>
  <c r="J55" i="21"/>
  <c r="I55" i="21"/>
  <c r="H55" i="21"/>
  <c r="J54" i="21"/>
  <c r="I54" i="21"/>
  <c r="H54" i="21"/>
  <c r="I53" i="21"/>
  <c r="J53" i="21" s="1"/>
  <c r="H53" i="21"/>
  <c r="J52" i="21"/>
  <c r="I52" i="21"/>
  <c r="H52" i="21"/>
  <c r="I51" i="21"/>
  <c r="J51" i="21" s="1"/>
  <c r="H51" i="21"/>
  <c r="I50" i="21"/>
  <c r="J50" i="21" s="1"/>
  <c r="H50" i="21"/>
  <c r="I49" i="21"/>
  <c r="J49" i="21" s="1"/>
  <c r="H49" i="21"/>
  <c r="K48" i="21"/>
  <c r="I48" i="21"/>
  <c r="H48" i="21"/>
  <c r="I47" i="21"/>
  <c r="H47" i="21"/>
  <c r="I46" i="21"/>
  <c r="H46" i="21"/>
  <c r="I45" i="21"/>
  <c r="H45" i="21"/>
  <c r="I44" i="21"/>
  <c r="H44" i="21"/>
  <c r="I43" i="21"/>
  <c r="H43" i="21"/>
  <c r="I42" i="21"/>
  <c r="K42" i="21" s="1"/>
  <c r="K35" i="21" s="1"/>
  <c r="H42" i="21"/>
  <c r="J41" i="21"/>
  <c r="I41" i="21"/>
  <c r="H41" i="21"/>
  <c r="J40" i="21"/>
  <c r="I40" i="21"/>
  <c r="H40" i="21"/>
  <c r="J39" i="21"/>
  <c r="I39" i="21"/>
  <c r="H39" i="21"/>
  <c r="J38" i="21"/>
  <c r="I38" i="21"/>
  <c r="H38" i="21"/>
  <c r="K37" i="21"/>
  <c r="I37" i="21"/>
  <c r="H37" i="21"/>
  <c r="I36" i="21"/>
  <c r="H36" i="21"/>
  <c r="H35" i="21" s="1"/>
  <c r="H34" i="21" s="1"/>
  <c r="E35" i="21"/>
  <c r="C35" i="21"/>
  <c r="C34" i="21" s="1"/>
  <c r="E34" i="21"/>
  <c r="L33" i="21"/>
  <c r="I33" i="21"/>
  <c r="J33" i="21" s="1"/>
  <c r="H33" i="21"/>
  <c r="G32" i="21"/>
  <c r="H32" i="21" s="1"/>
  <c r="J31" i="21"/>
  <c r="I31" i="21"/>
  <c r="H31" i="21"/>
  <c r="G31" i="21"/>
  <c r="G30" i="21"/>
  <c r="J29" i="21"/>
  <c r="I29" i="21"/>
  <c r="H29" i="21"/>
  <c r="I28" i="21"/>
  <c r="H28" i="21"/>
  <c r="I27" i="21"/>
  <c r="H27" i="21"/>
  <c r="C26" i="21"/>
  <c r="I25" i="21"/>
  <c r="J25" i="21" s="1"/>
  <c r="H25" i="21"/>
  <c r="J24" i="21"/>
  <c r="I24" i="21"/>
  <c r="H24" i="21"/>
  <c r="K23" i="21"/>
  <c r="K14" i="21" s="1"/>
  <c r="I23" i="21"/>
  <c r="J23" i="21" s="1"/>
  <c r="H23" i="21"/>
  <c r="I22" i="21"/>
  <c r="J22" i="21" s="1"/>
  <c r="H22" i="21"/>
  <c r="I21" i="21"/>
  <c r="J21" i="21" s="1"/>
  <c r="H21" i="21"/>
  <c r="J20" i="21"/>
  <c r="I20" i="21"/>
  <c r="H20" i="21"/>
  <c r="J19" i="21"/>
  <c r="I19" i="21"/>
  <c r="H19" i="21"/>
  <c r="J18" i="21"/>
  <c r="I18" i="21"/>
  <c r="H18" i="21"/>
  <c r="J17" i="21"/>
  <c r="I17" i="21"/>
  <c r="H17" i="21"/>
  <c r="J16" i="21"/>
  <c r="I16" i="21"/>
  <c r="H16" i="21"/>
  <c r="I15" i="21"/>
  <c r="H15" i="21"/>
  <c r="L14" i="21"/>
  <c r="E14" i="21"/>
  <c r="C14" i="21"/>
  <c r="C13" i="21" s="1"/>
  <c r="E13" i="21"/>
  <c r="G11" i="21"/>
  <c r="F11" i="21"/>
  <c r="D11" i="21"/>
  <c r="J93" i="20"/>
  <c r="I93" i="20"/>
  <c r="J92" i="20"/>
  <c r="I92" i="20"/>
  <c r="J91" i="20"/>
  <c r="I91" i="20"/>
  <c r="J90" i="20"/>
  <c r="I90" i="20"/>
  <c r="J89" i="20"/>
  <c r="J86" i="20" s="1"/>
  <c r="I89" i="20"/>
  <c r="J88" i="20"/>
  <c r="I88" i="20"/>
  <c r="J87" i="20"/>
  <c r="I87" i="20"/>
  <c r="M86" i="20"/>
  <c r="L86" i="20"/>
  <c r="K86" i="20"/>
  <c r="E86" i="20"/>
  <c r="C86" i="20"/>
  <c r="J85" i="20"/>
  <c r="I85" i="20"/>
  <c r="J84" i="20"/>
  <c r="I84" i="20"/>
  <c r="J83" i="20"/>
  <c r="I83" i="20"/>
  <c r="J82" i="20"/>
  <c r="I82" i="20"/>
  <c r="J81" i="20"/>
  <c r="J80" i="20" s="1"/>
  <c r="I81" i="20"/>
  <c r="M80" i="20"/>
  <c r="M79" i="20" s="1"/>
  <c r="L80" i="20"/>
  <c r="K80" i="20"/>
  <c r="E80" i="20"/>
  <c r="C80" i="20"/>
  <c r="C79" i="20" s="1"/>
  <c r="L79" i="20"/>
  <c r="K79" i="20"/>
  <c r="E79" i="20"/>
  <c r="I78" i="20"/>
  <c r="J77" i="20"/>
  <c r="I77" i="20"/>
  <c r="J76" i="20"/>
  <c r="I76" i="20"/>
  <c r="J75" i="20"/>
  <c r="I75" i="20"/>
  <c r="J74" i="20"/>
  <c r="I74" i="20"/>
  <c r="J73" i="20"/>
  <c r="I73" i="20"/>
  <c r="J72" i="20"/>
  <c r="J69" i="20" s="1"/>
  <c r="I72" i="20"/>
  <c r="J71" i="20"/>
  <c r="I71" i="20"/>
  <c r="J70" i="20"/>
  <c r="I70" i="20"/>
  <c r="M69" i="20"/>
  <c r="L69" i="20"/>
  <c r="L61" i="20" s="1"/>
  <c r="K69" i="20"/>
  <c r="E69" i="20"/>
  <c r="C69" i="20"/>
  <c r="K68" i="20"/>
  <c r="J68" i="20"/>
  <c r="I68" i="20"/>
  <c r="J67" i="20"/>
  <c r="K67" i="20" s="1"/>
  <c r="I67" i="20"/>
  <c r="K66" i="20"/>
  <c r="J66" i="20"/>
  <c r="I66" i="20"/>
  <c r="J65" i="20"/>
  <c r="K65" i="20" s="1"/>
  <c r="I65" i="20"/>
  <c r="J64" i="20"/>
  <c r="K64" i="20" s="1"/>
  <c r="K62" i="20" s="1"/>
  <c r="K61" i="20" s="1"/>
  <c r="I64" i="20"/>
  <c r="J63" i="20"/>
  <c r="K63" i="20" s="1"/>
  <c r="I63" i="20"/>
  <c r="M62" i="20"/>
  <c r="M61" i="20" s="1"/>
  <c r="L62" i="20"/>
  <c r="E62" i="20"/>
  <c r="C62" i="20"/>
  <c r="C61" i="20" s="1"/>
  <c r="C60" i="20" s="1"/>
  <c r="E61" i="20"/>
  <c r="M60" i="20"/>
  <c r="E60" i="20"/>
  <c r="J59" i="20"/>
  <c r="I59" i="20"/>
  <c r="J58" i="20"/>
  <c r="I58" i="20"/>
  <c r="J57" i="20"/>
  <c r="I57" i="20"/>
  <c r="J56" i="20"/>
  <c r="I56" i="20"/>
  <c r="J55" i="20"/>
  <c r="I55" i="20"/>
  <c r="J54" i="20"/>
  <c r="I54" i="20"/>
  <c r="J53" i="20"/>
  <c r="I53" i="20"/>
  <c r="J52" i="20"/>
  <c r="I52" i="20"/>
  <c r="J51" i="20"/>
  <c r="I51" i="20"/>
  <c r="J50" i="20"/>
  <c r="I50" i="20"/>
  <c r="J49" i="20"/>
  <c r="I49" i="20"/>
  <c r="J48" i="20"/>
  <c r="I48" i="20"/>
  <c r="J47" i="20"/>
  <c r="I47" i="20"/>
  <c r="J46" i="20"/>
  <c r="I46" i="20"/>
  <c r="J45" i="20"/>
  <c r="I45" i="20"/>
  <c r="J44" i="20"/>
  <c r="I44" i="20"/>
  <c r="J43" i="20"/>
  <c r="I43" i="20"/>
  <c r="J42" i="20"/>
  <c r="I42" i="20"/>
  <c r="J41" i="20"/>
  <c r="I41" i="20"/>
  <c r="I37" i="20" s="1"/>
  <c r="J40" i="20"/>
  <c r="I40" i="20"/>
  <c r="J39" i="20"/>
  <c r="I39" i="20"/>
  <c r="J38" i="20"/>
  <c r="J37" i="20" s="1"/>
  <c r="I38" i="20"/>
  <c r="L37" i="20"/>
  <c r="L16" i="20" s="1"/>
  <c r="K37" i="20"/>
  <c r="E37" i="20"/>
  <c r="C37" i="20"/>
  <c r="J36" i="20"/>
  <c r="I36" i="20"/>
  <c r="J35" i="20"/>
  <c r="I35" i="20"/>
  <c r="J34" i="20"/>
  <c r="I34" i="20"/>
  <c r="J33" i="20"/>
  <c r="I33" i="20"/>
  <c r="J32" i="20"/>
  <c r="I32" i="20"/>
  <c r="J31" i="20"/>
  <c r="I31" i="20"/>
  <c r="J30" i="20"/>
  <c r="I30" i="20"/>
  <c r="J29" i="20"/>
  <c r="I29" i="20"/>
  <c r="J28" i="20"/>
  <c r="I28" i="20"/>
  <c r="J27" i="20"/>
  <c r="I27" i="20"/>
  <c r="J26" i="20"/>
  <c r="I26" i="20"/>
  <c r="J25" i="20"/>
  <c r="I25" i="20"/>
  <c r="J24" i="20"/>
  <c r="I24" i="20"/>
  <c r="J23" i="20"/>
  <c r="I23" i="20"/>
  <c r="J22" i="20"/>
  <c r="I22" i="20"/>
  <c r="J21" i="20"/>
  <c r="I21" i="20"/>
  <c r="J20" i="20"/>
  <c r="I20" i="20"/>
  <c r="J19" i="20"/>
  <c r="I19" i="20"/>
  <c r="J18" i="20"/>
  <c r="I18" i="20"/>
  <c r="M17" i="20"/>
  <c r="L17" i="20"/>
  <c r="K17" i="20"/>
  <c r="K16" i="20" s="1"/>
  <c r="K15" i="20" s="1"/>
  <c r="I17" i="20"/>
  <c r="I16" i="20" s="1"/>
  <c r="I15" i="20" s="1"/>
  <c r="E17" i="20"/>
  <c r="E16" i="20" s="1"/>
  <c r="E15" i="20" s="1"/>
  <c r="E14" i="20" s="1"/>
  <c r="C17" i="20"/>
  <c r="M16" i="20"/>
  <c r="C16" i="20"/>
  <c r="C15" i="20" s="1"/>
  <c r="C14" i="20" s="1"/>
  <c r="M15" i="20"/>
  <c r="M14" i="20" s="1"/>
  <c r="L15" i="20"/>
  <c r="K14" i="20"/>
  <c r="H14" i="20"/>
  <c r="G14" i="20"/>
  <c r="D14" i="20"/>
  <c r="J71" i="19"/>
  <c r="K71" i="19" s="1"/>
  <c r="I71" i="19"/>
  <c r="K70" i="19"/>
  <c r="J70" i="19"/>
  <c r="I70" i="19"/>
  <c r="K69" i="19"/>
  <c r="J69" i="19"/>
  <c r="I69" i="19"/>
  <c r="K68" i="19"/>
  <c r="J68" i="19"/>
  <c r="I68" i="19"/>
  <c r="J67" i="19"/>
  <c r="K67" i="19" s="1"/>
  <c r="I67" i="19"/>
  <c r="K66" i="19"/>
  <c r="J66" i="19"/>
  <c r="I66" i="19"/>
  <c r="J65" i="19"/>
  <c r="K65" i="19" s="1"/>
  <c r="I65" i="19"/>
  <c r="K64" i="19"/>
  <c r="J64" i="19"/>
  <c r="I64" i="19"/>
  <c r="K63" i="19"/>
  <c r="J63" i="19"/>
  <c r="I63" i="19"/>
  <c r="K62" i="19"/>
  <c r="J62" i="19"/>
  <c r="I62" i="19"/>
  <c r="K61" i="19"/>
  <c r="J61" i="19"/>
  <c r="I61" i="19"/>
  <c r="K60" i="19"/>
  <c r="J60" i="19"/>
  <c r="I60" i="19"/>
  <c r="J59" i="19"/>
  <c r="I59" i="19"/>
  <c r="I58" i="19" s="1"/>
  <c r="M58" i="19"/>
  <c r="L58" i="19"/>
  <c r="E58" i="19"/>
  <c r="D58" i="19"/>
  <c r="C58" i="19"/>
  <c r="C42" i="19" s="1"/>
  <c r="I42" i="19" s="1"/>
  <c r="K57" i="19"/>
  <c r="J57" i="19"/>
  <c r="I57" i="19"/>
  <c r="J56" i="19"/>
  <c r="K56" i="19" s="1"/>
  <c r="I56" i="19"/>
  <c r="J55" i="19"/>
  <c r="K55" i="19" s="1"/>
  <c r="I55" i="19"/>
  <c r="K54" i="19"/>
  <c r="J54" i="19"/>
  <c r="I54" i="19"/>
  <c r="K53" i="19"/>
  <c r="J53" i="19"/>
  <c r="I53" i="19"/>
  <c r="K52" i="19"/>
  <c r="J52" i="19"/>
  <c r="I52" i="19"/>
  <c r="K51" i="19"/>
  <c r="J51" i="19"/>
  <c r="I51" i="19"/>
  <c r="J50" i="19"/>
  <c r="K50" i="19" s="1"/>
  <c r="I50" i="19"/>
  <c r="K49" i="19"/>
  <c r="J49" i="19"/>
  <c r="I49" i="19"/>
  <c r="J48" i="19"/>
  <c r="K48" i="19" s="1"/>
  <c r="I48" i="19"/>
  <c r="K47" i="19"/>
  <c r="J47" i="19"/>
  <c r="I47" i="19"/>
  <c r="K46" i="19"/>
  <c r="K43" i="19" s="1"/>
  <c r="J46" i="19"/>
  <c r="I46" i="19"/>
  <c r="K45" i="19"/>
  <c r="J45" i="19"/>
  <c r="I45" i="19"/>
  <c r="K44" i="19"/>
  <c r="J44" i="19"/>
  <c r="I44" i="19"/>
  <c r="I43" i="19" s="1"/>
  <c r="M43" i="19"/>
  <c r="M42" i="19" s="1"/>
  <c r="M41" i="19" s="1"/>
  <c r="L43" i="19"/>
  <c r="E43" i="19"/>
  <c r="C43" i="19"/>
  <c r="L42" i="19"/>
  <c r="L41" i="19" s="1"/>
  <c r="E42" i="19"/>
  <c r="E41" i="19" s="1"/>
  <c r="C41" i="19"/>
  <c r="I41" i="19" s="1"/>
  <c r="J40" i="19"/>
  <c r="K40" i="19" s="1"/>
  <c r="I40" i="19"/>
  <c r="K39" i="19"/>
  <c r="J39" i="19"/>
  <c r="I39" i="19"/>
  <c r="J38" i="19"/>
  <c r="K38" i="19" s="1"/>
  <c r="I38" i="19"/>
  <c r="J37" i="19"/>
  <c r="K37" i="19" s="1"/>
  <c r="I37" i="19"/>
  <c r="J36" i="19"/>
  <c r="K36" i="19" s="1"/>
  <c r="I36" i="19"/>
  <c r="K35" i="19"/>
  <c r="J35" i="19"/>
  <c r="I35" i="19"/>
  <c r="J34" i="19"/>
  <c r="K34" i="19" s="1"/>
  <c r="I34" i="19"/>
  <c r="K33" i="19"/>
  <c r="J33" i="19"/>
  <c r="I33" i="19"/>
  <c r="J32" i="19"/>
  <c r="K32" i="19" s="1"/>
  <c r="I32" i="19"/>
  <c r="K31" i="19"/>
  <c r="J31" i="19"/>
  <c r="I31" i="19"/>
  <c r="J30" i="19"/>
  <c r="K30" i="19" s="1"/>
  <c r="I30" i="19"/>
  <c r="J29" i="19"/>
  <c r="K29" i="19" s="1"/>
  <c r="I29" i="19"/>
  <c r="J28" i="19"/>
  <c r="K28" i="19" s="1"/>
  <c r="I28" i="19"/>
  <c r="K27" i="19"/>
  <c r="J27" i="19"/>
  <c r="I27" i="19"/>
  <c r="J26" i="19"/>
  <c r="K26" i="19" s="1"/>
  <c r="I26" i="19"/>
  <c r="L25" i="19"/>
  <c r="J25" i="19"/>
  <c r="I25" i="19"/>
  <c r="K24" i="19"/>
  <c r="J24" i="19"/>
  <c r="I24" i="19"/>
  <c r="L23" i="19"/>
  <c r="J23" i="19"/>
  <c r="I23" i="19"/>
  <c r="C23" i="19"/>
  <c r="K22" i="19"/>
  <c r="J22" i="19"/>
  <c r="I22" i="19"/>
  <c r="K21" i="19"/>
  <c r="J21" i="19"/>
  <c r="I21" i="19"/>
  <c r="J20" i="19"/>
  <c r="K20" i="19" s="1"/>
  <c r="I20" i="19"/>
  <c r="K19" i="19"/>
  <c r="J19" i="19"/>
  <c r="I19" i="19"/>
  <c r="J18" i="19"/>
  <c r="K18" i="19" s="1"/>
  <c r="I18" i="19"/>
  <c r="J17" i="19"/>
  <c r="K17" i="19" s="1"/>
  <c r="I17" i="19"/>
  <c r="J16" i="19"/>
  <c r="K16" i="19" s="1"/>
  <c r="I16" i="19"/>
  <c r="K15" i="19"/>
  <c r="I15" i="19"/>
  <c r="K14" i="19"/>
  <c r="J14" i="19"/>
  <c r="I14" i="19"/>
  <c r="J13" i="19"/>
  <c r="I13" i="19"/>
  <c r="M12" i="19"/>
  <c r="M11" i="19" s="1"/>
  <c r="M10" i="19" s="1"/>
  <c r="M9" i="19" s="1"/>
  <c r="L12" i="19"/>
  <c r="E12" i="19"/>
  <c r="C12" i="19"/>
  <c r="E11" i="19"/>
  <c r="E10" i="19"/>
  <c r="E9" i="19" s="1"/>
  <c r="H9" i="19"/>
  <c r="G9" i="19"/>
  <c r="D9" i="19"/>
  <c r="J75" i="18"/>
  <c r="I75" i="18"/>
  <c r="J74" i="18"/>
  <c r="I74" i="18"/>
  <c r="J73" i="18"/>
  <c r="I73" i="18"/>
  <c r="J72" i="18"/>
  <c r="I72" i="18"/>
  <c r="J71" i="18"/>
  <c r="I71" i="18"/>
  <c r="J70" i="18"/>
  <c r="I70" i="18"/>
  <c r="I68" i="18" s="1"/>
  <c r="J69" i="18"/>
  <c r="J68" i="18" s="1"/>
  <c r="I69" i="18"/>
  <c r="M68" i="18"/>
  <c r="L68" i="18"/>
  <c r="K68" i="18"/>
  <c r="E68" i="18"/>
  <c r="C68" i="18"/>
  <c r="C61" i="18" s="1"/>
  <c r="J67" i="18"/>
  <c r="I67" i="18"/>
  <c r="J66" i="18"/>
  <c r="I66" i="18"/>
  <c r="J65" i="18"/>
  <c r="I65" i="18"/>
  <c r="J64" i="18"/>
  <c r="J62" i="18" s="1"/>
  <c r="I64" i="18"/>
  <c r="I62" i="18" s="1"/>
  <c r="J63" i="18"/>
  <c r="I63" i="18"/>
  <c r="M62" i="18"/>
  <c r="L62" i="18"/>
  <c r="K62" i="18"/>
  <c r="E62" i="18"/>
  <c r="E61" i="18" s="1"/>
  <c r="C62" i="18"/>
  <c r="M61" i="18"/>
  <c r="L61" i="18"/>
  <c r="K61" i="18"/>
  <c r="I60" i="18"/>
  <c r="I59" i="18"/>
  <c r="I58" i="18"/>
  <c r="I57" i="18"/>
  <c r="I56" i="18"/>
  <c r="I55" i="18"/>
  <c r="I54" i="18"/>
  <c r="I53" i="18"/>
  <c r="I52" i="18" s="1"/>
  <c r="M52" i="18"/>
  <c r="L52" i="18"/>
  <c r="K52" i="18"/>
  <c r="J52" i="18"/>
  <c r="E52" i="18"/>
  <c r="E42" i="18" s="1"/>
  <c r="C52" i="18"/>
  <c r="I51" i="18"/>
  <c r="I50" i="18"/>
  <c r="I49" i="18"/>
  <c r="I48" i="18"/>
  <c r="I47" i="18"/>
  <c r="I46" i="18"/>
  <c r="I45" i="18"/>
  <c r="I44" i="18"/>
  <c r="I43" i="18" s="1"/>
  <c r="M43" i="18"/>
  <c r="M42" i="18" s="1"/>
  <c r="M41" i="18" s="1"/>
  <c r="L43" i="18"/>
  <c r="K43" i="18"/>
  <c r="K42" i="18" s="1"/>
  <c r="J43" i="18"/>
  <c r="E43" i="18"/>
  <c r="C43" i="18"/>
  <c r="C42" i="18" s="1"/>
  <c r="L42" i="18"/>
  <c r="J42" i="18"/>
  <c r="L41" i="18"/>
  <c r="K41" i="18"/>
  <c r="J40" i="18"/>
  <c r="K40" i="18" s="1"/>
  <c r="I40" i="18"/>
  <c r="K39" i="18"/>
  <c r="J39" i="18"/>
  <c r="I39" i="18"/>
  <c r="J38" i="18"/>
  <c r="K38" i="18" s="1"/>
  <c r="I38" i="18"/>
  <c r="K37" i="18"/>
  <c r="J37" i="18"/>
  <c r="I37" i="18"/>
  <c r="J36" i="18"/>
  <c r="K36" i="18" s="1"/>
  <c r="I36" i="18"/>
  <c r="K35" i="18"/>
  <c r="J35" i="18"/>
  <c r="I35" i="18"/>
  <c r="K34" i="18"/>
  <c r="J34" i="18"/>
  <c r="I34" i="18"/>
  <c r="K33" i="18"/>
  <c r="J33" i="18"/>
  <c r="I33" i="18"/>
  <c r="J32" i="18"/>
  <c r="K32" i="18" s="1"/>
  <c r="I32" i="18"/>
  <c r="K31" i="18"/>
  <c r="K26" i="18" s="1"/>
  <c r="J31" i="18"/>
  <c r="I31" i="18"/>
  <c r="K30" i="18"/>
  <c r="J30" i="18"/>
  <c r="I30" i="18"/>
  <c r="J29" i="18"/>
  <c r="K29" i="18" s="1"/>
  <c r="I29" i="18"/>
  <c r="J28" i="18"/>
  <c r="K28" i="18" s="1"/>
  <c r="I28" i="18"/>
  <c r="K27" i="18"/>
  <c r="J27" i="18"/>
  <c r="I27" i="18"/>
  <c r="L26" i="18"/>
  <c r="L16" i="18" s="1"/>
  <c r="L15" i="18" s="1"/>
  <c r="E26" i="18"/>
  <c r="C26" i="18"/>
  <c r="J25" i="18"/>
  <c r="K25" i="18" s="1"/>
  <c r="I25" i="18"/>
  <c r="K24" i="18"/>
  <c r="J24" i="18"/>
  <c r="I24" i="18"/>
  <c r="K23" i="18"/>
  <c r="I23" i="18"/>
  <c r="J22" i="18"/>
  <c r="K22" i="18" s="1"/>
  <c r="I22" i="18"/>
  <c r="K21" i="18"/>
  <c r="J21" i="18"/>
  <c r="I21" i="18"/>
  <c r="J20" i="18"/>
  <c r="K20" i="18" s="1"/>
  <c r="I20" i="18"/>
  <c r="K19" i="18"/>
  <c r="K17" i="18" s="1"/>
  <c r="J19" i="18"/>
  <c r="I19" i="18"/>
  <c r="I17" i="18" s="1"/>
  <c r="J18" i="18"/>
  <c r="K18" i="18" s="1"/>
  <c r="I18" i="18"/>
  <c r="M17" i="18"/>
  <c r="M16" i="18" s="1"/>
  <c r="M15" i="18" s="1"/>
  <c r="L17" i="18"/>
  <c r="J17" i="18"/>
  <c r="E17" i="18"/>
  <c r="C17" i="18"/>
  <c r="C16" i="18" s="1"/>
  <c r="E16" i="18"/>
  <c r="E15" i="18"/>
  <c r="C15" i="18"/>
  <c r="H14" i="18"/>
  <c r="G14" i="18"/>
  <c r="D14" i="18"/>
  <c r="M41" i="17"/>
  <c r="L41" i="17"/>
  <c r="J40" i="17"/>
  <c r="I40" i="17"/>
  <c r="J39" i="17"/>
  <c r="I39" i="17"/>
  <c r="I37" i="17" s="1"/>
  <c r="J38" i="17"/>
  <c r="I38" i="17"/>
  <c r="M37" i="17"/>
  <c r="L37" i="17"/>
  <c r="K37" i="17"/>
  <c r="E37" i="17"/>
  <c r="C37" i="17"/>
  <c r="J36" i="17"/>
  <c r="I36" i="17"/>
  <c r="J35" i="17"/>
  <c r="I35" i="17"/>
  <c r="J34" i="17"/>
  <c r="I34" i="17"/>
  <c r="J33" i="17"/>
  <c r="I33" i="17"/>
  <c r="I31" i="17" s="1"/>
  <c r="J32" i="17"/>
  <c r="I32" i="17"/>
  <c r="M31" i="17"/>
  <c r="L31" i="17"/>
  <c r="L30" i="17" s="1"/>
  <c r="L29" i="17" s="1"/>
  <c r="K31" i="17"/>
  <c r="E31" i="17"/>
  <c r="C31" i="17"/>
  <c r="M30" i="17"/>
  <c r="M29" i="17" s="1"/>
  <c r="K30" i="17"/>
  <c r="K29" i="17" s="1"/>
  <c r="K43" i="17" s="1"/>
  <c r="J28" i="17"/>
  <c r="K28" i="17" s="1"/>
  <c r="I28" i="17"/>
  <c r="J27" i="17"/>
  <c r="K27" i="17" s="1"/>
  <c r="I27" i="17"/>
  <c r="F26" i="17"/>
  <c r="H26" i="17" s="1"/>
  <c r="I26" i="17" s="1"/>
  <c r="J25" i="17"/>
  <c r="K25" i="17" s="1"/>
  <c r="H25" i="17"/>
  <c r="I25" i="17" s="1"/>
  <c r="F25" i="17"/>
  <c r="J24" i="17"/>
  <c r="K24" i="17" s="1"/>
  <c r="F24" i="17"/>
  <c r="H24" i="17" s="1"/>
  <c r="I24" i="17" s="1"/>
  <c r="L23" i="17"/>
  <c r="E23" i="17"/>
  <c r="C23" i="17"/>
  <c r="J22" i="17"/>
  <c r="K22" i="17" s="1"/>
  <c r="H22" i="17"/>
  <c r="I22" i="17" s="1"/>
  <c r="J21" i="17"/>
  <c r="K21" i="17" s="1"/>
  <c r="I21" i="17"/>
  <c r="H21" i="17"/>
  <c r="J20" i="17"/>
  <c r="K20" i="17" s="1"/>
  <c r="I20" i="17"/>
  <c r="J19" i="17"/>
  <c r="K19" i="17" s="1"/>
  <c r="H19" i="17"/>
  <c r="I19" i="17" s="1"/>
  <c r="F18" i="17"/>
  <c r="H17" i="17"/>
  <c r="I17" i="17" s="1"/>
  <c r="F17" i="17"/>
  <c r="J17" i="17" s="1"/>
  <c r="K17" i="17" s="1"/>
  <c r="J16" i="17"/>
  <c r="K16" i="17" s="1"/>
  <c r="F16" i="17"/>
  <c r="H16" i="17" s="1"/>
  <c r="I16" i="17" s="1"/>
  <c r="F15" i="17"/>
  <c r="J15" i="17" s="1"/>
  <c r="K15" i="17" s="1"/>
  <c r="M14" i="17"/>
  <c r="M13" i="17" s="1"/>
  <c r="M12" i="17" s="1"/>
  <c r="M11" i="17" s="1"/>
  <c r="L14" i="17"/>
  <c r="E14" i="17"/>
  <c r="E13" i="17" s="1"/>
  <c r="E12" i="17" s="1"/>
  <c r="C14" i="17"/>
  <c r="H11" i="17"/>
  <c r="G11" i="17"/>
  <c r="D11" i="17"/>
  <c r="J70" i="16"/>
  <c r="I70" i="16"/>
  <c r="J69" i="16"/>
  <c r="I69" i="16"/>
  <c r="J68" i="16"/>
  <c r="I68" i="16"/>
  <c r="J67" i="16"/>
  <c r="I67" i="16"/>
  <c r="J66" i="16"/>
  <c r="I66" i="16"/>
  <c r="M65" i="16"/>
  <c r="L65" i="16"/>
  <c r="K65" i="16"/>
  <c r="E65" i="16"/>
  <c r="C65" i="16"/>
  <c r="J64" i="16"/>
  <c r="I64" i="16"/>
  <c r="J63" i="16"/>
  <c r="I63" i="16"/>
  <c r="B63" i="16"/>
  <c r="B69" i="16" s="1"/>
  <c r="J62" i="16"/>
  <c r="I62" i="16"/>
  <c r="B62" i="16"/>
  <c r="B68" i="16" s="1"/>
  <c r="J61" i="16"/>
  <c r="J59" i="16" s="1"/>
  <c r="I61" i="16"/>
  <c r="J60" i="16"/>
  <c r="I60" i="16"/>
  <c r="M59" i="16"/>
  <c r="M58" i="16" s="1"/>
  <c r="L59" i="16"/>
  <c r="K59" i="16"/>
  <c r="K58" i="16" s="1"/>
  <c r="E59" i="16"/>
  <c r="E58" i="16" s="1"/>
  <c r="C59" i="16"/>
  <c r="L58" i="16"/>
  <c r="J57" i="16"/>
  <c r="I57" i="16"/>
  <c r="J56" i="16"/>
  <c r="I56" i="16"/>
  <c r="J55" i="16"/>
  <c r="I55" i="16"/>
  <c r="B55" i="16"/>
  <c r="J54" i="16"/>
  <c r="I54" i="16"/>
  <c r="B54" i="16"/>
  <c r="J53" i="16"/>
  <c r="I53" i="16"/>
  <c r="B53" i="16"/>
  <c r="B64" i="16" s="1"/>
  <c r="B70" i="16" s="1"/>
  <c r="M52" i="16"/>
  <c r="L52" i="16"/>
  <c r="K52" i="16"/>
  <c r="E52" i="16"/>
  <c r="C52" i="16"/>
  <c r="J51" i="16"/>
  <c r="I51" i="16"/>
  <c r="J50" i="16"/>
  <c r="I50" i="16"/>
  <c r="J49" i="16"/>
  <c r="I49" i="16"/>
  <c r="J48" i="16"/>
  <c r="I48" i="16"/>
  <c r="J47" i="16"/>
  <c r="I47" i="16"/>
  <c r="B47" i="16"/>
  <c r="B56" i="16" s="1"/>
  <c r="M46" i="16"/>
  <c r="L46" i="16"/>
  <c r="K46" i="16"/>
  <c r="K45" i="16" s="1"/>
  <c r="K44" i="16" s="1"/>
  <c r="E46" i="16"/>
  <c r="C46" i="16"/>
  <c r="M45" i="16"/>
  <c r="M44" i="16" s="1"/>
  <c r="J43" i="16"/>
  <c r="K43" i="16" s="1"/>
  <c r="I43" i="16"/>
  <c r="J42" i="16"/>
  <c r="K42" i="16" s="1"/>
  <c r="I42" i="16"/>
  <c r="K41" i="16"/>
  <c r="J41" i="16"/>
  <c r="I41" i="16"/>
  <c r="J40" i="16"/>
  <c r="K40" i="16" s="1"/>
  <c r="I40" i="16"/>
  <c r="J39" i="16"/>
  <c r="K39" i="16" s="1"/>
  <c r="I39" i="16"/>
  <c r="J38" i="16"/>
  <c r="K38" i="16" s="1"/>
  <c r="I38" i="16"/>
  <c r="J37" i="16"/>
  <c r="K37" i="16" s="1"/>
  <c r="I37" i="16"/>
  <c r="J36" i="16"/>
  <c r="K36" i="16" s="1"/>
  <c r="I36" i="16"/>
  <c r="J35" i="16"/>
  <c r="I35" i="16"/>
  <c r="J34" i="16"/>
  <c r="K34" i="16" s="1"/>
  <c r="I34" i="16"/>
  <c r="K33" i="16"/>
  <c r="J33" i="16"/>
  <c r="I33" i="16"/>
  <c r="B33" i="16"/>
  <c r="K32" i="16"/>
  <c r="J32" i="16"/>
  <c r="I32" i="16"/>
  <c r="B32" i="16"/>
  <c r="B51" i="16" s="1"/>
  <c r="K31" i="16"/>
  <c r="J31" i="16"/>
  <c r="I31" i="16"/>
  <c r="B31" i="16"/>
  <c r="B50" i="16" s="1"/>
  <c r="B61" i="16" s="1"/>
  <c r="B67" i="16" s="1"/>
  <c r="K30" i="16"/>
  <c r="J30" i="16"/>
  <c r="I30" i="16"/>
  <c r="B30" i="16"/>
  <c r="B49" i="16" s="1"/>
  <c r="B60" i="16" s="1"/>
  <c r="B66" i="16" s="1"/>
  <c r="K29" i="16"/>
  <c r="J29" i="16"/>
  <c r="I29" i="16"/>
  <c r="B29" i="16"/>
  <c r="B48" i="16" s="1"/>
  <c r="B57" i="16" s="1"/>
  <c r="L28" i="16"/>
  <c r="E28" i="16"/>
  <c r="C28" i="16"/>
  <c r="J27" i="16"/>
  <c r="K27" i="16" s="1"/>
  <c r="I27" i="16"/>
  <c r="J26" i="16"/>
  <c r="K26" i="16" s="1"/>
  <c r="I26" i="16"/>
  <c r="K25" i="16"/>
  <c r="J25" i="16"/>
  <c r="I25" i="16"/>
  <c r="J24" i="16"/>
  <c r="K24" i="16" s="1"/>
  <c r="I24" i="16"/>
  <c r="J23" i="16"/>
  <c r="K23" i="16" s="1"/>
  <c r="I23" i="16"/>
  <c r="J22" i="16"/>
  <c r="K22" i="16" s="1"/>
  <c r="I22" i="16"/>
  <c r="K21" i="16"/>
  <c r="J21" i="16"/>
  <c r="I21" i="16"/>
  <c r="J20" i="16"/>
  <c r="K20" i="16" s="1"/>
  <c r="I20" i="16"/>
  <c r="J19" i="16"/>
  <c r="K19" i="16" s="1"/>
  <c r="I19" i="16"/>
  <c r="J18" i="16"/>
  <c r="K18" i="16" s="1"/>
  <c r="I18" i="16"/>
  <c r="K17" i="16"/>
  <c r="J17" i="16"/>
  <c r="I17" i="16"/>
  <c r="J16" i="16"/>
  <c r="K16" i="16" s="1"/>
  <c r="I16" i="16"/>
  <c r="K15" i="16"/>
  <c r="J15" i="16"/>
  <c r="I15" i="16"/>
  <c r="M14" i="16"/>
  <c r="L14" i="16"/>
  <c r="J14" i="16"/>
  <c r="E14" i="16"/>
  <c r="E13" i="16" s="1"/>
  <c r="E12" i="16" s="1"/>
  <c r="C14" i="16"/>
  <c r="M13" i="16"/>
  <c r="M12" i="16" s="1"/>
  <c r="C13" i="16"/>
  <c r="C12" i="16" s="1"/>
  <c r="H11" i="16"/>
  <c r="G11" i="16"/>
  <c r="D11" i="16"/>
  <c r="C56" i="15"/>
  <c r="J53" i="15"/>
  <c r="I53" i="15"/>
  <c r="J52" i="15"/>
  <c r="I52" i="15"/>
  <c r="J51" i="15"/>
  <c r="J50" i="15" s="1"/>
  <c r="J44" i="15" s="1"/>
  <c r="J43" i="15" s="1"/>
  <c r="J56" i="15" s="1"/>
  <c r="I51" i="15"/>
  <c r="M50" i="15"/>
  <c r="L50" i="15"/>
  <c r="K50" i="15"/>
  <c r="I50" i="15"/>
  <c r="E50" i="15"/>
  <c r="E44" i="15" s="1"/>
  <c r="E43" i="15" s="1"/>
  <c r="E56" i="15" s="1"/>
  <c r="C50" i="15"/>
  <c r="J49" i="15"/>
  <c r="I49" i="15"/>
  <c r="J48" i="15"/>
  <c r="I48" i="15"/>
  <c r="J47" i="15"/>
  <c r="I47" i="15"/>
  <c r="J46" i="15"/>
  <c r="J45" i="15" s="1"/>
  <c r="I46" i="15"/>
  <c r="M45" i="15"/>
  <c r="M44" i="15" s="1"/>
  <c r="M43" i="15" s="1"/>
  <c r="M11" i="15" s="1"/>
  <c r="L45" i="15"/>
  <c r="K45" i="15"/>
  <c r="E45" i="15"/>
  <c r="C45" i="15"/>
  <c r="C44" i="15" s="1"/>
  <c r="C43" i="15" s="1"/>
  <c r="L44" i="15"/>
  <c r="L43" i="15" s="1"/>
  <c r="K44" i="15"/>
  <c r="K43" i="15"/>
  <c r="J42" i="15"/>
  <c r="K42" i="15" s="1"/>
  <c r="I42" i="15"/>
  <c r="J41" i="15"/>
  <c r="K41" i="15" s="1"/>
  <c r="I41" i="15"/>
  <c r="J40" i="15"/>
  <c r="K40" i="15" s="1"/>
  <c r="I40" i="15"/>
  <c r="J39" i="15"/>
  <c r="I39" i="15"/>
  <c r="J38" i="15"/>
  <c r="I38" i="15"/>
  <c r="J37" i="15"/>
  <c r="J27" i="15" s="1"/>
  <c r="I37" i="15"/>
  <c r="K36" i="15"/>
  <c r="J36" i="15"/>
  <c r="I36" i="15"/>
  <c r="J35" i="15"/>
  <c r="K35" i="15" s="1"/>
  <c r="I35" i="15"/>
  <c r="K34" i="15"/>
  <c r="J34" i="15"/>
  <c r="I34" i="15"/>
  <c r="J33" i="15"/>
  <c r="K33" i="15" s="1"/>
  <c r="I33" i="15"/>
  <c r="J32" i="15"/>
  <c r="K32" i="15" s="1"/>
  <c r="I32" i="15"/>
  <c r="J31" i="15"/>
  <c r="K31" i="15" s="1"/>
  <c r="I31" i="15"/>
  <c r="K30" i="15"/>
  <c r="J30" i="15"/>
  <c r="I30" i="15"/>
  <c r="I27" i="15" s="1"/>
  <c r="J29" i="15"/>
  <c r="K29" i="15" s="1"/>
  <c r="I29" i="15"/>
  <c r="K28" i="15"/>
  <c r="J28" i="15"/>
  <c r="I28" i="15"/>
  <c r="L27" i="15"/>
  <c r="E27" i="15"/>
  <c r="C27" i="15"/>
  <c r="K26" i="15"/>
  <c r="J26" i="15"/>
  <c r="I26" i="15"/>
  <c r="K25" i="15"/>
  <c r="I25" i="15"/>
  <c r="J24" i="15"/>
  <c r="K24" i="15" s="1"/>
  <c r="I24" i="15"/>
  <c r="K23" i="15"/>
  <c r="J23" i="15"/>
  <c r="I23" i="15"/>
  <c r="J22" i="15"/>
  <c r="K22" i="15" s="1"/>
  <c r="I22" i="15"/>
  <c r="J21" i="15"/>
  <c r="I21" i="15"/>
  <c r="K20" i="15"/>
  <c r="J20" i="15"/>
  <c r="I20" i="15"/>
  <c r="J19" i="15"/>
  <c r="K19" i="15" s="1"/>
  <c r="I19" i="15"/>
  <c r="J18" i="15"/>
  <c r="I18" i="15"/>
  <c r="K17" i="15"/>
  <c r="J17" i="15"/>
  <c r="I17" i="15"/>
  <c r="J16" i="15"/>
  <c r="K16" i="15" s="1"/>
  <c r="I16" i="15"/>
  <c r="I14" i="15" s="1"/>
  <c r="K15" i="15"/>
  <c r="J15" i="15"/>
  <c r="I15" i="15"/>
  <c r="M14" i="15"/>
  <c r="L14" i="15"/>
  <c r="L13" i="15" s="1"/>
  <c r="L12" i="15" s="1"/>
  <c r="E14" i="15"/>
  <c r="E13" i="15" s="1"/>
  <c r="E12" i="15" s="1"/>
  <c r="C14" i="15"/>
  <c r="M13" i="15"/>
  <c r="M12" i="15" s="1"/>
  <c r="C13" i="15"/>
  <c r="C12" i="15"/>
  <c r="H11" i="15"/>
  <c r="G11" i="15"/>
  <c r="D11" i="15"/>
  <c r="J68" i="14"/>
  <c r="I68" i="14"/>
  <c r="J67" i="14"/>
  <c r="I67" i="14"/>
  <c r="J66" i="14"/>
  <c r="I66" i="14"/>
  <c r="J65" i="14"/>
  <c r="I65" i="14"/>
  <c r="J64" i="14"/>
  <c r="I64" i="14"/>
  <c r="J63" i="14"/>
  <c r="I63" i="14"/>
  <c r="I62" i="14"/>
  <c r="M61" i="14"/>
  <c r="L61" i="14"/>
  <c r="K61" i="14"/>
  <c r="E61" i="14"/>
  <c r="C61" i="14"/>
  <c r="J60" i="14"/>
  <c r="I60" i="14"/>
  <c r="J59" i="14"/>
  <c r="I59" i="14"/>
  <c r="J58" i="14"/>
  <c r="I58" i="14"/>
  <c r="J57" i="14"/>
  <c r="I57" i="14"/>
  <c r="J56" i="14"/>
  <c r="I56" i="14"/>
  <c r="M55" i="14"/>
  <c r="M54" i="14" s="1"/>
  <c r="L55" i="14"/>
  <c r="K55" i="14"/>
  <c r="K54" i="14" s="1"/>
  <c r="E55" i="14"/>
  <c r="E54" i="14" s="1"/>
  <c r="C55" i="14"/>
  <c r="L54" i="14"/>
  <c r="I50" i="14"/>
  <c r="I49" i="14"/>
  <c r="M48" i="14"/>
  <c r="L48" i="14"/>
  <c r="K48" i="14"/>
  <c r="J48" i="14"/>
  <c r="E48" i="14"/>
  <c r="C48" i="14"/>
  <c r="I47" i="14"/>
  <c r="I46" i="14"/>
  <c r="I45" i="14"/>
  <c r="I44" i="14"/>
  <c r="I43" i="14"/>
  <c r="M42" i="14"/>
  <c r="M41" i="14" s="1"/>
  <c r="L42" i="14"/>
  <c r="L41" i="14" s="1"/>
  <c r="K42" i="14"/>
  <c r="K41" i="14" s="1"/>
  <c r="K40" i="14" s="1"/>
  <c r="J42" i="14"/>
  <c r="J41" i="14" s="1"/>
  <c r="E42" i="14"/>
  <c r="E41" i="14" s="1"/>
  <c r="C42" i="14"/>
  <c r="J39" i="14"/>
  <c r="I39" i="14"/>
  <c r="J38" i="14"/>
  <c r="I38" i="14"/>
  <c r="J37" i="14"/>
  <c r="I37" i="14"/>
  <c r="J36" i="14"/>
  <c r="I36" i="14"/>
  <c r="J35" i="14"/>
  <c r="I35" i="14"/>
  <c r="J34" i="14"/>
  <c r="I34" i="14"/>
  <c r="J33" i="14"/>
  <c r="K33" i="14" s="1"/>
  <c r="I33" i="14"/>
  <c r="K32" i="14"/>
  <c r="J32" i="14"/>
  <c r="I32" i="14"/>
  <c r="J31" i="14"/>
  <c r="K31" i="14" s="1"/>
  <c r="I31" i="14"/>
  <c r="J30" i="14"/>
  <c r="K30" i="14" s="1"/>
  <c r="I30" i="14"/>
  <c r="J29" i="14"/>
  <c r="K29" i="14" s="1"/>
  <c r="I29" i="14"/>
  <c r="J28" i="14"/>
  <c r="K28" i="14" s="1"/>
  <c r="I28" i="14"/>
  <c r="L27" i="14"/>
  <c r="E27" i="14"/>
  <c r="C27" i="14"/>
  <c r="J26" i="14"/>
  <c r="I26" i="14"/>
  <c r="J25" i="14"/>
  <c r="I25" i="14"/>
  <c r="J24" i="14"/>
  <c r="I24" i="14"/>
  <c r="J23" i="14"/>
  <c r="I23" i="14"/>
  <c r="J22" i="14"/>
  <c r="I22" i="14"/>
  <c r="J21" i="14"/>
  <c r="K21" i="14" s="1"/>
  <c r="I21" i="14"/>
  <c r="K20" i="14"/>
  <c r="J20" i="14"/>
  <c r="I20" i="14"/>
  <c r="J19" i="14"/>
  <c r="K19" i="14" s="1"/>
  <c r="I19" i="14"/>
  <c r="J18" i="14"/>
  <c r="K18" i="14" s="1"/>
  <c r="I18" i="14"/>
  <c r="J17" i="14"/>
  <c r="K17" i="14" s="1"/>
  <c r="I17" i="14"/>
  <c r="J16" i="14"/>
  <c r="J14" i="14" s="1"/>
  <c r="I16" i="14"/>
  <c r="J15" i="14"/>
  <c r="K15" i="14" s="1"/>
  <c r="I15" i="14"/>
  <c r="M14" i="14"/>
  <c r="M13" i="14" s="1"/>
  <c r="M12" i="14" s="1"/>
  <c r="L14" i="14"/>
  <c r="E14" i="14"/>
  <c r="E13" i="14" s="1"/>
  <c r="E12" i="14" s="1"/>
  <c r="C14" i="14"/>
  <c r="C13" i="14" s="1"/>
  <c r="C12" i="14" s="1"/>
  <c r="H11" i="14"/>
  <c r="G11" i="14"/>
  <c r="D11" i="14"/>
  <c r="I55" i="13"/>
  <c r="I54" i="13"/>
  <c r="I53" i="13"/>
  <c r="I52" i="13"/>
  <c r="M51" i="13"/>
  <c r="L51" i="13"/>
  <c r="K51" i="13"/>
  <c r="J51" i="13"/>
  <c r="J45" i="13" s="1"/>
  <c r="J58" i="13" s="1"/>
  <c r="E51" i="13"/>
  <c r="C51" i="13"/>
  <c r="I50" i="13"/>
  <c r="I49" i="13"/>
  <c r="I48" i="13"/>
  <c r="I47" i="13"/>
  <c r="M46" i="13"/>
  <c r="M45" i="13" s="1"/>
  <c r="M44" i="13" s="1"/>
  <c r="L46" i="13"/>
  <c r="L45" i="13" s="1"/>
  <c r="L44" i="13" s="1"/>
  <c r="K46" i="13"/>
  <c r="K45" i="13" s="1"/>
  <c r="K44" i="13" s="1"/>
  <c r="J46" i="13"/>
  <c r="E46" i="13"/>
  <c r="C46" i="13"/>
  <c r="J43" i="13"/>
  <c r="I43" i="13"/>
  <c r="J42" i="13"/>
  <c r="I42" i="13"/>
  <c r="J41" i="13"/>
  <c r="I41" i="13"/>
  <c r="J40" i="13"/>
  <c r="K40" i="13" s="1"/>
  <c r="I40" i="13"/>
  <c r="J39" i="13"/>
  <c r="K39" i="13" s="1"/>
  <c r="I39" i="13"/>
  <c r="J38" i="13"/>
  <c r="K38" i="13" s="1"/>
  <c r="I38" i="13"/>
  <c r="J37" i="13"/>
  <c r="K37" i="13" s="1"/>
  <c r="I37" i="13"/>
  <c r="J36" i="13"/>
  <c r="K36" i="13" s="1"/>
  <c r="I36" i="13"/>
  <c r="J35" i="13"/>
  <c r="K35" i="13" s="1"/>
  <c r="I35" i="13"/>
  <c r="J34" i="13"/>
  <c r="I34" i="13"/>
  <c r="J33" i="13"/>
  <c r="K33" i="13" s="1"/>
  <c r="I33" i="13"/>
  <c r="J32" i="13"/>
  <c r="K32" i="13" s="1"/>
  <c r="I32" i="13"/>
  <c r="J31" i="13"/>
  <c r="K31" i="13" s="1"/>
  <c r="I31" i="13"/>
  <c r="J30" i="13"/>
  <c r="I30" i="13"/>
  <c r="L29" i="13"/>
  <c r="E29" i="13"/>
  <c r="C29" i="13"/>
  <c r="J28" i="13"/>
  <c r="I28" i="13"/>
  <c r="J27" i="13"/>
  <c r="K27" i="13" s="1"/>
  <c r="I27" i="13"/>
  <c r="J26" i="13"/>
  <c r="K26" i="13" s="1"/>
  <c r="I26" i="13"/>
  <c r="J25" i="13"/>
  <c r="K25" i="13" s="1"/>
  <c r="I25" i="13"/>
  <c r="J24" i="13"/>
  <c r="K24" i="13" s="1"/>
  <c r="I24" i="13"/>
  <c r="J23" i="13"/>
  <c r="I23" i="13"/>
  <c r="J22" i="13"/>
  <c r="K22" i="13" s="1"/>
  <c r="I22" i="13"/>
  <c r="J21" i="13"/>
  <c r="I21" i="13"/>
  <c r="J20" i="13"/>
  <c r="K20" i="13" s="1"/>
  <c r="I20" i="13"/>
  <c r="J19" i="13"/>
  <c r="K19" i="13" s="1"/>
  <c r="I19" i="13"/>
  <c r="J18" i="13"/>
  <c r="I18" i="13"/>
  <c r="J17" i="13"/>
  <c r="K17" i="13" s="1"/>
  <c r="I17" i="13"/>
  <c r="I16" i="13"/>
  <c r="J15" i="13"/>
  <c r="K15" i="13" s="1"/>
  <c r="I15" i="13"/>
  <c r="M14" i="13"/>
  <c r="M13" i="13" s="1"/>
  <c r="M12" i="13" s="1"/>
  <c r="L14" i="13"/>
  <c r="E14" i="13"/>
  <c r="E13" i="13" s="1"/>
  <c r="E57" i="13" s="1"/>
  <c r="C14" i="13"/>
  <c r="H11" i="13"/>
  <c r="G11" i="13"/>
  <c r="D11" i="13"/>
  <c r="M49" i="12"/>
  <c r="M48" i="12" s="1"/>
  <c r="M47" i="12" s="1"/>
  <c r="M46" i="12" s="1"/>
  <c r="M45" i="12" s="1"/>
  <c r="M44" i="12" s="1"/>
  <c r="M43" i="12" s="1"/>
  <c r="M42" i="12" s="1"/>
  <c r="M41" i="12" s="1"/>
  <c r="M40" i="12" s="1"/>
  <c r="M39" i="12" s="1"/>
  <c r="M38" i="12" s="1"/>
  <c r="M37" i="12" s="1"/>
  <c r="M36" i="12" s="1"/>
  <c r="M35" i="12" s="1"/>
  <c r="M34" i="12" s="1"/>
  <c r="M33" i="12" s="1"/>
  <c r="M31" i="12" s="1"/>
  <c r="M30" i="12" s="1"/>
  <c r="M29" i="12" s="1"/>
  <c r="M28" i="12" s="1"/>
  <c r="M27" i="12" s="1"/>
  <c r="M26" i="12" s="1"/>
  <c r="M25" i="12" s="1"/>
  <c r="M24" i="12" s="1"/>
  <c r="M23" i="12" s="1"/>
  <c r="M22" i="12" s="1"/>
  <c r="M21" i="12" s="1"/>
  <c r="M20" i="12" s="1"/>
  <c r="M19" i="12" s="1"/>
  <c r="M18" i="12" s="1"/>
  <c r="M17" i="12" s="1"/>
  <c r="M16" i="12" s="1"/>
  <c r="M15" i="12" s="1"/>
  <c r="M14" i="12" s="1"/>
  <c r="M13" i="12" s="1"/>
  <c r="M12" i="12" s="1"/>
  <c r="M11" i="12" s="1"/>
  <c r="L49" i="12"/>
  <c r="L48" i="12" s="1"/>
  <c r="L47" i="12" s="1"/>
  <c r="L46" i="12" s="1"/>
  <c r="L45" i="12" s="1"/>
  <c r="L44" i="12" s="1"/>
  <c r="L43" i="12" s="1"/>
  <c r="L42" i="12" s="1"/>
  <c r="L41" i="12" s="1"/>
  <c r="L40" i="12" s="1"/>
  <c r="L39" i="12" s="1"/>
  <c r="L38" i="12" s="1"/>
  <c r="L37" i="12" s="1"/>
  <c r="L36" i="12" s="1"/>
  <c r="L35" i="12" s="1"/>
  <c r="L34" i="12" s="1"/>
  <c r="L33" i="12" s="1"/>
  <c r="L32" i="12" s="1"/>
  <c r="L31" i="12" s="1"/>
  <c r="L30" i="12" s="1"/>
  <c r="L29" i="12" s="1"/>
  <c r="L28" i="12" s="1"/>
  <c r="L27" i="12" s="1"/>
  <c r="L26" i="12" s="1"/>
  <c r="L25" i="12" s="1"/>
  <c r="L24" i="12" s="1"/>
  <c r="L23" i="12" s="1"/>
  <c r="L22" i="12" s="1"/>
  <c r="L21" i="12" s="1"/>
  <c r="L20" i="12" s="1"/>
  <c r="L19" i="12" s="1"/>
  <c r="L18" i="12" s="1"/>
  <c r="L17" i="12" s="1"/>
  <c r="L16" i="12" s="1"/>
  <c r="L15" i="12" s="1"/>
  <c r="L14" i="12" s="1"/>
  <c r="L13" i="12" s="1"/>
  <c r="L12" i="12" s="1"/>
  <c r="L11" i="12" s="1"/>
  <c r="K49" i="12"/>
  <c r="J49" i="12"/>
  <c r="I49" i="12"/>
  <c r="K48" i="12"/>
  <c r="J48" i="12"/>
  <c r="I48" i="12"/>
  <c r="J47" i="12"/>
  <c r="K47" i="12" s="1"/>
  <c r="I47" i="12"/>
  <c r="J46" i="12"/>
  <c r="K46" i="12" s="1"/>
  <c r="I46" i="12"/>
  <c r="J45" i="12"/>
  <c r="K45" i="12" s="1"/>
  <c r="I45" i="12"/>
  <c r="J44" i="12"/>
  <c r="K44" i="12" s="1"/>
  <c r="I44" i="12"/>
  <c r="K43" i="12"/>
  <c r="J43" i="12"/>
  <c r="I43" i="12"/>
  <c r="J42" i="12"/>
  <c r="K42" i="12" s="1"/>
  <c r="I42" i="12"/>
  <c r="J41" i="12"/>
  <c r="K41" i="12" s="1"/>
  <c r="I41" i="12"/>
  <c r="K40" i="12"/>
  <c r="J40" i="12"/>
  <c r="I40" i="12"/>
  <c r="K39" i="12"/>
  <c r="J39" i="12"/>
  <c r="I39" i="12"/>
  <c r="J38" i="12"/>
  <c r="K38" i="12" s="1"/>
  <c r="I38" i="12"/>
  <c r="J37" i="12"/>
  <c r="K37" i="12" s="1"/>
  <c r="I37" i="12"/>
  <c r="J36" i="12"/>
  <c r="K36" i="12" s="1"/>
  <c r="I36" i="12"/>
  <c r="J35" i="12"/>
  <c r="K35" i="12" s="1"/>
  <c r="I35" i="12"/>
  <c r="J34" i="12"/>
  <c r="K34" i="12" s="1"/>
  <c r="I34" i="12"/>
  <c r="I32" i="12" s="1"/>
  <c r="J33" i="12"/>
  <c r="K33" i="12" s="1"/>
  <c r="I33" i="12"/>
  <c r="H32" i="12"/>
  <c r="E32" i="12"/>
  <c r="C32" i="12"/>
  <c r="J31" i="12"/>
  <c r="K31" i="12" s="1"/>
  <c r="I31" i="12"/>
  <c r="J30" i="12"/>
  <c r="K30" i="12" s="1"/>
  <c r="I30" i="12"/>
  <c r="J29" i="12"/>
  <c r="K29" i="12" s="1"/>
  <c r="I29" i="12"/>
  <c r="J28" i="12"/>
  <c r="K28" i="12" s="1"/>
  <c r="I28" i="12"/>
  <c r="K27" i="12"/>
  <c r="J27" i="12"/>
  <c r="I27" i="12"/>
  <c r="J26" i="12"/>
  <c r="K26" i="12" s="1"/>
  <c r="I26" i="12"/>
  <c r="J25" i="12"/>
  <c r="K25" i="12" s="1"/>
  <c r="I25" i="12"/>
  <c r="J24" i="12"/>
  <c r="K24" i="12" s="1"/>
  <c r="I24" i="12"/>
  <c r="J23" i="12"/>
  <c r="K23" i="12" s="1"/>
  <c r="I23" i="12"/>
  <c r="J22" i="12"/>
  <c r="K22" i="12" s="1"/>
  <c r="I22" i="12"/>
  <c r="J21" i="12"/>
  <c r="K21" i="12" s="1"/>
  <c r="I21" i="12"/>
  <c r="J20" i="12"/>
  <c r="K20" i="12" s="1"/>
  <c r="I20" i="12"/>
  <c r="J19" i="12"/>
  <c r="K19" i="12" s="1"/>
  <c r="I19" i="12"/>
  <c r="J18" i="12"/>
  <c r="K18" i="12" s="1"/>
  <c r="I18" i="12"/>
  <c r="K17" i="12"/>
  <c r="J17" i="12"/>
  <c r="I17" i="12"/>
  <c r="J16" i="12"/>
  <c r="K16" i="12" s="1"/>
  <c r="I16" i="12"/>
  <c r="J15" i="12"/>
  <c r="K15" i="12" s="1"/>
  <c r="I15" i="12"/>
  <c r="H14" i="12"/>
  <c r="H13" i="12" s="1"/>
  <c r="H12" i="12" s="1"/>
  <c r="H11" i="12" s="1"/>
  <c r="E14" i="12"/>
  <c r="C14" i="12"/>
  <c r="C13" i="12" s="1"/>
  <c r="C12" i="12" s="1"/>
  <c r="C11" i="12" s="1"/>
  <c r="C50" i="12" s="1"/>
  <c r="E13" i="12"/>
  <c r="E12" i="12" s="1"/>
  <c r="E11" i="12" s="1"/>
  <c r="E50" i="12" s="1"/>
  <c r="G11" i="12"/>
  <c r="D11" i="12"/>
  <c r="J51" i="11"/>
  <c r="I51" i="11"/>
  <c r="J50" i="11"/>
  <c r="I50" i="11"/>
  <c r="J49" i="11"/>
  <c r="I49" i="11"/>
  <c r="J48" i="11"/>
  <c r="J47" i="11" s="1"/>
  <c r="I48" i="11"/>
  <c r="I47" i="11" s="1"/>
  <c r="M47" i="11"/>
  <c r="L47" i="11"/>
  <c r="L39" i="11" s="1"/>
  <c r="L38" i="11" s="1"/>
  <c r="K47" i="11"/>
  <c r="E47" i="11"/>
  <c r="C47" i="11"/>
  <c r="J46" i="11"/>
  <c r="I46" i="11"/>
  <c r="J45" i="11"/>
  <c r="I45" i="11"/>
  <c r="J44" i="11"/>
  <c r="I44" i="11"/>
  <c r="J43" i="11"/>
  <c r="I43" i="11"/>
  <c r="I40" i="11" s="1"/>
  <c r="I39" i="11" s="1"/>
  <c r="J42" i="11"/>
  <c r="I42" i="11"/>
  <c r="J41" i="11"/>
  <c r="I41" i="11"/>
  <c r="M40" i="11"/>
  <c r="M39" i="11" s="1"/>
  <c r="M38" i="11" s="1"/>
  <c r="L40" i="11"/>
  <c r="K40" i="11"/>
  <c r="K39" i="11" s="1"/>
  <c r="K38" i="11" s="1"/>
  <c r="J40" i="11"/>
  <c r="E40" i="11"/>
  <c r="C40" i="11"/>
  <c r="C39" i="11" s="1"/>
  <c r="C38" i="11" s="1"/>
  <c r="J39" i="11"/>
  <c r="E39" i="11"/>
  <c r="E54" i="11" s="1"/>
  <c r="J37" i="11"/>
  <c r="K37" i="11" s="1"/>
  <c r="I37" i="11"/>
  <c r="K36" i="11"/>
  <c r="J36" i="11"/>
  <c r="I36" i="11"/>
  <c r="J35" i="11"/>
  <c r="K35" i="11" s="1"/>
  <c r="I35" i="11"/>
  <c r="K34" i="11"/>
  <c r="J34" i="11"/>
  <c r="I34" i="11"/>
  <c r="J33" i="11"/>
  <c r="K33" i="11" s="1"/>
  <c r="I33" i="11"/>
  <c r="K32" i="11"/>
  <c r="J32" i="11"/>
  <c r="I32" i="11"/>
  <c r="J31" i="11"/>
  <c r="K31" i="11" s="1"/>
  <c r="I31" i="11"/>
  <c r="J30" i="11"/>
  <c r="K30" i="11" s="1"/>
  <c r="I30" i="11"/>
  <c r="J29" i="11"/>
  <c r="K29" i="11" s="1"/>
  <c r="I29" i="11"/>
  <c r="K28" i="11"/>
  <c r="J28" i="11"/>
  <c r="I28" i="11"/>
  <c r="J27" i="11"/>
  <c r="K27" i="11" s="1"/>
  <c r="I27" i="11"/>
  <c r="K26" i="11"/>
  <c r="J26" i="11"/>
  <c r="I26" i="11"/>
  <c r="J25" i="11"/>
  <c r="I25" i="11"/>
  <c r="I24" i="11" s="1"/>
  <c r="L24" i="11"/>
  <c r="E24" i="11"/>
  <c r="C24" i="11"/>
  <c r="J23" i="11"/>
  <c r="K23" i="11" s="1"/>
  <c r="I23" i="11"/>
  <c r="J22" i="11"/>
  <c r="K22" i="11" s="1"/>
  <c r="I22" i="11"/>
  <c r="K21" i="11"/>
  <c r="J21" i="11"/>
  <c r="I21" i="11"/>
  <c r="J20" i="11"/>
  <c r="K20" i="11" s="1"/>
  <c r="I20" i="11"/>
  <c r="K19" i="11"/>
  <c r="J19" i="11"/>
  <c r="I19" i="11"/>
  <c r="J18" i="11"/>
  <c r="K18" i="11" s="1"/>
  <c r="I18" i="11"/>
  <c r="K17" i="11"/>
  <c r="J17" i="11"/>
  <c r="I17" i="11"/>
  <c r="J16" i="11"/>
  <c r="K16" i="11" s="1"/>
  <c r="I16" i="11"/>
  <c r="J15" i="11"/>
  <c r="J14" i="11" s="1"/>
  <c r="I15" i="11"/>
  <c r="I14" i="11" s="1"/>
  <c r="M14" i="11"/>
  <c r="L14" i="11"/>
  <c r="E14" i="11"/>
  <c r="E13" i="11" s="1"/>
  <c r="C14" i="11"/>
  <c r="M13" i="11"/>
  <c r="C13" i="11"/>
  <c r="M12" i="11"/>
  <c r="M11" i="11" s="1"/>
  <c r="H11" i="11"/>
  <c r="G11" i="11"/>
  <c r="D11" i="11"/>
  <c r="J74" i="10"/>
  <c r="I74" i="10"/>
  <c r="J73" i="10"/>
  <c r="I73" i="10"/>
  <c r="J72" i="10"/>
  <c r="I72" i="10"/>
  <c r="J71" i="10"/>
  <c r="I71" i="10"/>
  <c r="I67" i="10" s="1"/>
  <c r="J70" i="10"/>
  <c r="I70" i="10"/>
  <c r="J69" i="10"/>
  <c r="I69" i="10"/>
  <c r="J68" i="10"/>
  <c r="I68" i="10"/>
  <c r="M67" i="10"/>
  <c r="L67" i="10"/>
  <c r="K67" i="10"/>
  <c r="K60" i="10" s="1"/>
  <c r="E67" i="10"/>
  <c r="C67" i="10"/>
  <c r="J66" i="10"/>
  <c r="I66" i="10"/>
  <c r="J65" i="10"/>
  <c r="J61" i="10" s="1"/>
  <c r="I65" i="10"/>
  <c r="J64" i="10"/>
  <c r="I64" i="10"/>
  <c r="J63" i="10"/>
  <c r="I63" i="10"/>
  <c r="J62" i="10"/>
  <c r="I62" i="10"/>
  <c r="M61" i="10"/>
  <c r="M60" i="10" s="1"/>
  <c r="L61" i="10"/>
  <c r="L60" i="10" s="1"/>
  <c r="K61" i="10"/>
  <c r="E61" i="10"/>
  <c r="E60" i="10" s="1"/>
  <c r="C61" i="10"/>
  <c r="C60" i="10"/>
  <c r="I59" i="10"/>
  <c r="J58" i="10"/>
  <c r="I58" i="10"/>
  <c r="J57" i="10"/>
  <c r="I57" i="10"/>
  <c r="J56" i="10"/>
  <c r="I56" i="10"/>
  <c r="J55" i="10"/>
  <c r="I55" i="10"/>
  <c r="J54" i="10"/>
  <c r="I54" i="10"/>
  <c r="I50" i="10" s="1"/>
  <c r="J53" i="10"/>
  <c r="I53" i="10"/>
  <c r="J52" i="10"/>
  <c r="I52" i="10"/>
  <c r="J51" i="10"/>
  <c r="I51" i="10"/>
  <c r="M50" i="10"/>
  <c r="M40" i="10" s="1"/>
  <c r="L50" i="10"/>
  <c r="K50" i="10"/>
  <c r="E50" i="10"/>
  <c r="C50" i="10"/>
  <c r="J49" i="10"/>
  <c r="I49" i="10"/>
  <c r="J48" i="10"/>
  <c r="I48" i="10"/>
  <c r="J47" i="10"/>
  <c r="I47" i="10"/>
  <c r="J46" i="10"/>
  <c r="I46" i="10"/>
  <c r="J45" i="10"/>
  <c r="I45" i="10"/>
  <c r="J44" i="10"/>
  <c r="I44" i="10"/>
  <c r="J43" i="10"/>
  <c r="I43" i="10"/>
  <c r="J42" i="10"/>
  <c r="I42" i="10"/>
  <c r="M41" i="10"/>
  <c r="L41" i="10"/>
  <c r="L40" i="10" s="1"/>
  <c r="K41" i="10"/>
  <c r="K40" i="10" s="1"/>
  <c r="J41" i="10"/>
  <c r="E41" i="10"/>
  <c r="E40" i="10" s="1"/>
  <c r="C41" i="10"/>
  <c r="C40" i="10"/>
  <c r="C39" i="10" s="1"/>
  <c r="E39" i="10"/>
  <c r="K38" i="10"/>
  <c r="J38" i="10"/>
  <c r="I38" i="10"/>
  <c r="J37" i="10"/>
  <c r="K37" i="10" s="1"/>
  <c r="I37" i="10"/>
  <c r="K36" i="10"/>
  <c r="J36" i="10"/>
  <c r="I36" i="10"/>
  <c r="J35" i="10"/>
  <c r="K35" i="10" s="1"/>
  <c r="I35" i="10"/>
  <c r="J34" i="10"/>
  <c r="K34" i="10" s="1"/>
  <c r="I34" i="10"/>
  <c r="J33" i="10"/>
  <c r="K33" i="10" s="1"/>
  <c r="I33" i="10"/>
  <c r="K32" i="10"/>
  <c r="J32" i="10"/>
  <c r="I32" i="10"/>
  <c r="J31" i="10"/>
  <c r="K31" i="10" s="1"/>
  <c r="I31" i="10"/>
  <c r="K30" i="10"/>
  <c r="J30" i="10"/>
  <c r="I30" i="10"/>
  <c r="J29" i="10"/>
  <c r="K29" i="10" s="1"/>
  <c r="I29" i="10"/>
  <c r="K28" i="10"/>
  <c r="J28" i="10"/>
  <c r="I28" i="10"/>
  <c r="I26" i="10" s="1"/>
  <c r="J27" i="10"/>
  <c r="K27" i="10" s="1"/>
  <c r="I27" i="10"/>
  <c r="L26" i="10"/>
  <c r="J26" i="10"/>
  <c r="E26" i="10"/>
  <c r="C26" i="10"/>
  <c r="K25" i="10"/>
  <c r="J25" i="10"/>
  <c r="I25" i="10"/>
  <c r="K24" i="10"/>
  <c r="J24" i="10"/>
  <c r="I24" i="10"/>
  <c r="K23" i="10"/>
  <c r="J23" i="10"/>
  <c r="I23" i="10"/>
  <c r="J22" i="10"/>
  <c r="K22" i="10" s="1"/>
  <c r="I22" i="10"/>
  <c r="K21" i="10"/>
  <c r="J21" i="10"/>
  <c r="I21" i="10"/>
  <c r="J20" i="10"/>
  <c r="K20" i="10" s="1"/>
  <c r="I20" i="10"/>
  <c r="J19" i="10"/>
  <c r="K19" i="10" s="1"/>
  <c r="I19" i="10"/>
  <c r="J18" i="10"/>
  <c r="K18" i="10" s="1"/>
  <c r="I18" i="10"/>
  <c r="K17" i="10"/>
  <c r="J17" i="10"/>
  <c r="I17" i="10"/>
  <c r="J16" i="10"/>
  <c r="K16" i="10" s="1"/>
  <c r="I16" i="10"/>
  <c r="K15" i="10"/>
  <c r="J15" i="10"/>
  <c r="I15" i="10"/>
  <c r="M14" i="10"/>
  <c r="L14" i="10"/>
  <c r="J14" i="10"/>
  <c r="J13" i="10" s="1"/>
  <c r="J12" i="10" s="1"/>
  <c r="E14" i="10"/>
  <c r="E13" i="10" s="1"/>
  <c r="E12" i="10" s="1"/>
  <c r="E11" i="10" s="1"/>
  <c r="C14" i="10"/>
  <c r="M13" i="10"/>
  <c r="M12" i="10" s="1"/>
  <c r="C13" i="10"/>
  <c r="C12" i="10" s="1"/>
  <c r="C11" i="10" s="1"/>
  <c r="H11" i="10"/>
  <c r="G11" i="10"/>
  <c r="D11" i="10"/>
  <c r="J115" i="9"/>
  <c r="I115" i="9"/>
  <c r="M114" i="9"/>
  <c r="M111" i="9" s="1"/>
  <c r="L114" i="9"/>
  <c r="K114" i="9"/>
  <c r="J114" i="9"/>
  <c r="I114" i="9"/>
  <c r="E114" i="9"/>
  <c r="C114" i="9"/>
  <c r="J113" i="9"/>
  <c r="I113" i="9"/>
  <c r="I112" i="9" s="1"/>
  <c r="I111" i="9" s="1"/>
  <c r="M112" i="9"/>
  <c r="L112" i="9"/>
  <c r="K112" i="9"/>
  <c r="J112" i="9"/>
  <c r="J111" i="9" s="1"/>
  <c r="E112" i="9"/>
  <c r="E111" i="9" s="1"/>
  <c r="C112" i="9"/>
  <c r="L111" i="9"/>
  <c r="K111" i="9"/>
  <c r="C111" i="9"/>
  <c r="J110" i="9"/>
  <c r="M110" i="9" s="1"/>
  <c r="M94" i="9" s="1"/>
  <c r="I110" i="9"/>
  <c r="K109" i="9"/>
  <c r="J109" i="9"/>
  <c r="I109" i="9"/>
  <c r="J108" i="9"/>
  <c r="K108" i="9" s="1"/>
  <c r="I108" i="9"/>
  <c r="J107" i="9"/>
  <c r="K107" i="9" s="1"/>
  <c r="I107" i="9"/>
  <c r="J106" i="9"/>
  <c r="K106" i="9" s="1"/>
  <c r="I106" i="9"/>
  <c r="K105" i="9"/>
  <c r="J105" i="9"/>
  <c r="I105" i="9"/>
  <c r="J104" i="9"/>
  <c r="K104" i="9" s="1"/>
  <c r="I104" i="9"/>
  <c r="K103" i="9"/>
  <c r="J103" i="9"/>
  <c r="I103" i="9"/>
  <c r="J102" i="9"/>
  <c r="K102" i="9" s="1"/>
  <c r="I102" i="9"/>
  <c r="K101" i="9"/>
  <c r="J101" i="9"/>
  <c r="I101" i="9"/>
  <c r="J100" i="9"/>
  <c r="K100" i="9" s="1"/>
  <c r="I100" i="9"/>
  <c r="J99" i="9"/>
  <c r="K99" i="9" s="1"/>
  <c r="I99" i="9"/>
  <c r="J98" i="9"/>
  <c r="K98" i="9" s="1"/>
  <c r="I98" i="9"/>
  <c r="K97" i="9"/>
  <c r="J97" i="9"/>
  <c r="I97" i="9"/>
  <c r="I94" i="9" s="1"/>
  <c r="J96" i="9"/>
  <c r="J94" i="9" s="1"/>
  <c r="I96" i="9"/>
  <c r="K95" i="9"/>
  <c r="J95" i="9"/>
  <c r="I95" i="9"/>
  <c r="L94" i="9"/>
  <c r="E94" i="9"/>
  <c r="C94" i="9"/>
  <c r="K93" i="9"/>
  <c r="J93" i="9"/>
  <c r="I93" i="9"/>
  <c r="J92" i="9"/>
  <c r="K92" i="9" s="1"/>
  <c r="I92" i="9"/>
  <c r="K91" i="9"/>
  <c r="J91" i="9"/>
  <c r="I91" i="9"/>
  <c r="J90" i="9"/>
  <c r="K90" i="9" s="1"/>
  <c r="I90" i="9"/>
  <c r="M89" i="9"/>
  <c r="J89" i="9"/>
  <c r="I89" i="9"/>
  <c r="J88" i="9"/>
  <c r="K88" i="9" s="1"/>
  <c r="I88" i="9"/>
  <c r="J87" i="9"/>
  <c r="K87" i="9" s="1"/>
  <c r="I87" i="9"/>
  <c r="J86" i="9"/>
  <c r="K86" i="9" s="1"/>
  <c r="I86" i="9"/>
  <c r="K85" i="9"/>
  <c r="J85" i="9"/>
  <c r="I85" i="9"/>
  <c r="J84" i="9"/>
  <c r="K84" i="9" s="1"/>
  <c r="I84" i="9"/>
  <c r="K83" i="9"/>
  <c r="J83" i="9"/>
  <c r="I83" i="9"/>
  <c r="J82" i="9"/>
  <c r="K82" i="9" s="1"/>
  <c r="I82" i="9"/>
  <c r="K81" i="9"/>
  <c r="J81" i="9"/>
  <c r="I81" i="9"/>
  <c r="J80" i="9"/>
  <c r="K80" i="9" s="1"/>
  <c r="I80" i="9"/>
  <c r="J79" i="9"/>
  <c r="J76" i="9" s="1"/>
  <c r="I79" i="9"/>
  <c r="J78" i="9"/>
  <c r="K78" i="9" s="1"/>
  <c r="I78" i="9"/>
  <c r="J77" i="9"/>
  <c r="K77" i="9" s="1"/>
  <c r="I77" i="9"/>
  <c r="M76" i="9"/>
  <c r="M75" i="9" s="1"/>
  <c r="M74" i="9" s="1"/>
  <c r="L76" i="9"/>
  <c r="L75" i="9" s="1"/>
  <c r="L74" i="9" s="1"/>
  <c r="E76" i="9"/>
  <c r="E75" i="9" s="1"/>
  <c r="E74" i="9" s="1"/>
  <c r="C76" i="9"/>
  <c r="C75" i="9"/>
  <c r="C74" i="9" s="1"/>
  <c r="J73" i="9"/>
  <c r="I73" i="9"/>
  <c r="J72" i="9"/>
  <c r="I72" i="9"/>
  <c r="J71" i="9"/>
  <c r="I71" i="9"/>
  <c r="J70" i="9"/>
  <c r="I70" i="9"/>
  <c r="J69" i="9"/>
  <c r="I69" i="9"/>
  <c r="J68" i="9"/>
  <c r="I68" i="9"/>
  <c r="J67" i="9"/>
  <c r="I67" i="9"/>
  <c r="J66" i="9"/>
  <c r="I66" i="9"/>
  <c r="J65" i="9"/>
  <c r="I65" i="9"/>
  <c r="J64" i="9"/>
  <c r="I64" i="9"/>
  <c r="J63" i="9"/>
  <c r="I63" i="9"/>
  <c r="J62" i="9"/>
  <c r="I62" i="9"/>
  <c r="J61" i="9"/>
  <c r="I61" i="9"/>
  <c r="J60" i="9"/>
  <c r="I60" i="9"/>
  <c r="J59" i="9"/>
  <c r="I59" i="9"/>
  <c r="J58" i="9"/>
  <c r="I58" i="9"/>
  <c r="J57" i="9"/>
  <c r="I57" i="9"/>
  <c r="J56" i="9"/>
  <c r="I56" i="9"/>
  <c r="J55" i="9"/>
  <c r="I55" i="9"/>
  <c r="J54" i="9"/>
  <c r="I54" i="9"/>
  <c r="J53" i="9"/>
  <c r="I53" i="9"/>
  <c r="J52" i="9"/>
  <c r="I52" i="9"/>
  <c r="J51" i="9"/>
  <c r="I51" i="9"/>
  <c r="J50" i="9"/>
  <c r="I50" i="9"/>
  <c r="J49" i="9"/>
  <c r="I49" i="9"/>
  <c r="J48" i="9"/>
  <c r="I48" i="9"/>
  <c r="J47" i="9"/>
  <c r="I47" i="9"/>
  <c r="J46" i="9"/>
  <c r="I46" i="9"/>
  <c r="J45" i="9"/>
  <c r="I45" i="9"/>
  <c r="J44" i="9"/>
  <c r="I44" i="9"/>
  <c r="J43" i="9"/>
  <c r="I43" i="9"/>
  <c r="J42" i="9"/>
  <c r="I42" i="9"/>
  <c r="J41" i="9"/>
  <c r="I41" i="9"/>
  <c r="J40" i="9"/>
  <c r="I40" i="9"/>
  <c r="I38" i="9" s="1"/>
  <c r="J39" i="9"/>
  <c r="I39" i="9"/>
  <c r="M38" i="9"/>
  <c r="L38" i="9"/>
  <c r="K38" i="9"/>
  <c r="E38" i="9"/>
  <c r="E13" i="9" s="1"/>
  <c r="E12" i="9" s="1"/>
  <c r="C38" i="9"/>
  <c r="J37" i="9"/>
  <c r="K37" i="9" s="1"/>
  <c r="I37" i="9"/>
  <c r="K36" i="9"/>
  <c r="J36" i="9"/>
  <c r="I36" i="9"/>
  <c r="J35" i="9"/>
  <c r="K35" i="9" s="1"/>
  <c r="I35" i="9"/>
  <c r="K34" i="9"/>
  <c r="J34" i="9"/>
  <c r="I34" i="9"/>
  <c r="J33" i="9"/>
  <c r="K33" i="9" s="1"/>
  <c r="I33" i="9"/>
  <c r="K32" i="9"/>
  <c r="J32" i="9"/>
  <c r="I32" i="9"/>
  <c r="J31" i="9"/>
  <c r="K31" i="9" s="1"/>
  <c r="I31" i="9"/>
  <c r="J30" i="9"/>
  <c r="K30" i="9" s="1"/>
  <c r="I30" i="9"/>
  <c r="J29" i="9"/>
  <c r="K29" i="9" s="1"/>
  <c r="I29" i="9"/>
  <c r="K28" i="9"/>
  <c r="J28" i="9"/>
  <c r="I28" i="9"/>
  <c r="J27" i="9"/>
  <c r="K27" i="9" s="1"/>
  <c r="I27" i="9"/>
  <c r="K26" i="9"/>
  <c r="J26" i="9"/>
  <c r="I26" i="9"/>
  <c r="J25" i="9"/>
  <c r="K25" i="9" s="1"/>
  <c r="I25" i="9"/>
  <c r="K24" i="9"/>
  <c r="J24" i="9"/>
  <c r="I24" i="9"/>
  <c r="J23" i="9"/>
  <c r="K23" i="9" s="1"/>
  <c r="I23" i="9"/>
  <c r="J22" i="9"/>
  <c r="K22" i="9" s="1"/>
  <c r="I22" i="9"/>
  <c r="J21" i="9"/>
  <c r="K21" i="9" s="1"/>
  <c r="I21" i="9"/>
  <c r="K20" i="9"/>
  <c r="J20" i="9"/>
  <c r="I20" i="9"/>
  <c r="J19" i="9"/>
  <c r="K19" i="9" s="1"/>
  <c r="I19" i="9"/>
  <c r="K18" i="9"/>
  <c r="J18" i="9"/>
  <c r="I18" i="9"/>
  <c r="J17" i="9"/>
  <c r="I17" i="9"/>
  <c r="K16" i="9"/>
  <c r="J16" i="9"/>
  <c r="I16" i="9"/>
  <c r="J15" i="9"/>
  <c r="K15" i="9" s="1"/>
  <c r="I15" i="9"/>
  <c r="M14" i="9"/>
  <c r="M13" i="9" s="1"/>
  <c r="M12" i="9" s="1"/>
  <c r="L14" i="9"/>
  <c r="E14" i="9"/>
  <c r="C14" i="9"/>
  <c r="C13" i="9" s="1"/>
  <c r="C12" i="9" s="1"/>
  <c r="C11" i="9" s="1"/>
  <c r="L13" i="9"/>
  <c r="L12" i="9" s="1"/>
  <c r="H11" i="9"/>
  <c r="G11" i="9"/>
  <c r="D11" i="9"/>
  <c r="C17" i="8"/>
  <c r="D63" i="6"/>
  <c r="K62" i="6"/>
  <c r="K61" i="6"/>
  <c r="J61" i="6"/>
  <c r="I61" i="6"/>
  <c r="H61" i="6"/>
  <c r="G61" i="6"/>
  <c r="F61" i="6"/>
  <c r="F63" i="6" s="1"/>
  <c r="E61" i="6"/>
  <c r="E63" i="6" s="1"/>
  <c r="D61" i="6"/>
  <c r="K60" i="6"/>
  <c r="K57" i="6" s="1"/>
  <c r="K59" i="6"/>
  <c r="K58" i="6"/>
  <c r="J57" i="6"/>
  <c r="J63" i="6" s="1"/>
  <c r="I57" i="6"/>
  <c r="H57" i="6"/>
  <c r="G57" i="6"/>
  <c r="F57" i="6"/>
  <c r="E57" i="6"/>
  <c r="D57" i="6"/>
  <c r="K56" i="6"/>
  <c r="K55" i="6"/>
  <c r="K54" i="6"/>
  <c r="K53" i="6"/>
  <c r="K63" i="6" s="1"/>
  <c r="J53" i="6"/>
  <c r="I53" i="6"/>
  <c r="I63" i="6" s="1"/>
  <c r="H53" i="6"/>
  <c r="G53" i="6"/>
  <c r="F53" i="6"/>
  <c r="E53" i="6"/>
  <c r="D53" i="6"/>
  <c r="E51" i="6"/>
  <c r="K50" i="6"/>
  <c r="K49" i="6" s="1"/>
  <c r="J49" i="6"/>
  <c r="I49" i="6"/>
  <c r="H49" i="6"/>
  <c r="G49" i="6"/>
  <c r="F49" i="6"/>
  <c r="E49" i="6"/>
  <c r="D49" i="6"/>
  <c r="D51" i="6" s="1"/>
  <c r="K48" i="6"/>
  <c r="K47" i="6"/>
  <c r="K46" i="6"/>
  <c r="J45" i="6"/>
  <c r="I45" i="6"/>
  <c r="H45" i="6"/>
  <c r="G45" i="6"/>
  <c r="F45" i="6"/>
  <c r="E45" i="6"/>
  <c r="D45" i="6"/>
  <c r="K43" i="6"/>
  <c r="K42" i="6"/>
  <c r="J41" i="6"/>
  <c r="J51" i="6" s="1"/>
  <c r="I41" i="6"/>
  <c r="I51" i="6" s="1"/>
  <c r="H41" i="6"/>
  <c r="H51" i="6" s="1"/>
  <c r="G41" i="6"/>
  <c r="F41" i="6"/>
  <c r="E41" i="6"/>
  <c r="D41" i="6"/>
  <c r="J39" i="6"/>
  <c r="K38" i="6"/>
  <c r="K37" i="6" s="1"/>
  <c r="F16" i="3" s="1"/>
  <c r="F15" i="3" s="1"/>
  <c r="J37" i="6"/>
  <c r="I37" i="6"/>
  <c r="H37" i="6"/>
  <c r="G37" i="6"/>
  <c r="F37" i="6"/>
  <c r="E37" i="6"/>
  <c r="D37" i="6"/>
  <c r="K36" i="6"/>
  <c r="K35" i="6"/>
  <c r="K34" i="6"/>
  <c r="K33" i="6"/>
  <c r="K32" i="6"/>
  <c r="J31" i="6"/>
  <c r="I31" i="6"/>
  <c r="I39" i="6" s="1"/>
  <c r="H31" i="6"/>
  <c r="G31" i="6"/>
  <c r="G39" i="6" s="1"/>
  <c r="F31" i="6"/>
  <c r="E31" i="6"/>
  <c r="D31" i="6"/>
  <c r="K30" i="6"/>
  <c r="K29" i="6"/>
  <c r="K28" i="6"/>
  <c r="K27" i="6"/>
  <c r="K26" i="6"/>
  <c r="J25" i="6"/>
  <c r="I25" i="6"/>
  <c r="H25" i="6"/>
  <c r="G25" i="6"/>
  <c r="F25" i="6"/>
  <c r="F39" i="6" s="1"/>
  <c r="E25" i="6"/>
  <c r="E39" i="6" s="1"/>
  <c r="D25" i="6"/>
  <c r="D39" i="6" s="1"/>
  <c r="F23" i="6"/>
  <c r="K22" i="6"/>
  <c r="K21" i="6"/>
  <c r="J21" i="6"/>
  <c r="I21" i="6"/>
  <c r="H21" i="6"/>
  <c r="G21" i="6"/>
  <c r="F21" i="6"/>
  <c r="E21" i="6"/>
  <c r="E23" i="6" s="1"/>
  <c r="D21" i="6"/>
  <c r="K20" i="6"/>
  <c r="K19" i="6"/>
  <c r="K18" i="6"/>
  <c r="K17" i="6"/>
  <c r="K16" i="6"/>
  <c r="K15" i="6" s="1"/>
  <c r="E17" i="3" s="1"/>
  <c r="J15" i="6"/>
  <c r="J23" i="6" s="1"/>
  <c r="I15" i="6"/>
  <c r="H15" i="6"/>
  <c r="G15" i="6"/>
  <c r="F15" i="6"/>
  <c r="E15" i="6"/>
  <c r="D15" i="6"/>
  <c r="D23" i="6" s="1"/>
  <c r="K14" i="6"/>
  <c r="K13" i="6"/>
  <c r="K12" i="6"/>
  <c r="K11" i="6"/>
  <c r="K10" i="6"/>
  <c r="K9" i="6" s="1"/>
  <c r="J9" i="6"/>
  <c r="I9" i="6"/>
  <c r="I23" i="6" s="1"/>
  <c r="H9" i="6"/>
  <c r="H23" i="6" s="1"/>
  <c r="G9" i="6"/>
  <c r="F9" i="6"/>
  <c r="E9" i="6"/>
  <c r="D9" i="6"/>
  <c r="L77" i="5"/>
  <c r="J77" i="5"/>
  <c r="I77" i="5"/>
  <c r="K75" i="5"/>
  <c r="J75" i="5"/>
  <c r="I75" i="5"/>
  <c r="H75" i="5"/>
  <c r="G75" i="5"/>
  <c r="F75" i="5"/>
  <c r="E75" i="5"/>
  <c r="D75" i="5"/>
  <c r="K74" i="5"/>
  <c r="K73" i="5"/>
  <c r="K72" i="5"/>
  <c r="K71" i="5"/>
  <c r="K70" i="5"/>
  <c r="K69" i="5"/>
  <c r="K68" i="5"/>
  <c r="K67" i="5" s="1"/>
  <c r="J67" i="5"/>
  <c r="I67" i="5"/>
  <c r="H67" i="5"/>
  <c r="G67" i="5"/>
  <c r="F67" i="5"/>
  <c r="E67" i="5"/>
  <c r="D67" i="5"/>
  <c r="K66" i="5"/>
  <c r="K65" i="5"/>
  <c r="K64" i="5"/>
  <c r="K63" i="5"/>
  <c r="K62" i="5"/>
  <c r="K61" i="5"/>
  <c r="K60" i="5"/>
  <c r="K59" i="5" s="1"/>
  <c r="J59" i="5"/>
  <c r="I59" i="5"/>
  <c r="H59" i="5"/>
  <c r="H77" i="5" s="1"/>
  <c r="G59" i="5"/>
  <c r="F59" i="5"/>
  <c r="F77" i="5" s="1"/>
  <c r="E59" i="5"/>
  <c r="E77" i="5" s="1"/>
  <c r="D59" i="5"/>
  <c r="D77" i="5" s="1"/>
  <c r="H57" i="5"/>
  <c r="G57" i="5"/>
  <c r="F57" i="5"/>
  <c r="K56" i="5"/>
  <c r="K55" i="5" s="1"/>
  <c r="F14" i="3" s="1"/>
  <c r="J55" i="5"/>
  <c r="I55" i="5"/>
  <c r="H55" i="5"/>
  <c r="G55" i="5"/>
  <c r="F55" i="5"/>
  <c r="E55" i="5"/>
  <c r="D55" i="5"/>
  <c r="K54" i="5"/>
  <c r="K53" i="5"/>
  <c r="K52" i="5"/>
  <c r="K51" i="5"/>
  <c r="K50" i="5"/>
  <c r="K49" i="5"/>
  <c r="K48" i="5"/>
  <c r="K47" i="5" s="1"/>
  <c r="E14" i="3" s="1"/>
  <c r="J47" i="5"/>
  <c r="I47" i="5"/>
  <c r="H47" i="5"/>
  <c r="G47" i="5"/>
  <c r="F47" i="5"/>
  <c r="E47" i="5"/>
  <c r="D47" i="5"/>
  <c r="D57" i="5" s="1"/>
  <c r="K46" i="5"/>
  <c r="K45" i="5"/>
  <c r="K44" i="5"/>
  <c r="K43" i="5"/>
  <c r="K42" i="5"/>
  <c r="K41" i="5"/>
  <c r="K40" i="5"/>
  <c r="J39" i="5"/>
  <c r="J57" i="5" s="1"/>
  <c r="I39" i="5"/>
  <c r="I57" i="5" s="1"/>
  <c r="H39" i="5"/>
  <c r="G39" i="5"/>
  <c r="F39" i="5"/>
  <c r="E39" i="5"/>
  <c r="E57" i="5" s="1"/>
  <c r="D39" i="5"/>
  <c r="G36" i="5"/>
  <c r="F36" i="5"/>
  <c r="E36" i="5"/>
  <c r="K35" i="5"/>
  <c r="K34" i="5" s="1"/>
  <c r="F13" i="3" s="1"/>
  <c r="F12" i="3" s="1"/>
  <c r="J34" i="5"/>
  <c r="I34" i="5"/>
  <c r="H34" i="5"/>
  <c r="G34" i="5"/>
  <c r="F34" i="5"/>
  <c r="E34" i="5"/>
  <c r="D34" i="5"/>
  <c r="K33" i="5"/>
  <c r="K32" i="5"/>
  <c r="K31" i="5"/>
  <c r="K30" i="5"/>
  <c r="J30" i="5"/>
  <c r="I30" i="5"/>
  <c r="H30" i="5"/>
  <c r="G30" i="5"/>
  <c r="F30" i="5"/>
  <c r="E30" i="5"/>
  <c r="D30" i="5"/>
  <c r="K29" i="5"/>
  <c r="K28" i="5"/>
  <c r="K27" i="5"/>
  <c r="J26" i="5"/>
  <c r="J36" i="5" s="1"/>
  <c r="I26" i="5"/>
  <c r="I36" i="5" s="1"/>
  <c r="H26" i="5"/>
  <c r="H36" i="5" s="1"/>
  <c r="G26" i="5"/>
  <c r="F26" i="5"/>
  <c r="E26" i="5"/>
  <c r="D26" i="5"/>
  <c r="D36" i="5" s="1"/>
  <c r="F24" i="5"/>
  <c r="D24" i="5"/>
  <c r="K23" i="5"/>
  <c r="K22" i="5"/>
  <c r="D22" i="5"/>
  <c r="K21" i="5"/>
  <c r="K20" i="5"/>
  <c r="K19" i="5"/>
  <c r="K18" i="5"/>
  <c r="J18" i="5"/>
  <c r="I18" i="5"/>
  <c r="H18" i="5"/>
  <c r="G18" i="5"/>
  <c r="F18" i="5"/>
  <c r="E18" i="5"/>
  <c r="D18" i="5"/>
  <c r="K17" i="5"/>
  <c r="K16" i="5"/>
  <c r="K15" i="5"/>
  <c r="K14" i="5"/>
  <c r="K13" i="5"/>
  <c r="J12" i="5"/>
  <c r="I12" i="5"/>
  <c r="H12" i="5"/>
  <c r="H9" i="5" s="1"/>
  <c r="H24" i="5" s="1"/>
  <c r="G12" i="5"/>
  <c r="G9" i="5" s="1"/>
  <c r="G24" i="5" s="1"/>
  <c r="F12" i="5"/>
  <c r="E12" i="5"/>
  <c r="E9" i="5" s="1"/>
  <c r="E24" i="5" s="1"/>
  <c r="D12" i="5"/>
  <c r="K11" i="5"/>
  <c r="K10" i="5"/>
  <c r="J9" i="5"/>
  <c r="I9" i="5"/>
  <c r="I24" i="5" s="1"/>
  <c r="F9" i="5"/>
  <c r="D9" i="5"/>
  <c r="K91" i="4"/>
  <c r="K90" i="4"/>
  <c r="J90" i="4"/>
  <c r="J92" i="4" s="1"/>
  <c r="I90" i="4"/>
  <c r="H90" i="4"/>
  <c r="G90" i="4"/>
  <c r="F90" i="4"/>
  <c r="E90" i="4"/>
  <c r="D90" i="4"/>
  <c r="K89" i="4"/>
  <c r="K88" i="4"/>
  <c r="K87" i="4"/>
  <c r="K86" i="4"/>
  <c r="K85" i="4"/>
  <c r="J84" i="4"/>
  <c r="I84" i="4"/>
  <c r="I92" i="4" s="1"/>
  <c r="H84" i="4"/>
  <c r="G84" i="4"/>
  <c r="G92" i="4" s="1"/>
  <c r="F84" i="4"/>
  <c r="E84" i="4"/>
  <c r="D84" i="4"/>
  <c r="K83" i="4"/>
  <c r="K82" i="4"/>
  <c r="K81" i="4"/>
  <c r="K80" i="4"/>
  <c r="K79" i="4"/>
  <c r="K78" i="4" s="1"/>
  <c r="J78" i="4"/>
  <c r="I78" i="4"/>
  <c r="H78" i="4"/>
  <c r="H92" i="4" s="1"/>
  <c r="G78" i="4"/>
  <c r="F78" i="4"/>
  <c r="F92" i="4" s="1"/>
  <c r="E78" i="4"/>
  <c r="E92" i="4" s="1"/>
  <c r="D78" i="4"/>
  <c r="D92" i="4" s="1"/>
  <c r="D76" i="4"/>
  <c r="K75" i="4"/>
  <c r="K74" i="4"/>
  <c r="J74" i="4"/>
  <c r="I74" i="4"/>
  <c r="H74" i="4"/>
  <c r="G74" i="4"/>
  <c r="F74" i="4"/>
  <c r="F76" i="4" s="1"/>
  <c r="E74" i="4"/>
  <c r="E11" i="4" s="1"/>
  <c r="D74" i="4"/>
  <c r="K73" i="4"/>
  <c r="K72" i="4"/>
  <c r="K71" i="4"/>
  <c r="K70" i="4"/>
  <c r="K69" i="4"/>
  <c r="K68" i="4"/>
  <c r="J68" i="4"/>
  <c r="J76" i="4" s="1"/>
  <c r="I68" i="4"/>
  <c r="H68" i="4"/>
  <c r="G68" i="4"/>
  <c r="F68" i="4"/>
  <c r="E68" i="4"/>
  <c r="D68" i="4"/>
  <c r="K67" i="4"/>
  <c r="K66" i="4"/>
  <c r="K65" i="4"/>
  <c r="K64" i="4"/>
  <c r="K63" i="4"/>
  <c r="J62" i="4"/>
  <c r="I62" i="4"/>
  <c r="I76" i="4" s="1"/>
  <c r="H62" i="4"/>
  <c r="H76" i="4" s="1"/>
  <c r="G62" i="4"/>
  <c r="G76" i="4" s="1"/>
  <c r="F62" i="4"/>
  <c r="E62" i="4"/>
  <c r="D62" i="4"/>
  <c r="K59" i="4"/>
  <c r="K58" i="4" s="1"/>
  <c r="J58" i="4"/>
  <c r="J11" i="4" s="1"/>
  <c r="I58" i="4"/>
  <c r="I60" i="4" s="1"/>
  <c r="H58" i="4"/>
  <c r="G58" i="4"/>
  <c r="F58" i="4"/>
  <c r="E58" i="4"/>
  <c r="D58" i="4"/>
  <c r="K57" i="4"/>
  <c r="K56" i="4"/>
  <c r="K55" i="4"/>
  <c r="K54" i="4"/>
  <c r="J54" i="4"/>
  <c r="I54" i="4"/>
  <c r="H54" i="4"/>
  <c r="G54" i="4"/>
  <c r="F54" i="4"/>
  <c r="E54" i="4"/>
  <c r="E60" i="4" s="1"/>
  <c r="D54" i="4"/>
  <c r="K53" i="4"/>
  <c r="K52" i="4"/>
  <c r="K51" i="4"/>
  <c r="J50" i="4"/>
  <c r="I50" i="4"/>
  <c r="H50" i="4"/>
  <c r="H60" i="4" s="1"/>
  <c r="G50" i="4"/>
  <c r="G60" i="4" s="1"/>
  <c r="F50" i="4"/>
  <c r="F60" i="4" s="1"/>
  <c r="E50" i="4"/>
  <c r="D50" i="4"/>
  <c r="K47" i="4"/>
  <c r="K46" i="4" s="1"/>
  <c r="J46" i="4"/>
  <c r="I46" i="4"/>
  <c r="H46" i="4"/>
  <c r="H11" i="4" s="1"/>
  <c r="G46" i="4"/>
  <c r="F46" i="4"/>
  <c r="E46" i="4"/>
  <c r="D46" i="4"/>
  <c r="K45" i="4"/>
  <c r="K44" i="4"/>
  <c r="K43" i="4"/>
  <c r="K42" i="4"/>
  <c r="J42" i="4"/>
  <c r="I42" i="4"/>
  <c r="H42" i="4"/>
  <c r="H48" i="4" s="1"/>
  <c r="G42" i="4"/>
  <c r="F42" i="4"/>
  <c r="E42" i="4"/>
  <c r="D42" i="4"/>
  <c r="D48" i="4" s="1"/>
  <c r="K41" i="4"/>
  <c r="K40" i="4"/>
  <c r="K38" i="4" s="1"/>
  <c r="K48" i="4" s="1"/>
  <c r="K39" i="4"/>
  <c r="J38" i="4"/>
  <c r="I38" i="4"/>
  <c r="H38" i="4"/>
  <c r="G38" i="4"/>
  <c r="G48" i="4" s="1"/>
  <c r="F38" i="4"/>
  <c r="F9" i="4" s="1"/>
  <c r="E38" i="4"/>
  <c r="E48" i="4" s="1"/>
  <c r="D38" i="4"/>
  <c r="E36" i="4"/>
  <c r="K35" i="4"/>
  <c r="K34" i="4" s="1"/>
  <c r="K11" i="4" s="1"/>
  <c r="J34" i="4"/>
  <c r="I34" i="4"/>
  <c r="H34" i="4"/>
  <c r="G34" i="4"/>
  <c r="G11" i="4" s="1"/>
  <c r="F34" i="4"/>
  <c r="E34" i="4"/>
  <c r="D34" i="4"/>
  <c r="D11" i="4" s="1"/>
  <c r="K33" i="4"/>
  <c r="K32" i="4"/>
  <c r="K31" i="4"/>
  <c r="K30" i="4"/>
  <c r="K29" i="4"/>
  <c r="K28" i="4"/>
  <c r="J27" i="4"/>
  <c r="I27" i="4"/>
  <c r="H27" i="4"/>
  <c r="G27" i="4"/>
  <c r="F27" i="4"/>
  <c r="F10" i="4" s="1"/>
  <c r="E27" i="4"/>
  <c r="D27" i="4"/>
  <c r="K26" i="4"/>
  <c r="K25" i="4"/>
  <c r="K24" i="4"/>
  <c r="K23" i="4"/>
  <c r="K22" i="4"/>
  <c r="K21" i="4"/>
  <c r="J20" i="4"/>
  <c r="J14" i="4" s="1"/>
  <c r="I20" i="4"/>
  <c r="H20" i="4"/>
  <c r="G20" i="4"/>
  <c r="F20" i="4"/>
  <c r="E20" i="4"/>
  <c r="D20" i="4"/>
  <c r="D14" i="4" s="1"/>
  <c r="K19" i="4"/>
  <c r="K18" i="4"/>
  <c r="K17" i="4"/>
  <c r="K16" i="4"/>
  <c r="K15" i="4"/>
  <c r="I14" i="4"/>
  <c r="I36" i="4" s="1"/>
  <c r="H14" i="4"/>
  <c r="H36" i="4" s="1"/>
  <c r="G14" i="4"/>
  <c r="G9" i="4" s="1"/>
  <c r="F14" i="4"/>
  <c r="E14" i="4"/>
  <c r="I11" i="4"/>
  <c r="H10" i="4"/>
  <c r="G10" i="4"/>
  <c r="E10" i="4"/>
  <c r="I9" i="4"/>
  <c r="E9" i="4"/>
  <c r="F17" i="3"/>
  <c r="E13" i="3"/>
  <c r="J26" i="17" l="1"/>
  <c r="J23" i="17" s="1"/>
  <c r="C13" i="17"/>
  <c r="I23" i="17"/>
  <c r="K26" i="17"/>
  <c r="K23" i="17" s="1"/>
  <c r="I30" i="17"/>
  <c r="I29" i="17" s="1"/>
  <c r="I43" i="17" s="1"/>
  <c r="C30" i="17"/>
  <c r="C29" i="17" s="1"/>
  <c r="H15" i="17"/>
  <c r="I15" i="17" s="1"/>
  <c r="J31" i="17"/>
  <c r="L13" i="17"/>
  <c r="L12" i="17" s="1"/>
  <c r="L11" i="17" s="1"/>
  <c r="M11" i="16"/>
  <c r="C45" i="16"/>
  <c r="C44" i="16" s="1"/>
  <c r="J52" i="16"/>
  <c r="I52" i="16"/>
  <c r="L45" i="16"/>
  <c r="L44" i="16" s="1"/>
  <c r="I65" i="16"/>
  <c r="I46" i="16"/>
  <c r="C58" i="16"/>
  <c r="J65" i="16"/>
  <c r="J58" i="16" s="1"/>
  <c r="E40" i="14"/>
  <c r="E11" i="14" s="1"/>
  <c r="C54" i="14"/>
  <c r="I14" i="14"/>
  <c r="I61" i="14"/>
  <c r="I54" i="14" s="1"/>
  <c r="K16" i="14"/>
  <c r="K14" i="14" s="1"/>
  <c r="K13" i="14" s="1"/>
  <c r="K12" i="14" s="1"/>
  <c r="K11" i="14" s="1"/>
  <c r="K27" i="14"/>
  <c r="I42" i="14"/>
  <c r="I55" i="14"/>
  <c r="L13" i="14"/>
  <c r="L12" i="14" s="1"/>
  <c r="I51" i="13"/>
  <c r="I46" i="13"/>
  <c r="I45" i="13" s="1"/>
  <c r="I44" i="13" s="1"/>
  <c r="I58" i="13" s="1"/>
  <c r="C45" i="13"/>
  <c r="C44" i="13" s="1"/>
  <c r="C58" i="13" s="1"/>
  <c r="L13" i="13"/>
  <c r="L12" i="13" s="1"/>
  <c r="J14" i="13"/>
  <c r="K18" i="13"/>
  <c r="K14" i="13" s="1"/>
  <c r="I14" i="13"/>
  <c r="I13" i="13" s="1"/>
  <c r="I12" i="13" s="1"/>
  <c r="I11" i="13" s="1"/>
  <c r="M11" i="13"/>
  <c r="E45" i="13"/>
  <c r="E44" i="13" s="1"/>
  <c r="E58" i="13" s="1"/>
  <c r="E56" i="13" s="1"/>
  <c r="I29" i="13"/>
  <c r="K32" i="12"/>
  <c r="E55" i="15"/>
  <c r="E54" i="15" s="1"/>
  <c r="E11" i="15"/>
  <c r="K92" i="4"/>
  <c r="K26" i="10"/>
  <c r="J40" i="10"/>
  <c r="J39" i="10" s="1"/>
  <c r="J11" i="10" s="1"/>
  <c r="K14" i="16"/>
  <c r="K39" i="10"/>
  <c r="J18" i="8"/>
  <c r="H12" i="4"/>
  <c r="I54" i="11"/>
  <c r="I38" i="11"/>
  <c r="I12" i="4"/>
  <c r="K14" i="10"/>
  <c r="K13" i="10" s="1"/>
  <c r="K12" i="10" s="1"/>
  <c r="K11" i="10" s="1"/>
  <c r="K16" i="18"/>
  <c r="K15" i="18" s="1"/>
  <c r="K14" i="18" s="1"/>
  <c r="I13" i="15"/>
  <c r="I12" i="15" s="1"/>
  <c r="K14" i="15"/>
  <c r="K13" i="15" s="1"/>
  <c r="K12" i="15" s="1"/>
  <c r="K11" i="15" s="1"/>
  <c r="C53" i="11"/>
  <c r="C12" i="11"/>
  <c r="C11" i="11" s="1"/>
  <c r="C52" i="11" s="1"/>
  <c r="E76" i="4"/>
  <c r="E12" i="4" s="1"/>
  <c r="K23" i="6"/>
  <c r="G17" i="3" s="1"/>
  <c r="L11" i="9"/>
  <c r="J60" i="10"/>
  <c r="I61" i="18"/>
  <c r="F9" i="3"/>
  <c r="F8" i="3" s="1"/>
  <c r="F18" i="3" s="1"/>
  <c r="H9" i="4"/>
  <c r="D36" i="4"/>
  <c r="D12" i="4" s="1"/>
  <c r="D60" i="4"/>
  <c r="K84" i="4"/>
  <c r="K12" i="5"/>
  <c r="K9" i="5" s="1"/>
  <c r="K25" i="6"/>
  <c r="G51" i="6"/>
  <c r="H63" i="6"/>
  <c r="M11" i="9"/>
  <c r="I13" i="11"/>
  <c r="C54" i="11"/>
  <c r="K14" i="12"/>
  <c r="I48" i="14"/>
  <c r="I41" i="14" s="1"/>
  <c r="E11" i="16"/>
  <c r="E72" i="16"/>
  <c r="E71" i="16" s="1"/>
  <c r="J28" i="16"/>
  <c r="J13" i="16" s="1"/>
  <c r="J12" i="16" s="1"/>
  <c r="K35" i="16"/>
  <c r="I16" i="18"/>
  <c r="I15" i="18" s="1"/>
  <c r="I14" i="18" s="1"/>
  <c r="J16" i="24"/>
  <c r="K16" i="24"/>
  <c r="I32" i="24"/>
  <c r="H32" i="24"/>
  <c r="H28" i="24" s="1"/>
  <c r="C16" i="8" s="1"/>
  <c r="L28" i="31"/>
  <c r="L25" i="31" s="1"/>
  <c r="L24" i="31" s="1"/>
  <c r="I25" i="31"/>
  <c r="I24" i="31" s="1"/>
  <c r="H11" i="53"/>
  <c r="C13" i="52" s="1"/>
  <c r="J75" i="9"/>
  <c r="J74" i="9" s="1"/>
  <c r="M39" i="10"/>
  <c r="K96" i="9"/>
  <c r="K94" i="9" s="1"/>
  <c r="J29" i="13"/>
  <c r="E12" i="3"/>
  <c r="K77" i="5"/>
  <c r="C55" i="15"/>
  <c r="C54" i="15" s="1"/>
  <c r="C11" i="15"/>
  <c r="K26" i="5"/>
  <c r="K36" i="5" s="1"/>
  <c r="K31" i="6"/>
  <c r="E16" i="3" s="1"/>
  <c r="E15" i="3" s="1"/>
  <c r="K41" i="6"/>
  <c r="K51" i="6" s="1"/>
  <c r="J38" i="9"/>
  <c r="I76" i="9"/>
  <c r="L13" i="10"/>
  <c r="L12" i="10" s="1"/>
  <c r="I14" i="10"/>
  <c r="I13" i="10" s="1"/>
  <c r="I12" i="10" s="1"/>
  <c r="I61" i="10"/>
  <c r="I60" i="10" s="1"/>
  <c r="J24" i="11"/>
  <c r="J13" i="11" s="1"/>
  <c r="K25" i="11"/>
  <c r="K24" i="11" s="1"/>
  <c r="L11" i="13"/>
  <c r="J44" i="13"/>
  <c r="I27" i="14"/>
  <c r="I13" i="14" s="1"/>
  <c r="I12" i="14" s="1"/>
  <c r="M40" i="14"/>
  <c r="M11" i="14" s="1"/>
  <c r="J14" i="15"/>
  <c r="J13" i="15" s="1"/>
  <c r="J12" i="15" s="1"/>
  <c r="J61" i="18"/>
  <c r="J41" i="18" s="1"/>
  <c r="O23" i="19"/>
  <c r="I62" i="20"/>
  <c r="K15" i="11"/>
  <c r="K14" i="11" s="1"/>
  <c r="J54" i="11"/>
  <c r="J38" i="11"/>
  <c r="J50" i="10"/>
  <c r="J18" i="7" s="1"/>
  <c r="J55" i="14"/>
  <c r="K57" i="21"/>
  <c r="K56" i="21" s="1"/>
  <c r="K34" i="21" s="1"/>
  <c r="J10" i="4"/>
  <c r="F36" i="4"/>
  <c r="I48" i="4"/>
  <c r="J24" i="5"/>
  <c r="I10" i="4"/>
  <c r="K27" i="4"/>
  <c r="K10" i="4" s="1"/>
  <c r="F11" i="4"/>
  <c r="G36" i="4"/>
  <c r="G12" i="4" s="1"/>
  <c r="J48" i="4"/>
  <c r="F48" i="4"/>
  <c r="K39" i="5"/>
  <c r="H39" i="6"/>
  <c r="K76" i="9"/>
  <c r="K75" i="9" s="1"/>
  <c r="K74" i="9" s="1"/>
  <c r="I41" i="10"/>
  <c r="I40" i="10" s="1"/>
  <c r="E53" i="11"/>
  <c r="E12" i="11"/>
  <c r="C13" i="13"/>
  <c r="L40" i="14"/>
  <c r="L11" i="14" s="1"/>
  <c r="L11" i="15"/>
  <c r="C72" i="16"/>
  <c r="E14" i="18"/>
  <c r="I32" i="21"/>
  <c r="K79" i="9"/>
  <c r="L39" i="10"/>
  <c r="J32" i="12"/>
  <c r="J15" i="8" s="1"/>
  <c r="K30" i="13"/>
  <c r="K29" i="13" s="1"/>
  <c r="E30" i="17"/>
  <c r="J36" i="4"/>
  <c r="J12" i="4" s="1"/>
  <c r="J9" i="4"/>
  <c r="I14" i="9"/>
  <c r="E11" i="9"/>
  <c r="J67" i="10"/>
  <c r="L13" i="11"/>
  <c r="L12" i="11" s="1"/>
  <c r="L11" i="11" s="1"/>
  <c r="E38" i="11"/>
  <c r="I14" i="12"/>
  <c r="I13" i="12" s="1"/>
  <c r="I12" i="12" s="1"/>
  <c r="I11" i="12" s="1"/>
  <c r="I50" i="12" s="1"/>
  <c r="C41" i="14"/>
  <c r="C40" i="14" s="1"/>
  <c r="C11" i="14" s="1"/>
  <c r="L11" i="19"/>
  <c r="L10" i="19" s="1"/>
  <c r="L9" i="19" s="1"/>
  <c r="C12" i="21"/>
  <c r="C11" i="21" s="1"/>
  <c r="I86" i="20"/>
  <c r="D10" i="4"/>
  <c r="J60" i="4"/>
  <c r="E9" i="3"/>
  <c r="E8" i="3" s="1"/>
  <c r="K20" i="4"/>
  <c r="K14" i="4" s="1"/>
  <c r="K50" i="4"/>
  <c r="K60" i="4" s="1"/>
  <c r="K62" i="4"/>
  <c r="K76" i="4" s="1"/>
  <c r="G77" i="5"/>
  <c r="G23" i="6"/>
  <c r="F51" i="6"/>
  <c r="K45" i="6"/>
  <c r="G63" i="6"/>
  <c r="J14" i="9"/>
  <c r="K17" i="9"/>
  <c r="K14" i="9" s="1"/>
  <c r="K13" i="9" s="1"/>
  <c r="K12" i="9" s="1"/>
  <c r="K11" i="9" s="1"/>
  <c r="M11" i="10"/>
  <c r="J14" i="12"/>
  <c r="E12" i="13"/>
  <c r="E11" i="13" s="1"/>
  <c r="J61" i="14"/>
  <c r="I30" i="21"/>
  <c r="I26" i="21" s="1"/>
  <c r="J10" i="8" s="1"/>
  <c r="H30" i="21"/>
  <c r="H26" i="21" s="1"/>
  <c r="C10" i="8" s="1"/>
  <c r="I12" i="19"/>
  <c r="I11" i="19" s="1"/>
  <c r="I10" i="19" s="1"/>
  <c r="I9" i="19" s="1"/>
  <c r="R11" i="53"/>
  <c r="C52" i="52" s="1"/>
  <c r="C51" i="52" s="1"/>
  <c r="I45" i="15"/>
  <c r="I44" i="15" s="1"/>
  <c r="L13" i="16"/>
  <c r="L12" i="16" s="1"/>
  <c r="L11" i="16" s="1"/>
  <c r="M14" i="18"/>
  <c r="I26" i="18"/>
  <c r="J79" i="20"/>
  <c r="H14" i="21"/>
  <c r="I35" i="21"/>
  <c r="L36" i="21"/>
  <c r="L35" i="21" s="1"/>
  <c r="L34" i="21" s="1"/>
  <c r="D12" i="24"/>
  <c r="D11" i="24" s="1"/>
  <c r="D44" i="24"/>
  <c r="L14" i="18"/>
  <c r="J58" i="19"/>
  <c r="K59" i="19"/>
  <c r="K58" i="19" s="1"/>
  <c r="K42" i="19" s="1"/>
  <c r="K41" i="19" s="1"/>
  <c r="I28" i="16"/>
  <c r="I45" i="16"/>
  <c r="C12" i="17"/>
  <c r="C11" i="17" s="1"/>
  <c r="C42" i="17"/>
  <c r="I42" i="18"/>
  <c r="I41" i="18" s="1"/>
  <c r="N12" i="19"/>
  <c r="H12" i="28"/>
  <c r="H11" i="28" s="1"/>
  <c r="C36" i="28"/>
  <c r="J14" i="29"/>
  <c r="D57" i="33"/>
  <c r="L58" i="33"/>
  <c r="I14" i="16"/>
  <c r="J46" i="16"/>
  <c r="J45" i="16" s="1"/>
  <c r="J44" i="16" s="1"/>
  <c r="J73" i="16" s="1"/>
  <c r="I59" i="16"/>
  <c r="I58" i="16" s="1"/>
  <c r="J18" i="17"/>
  <c r="K18" i="17" s="1"/>
  <c r="K14" i="17" s="1"/>
  <c r="H18" i="17"/>
  <c r="I18" i="17" s="1"/>
  <c r="I14" i="17" s="1"/>
  <c r="I13" i="17" s="1"/>
  <c r="E41" i="18"/>
  <c r="I69" i="20"/>
  <c r="J15" i="23"/>
  <c r="J14" i="23" s="1"/>
  <c r="I24" i="23"/>
  <c r="I13" i="23" s="1"/>
  <c r="I12" i="23" s="1"/>
  <c r="I11" i="23" s="1"/>
  <c r="L13" i="31"/>
  <c r="L12" i="31" s="1"/>
  <c r="L11" i="31" s="1"/>
  <c r="H19" i="31"/>
  <c r="H13" i="31" s="1"/>
  <c r="H12" i="31" s="1"/>
  <c r="H11" i="31" s="1"/>
  <c r="I52" i="32"/>
  <c r="L146" i="33"/>
  <c r="K28" i="16"/>
  <c r="C41" i="18"/>
  <c r="C14" i="18" s="1"/>
  <c r="O12" i="19"/>
  <c r="H12" i="23"/>
  <c r="H11" i="23" s="1"/>
  <c r="K12" i="23"/>
  <c r="K11" i="23" s="1"/>
  <c r="H29" i="23"/>
  <c r="C44" i="24"/>
  <c r="J16" i="29"/>
  <c r="I14" i="29"/>
  <c r="I13" i="29" s="1"/>
  <c r="I12" i="29" s="1"/>
  <c r="I11" i="29" s="1"/>
  <c r="I22" i="29" s="1"/>
  <c r="I19" i="31"/>
  <c r="I33" i="32"/>
  <c r="L26" i="33"/>
  <c r="J27" i="14"/>
  <c r="J13" i="14" s="1"/>
  <c r="J12" i="14" s="1"/>
  <c r="E45" i="16"/>
  <c r="E44" i="16" s="1"/>
  <c r="E73" i="16" s="1"/>
  <c r="J37" i="17"/>
  <c r="J62" i="20"/>
  <c r="J61" i="20" s="1"/>
  <c r="J60" i="20" s="1"/>
  <c r="L60" i="20"/>
  <c r="L14" i="20" s="1"/>
  <c r="I13" i="22"/>
  <c r="I12" i="22" s="1"/>
  <c r="I11" i="22" s="1"/>
  <c r="I14" i="31"/>
  <c r="J15" i="31"/>
  <c r="J14" i="31" s="1"/>
  <c r="H25" i="31"/>
  <c r="H24" i="31" s="1"/>
  <c r="H40" i="33"/>
  <c r="L43" i="33"/>
  <c r="L94" i="33"/>
  <c r="L92" i="33" s="1"/>
  <c r="D92" i="33"/>
  <c r="N23" i="19"/>
  <c r="J43" i="19"/>
  <c r="I29" i="23"/>
  <c r="J20" i="24"/>
  <c r="F28" i="24"/>
  <c r="K30" i="24"/>
  <c r="J30" i="24"/>
  <c r="I26" i="26"/>
  <c r="I28" i="27"/>
  <c r="I34" i="27"/>
  <c r="J12" i="30"/>
  <c r="J11" i="30" s="1"/>
  <c r="K12" i="32"/>
  <c r="K11" i="32" s="1"/>
  <c r="O173" i="33"/>
  <c r="C11" i="19"/>
  <c r="C10" i="19" s="1"/>
  <c r="C9" i="19" s="1"/>
  <c r="I80" i="20"/>
  <c r="I79" i="20" s="1"/>
  <c r="J30" i="23"/>
  <c r="J29" i="23" s="1"/>
  <c r="J17" i="24"/>
  <c r="K20" i="24"/>
  <c r="J26" i="24"/>
  <c r="K26" i="24"/>
  <c r="I14" i="25"/>
  <c r="I13" i="25" s="1"/>
  <c r="I12" i="25" s="1"/>
  <c r="I11" i="25" s="1"/>
  <c r="I38" i="25" s="1"/>
  <c r="I21" i="26"/>
  <c r="I13" i="26" s="1"/>
  <c r="I12" i="26" s="1"/>
  <c r="I11" i="26" s="1"/>
  <c r="J34" i="27"/>
  <c r="J35" i="27" s="1"/>
  <c r="J13" i="28"/>
  <c r="J12" i="28" s="1"/>
  <c r="J11" i="28" s="1"/>
  <c r="H17" i="29"/>
  <c r="D15" i="33"/>
  <c r="L33" i="33"/>
  <c r="L42" i="33"/>
  <c r="D40" i="33"/>
  <c r="D85" i="33"/>
  <c r="L86" i="33"/>
  <c r="L85" i="33" s="1"/>
  <c r="L175" i="33"/>
  <c r="D173" i="33"/>
  <c r="E42" i="17"/>
  <c r="K13" i="19"/>
  <c r="K12" i="19" s="1"/>
  <c r="J12" i="19"/>
  <c r="J11" i="19" s="1"/>
  <c r="J10" i="19" s="1"/>
  <c r="K23" i="19"/>
  <c r="E12" i="21"/>
  <c r="E11" i="21" s="1"/>
  <c r="J24" i="23"/>
  <c r="H14" i="24"/>
  <c r="J20" i="29"/>
  <c r="J17" i="29" s="1"/>
  <c r="I17" i="29"/>
  <c r="J38" i="32"/>
  <c r="J52" i="32" s="1"/>
  <c r="H15" i="33"/>
  <c r="L39" i="33"/>
  <c r="L63" i="33"/>
  <c r="H57" i="33"/>
  <c r="L69" i="33"/>
  <c r="D159" i="33"/>
  <c r="E190" i="33"/>
  <c r="K27" i="44"/>
  <c r="K168" i="44" s="1"/>
  <c r="J17" i="20"/>
  <c r="J16" i="20" s="1"/>
  <c r="J15" i="20" s="1"/>
  <c r="J35" i="21"/>
  <c r="J34" i="21" s="1"/>
  <c r="J14" i="24"/>
  <c r="J13" i="24" s="1"/>
  <c r="K15" i="24"/>
  <c r="J15" i="24" s="1"/>
  <c r="I14" i="24"/>
  <c r="K18" i="24"/>
  <c r="J18" i="24" s="1"/>
  <c r="H13" i="29"/>
  <c r="H12" i="29" s="1"/>
  <c r="H11" i="29" s="1"/>
  <c r="H22" i="29" s="1"/>
  <c r="C12" i="31"/>
  <c r="C11" i="31" s="1"/>
  <c r="G13" i="31"/>
  <c r="G12" i="31" s="1"/>
  <c r="G11" i="31" s="1"/>
  <c r="E52" i="32"/>
  <c r="E12" i="32"/>
  <c r="E11" i="32" s="1"/>
  <c r="H71" i="33"/>
  <c r="L73" i="33"/>
  <c r="K159" i="33"/>
  <c r="K190" i="33" s="1"/>
  <c r="O190" i="33" s="1"/>
  <c r="F7" i="36"/>
  <c r="H21" i="42"/>
  <c r="J14" i="17"/>
  <c r="J13" i="17" s="1"/>
  <c r="J12" i="17" s="1"/>
  <c r="J26" i="18"/>
  <c r="J16" i="18" s="1"/>
  <c r="J15" i="18" s="1"/>
  <c r="J14" i="18" s="1"/>
  <c r="I14" i="21"/>
  <c r="J15" i="21"/>
  <c r="J14" i="21" s="1"/>
  <c r="I28" i="22"/>
  <c r="K29" i="23"/>
  <c r="J24" i="24"/>
  <c r="J23" i="24" s="1"/>
  <c r="K24" i="24"/>
  <c r="K23" i="24" s="1"/>
  <c r="I28" i="24"/>
  <c r="L19" i="31"/>
  <c r="G52" i="32"/>
  <c r="L29" i="33"/>
  <c r="D131" i="33"/>
  <c r="L132" i="33"/>
  <c r="L141" i="33"/>
  <c r="H146" i="33"/>
  <c r="O159" i="33"/>
  <c r="E28" i="44"/>
  <c r="D31" i="44"/>
  <c r="E44" i="24"/>
  <c r="E13" i="24"/>
  <c r="E12" i="24" s="1"/>
  <c r="E11" i="24" s="1"/>
  <c r="H33" i="25"/>
  <c r="H13" i="25" s="1"/>
  <c r="H12" i="25" s="1"/>
  <c r="H11" i="25" s="1"/>
  <c r="H38" i="25" s="1"/>
  <c r="I14" i="27"/>
  <c r="I25" i="27" s="1"/>
  <c r="I35" i="27" s="1"/>
  <c r="L12" i="28"/>
  <c r="L11" i="28" s="1"/>
  <c r="E29" i="30"/>
  <c r="F13" i="31"/>
  <c r="F12" i="31" s="1"/>
  <c r="F11" i="31" s="1"/>
  <c r="L27" i="33"/>
  <c r="L68" i="33"/>
  <c r="L89" i="33"/>
  <c r="O131" i="33"/>
  <c r="D13" i="44"/>
  <c r="D9" i="44" s="1"/>
  <c r="D11" i="53"/>
  <c r="C12" i="52" s="1"/>
  <c r="C10" i="52" s="1"/>
  <c r="H14" i="30"/>
  <c r="H13" i="30" s="1"/>
  <c r="H12" i="30" s="1"/>
  <c r="H11" i="30" s="1"/>
  <c r="H33" i="32"/>
  <c r="H13" i="32" s="1"/>
  <c r="H12" i="32" s="1"/>
  <c r="H11" i="32" s="1"/>
  <c r="L19" i="33"/>
  <c r="L15" i="33" s="1"/>
  <c r="L109" i="33"/>
  <c r="L108" i="33" s="1"/>
  <c r="D108" i="33"/>
  <c r="L174" i="33"/>
  <c r="L173" i="33" s="1"/>
  <c r="H173" i="33"/>
  <c r="D102" i="44"/>
  <c r="J22" i="24"/>
  <c r="K43" i="24"/>
  <c r="J43" i="24" s="1"/>
  <c r="G36" i="28"/>
  <c r="I13" i="30"/>
  <c r="I12" i="30" s="1"/>
  <c r="I11" i="30" s="1"/>
  <c r="J19" i="31"/>
  <c r="J33" i="32"/>
  <c r="J13" i="32" s="1"/>
  <c r="J12" i="32" s="1"/>
  <c r="J11" i="32" s="1"/>
  <c r="L44" i="33"/>
  <c r="L54" i="33"/>
  <c r="L74" i="33"/>
  <c r="F190" i="33"/>
  <c r="N190" i="33" s="1"/>
  <c r="C40" i="52"/>
  <c r="J41" i="24"/>
  <c r="I22" i="28"/>
  <c r="I13" i="28" s="1"/>
  <c r="I12" i="28" s="1"/>
  <c r="I11" i="28" s="1"/>
  <c r="I14" i="32"/>
  <c r="L52" i="32"/>
  <c r="L52" i="33"/>
  <c r="L60" i="33"/>
  <c r="L102" i="33"/>
  <c r="I190" i="33"/>
  <c r="I159" i="33"/>
  <c r="M159" i="33" s="1"/>
  <c r="D164" i="44"/>
  <c r="D163" i="44" s="1"/>
  <c r="AH10" i="48"/>
  <c r="C33" i="52"/>
  <c r="L55" i="33"/>
  <c r="L145" i="33"/>
  <c r="H8" i="37"/>
  <c r="C35" i="52" s="1"/>
  <c r="F168" i="44"/>
  <c r="C63" i="52" s="1"/>
  <c r="C62" i="52" s="1"/>
  <c r="D111" i="44"/>
  <c r="N57" i="33"/>
  <c r="L78" i="33"/>
  <c r="H92" i="33"/>
  <c r="H122" i="33"/>
  <c r="L183" i="33"/>
  <c r="F32" i="35"/>
  <c r="G32" i="35" s="1"/>
  <c r="H55" i="42"/>
  <c r="J168" i="44"/>
  <c r="H8" i="42" l="1"/>
  <c r="H72" i="42" s="1"/>
  <c r="K13" i="17"/>
  <c r="K12" i="17" s="1"/>
  <c r="C43" i="17"/>
  <c r="C41" i="17" s="1"/>
  <c r="J30" i="17"/>
  <c r="J29" i="17" s="1"/>
  <c r="J43" i="17" s="1"/>
  <c r="C73" i="16"/>
  <c r="C11" i="16"/>
  <c r="C71" i="16"/>
  <c r="K13" i="16"/>
  <c r="K12" i="16" s="1"/>
  <c r="K11" i="16" s="1"/>
  <c r="I40" i="14"/>
  <c r="I11" i="14" s="1"/>
  <c r="C15" i="7"/>
  <c r="J13" i="13"/>
  <c r="J12" i="13" s="1"/>
  <c r="J11" i="13" s="1"/>
  <c r="I57" i="13"/>
  <c r="I56" i="13" s="1"/>
  <c r="K13" i="13"/>
  <c r="K12" i="13" s="1"/>
  <c r="K11" i="13" s="1"/>
  <c r="D9" i="3"/>
  <c r="K9" i="4"/>
  <c r="K36" i="4"/>
  <c r="K12" i="4" s="1"/>
  <c r="I42" i="17"/>
  <c r="I41" i="17" s="1"/>
  <c r="I12" i="17"/>
  <c r="I11" i="17" s="1"/>
  <c r="J12" i="11"/>
  <c r="J11" i="11" s="1"/>
  <c r="J52" i="11" s="1"/>
  <c r="J53" i="11"/>
  <c r="F12" i="24"/>
  <c r="F11" i="24" s="1"/>
  <c r="F44" i="24"/>
  <c r="I13" i="16"/>
  <c r="I12" i="16" s="1"/>
  <c r="I34" i="21"/>
  <c r="J16" i="8"/>
  <c r="J14" i="8" s="1"/>
  <c r="I56" i="15"/>
  <c r="I43" i="15"/>
  <c r="K57" i="5"/>
  <c r="G14" i="3" s="1"/>
  <c r="D14" i="3"/>
  <c r="C18" i="7"/>
  <c r="J55" i="15"/>
  <c r="J54" i="15" s="1"/>
  <c r="J11" i="15"/>
  <c r="I11" i="10"/>
  <c r="J57" i="13"/>
  <c r="J56" i="13" s="1"/>
  <c r="K13" i="12"/>
  <c r="K12" i="12" s="1"/>
  <c r="K11" i="12" s="1"/>
  <c r="I55" i="15"/>
  <c r="I54" i="15" s="1"/>
  <c r="I11" i="15"/>
  <c r="J15" i="7"/>
  <c r="J42" i="17"/>
  <c r="J41" i="17" s="1"/>
  <c r="J11" i="17"/>
  <c r="D16" i="3"/>
  <c r="D15" i="3" s="1"/>
  <c r="K39" i="6"/>
  <c r="G16" i="3" s="1"/>
  <c r="G15" i="3" s="1"/>
  <c r="E18" i="3"/>
  <c r="L131" i="33"/>
  <c r="J14" i="20"/>
  <c r="L40" i="33"/>
  <c r="J13" i="23"/>
  <c r="J12" i="23" s="1"/>
  <c r="J11" i="23" s="1"/>
  <c r="I29" i="30"/>
  <c r="F12" i="4"/>
  <c r="L11" i="10"/>
  <c r="C18" i="8"/>
  <c r="C15" i="8"/>
  <c r="K24" i="5"/>
  <c r="G13" i="3" s="1"/>
  <c r="G12" i="3" s="1"/>
  <c r="D13" i="3"/>
  <c r="D12" i="3" s="1"/>
  <c r="C31" i="52"/>
  <c r="C9" i="52" s="1"/>
  <c r="C57" i="13"/>
  <c r="C56" i="13" s="1"/>
  <c r="C12" i="13"/>
  <c r="C11" i="13" s="1"/>
  <c r="I75" i="9"/>
  <c r="I74" i="9" s="1"/>
  <c r="C11" i="7"/>
  <c r="C11" i="8"/>
  <c r="I53" i="11"/>
  <c r="I12" i="11"/>
  <c r="I11" i="11" s="1"/>
  <c r="I52" i="11" s="1"/>
  <c r="E43" i="17"/>
  <c r="E41" i="17" s="1"/>
  <c r="E29" i="17"/>
  <c r="E11" i="17" s="1"/>
  <c r="L30" i="21"/>
  <c r="K30" i="21"/>
  <c r="K26" i="21" s="1"/>
  <c r="K13" i="21" s="1"/>
  <c r="K12" i="21" s="1"/>
  <c r="K11" i="21" s="1"/>
  <c r="K11" i="19"/>
  <c r="K10" i="19" s="1"/>
  <c r="K9" i="19" s="1"/>
  <c r="J13" i="31"/>
  <c r="J12" i="31" s="1"/>
  <c r="J11" i="31" s="1"/>
  <c r="H13" i="21"/>
  <c r="H12" i="21" s="1"/>
  <c r="H11" i="21" s="1"/>
  <c r="C9" i="8"/>
  <c r="I13" i="32"/>
  <c r="I12" i="32" s="1"/>
  <c r="I11" i="32" s="1"/>
  <c r="L71" i="33"/>
  <c r="M190" i="33"/>
  <c r="J42" i="19"/>
  <c r="J41" i="19" s="1"/>
  <c r="J9" i="19" s="1"/>
  <c r="I13" i="31"/>
  <c r="I12" i="31" s="1"/>
  <c r="I11" i="31" s="1"/>
  <c r="L57" i="33"/>
  <c r="L190" i="33" s="1"/>
  <c r="J13" i="12"/>
  <c r="J12" i="12" s="1"/>
  <c r="J11" i="12" s="1"/>
  <c r="J50" i="12" s="1"/>
  <c r="K50" i="12" s="1"/>
  <c r="I13" i="9"/>
  <c r="I12" i="9" s="1"/>
  <c r="I11" i="9" s="1"/>
  <c r="C8" i="7"/>
  <c r="C8" i="8"/>
  <c r="J72" i="16"/>
  <c r="J71" i="16" s="1"/>
  <c r="J11" i="16"/>
  <c r="E11" i="11"/>
  <c r="E52" i="11" s="1"/>
  <c r="K32" i="24"/>
  <c r="J32" i="24" s="1"/>
  <c r="I44" i="24"/>
  <c r="I13" i="24"/>
  <c r="I12" i="24" s="1"/>
  <c r="I11" i="24" s="1"/>
  <c r="D190" i="33"/>
  <c r="I36" i="28"/>
  <c r="H29" i="30"/>
  <c r="L32" i="21"/>
  <c r="J32" i="21"/>
  <c r="J54" i="14"/>
  <c r="J40" i="14" s="1"/>
  <c r="J11" i="14" s="1"/>
  <c r="K13" i="11"/>
  <c r="J11" i="8"/>
  <c r="L159" i="33"/>
  <c r="J8" i="8"/>
  <c r="J13" i="9"/>
  <c r="J12" i="9" s="1"/>
  <c r="J11" i="9" s="1"/>
  <c r="J8" i="7"/>
  <c r="E27" i="44"/>
  <c r="E168" i="44" s="1"/>
  <c r="D28" i="44"/>
  <c r="D27" i="44" s="1"/>
  <c r="D168" i="44" s="1"/>
  <c r="I13" i="21"/>
  <c r="I12" i="21" s="1"/>
  <c r="I11" i="21" s="1"/>
  <c r="J9" i="8"/>
  <c r="H159" i="33"/>
  <c r="H190" i="33"/>
  <c r="K14" i="24"/>
  <c r="K13" i="24" s="1"/>
  <c r="H44" i="24"/>
  <c r="H13" i="24"/>
  <c r="H12" i="24" s="1"/>
  <c r="H11" i="24" s="1"/>
  <c r="K11" i="17"/>
  <c r="K42" i="17"/>
  <c r="K41" i="17" s="1"/>
  <c r="J13" i="29"/>
  <c r="J12" i="29" s="1"/>
  <c r="J11" i="29" s="1"/>
  <c r="I44" i="16"/>
  <c r="I73" i="16" s="1"/>
  <c r="I39" i="10"/>
  <c r="I61" i="20"/>
  <c r="I60" i="20" s="1"/>
  <c r="I14" i="20" s="1"/>
  <c r="J11" i="7"/>
  <c r="J7" i="8" l="1"/>
  <c r="K28" i="24"/>
  <c r="K12" i="24" s="1"/>
  <c r="K11" i="24" s="1"/>
  <c r="J28" i="24"/>
  <c r="J12" i="24" s="1"/>
  <c r="J11" i="24" s="1"/>
  <c r="C66" i="52"/>
  <c r="C7" i="52"/>
  <c r="I72" i="16"/>
  <c r="I71" i="16" s="1"/>
  <c r="I11" i="16"/>
  <c r="C14" i="8"/>
  <c r="C7" i="8"/>
  <c r="J30" i="21"/>
  <c r="J26" i="21" s="1"/>
  <c r="J13" i="21" s="1"/>
  <c r="J12" i="21" s="1"/>
  <c r="J11" i="21" s="1"/>
  <c r="L26" i="21"/>
  <c r="L13" i="21" s="1"/>
  <c r="L12" i="21" s="1"/>
  <c r="L11" i="21" s="1"/>
  <c r="D8" i="3"/>
  <c r="D18" i="3" s="1"/>
  <c r="G9" i="3"/>
  <c r="G8" i="3" s="1"/>
  <c r="G18" i="3" s="1"/>
  <c r="K12" i="11"/>
  <c r="K11" i="11" s="1"/>
  <c r="K52" i="11" s="1"/>
  <c r="K53" i="11"/>
  <c r="K44" i="24"/>
  <c r="J4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1"/>
            <color theme="1"/>
            <rFont val="Calibri"/>
            <scheme val="minor"/>
          </rPr>
          <t>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Số liệu: 12 sinh viên mồ côi
	-Microsoft Office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
----
Chia làm 2 loại là Luận văn và Đồ án tốt nghiệp.
Luận văn 15TC, Đồ án có 6TC thực hành thực tế và 9TC đồ án. Phần này chiếm tỉ trọng 1/4 tổng số TC đào tạo Thạc sĩ
	-Windows User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D00-000001000000}">
      <text>
        <r>
          <rPr>
            <sz val="11"/>
            <color theme="1"/>
            <rFont val="Calibri"/>
            <scheme val="minor"/>
          </rPr>
          <t>======
ID#AAABB30o9Pw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D00-000002000000}">
      <text>
        <r>
          <rPr>
            <sz val="11"/>
            <color theme="1"/>
            <rFont val="Calibri"/>
            <scheme val="minor"/>
          </rPr>
          <t>======
ID#AAABB30o9PU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D00-000003000000}">
      <text>
        <r>
          <rPr>
            <sz val="11"/>
            <color theme="1"/>
            <rFont val="Calibri"/>
            <scheme val="minor"/>
          </rPr>
          <t>======
ID#AAABB30o9Og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O21" authorId="0" shapeId="0" xr:uid="{00000000-0006-0000-1E00-000001000000}">
      <text>
        <r>
          <rPr>
            <sz val="11"/>
            <color theme="1"/>
            <rFont val="Calibri"/>
            <scheme val="minor"/>
          </rPr>
          <t>======
ID#AAABB30o9OY
Windows User    (2023-12-05 15:25:43)
Chia làm 2 loại là Luận văn và Đồ án tốt nghiệp.
Luận văn 15TC, Đồ án có 6TC thực hành thực tế và 9TC đồ án. Phần này chiếm tỉ trọng 1/4 tổng số TC đào tạo Thạc sĩ</t>
        </r>
      </text>
    </comment>
    <comment ref="O22" authorId="0" shapeId="0" xr:uid="{00000000-0006-0000-1E00-000002000000}">
      <text>
        <r>
          <rPr>
            <sz val="11"/>
            <color theme="1"/>
            <rFont val="Calibri"/>
            <scheme val="minor"/>
          </rPr>
          <t>======
ID#AAABB30o9Oo
Windows User    (2023-12-05 15:25:43)
Chia làm 2 loại là Luận văn và Đồ án tốt nghiệp.
Luận văn 15TC, Đồ án có 6TC thực hành thực tế và 9TC đồ án. Phần này chiếm tỉ trọng 1/4 tổng số TC đào tạo Thạc sĩ</t>
        </r>
      </text>
    </comment>
    <comment ref="O23" authorId="0" shapeId="0" xr:uid="{00000000-0006-0000-1E00-000003000000}">
      <text>
        <r>
          <rPr>
            <sz val="11"/>
            <color theme="1"/>
            <rFont val="Calibri"/>
            <scheme val="minor"/>
          </rPr>
          <t>======
ID#AAABB30o9N8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O35" authorId="0" shapeId="0" xr:uid="{00000000-0006-0000-1F00-000001000000}">
      <text>
        <r>
          <rPr>
            <sz val="11"/>
            <color theme="1"/>
            <rFont val="Calibri"/>
            <scheme val="minor"/>
          </rPr>
          <t>======
ID#AAABB30o9O8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F00-000002000000}">
      <text>
        <r>
          <rPr>
            <sz val="11"/>
            <color theme="1"/>
            <rFont val="Calibri"/>
            <scheme val="minor"/>
          </rPr>
          <t>======
ID#AAABB30o9OU
Windows User    (2023-12-05 15:25:43)
Chia làm 2 loại là Luận văn và Đồ án tốt nghiệp.
Luận văn 15TC, Đồ án có 6TC thực hành thực tế và 9TC đồ án. Phần này chiếm tỉ trọng 1/4 tổng số TC đào tạo Thạc sĩ</t>
        </r>
      </text>
    </comment>
    <comment ref="O37" authorId="0" shapeId="0" xr:uid="{00000000-0006-0000-1F00-000003000000}">
      <text>
        <r>
          <rPr>
            <sz val="11"/>
            <color theme="1"/>
            <rFont val="Calibri"/>
            <scheme val="minor"/>
          </rPr>
          <t>======
ID#AAABB30o9PQ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C19" authorId="0" shapeId="0" xr:uid="{00000000-0006-0000-3300-000001000000}">
      <text>
        <r>
          <rPr>
            <sz val="11"/>
            <color theme="1"/>
            <rFont val="Calibri"/>
            <scheme val="minor"/>
          </rPr>
          <t>======
ID#AAABB30o9OM
Microsoft Office User    (2023-12-05 15:25:43)
Số liệu: 12 sinh viên mồ côi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3500-000001000000}">
      <text>
        <r>
          <rPr>
            <sz val="11"/>
            <color theme="1"/>
            <rFont val="Calibri"/>
            <scheme val="minor"/>
          </rPr>
          <t>======
ID#AAABB30o9OM
Microsoft Office User    (2023-12-05 15:25:43)
Số liệu: 12 sinh viên mồ côi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6" authorId="0" shapeId="0" xr:uid="{00000000-0006-0000-0700-000004000000}">
      <text>
        <r>
          <rPr>
            <sz val="11"/>
            <color theme="1"/>
            <rFont val="Calibri"/>
            <scheme val="minor"/>
          </rPr>
          <t>Khoa Văn + Khoa Tin không có dữ liệu ở kỳ này
	-Trần Hào</t>
        </r>
      </text>
    </comment>
    <comment ref="J16" authorId="0" shapeId="0" xr:uid="{00000000-0006-0000-0700-000001000000}">
      <text>
        <r>
          <rPr>
            <sz val="11"/>
            <color theme="1"/>
            <rFont val="Calibri"/>
            <scheme val="minor"/>
          </rPr>
          <t>Khoa Văn + Khoa Tin không có dữ liệu kỳ này
	-Trần Hào</t>
        </r>
      </text>
    </comment>
    <comment ref="C17" authorId="0" shapeId="0" xr:uid="{00000000-0006-0000-0700-000003000000}">
      <text>
        <r>
          <rPr>
            <sz val="11"/>
            <color theme="1"/>
            <rFont val="Calibri"/>
            <scheme val="minor"/>
          </rPr>
          <t>Chỉ mỗi KHOA TOÁN có dữ liệu này
	-Trần Hào</t>
        </r>
      </text>
    </comment>
    <comment ref="J17" authorId="0" shapeId="0" xr:uid="{00000000-0006-0000-0700-000002000000}">
      <text>
        <r>
          <rPr>
            <sz val="11"/>
            <color theme="1"/>
            <rFont val="Calibri"/>
            <scheme val="minor"/>
          </rPr>
          <t>Chỉ mỗi KHOA TOÁN có dữ liệu này
	-Trần Hào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500-000001000000}">
      <text>
        <r>
          <rPr>
            <sz val="11"/>
            <color theme="1"/>
            <rFont val="Calibri"/>
            <scheme val="minor"/>
          </rPr>
          <t>======
ID#AAABB30o9Pc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500-000002000000}">
      <text>
        <r>
          <rPr>
            <sz val="11"/>
            <color theme="1"/>
            <rFont val="Calibri"/>
            <scheme val="minor"/>
          </rPr>
          <t>======
ID#AAABB30o9PY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500-000003000000}">
      <text>
        <r>
          <rPr>
            <sz val="11"/>
            <color theme="1"/>
            <rFont val="Calibri"/>
            <scheme val="minor"/>
          </rPr>
          <t>======
ID#AAABB30o9O4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26" authorId="0" shapeId="0" xr:uid="{00000000-0006-0000-1600-000001000000}">
      <text>
        <r>
          <rPr>
            <sz val="11"/>
            <color theme="1"/>
            <rFont val="Calibri"/>
            <scheme val="minor"/>
          </rPr>
          <t>======
ID#AAABB30o9P4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600-000002000000}">
      <text>
        <r>
          <rPr>
            <sz val="11"/>
            <color theme="1"/>
            <rFont val="Calibri"/>
            <scheme val="minor"/>
          </rPr>
          <t>======
ID#AAABB30o9P8
Windows User    (2023-12-05 15:25:43)
Chia làm 2 loại là Luận văn và Đồ án tốt nghiệp.
Luận văn 15TC, Đồ án có 6TC thực hành thực tế và 9TC đồ án. Phần này chiếm tỉ trọng 1/4 tổng số TC đào tạo Thạc sĩ</t>
        </r>
      </text>
    </comment>
    <comment ref="O28" authorId="0" shapeId="0" xr:uid="{00000000-0006-0000-1600-000003000000}">
      <text>
        <r>
          <rPr>
            <sz val="11"/>
            <color theme="1"/>
            <rFont val="Calibri"/>
            <scheme val="minor"/>
          </rPr>
          <t>======
ID#AAABB30o9P0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25" authorId="0" shapeId="0" xr:uid="{00000000-0006-0000-1700-000001000000}">
      <text>
        <r>
          <rPr>
            <sz val="11"/>
            <color theme="1"/>
            <rFont val="Calibri"/>
            <scheme val="minor"/>
          </rPr>
          <t>======
ID#AAABB30o9O0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700-000002000000}">
      <text>
        <r>
          <rPr>
            <sz val="11"/>
            <color theme="1"/>
            <rFont val="Calibri"/>
            <scheme val="minor"/>
          </rPr>
          <t>======
ID#AAABB30o9OA
Windows User    (2023-12-05 15:25:43)
Chia làm 2 loại là Luận văn và Đồ án tốt nghiệp.
Luận văn 15TC, Đồ án có 6TC thực hành thực tế và 9TC đồ án. Phần này chiếm tỉ trọng 1/4 tổng số TC đào tạo Thạc sĩ</t>
        </r>
      </text>
    </comment>
    <comment ref="O27" authorId="0" shapeId="0" xr:uid="{00000000-0006-0000-1700-000003000000}">
      <text>
        <r>
          <rPr>
            <sz val="11"/>
            <color theme="1"/>
            <rFont val="Calibri"/>
            <scheme val="minor"/>
          </rPr>
          <t>======
ID#AAABB30o9Ow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34" authorId="0" shapeId="0" xr:uid="{00000000-0006-0000-1800-000001000000}">
      <text>
        <r>
          <rPr>
            <sz val="11"/>
            <color theme="1"/>
            <rFont val="Calibri"/>
            <scheme val="minor"/>
          </rPr>
          <t>======
ID#AAABB30o9OQ
Windows User    (2023-12-05 15:25:43)
Chia làm 2 loại là Luận văn và Đồ án tốt nghiệp.
Luận văn 15TC, Đồ án có 6TC thực hành thực tế và 9TC đồ án. Phần này chiếm tỉ trọng 1/4 tổng số TC đào tạo Thạc sĩ</t>
        </r>
      </text>
    </comment>
    <comment ref="O35" authorId="0" shapeId="0" xr:uid="{00000000-0006-0000-1800-000002000000}">
      <text>
        <r>
          <rPr>
            <sz val="11"/>
            <color theme="1"/>
            <rFont val="Calibri"/>
            <scheme val="minor"/>
          </rPr>
          <t>======
ID#AAABB30o9Pk
Windows User    (2023-12-05 15:25:43)
Chia làm 2 loại là Luận văn và Đồ án tốt nghiệp.
Luận văn 15TC, Đồ án có 6TC thực hành thực tế và 9TC đồ án. Phần này chiếm tỉ trọng 1/4 tổng số TC đào tạo Thạc sĩ</t>
        </r>
      </text>
    </comment>
    <comment ref="O36" authorId="0" shapeId="0" xr:uid="{00000000-0006-0000-1800-000003000000}">
      <text>
        <r>
          <rPr>
            <sz val="11"/>
            <color theme="1"/>
            <rFont val="Calibri"/>
            <scheme val="minor"/>
          </rPr>
          <t>======
ID#AAABB30o9PI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23" authorId="0" shapeId="0" xr:uid="{00000000-0006-0000-1900-000001000000}">
      <text>
        <r>
          <rPr>
            <sz val="11"/>
            <color theme="1"/>
            <rFont val="Calibri"/>
            <scheme val="minor"/>
          </rPr>
          <t>======
ID#AAABB30o9OE
Windows User    (2023-12-05 15:25:43)
Chia làm 2 loại là Luận văn và Đồ án tốt nghiệp.
Luận văn 15TC, Đồ án có 6TC thực hành thực tế và 9TC đồ án. Phần này chiếm tỉ trọng 1/4 tổng số TC đào tạo Thạc sĩ</t>
        </r>
      </text>
    </comment>
    <comment ref="O24" authorId="0" shapeId="0" xr:uid="{00000000-0006-0000-1900-000002000000}">
      <text>
        <r>
          <rPr>
            <sz val="11"/>
            <color theme="1"/>
            <rFont val="Calibri"/>
            <scheme val="minor"/>
          </rPr>
          <t>======
ID#AAABB30o9Po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900-000003000000}">
      <text>
        <r>
          <rPr>
            <sz val="11"/>
            <color theme="1"/>
            <rFont val="Calibri"/>
            <scheme val="minor"/>
          </rPr>
          <t>======
ID#AAABB30o9Pg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24" authorId="0" shapeId="0" xr:uid="{00000000-0006-0000-1B00-000001000000}">
      <text>
        <r>
          <rPr>
            <sz val="11"/>
            <color theme="1"/>
            <rFont val="Calibri"/>
            <scheme val="minor"/>
          </rPr>
          <t>======
ID#AAABB30o9QA
Windows User    (2023-12-05 15:25:43)
Chia làm 2 loại là Luận văn và Đồ án tốt nghiệp.
Luận văn 15TC, Đồ án có 6TC thực hành thực tế và 9TC đồ án. Phần này chiếm tỉ trọng 1/4 tổng số TC đào tạo Thạc sĩ</t>
        </r>
      </text>
    </comment>
    <comment ref="O25" authorId="0" shapeId="0" xr:uid="{00000000-0006-0000-1B00-000002000000}">
      <text>
        <r>
          <rPr>
            <sz val="11"/>
            <color theme="1"/>
            <rFont val="Calibri"/>
            <scheme val="minor"/>
          </rPr>
          <t>======
ID#AAABB30o9PM
Windows User    (2023-12-05 15:25:43)
Chia làm 2 loại là Luận văn và Đồ án tốt nghiệp.
Luận văn 15TC, Đồ án có 6TC thực hành thực tế và 9TC đồ án. Phần này chiếm tỉ trọng 1/4 tổng số TC đào tạo Thạc sĩ</t>
        </r>
      </text>
    </comment>
    <comment ref="O26" authorId="0" shapeId="0" xr:uid="{00000000-0006-0000-1B00-000003000000}">
      <text>
        <r>
          <rPr>
            <sz val="11"/>
            <color theme="1"/>
            <rFont val="Calibri"/>
            <scheme val="minor"/>
          </rPr>
          <t>======
ID#AAABB30o9Oc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9" authorId="0" shapeId="0" xr:uid="{00000000-0006-0000-1C00-000001000000}">
      <text>
        <r>
          <rPr>
            <sz val="11"/>
            <color theme="1"/>
            <rFont val="Calibri"/>
            <scheme val="minor"/>
          </rPr>
          <t>======
ID#AAABB30o9PA
Windows User    (2023-12-05 15:25:43)
Chia làm 2 loại là Luận văn và Đồ án tốt nghiệp.
Luận văn 15TC, Đồ án có 6TC thực hành thực tế và 9TC đồ án. Phần này chiếm tỉ trọng 1/4 tổng số TC đào tạo Thạc sĩ</t>
        </r>
      </text>
    </comment>
    <comment ref="O20" authorId="0" shapeId="0" xr:uid="{00000000-0006-0000-1C00-000002000000}">
      <text>
        <r>
          <rPr>
            <sz val="11"/>
            <color theme="1"/>
            <rFont val="Calibri"/>
            <scheme val="minor"/>
          </rPr>
          <t>======
ID#AAABB30o9OI
Windows User    (2023-12-05 15:25:43)
Chia làm 2 loại là Luận văn và Đồ án tốt nghiệp.
Luận văn 15TC, Đồ án có 6TC thực hành thực tế và 9TC đồ án. Phần này chiếm tỉ trọng 1/4 tổng số TC đào tạo Thạc sĩ</t>
        </r>
      </text>
    </comment>
    <comment ref="O21" authorId="0" shapeId="0" xr:uid="{00000000-0006-0000-1C00-000003000000}">
      <text>
        <r>
          <rPr>
            <sz val="11"/>
            <color theme="1"/>
            <rFont val="Calibri"/>
            <scheme val="minor"/>
          </rPr>
          <t>======
ID#AAABB30o9Ok
Windows User    (2023-12-05 15:25:43)
Chia làm 2 loại là Luận văn và Đồ án tốt nghiệp.
Luận văn 15TC, Đồ án có 6TC thực hành thực tế và 9TC đồ án. Phần này chiếm tỉ trọng 1/4 tổng số TC đào tạo Thạc sĩ</t>
        </r>
      </text>
    </comment>
  </commentList>
</comments>
</file>

<file path=xl/sharedStrings.xml><?xml version="1.0" encoding="utf-8"?>
<sst xmlns="http://schemas.openxmlformats.org/spreadsheetml/2006/main" count="12786" uniqueCount="3863">
  <si>
    <t>TRƯỜNG ĐẠI HỌC VINH</t>
  </si>
  <si>
    <t>TRƯỜNG SƯ PHẠM</t>
  </si>
  <si>
    <t>DANH MỤC BIỂU KẾ HOẠCH NĂM 2024</t>
  </si>
  <si>
    <t>Danh mục mẫu biểu đính kèm Công văn số 1400/ĐHV-KHTC ngày 14/11/2023 về việc hướng dẫn xây dựng kế hoạch đào tạo, giảng dạy và lập dự toán năm 2024</t>
  </si>
  <si>
    <t>Ký hiệu</t>
  </si>
  <si>
    <t>Tên biểu</t>
  </si>
  <si>
    <t>Ghi chú</t>
  </si>
  <si>
    <t>Phần 1</t>
  </si>
  <si>
    <t>Phần I: Biểu thống kê đánh giá tình hình thực hiện kế hoạch năm 2023</t>
  </si>
  <si>
    <t>Tất cả các đơn vị trong toàn trường</t>
  </si>
  <si>
    <t>Phần 2</t>
  </si>
  <si>
    <t>Phần II: Biểu xây dựng kế hoạch năm 2024</t>
  </si>
  <si>
    <t>Biểu 1 tổng hợp</t>
  </si>
  <si>
    <t>Tổng hợp Quy mô đào tạo năm 2024 của đơn vị</t>
  </si>
  <si>
    <t>Các đơn vị đào tạo</t>
  </si>
  <si>
    <t>Biểu 1a - Chính quy</t>
  </si>
  <si>
    <t>Kế hoạch về quy mô đào tạo đại học chính quy năm 2024</t>
  </si>
  <si>
    <t>Biểu 1b - Sau ĐH</t>
  </si>
  <si>
    <t>Kế hoạch về quy mô đào tạo hệ sau đại học năm 2024</t>
  </si>
  <si>
    <t>Biểu 1c - VLVH, TX</t>
  </si>
  <si>
    <t>Kế hoạch về quy mô đào tạo hệ Vừa làm vừa học, đào tạo từ xa năm 2024</t>
  </si>
  <si>
    <t>Biểu 1 - phổ thông</t>
  </si>
  <si>
    <t>Quy mô đào tạo bậc phổ thông năm 2024</t>
  </si>
  <si>
    <t>Biểu 2 tổng hợp</t>
  </si>
  <si>
    <t>Biểu tổng hợp kế hoạch giảng dạy toàn đơn vị năm 2024</t>
  </si>
  <si>
    <t>Biểu 2a - Từ đại học trở lên</t>
  </si>
  <si>
    <t>Kế hoạch chi tiết về đào tạo, giảng dạy các loại đào tạo Đại học và trên đại học năm 2024</t>
  </si>
  <si>
    <t>Biểu 2b - Phổ thông</t>
  </si>
  <si>
    <t>Kế hoạch chi tiết về đào tạo, giảng dạy các bậc học phổ thông năm 2024</t>
  </si>
  <si>
    <t>Biểu 3</t>
  </si>
  <si>
    <t>Kế hoạch giờ giảng dạy năm 2024</t>
  </si>
  <si>
    <t>Các đơn vị đào tạo và các đơn vị hành chính có giảng viên</t>
  </si>
  <si>
    <t>Biểu 4</t>
  </si>
  <si>
    <t>Kế hoạch kinh phí thực hành thí nghiệm năm 2024</t>
  </si>
  <si>
    <t>Biểu 5</t>
  </si>
  <si>
    <t>Kế hoạch thực tập, kiến tập, thực tế năm 2024</t>
  </si>
  <si>
    <t>Các đơn vị đào tạo và Phòng Đào tạo</t>
  </si>
  <si>
    <t>Biểu 6</t>
  </si>
  <si>
    <t>Kế hoạch mua sắm, bổ sung giáo trình thư viện năm 2024</t>
  </si>
  <si>
    <t>Các đơn vị đào tạo và Thư viện</t>
  </si>
  <si>
    <t>Biểu 7</t>
  </si>
  <si>
    <t>Kế hoạch xuất bản giáo trình năm 2024</t>
  </si>
  <si>
    <t>Các đơn vị đào tạo và Nhà xuất bản</t>
  </si>
  <si>
    <t>Biểu 8</t>
  </si>
  <si>
    <t>Kế hoạch tự đánh giá, đánh giá ngoài năm 2024</t>
  </si>
  <si>
    <t>Các đơn vị đào tạo và TT ĐBCL</t>
  </si>
  <si>
    <t>Biểu 9</t>
  </si>
  <si>
    <t>Kế hoạch đóng, mở mã ngành năm 2024</t>
  </si>
  <si>
    <t>Các đơn vị đào tạo, P. Đào tạo, P. Đào tạo Sau đại học</t>
  </si>
  <si>
    <t>Biểu 10</t>
  </si>
  <si>
    <t>Kế hoạch tuyển dụng, đào tạo, bồi dưỡng và phát triển đội ngũ năm 2024</t>
  </si>
  <si>
    <t>Biểu 11a</t>
  </si>
  <si>
    <t>Kế hoạch mua sắm trang thiết bị phục vụ dạy học và sửa chữa khác năm 2024</t>
  </si>
  <si>
    <t>Biểu 11b</t>
  </si>
  <si>
    <t>Kế hoạch mua sắm trang thiết bị phục vụ thực hiện chức năng nhiệm vụ, nhu cầu văn phòng phẩm, sửa chữa khác và kế hoạch đầu tư, xây dựng cơ bản năm 2024</t>
  </si>
  <si>
    <t>Các đơn vị hành chính</t>
  </si>
  <si>
    <t>Biểu 12a</t>
  </si>
  <si>
    <t>Kế hoạch kinh phí thực hiện nhiệm vụ khoa học công nghệ 2024</t>
  </si>
  <si>
    <t>Biểu 12b</t>
  </si>
  <si>
    <t>Kế hoạch công bố khoa học năm 2024</t>
  </si>
  <si>
    <t>Biểu 13</t>
  </si>
  <si>
    <t>Kế hoạch đào tạo, bồi dưỡng, cấp chứng chỉ ngắn hạn và chuyển giao công nghệ năm 2024</t>
  </si>
  <si>
    <t>Các đơn vị có liên quan</t>
  </si>
  <si>
    <t>Biểu 14a</t>
  </si>
  <si>
    <t>Kế hoạch thu từ các đơn vị có đào tạo từ bậc đại học trở lên năm 2024</t>
  </si>
  <si>
    <t>Biểu 14b</t>
  </si>
  <si>
    <t>Kế hoạch thu lưu học sinh tự túc năm 2024</t>
  </si>
  <si>
    <t>Biểu 14c</t>
  </si>
  <si>
    <t>Kế hoạch thu từ các trường phổ thông năm 2024</t>
  </si>
  <si>
    <t>Biểu 14d</t>
  </si>
  <si>
    <t>Kế hoạch thu khác năm 2024</t>
  </si>
  <si>
    <t>Biểu 15</t>
  </si>
  <si>
    <t>Kế hoạch chi</t>
  </si>
  <si>
    <t>Biểu 16</t>
  </si>
  <si>
    <t>Chênh lệch thu chi</t>
  </si>
  <si>
    <t>Biểu 17</t>
  </si>
  <si>
    <t>Cung cấp số liệu tham khảo</t>
  </si>
  <si>
    <t>PHẦN I- BIỂU THỐNG KÊ ĐÁNH GIÁ TÌNH HÌNH THỰC HIỆN KẾ HOẠCH NĂM 2023, ĐỐI SÁNH SỐ THỰC HIỆN SO VỚI SỐ KẾ HOẠCH</t>
  </si>
  <si>
    <t>Biểu dành cho tất cả các đơn vị</t>
  </si>
  <si>
    <t>TT</t>
  </si>
  <si>
    <t>Nội dung</t>
  </si>
  <si>
    <t>Số kế hoạch 2023</t>
  </si>
  <si>
    <t>Số thực hiện 2023</t>
  </si>
  <si>
    <t>Tỷ trọng số thực hiện 2023 trên số kế hoạch 2023</t>
  </si>
  <si>
    <t>A</t>
  </si>
  <si>
    <t>B</t>
  </si>
  <si>
    <t>(3) = (2) / (1)</t>
  </si>
  <si>
    <t>C</t>
  </si>
  <si>
    <t>Tuyển sinh</t>
  </si>
  <si>
    <t>Đại học Chính quy
 (Gồm có 51 ngành và một số ngành dự kiến mở trong năm 2023)</t>
  </si>
  <si>
    <t>86.38</t>
  </si>
  <si>
    <t>Thạc sĩ
 (Gồm có 35 ngành)</t>
  </si>
  <si>
    <t>84.80</t>
  </si>
  <si>
    <t>Tiến sĩ
 (Có 15 chuyên ngành)</t>
  </si>
  <si>
    <t>Đại học VLVH</t>
  </si>
  <si>
    <t>Đại học VLVH nâng chuẩn theo Nghị định 71</t>
  </si>
  <si>
    <t>197.22</t>
  </si>
  <si>
    <t>Mở mã ngành</t>
  </si>
  <si>
    <t>Mở mã ngành đại học</t>
  </si>
  <si>
    <t>100.00</t>
  </si>
  <si>
    <t>Mở mã ngành thạc sĩ</t>
  </si>
  <si>
    <t>Mở mã ngành tiến sĩ</t>
  </si>
  <si>
    <t>-</t>
  </si>
  <si>
    <t>Tuyển mới</t>
  </si>
  <si>
    <t>Đào tạo, bồi dưỡng</t>
  </si>
  <si>
    <t>Tiến sĩ</t>
  </si>
  <si>
    <t>80.00</t>
  </si>
  <si>
    <t>Thạc sĩ</t>
  </si>
  <si>
    <t>Cao cấp lý luận chính trị</t>
  </si>
  <si>
    <t>Trung cấp lý luận chính trị</t>
  </si>
  <si>
    <t>Bồi dưỡng Quốc phòng và An ninh</t>
  </si>
  <si>
    <t>Bồi dưỡng Quản lý hành chính nhà nước</t>
  </si>
  <si>
    <t>Bồi dưỡng thường xuyên (tin học, ngoại ngữ, chuyên môn nghiệp vụ,…)</t>
  </si>
  <si>
    <t>Thăng hạng, học hàm</t>
  </si>
  <si>
    <t>Phó Giáo sư</t>
  </si>
  <si>
    <t>Lấy chỉ tiêu năm 2022 sang</t>
  </si>
  <si>
    <t>Giảng viên cao cấp</t>
  </si>
  <si>
    <t>25.00</t>
  </si>
  <si>
    <t>Giảng viên chính</t>
  </si>
  <si>
    <t>61.90</t>
  </si>
  <si>
    <t>Giáo viên hạng I, hạng II</t>
  </si>
  <si>
    <t>Chuyên viên chính</t>
  </si>
  <si>
    <t>Chức danh nghề nghiệp khác</t>
  </si>
  <si>
    <t>Giải thưởng, công bố khoa học</t>
  </si>
  <si>
    <t>Công bố quốc tế</t>
  </si>
  <si>
    <t>172.22</t>
  </si>
  <si>
    <t>Công bố trên tạp chí khoa học, kỷ yếu hội nghị, hội thảo quốc tế khác</t>
  </si>
  <si>
    <t>13.98</t>
  </si>
  <si>
    <t>Công bố trên các tạp chí khoa học trong nước</t>
  </si>
  <si>
    <t>101.92</t>
  </si>
  <si>
    <t>Công bố trên các kỷ yếu hội nghị, hội thảo trong nước</t>
  </si>
  <si>
    <t>164.79</t>
  </si>
  <si>
    <t>Các loại hình công bố khác</t>
  </si>
  <si>
    <t>71.43</t>
  </si>
  <si>
    <t>Phát minh, sáng chế, giải pháp hữu ích</t>
  </si>
  <si>
    <t>200.00</t>
  </si>
  <si>
    <t>Giải thưởng "Sinh viên nghiên cứu khoa học cấp Bộ"</t>
  </si>
  <si>
    <t>Dự án khởi nghiệp</t>
  </si>
  <si>
    <t>Tự đánh giá, đánh giá ngoài chương trình đào tạo</t>
  </si>
  <si>
    <t>Tự đánh giá</t>
  </si>
  <si>
    <t>Tự đánh giá CTĐT Đại học</t>
  </si>
  <si>
    <t>Tự đánh giá CTĐT Sau Đại học</t>
  </si>
  <si>
    <t>500.00</t>
  </si>
  <si>
    <t>Đánh giá ngoài</t>
  </si>
  <si>
    <t>Đánh giá ngoài CTĐT Đại học</t>
  </si>
  <si>
    <t>Đánh giá ngoài CTĐT Sau Đại học</t>
  </si>
  <si>
    <t>Các chỉ tiêu chung</t>
  </si>
  <si>
    <t>Nhà trường được xếp loại hoàn thành tốt nhiệm vụ trở lên; đạt tiêu chuẩn "An toàn về an ninh trật tự" năm 2023; đạt kết quả cao trong phong trào "Toàn dân bảo vệ an ninh Tổ quốc"</t>
  </si>
  <si>
    <t>X</t>
  </si>
  <si>
    <t>Đạt</t>
  </si>
  <si>
    <t>Công tác học sinh, sinh viên xếp loại xuất sắc</t>
  </si>
  <si>
    <t>Công đoàn, Đoàn Thanh niên, Hội sinh viên, Hội cựu chiến binh được xếp loại hoàn thành tốt nhiệm vụ trở lên.</t>
  </si>
  <si>
    <t>Triển khai thực hiện Đề án phát triển Trường Đại học Vinh thành Đại học Vinh theo lộ trình năm 2023.</t>
  </si>
  <si>
    <t>Nghệ An, ngày          tháng        năm 2023</t>
  </si>
  <si>
    <t>TRƯỞNG ĐƠN VỊ LẬP</t>
  </si>
  <si>
    <t>HIỆU TRƯỞNG</t>
  </si>
  <si>
    <t>Biểu 1</t>
  </si>
  <si>
    <t>BẢNG TỔNG HỢP QUY MÔ CỦA ĐƠN VỊ THEO LOẠI HÌNH ĐÀO TẠO NĂM 2024</t>
  </si>
  <si>
    <t>(Biểu dành riêng cho các đơn vị đào tạo, đơn vị có loại hình nào thì nhập số liệu loại hình đó)</t>
  </si>
  <si>
    <t>STT</t>
  </si>
  <si>
    <t>DIỄN GIẢI</t>
  </si>
  <si>
    <t>SỐ LIỆU XÂY DỰNG KẾ HOẠCH 2023</t>
  </si>
  <si>
    <t>Đối tượng</t>
  </si>
  <si>
    <t>QUY MÔ
ĐẦU NĂM
2024</t>
  </si>
  <si>
    <t>GIẢM
TRONG NĂM
2024</t>
  </si>
  <si>
    <t>TUYỂN MỚI TRONG NĂM
2024</t>
  </si>
  <si>
    <t>QUY MÔ
CUỐI NĂM
2024</t>
  </si>
  <si>
    <t>Đại học</t>
  </si>
  <si>
    <t>ĐÀO TẠO ĐẠI HỌC CHÍNH QUY</t>
  </si>
  <si>
    <t>Đại học chính quy
 (ĐHCQ, Liên thông CQ, VB2 CQ)</t>
  </si>
  <si>
    <t>(Link từ biểu 1.a gồm toàn bộ chính quy)</t>
  </si>
  <si>
    <t>Lưu học sinh học Đại học</t>
  </si>
  <si>
    <t>Đào tạo dự bị Đại học</t>
  </si>
  <si>
    <t>SĐH</t>
  </si>
  <si>
    <t>ĐÀO TẠO SAU ĐẠI HỌC</t>
  </si>
  <si>
    <t>Cao học (Bao gồm cả LHS học thạc sỹ)</t>
  </si>
  <si>
    <t>Nghiên cứu sinh</t>
  </si>
  <si>
    <t>ĐÀO TẠO VỪA LÀM VỪA HỌC</t>
  </si>
  <si>
    <t>Đào tạo nâng chuẩn theo Nghị định 71</t>
  </si>
  <si>
    <t>Đào tạo Vừa làm vừa học</t>
  </si>
  <si>
    <t>TỔNG QUY MÔ TOÀN TRƯỜNG</t>
  </si>
  <si>
    <t xml:space="preserve">PHÒNG ĐÀO TẠO                                    PHÒNG ĐT SAU ĐẠI HỌC                                            TT GDTX                       </t>
  </si>
  <si>
    <t>PHÒNG KH-TC                                                            HIỆU TRƯỞNG</t>
  </si>
  <si>
    <t>Biểu số …..</t>
  </si>
  <si>
    <t>QUY MÔ ĐÀO TẠO SINH VIÊN CHÍNH QUY NĂM 2024</t>
  </si>
  <si>
    <t>(Biểu dành cho các đơn vị có đào tạo đại học chính quy)</t>
  </si>
  <si>
    <t>Đơn vị tính: sinh viên</t>
  </si>
  <si>
    <t>Đơn vị tính</t>
  </si>
  <si>
    <t>Khối ngành 1</t>
  </si>
  <si>
    <t>Khối ngành 2</t>
  </si>
  <si>
    <t>Khối ngành 3</t>
  </si>
  <si>
    <t>Khối ngành 4</t>
  </si>
  <si>
    <t>Khối ngành 5</t>
  </si>
  <si>
    <t>Khối ngành 6</t>
  </si>
  <si>
    <t>Khối ngành 7</t>
  </si>
  <si>
    <t>Cộng toàn đơn vị</t>
  </si>
  <si>
    <t>Ghi chú nhập số liệu</t>
  </si>
  <si>
    <t>Phòng CTCT-HSSV thẩm định</t>
  </si>
  <si>
    <t>Tên khối ngành</t>
  </si>
  <si>
    <t>Khoa học Giáo dục và đào tạo giáo viên</t>
  </si>
  <si>
    <t>Nghệ thuật</t>
  </si>
  <si>
    <t>Kinh doanh và quản lý, pháp luật</t>
  </si>
  <si>
    <t>Khoa học sự sống, khoa học tự nhiên</t>
  </si>
  <si>
    <t>Toán và thống kê, máy tính và công nghệ thông tin, công nghệ kỹ thuật, kỹ thuật, sản xuất và chế biến, kiến trúc và xây dựng, nông lâm nghiệp và thủy sản, thú ý</t>
  </si>
  <si>
    <t>Các khối ngành sức khỏe, y dược</t>
  </si>
  <si>
    <t>Khối ngành nhân văn, khoa học xã hội và hành vi, báo chí và thông tin, dịch vụ xã hội, du lịch, khách sạn thể dục thể thao, dịch vụ vận tải, môi trường và bảo vệ môi trường</t>
  </si>
  <si>
    <t xml:space="preserve">Đào tạo chính quy </t>
  </si>
  <si>
    <t>Sinh viên</t>
  </si>
  <si>
    <t xml:space="preserve">Tổng quy mô sinh viên đào tạo chính quy đầu năm 2024 </t>
  </si>
  <si>
    <t>Công thức tính</t>
  </si>
  <si>
    <t>Tổng số sinh viên đào tạo chính quy giảm trong năm 2024</t>
  </si>
  <si>
    <t>Tổng số sinh viên đào tạo chính quy tăng trong năm 2024</t>
  </si>
  <si>
    <t>Tổng quy mô sinh viên đào tạo chính quy cuối năm 2024</t>
  </si>
  <si>
    <t>I</t>
  </si>
  <si>
    <t>Sinh viên Đại học chính quy</t>
  </si>
  <si>
    <t>1.1</t>
  </si>
  <si>
    <t>Quy mô đầu năm 2024 (là số SV ĐHCQ có mặt ngày 01/01/2024 theo khối ngành = quy mô SV ĐHCQ có mặt học kỳ II năm học 2023-2024). Bao gồm:</t>
  </si>
  <si>
    <t>a</t>
  </si>
  <si>
    <t>Số lượng SV ĐHCQ tuyển sinh năm 2023 (Khóa 64)</t>
  </si>
  <si>
    <t>Nhập số liệu</t>
  </si>
  <si>
    <t>b</t>
  </si>
  <si>
    <t>Số lượng SV ĐHCQ tuyển sinh năm 2022 (Khóa 63)</t>
  </si>
  <si>
    <t>c</t>
  </si>
  <si>
    <t>Số lượng SV ĐHCQ tuyển sinh năm 2021 (Khóa 62)</t>
  </si>
  <si>
    <t>d</t>
  </si>
  <si>
    <t>Số lượng SV ĐHCQ tuyển sinh năm 2020 (Khóa 61)</t>
  </si>
  <si>
    <t>e</t>
  </si>
  <si>
    <t>Số lượng SV ĐHCQ tuyển sinh năm 2019 (Khóa 60) hệ 4,5-5 năm</t>
  </si>
  <si>
    <t>f</t>
  </si>
  <si>
    <r>
      <rPr>
        <sz val="10"/>
        <color theme="1"/>
        <rFont val="Times New Roman"/>
      </rPr>
      <t xml:space="preserve">Số lượng SV ĐHCQ đã hết thời gian thiết kế chuẩn nhưng vẫn còn trong thời gian đào tạo, bao gồm:
   - SV tuyển sinh năm 2019 về trước: </t>
    </r>
    <r>
      <rPr>
        <i/>
        <sz val="10"/>
        <color theme="1"/>
        <rFont val="Times New Roman"/>
      </rPr>
      <t xml:space="preserve">Hệ 4 năm: từ khóa 57 đến khóa 60
 </t>
    </r>
    <r>
      <rPr>
        <sz val="10"/>
        <color theme="1"/>
        <rFont val="Times New Roman"/>
      </rPr>
      <t xml:space="preserve">  - SV tuyển sinh năm 2018 về trước:</t>
    </r>
    <r>
      <rPr>
        <i/>
        <sz val="10"/>
        <color theme="1"/>
        <rFont val="Times New Roman"/>
      </rPr>
      <t xml:space="preserve"> Hệ 4,5 - 5 năm: từ khóa 55 đến khóa 59
Bao gồm các lý do (thống kê theo thứ tự ưu tiên các lý do chưa tốt nghiệp)</t>
    </r>
  </si>
  <si>
    <t>+</t>
  </si>
  <si>
    <t>Nhóm 1: Chưa tích lũy đủ tín chỉ các học phần của ngành đào tạo/ điểm tích lũy chưa đạt &gt;= 2.0</t>
  </si>
  <si>
    <t>Nhóm 2: Chưa có chứng chỉ tiếng anh theo chuẩn đầu ra</t>
  </si>
  <si>
    <t xml:space="preserve">Nhóm 3: Chưa hoàn thành các chứng chỉ giáo dục thể chất, chứng chỉ giáo dục quốc phòng </t>
  </si>
  <si>
    <t>Nhóm 4: Nợ phí (học phí, giấy thi giấy nháp, và các khoản thu khác nếu có)</t>
  </si>
  <si>
    <t>Nhóm 5: Bảo lưu vì các lý do cá nhân</t>
  </si>
  <si>
    <t>g</t>
  </si>
  <si>
    <r>
      <rPr>
        <sz val="10"/>
        <color theme="1"/>
        <rFont val="Times New Roman"/>
      </rPr>
      <t xml:space="preserve">Số lượng SV ĐHCQ đã hết thời gian đào tạo nhưng chưa tốt nghiệp, gồm:
   - </t>
    </r>
    <r>
      <rPr>
        <i/>
        <sz val="10"/>
        <color theme="1"/>
        <rFont val="Times New Roman"/>
      </rPr>
      <t>Hệ 4 năm: từ khóa 56 về trước
   - Hệ 4,5- 5 năm: từ khóa 54 về trước</t>
    </r>
  </si>
  <si>
    <t>1.2</t>
  </si>
  <si>
    <t>Số giảm trong năm 2024 (dự kiến số SV ĐHCQ tốt nghiệp, thôi học, xóa tên, kỷ luật trong cả năm 2024). Bao gồm:</t>
  </si>
  <si>
    <r>
      <rPr>
        <sz val="10"/>
        <color theme="1"/>
        <rFont val="Times New Roman"/>
      </rPr>
      <t xml:space="preserve">Số lượng SV ĐHCQ đã hết thời gian thiết kế chuẩn, bao gồm:
   - SV tuyển sinh năm 2019 về trước: </t>
    </r>
    <r>
      <rPr>
        <i/>
        <sz val="10"/>
        <color theme="1"/>
        <rFont val="Times New Roman"/>
      </rPr>
      <t xml:space="preserve">Hệ 4 năm: từ khóa 60 về trước
 </t>
    </r>
    <r>
      <rPr>
        <sz val="10"/>
        <color theme="1"/>
        <rFont val="Times New Roman"/>
      </rPr>
      <t xml:space="preserve">  - SV tuyển sinh năm 2018 về trước:</t>
    </r>
    <r>
      <rPr>
        <i/>
        <sz val="10"/>
        <color theme="1"/>
        <rFont val="Times New Roman"/>
      </rPr>
      <t xml:space="preserve"> Hệ 4,5 - 5 năm: từ khóa 59 về trước</t>
    </r>
  </si>
  <si>
    <t>1.3</t>
  </si>
  <si>
    <t>Số tăng trong năm 2024 gồm: Dự kiến số SV ĐHCQ tuyển mới năm 2024 theo khối ngành (trừ các ngành sư phạm)</t>
  </si>
  <si>
    <t xml:space="preserve"> - Dự kiến số lượng SV ĐHCQ tuyển sinh năm 2024 (Khóa 65)</t>
  </si>
  <si>
    <t>1.4</t>
  </si>
  <si>
    <t>Quy mô cuối năm 2024 (là số SV ĐHCQ có mặt ngày 31/12/2024 theo khối ngành = quy mô SV ĐHCQ có mặt học kỳ I năm học 2024-2025)</t>
  </si>
  <si>
    <t>II</t>
  </si>
  <si>
    <t>Sinh viên liên thông chính quy</t>
  </si>
  <si>
    <t>Quy mô đầu năm 2024 (là số SV LTCQ có mặt ngày 01/01/2024 theo khối ngành = quy mô SV LTCQ có mặt học kỳ II năm học 2023-2024). Bao gồm:</t>
  </si>
  <si>
    <t>Số lượng SV LTCQ tuyển sinh năm 2023 (Khóa 62)</t>
  </si>
  <si>
    <t>Số lượng SV LTCQ tuyển sinh năm 2022 (Khóa 61)</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</si>
  <si>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</si>
  <si>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giảm trong năm 2024 (dự kiến số SV LTCQ tốt nghiệp, thôi học, xóa tên, kỷ luật trong cả năm 2024). Bao gồm:</t>
  </si>
  <si>
    <r>
      <rPr>
        <sz val="10"/>
        <color theme="1"/>
        <rFont val="Times New Roman"/>
      </rPr>
      <t xml:space="preserve">Số lượng SV LTCQ đã hết thời gian thiết kế chuẩn, bao gồm:
   - SV tuyển sinh năm 2021 về trước: </t>
    </r>
    <r>
      <rPr>
        <i/>
        <sz val="10"/>
        <color theme="1"/>
        <rFont val="Times New Roman"/>
      </rPr>
      <t xml:space="preserve">Hệ 2 năm: Khóa 60 về trước
 </t>
    </r>
    <r>
      <rPr>
        <sz val="10"/>
        <color theme="1"/>
        <rFont val="Times New Roman"/>
      </rPr>
      <t xml:space="preserve">  - SV tuyển sinh năm 2020 về trước:</t>
    </r>
    <r>
      <rPr>
        <i/>
        <sz val="10"/>
        <color theme="1"/>
        <rFont val="Times New Roman"/>
      </rPr>
      <t xml:space="preserve"> Hệ 2,5 - 3 năm: Khóa 59 về trước</t>
    </r>
  </si>
  <si>
    <t>Số tăng trong năm 2024 gồm: Dự kiến số SV LTCQ tuyển mới năm 2024 theo khối ngành</t>
  </si>
  <si>
    <t xml:space="preserve"> - Dự kiến số lượng SV LTCQ tuyển sinh năm 2024 (Khóa 63)</t>
  </si>
  <si>
    <t>Quy mô cuối năm 2024 (là số SV LTCQ có mặt ngày 31/12/2024 theo khối ngành = quy mô SV LTCQ có mặt học kỳ I năm học 2024-2025)</t>
  </si>
  <si>
    <t>III</t>
  </si>
  <si>
    <t>Sinh viên văn bằng 2</t>
  </si>
  <si>
    <t>Quy mô đầu năm 2024 (là số SV VB2 có mặt ngày 01/01/2024 theo khối ngành = quy mô SV VB2 có mặt học kỳ II năm học 2023-2024). Bao gồm:</t>
  </si>
  <si>
    <t>Số lượng SV VB2 tuyển sinh năm 2023 (Khóa 64)</t>
  </si>
  <si>
    <t>Số lượng SV VB2 tuyển sinh năm 2022 (Khóa 63)</t>
  </si>
  <si>
    <t>Số lượng SV VB2 đã hết thời gian thiết kế chuẩn ( SV VB2 tuyển sinh năm 2021 trở về trước - khóa 62 về trước)</t>
  </si>
  <si>
    <t>Số giảm trong năm 2024 (dự kiến số SV VB2 tốt nghiệp, thôi học, xóa tên, kỷ luật trong cả năm 2024). Bao gồm:</t>
  </si>
  <si>
    <t>Số tăng trong năm 2024 gồm: Dự kiến số SV VB2 tuyển mới năm 2024 theo khối ngành</t>
  </si>
  <si>
    <t>Dự kiến tuyển mới sinh viên văn bằng 2 năm 2024 -  Khóa 65
"Giao kế hoạch tối thiểu bằng số tuyển sinh của K64"</t>
  </si>
  <si>
    <t>Quy mô cuối năm 2024 (là số SV VB2 có mặt ngày 31/12/2024 theo khối ngành = quy mô SV VB2 có mặt học kỳ I năm học 2024-2025)</t>
  </si>
  <si>
    <t>IV</t>
  </si>
  <si>
    <t>Sinh viên ngành 2</t>
  </si>
  <si>
    <t>Quy mô đầu năm 2024 (là số SV N2 có mặt ngày 01/01/2024 theo khối ngành = quy mô SV N2 có mặt học kỳ II năm học 2023-2024). Bao gồm:</t>
  </si>
  <si>
    <t>Sinh viên ngành 2 trúng tuyển năm 2023</t>
  </si>
  <si>
    <t>Sinh viên ngành 2 trúng tuyển năm 2022</t>
  </si>
  <si>
    <t>Sinh viên ngành 2 trúng tuyển năm 2021</t>
  </si>
  <si>
    <t>Sinh viên ngành 2 trúng tuyển năm 2020</t>
  </si>
  <si>
    <t>Sinh viên ngành 2 trúng tuyển năm 2019 trở về trước</t>
  </si>
  <si>
    <t>Số giảm trong năm 2024 (dự kiến số SV N2 tốt nghiệp, thôi học, xóa tên, kỷ luật trong cả năm 2024). Bao gồm:</t>
  </si>
  <si>
    <t>Số tăng trong năm 2024 gồm: Dự kiến số SV N2 tuyển mới năm 2024 theo khối ngành</t>
  </si>
  <si>
    <t>Dự kiến SV N2 tuyển năm 2024</t>
  </si>
  <si>
    <t>Quy mô cuối năm 2024 (là số SV N2 có mặt ngày 31/12/2024 theo khối ngành = quy mô SV N2 có mặt học kỳ I năm học 2024-2025)</t>
  </si>
  <si>
    <t>Lưu học sinh học đại học</t>
  </si>
  <si>
    <t>Quy mô đầu năm 2024 (là số LHS ĐH có mặt ngày 01/01/2024 theo khối ngành = quy mô LHS ĐH có mặt học kỳ II năm học 2023-2024). Bao gồm:</t>
  </si>
  <si>
    <t>LHS</t>
  </si>
  <si>
    <t>Lưu học sinh tuyển sinh năm 2019 trở về trước (Khóa 60 về trước)</t>
  </si>
  <si>
    <t>Lưu học sinh tuyển sinh năm 2020 (Khóa 61)</t>
  </si>
  <si>
    <t>Lưu học sinh tuyển sinh năm 2021 (Khóa 62)</t>
  </si>
  <si>
    <t>Lưu học sinh tuyển sinh năm 2022 (Khóa 63)</t>
  </si>
  <si>
    <t>Lưu học sinh tuyển sinh năm 2023 (Khóa 64)</t>
  </si>
  <si>
    <t>Số giảm trong năm 2024 (dự kiến số LHS ĐH tốt nghiệp, thôi học, xóa tên, kỷ luật trong cả năm 2024). Bao gồm:</t>
  </si>
  <si>
    <t>Số tăng trong năm 2024 gồm: Dự kiến số LHS ĐH tuyển mới năm 2024 theo khối ngành</t>
  </si>
  <si>
    <t>Dự kiến tuyển mới lưu học sinh năm 2024 (Khóa 65)</t>
  </si>
  <si>
    <t>Quy mô cuối năm 2024 (là số LHS ĐHcó mặt ngày 31/12/2024 theo khối ngành = quy mô LHS ĐH có mặt học kỳ I năm học 2024-2025)</t>
  </si>
  <si>
    <t>Nghệ An, ngày       tháng       năm 2023</t>
  </si>
  <si>
    <t>ĐƠN VỊ LẬP KẾ HOẠCH</t>
  </si>
  <si>
    <t>PHÒNG CTCT-HSSV</t>
  </si>
  <si>
    <t>HIỆU TRƯỞNG TRƯỜNG ĐẠI HỌC VINH 
PHÊ DUYỆT</t>
  </si>
  <si>
    <t>QUY MÔ ĐÀO TẠO SAU ĐẠI HỌC NĂM 2024</t>
  </si>
  <si>
    <t>(Biểu dành cho các đơn vị có đào tạo Sau đại học)</t>
  </si>
  <si>
    <t>Đơn vị tính: học viên, nghiên cứu sinh</t>
  </si>
  <si>
    <t>ĐÀO TẠO THẠC SỸ</t>
  </si>
  <si>
    <t>Thạc sĩ trong nước</t>
  </si>
  <si>
    <t>Quy mô đầu năm 2024 (là số HV có mặt ngày 01/01/2024 theo khối ngành = quy mô HV có mặt học kỳ II năm học 2023-2024). Bao gồm:</t>
  </si>
  <si>
    <t>Học viên</t>
  </si>
  <si>
    <t>Học viên tuyển sinh năm 2023 (Khóa 31)</t>
  </si>
  <si>
    <t>Học viên tuyển sinh năm 2022 (Khóa 30)</t>
  </si>
  <si>
    <t>Học viên tuyển sinh năm 2020 và 2021 (Khóa 28 và khóa 29)</t>
  </si>
  <si>
    <t xml:space="preserve"> + Lý do chưa tích lũy đủ tín chỉ các học phần của ngành đào tạo.</t>
  </si>
  <si>
    <t xml:space="preserve"> + Lý do chưa có chứng chỉ tiếng anh theo chuẩn đầu ra.</t>
  </si>
  <si>
    <t xml:space="preserve"> + Lý do nợ học phí</t>
  </si>
  <si>
    <t xml:space="preserve"> + Bảo lưu vì các lý do cá nhân</t>
  </si>
  <si>
    <t>Các học viên đã quá thời gian đào tạo</t>
  </si>
  <si>
    <t>Số giảm trong năm 2024 (dự kiến số HV tốt nghiệp, thôi học, xóa tên, kỷ luật trong cả năm 2024). Bao gồm:</t>
  </si>
  <si>
    <t>Học viên tuyển sinh năm 2021 (Khóa 29) trở về trước</t>
  </si>
  <si>
    <t>Số tăng trong năm 2024 gồm: Dự kiến số HV tuyển mới năm 2024 theo khối ngành</t>
  </si>
  <si>
    <t>Học viên tuyển sinh năm 2024  (Khóa 32)</t>
  </si>
  <si>
    <t>Quy mô cuối năm 2024 (là số HV có mặt ngày 31/12/2024 theo khối ngành = quy mô HV có mặt học kỳ I năm học 2024-2025)</t>
  </si>
  <si>
    <t>Thạc sĩ lưu học sinh</t>
  </si>
  <si>
    <t>Quy mô đầu năm 2024 (là số LHS có mặt ngày 01/01/2024 theo khối ngành = quy mô HV có mặt học kỳ II năm học 2023-2024). Bao gồm:</t>
  </si>
  <si>
    <t>LHS tuyển sinh năm 2023 (Khóa 31)</t>
  </si>
  <si>
    <t>LHS tuyển sinh năm 2022 (Khóa 30)</t>
  </si>
  <si>
    <t>LHS  tuyển sinh năm 2021 (Khóa 29) trở về trước</t>
  </si>
  <si>
    <t>Số giảm trong năm 2024 (dự kiến số LHS tốt nghiệp, thôi học, xóa tên, kỷ luật trong cả năm 2024). Bao gồm:</t>
  </si>
  <si>
    <t>Số tăng trong năm 2024 gồm: Dự kiến số LHS tuyển mới năm 2024 theo khối ngành</t>
  </si>
  <si>
    <t>LHS tuyển sinh năm 2024  (Khóa 32)</t>
  </si>
  <si>
    <t>Quy mô cuối năm 2024 (là số LHS có mặt ngày 31/12/2024 theo khối ngành = quy mô LHS có mặt học kỳ I năm học 2024-2025)</t>
  </si>
  <si>
    <t>ĐÀO TẠO TIẾN SỸ</t>
  </si>
  <si>
    <t>Tiến sĩ trong nước</t>
  </si>
  <si>
    <t>Quy mô đầu năm 2024 (là số nghiên cứu sinh có mặt ngày 01/01/2024 theo khối ngành = quy mô nghiên cứu sinh có mặt học kỳ II năm học 2023-2024). Bao gồm:</t>
  </si>
  <si>
    <t>NCS tuyển sinh năm 2023 - năm thứ 1</t>
  </si>
  <si>
    <t>NCS tuyển sinh năm 2022 - năm thứ 2</t>
  </si>
  <si>
    <t>NCS tuyển sinh năm 2021 - năm thứ 3</t>
  </si>
  <si>
    <t>NCS tuyển sinh năm 2020 - năm thứ 4</t>
  </si>
  <si>
    <t>NCS tuyển sinh năm 2019 - Gia hạn năm 1</t>
  </si>
  <si>
    <t>NCS tuyển sinh năm 2018 - Gia hạn năm 2</t>
  </si>
  <si>
    <t>NCS tuyển sinh năm 2017 về trước</t>
  </si>
  <si>
    <t>Số giảm trong năm 2024 (dự kiến sốnghiên cứu sinh tốt nghiệp, thôi học, xóa tên, kỷ luật trong cả năm 2024). Bao gồm:</t>
  </si>
  <si>
    <t>Số tăng trong năm 2024 gồm: Dự kiến số nghiên cứu sinh tuyển mới năm 2024 theo khối ngành</t>
  </si>
  <si>
    <t>NCS tuyển sinh năm 2024</t>
  </si>
  <si>
    <t>Quy mô cuối năm 2024 (là số nghiên cứu sinh có mặt ngày 31/12/2024 theo khối ngành = quy mô nghiên cứu sinh có mặt học kỳ I năm học 2024-2025)</t>
  </si>
  <si>
    <t>Tiến sĩ Lưu học sinh</t>
  </si>
  <si>
    <t>Quy mô đầu năm 2024 (là số nghiên cứu sinh là LHS có mặt ngày 01/01/2024 theo khối ngành = quy mô nghiên cứu sinh  là LHS có mặt học kỳ II năm học 2023-2024). Bao gồm:</t>
  </si>
  <si>
    <t>Số giảm trong năm 2024 (dự kiến số nghiên cứu sinh là LHS tốt nghiệp, thôi học, xóa tên, kỷ luật trong cả năm 2024). Bao gồm:</t>
  </si>
  <si>
    <t>Số tăng trong năm 2024 gồm: Dự kiến số nghiên cứu sinh là LHS tuyển mới năm 2024 theo khối ngành</t>
  </si>
  <si>
    <t>Quy mô cuối năm 2024 (là số nghiên cứu sinh là LHS có mặt ngày 31/12/2024 theo khối ngành = quy mô nghiên cứu sinh là LHS có mặt học kỳ I năm học 2024-2025)</t>
  </si>
  <si>
    <t>Biểu số …....</t>
  </si>
  <si>
    <t>QUY MÔ ĐÀO TẠO VỪA LÀM VỪA HỌC - ĐÀO TẠO TỪ XA NĂM 2024</t>
  </si>
  <si>
    <t>(Biểu dành cho các đơn vị có đào tạo hệ Vừa làm vừa học, từ xa)</t>
  </si>
  <si>
    <t>Quy mô đầu năm 2024 (là số SV VHVL có mặt ngày 01/01/2024 theo khối ngành = quy mô SV VHVL  có mặt học kỳ II năm học 2023-2024). Bao gồm:</t>
  </si>
  <si>
    <t>VLVH tuyển sinh năm 2023</t>
  </si>
  <si>
    <t>VLVH tuyển sinh năm 2022</t>
  </si>
  <si>
    <t>VLVH tuyển sinh năm 2021</t>
  </si>
  <si>
    <t>VLVH tuyển sinh năm 2020</t>
  </si>
  <si>
    <t>VLVH tuyển sinh năm 2019 trở về trước</t>
  </si>
  <si>
    <t>Số giảm trong năm 2024 (dự kiến số SV VHVL tốt nghiệp, thôi học, xóa tên, kỷ luật trong cả năm 2024). Bao gồm:</t>
  </si>
  <si>
    <t>Số tăng trong năm 2024 gồm: Dự kiến số SV VHVL tuyển mới năm 2024 theo khối ngành</t>
  </si>
  <si>
    <t>VHVL tuyển mới năm 2024</t>
  </si>
  <si>
    <t>Quy mô cuối năm 2024 (là số SV VHVL có mặt ngày 31/12/2024 theo khối ngành = quy mô SV VHVL có mặt học kỳ I năm học 2024-2025)</t>
  </si>
  <si>
    <t>NÂNG CHUẨN LIÊN THÔNG HỆ SƯ PHẠM THEO NGHỊ ĐỊNH 71</t>
  </si>
  <si>
    <t>Quy mô đầu năm 2024 (là số SV VLVH đối tượng nâng chuẩn theo NĐ 71  có mặt ngày 01/01/2024 theo khối ngành = quy mô SV VLVH đối tượng nâng chuẩn theo NĐ 71 có mặt học kỳ II năm học 2023-2024). Bao gồm:</t>
  </si>
  <si>
    <t>VLVH đối tượng nâng chuẩn theo NĐ 71 tuyển sinh năm 2023</t>
  </si>
  <si>
    <t>VLVH đối tượng nâng chuẩn theo NĐ 71 tuyển sinh năm 2022</t>
  </si>
  <si>
    <t>VLVH đối tượng nâng chuẩn theo NĐ 71 tuyển sinh năm 2021</t>
  </si>
  <si>
    <t>VLVH đối tượng nâng chuẩn theo NĐ 71 tuyển sinh năm 2020</t>
  </si>
  <si>
    <t>VLVH đối tượng nâng chuẩn theo NĐ 71 tuyển sinh năm 2019 trở về trước</t>
  </si>
  <si>
    <t>Số giảm trong năm 2024 (dự kiến số SV VHVL đối tượng nâng chuẩn theo NĐ 71 tốt nghiệp, thôi học, xóa tên, kỷ luật trong cả năm 2024). Bao gồm:</t>
  </si>
  <si>
    <t>Số tăng trong năm 2024 gồm: Dự kiến số SV VHVL đối tượng nâng chuẩn theo NĐ 71tuyển mới năm 2024 theo khối ngành</t>
  </si>
  <si>
    <t>VLVH đối tượng nâng chuẩn theo Nghị định 71 tuyển mới năm 2024</t>
  </si>
  <si>
    <t>Quy mô cuối năm 2024 (là số SV VHVL đối tượng nâng chuẩn theo NĐ 71 có mặt ngày 31/12/2024 theo khối ngành = quy mô SV VHVL đối tượng nâng chuẩn theo NĐ 71 có mặt học kỳ I năm học 2024-2025)</t>
  </si>
  <si>
    <t>ĐÀO TẠO TỪ XA TRUYỀN THỐNG</t>
  </si>
  <si>
    <t>Quy mô đầu năm 2024 (là số SV ĐTTX truyền thống có mặt ngày 01/01/2024 theo khối ngành = quy mô SV ĐTTX truyền thống có mặt học kỳ II năm học 2023-2024). Bao gồm:</t>
  </si>
  <si>
    <t>ĐTTX truyền thống tuyển sinh năm 2021 (khóa 62)</t>
  </si>
  <si>
    <t>ĐTTX truyền thống tuyển sinh năm 2020 (khóa 61)</t>
  </si>
  <si>
    <t>ĐTTX truyền thống tuyển sinh năm 2019 trở về trước (khóa 60 về trước)</t>
  </si>
  <si>
    <t>Số giảm trong năm 2024 (dự kiến số SV ĐTTX truyền thống tốt nghiệp, thôi học, xóa tên, kỷ luật trong cả năm 2024). Bao gồm:</t>
  </si>
  <si>
    <t>Số tăng trong năm 2024 gồm: Dự kiến số SV ĐTTX truyền thống tuyển mới năm 2024 theo khối ngành</t>
  </si>
  <si>
    <t>ĐTTX truyền thống tuyển mới năm 2024 (khóa 65)</t>
  </si>
  <si>
    <t>Quy mô cuối năm 2024 (là số SV ĐTTX truyền thống có mặt ngày 31/12/2024 theo khối ngành = quy mô SV ĐTTX truyền thống có mặt học kỳ I năm học 2024-2025)</t>
  </si>
  <si>
    <t>ĐÀO TẠO TỪ XA TRỰC TUYẾN</t>
  </si>
  <si>
    <t>Quy mô đầu năm 2024 (là số SV ĐTTX trực tuyến có mặt ngày 01/01/2024 theo khối ngành = quy mô SV ĐTTX trực tuyến có mặt học kỳ II năm học 2023-2024). Bao gồm:</t>
  </si>
  <si>
    <t>ĐTTX trực tuyến tuyển sinh năm 2023 (khóa 64)</t>
  </si>
  <si>
    <t>ĐTTX trực tuyến tuyển sinh năm 2022 (khóa 63)</t>
  </si>
  <si>
    <t>ĐTTX trực tuyến tuyển sinh năm 2021 (khóa 62)</t>
  </si>
  <si>
    <t>Số giảm trong năm 2024 (dự kiến số SV ĐTTX trực tuyến tốt nghiệp, thôi học, xóa tên, kỷ luật trong cả năm 2024). Bao gồm:</t>
  </si>
  <si>
    <t>Số tăng trong năm 2024 gồm: Dự kiến số SV ĐTTX trực tuyến tuyển mới năm 2024 theo khối ngành</t>
  </si>
  <si>
    <t>ĐTTX trực tuyến tuyển mới năm 2024 (khóa 65)</t>
  </si>
  <si>
    <t>Quy mô cuối năm 2024 (là số SV ĐTTX trực tuyến có mặt ngày 31/12/2024 theo khối ngành = quy mô SV ĐTTX trực tuyếncó mặt học kỳ I năm học 2024-2025)</t>
  </si>
  <si>
    <t>Biểu số 2 tổng hợp</t>
  </si>
  <si>
    <t>TỔNG HỢP KẾ HOẠCH GIẢNG DẠY TOÀN ĐƠN VỊ NĂM 2024</t>
  </si>
  <si>
    <t>(Mẫu dành cho các đơn vị có đào tạo hệ Đại học chính quy, Vừa làm vừa học, Giáo dục từ xa, Cao học, Nghiên cứu sinh)</t>
  </si>
  <si>
    <t>Số tiết giảng dạy quy chuẩn</t>
  </si>
  <si>
    <t>6 THÁNG ĐẦU NĂM 2024
(HỌC KỲ II NĂM HỌC 2023-2024)</t>
  </si>
  <si>
    <t>Đại học chính quy</t>
  </si>
  <si>
    <t>Cao học</t>
  </si>
  <si>
    <t>Vừa làm vừa học</t>
  </si>
  <si>
    <t>Vừa làm vừa học nâng chuẩn theo Nghị định 71</t>
  </si>
  <si>
    <t>6 THÁNG CUỐI NĂM 2024
(HỌC KỲ I NĂM HỌC 2024-2025)</t>
  </si>
  <si>
    <t>Giảng dạy Cao học ThS, NCS</t>
  </si>
  <si>
    <t>Hướng dẫn Chuyên đề, Đồ án, Luận văn, Luận án (SĐH)</t>
  </si>
  <si>
    <t>Biểu số 2a - Toán</t>
  </si>
  <si>
    <t>KẾ HOẠCH ĐÀO TẠO - GIẢNG DẠY BẬC ĐẠI HỌC NĂM 2024</t>
  </si>
  <si>
    <t>(Bảng này dùng để thống kê chi tiết học phần giảng dạy của học kỳ II năm học 2023-2024, học kỳ hè và học kỳ I năm học 2024-2025)</t>
  </si>
  <si>
    <t>(Mẫu dành cho các đơn vị đào tạo gồm: Đại học hệ chính quy và vừa làm vừa học)</t>
  </si>
  <si>
    <t xml:space="preserve">Đơn vị tính: </t>
  </si>
  <si>
    <t xml:space="preserve">Tên học phần hoặc chuyên đề; 
hướng dẫn luận văn, đồ án, luận án </t>
  </si>
  <si>
    <t>Số TC theo chương trình đào tạo</t>
  </si>
  <si>
    <t>Hệ số
môn học</t>
  </si>
  <si>
    <t>Số lớp lý thuyết dự kiến mở</t>
  </si>
  <si>
    <t>Số lớp Thực hành dự kiến mở (nếu có)</t>
  </si>
  <si>
    <t>Hệ số lớp đông / lớp ít nếu có</t>
  </si>
  <si>
    <t>Số lượng sinh viên</t>
  </si>
  <si>
    <t>Số lượt tín chỉ/HSSV dự kiến đảm nhiệm</t>
  </si>
  <si>
    <t>Tổng số giờ giảng dạy quy chuẩn kế hoạch đăng ký thực hiện</t>
  </si>
  <si>
    <t>Phòng Đào tạo, SĐH, TTGDTX thẩm định</t>
  </si>
  <si>
    <t>GV trong đơn vị đảm nhận</t>
  </si>
  <si>
    <t>GV khối HC Trường đảm nhận</t>
  </si>
  <si>
    <t>GV thỉnh giảng</t>
  </si>
  <si>
    <t>(1)</t>
  </si>
  <si>
    <t>(2)</t>
  </si>
  <si>
    <t>(3)</t>
  </si>
  <si>
    <t>(4)</t>
  </si>
  <si>
    <t>(5)</t>
  </si>
  <si>
    <t>(6)</t>
  </si>
  <si>
    <t>(7)</t>
  </si>
  <si>
    <t>(8)</t>
  </si>
  <si>
    <t>(9)</t>
  </si>
  <si>
    <t>(10)</t>
  </si>
  <si>
    <t>(11)</t>
  </si>
  <si>
    <t>(12)</t>
  </si>
  <si>
    <t>(8)'</t>
  </si>
  <si>
    <t>(9)'</t>
  </si>
  <si>
    <t>Công thức</t>
  </si>
  <si>
    <t>=(3)x(4)x(8)</t>
  </si>
  <si>
    <t>+ Dạy  lý thuyết = (3)*(5)*(7)*16,5;
+ Dạy học phần dự án Dự án = (3)*(5)*(7) *16,5* 1,3;
+ Dạy thực hành = (3)*(6)*15;
+ Thực tập ngoài SP = 2*(8);</t>
  </si>
  <si>
    <t>Khoa Toán</t>
  </si>
  <si>
    <t>Đào tạo chính quy</t>
  </si>
  <si>
    <t>Học kỳ 2 + Học kỳ Hè (2023-2024) (Từ tháng 1 đến tháng 8/2024)</t>
  </si>
  <si>
    <t>K64: HK2 CTĐT
K63: HK4 CTĐT
K62: HK6 CTĐT</t>
  </si>
  <si>
    <t>a.1</t>
  </si>
  <si>
    <t>Học phần: Giải tích 2</t>
  </si>
  <si>
    <t>0.0</t>
  </si>
  <si>
    <t>K64 SP Toán + SP Toán CLC</t>
  </si>
  <si>
    <t>a.2</t>
  </si>
  <si>
    <t>Học phần: Xác suất, thống kê và xử lý số liệu</t>
  </si>
  <si>
    <t>K64 SP Toán + SP Toán CLC+SP Tin</t>
  </si>
  <si>
    <t>a.3</t>
  </si>
  <si>
    <t>Học phần: Xác suất, thống kê và toán kinh tế</t>
  </si>
  <si>
    <t>K64 Nhóm ngành kinh tế + ngành Kinh tế xây dựng</t>
  </si>
  <si>
    <t>a.4</t>
  </si>
  <si>
    <t>Học phần: Giải tích</t>
  </si>
  <si>
    <t>K64 Nhóm ngành Kỹ thuật và Công nghệ</t>
  </si>
  <si>
    <t>a.5</t>
  </si>
  <si>
    <t>Học phần: Độ đo và tích phân</t>
  </si>
  <si>
    <t>K63 SP Toán</t>
  </si>
  <si>
    <t>a.6</t>
  </si>
  <si>
    <t>Học phần: Độ đo và tích phân (Measure and Integration)</t>
  </si>
  <si>
    <t>K63 SP Toán CLC, dạy bằng tiếng Anh</t>
  </si>
  <si>
    <t>a.7</t>
  </si>
  <si>
    <t>Học phần: Hàm biến phức</t>
  </si>
  <si>
    <t>a.8</t>
  </si>
  <si>
    <t>Học phần: Hàm biến phức (Complex-valued Function)</t>
  </si>
  <si>
    <t>a.9</t>
  </si>
  <si>
    <t>Học phần: Hình học tuyến tính</t>
  </si>
  <si>
    <t>K63 SP Toán + SP Toán CLC</t>
  </si>
  <si>
    <t>a.10</t>
  </si>
  <si>
    <t>Học phần: Số học</t>
  </si>
  <si>
    <t>K63 SP Toán (đồ án)</t>
  </si>
  <si>
    <t>a.11</t>
  </si>
  <si>
    <t>Học phần: Số học (Arithmetic)</t>
  </si>
  <si>
    <t>K63 SP Toán CLC, dạy bằng tiếng Anh (đồ án)</t>
  </si>
  <si>
    <t>a.12</t>
  </si>
  <si>
    <t>Học phần: Xác suất và thống kê (nhóm ngành Xây dựng)</t>
  </si>
  <si>
    <t>K63 Nhóm ngành Xây dựng</t>
  </si>
  <si>
    <t>a.13</t>
  </si>
  <si>
    <t>Học phần: Thống kê xã hội học</t>
  </si>
  <si>
    <t>K63 ngành Quản lý giáo dục</t>
  </si>
  <si>
    <t>a.14</t>
  </si>
  <si>
    <t>Học phần: Cơ sở lý thuyết thống kê</t>
  </si>
  <si>
    <t>K62 SP Toán (đồ án)</t>
  </si>
  <si>
    <t>a.15</t>
  </si>
  <si>
    <t>K62 SP Toán CLC, dạy bằng tiếng Anh</t>
  </si>
  <si>
    <t>a.16</t>
  </si>
  <si>
    <t>Giải tích hàm (Functional Analysis)</t>
  </si>
  <si>
    <t>K62 SP Toán CLC, dạy bằng tiếng Anh, đồ án</t>
  </si>
  <si>
    <t>a.17</t>
  </si>
  <si>
    <t>Học phần: Phương pháp dạy học môn Toán và thực tế phổ thông</t>
  </si>
  <si>
    <t>K62 SP Toán + SP Toán CLC (đồ án)</t>
  </si>
  <si>
    <t>a.18</t>
  </si>
  <si>
    <t>Học phần: Phát triển chương trình môn Toán</t>
  </si>
  <si>
    <t>K62 SP Toán</t>
  </si>
  <si>
    <t>a.19</t>
  </si>
  <si>
    <t>Học phần: Phát triển chương trình nhà trường môn Toán</t>
  </si>
  <si>
    <t>K62 SP Toán CLC</t>
  </si>
  <si>
    <t>a.20</t>
  </si>
  <si>
    <t>Học phần: Tự chọn 1 (chọn 01 trong các HP sau:
 (1) Hình học lồi, 
 (2) Hình học phi Euclide, 
 (3) Tôpô đại cương</t>
  </si>
  <si>
    <t>a.21</t>
  </si>
  <si>
    <t>Học phần: Tự chọn 2 (chọn 01 trong các HP sau:
 (1) Lý thuyết đa thức, 
 (2) Nhập môn đại số giao hoán, 
 (3) Nhập môn lý thuyết Galois,
 (4) Số học nâng cao</t>
  </si>
  <si>
    <t>a.22</t>
  </si>
  <si>
    <t>Học phần: Tự chọn 1 (chọn 01 trong các HP sau:
 (1) Hình học lồi (Convex Geometry), 
 (2) Hình học phi Euclide (Non-Euclidean Geometry), 
 (3) Tô pô đại cương (General topology)</t>
  </si>
  <si>
    <t>a.23</t>
  </si>
  <si>
    <t>Học phần: Tự chọn 2 (chọn 01 trong các HP sau:
 (1) Lý thuyết đa thức (Theory of polynomials), 
 (2) Số học nâng cao (Advanced Arithmetic), 
 (3) Nhập môn lý thuyết Galois (An introduction to Galois theory),
 (4) Nhập môn đại số giao hoán (Basic steps in Commutative Algebra)</t>
  </si>
  <si>
    <r>
      <rPr>
        <sz val="10"/>
        <color theme="1"/>
        <rFont val="Times New Roman"/>
      </rPr>
      <t>H</t>
    </r>
    <r>
      <rPr>
        <b/>
        <sz val="10"/>
        <color theme="1"/>
        <rFont val="Times New Roman"/>
      </rPr>
      <t>ọc kỳ 1 (2024-2025) tức từ tháng 9 đến tháng 12/2024</t>
    </r>
  </si>
  <si>
    <t xml:space="preserve"> K65: HK1 CTĐT
 K64: HK3 CTĐT
 K63: HK5 CTĐT
 K62: HK7 CTĐT</t>
  </si>
  <si>
    <t>a.24</t>
  </si>
  <si>
    <t>Học phần: Nhập môn ngành Sư phạm</t>
  </si>
  <si>
    <t>K65 SP Vinh (đồ án)</t>
  </si>
  <si>
    <t>a.25</t>
  </si>
  <si>
    <t>Học phần: Đại số tuyến tính</t>
  </si>
  <si>
    <t>K65 SP Toán + SP Toán CLC + SP Tin</t>
  </si>
  <si>
    <t>a.26</t>
  </si>
  <si>
    <t>Học phần: Giải tích 1</t>
  </si>
  <si>
    <t>a.27</t>
  </si>
  <si>
    <t>Học phần: Toán cao cấp</t>
  </si>
  <si>
    <t>K65 SP Lý + SP Hóa + SP Sinh</t>
  </si>
  <si>
    <t>a.28</t>
  </si>
  <si>
    <t>Học phần: Xác suất và Thống kê (nhóm ngành NLN&amp;QLTN)</t>
  </si>
  <si>
    <t>K65 Nhóm ngành NLN + QLTN</t>
  </si>
  <si>
    <t>a.29</t>
  </si>
  <si>
    <t>K65 Nhóm ngành Kinh tế + ngành Kinh tế xây dựng</t>
  </si>
  <si>
    <t>a.30</t>
  </si>
  <si>
    <t>K65 Nhóm ngành Kỹ thuật và Công nghệ</t>
  </si>
  <si>
    <t>a.31</t>
  </si>
  <si>
    <t>Học phần: Xác suất và Thống kê</t>
  </si>
  <si>
    <t>K65 ngành CNTT CLC</t>
  </si>
  <si>
    <t>a.32</t>
  </si>
  <si>
    <t>Học phần: Xác suất và Thống kê (nhóm ngành CN HS&amp;MT)</t>
  </si>
  <si>
    <t>K65 Nhóm ngành Công nghệ Hóa-Sinh-Môi trường</t>
  </si>
  <si>
    <t>a.33</t>
  </si>
  <si>
    <t>Học phần: Giải tích (nhóm ngành xây dựng)</t>
  </si>
  <si>
    <t>K65 Nhóm ngành Xây dựng</t>
  </si>
  <si>
    <t>a.34</t>
  </si>
  <si>
    <t>Học phần: Thống kê trong thể dục thể thao</t>
  </si>
  <si>
    <t>K65 Ngành Giáo dục thể chất</t>
  </si>
  <si>
    <t>a.35</t>
  </si>
  <si>
    <t>Học phần: Đại số đại cương</t>
  </si>
  <si>
    <t>a.36</t>
  </si>
  <si>
    <t>Học phần: Tiếng Anh chuyên ngành</t>
  </si>
  <si>
    <t>K64 SP Toán, dạy bằng tiếng Anh</t>
  </si>
  <si>
    <t>a.37</t>
  </si>
  <si>
    <t>a.38</t>
  </si>
  <si>
    <t>Học phần: Đại số tuyến tính (nhóm ngành Xây dựng)</t>
  </si>
  <si>
    <t>K64 Nhóm ngành Xây dựng</t>
  </si>
  <si>
    <t>a.39</t>
  </si>
  <si>
    <t>Học phần: Cơ sở lý thuyết xác suất</t>
  </si>
  <si>
    <t>a.40</t>
  </si>
  <si>
    <t>Học phần: Cơ sở lý thuyết xác suất (Foundations of probability theory)</t>
  </si>
  <si>
    <t>a.41</t>
  </si>
  <si>
    <t>Học phần: Giải tích hàm</t>
  </si>
  <si>
    <t>a.42</t>
  </si>
  <si>
    <t>Học phần: Hình học vi phân</t>
  </si>
  <si>
    <t>a.43</t>
  </si>
  <si>
    <t>Học phần: Hình học vi phân (Differential Geometry)</t>
  </si>
  <si>
    <t>a.44</t>
  </si>
  <si>
    <t>Học phần: Lí luận dạy học và kiểm tra đánh giá môn Toán</t>
  </si>
  <si>
    <t>a.45</t>
  </si>
  <si>
    <t>Học phần: Toán sơ cấp</t>
  </si>
  <si>
    <t>a.46</t>
  </si>
  <si>
    <t>Học phần: Toán sơ cấp (Elementary Mathematics)</t>
  </si>
  <si>
    <t>a.47</t>
  </si>
  <si>
    <t>Học phần: Cơ sở đại số hiện đại</t>
  </si>
  <si>
    <t>a.48</t>
  </si>
  <si>
    <t>Học phần: Cơ sở Đại số hiện đại (Basic Modern Algebra)</t>
  </si>
  <si>
    <t>a.49</t>
  </si>
  <si>
    <t>Học phần: Giải tích số</t>
  </si>
  <si>
    <t>a.50</t>
  </si>
  <si>
    <t>Học phần: Giải tích số (Numerical Analysis)</t>
  </si>
  <si>
    <t>a.51</t>
  </si>
  <si>
    <t>Học phần: Thực hành dạy học môn Toán</t>
  </si>
  <si>
    <t>K62 SP Toán + SP Toán CLC</t>
  </si>
  <si>
    <t>a.52</t>
  </si>
  <si>
    <t>Học phần: Thực hành NCKH trong giáo 
 dục Toán học</t>
  </si>
  <si>
    <t>a.53</t>
  </si>
  <si>
    <t>Học phần: Tự chọn 3 (chọn 01 trong các HP sau:
 (1) Dạy học tích hợp trong môn Toán ở trường phổ thông, 
 (2) Phát triển năng lực của học sinh trong dạy học Toán, 
 (3) Tiếp cận dạy học Toán ở trường phổ thông bằng tiếng Anh,
 (4) Tổ chức hoạt động trải nghiệm trong dạy học Toán</t>
  </si>
  <si>
    <t>a.54</t>
  </si>
  <si>
    <t>Học phần: Tự chọn 4 (chọn 01 trong các HP sau:
 (1) Luật số lớn và ứng dụng, 
 (2) Nhập môn phương pháp xác suất, 
 (3) Nhập môn quá trình ngẫu nhiên,
 (4) Phân tích nội dung xác suất và thống kê trong chương trình toán phổ thông,
 (5) Thống kê nâng cao</t>
  </si>
  <si>
    <t>a.55</t>
  </si>
  <si>
    <t>Học phần: Tự chọn 5 (chọn 01 trong các HP sau:
 (1) Giải tích lồi, 
 (2) Hình học Fractal, 
 (3) Phép tính vi phân trên không gian Banach,
 (4) Phương trình vi phân</t>
  </si>
  <si>
    <t>a.56</t>
  </si>
  <si>
    <t>Học phần: Tự chọn 3 (chọn 01 trong các HP sau:
 (1) Phần mềm Toán học (Mathematical softwares), 
 (2) Một số chuyên đề bồi dưỡng học sinh giỏi (Supporting modules for national gifted students), 
 (3) Giải quyết vấn đề thực tế trong dạy học toán (Real problem solving in teaching mathematics),
 (4) Dạy học Toán ở trường phổ thông bằng tiếng Anh (Teaching mathematics at school in English language)</t>
  </si>
  <si>
    <t>a.57</t>
  </si>
  <si>
    <t>Học phần: Tự chọn 4 (chọn 01 trong các HP sau:
 (1) Luật số lớn và ứng dụng (The laws of large numbers and its applications), 
 (2) Nhập môn giải tích ngẫu nhiên (An introduction to stochastic analysis),
 (3) Phân phối xác suất trên không gian Banach (Probability distribution on a Banach space)</t>
  </si>
  <si>
    <t>a.58</t>
  </si>
  <si>
    <t>Học phần: Tự chọn 5 (chọn 01 trong các HP sau:
 (1) Bài toán đặt không chỉnh (ill-posed problems), 
 (2) Phương trình vi phân (Differential equations), 
 (3) Lý thuyết tối ưu lồi (Theory of Convex Optimization),
 (4) Hình học Fractal (Fractal Geometry)</t>
  </si>
  <si>
    <t>Đào tạo không chính quy (gồm cả trong, ngoài Trường)</t>
  </si>
  <si>
    <t>Đào tạo ĐH vừa làm vừa học</t>
  </si>
  <si>
    <t>HỌC kỳ 2 năm học 2023 - 2024</t>
  </si>
  <si>
    <t>b.1</t>
  </si>
  <si>
    <t>Lớp K63 tại Thái Bình + lớp K63 tại CĐBK HN</t>
  </si>
  <si>
    <t>b.2</t>
  </si>
  <si>
    <t>b.3</t>
  </si>
  <si>
    <t>Học phần: Tự chọn 1 (chọn 01 trong các HP sau:
 (1) Hình học lồi,
 (2) Hình học phi Euclide,
 (3) Tôpô đại cương</t>
  </si>
  <si>
    <t>b.4</t>
  </si>
  <si>
    <t>Học phần: Tự chọn 2 (chọn 01 trong các HP sau:
 (1) Lý thuyết đa thức,
 (2) Nhập môn đại số giao hoán,
 (3) Nhập môn lý thuyết Galois,
 (4) Số học nâng cao</t>
  </si>
  <si>
    <t>b.5</t>
  </si>
  <si>
    <t>Lớp K64 tại CĐBK HN
 + lớp K65 tại TC Trường Sơn</t>
  </si>
  <si>
    <t>b.6</t>
  </si>
  <si>
    <t>Lớp K64 tại CĐBK HN</t>
  </si>
  <si>
    <t>b.7</t>
  </si>
  <si>
    <t>Học phần: Phương pháp dạy học môn Toán</t>
  </si>
  <si>
    <t>Lớp K64 tại CĐBK HN
 + Lớp K64 tại TC Trường Sơn</t>
  </si>
  <si>
    <t>b.8</t>
  </si>
  <si>
    <t>b.9</t>
  </si>
  <si>
    <t>b.10</t>
  </si>
  <si>
    <t>Lớp K64 tại CĐ Công thương Thái Nguyên (lớp 01)
 + lớp K65 tại TC Trường Sơn</t>
  </si>
  <si>
    <t>b.11</t>
  </si>
  <si>
    <t>Lớp K64 tại CĐ Công thương Thái Nguyên (lớp 01)
 + Lớp K64 tại TCQT Khôi Việt
 + lớp K65 tại TC Trường Sơn</t>
  </si>
  <si>
    <t>b.12</t>
  </si>
  <si>
    <t>b.13</t>
  </si>
  <si>
    <t>Lớp K64 tại CĐ Công thương Thái Nguyên (lớp 01)
 + Lớp K64 tại TCQT Khôi Việt
 + Lớp K64 tại TC Trường Sơn</t>
  </si>
  <si>
    <t>b.14</t>
  </si>
  <si>
    <t>Lớp K64 tại CĐ Công thương Thái Nguyên (lớp 02)
 + Lớp K64 tại TCQT Khôi Việt</t>
  </si>
  <si>
    <t>b.15</t>
  </si>
  <si>
    <t>Lớp K64 tại CĐ Công thương Thái Nguyên (lớp 02)</t>
  </si>
  <si>
    <t>b.16</t>
  </si>
  <si>
    <t>b.17</t>
  </si>
  <si>
    <t>Lớp K64 tại CĐ Công thương Thái Nguyên (lớp 02)
 + Lớp K64 tại TCQT Khôi Việt
 + Lớp K64 tại TC Trường Sơn</t>
  </si>
  <si>
    <r>
      <rPr>
        <sz val="10"/>
        <color theme="1"/>
        <rFont val="Times New Roman"/>
      </rPr>
      <t>H</t>
    </r>
    <r>
      <rPr>
        <b/>
        <sz val="10"/>
        <color theme="1"/>
        <rFont val="Times New Roman"/>
      </rPr>
      <t>ọc kỳ 1 (2024-2025)</t>
    </r>
  </si>
  <si>
    <t>b.18</t>
  </si>
  <si>
    <t>Học phần: Tự chọn 3 (chọn 01 trong các HP sau:
 (1) Nhập môn phương pháp xác suất,
 (2) Phân tích nội dung xác suất và thống kê trong chương trình Toán phổ thông,
 (3) Luật số lớn và ứng dụng,
 (4) Nhập môn quá trình ngẫu nhiên</t>
  </si>
  <si>
    <t>Lớp K63 tại Thái Bình
 + Lớp K63 tại CĐBK HN
 + Lớp K64 tại TC Trường Sơn</t>
  </si>
  <si>
    <t>b.19</t>
  </si>
  <si>
    <t>Học phần: Tự chọn 4 (chọn 01 trong các HP sau:
 (1) Giải tích lồi,
 (2) Hình học Fractal,
 (3) Phương trình vi phân,
 (4) Phép tính vi phân trên không gian Banach</t>
  </si>
  <si>
    <t>Lớp K63 tại Thái Bình
 + lớp K63 tại CĐBK HN</t>
  </si>
  <si>
    <t>b.20</t>
  </si>
  <si>
    <t>Học phần: Tự chọn 5 (chọn 01 trong các HP sau:
 (1) Dạy học tích hợp trong môn Toán ở trường phổ thông,
 (2) Phát triển năng lực của học sinh trong dạy học Toán,
 (3) Tổ chức hoạt động trải nghiệm trong dạy học Toán,
 (4) Phần mềm Toán học</t>
  </si>
  <si>
    <t>b.21</t>
  </si>
  <si>
    <t>b.22</t>
  </si>
  <si>
    <t>Học phần: Cơ sở Đại số hiện đại</t>
  </si>
  <si>
    <t>b.23</t>
  </si>
  <si>
    <t>b.24</t>
  </si>
  <si>
    <t>b.25</t>
  </si>
  <si>
    <t>Lớp K64 tại CĐ Công thương Thái Nguyên (lớp 01)</t>
  </si>
  <si>
    <t>b.26</t>
  </si>
  <si>
    <t>b.27</t>
  </si>
  <si>
    <t>Lớp K64 tại CĐ Công thương Thái Nguyên (lớp 01)
 + Lớp K64 tại TCQT Khôi Việt</t>
  </si>
  <si>
    <t>b.28</t>
  </si>
  <si>
    <t>b.29</t>
  </si>
  <si>
    <t>b.30</t>
  </si>
  <si>
    <t>b.31</t>
  </si>
  <si>
    <t>b.32</t>
  </si>
  <si>
    <t>b.33</t>
  </si>
  <si>
    <t>Đại học từ xa</t>
  </si>
  <si>
    <t>*</t>
  </si>
  <si>
    <t>HỌC kỳ 2 năm học 2023-2024</t>
  </si>
  <si>
    <t>Học phần …..........................................</t>
  </si>
  <si>
    <r>
      <rPr>
        <sz val="10"/>
        <color theme="1"/>
        <rFont val="Times New Roman"/>
      </rPr>
      <t>H</t>
    </r>
    <r>
      <rPr>
        <b/>
        <sz val="10"/>
        <color theme="1"/>
        <rFont val="Times New Roman"/>
      </rPr>
      <t>ọc kỳ 1 (2024-2025)</t>
    </r>
  </si>
  <si>
    <t>CỘNG TỔNG TOÀN KHOA / HOẶC TOÀN ĐƠN VỊ</t>
  </si>
  <si>
    <t>Đào tạo chính quy (gồm cả trong và ngoài Trường)</t>
  </si>
  <si>
    <t>Đại học VLVH (gồm cả trong và ngoài Trường)</t>
  </si>
  <si>
    <t>Nghệ An, ngày      tháng 12 năm 2023</t>
  </si>
  <si>
    <t>Người lập biểu</t>
  </si>
  <si>
    <t>Trưởng đơn vị cấp 3</t>
  </si>
  <si>
    <t>HIỆU TRƯỜNG</t>
  </si>
  <si>
    <t>(Ghi rõ họ, tên và số điện thoại người lập)</t>
  </si>
  <si>
    <t>PGS.TS. Lưu Tiến Hưng</t>
  </si>
  <si>
    <t>Biểu số 2a - Vật lý</t>
  </si>
  <si>
    <t>Khoa Vật lý</t>
  </si>
  <si>
    <t>Vật lý đại cương</t>
  </si>
  <si>
    <t>Cơ học_DA</t>
  </si>
  <si>
    <t>Điện từ học_DA</t>
  </si>
  <si>
    <t>Vật lý học hiện đại</t>
  </si>
  <si>
    <t>Đề án tốt nghiệp</t>
  </si>
  <si>
    <t>Thí nghiệm vật lý phổ thông_DA</t>
  </si>
  <si>
    <t>Thông tin quang_LT</t>
  </si>
  <si>
    <t>Phương pháp Toán - Lý_LT</t>
  </si>
  <si>
    <t>Thí nghiệm cơ nhiệt_TH</t>
  </si>
  <si>
    <t>Phát triển chương trình môn Vật lý và thực tế phổ thông_DA</t>
  </si>
  <si>
    <r>
      <rPr>
        <sz val="10"/>
        <color theme="1"/>
        <rFont val="Times New Roman"/>
      </rPr>
      <t>H</t>
    </r>
    <r>
      <rPr>
        <b/>
        <sz val="10"/>
        <color theme="1"/>
        <rFont val="Times New Roman"/>
      </rPr>
      <t>ọc kỳ 1 (2024-2025) tức từ tháng 9 đến tháng 12/2024</t>
    </r>
  </si>
  <si>
    <t xml:space="preserve">Phát triển chương trình môn Vật lý </t>
  </si>
  <si>
    <t>Nhập môn sư phạm _DA</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</si>
  <si>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</si>
  <si>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</si>
  <si>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2a -  Sinh học</t>
  </si>
  <si>
    <t>Khoa Sinh học</t>
  </si>
  <si>
    <t>Hóa sinh- Sinh học phân tử - BIO30004</t>
  </si>
  <si>
    <t>K64</t>
  </si>
  <si>
    <t>Sinh học đại cương - BIO21002</t>
  </si>
  <si>
    <t>Động vật học -BIO30002</t>
  </si>
  <si>
    <t>K63</t>
  </si>
  <si>
    <t>Thực vật học- BIO30010</t>
  </si>
  <si>
    <t>Thực tập thiên nhiên- BIO30006</t>
  </si>
  <si>
    <t>Di truyền - Tiến hóa -BIO31015</t>
  </si>
  <si>
    <t>K62</t>
  </si>
  <si>
    <t>Dự án sinh học ứng dụng-BIO30035</t>
  </si>
  <si>
    <t>Phát triển chương trình môn Sinh học và Dự án phương pháp dạy học Sinh học - BIO30022</t>
  </si>
  <si>
    <t>Sinh lý người và động vật - BIO30031</t>
  </si>
  <si>
    <r>
      <rPr>
        <sz val="10"/>
        <color theme="1"/>
        <rFont val="Times New Roman"/>
      </rPr>
      <t>H</t>
    </r>
    <r>
      <rPr>
        <b/>
        <sz val="10"/>
        <color theme="1"/>
        <rFont val="Times New Roman"/>
      </rPr>
      <t>ọc kỳ 1 (2024-2025) tức từ tháng 9 đến tháng 12/2024</t>
    </r>
  </si>
  <si>
    <t>Nhập môn sư phạm- PED20002</t>
  </si>
  <si>
    <t>K65</t>
  </si>
  <si>
    <t>Tế bào mô phôi - BIO30009</t>
  </si>
  <si>
    <t>Vi sinh học- BIO30028</t>
  </si>
  <si>
    <t>Công nghệ sinh học và ững dụng-BIO31011</t>
  </si>
  <si>
    <t>Giải phẫu người -BIO31001</t>
  </si>
  <si>
    <t>Lý luận và phương pháp dạy học Sinh học-BIO31020</t>
  </si>
  <si>
    <t xml:space="preserve">Sinh lý Thực vật-BIO30013 </t>
  </si>
  <si>
    <t xml:space="preserve">Kiểm tra đánh giá trong dạy 
học Sinh học- BIO30019 </t>
  </si>
  <si>
    <t>Đa dạng sinh học và bảo tồn- BIO31012</t>
  </si>
  <si>
    <t>Sinh thái học và môi trường-BIO31008</t>
  </si>
  <si>
    <t>Thực hành dạy học Sinh học-BIO31026</t>
  </si>
  <si>
    <t>Tự chọn 1</t>
  </si>
  <si>
    <t>Tự chọn 2</t>
  </si>
  <si>
    <t>Kiểm tra, đánh giá trong dạy học Sinh học</t>
  </si>
  <si>
    <t>Thực hành dạy học Sinh học</t>
  </si>
  <si>
    <t>Sinh thái học và môi trường</t>
  </si>
  <si>
    <t>Đa dạng sinh học và bảo tồn</t>
  </si>
  <si>
    <r>
      <rPr>
        <sz val="10"/>
        <color theme="1"/>
        <rFont val="Times New Roman"/>
      </rPr>
      <t>H</t>
    </r>
    <r>
      <rPr>
        <b/>
        <sz val="10"/>
        <color theme="1"/>
        <rFont val="Times New Roman"/>
      </rPr>
      <t>ọc kỳ 1 (2024-2025)</t>
    </r>
  </si>
  <si>
    <t>Tự chọn 3</t>
  </si>
  <si>
    <t>Thực tập cuối khóa</t>
  </si>
  <si>
    <t>Cơ sở ngành</t>
  </si>
  <si>
    <t>Chuyên ngành</t>
  </si>
  <si>
    <t xml:space="preserve">CỘNG TỔNG TOÀN KHOA </t>
  </si>
  <si>
    <t>Nguyễn Thị Việt (0943474688)</t>
  </si>
  <si>
    <t>TS. Lê Quang Vượng</t>
  </si>
  <si>
    <t>Biểu số 2a - Hoá học</t>
  </si>
  <si>
    <t>Khoa Hoá học</t>
  </si>
  <si>
    <t>Hóa kỹ thuật và môi trường _K62 SP_ CHE30012 (2LT + 2ĐA)</t>
  </si>
  <si>
    <t>Lí luận và phương pháp dạy học hóa học- K62 SP_CHE30014 (2LT+2ĐA + 1TH)</t>
  </si>
  <si>
    <t>Thực hành Hóa học 3 - K62 sp - CHE30056</t>
  </si>
  <si>
    <t>Hóa học xử lý môi trường(223.1)_(TC1)- K62 _CHE31011</t>
  </si>
  <si>
    <t>Tin học ứng dụng trong hóa học(223.1)-(TC1)_K62 -CHE30055</t>
  </si>
  <si>
    <t>Độc học và phân tích độc chất (TC1)_CHE30049</t>
  </si>
  <si>
    <t>Hóa học các hợp chất thiên nhiên(223.1)_LT_01(TC2) - CHE31040</t>
  </si>
  <si>
    <t>Hóa lý bề mặt(223.1)_LT_01_(TC2)-CHE21008</t>
  </si>
  <si>
    <t>Hóa phân tích</t>
  </si>
  <si>
    <t>Hóa học vật liệu(223.2)_LT_01_(TC2)-CHE30021</t>
  </si>
  <si>
    <t>Thực hành hóa học 1 - K63SP_ CHE31016</t>
  </si>
  <si>
    <t>Hóa vô cơ 2-K63 SP_CHE31009 (3LT+ 2ĐA)</t>
  </si>
  <si>
    <t>Hóa hữu cơ 1-K63-SP_CHE30001</t>
  </si>
  <si>
    <t xml:space="preserve">Hóa lý và Hóa keo- K63 CNTP_FOT30026 </t>
  </si>
  <si>
    <t>Hóa lý 1-K64 SP_CHE31002</t>
  </si>
  <si>
    <t>Các phương pháp vật lí ứng dụng trong hóa học-K64_CHE20005</t>
  </si>
  <si>
    <t>Hóa phân tích- K63 (NLNMT) (2 LT)_CHE20004</t>
  </si>
  <si>
    <t>Hóa hữu cơ_K64_CNTP (2LT)_FOT20001</t>
  </si>
  <si>
    <r>
      <rPr>
        <sz val="10"/>
        <color theme="1"/>
        <rFont val="Times New Roman"/>
      </rPr>
      <t>H</t>
    </r>
    <r>
      <rPr>
        <b/>
        <sz val="10"/>
        <color theme="1"/>
        <rFont val="Times New Roman"/>
      </rPr>
      <t>ọc kỳ 1 (2024-2025) tức từ tháng 9 đến tháng 12/2024</t>
    </r>
  </si>
  <si>
    <t>Hóa học các hợp chất thiên nhiên</t>
  </si>
  <si>
    <t>Một số vấn đề Hóa học hiện đại - K62 sp- CHE20006</t>
  </si>
  <si>
    <t>Phát triển chương trình môn Hóa học - K62- CHE30023</t>
  </si>
  <si>
    <t>Thực hành nghiên cứu khoa học Hóa học -K62-CHE30054</t>
  </si>
  <si>
    <t>Hóa học xử lý môi trường</t>
  </si>
  <si>
    <t>Thực hành phương pháp dạy học Hóa học -K62SP_CHE31025</t>
  </si>
  <si>
    <t>Bồi dưỡng học sinh giỏi hóa học trung học phổ thông -CHE30018- K62 -(TC3)</t>
  </si>
  <si>
    <t xml:space="preserve">Phương pháp dạy học hóa học bằng tiếng Anh  -CHE30052- K62 -(TC3) </t>
  </si>
  <si>
    <t>Thiết kế và sử dụng bài tập thực nghiệm trong dạy học hóa học -  -CHE30053- K62 -(TC3)</t>
  </si>
  <si>
    <t>Tổng hợp hữu cơ</t>
  </si>
  <si>
    <t>Hóa hữu cơ 2-K63SP_CHE31006 (3LT+ 2ĐA)</t>
  </si>
  <si>
    <t>Hóa phân tích- K63 SP_CHE30048</t>
  </si>
  <si>
    <t>Kiểm tra và đánh giá trong dạy học hóa học-K63 SP_CHE31004</t>
  </si>
  <si>
    <t>Hóa phân tích - K63 CNTP (2LT+1TH)_FOT30029</t>
  </si>
  <si>
    <t>Thực hành hóa học 2 -K63SP_CHE31024</t>
  </si>
  <si>
    <t>Hóa lý 1</t>
  </si>
  <si>
    <t>Hóa lý 2- K64SP_CHE30010 (2LT+2ĐA)</t>
  </si>
  <si>
    <t>Hóa vô cơ 1- K64SP_CHE30003</t>
  </si>
  <si>
    <t>Hóa học đại cương-K65 SP_CHE21003</t>
  </si>
  <si>
    <t>Hóa đại cương K65 KTCN_(3LT-1TH)_CHE20002</t>
  </si>
  <si>
    <t>Hóa đại cương K64 CNTP _(3LT-1TH)_CHE20002</t>
  </si>
  <si>
    <t>PGS.TS. Lê Đức Giang</t>
  </si>
  <si>
    <t>Biểu số 2a - Ngữ văn</t>
  </si>
  <si>
    <t>Khoa Ngữ văn</t>
  </si>
  <si>
    <t>Học phần Cơ sở văn hóa Việt Nam (LIT20006)</t>
  </si>
  <si>
    <t>Thực tập sư phạm</t>
  </si>
  <si>
    <t>a2</t>
  </si>
  <si>
    <t>Nghệ thuật học đại cương</t>
  </si>
  <si>
    <t>1.0</t>
  </si>
  <si>
    <t>Học phần Văn học dân gian Việt Nam (LIT30005)</t>
  </si>
  <si>
    <t>Học phần Tạo lập văn bản đa phương thức (LIT21004)</t>
  </si>
  <si>
    <t>Học phần Dẫn luận phương pháp dạy học Ngữ văn (LIT31013)</t>
  </si>
  <si>
    <t>Học phần Lí luận văn học (LIT31007)</t>
  </si>
  <si>
    <t>a 6</t>
  </si>
  <si>
    <t>Học phần Các tác gia văn học trung đại Việt Nam (LIT31006)</t>
  </si>
  <si>
    <t>Học phần Quá trình hiện đại hóa văn học Việt Nam (LIT30016)</t>
  </si>
  <si>
    <t>a 7</t>
  </si>
  <si>
    <t>Tổ chức dạy học và kiểm tra đánh giá (LIT31014)</t>
  </si>
  <si>
    <t>Văn học Châu Á</t>
  </si>
  <si>
    <t>Tiếp cận VHVN hiện đại từ hệ thống thể loại</t>
  </si>
  <si>
    <t>Học phần Từ vựng tiếng Việt (LIT31003)</t>
  </si>
  <si>
    <t>Tiếng Việt 2</t>
  </si>
  <si>
    <r>
      <rPr>
        <sz val="10"/>
        <color theme="1"/>
        <rFont val="Times New Roman"/>
      </rPr>
      <t>H</t>
    </r>
    <r>
      <rPr>
        <b/>
        <sz val="10"/>
        <color theme="1"/>
        <rFont val="Times New Roman"/>
      </rPr>
      <t>ọc kỳ 1 (2024-2025) tức từ tháng 9 đến tháng 12/2024</t>
    </r>
  </si>
  <si>
    <t xml:space="preserve">Học phần Nhập môn ngành Sư phạm </t>
  </si>
  <si>
    <t>Học phần Văn học Việt Nam đại cương</t>
  </si>
  <si>
    <t>Học phần Cơ sở ngôn ngữ học và ngữ âm tiếng Việt</t>
  </si>
  <si>
    <t>Học phần Thi pháp văn học trung đại Việt Nam</t>
  </si>
  <si>
    <t>a 22</t>
  </si>
  <si>
    <t>Học phần văn học Châu Âu</t>
  </si>
  <si>
    <t>Học phần Phương pháp dạy học hiện đại</t>
  </si>
  <si>
    <t>Học phần Hán Nôm</t>
  </si>
  <si>
    <t>Học phần Văn học châu Mỹ</t>
  </si>
  <si>
    <t>Học phần Ngữ pháp và ngữ pháp văn bản tiếng Việt</t>
  </si>
  <si>
    <t>Học phần Phong cách học tiếng Việt</t>
  </si>
  <si>
    <t>Học phần Thực hành dạy học môn Ngữ văn</t>
  </si>
  <si>
    <t>Một số lí thuyết phê bình văn học hiện đại</t>
  </si>
  <si>
    <t>Học phần Văn học Việt Nam từ 1945 đến nay</t>
  </si>
  <si>
    <t>a 31</t>
  </si>
  <si>
    <t>Tiếng Việt 1</t>
  </si>
  <si>
    <t>Học phần Ngữ pháp và ngữ pháp văn bản tiếng việt</t>
  </si>
  <si>
    <t>Học phần Phong cách học Tiếng Việt</t>
  </si>
  <si>
    <t>Học phần Phát triển chương trình giáo dục phổ thông</t>
  </si>
  <si>
    <r>
      <rPr>
        <sz val="10"/>
        <color theme="1"/>
        <rFont val="Times New Roman"/>
      </rPr>
      <t>H</t>
    </r>
    <r>
      <rPr>
        <b/>
        <sz val="10"/>
        <color theme="1"/>
        <rFont val="Times New Roman"/>
      </rPr>
      <t>ọc kỳ 1 (2024-2025)</t>
    </r>
  </si>
  <si>
    <t>Học phần Phương pháp dạy học và kiểm tra đánh giá môn Ngữ văn</t>
  </si>
  <si>
    <t>Học phần Nghệ thuật học đại cương</t>
  </si>
  <si>
    <t>Học phần Ngữ dụng học</t>
  </si>
  <si>
    <t>Học phần Tạo lập văn bản đa phương thức</t>
  </si>
  <si>
    <t>Biểu số 2a -  Lịch sử</t>
  </si>
  <si>
    <t>Khoa Lịch sử</t>
  </si>
  <si>
    <t>Tiến trình lịch sử Việt Nam (K64)</t>
  </si>
  <si>
    <t>Lịch sử Việt Nam cận đại (K63)</t>
  </si>
  <si>
    <t>Chuyên đề 3: Quan hệ quốc tế thời cận hiện đại</t>
  </si>
  <si>
    <t>Thực tế chuyên môn LSVN (K64)</t>
  </si>
  <si>
    <t>Chuyên đề 1: Cách mạng tư sản và sự phát triển của chủ nghĩa tư bản  (K62)</t>
  </si>
  <si>
    <t>Chuyên đề 2: Các cuộc cải cách, đổi mới trong lịch sử Việt Nam  (K62)</t>
  </si>
  <si>
    <t>Phát triển chương trình môn Lịch sử và thực tế phổ thông  (K62)</t>
  </si>
  <si>
    <t>Tổ chức dạy học Lịch sử ở trường phổ thông (K62)</t>
  </si>
  <si>
    <t>Lịch sử thế giới cận đại  (K63)</t>
  </si>
  <si>
    <t>Lịch sử thế giới cổ trung đại  (K63)</t>
  </si>
  <si>
    <t>Lịch sử văn minh thế giới (K63)</t>
  </si>
  <si>
    <t>Lịch sử văn minh thế giới (K64)</t>
  </si>
  <si>
    <r>
      <rPr>
        <sz val="10"/>
        <color theme="1"/>
        <rFont val="Times New Roman"/>
      </rPr>
      <t>H</t>
    </r>
    <r>
      <rPr>
        <b/>
        <sz val="10"/>
        <color theme="1"/>
        <rFont val="Times New Roman"/>
      </rPr>
      <t>ọc kỳ 1 (2024-2025) tức từ tháng 9 đến tháng 12/2024</t>
    </r>
  </si>
  <si>
    <t>Lịch sử Việt Nam cổ - trung đại (K64)</t>
  </si>
  <si>
    <t>Phương pháp luận sử học (K64)</t>
  </si>
  <si>
    <t>Hệ thống các phương pháp dạy học lịch sử (K63)</t>
  </si>
  <si>
    <t>Lịch sử thế giới hiện đại (K63)</t>
  </si>
  <si>
    <t>Lịch sử Việt Nam hiện đại (K63)</t>
  </si>
  <si>
    <t>Lý luận dạy học lịch sử (Những vấn đề chung) (K63)</t>
  </si>
  <si>
    <t>Đánh giá trong dạy học lịch sử</t>
  </si>
  <si>
    <t xml:space="preserve">Chuyên đề 4: Quá trình xác lập và bảo vệ chủ quyền biển đảo Việt Nam </t>
  </si>
  <si>
    <t>Thực hành dạy học lịch sử</t>
  </si>
  <si>
    <t>Nhập môn ngành sư phạm</t>
  </si>
  <si>
    <t>Tự chọn 4</t>
  </si>
  <si>
    <t>Lịch sử văn minh thế giới (K62 Luật)</t>
  </si>
  <si>
    <t>Lịch sử văn minh thế giới (K63 Luật)</t>
  </si>
  <si>
    <t>Lịch sử Việt Nam hiện đại (K63 D Hà Tĩnh)</t>
  </si>
  <si>
    <t>Tự chọn 1  (K63 D Hà Tĩnh)</t>
  </si>
  <si>
    <t xml:space="preserve">Tự chọn 2  (K63 D Hà Tĩnh) </t>
  </si>
  <si>
    <r>
      <rPr>
        <sz val="10"/>
        <color theme="1"/>
        <rFont val="Times New Roman"/>
      </rPr>
      <t>H</t>
    </r>
    <r>
      <rPr>
        <b/>
        <sz val="10"/>
        <color theme="1"/>
        <rFont val="Times New Roman"/>
      </rPr>
      <t>ọc kỳ 1 (2024-2025)</t>
    </r>
  </si>
  <si>
    <t>Lịch sử văn minh thế giới (K63 QLNN)</t>
  </si>
  <si>
    <t>Tiến trình lịch sử Việt Nam (K64 QLNN)</t>
  </si>
  <si>
    <t>\</t>
  </si>
  <si>
    <r>
      <rPr>
        <sz val="10"/>
        <color theme="1"/>
        <rFont val="Times New Roman"/>
      </rPr>
      <t>H</t>
    </r>
    <r>
      <rPr>
        <b/>
        <sz val="10"/>
        <color theme="1"/>
        <rFont val="Times New Roman"/>
      </rPr>
      <t>ọc kỳ 1 (2024-2025)</t>
    </r>
  </si>
  <si>
    <t>Biểu số 2a -  Địa lý</t>
  </si>
  <si>
    <t>Khoa Địa lý</t>
  </si>
  <si>
    <t>Học phần:Địa lí kinh tế - xã hội thế giới 1</t>
  </si>
  <si>
    <t>Phát triển chương trình môn Địa lí và thực tế phổ thông</t>
  </si>
  <si>
    <t>Học phần: Địa lí kinh tế - xã hội thế giới 2</t>
  </si>
  <si>
    <t>Thực địa và đồ án Địa lí tự nhiên</t>
  </si>
  <si>
    <t>Học phần: Kiểm tra, đánh giá trong dạy hoc địa lí</t>
  </si>
  <si>
    <t>Kiểm tra, đánh giá trong dạy học Địa lí</t>
  </si>
  <si>
    <t>Học phần: Phát triển chương trình và thực tế PT</t>
  </si>
  <si>
    <t>85.8</t>
  </si>
  <si>
    <t>Biến đổi khí hậu</t>
  </si>
  <si>
    <t>Học phần: Địa lí tự nhiên lục địa</t>
  </si>
  <si>
    <t>Địa lí tự nhiên Biển Đông</t>
  </si>
  <si>
    <t>Học phần: Địa lí tự nhiên Việt Nam</t>
  </si>
  <si>
    <t>Tai biến thiên nhiên</t>
  </si>
  <si>
    <t>Học phần: Thực địa và đồ án ĐLTN</t>
  </si>
  <si>
    <t>Địa lí kinh tế - xã hội thế giới 2</t>
  </si>
  <si>
    <t>Học phần: Tai Biến thiên nhiên</t>
  </si>
  <si>
    <t>Địa lí kinh tế - xã hội thế giới 1</t>
  </si>
  <si>
    <t xml:space="preserve">Học phần: Biến đổi khí hậu </t>
  </si>
  <si>
    <t>Địa lí kinh tế - xã hội đại cương</t>
  </si>
  <si>
    <t>Học phần: Môi trường và PTBV</t>
  </si>
  <si>
    <t>Địa lí tự nhiên lục địa</t>
  </si>
  <si>
    <t>Học phần Địa lí chính trị</t>
  </si>
  <si>
    <t>Địa lí tự nhiên Việt Nam</t>
  </si>
  <si>
    <t>Địa lí tự nhiên đại cương 2</t>
  </si>
  <si>
    <t>Địa lí chính trị</t>
  </si>
  <si>
    <r>
      <rPr>
        <sz val="10"/>
        <color theme="1"/>
        <rFont val="Times New Roman"/>
      </rPr>
      <t>H</t>
    </r>
    <r>
      <rPr>
        <b/>
        <sz val="10"/>
        <color theme="1"/>
        <rFont val="Times New Roman"/>
      </rPr>
      <t>ọc kỳ 1 (2024-2025) tức từ tháng 9 đến tháng 12/2024</t>
    </r>
  </si>
  <si>
    <t>Học phần: Địa lí kinh tế - xã hội Việt Nam</t>
  </si>
  <si>
    <t>Môi trường và phát triển bền vững</t>
  </si>
  <si>
    <t>Học phần: Thực địa và đồ án ĐL KT - XH</t>
  </si>
  <si>
    <t>Học phần: Thực hành PPDH Địa lí</t>
  </si>
  <si>
    <t>Thực địa và đồ án Địa lí kinh tế - xã hội</t>
  </si>
  <si>
    <t xml:space="preserve"> Học phần: Địa lí du lịch (tự chọn)</t>
  </si>
  <si>
    <t>Thực hành GIS và Đồ án thành lập bản đồ Địa lí</t>
  </si>
  <si>
    <t>Học phần: Phát triển kinh tế biển (tự chọn)</t>
  </si>
  <si>
    <t>Giáo dục phát triển bền vững</t>
  </si>
  <si>
    <t>Học phần: Xây dựng tư liệu dạy học</t>
  </si>
  <si>
    <t>Tổ chức dạy học tích hợp ở trường phổ thông</t>
  </si>
  <si>
    <t>Học phần: Giáo dục phát triển bền vững</t>
  </si>
  <si>
    <t>Thiết kế tư liệu dạy học địa lí</t>
  </si>
  <si>
    <t>Học phần: Bản đồ giáo khoa</t>
  </si>
  <si>
    <t>Địa lí du lịch</t>
  </si>
  <si>
    <t>Học phần: Hệ thống thông tin địa lí (GIS)</t>
  </si>
  <si>
    <t>Đô thị hoá</t>
  </si>
  <si>
    <t>Học phần: Thực hành GIS và đồ án thành lập bản đồ</t>
  </si>
  <si>
    <t>Phát triển kinh tế biển</t>
  </si>
  <si>
    <t>Học phần: Lí luận và PPDH địa lí</t>
  </si>
  <si>
    <t>111.0</t>
  </si>
  <si>
    <t>Địa lí kinh tế - xã hội Việt Nam</t>
  </si>
  <si>
    <t>ko thấy</t>
  </si>
  <si>
    <t>Học phần: Bản đồ học</t>
  </si>
  <si>
    <t>Thực hành Phương pháp dạy học Địa lí</t>
  </si>
  <si>
    <t>Học phần: Nhập môn ngành sư phạm</t>
  </si>
  <si>
    <t>Bản đồ giáo khoa</t>
  </si>
  <si>
    <t>Học phần: Môi trường và phat triển bền vững</t>
  </si>
  <si>
    <t>Hệ thống thông tin địa lí (GIS)</t>
  </si>
  <si>
    <t>Học phần: Địa lí tự nhiên đại cương 1</t>
  </si>
  <si>
    <t>Lý luận và phương pháp dạy học Địa lí</t>
  </si>
  <si>
    <t>Bản đồ học</t>
  </si>
  <si>
    <t>Địa lí tự nhiên đại cương 1</t>
  </si>
  <si>
    <t>Hệ thống thông tin Địa lí (GIS)</t>
  </si>
  <si>
    <t>Phương pháp dạy học Địa lí</t>
  </si>
  <si>
    <t>Phát triển chương trình môn Địa lí</t>
  </si>
  <si>
    <r>
      <rPr>
        <sz val="10"/>
        <color theme="1"/>
        <rFont val="Times New Roman"/>
      </rPr>
      <t>H</t>
    </r>
    <r>
      <rPr>
        <b/>
        <sz val="10"/>
        <color theme="1"/>
        <rFont val="Times New Roman"/>
      </rPr>
      <t>ọc kỳ 1 (2024-2025)</t>
    </r>
  </si>
  <si>
    <t>Thực tập tốt nghiệp</t>
  </si>
  <si>
    <t>Học phần cuối khoa môn cơ sở</t>
  </si>
  <si>
    <t>Học phần cuối khóa môn chuyên ngành</t>
  </si>
  <si>
    <t>PGS.TS. Nguyễn Thị Trang Thanh</t>
  </si>
  <si>
    <t>Biểu số 2a -  GDCT</t>
  </si>
  <si>
    <t>Khoa GDCT</t>
  </si>
  <si>
    <t>Học phần lịch sử đảng cộng sản việt nam</t>
  </si>
  <si>
    <t>Kiểm tra, đánh giá trong môn Giáo dục kinh tế và pháp luật</t>
  </si>
  <si>
    <t>Học phần triết học mác - lê nin</t>
  </si>
  <si>
    <t>Học phầnkinh tế chính trị mác - lê nin</t>
  </si>
  <si>
    <t>Học phần chủ nghĩa xã hội khoa học</t>
  </si>
  <si>
    <t>Học phần tư tưởng Hồ Chí Minh</t>
  </si>
  <si>
    <t>Học phần Nhà nước và pháp luật Việt Nam</t>
  </si>
  <si>
    <t>Học phần Tổ chức hoạt động trải nghiệm, hướng nghiệp</t>
  </si>
  <si>
    <t>Học phần Đạo đức học</t>
  </si>
  <si>
    <t>Học phần Hệ thống chính trị Việt Nam</t>
  </si>
  <si>
    <t>Học phần Kiểm tra, đánh giá trong môn Giáo dục kinh tế và pháp luật</t>
  </si>
  <si>
    <t>Học phần Giới thiệu tác phẩm Mác - Lênin</t>
  </si>
  <si>
    <t>Học phầnLý luận và phương pháp dạy học môn Giáo dục kinh tế và pháp luật</t>
  </si>
  <si>
    <t>Học phần Hội nhập kinh tế quốc tế của Việt Nam</t>
  </si>
  <si>
    <r>
      <rPr>
        <sz val="10"/>
        <color theme="1"/>
        <rFont val="Times New Roman"/>
      </rPr>
      <t>H</t>
    </r>
    <r>
      <rPr>
        <b/>
        <sz val="10"/>
        <color theme="1"/>
        <rFont val="Times New Roman"/>
      </rPr>
      <t>ọc kỳ 1 (2024-2025) tức từ tháng 9 đến tháng 12/2024</t>
    </r>
  </si>
  <si>
    <t>Học phần Kinh tế phát triển</t>
  </si>
  <si>
    <t>Học phần Lôgic hình thức</t>
  </si>
  <si>
    <t>Học phần Nhập môn ngành sư phạm</t>
  </si>
  <si>
    <t>Học phần Lý luận và phương pháp dạy học môn Giáo dục kinh tế và pháp luật</t>
  </si>
  <si>
    <t>Học phần Thực hành dạy học môn Giáo dục
kinh tế và pháp luật</t>
  </si>
  <si>
    <t>Học phần Chuyên đề triết học</t>
  </si>
  <si>
    <t>Học phần Chuyên đề kinh tế chính trị</t>
  </si>
  <si>
    <t>Học phần Chuyên đề Chủ nghĩa xã hội khoa học</t>
  </si>
  <si>
    <t>Học phần Chuyên đề lịch sử Đảng Cộng sản Việt Nam</t>
  </si>
  <si>
    <t>Học phần Chuyên đề tư tưởng Hồ Chí Minh</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</si>
  <si>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</si>
  <si>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</si>
  <si>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TS. Trần Cao Nguyên</t>
  </si>
  <si>
    <t>PGS.TS. Nguyễn Thái Sơn</t>
  </si>
  <si>
    <t>Biểu số 2a -  Tin học</t>
  </si>
  <si>
    <t>Khoa Tin học</t>
  </si>
  <si>
    <t>Học phần Lập trình hướng đối tượng</t>
  </si>
  <si>
    <t>Học phần Ứng dụng ICT trong giáo dục</t>
  </si>
  <si>
    <t>Ứng dụng ICT trong giáo dục</t>
  </si>
  <si>
    <t>Học phần Tin học</t>
  </si>
  <si>
    <t>Học phần Cấu trúc dữ liệu và giải thuật</t>
  </si>
  <si>
    <t>Dạy học lập trình trong môi trường phổ thông</t>
  </si>
  <si>
    <t>Học phần Lập trình cho robot giáo dục</t>
  </si>
  <si>
    <t>Elearning</t>
  </si>
  <si>
    <t>Học phần Đánh giá trong dạy học Tin học</t>
  </si>
  <si>
    <t>Phát triển chương trình môn Tin học</t>
  </si>
  <si>
    <t>Học phần Thực hành dạy Tin học và thực tế phổ thông</t>
  </si>
  <si>
    <t>Học phần Phân tích và thiết kế thuật toán</t>
  </si>
  <si>
    <r>
      <rPr>
        <sz val="10"/>
        <color theme="1"/>
        <rFont val="Times New Roman"/>
      </rPr>
      <t>H</t>
    </r>
    <r>
      <rPr>
        <b/>
        <sz val="10"/>
        <color theme="1"/>
        <rFont val="Times New Roman"/>
      </rPr>
      <t>ọc kỳ 1 (2024-2025) tức từ tháng 9 đến tháng 12/2024</t>
    </r>
  </si>
  <si>
    <t>Học phần Lập trình máy tính</t>
  </si>
  <si>
    <t>Học phần Lý luận và phương pháp dạy học Tin học</t>
  </si>
  <si>
    <t>Học phần Phát triển chương trình môn Tin học</t>
  </si>
  <si>
    <t>Phương pháp dạy học Tin học tiếp cận năng lực</t>
  </si>
  <si>
    <t>Dạy học lập trình nâng cao trong môi trường phổ thông</t>
  </si>
  <si>
    <t>Lập trình máy tính</t>
  </si>
  <si>
    <t xml:space="preserve">Lập trình hướng đối tượng </t>
  </si>
  <si>
    <r>
      <rPr>
        <sz val="10"/>
        <color theme="1"/>
        <rFont val="Times New Roman"/>
      </rPr>
      <t>H</t>
    </r>
    <r>
      <rPr>
        <b/>
        <sz val="10"/>
        <color theme="1"/>
        <rFont val="Times New Roman"/>
      </rPr>
      <t>ọc kỳ 1 (2024-2025)</t>
    </r>
  </si>
  <si>
    <t>Thực hành dạy học Tin học</t>
  </si>
  <si>
    <t>TS. Trần Thị Kim Oanh</t>
  </si>
  <si>
    <t>Biểu số 2a1 -  ….......................</t>
  </si>
  <si>
    <t>KHOA GIÁO DỤC TIỂU HỌC</t>
  </si>
  <si>
    <t>Khoa ….......................</t>
  </si>
  <si>
    <t>Văn học thiếu nhi</t>
  </si>
  <si>
    <t>Giáo dục sức khỏe</t>
  </si>
  <si>
    <t>Toán học 2</t>
  </si>
  <si>
    <t>Âm nhạc và phương pháp dạy học Âm nhạc</t>
  </si>
  <si>
    <t>Phương pháp dạy học Tự nhiên - Xã hội</t>
  </si>
  <si>
    <t xml:space="preserve">Thực tập sư phạm </t>
  </si>
  <si>
    <r>
      <rPr>
        <sz val="10"/>
        <color theme="1"/>
        <rFont val="Times New Roman"/>
      </rPr>
      <t>H</t>
    </r>
    <r>
      <rPr>
        <b/>
        <sz val="10"/>
        <color theme="1"/>
        <rFont val="Times New Roman"/>
      </rPr>
      <t>ọc kỳ 1 (2024-2025) tức từ tháng 9 đến tháng 12/2024</t>
    </r>
  </si>
  <si>
    <t>Cơ sở tự nhiên xã hội</t>
  </si>
  <si>
    <t>Toán học 1</t>
  </si>
  <si>
    <t>Tiếng Việt</t>
  </si>
  <si>
    <t>Rèn luyện nghiệp vụ sư phạm</t>
  </si>
  <si>
    <t>Đạo đức và phương pháp dạy học Đạo đức</t>
  </si>
  <si>
    <t>Phương pháp dạy học Tiếng Việt</t>
  </si>
  <si>
    <t>Phương pháp dạy học Toán</t>
  </si>
  <si>
    <t>Mỹ thuật và phương pháp dạy học Mỹ thuật</t>
  </si>
  <si>
    <t>Phương pháp dạy học Tin học và Công nghệ</t>
  </si>
  <si>
    <t>Tổ chức hoạt động trải nghiệm</t>
  </si>
  <si>
    <t>Phát triển chương trình giáo dục</t>
  </si>
  <si>
    <t xml:space="preserve">Cơ sở tự nhiên xã hội </t>
  </si>
  <si>
    <t xml:space="preserve">Tiếng Việt </t>
  </si>
  <si>
    <t xml:space="preserve">Tâm lí học giáo dục tiểu học </t>
  </si>
  <si>
    <t>Giáo dục học tiểu học</t>
  </si>
  <si>
    <t>Quản lí trường tiểu học</t>
  </si>
  <si>
    <r>
      <rPr>
        <sz val="10"/>
        <color theme="1"/>
        <rFont val="Times New Roman"/>
      </rPr>
      <t>H</t>
    </r>
    <r>
      <rPr>
        <b/>
        <sz val="10"/>
        <color theme="1"/>
        <rFont val="Times New Roman"/>
      </rPr>
      <t>ọc kỳ 1 (2024-2025)</t>
    </r>
  </si>
  <si>
    <t xml:space="preserve">Phương pháp dạy học Toán  </t>
  </si>
  <si>
    <t xml:space="preserve">Phương pháp dạy học Tiếng Việt </t>
  </si>
  <si>
    <t xml:space="preserve">Phương pháp dạy học Tự nhiên - Xã hội </t>
  </si>
  <si>
    <t xml:space="preserve">Tự chọn 4 </t>
  </si>
  <si>
    <r>
      <rPr>
        <sz val="10"/>
        <color theme="1"/>
        <rFont val="Times New Roman"/>
      </rPr>
      <t>H</t>
    </r>
    <r>
      <rPr>
        <b/>
        <sz val="10"/>
        <color theme="1"/>
        <rFont val="Times New Roman"/>
      </rPr>
      <t>ọc kỳ 1 (2024-2025)</t>
    </r>
  </si>
  <si>
    <t>TRƯỞNG ĐƠN VỊ</t>
  </si>
  <si>
    <t>NGƯỜI LẬP KẾ HOẠCH</t>
  </si>
  <si>
    <t>(Ký và ghi rõ họ và tên)</t>
  </si>
  <si>
    <t>Khoa: GIÁO DỤC MẦM NON</t>
  </si>
  <si>
    <t>Rèn luyện nghiệp vụ sư phạm thường xuyên 1</t>
  </si>
  <si>
    <t>Tổ chức hoạt động vui chơi cho trẻ(223.2)</t>
  </si>
  <si>
    <t>Thực tập sư phạm(223.1)_TT_01</t>
  </si>
  <si>
    <t>Âm nhạc(223.1)_LT_01</t>
  </si>
  <si>
    <t>Môi trường và tổ chức cho trẻ khám phá môi trường xung quanh</t>
  </si>
  <si>
    <t>Tiếng Việt và phương pháp phát triển ngôn ngữ cho trẻ</t>
  </si>
  <si>
    <t>Tổ chức hoạt động giáo dục thể chất cho trẻ mầm non</t>
  </si>
  <si>
    <t>Tổ chức hoạt động hình thành biểu tượng toán cho trẻ</t>
  </si>
  <si>
    <t>Vệ sinh và phòng bệnh cho trẻ mầm non</t>
  </si>
  <si>
    <t>Phương pháp giáo dục mầm non tiên tiến</t>
  </si>
  <si>
    <r>
      <rPr>
        <sz val="10"/>
        <color theme="1"/>
        <rFont val="Times New Roman"/>
      </rPr>
      <t>H</t>
    </r>
    <r>
      <rPr>
        <b/>
        <sz val="10"/>
        <color theme="1"/>
        <rFont val="Times New Roman"/>
      </rPr>
      <t>ọc kỳ 1 (2024-2025) tức từ tháng 9 đến tháng 12/2024</t>
    </r>
  </si>
  <si>
    <t>Giải phẫu sinh lý trẻ em</t>
  </si>
  <si>
    <t>Toán cơ sở</t>
  </si>
  <si>
    <t>Thiết kế đồ dùng, đồ chơi cho trẻ mầm non</t>
  </si>
  <si>
    <t>Dinh dưỡng học trẻ em</t>
  </si>
  <si>
    <t>Tổ chức môi trường hoạt động cho trẻ mầm non</t>
  </si>
  <si>
    <t>Xây dựng môi trường giáo dục lấy trẻ làm trung tâm</t>
  </si>
  <si>
    <t>Đánh giá trong giáo dục</t>
  </si>
  <si>
    <t>Nghệ thuật tạo hình và phương pháp tổ chức hoạt động tạo hình cho trẻ</t>
  </si>
  <si>
    <t>Phương pháp giáo dục âm nhạc cho trẻ mầm non</t>
  </si>
  <si>
    <t>Văn học và tổ chức cho trẻ làm quen tác phẩm văn học</t>
  </si>
  <si>
    <t>Giáo dục tình cảm và kỹ năng xã hội cho trẻ mầm non</t>
  </si>
  <si>
    <t>Múa và phương pháp dạy múa cho trẻ mầm non</t>
  </si>
  <si>
    <t>Rèn luyện nghiệp vụ sư phạm thường xuyên 2</t>
  </si>
  <si>
    <t>Đánh giá sự phát triển của trẻ mầm non</t>
  </si>
  <si>
    <t>Lập kế hoạch trong giáo dục mầm non</t>
  </si>
  <si>
    <t>Âm nhạc</t>
  </si>
  <si>
    <t>Phát triển chương trình giáo dục mầm non</t>
  </si>
  <si>
    <t>Tổ chức hoạt động vui chơi cho trẻ</t>
  </si>
  <si>
    <t>Múa</t>
  </si>
  <si>
    <r>
      <rPr>
        <sz val="10"/>
        <color theme="1"/>
        <rFont val="Times New Roman"/>
      </rPr>
      <t>H</t>
    </r>
    <r>
      <rPr>
        <b/>
        <sz val="10"/>
        <color theme="1"/>
        <rFont val="Times New Roman"/>
      </rPr>
      <t>ọc kỳ 1 (2024-2025)</t>
    </r>
  </si>
  <si>
    <r>
      <rPr>
        <b/>
        <sz val="10"/>
        <color theme="1"/>
        <rFont val="Times New Roman"/>
      </rPr>
      <t xml:space="preserve">Đại học từ xa </t>
    </r>
    <r>
      <rPr>
        <b/>
        <sz val="10"/>
        <color rgb="FFFF0000"/>
        <rFont val="Times New Roman"/>
      </rPr>
      <t>(KHÔNG CÓ)</t>
    </r>
  </si>
  <si>
    <t>KHOA: TÂM LÝ GIÁO DỤC</t>
  </si>
  <si>
    <t>Khoa Tâm lý giáo dục</t>
  </si>
  <si>
    <t>Tâm lý học giáo dục tiểu học</t>
  </si>
  <si>
    <t>Sai số lượng SV</t>
  </si>
  <si>
    <t>Thực hành, thực tế chuyên môn</t>
  </si>
  <si>
    <t>khoa đã sửa</t>
  </si>
  <si>
    <t>Kiểm tra và thanh tra giáo dục</t>
  </si>
  <si>
    <t>Quản lí Nhà nước về giáo dục và đào tạo</t>
  </si>
  <si>
    <t>Tâm lý học thể dục thể thao</t>
  </si>
  <si>
    <t>Giao tiếp sư phạm</t>
  </si>
  <si>
    <t>Kinh tế học giáo dục</t>
  </si>
  <si>
    <t>Phát triển nguồn nhân lực trong giáo dục</t>
  </si>
  <si>
    <t>Tâm lý học đại cương</t>
  </si>
  <si>
    <t>Xã hội hóa giáo dục</t>
  </si>
  <si>
    <t>Đại cương quản lý giáo dục</t>
  </si>
  <si>
    <t>Giáo dục học</t>
  </si>
  <si>
    <t>Quản lý sự thay đổi trong giáo dục</t>
  </si>
  <si>
    <t>Tâm lý học giáo dục mầm non</t>
  </si>
  <si>
    <t>Tiếp cận hiện đại trong Quản lí giáo dục</t>
  </si>
  <si>
    <t>Tâm lý học</t>
  </si>
  <si>
    <r>
      <rPr>
        <sz val="10"/>
        <color theme="1"/>
        <rFont val="Times New Roman"/>
      </rPr>
      <t>H</t>
    </r>
    <r>
      <rPr>
        <b/>
        <sz val="10"/>
        <color theme="1"/>
        <rFont val="Times New Roman"/>
      </rPr>
      <t>ọc kỳ 1 (2024-2025) tức từ tháng 9 đến tháng 12/2024</t>
    </r>
  </si>
  <si>
    <t>Quản lí hoạt động dạy học, giáo dục</t>
  </si>
  <si>
    <t>Hệ thống thông tin trong quản lí giáo dục</t>
  </si>
  <si>
    <t>Truyền thông trong quản lý giáo dục</t>
  </si>
  <si>
    <t>Quản lí tài chính, cơ sở vật chất trong giáo dục</t>
  </si>
  <si>
    <t>Quản lý cơ sở giáo dục</t>
  </si>
  <si>
    <t>Quản lý thiết bị thư viện - trường học</t>
  </si>
  <si>
    <t>Đảm bảo chất lượng giáo dục</t>
  </si>
  <si>
    <t>Giáo dục vì sự phát triển bền vừng</t>
  </si>
  <si>
    <t>Xây dựng kế hoạch phát triển giáo dục</t>
  </si>
  <si>
    <t>Các mô hình quản lý giáo dục hiện đại</t>
  </si>
  <si>
    <t>Giáo dục học mầm non</t>
  </si>
  <si>
    <t>Kỹ năng lập kế hoạch</t>
  </si>
  <si>
    <t>Tâm lý học quản lý</t>
  </si>
  <si>
    <t>Quản lý trường mầm non</t>
  </si>
  <si>
    <r>
      <rPr>
        <sz val="11"/>
        <color theme="1"/>
        <rFont val="Times New Roman"/>
      </rPr>
      <t>a</t>
    </r>
    <r>
      <rPr>
        <sz val="10"/>
        <color theme="1"/>
        <rFont val="Times New Roman"/>
      </rPr>
      <t>.29</t>
    </r>
  </si>
  <si>
    <t>Nhập môn ngành sư phạm (QLGD)</t>
  </si>
  <si>
    <t>Nhập môn ngành Tâm lý học giáo dục</t>
  </si>
  <si>
    <t>Học phần Tâm lý học giáo dục tiểu học</t>
  </si>
  <si>
    <t>Học phần Tâm lý học giáo dục mầm non</t>
  </si>
  <si>
    <t>Học phần Giáo dục học tiểu học</t>
  </si>
  <si>
    <t>Học phần Giáo dục học mầm non</t>
  </si>
  <si>
    <t>Học phần Quản lý trường tiểu học</t>
  </si>
  <si>
    <t>Học phần Quản lý trường mầm non</t>
  </si>
  <si>
    <r>
      <rPr>
        <sz val="10"/>
        <color theme="1"/>
        <rFont val="Times New Roman"/>
      </rPr>
      <t>H</t>
    </r>
    <r>
      <rPr>
        <b/>
        <sz val="10"/>
        <color theme="1"/>
        <rFont val="Times New Roman"/>
      </rPr>
      <t>ọc kỳ 1 (2024-2025)</t>
    </r>
  </si>
  <si>
    <r>
      <rPr>
        <sz val="10"/>
        <color theme="1"/>
        <rFont val="Times New Roman"/>
      </rPr>
      <t>H</t>
    </r>
    <r>
      <rPr>
        <b/>
        <sz val="10"/>
        <color theme="1"/>
        <rFont val="Times New Roman"/>
      </rPr>
      <t>ọc kỳ 1 (2024-2025)</t>
    </r>
  </si>
  <si>
    <t>Biểu số 2b -  Toán</t>
  </si>
  <si>
    <t>KẾ HOẠCH ĐÀO TẠO - GIẢNG DẠY BẬC SAU ĐẠI HỌC NĂM 2024</t>
  </si>
  <si>
    <t>(Mẫu dành cho các đơn vị đào tạo gồm: Cao học,  tiến sĩ)</t>
  </si>
  <si>
    <t>Số lớp TC dự kiến mở</t>
  </si>
  <si>
    <t>=(3)x(7)</t>
  </si>
  <si>
    <t>+ Dạy  học phần ThS = (5)*34,75*1,5;
 + Dạy học phần TS = (3)*(5)*(6)*16,5*2</t>
  </si>
  <si>
    <t>Khoa Toán học</t>
  </si>
  <si>
    <t>Đào tạo cao học Thạc sĩ, Nghiên cứu sinh</t>
  </si>
  <si>
    <t>HỌC kỳ 2 năm học 2023-2024
(01/2024-08/2024)</t>
  </si>
  <si>
    <t>Học phần ThS: Đại số hiện đại</t>
  </si>
  <si>
    <t>Học phần ThS: Số học hiện đại</t>
  </si>
  <si>
    <t>Học phần ThS: Cơ sở Hình học hiện đại</t>
  </si>
  <si>
    <t>Học phần ThS: Một số phần mềm toán học chọn lọc</t>
  </si>
  <si>
    <t>Học phần ThS: Giải tích hàm</t>
  </si>
  <si>
    <t>Học phần ThS: Tự chọn 1</t>
  </si>
  <si>
    <t>Học phần ThS: Cơ sở Lý thuyết xác suất hiện đại</t>
  </si>
  <si>
    <t>Học phần ThS: Thống kê nâng cao và xử lý số liệu trong khoa học giáo dục</t>
  </si>
  <si>
    <t>Học phần ThS: Một số vấn đề hiện đại của lí luận dạy học môn Toán</t>
  </si>
  <si>
    <t>Học phần ThS: Lý luận về phát triển chương trình môn Toán</t>
  </si>
  <si>
    <t>Học phần NCS: Cơ sở lý thuyết xác suất và thống kê hiện đại</t>
  </si>
  <si>
    <t>Hướng dẫn Chuyên đề, Đồ án, Luận văn, Luận án</t>
  </si>
  <si>
    <r>
      <rPr>
        <sz val="11"/>
        <color rgb="FF0070C0"/>
        <rFont val="&quot;Times New Roman&quot;"/>
      </rPr>
      <t>Thực hành đồ án</t>
    </r>
    <r>
      <rPr>
        <sz val="11"/>
        <color rgb="FFFF0000"/>
        <rFont val="Times New Roman"/>
      </rPr>
      <t xml:space="preserve"> (Thực tập ThS định hướng ƯD)</t>
    </r>
  </si>
  <si>
    <r>
      <rPr>
        <sz val="11"/>
        <color rgb="FF0070C0"/>
        <rFont val="&quot;Times New Roman&quot;"/>
      </rPr>
      <t>Hướng dẫn đồ án TN</t>
    </r>
    <r>
      <rPr>
        <sz val="11"/>
        <color rgb="FFFF0000"/>
        <rFont val="Times New Roman"/>
      </rPr>
      <t xml:space="preserve"> (Đồ án TN ThS định hướng ƯD)</t>
    </r>
  </si>
  <si>
    <t>Hướng dẫn luận văn TN</t>
  </si>
  <si>
    <t>Hướng dẫn chuyên đề NCS: Chuyên đề 1</t>
  </si>
  <si>
    <t>Hướng dẫn chuyên đề NCS: Chuyên đề 2</t>
  </si>
  <si>
    <t>Hướng dẫn tiểu luận tổng quan NCS</t>
  </si>
  <si>
    <t>Hướng dẫn Luận án tiến sĩ</t>
  </si>
  <si>
    <t>Học kỳ 1 năm học 2024-2025
(09/2024-12/2024)</t>
  </si>
  <si>
    <t>Học phần ThS: Đại số giao hoán</t>
  </si>
  <si>
    <t>Học phần ThS: Hình học Đại số</t>
  </si>
  <si>
    <t>Học phần ThS: Lý thuyết trường và Lý thuyết Galois</t>
  </si>
  <si>
    <t>Học phần ThS: Lý thuyết nhóm</t>
  </si>
  <si>
    <t>Học phần ThS: Đại số đồng điều</t>
  </si>
  <si>
    <t>Học phần ThS: Đa thức và ứng dụng</t>
  </si>
  <si>
    <t>Học phần ThS: Đại số tổ hợp</t>
  </si>
  <si>
    <t>Học phần ThS: Giải tích phức</t>
  </si>
  <si>
    <t>Học phần ThS: Không gian vectơ tô pô</t>
  </si>
  <si>
    <t>Học phần ThS: Phương trình đạo hàm riêng</t>
  </si>
  <si>
    <t>Học phần ThS: Tự chọn 5 (Hướng Nghiên cứu, Ứng dụng)</t>
  </si>
  <si>
    <t>Học phần ThS: Tự chọn 6 (Hướng Nghiên cứu, ứng dụng)</t>
  </si>
  <si>
    <t>Học phần ThS: Đánh giá kết quả học tập của học sinh trong dạy học môn toán ở trường phổ thông</t>
  </si>
  <si>
    <t>Học phần ThS: Phát triển tư duy cho học sinh trong dạy học toán ở trường phổ thông</t>
  </si>
  <si>
    <t>Học phần ThS: Phát triển lí luận dạy học môn Toán</t>
  </si>
  <si>
    <t>Học phần ThS: Vận dụng các phương pháp dạy học không truyền thống vào dạy học môn Toán</t>
  </si>
  <si>
    <t>Học phần ThS: Nghiên cứu các SL của HS thông qua DH môn Toán</t>
  </si>
  <si>
    <t>Học phần ThS: Nghiên cứu các PPDH không truyền thống trong DH Toán</t>
  </si>
  <si>
    <t>Học phần ThS: DH môn toán thông qua PH và SCSL của HS</t>
  </si>
  <si>
    <t>Học phần NCS: Một số vấn đề chọn lọc về luật số lớn</t>
  </si>
  <si>
    <t>Hướng dẫn chuyên đề/tiểu luận tổng quan TS</t>
  </si>
  <si>
    <t>Biểu số 2b -  Vật lý</t>
  </si>
  <si>
    <t>=(3)x(4)x(5)x(6)x(7)</t>
  </si>
  <si>
    <t>+ Dạy  chuyên đề ThS = (3)*(5)*(6)*16,5*1,5;
 + Dạy chuyên đề TS = (3)*(6)*16,5*2</t>
  </si>
  <si>
    <t>Đào tạo cao học, Nghiên cứu sinh</t>
  </si>
  <si>
    <t>Giảng dạy Cao học</t>
  </si>
  <si>
    <t>Phát triển năng lực người học trong dạy học Vật lý</t>
  </si>
  <si>
    <t>x</t>
  </si>
  <si>
    <t>Tổ chức dạy học vật lý ở trường phổ thông</t>
  </si>
  <si>
    <t>Đo lường và đánh giá trong dạy học vật lý</t>
  </si>
  <si>
    <t>Thí nghiệm trong dạy học vật lý</t>
  </si>
  <si>
    <t>Ứng dụng CNTT trong dạy học Vật lý</t>
  </si>
  <si>
    <t>Chuyên đề NCS ….................</t>
  </si>
  <si>
    <t>Hướng dẫn Luận văn, Đồ án, Luận án</t>
  </si>
  <si>
    <t>Thực hành đồ án</t>
  </si>
  <si>
    <t>Hướng dẫn đồ án TN</t>
  </si>
  <si>
    <t>Hướng dẫn luân văn, đồ án tốt nghiệp cao học ngành quang học</t>
  </si>
  <si>
    <t>2.2.</t>
  </si>
  <si>
    <r>
      <rPr>
        <sz val="10"/>
        <color rgb="FF0070C0"/>
        <rFont val="Times New Roman"/>
      </rPr>
      <t>H</t>
    </r>
    <r>
      <rPr>
        <b/>
        <sz val="10"/>
        <color rgb="FF0070C0"/>
        <rFont val="Times New Roman"/>
      </rPr>
      <t>ọc kỳ 1 (2024-2025)</t>
    </r>
  </si>
  <si>
    <t>Toán cho Vật lý</t>
  </si>
  <si>
    <t>Cơ học lượng tử</t>
  </si>
  <si>
    <t>Vật lý Lazer</t>
  </si>
  <si>
    <t>Những vấn đề hiện đại trong dạy học vật lý</t>
  </si>
  <si>
    <t>Phương pháp số và xử lý số liệu thực nghiệm</t>
  </si>
  <si>
    <t>Nguyên tử và phân tử</t>
  </si>
  <si>
    <t>Vật lý thống kê</t>
  </si>
  <si>
    <t>Biểu số 2b -  Hoá học</t>
  </si>
  <si>
    <t>+ Dạy  chuyên đề ThS = (5)*34,75*1,5;
 + Dạy chuyên đề TS = (4)*(7)</t>
  </si>
  <si>
    <t xml:space="preserve"> H11-H14: Kính đề nghị  Phòng SĐH kiểm tra công thức hàm tổng trong feedback, để số liệu khớp  (Hàm tổng thiếu hàng). Khoa Hoá đã sửa lại đúng hàm tổng trong bản này rồi.</t>
  </si>
  <si>
    <t>Hóa lý nâng cao</t>
  </si>
  <si>
    <t>Khoa Hóa đã sửa theo feedback  của Khoa Toán (bản được được thẩm định của phòng SĐH)</t>
  </si>
  <si>
    <t>Hóa vô cơ nâng cao</t>
  </si>
  <si>
    <t>Hóa hữu cơ nâng cao</t>
  </si>
  <si>
    <t>Hóa phân tích nâng cao</t>
  </si>
  <si>
    <t>Các phương pháp phổ ứng dụng trong hoá học</t>
  </si>
  <si>
    <t>Phương pháp nghiên cứu khoa học trong hoá học</t>
  </si>
  <si>
    <t>Tin học ứng dụng trong hoá học</t>
  </si>
  <si>
    <t>Hóa sinh hiện đại</t>
  </si>
  <si>
    <t>Chuyên đề NCS (2 lớp: hữu cơ +LLPP)</t>
  </si>
  <si>
    <r>
      <rPr>
        <sz val="10"/>
        <color rgb="FF0070C0"/>
        <rFont val="Times New Roman"/>
      </rPr>
      <t>H</t>
    </r>
    <r>
      <rPr>
        <b/>
        <sz val="10"/>
        <color rgb="FF0070C0"/>
        <rFont val="Times New Roman"/>
      </rPr>
      <t>ọc kỳ 1 (2024-2025)</t>
    </r>
  </si>
  <si>
    <t>Các phương pháp và kỹ thuật chuẩn bị mẫu phân tích</t>
  </si>
  <si>
    <t>Các phương pháp sắc ký hiện đại trong phân tích</t>
  </si>
  <si>
    <t>Các phương pháp phân tích kim loại</t>
  </si>
  <si>
    <t>Phương pháp thống kê và tối ưu hóa trong thực nghiệm hóa học</t>
  </si>
  <si>
    <t xml:space="preserve">Phức chất trong hóa học phân tích </t>
  </si>
  <si>
    <t>Phương pháp dạy học hóa học hiện đại</t>
  </si>
  <si>
    <t>Bồi dưỡng HS giỏi hóa học quốc gia và quốc tế</t>
  </si>
  <si>
    <t>UD công nghệ trong DH hóa học</t>
  </si>
  <si>
    <t>Phương pháp dạy học hóa học bằng Tiếng Anh</t>
  </si>
  <si>
    <t>Đo lường và đánh giá trong giáo dục</t>
  </si>
  <si>
    <t>Hóa học các hợp chất polymer</t>
  </si>
  <si>
    <t>Các phương pháp phổ nghiên cứu cấu trúc phân tử hợp chất hữu cơ</t>
  </si>
  <si>
    <t>Các phương pháp tách và tinh chế hợp chất hợp chất hữu cơ</t>
  </si>
  <si>
    <t>0.,14</t>
  </si>
  <si>
    <t>Biểu số 2b -  Sinh</t>
  </si>
  <si>
    <t>+ Dạy  chuyên đề ThS = ((5)*34,75*1,5;
 + Dạy chuyên đề TS = (3)*(6)*16,5*2</t>
  </si>
  <si>
    <t>Sinh học phân tử tế bào</t>
  </si>
  <si>
    <t>Sinh học phát triển</t>
  </si>
  <si>
    <t xml:space="preserve"> Công nghệ sinh học</t>
  </si>
  <si>
    <t>Phương pháp luận NCKH</t>
  </si>
  <si>
    <t>TC1 (Môn cơ sở ngành Sinh học)</t>
  </si>
  <si>
    <t>TC2 (Môn cơ sở ngành Sinh học)</t>
  </si>
  <si>
    <t>TC3 (Môn cơ sở ngành Sinh học)</t>
  </si>
  <si>
    <t>TC4 (Môn cơ sở ngành Sinh học)</t>
  </si>
  <si>
    <r>
      <rPr>
        <sz val="10"/>
        <color rgb="FF0070C0"/>
        <rFont val="Times New Roman"/>
      </rPr>
      <t>H</t>
    </r>
    <r>
      <rPr>
        <b/>
        <sz val="10"/>
        <color rgb="FF0070C0"/>
        <rFont val="Times New Roman"/>
      </rPr>
      <t>ọc kỳ 1 (2024-2025)</t>
    </r>
  </si>
  <si>
    <t>Môn bắt buộc 1 (chuyên ngành Thực vật học)</t>
  </si>
  <si>
    <t>Môn bắt buộc 2 (chuyên ngành Thực vật học)</t>
  </si>
  <si>
    <t>Môn bắt buộc 3 (chuyên ngành Thực vật học)</t>
  </si>
  <si>
    <t>Môn tự chọn 1 (chuyên ngành Thực vật học)</t>
  </si>
  <si>
    <t>Môn tự chọn 2 (chuyên ngành Thực vật học)</t>
  </si>
  <si>
    <t>Môn bắt buộc 1 (chuyên ngành Sinh học thực nghiệm)</t>
  </si>
  <si>
    <t>Môn bắt buộc 2 (chuyên ngành Sinh học thực nghiệm)</t>
  </si>
  <si>
    <t>Môn bắt buộc 3 (chuyên ngành Sinh học thực nghiệm)</t>
  </si>
  <si>
    <t>Môn tự chọn 1 (chuyên ngành Sinh học thực nghiệm)</t>
  </si>
  <si>
    <t>Môn tự chọn 2 (chuyên ngành Sinh học thực nghiệm)</t>
  </si>
  <si>
    <t>Môn bắt buộc 1 (chuyên ngành LL&amp;PPDH Sinh học)</t>
  </si>
  <si>
    <t>Môn bắt buộc 2 (chuyên ngành LL&amp;PPDH Sinh học)</t>
  </si>
  <si>
    <t>Môn bắt buộc 3 (chuyên ngành LL&amp;PPDH Sinh học)</t>
  </si>
  <si>
    <t>Môn tự chọn 1 (chuyên ngành LL&amp;PPDH Sinh học)</t>
  </si>
  <si>
    <t>Môn tự chọn 2 (chuyên ngành LL&amp;PPDH Sinh học)</t>
  </si>
  <si>
    <t>Biểu số 2b -  Văn</t>
  </si>
  <si>
    <t>+ Dạy  chuyên đề ThS = (3)*(5)*34,75*1,5;
 + Dạy chuyên đề TS = (3)*(6)*16,5*2</t>
  </si>
  <si>
    <t>Chuyên đề Ngôn ngữ nghệ thuật</t>
  </si>
  <si>
    <t>Chuyên đề Từ Hán Việt</t>
  </si>
  <si>
    <t>Chuyên đề Phương pháp luận nghiên cứu Ngữ văn</t>
  </si>
  <si>
    <t>Tiếp cận văn học nhìn từ góc nhìn văn hóa</t>
  </si>
  <si>
    <t>Chuyên đề Thi pháp học hiện đại</t>
  </si>
  <si>
    <t>Chuyên đề văn học Việt nam và vấn đề hiện đâị hóa</t>
  </si>
  <si>
    <t>Chuyên đề các trường phái lí luận, phê bình văn học Âu Mĩ thế kỉ XX</t>
  </si>
  <si>
    <t>Chuyên đề Dạy học các loại hình văn bản trong chương trình Ngữ văn phổ thông</t>
  </si>
  <si>
    <t>Chuyên đề Ngữ pháp đại cương</t>
  </si>
  <si>
    <t>Chuyên đề Ngôn ngữ học đại cương</t>
  </si>
  <si>
    <t>Chuyên đề Ngữ nghĩa học từ vựng</t>
  </si>
  <si>
    <t>Chuyên đề Phân tích văn bản</t>
  </si>
  <si>
    <t>Chuyen đề Ngữ nghĩa lời hội thoại</t>
  </si>
  <si>
    <t>Chuyên đề NCS Văn chính luận văn học Việt Nam trung đại</t>
  </si>
  <si>
    <t>Chuyên đề NCS Văn học trào phúng Việt Nam</t>
  </si>
  <si>
    <t>Chuyên đề NCS Truyện ngắn Việt Nam hiện đại</t>
  </si>
  <si>
    <t>Chuyên đề NCS Phong trào Thơ mới và việc đổi mới thi pháp thơ trữ tình Việt Nam</t>
  </si>
  <si>
    <t>Chuyên đề NCS Mối quan hệ giữa văn hoá dân gian và văn học Việt Nam trung đại</t>
  </si>
  <si>
    <t>Thực hành 8 học phần đồ án</t>
  </si>
  <si>
    <t>Hướng dẫn 17 luận văn TN</t>
  </si>
  <si>
    <t>Hướng dẫn 8 đồ án TN</t>
  </si>
  <si>
    <t>Hướng dẫn 2 Luận án tiến sĩ</t>
  </si>
  <si>
    <t>TS. Lê Thị Sao Chi</t>
  </si>
  <si>
    <t>Biểu số 2b - Sử</t>
  </si>
  <si>
    <t>+ Dạy  học phần ThS = (5)*34,75*1,5;
 + Dạy học phần TS = (3)*(5)*(6)*16,5*2</t>
  </si>
  <si>
    <t>Quan hệ quốc tế trong thời kỳ Chiến tranh lạnh</t>
  </si>
  <si>
    <t>Vấn đề canh tân, đổi mới đất nước ở Việt Nam thời kỳ cận đại và hiện đại.</t>
  </si>
  <si>
    <t>Phương pháp nghiên cứu khoa học Lịch sử</t>
  </si>
  <si>
    <t>Văn hóa Việt Nam: Tiếp cận bộ phận</t>
  </si>
  <si>
    <t>Chuyên đề NCS Lịch sử Việt Nam</t>
  </si>
  <si>
    <t>Chuyên đề NCS Lịch sử thế giới</t>
  </si>
  <si>
    <r>
      <rPr>
        <sz val="10"/>
        <color rgb="FF0070C0"/>
        <rFont val="Times New Roman"/>
      </rPr>
      <t>H</t>
    </r>
    <r>
      <rPr>
        <b/>
        <sz val="10"/>
        <color rgb="FF0070C0"/>
        <rFont val="Times New Roman"/>
      </rPr>
      <t>ọc kỳ 1 (2024-2025)</t>
    </r>
  </si>
  <si>
    <t xml:space="preserve">Giáo dục khoa cử Nho học Việt Nam từ năm 1075 đến năm 1919. </t>
  </si>
  <si>
    <t>Cuộc cách mạng khoa học - kỹ thuật hiện đại</t>
  </si>
  <si>
    <t>Một số vấn đề về Hiệp hội các nước Đông Nam Á (ASEAN)</t>
  </si>
  <si>
    <t>Làng xã Việt Nam trong lịch sử</t>
  </si>
  <si>
    <t>Đô thị Việt Nam trong lịch sử</t>
  </si>
  <si>
    <t>Chúa Nguyễn và Vương triều Nguyễn trong lịch sử Việt Nam</t>
  </si>
  <si>
    <t>Hồ Chí Minh với phong trào giải phóng dân tộc ở Việt Nam</t>
  </si>
  <si>
    <t>Kinh tế Việt Nam thời Pháp thuộc</t>
  </si>
  <si>
    <t>Biểu số 2b - Địa</t>
  </si>
  <si>
    <t>Đã sửa công thức tính!</t>
  </si>
  <si>
    <t>Học kỳ 2 năm học 2023-2024</t>
  </si>
  <si>
    <t>a1</t>
  </si>
  <si>
    <t>Chuyên đề: Một số vấn đề ĐLTN đại cương</t>
  </si>
  <si>
    <t>a2.</t>
  </si>
  <si>
    <t>Chuyên đề: Một số vấn đề ĐLKT - XH đại cương</t>
  </si>
  <si>
    <t>a3</t>
  </si>
  <si>
    <t>Chuyên đề: Lý luận dạy học địa lí hiện đại</t>
  </si>
  <si>
    <t>a4</t>
  </si>
  <si>
    <t>Chuyên đề: Hệ thống thông tin địa lí (GIS) và ứng dụng trong địa lí</t>
  </si>
  <si>
    <t>a5</t>
  </si>
  <si>
    <t>Chuyên đề tự chọn 1_Môn 1</t>
  </si>
  <si>
    <t>a6</t>
  </si>
  <si>
    <t>Chuyên đề tự chọn 1_Môn 2</t>
  </si>
  <si>
    <t>a7</t>
  </si>
  <si>
    <t>Chuyên đề tự chọn 1_Môn 3</t>
  </si>
  <si>
    <t>a8</t>
  </si>
  <si>
    <t>Chuyên đề tự chọn 1_Môn 4</t>
  </si>
  <si>
    <t>Hướng dẫn luận văn TN K30</t>
  </si>
  <si>
    <r>
      <rPr>
        <sz val="10"/>
        <color rgb="FF0070C0"/>
        <rFont val="Times New Roman"/>
      </rPr>
      <t>H</t>
    </r>
    <r>
      <rPr>
        <b/>
        <sz val="10"/>
        <color rgb="FF0070C0"/>
        <rFont val="Times New Roman"/>
      </rPr>
      <t>ọc kỳ 1 (2024-2025)</t>
    </r>
  </si>
  <si>
    <t>a9</t>
  </si>
  <si>
    <t>Chuyên đề: PP luận và PPNC địa lí kinh tế - xã hội</t>
  </si>
  <si>
    <t>a10</t>
  </si>
  <si>
    <t>Chuyên đề: Tổ chức lãnh thổ kinh tế</t>
  </si>
  <si>
    <t>a11</t>
  </si>
  <si>
    <t>Chuyên đề: Quần cư và đô thị hóa</t>
  </si>
  <si>
    <t>a12</t>
  </si>
  <si>
    <t>a13</t>
  </si>
  <si>
    <t>Chuyên đềtự chọn 1_Môn 2</t>
  </si>
  <si>
    <t>Biểu số 2b - GDCT</t>
  </si>
  <si>
    <t>Khoa Giáo dục chính trị</t>
  </si>
  <si>
    <t>Triết học chính trị</t>
  </si>
  <si>
    <t>Những nguyên lý cơ bản của Kinh tế chính trị Mác- Lênin trong thời đại ngày nay</t>
  </si>
  <si>
    <t>Những nguyên lý cơ bản của CNXH khoa học trong thời đại ngày nay</t>
  </si>
  <si>
    <t>Tư tưởng chính trị Hồ Chí Minh</t>
  </si>
  <si>
    <t>Phương pháp luận nghiên cứu khoa học giáo dục</t>
  </si>
  <si>
    <t xml:space="preserve">Lý luận dạy học hiện đại </t>
  </si>
  <si>
    <t>Giáo dục kinh tế và pháp luật ở trường phổ thông</t>
  </si>
  <si>
    <r>
      <rPr>
        <sz val="10"/>
        <color rgb="FF0070C0"/>
        <rFont val="Times New Roman"/>
      </rPr>
      <t>H</t>
    </r>
    <r>
      <rPr>
        <b/>
        <sz val="10"/>
        <color rgb="FF0070C0"/>
        <rFont val="Times New Roman"/>
      </rPr>
      <t>ọc kỳ 1 (2024-2025)</t>
    </r>
  </si>
  <si>
    <t>Vấn đề con người, quyền và nghĩa vụ của công dân</t>
  </si>
  <si>
    <t>Những vấn đề cơ bản của phương pháp giảng dạy các môn Lý luận chính trị (Dạy học dự án)</t>
  </si>
  <si>
    <t>Phương pháp giảng dạy và phát triển chương trình Giáo dục công dân trong chương trình trung học cơ sở (Dạy học dự án)</t>
  </si>
  <si>
    <t>Phương pháp giảng dạy và phát triển chương trình Giáo dục kinh tế và pháp luật  (Dạy học dự án)</t>
  </si>
  <si>
    <t>Xây dựng kế hoạch bài dạy, kiểm tra, đánh giá môn Giáo dục công dân (Định hướng nghiên cứu), (Dạy học dự án)</t>
  </si>
  <si>
    <t>Xây dựng kế hoạch bài dạy, kiểm tra, đánh giá môn Giáo dục kinh tế và pháp luật (Định hướng nghiên cứu), (Dạy học dự án)</t>
  </si>
  <si>
    <t>Phương pháp giáo dục đạo đức và kỹ năng sống ở trường phổ thông (Định hướng ứng dụng), (Dạy học dự án)</t>
  </si>
  <si>
    <t>Phương pháp dạy học chuyên đề học tập môn GD kinh tế và pháp luật (Định hướng ứng dụng), (Dạy học dự án)</t>
  </si>
  <si>
    <t>Biểu số 2b - Tin</t>
  </si>
  <si>
    <t>Đào tạo cao học</t>
  </si>
  <si>
    <t>Các mô hình và kiến trúc hệ thống thông tin quản lý</t>
  </si>
  <si>
    <t>Tối ưu hóa</t>
  </si>
  <si>
    <t>Biểu số 2b - GDMN</t>
  </si>
  <si>
    <t>=(3)x((7)</t>
  </si>
  <si>
    <t>+ Dạy  học phần ThS =(5)*34,75*1,5;
 + Dạy học phần TS = (3)*(6)*16,5*2</t>
  </si>
  <si>
    <t>Khoa Giáo dục Mầm non</t>
  </si>
  <si>
    <t>Một số lý thuyết hiện đại về tâm lý học trẻ em
Một số vấn đề cơ bản của giáo dục mầm non hiện đại
Sự tăng trưởng và phát triển của trẻ mầm non
Phương pháp nghiên cứu khoa học trong giáo dục mầm non
Một số vấn đề giáo dục mầm non hiện đại</t>
  </si>
  <si>
    <t>Một số vấn đề giáo dục mầm non hiện đại</t>
  </si>
  <si>
    <t>Sự tăng trưởng và phát triển của trẻ mầm non</t>
  </si>
  <si>
    <t>Phương pháp nghiên cứu khoa học GDMN</t>
  </si>
  <si>
    <r>
      <rPr>
        <sz val="10"/>
        <color rgb="FF0070C0"/>
        <rFont val="Times New Roman"/>
      </rPr>
      <t>H</t>
    </r>
    <r>
      <rPr>
        <b/>
        <sz val="10"/>
        <color rgb="FF0070C0"/>
        <rFont val="Times New Roman"/>
      </rPr>
      <t>ọc kỳ 1 (2024-2025)</t>
    </r>
  </si>
  <si>
    <t xml:space="preserve">Ứng dụng công nghệ thông tin trong các cơ sở giáo dục mầm non
</t>
  </si>
  <si>
    <t>Cơ sở ngôn ngữ học của việc PTTN</t>
  </si>
  <si>
    <t>Giáo dục qua trải nghiệm cho trẻ MN</t>
  </si>
  <si>
    <t>Biểu số 2b - GDTH</t>
  </si>
  <si>
    <t>+ Dạy  học phần ThS =(5)*34,75*1,5;
 + Dạy học phần TS = (3)*(6)*16,5*2</t>
  </si>
  <si>
    <t>Khoa Giáo dục Tiểu học</t>
  </si>
  <si>
    <r>
      <rPr>
        <sz val="10"/>
        <color rgb="FF0070C0"/>
        <rFont val="Times New Roman"/>
      </rPr>
      <t>H</t>
    </r>
    <r>
      <rPr>
        <b/>
        <sz val="10"/>
        <color rgb="FF0070C0"/>
        <rFont val="Times New Roman"/>
      </rPr>
      <t>ọc kỳ 1 (2024-2025)</t>
    </r>
  </si>
  <si>
    <t>Học kỳ 1 (2024-2025)</t>
  </si>
  <si>
    <t>Các lý thuyết tâm lý học dạy học hiện đại</t>
  </si>
  <si>
    <t>Những vấn đề cơ bản của giáo dục tiểu học hiện đại</t>
  </si>
  <si>
    <t>Phương pháp nghiên cứu khoa học Giáo dục tiểu học</t>
  </si>
  <si>
    <t>Phát triển chương trình giáo dục tiểu học tiếp cận năng lực</t>
  </si>
  <si>
    <t>Phát triển trí thông minh ngôn ngữ cho học sinh tiểu học thông qua dạy học Tiếng Việt</t>
  </si>
  <si>
    <t>Dạy học Toán ở tiểu học theo định hướng phát triển năng lực học sinh</t>
  </si>
  <si>
    <t>Dạy học các môn Tự nhiên – Xã hội theo định hướng phát triển năng lực học sinh</t>
  </si>
  <si>
    <t>Tự chọn 5-NC</t>
  </si>
  <si>
    <t>Tự chọn 6-NC</t>
  </si>
  <si>
    <t>Tự chọn 5-UD</t>
  </si>
  <si>
    <t>Tự chọn 6-UD</t>
  </si>
  <si>
    <t>Biểu số 2b - TLGD</t>
  </si>
  <si>
    <t>Khoa Tâm lý-Giáo dục</t>
  </si>
  <si>
    <t>Chuyên đề : 1</t>
  </si>
  <si>
    <t>Chuyên đề : 2</t>
  </si>
  <si>
    <t>Chuyên đề : 3</t>
  </si>
  <si>
    <t>Chuyên đề : 4</t>
  </si>
  <si>
    <t>Chuyên đề : 5</t>
  </si>
  <si>
    <t>Chuyên đề : 6</t>
  </si>
  <si>
    <t>Chuyên đề : 7</t>
  </si>
  <si>
    <t>Chuyên đề : 8</t>
  </si>
  <si>
    <t>Chuyên đề NCS Lãnh đạo cơ sở giáo dục trong bối cảnh hiện nay</t>
  </si>
  <si>
    <t xml:space="preserve">Chuyên đề NCS Chính sách phát triển giáo dục thời kỳ đổi mới </t>
  </si>
  <si>
    <t>Chuyên đề NCS Một số vấn đề của giáo dục học hiện đại</t>
  </si>
  <si>
    <t>Tiểu luận tổng quan</t>
  </si>
  <si>
    <t>Chuyên đề TS</t>
  </si>
  <si>
    <r>
      <rPr>
        <sz val="10"/>
        <color rgb="FF0070C0"/>
        <rFont val="Times New Roman"/>
      </rPr>
      <t>H</t>
    </r>
    <r>
      <rPr>
        <b/>
        <sz val="10"/>
        <color rgb="FF0070C0"/>
        <rFont val="Times New Roman"/>
      </rPr>
      <t>ọc kỳ 1 (2024-2025)</t>
    </r>
  </si>
  <si>
    <t>Chuyên đề : 9</t>
  </si>
  <si>
    <t>Chuyên đề : 10</t>
  </si>
  <si>
    <t>Chuyên đề : 11</t>
  </si>
  <si>
    <t>Chuyên đề : 12</t>
  </si>
  <si>
    <t>Chuyên đề : 13</t>
  </si>
  <si>
    <t>Biểu số 3</t>
  </si>
  <si>
    <t>KẾ HOẠCH GIỜ GIẢNG DẠY NĂM 2024</t>
  </si>
  <si>
    <t>(Biểu dùng cho đơn vị đào tạo và đơn vị hành chính có giảng viên công tác tại đơn vị)</t>
  </si>
  <si>
    <t>Đơn vị tính: Tiết chuẩn</t>
  </si>
  <si>
    <t>Tổ bộ môn và họ tên giảng viên</t>
  </si>
  <si>
    <t>Chức danh</t>
  </si>
  <si>
    <t>Số giờ chuẩn theo định mức</t>
  </si>
  <si>
    <t>Số giờ chuẩn được miễn giảm</t>
  </si>
  <si>
    <t>Số giờ chuẩn còn phải đảm nhận</t>
  </si>
  <si>
    <t>Ghi chú 
(Về lý do giảm, tỷ lệ giảm, thời gian giảm, …)</t>
  </si>
  <si>
    <t>Cộng</t>
  </si>
  <si>
    <t>Giờ giảng dạy</t>
  </si>
  <si>
    <t>Giờ NCKH</t>
  </si>
  <si>
    <t>Giờ HĐCM khác</t>
  </si>
  <si>
    <t>THẨM ĐỊNH CỦA PHÒNG TCCB</t>
  </si>
  <si>
    <t>(13)</t>
  </si>
  <si>
    <t>(14)</t>
  </si>
  <si>
    <t>(15)</t>
  </si>
  <si>
    <t>(16)</t>
  </si>
  <si>
    <t>Tổng số cán bộ của đơn vị: ….., trong đó:</t>
  </si>
  <si>
    <t>Cán bộ hành chính …...</t>
  </si>
  <si>
    <t>Cán bộ giảng dạy: ….., gồm:</t>
  </si>
  <si>
    <t>CBGD đảm nhận ĐM giờ tập sự (thử việc): 0</t>
  </si>
  <si>
    <t>CBGD đảm nhận ĐM giờ giảng viên trở lên: …..</t>
  </si>
  <si>
    <t>CBGD đảm nhận ĐM giờ giáo viên: 0</t>
  </si>
  <si>
    <t>Nguyễn Ngọc Bích</t>
  </si>
  <si>
    <t>GVC, TS</t>
  </si>
  <si>
    <t>Trợ lý đào tạo</t>
  </si>
  <si>
    <t>Nguyễn Duy Bình</t>
  </si>
  <si>
    <t>Nguyễn Huy Chiêu</t>
  </si>
  <si>
    <t>PGS, TS</t>
  </si>
  <si>
    <t>Chủ tịch CĐBP</t>
  </si>
  <si>
    <t>Nguyễn Thị Ngọc Diệp</t>
  </si>
  <si>
    <t>Trương Thị Dung</t>
  </si>
  <si>
    <t>Nguyễn Văn Đức</t>
  </si>
  <si>
    <t>Đinh Thanh Giang</t>
  </si>
  <si>
    <t>TS</t>
  </si>
  <si>
    <t>Đi nước ngoài đến đầu tháng 3/2024</t>
  </si>
  <si>
    <t>Dương Xuân Giáp</t>
  </si>
  <si>
    <t>Phó trưởng khoa</t>
  </si>
  <si>
    <t xml:space="preserve"> </t>
  </si>
  <si>
    <t>Đào Thị Thanh Hà</t>
  </si>
  <si>
    <t>Nguyễn Thị Mỹ Hằng</t>
  </si>
  <si>
    <t>Phó chủ tịch CĐBP</t>
  </si>
  <si>
    <t>Thái Thị Hồng Lam</t>
  </si>
  <si>
    <t>Nguyễn Thị Hồng Loan</t>
  </si>
  <si>
    <t>Trưởng khoa</t>
  </si>
  <si>
    <t>Trần Anh Nghĩa</t>
  </si>
  <si>
    <t>Cố vấn học tập, trợ lý đào tạo chuyên trách SPV</t>
  </si>
  <si>
    <t>Nguyễn Hữu Quang</t>
  </si>
  <si>
    <t>TLĐT trực tuyến</t>
  </si>
  <si>
    <t>Nguyễn Thành Quang</t>
  </si>
  <si>
    <t>Nguyễn Văn Quảng</t>
  </si>
  <si>
    <t>GS, TS</t>
  </si>
  <si>
    <t>Đậu Hồng Quân</t>
  </si>
  <si>
    <t>ThS</t>
  </si>
  <si>
    <t>Học nước ngoài</t>
  </si>
  <si>
    <t>Vũ Thị Hồng Thanh</t>
  </si>
  <si>
    <t>Lê Văn Thành</t>
  </si>
  <si>
    <t>Nguyễn Thị Thế</t>
  </si>
  <si>
    <t>Nguyễn Quốc Thơ</t>
  </si>
  <si>
    <t>TL ĐBCL</t>
  </si>
  <si>
    <t>Nguyễn Thị Quỳnh Trang</t>
  </si>
  <si>
    <t>Nguyễn Trần Thuận</t>
  </si>
  <si>
    <t>Học nước ngoài đến hết tháng 8/2024</t>
  </si>
  <si>
    <t>Võ Thị Hồng Vân</t>
  </si>
  <si>
    <t>Chu Văn Lanh</t>
  </si>
  <si>
    <t>PGS.TS.</t>
  </si>
  <si>
    <t>Nguyễn Thị Nhị</t>
  </si>
  <si>
    <t>Phó Trưởng Khoa</t>
  </si>
  <si>
    <t>Lê Cảnh Trung</t>
  </si>
  <si>
    <t>Nguyễn Thành Công</t>
  </si>
  <si>
    <t>Lê Văn Đoài</t>
  </si>
  <si>
    <t>Đoàn Thế Ngô Vinh</t>
  </si>
  <si>
    <t>Cố vấn học tập</t>
  </si>
  <si>
    <t>Đỗ Thanh Thuỳ</t>
  </si>
  <si>
    <t>Chủ tịch công đoàn</t>
  </si>
  <si>
    <t>Lê Văn Vinh</t>
  </si>
  <si>
    <t>TLĐT</t>
  </si>
  <si>
    <t>Lưu Tiến Hưng</t>
  </si>
  <si>
    <t>Hiệu trưởng Trường Sư phạm</t>
  </si>
  <si>
    <t>Đinh Xuân Khoa</t>
  </si>
  <si>
    <t>GS.TS.</t>
  </si>
  <si>
    <t>Nguyễn Huy Bằng</t>
  </si>
  <si>
    <t>Hiệu trưởng Trường ĐH Vinh</t>
  </si>
  <si>
    <t>Bùi Đình Thuận</t>
  </si>
  <si>
    <t>Giám đốc TTTH TN</t>
  </si>
  <si>
    <t>Nguyễn Thành Vinh</t>
  </si>
  <si>
    <t>Phó Phòng ĐT</t>
  </si>
  <si>
    <t>Nguyễn Hồng Quảng</t>
  </si>
  <si>
    <t>Giám đốc nhà XB</t>
  </si>
  <si>
    <t>Nguyễn Văn Phú</t>
  </si>
  <si>
    <t>Trưởng phòng SĐH</t>
  </si>
  <si>
    <t>Đinh Phan Khôi</t>
  </si>
  <si>
    <t>Trưởng phòng HCTH</t>
  </si>
  <si>
    <t>Phan Minh Huyền</t>
  </si>
  <si>
    <t>Giảm 70%-NCS</t>
  </si>
  <si>
    <t>Lê Đức Giang</t>
  </si>
  <si>
    <t>PGS.TS</t>
  </si>
  <si>
    <t>Giảm 30%-TK</t>
  </si>
  <si>
    <t>Phan Thị Hồng Tuyết</t>
  </si>
  <si>
    <t>Cao Cự Giác</t>
  </si>
  <si>
    <t>Giảm 20%- Phó TK</t>
  </si>
  <si>
    <t>Đinh Thị Trường Giang</t>
  </si>
  <si>
    <t>Đậu Xuân Đức</t>
  </si>
  <si>
    <t>Giảm 10% - Phó BT</t>
  </si>
  <si>
    <t>Nguyễn Thị Chung</t>
  </si>
  <si>
    <t>Nguyễn Thị Diễm Hằng</t>
  </si>
  <si>
    <t>Giảm 10% CTCĐ</t>
  </si>
  <si>
    <t>Nguyễn Hoàng Hào</t>
  </si>
  <si>
    <t>Giảm 15%-CVHT</t>
  </si>
  <si>
    <t>Phan Thị Thuỳ</t>
  </si>
  <si>
    <t>Giảm15% - TLĐT</t>
  </si>
  <si>
    <t>Đinh Thị Huyền Trang</t>
  </si>
  <si>
    <t>Trương Thị Bình Giang</t>
  </si>
  <si>
    <t>Nguyễn Thị Phương Thảo</t>
  </si>
  <si>
    <t>Giảm 35%- Bí thư đoàn trường</t>
  </si>
  <si>
    <t>Nguyễn Đình Nhâm</t>
  </si>
  <si>
    <t>GV</t>
  </si>
  <si>
    <t>Lê Quang Vượng</t>
  </si>
  <si>
    <t>Nguyễn Thị Giang An</t>
  </si>
  <si>
    <t>Nguyễn Thị Thảo</t>
  </si>
  <si>
    <t>Đào Thị Minh Châu</t>
  </si>
  <si>
    <t>Lê Thị Thuý Hà</t>
  </si>
  <si>
    <t>Ông Vĩnh An</t>
  </si>
  <si>
    <t>Hồ Anh Tuấn</t>
  </si>
  <si>
    <t>Lê Thị Hương</t>
  </si>
  <si>
    <t>Phạm Thị Như Quỳnh</t>
  </si>
  <si>
    <t>Trần Huyền Trang</t>
  </si>
  <si>
    <t>Nghỉ sinh</t>
  </si>
  <si>
    <t>Trần Thị Gái</t>
  </si>
  <si>
    <t>Nguyễn Thị Việt</t>
  </si>
  <si>
    <t>V</t>
  </si>
  <si>
    <t>Trần Thị Kim Oanh</t>
  </si>
  <si>
    <t>Nguyễn Bùi Hậu</t>
  </si>
  <si>
    <t>Nghiên cứu sinh, TLDT</t>
  </si>
  <si>
    <t>Phan Lê Na</t>
  </si>
  <si>
    <t>Trần Xuân Hào</t>
  </si>
  <si>
    <t>TTLDT chuyên trách</t>
  </si>
  <si>
    <t>Phạm Thị Thu Hiền</t>
  </si>
  <si>
    <t>Chủ tịch công đoàn khoa</t>
  </si>
  <si>
    <t>Nguyễn Công Nhật</t>
  </si>
  <si>
    <t>VI</t>
  </si>
  <si>
    <t>Lê Thanh Nga</t>
  </si>
  <si>
    <t>Lê Thị Sao Chi</t>
  </si>
  <si>
    <t>miễn giảm chức vụ 30%</t>
  </si>
  <si>
    <t>Biện Thị Quỳnh Nga</t>
  </si>
  <si>
    <t>miễn giảm chức vụ 20%</t>
  </si>
  <si>
    <t>Nguyễn Thị Thanh Hiếu</t>
  </si>
  <si>
    <t>3 tháng của năm 2024 nuôi con nhỏ dưới 12 tháng, giảm 10% cho 3 tháng</t>
  </si>
  <si>
    <t>Trần Thị Ly Na</t>
  </si>
  <si>
    <t>Nguyễn Thị Khánh Chi</t>
  </si>
  <si>
    <t>Nguyễn Thị Hoa Lê</t>
  </si>
  <si>
    <t>Ngô Thị Quỳnh Nga</t>
  </si>
  <si>
    <t>miễn giảm 10% chủ tịch công đoàn bộ phận</t>
  </si>
  <si>
    <t>Nguyễn Thị Thanh Trâm</t>
  </si>
  <si>
    <t>Hồ Thị Vân Anh</t>
  </si>
  <si>
    <t>Trợ lí đào tạo trực tuyến</t>
  </si>
  <si>
    <t>Nguyễn Thị Ngọc Hà</t>
  </si>
  <si>
    <t>Lê THị Hồ Quang</t>
  </si>
  <si>
    <t>Nguyễn Thị Hoài Thu</t>
  </si>
  <si>
    <t>Lưu Thị Trường Giang</t>
  </si>
  <si>
    <t>Trợ lí Đào tạo</t>
  </si>
  <si>
    <t>Đặng Hoàng Oanh</t>
  </si>
  <si>
    <t>VII</t>
  </si>
  <si>
    <t>Lê Thế Cường</t>
  </si>
  <si>
    <t>Nguyễn Văn Tuấn</t>
  </si>
  <si>
    <t>Phó Trưởng khoa</t>
  </si>
  <si>
    <t>Mai Phương Ngọc</t>
  </si>
  <si>
    <t>Trần Vũ Tài</t>
  </si>
  <si>
    <t>PHT Trường SP</t>
  </si>
  <si>
    <t>Nguyễn Thị Duyên</t>
  </si>
  <si>
    <t>Nguyễn Thị Hà</t>
  </si>
  <si>
    <t>Hoàng Thị Hải Yến</t>
  </si>
  <si>
    <t>Tôn Nữ Hải Yến</t>
  </si>
  <si>
    <t>Trợ lý ĐT, CV học tập</t>
  </si>
  <si>
    <t>Mai Thị Thanh Nga</t>
  </si>
  <si>
    <t>Dương Thị Thanh Hải</t>
  </si>
  <si>
    <t>CTCĐ Bộ phận</t>
  </si>
  <si>
    <t>Đặng Như Thường</t>
  </si>
  <si>
    <t>Nguyễn Quang Hồng</t>
  </si>
  <si>
    <t>Phan Thị Cẩm Vân</t>
  </si>
  <si>
    <t>VIII</t>
  </si>
  <si>
    <t>Phạm Vũ Chung</t>
  </si>
  <si>
    <t>GVC.TS</t>
  </si>
  <si>
    <t xml:space="preserve">Trợ lí đào tạo chuyên trách </t>
  </si>
  <si>
    <t>Nguyễn Văn Đông</t>
  </si>
  <si>
    <t>GV. ThS</t>
  </si>
  <si>
    <t>Nguyễn Thị Việt Hà</t>
  </si>
  <si>
    <t xml:space="preserve">PTK </t>
  </si>
  <si>
    <t>Võ Thị Thu Hà</t>
  </si>
  <si>
    <t>GV.ThS</t>
  </si>
  <si>
    <t>Võ Thị Vinh</t>
  </si>
  <si>
    <t xml:space="preserve">Trợ lí đào tạo </t>
  </si>
  <si>
    <t>Nguyễn Thị Hoài</t>
  </si>
  <si>
    <t>Nguyễn Thị Trang Thanh</t>
  </si>
  <si>
    <t>GVCC. TS</t>
  </si>
  <si>
    <t xml:space="preserve">Trưởng Khoa </t>
  </si>
  <si>
    <t>Lương Thị Thành Vinh</t>
  </si>
  <si>
    <t xml:space="preserve">CTCĐT </t>
  </si>
  <si>
    <t>IX</t>
  </si>
  <si>
    <t>Khoa Giáo dục Chính trị</t>
  </si>
  <si>
    <t>Lê Thị Nam An</t>
  </si>
  <si>
    <t>Bùi Thị Cần</t>
  </si>
  <si>
    <t>P.TK</t>
  </si>
  <si>
    <t>Nguyễn Thị Kim Chi</t>
  </si>
  <si>
    <t>CTCĐ</t>
  </si>
  <si>
    <t>Nguyễn Thị Diệp</t>
  </si>
  <si>
    <t>CVHT</t>
  </si>
  <si>
    <t>Phan Huy Chính</t>
  </si>
  <si>
    <t>Trần Cao Nguyên</t>
  </si>
  <si>
    <t>Nguyễn Thị Mỹ Hương</t>
  </si>
  <si>
    <t>Hoàng Thị Nga</t>
  </si>
  <si>
    <t>Nguyễn Thị Hải Yến</t>
  </si>
  <si>
    <t>Nguyễn Thái Sơn</t>
  </si>
  <si>
    <t>TK</t>
  </si>
  <si>
    <t>Phan Thị Nhuần</t>
  </si>
  <si>
    <t>Dương Thị Mai Hoa</t>
  </si>
  <si>
    <t>Nguyễn Thị Kim Thi</t>
  </si>
  <si>
    <t xml:space="preserve"> NCS không tập trung</t>
  </si>
  <si>
    <t>Nguyễn Văn Sang</t>
  </si>
  <si>
    <t>Khoa Giáo dục mầm non</t>
  </si>
  <si>
    <t>Phạm Thị Hải Châu</t>
  </si>
  <si>
    <t>TS.GVC</t>
  </si>
  <si>
    <t>TLĐT Tại chức,</t>
  </si>
  <si>
    <t>Phan Huy Hà</t>
  </si>
  <si>
    <t>Nguyễn Thị Thu Hạnh</t>
  </si>
  <si>
    <t>Phó Trưởng khoa cấp 3</t>
  </si>
  <si>
    <t>Nguyễn Thị Kỳ</t>
  </si>
  <si>
    <t>Trần Thị Thúy Nga</t>
  </si>
  <si>
    <t>Trợ lí đào tạo chuyên trách (50%), TLĐT chính quy</t>
  </si>
  <si>
    <t>Phan Thị Quỳnh Trang</t>
  </si>
  <si>
    <t>Võ Trọng Vinh</t>
  </si>
  <si>
    <t>Trần Thị Hoàng Yến</t>
  </si>
  <si>
    <t>Trưởng khoa cấp 3</t>
  </si>
  <si>
    <t>Phan Thị Thúy Hằng</t>
  </si>
  <si>
    <t>Trợ giảng</t>
  </si>
  <si>
    <t>Đặng Thị Lê Na</t>
  </si>
  <si>
    <t>Dương Thị Nga</t>
  </si>
  <si>
    <t>XI</t>
  </si>
  <si>
    <t>Khoa Giáo dục tiểu học</t>
  </si>
  <si>
    <t>Chu Thị Hà Thanh</t>
  </si>
  <si>
    <t>Chu Thị Thủy An</t>
  </si>
  <si>
    <t xml:space="preserve">PGS.TS </t>
  </si>
  <si>
    <t>Nguyễn Thị Châu Giang</t>
  </si>
  <si>
    <t>Nguyễn Thị Phương Nhung (A)</t>
  </si>
  <si>
    <t>Nguyễn Thị Phương Nhung (B)</t>
  </si>
  <si>
    <t>CT CĐBP</t>
  </si>
  <si>
    <t>Nguyễn Thị Thanh Giang</t>
  </si>
  <si>
    <t>Th.s</t>
  </si>
  <si>
    <t>Nguyễn Tiến Dũng (B)</t>
  </si>
  <si>
    <t>Học trung cấp LLCT đến hết tháng 4/2024</t>
  </si>
  <si>
    <t>Phan Anh Tuấn</t>
  </si>
  <si>
    <t>TLĐT Tại chức, Bí thư chi bộ SV</t>
  </si>
  <si>
    <t>Phan Hữu Tiệp</t>
  </si>
  <si>
    <t>CV</t>
  </si>
  <si>
    <t>Trợ lý đào tạo chính quy</t>
  </si>
  <si>
    <t>Thái Mạnh Thủy</t>
  </si>
  <si>
    <t>Thái Thị Đào</t>
  </si>
  <si>
    <t>Nguyễn Thị Nga</t>
  </si>
  <si>
    <t>Hoàng Thị Hiền Lê</t>
  </si>
  <si>
    <t>XII</t>
  </si>
  <si>
    <t>Nguyễn Như An</t>
  </si>
  <si>
    <t>Giảng viên</t>
  </si>
  <si>
    <t>Nguyễn Thị Quỳnh Anh</t>
  </si>
  <si>
    <t>Lê Thục Anh</t>
  </si>
  <si>
    <t>Bùi Thị Thùy Dương</t>
  </si>
  <si>
    <t>Bùi Văn Hùng</t>
  </si>
  <si>
    <t>Nguyễn Thị Thu Hằng</t>
  </si>
  <si>
    <t>Nguyễn Trung Kiền</t>
  </si>
  <si>
    <t>NCS không tập trung, CVHT</t>
  </si>
  <si>
    <t>Chế Thị Hải Linh</t>
  </si>
  <si>
    <t>Dương Thị Linh</t>
  </si>
  <si>
    <t>Trần Mỹ Linh</t>
  </si>
  <si>
    <t>Trần Hằng Ly</t>
  </si>
  <si>
    <t>Nguyễn Việt Phương</t>
  </si>
  <si>
    <t>Trợ lý đào tạo trực tuyến</t>
  </si>
  <si>
    <t>Dương Thị Thanh Thanh</t>
  </si>
  <si>
    <t>Nguyễn Thị Hường</t>
  </si>
  <si>
    <t>Phạm Lê Cường</t>
  </si>
  <si>
    <t>Phan Hùng Thư</t>
  </si>
  <si>
    <t>GV kiêm nhiệm</t>
  </si>
  <si>
    <t>Tổng cộng toàn đơn vị:</t>
  </si>
  <si>
    <t>(Ghi rõ họ, tên, SĐT người lập)</t>
  </si>
  <si>
    <t>Biểu số 4</t>
  </si>
  <si>
    <t>KẾ HOẠCH KINH PHÍ THỰC HÀNH - THÍ NGHIỆM NĂM 2024</t>
  </si>
  <si>
    <t>(Biểu dùng cho các đơn vị có nhu cầu vật tư, thực hành thí nghiệm)</t>
  </si>
  <si>
    <t>Đơn vị tính: nghìn đồng</t>
  </si>
  <si>
    <t>Nội dung hoạt động giáo dục, đào tạo</t>
  </si>
  <si>
    <t>Trình độ, hình thức đào tạo</t>
  </si>
  <si>
    <t>Lớp đảm nhận</t>
  </si>
  <si>
    <t>Địa điểm đặt lớp (trong trường hay ngoài Trường)</t>
  </si>
  <si>
    <t>Trong đó:</t>
  </si>
  <si>
    <t>Đơn vị diễn giải cụ thể kinh phí đề nghị cấp cho từng học phần năm 2024</t>
  </si>
  <si>
    <t>TT THTN thẩm định</t>
  </si>
  <si>
    <t>Phản hồi Trung tâm THTN</t>
  </si>
  <si>
    <t>Hoạt động tại học kỳ</t>
  </si>
  <si>
    <t>Số tín chỉ (hoặc số tiết giảng dạy)</t>
  </si>
  <si>
    <r>
      <rPr>
        <b/>
        <sz val="11"/>
        <color rgb="FF000000"/>
        <rFont val="Times New Roman"/>
      </rPr>
      <t>Số kinh phí đề nghị cấp năm 2024</t>
    </r>
    <r>
      <rPr>
        <b/>
        <sz val="11"/>
        <color rgb="FFFF0000"/>
        <rFont val="Times New Roman"/>
      </rPr>
      <t xml:space="preserve"> (đơn vị tính là nghìn đồng, đề nghị đv nhập lại số tiền là nghìn đồng))</t>
    </r>
  </si>
  <si>
    <t>Thẩm định kinh phí do đơn vị đào tạo đề xuất</t>
  </si>
  <si>
    <t>Chênh lệch</t>
  </si>
  <si>
    <t>Lý do chênh lệch</t>
  </si>
  <si>
    <t>Công thức tính = Kinh phí 1 nhóm thực hành cơ bản (gồm 3-5 SV) x số nhóm/1 lớp thực hành x Tổng số lớp/1 học phần</t>
  </si>
  <si>
    <t>Giải phẫu sinh lý trẻ em - BIO31003</t>
  </si>
  <si>
    <t>ĐHCQ</t>
  </si>
  <si>
    <t>65SPMN</t>
  </si>
  <si>
    <t>Trong trường</t>
  </si>
  <si>
    <t>1 (3)</t>
  </si>
  <si>
    <t>0,5tr/nhóm x 10 lớp x 5 nhóm= 25tr</t>
  </si>
  <si>
    <t>64SPSH</t>
  </si>
  <si>
    <t>1(3)</t>
  </si>
  <si>
    <t>3tr/nhóm x 1 lớp x 5 nhóm= 15tr</t>
  </si>
  <si>
    <t>63SPSH</t>
  </si>
  <si>
    <t>1 (5)</t>
  </si>
  <si>
    <t>2tr/nhóm x 1 lớp x 5 nhóm= 10tr</t>
  </si>
  <si>
    <t>2,4tr/nhóm x 1 lớp x 5 nhóm= 12tr</t>
  </si>
  <si>
    <t>62SPSH</t>
  </si>
  <si>
    <t>1(5)</t>
  </si>
  <si>
    <t>2,6 tr/nhóm x 1 lớp x 5 nhóm= 13tr</t>
  </si>
  <si>
    <t>5(5)</t>
  </si>
  <si>
    <t>4,4 tr/nhóm x 1 lớp x 5 nhóm= 22tr</t>
  </si>
  <si>
    <t>2 (5)</t>
  </si>
  <si>
    <t>1 tr/nhóm x 1 lớp x 5 nhóm= 5tr</t>
  </si>
  <si>
    <t>2 tr/nhóm x 1 lớp x 5 nhóm= 10tr</t>
  </si>
  <si>
    <t>(1)3</t>
  </si>
  <si>
    <t>2 (4)</t>
  </si>
  <si>
    <t>(3)5</t>
  </si>
  <si>
    <t>4,6tr/nhóm x 1 lớp x 5 nhóm= 23tr</t>
  </si>
  <si>
    <t>1,6tr/nhóm x 1 lớp x 5 nhóm= 8tr</t>
  </si>
  <si>
    <t>Sinh lý Thực vật-BIO30013</t>
  </si>
  <si>
    <t>2,8tr/nhóm x 1 lớp x 5 nhóm= 14tr</t>
  </si>
  <si>
    <t>Kiểm tra đánh giá trong dạy 
 học Sinh học- BIO30019</t>
  </si>
  <si>
    <t>(1)2</t>
  </si>
  <si>
    <t>0,6tr/nhóm x 1 lớp x 5 nhóm= 3tr</t>
  </si>
  <si>
    <t>(4)4</t>
  </si>
  <si>
    <t>Lập trình cho robot giáo dục</t>
  </si>
  <si>
    <t>ĐH</t>
  </si>
  <si>
    <t>62 SP Tin học</t>
  </si>
  <si>
    <t>ĐHV</t>
  </si>
  <si>
    <t>3 triệu/nhóm x 1 lớp x 4 nhóm</t>
  </si>
  <si>
    <t>Khoa Hóa học</t>
  </si>
  <si>
    <t>Thực hành hóa học 3_CHE30056</t>
  </si>
  <si>
    <t>K62 SP</t>
  </si>
  <si>
    <t>3tr/nhómx5 lớpx 3 nhóm = 45 tr</t>
  </si>
  <si>
    <t>Thực hành PPDH Hoá học_CHE31025</t>
  </si>
  <si>
    <t>2tr/nhóm x 5 lớp x 3 nhóm = 30 tr</t>
  </si>
  <si>
    <t>Hoá phân tích_FOT30029</t>
  </si>
  <si>
    <t>K63 CNTP</t>
  </si>
  <si>
    <t>1,2tr/nhóm x 2 lóp x 3 nhóm = 7,2 tr</t>
  </si>
  <si>
    <t>Thực hành hóa học 1_CHE31016</t>
  </si>
  <si>
    <t>K63SP</t>
  </si>
  <si>
    <t>2tr/nhóm x 3 lớp x 3 nhóm = 18 tr</t>
  </si>
  <si>
    <t>Thực hành Hoá học 2_CHE31024</t>
  </si>
  <si>
    <t>2,5tr/nhóm x 3 lớp x 3 nhóm 22,5 tr</t>
  </si>
  <si>
    <t>Hóa hữu cơ _FOT20001</t>
  </si>
  <si>
    <t>K64 CNTP</t>
  </si>
  <si>
    <t>1,5tr/nhóm x 2 lớp x3 nhóm = 9tr</t>
  </si>
  <si>
    <t>Hoá phân tích_CHE20004</t>
  </si>
  <si>
    <t>K64 NLNMT</t>
  </si>
  <si>
    <t>1,2 tr/nhóm x 3 lớp x 3 nhóm= 10,8tr</t>
  </si>
  <si>
    <t>Hoá học đại cương_CHE20002</t>
  </si>
  <si>
    <t>K64 KTCN</t>
  </si>
  <si>
    <t>1,2tr/nhóm x4 lớp x 3 nhóm = 14,4 tr</t>
  </si>
  <si>
    <t>Khoa GDMN</t>
  </si>
  <si>
    <t>k64 GDMN</t>
  </si>
  <si>
    <t>1 tín chỉ</t>
  </si>
  <si>
    <t>2tr/nhóm x 9lớp x 4 nhóm = 72 tr</t>
  </si>
  <si>
    <t>Phòng Múa tại trường ĐH Vinh</t>
  </si>
  <si>
    <t>1 (tháng 9 năm 2024)</t>
  </si>
  <si>
    <t>2 tín chỉ</t>
  </si>
  <si>
    <t>*) 149,975.000 (hiện tại khoa GDMN chưa có Phòng múa, chưa có thiết bị cần thiết để phục vụ thực hành múa như: ti vi, máy tính, gióng gỗ, gương, dụng cụ múa,..nên đề nghị mua sắm từ đầu) 
*) 4.285.000/nhóm x 35 nhóm = 149,975.000</t>
  </si>
  <si>
    <t>KHOA VẬT LÍ</t>
  </si>
  <si>
    <t>62 SP Vật lí</t>
  </si>
  <si>
    <t>Phòng TN Cơ 
Nhiệt và phòng 
Tn Điện Quang</t>
  </si>
  <si>
    <t>1,2tr/nhóm x1 lớp x 10 nhóm = 12 tr</t>
  </si>
  <si>
    <t>Thí nghiệm cơ nhiệt</t>
  </si>
  <si>
    <t>63 SP Vật lí</t>
  </si>
  <si>
    <t xml:space="preserve">Phòng TN Cơ
 Nhiệt
</t>
  </si>
  <si>
    <t>1,2tr/nhóm x2 lớp x 5 nhóm = 12 tr</t>
  </si>
  <si>
    <t xml:space="preserve"> KHOA ĐỊA LÝ</t>
  </si>
  <si>
    <t>Thực hành Địa lí tự nhiên đại cương</t>
  </si>
  <si>
    <t>64 SP Địa lí</t>
  </si>
  <si>
    <t>Phòng TH</t>
  </si>
  <si>
    <t>2,5tr/bài x 5 bài x 2 nhóm = 25 triệu</t>
  </si>
  <si>
    <t>Thực hành GIS và Bản đồ</t>
  </si>
  <si>
    <t>63 SP Địa lí</t>
  </si>
  <si>
    <t>2,5tr/nhóm x 3 nhóm =  7.5 tr</t>
  </si>
  <si>
    <t>Thực hành Bản đồ học</t>
  </si>
  <si>
    <t>Tổng cộng:</t>
  </si>
  <si>
    <t>Nghệ An, ngày tháng năm 2023</t>
  </si>
  <si>
    <t>Biểu số 5</t>
  </si>
  <si>
    <t>@</t>
  </si>
  <si>
    <t>KẾ HOẠCH KINH PHÍ THỰC TẬP, RÈN NGHỀ, THỰC TẾ NĂM 2024</t>
  </si>
  <si>
    <t>(Biểu dùng cho các đơn vị đào tạo và phòng Đào tạo)</t>
  </si>
  <si>
    <t>Số SV 
tham gia (tính tất cả các đợt thực hiện trong năm 2024)</t>
  </si>
  <si>
    <t>Số đoàn/số cơ sở thực tập, thực tế</t>
  </si>
  <si>
    <t>Tổng kinh phí (dự kiến)</t>
  </si>
  <si>
    <t>Tổng kinh phí (không tính giờ chuẩn)</t>
  </si>
  <si>
    <t>Số kinh phí đề nghị cấp năm 2024</t>
  </si>
  <si>
    <t>Phần kinh phí Trường Khoa thực hiện</t>
  </si>
  <si>
    <t>Phần kinh phí Phòng Đào tạo thực hiện</t>
  </si>
  <si>
    <t>Cộng tổng kinh phí của hoạt động</t>
  </si>
  <si>
    <t>Phòng Đào tạo thẩm định</t>
  </si>
  <si>
    <t>Công tác thực tập, thực tế, rèn nghề do các Trường, Khoa triển khai (Không tính các hoạt động đã được cấp kinh phí trong các khoản kinh phí khoán)</t>
  </si>
  <si>
    <t>Rèn nghề (thực tế phổ thông, rèn luyện NVSP mầm non, tiểu học)</t>
  </si>
  <si>
    <t>có phụ lục kèm theo</t>
  </si>
  <si>
    <t>Tổng thu (bằng số SV nhân với số tín chỉ rèn nghề,…)</t>
  </si>
  <si>
    <t>Đã thẩm định</t>
  </si>
  <si>
    <t>Tổng chi</t>
  </si>
  <si>
    <t>b1</t>
  </si>
  <si>
    <t>Chi cho cán bộ giảng dạy giờ chuẩn (theo quy chế đơn giá thừa giờ 90.000)</t>
  </si>
  <si>
    <t>b2</t>
  </si>
  <si>
    <t>Chi cho cán bộ giảng dạy: Hướng dẫn, chấm báo cáo,...</t>
  </si>
  <si>
    <t>b3</t>
  </si>
  <si>
    <t>Chi cho công tác tổ chức quản lý các cấp, dự toán, thanh toán, báo cáo</t>
  </si>
  <si>
    <t>b4</t>
  </si>
  <si>
    <t>Chi cho liên hệ, triển khai, kiểm tra, tổng kết</t>
  </si>
  <si>
    <t>b5</t>
  </si>
  <si>
    <t>Chi cho cở sở rèn nghề ngoài trường (các trường PT, giáo viên hướng dẫn, sở GD&amp;ĐT, phòng Giáo dục,...)</t>
  </si>
  <si>
    <t>b6</t>
  </si>
  <si>
    <t>Chi hỗ trợ hoạt động của SV (nếu có)</t>
  </si>
  <si>
    <t>b7</t>
  </si>
  <si>
    <t>Chi khác (nếu có)</t>
  </si>
  <si>
    <t>….</t>
  </si>
  <si>
    <t>KHOA GDMN - RLNVSP</t>
  </si>
  <si>
    <t>ĐH Chính quy</t>
  </si>
  <si>
    <t>Chi cho công tác tổ chức quản lý các cấp, dự toán, thanh toán, báo cáo =&gt; bỏ qua</t>
  </si>
  <si>
    <t>THỰC TẬP THIÊN NHIÊN K63 SƯ PHẠM SINH HỌC</t>
  </si>
  <si>
    <t>Tổng thu (bằng số SV nhân với số tín chỉ thực tập, nhân với hệ số môn và đơn giá,…)</t>
  </si>
  <si>
    <t>Tổng chi (Tối đa bằng 70% tổng thu)</t>
  </si>
  <si>
    <t>Đại học, Chính quy</t>
  </si>
  <si>
    <t>Chi cho cở sở thực tập ngoài trường</t>
  </si>
  <si>
    <t>KHOA LỊCH SỬ</t>
  </si>
  <si>
    <t xml:space="preserve"> Thực tế chuyên môn (1tc)</t>
  </si>
  <si>
    <t xml:space="preserve"> ĐH Chính quy</t>
  </si>
  <si>
    <t>Chi liên hệ địa bàn, địa điểm thực tế</t>
  </si>
  <si>
    <t>Chi quản lý đơn vị thực tế (địa điểm thực tế</t>
  </si>
  <si>
    <t>Công tác thực tập, thực tế, rèn nghề do Phòng Đào tạo triển khai</t>
  </si>
  <si>
    <t>Tổng thu (bằng số SV nhân với số tín chỉ thực tập,…)</t>
  </si>
  <si>
    <t>Chi cho cở sở rèn nghề ngoài trường (các trường PT, Giáo viên hướng dẫn, Sở GD&amp;ĐT, phòng Giáo dục,...)</t>
  </si>
  <si>
    <t>Thực tập ngoài sư phạm</t>
  </si>
  <si>
    <t>KHOA ĐỊA LÍ</t>
  </si>
  <si>
    <t xml:space="preserve">Thực địa </t>
  </si>
  <si>
    <t>Thực địa và Đồ án Đia lí tự nhiên  (2 tín chỉ)</t>
  </si>
  <si>
    <t>Tổng thu ((SL SV*số TC*hệ số môn học*đơn giá)</t>
  </si>
  <si>
    <t>Tổng chi ((Tối đa = 80% x 42,718,000 = 34,174,400))</t>
  </si>
  <si>
    <t xml:space="preserve">Chi cho cán bộ hướng dẫn thực địa </t>
  </si>
  <si>
    <t>Chi cho công tác phí cán bộ (phương tiện đi lại, lưu trú, phòng nghỉ)</t>
  </si>
  <si>
    <t xml:space="preserve">Chi cho cở sở rèn nghề ngoài trường </t>
  </si>
  <si>
    <t>Thực địa và Đồ án Đia lí  KT - XH (2 tín chỉ)</t>
  </si>
  <si>
    <t>Tổng thu (SL SV*số TC*hệ số môn học*đơn giá)</t>
  </si>
  <si>
    <t>Chi cho cán bộ hướng dẫn thực địa</t>
  </si>
  <si>
    <t xml:space="preserve">Chi hỗ in ấn tài liệu </t>
  </si>
  <si>
    <t>Đơn vị lập KH Phòng KH-TC HIỆU TRƯỞNG</t>
  </si>
  <si>
    <t>BỘ GIÁO DỤC VÀ ĐÀO TẠO</t>
  </si>
  <si>
    <t>TRƯỜNG PHỔ THÔNG THỰC HÀNH</t>
  </si>
  <si>
    <t>KẾ HOẠCH VỀ CÁC HOẠT ĐỘNG ĐÀO TẠO TẠO KHÁC NĂM 2024</t>
  </si>
  <si>
    <t>Tên hoạt động / Nội dung thực hiện</t>
  </si>
  <si>
    <t>Kinh phí đơn vị đề nghị</t>
  </si>
  <si>
    <t>Kinh phí Trường thẩm định</t>
  </si>
  <si>
    <t>(ĐƠN VỊ CHI TỪ NGUỒN KINH PHÍ KHOÁN CHO ĐƠN VỊ CẤP 2)</t>
  </si>
  <si>
    <t>TỔNG KINH PHÍ ĐỀ NGHỊ, TRONG ĐÓ:</t>
  </si>
  <si>
    <t>KHOA HÓA HỌC</t>
  </si>
  <si>
    <t>Chi cho hỗ trợ thi NVSP của Sinh viên khoa Hóa học</t>
  </si>
  <si>
    <t>Kinh phí tổ chức hội nghị SV NCKH Khoa Hóa học</t>
  </si>
  <si>
    <t>Kinh phí tổ chức chương trình chào tân sinh viên Khoa Hóa học và khen thưởng SV các khóa</t>
  </si>
  <si>
    <t>KHOA TIN HỌC</t>
  </si>
  <si>
    <t>Chi cho hỗ trợ thi NVSP của Sinh viên</t>
  </si>
  <si>
    <t>Kinh phí tổ chức hội nghị SVNCKH Khoa Tin học</t>
  </si>
  <si>
    <t>Kinh phí chương trình chào tân sinh viên Khoa Tin học và khen thưởng SV các khóa</t>
  </si>
  <si>
    <t>KHOA TOÁN</t>
  </si>
  <si>
    <t>Tổ chức hoạt động Câu lạc bộ Toán Tiếng Anh E4M, sinh hoạt định kỳ hàng tháng</t>
  </si>
  <si>
    <t>K61-64</t>
  </si>
  <si>
    <t>Mời chuyên gia về nói chuyện, trao đổi chuyên môn với cán bộ, sinh viên và học viên ngành Toán</t>
  </si>
  <si>
    <t>ĐHCQ; SĐH</t>
  </si>
  <si>
    <t>Kinh phí tổ chức Hội nghị sinh viên nghiên cứu khoa học khoa Toán học</t>
  </si>
  <si>
    <t>Tọa đàm kỉ niệm 65 năm thành lập khoa Toán học</t>
  </si>
  <si>
    <t>Kiểm tra thực tập của SV SP Toán  tại trường phổ thông</t>
  </si>
  <si>
    <t>K61</t>
  </si>
  <si>
    <t>Khoa Toán tổ chức chào tân sinh viên khóa 65</t>
  </si>
  <si>
    <t>KHOA SINH</t>
  </si>
  <si>
    <t>Kinh phí tổ chức Hội nghị sinh viên nghiên cứu khoa học khoa Sinh học</t>
  </si>
  <si>
    <t>K62-64</t>
  </si>
  <si>
    <t>Các khoản chi cho hoạt động sinh viên khoa Địa lí</t>
  </si>
  <si>
    <t>Hội nghị NCKH sinh viên</t>
  </si>
  <si>
    <t>Kiểm tra thực tập của SV tại trường phổ thông</t>
  </si>
  <si>
    <t>Trao đổi chuyên môn của GVPT cho SVSP Địa lí</t>
  </si>
  <si>
    <t>Chào tân sinh viên của Khoa Địa lí</t>
  </si>
  <si>
    <t>Tổng kết năm học của Khoa Địa lí</t>
  </si>
  <si>
    <t>Thực tế phổ thông ̣trải nghiệm thiết kế KHBD</t>
  </si>
  <si>
    <t>Thực tế phổ thông ̣trải nghiệm tổ chúc dạy học</t>
  </si>
  <si>
    <t>Hỗ trợ kinh phí tổ chức hoạt động ở trường PT</t>
  </si>
  <si>
    <t>ĐHCQ,SĐH</t>
  </si>
  <si>
    <t xml:space="preserve"> KHOA LỊCH SỬ</t>
  </si>
  <si>
    <t>Mời chuyên gia về nói chuyện, trao đổi chuyên môn với cán bộ, sinh viên khoa Lịch sử</t>
  </si>
  <si>
    <t>Kinh phí tổ chức Hội nghị sinh viên nghiên cứu khoa học khoa Lịch sử</t>
  </si>
  <si>
    <t xml:space="preserve"> Hỗ trợ hoạt động thực tế tại Bảo tàng, di tích, học phần Lịch sử Việt Nam cổ trung đại</t>
  </si>
  <si>
    <t xml:space="preserve"> Hỗ trợ hoạt động thực tế tại Bảo tàng, di tích, học phần Lịch sử Việt Nam cận đại</t>
  </si>
  <si>
    <t xml:space="preserve"> Hỗ trợ hoạt động thực tế tại Bảo tàng, di tích, học phần Lịch sử Việt Nam  hiện đại</t>
  </si>
  <si>
    <t xml:space="preserve"> Hỗ trợ thực tế trường phổ thông môn Phát triển chương trình</t>
  </si>
  <si>
    <t>KHOA GDMN -</t>
  </si>
  <si>
    <t>Kinh phí tổ chức Hội nghị sinh viên nghiên cứu khoa học khoa GDMN</t>
  </si>
  <si>
    <t>Kinh phí tỏ chức hội thi Năng khiếu Nghệ thuật</t>
  </si>
  <si>
    <t>Kinh phí tổ chức hội thi Nghiệp vụ sư phạm</t>
  </si>
  <si>
    <t>KHOA GDTH</t>
  </si>
  <si>
    <t>Kinh phí tổ chức Hội nghị sinh viên nghiên cứu khoa học khoa GDTH</t>
  </si>
  <si>
    <t xml:space="preserve">Kinh phí Hội thi "Giải toán nhanh-Viết chữ đẹp" </t>
  </si>
  <si>
    <t>TTBDNVSP</t>
  </si>
  <si>
    <t>K65 các ngành SP</t>
  </si>
  <si>
    <t>Hoạt động rèn luyện kỹ năng nghề nghiệp và Hội thi NVSP cho sinh viên sư phạm</t>
  </si>
  <si>
    <t>Khoá 61,62,63,64 các ngành SP</t>
  </si>
  <si>
    <t>KHOA NGỮ VĂN</t>
  </si>
  <si>
    <t>Giao lưu học thuật: Chương trình dạy học Ngữ văn 2018 và sách giáo khoa Ngữ văn, thực tiễn dạy học môn học và những vấn đề đặt ra trong đào tạo giáo viên</t>
  </si>
  <si>
    <t>Giao lưu học thuật: Phê bình thơ Việt Nam đương đại</t>
  </si>
  <si>
    <t>KẾ HOẠCH BỔ SUNG GIÁO TRÌNH TÀI LIỆU THƯ VIỆN NĂM 2024</t>
  </si>
  <si>
    <t>(Biểu dùng cho đơn vị đào tạo và Trung tâm Thư viện Nguyễn Thúc Hào)</t>
  </si>
  <si>
    <t>Các nội dung cần mua sắm tài sản</t>
  </si>
  <si>
    <t>Mục đích sử dụng</t>
  </si>
  <si>
    <t>Địa chỉ lưu giáo trình</t>
  </si>
  <si>
    <t>Số lượng</t>
  </si>
  <si>
    <t>Đơn giá</t>
  </si>
  <si>
    <t>Thành tiền</t>
  </si>
  <si>
    <t>Danh mục các đơn vị đào tạo bổ sung giáo trình thư viện - Phần các khoa viện đề xuất</t>
  </si>
  <si>
    <t>Trịnh Tam Kiệt, 2011. Nấm Việt Nam, tập 1, NXB Khoa học tự nhiên và công nghệ, Hà Nội.</t>
  </si>
  <si>
    <t>Sinh viên, học viên và giảng viên học tập và nghiên cứu</t>
  </si>
  <si>
    <t>PTN Vi sinh hoặc thực vật học</t>
  </si>
  <si>
    <t>quyển</t>
  </si>
  <si>
    <t>Sinh học</t>
  </si>
  <si>
    <t>Trịnh Tam Kiệt, 2012. Nấm Việt Nam, tập 2, NXB Khoa học tự nhiên và công nghệ, Hà Nội.</t>
  </si>
  <si>
    <t>Trịnh Tam Kiệt, 2013. Nấm Việt Nam, tập 3, NXB Khoa học tự nhiên và công nghệ, Hà Nội.</t>
  </si>
  <si>
    <r>
      <rPr>
        <sz val="11"/>
        <color rgb="FF000000"/>
        <rFont val="Times New Roman"/>
      </rPr>
      <t xml:space="preserve">Đồng Văn Quyền (Chủ biên), Đặng Diễm Hồng, 2023. </t>
    </r>
    <r>
      <rPr>
        <i/>
        <sz val="11"/>
        <color rgb="FF000000"/>
        <rFont val="Times New Roman"/>
      </rPr>
      <t>Vi tào Chlamydomonas reinhardtil Tiềm năng ứng dụng trong biểu hiện protein tái tổ hợp và phát triển caccine thuỷ sản theo đường ăn ở Việt Nam</t>
    </r>
    <r>
      <rPr>
        <sz val="11"/>
        <color rgb="FF000000"/>
        <rFont val="Times New Roman"/>
      </rPr>
      <t>, NXB Khoa học tự nhiên và công nghệ, Hà Nội.</t>
    </r>
  </si>
  <si>
    <t>Thư viện Nguyễn Thúc Hào</t>
  </si>
  <si>
    <t>Sinh học Campbell (Dịch theo sách xuất bản lần thứ 8 hoặc 9)</t>
  </si>
  <si>
    <t>Sách tham khảo dành cho giảng viên và sinh viên</t>
  </si>
  <si>
    <t>Di truyền học
 Tác giả: GS.TS Lê Đình Lương
  Năm XB: 2019
  NXB: ĐHQG HN</t>
  </si>
  <si>
    <t>Sách dành cho sinh viên học tập và giảng viên</t>
  </si>
  <si>
    <t>Tiến hoá
  Tác giả : PGS. TS. Nguyễn Xuân Viết
  Nhà xuất bản : NXB Giáo Dục Việt Nam
  Năm XB: 2017</t>
  </si>
  <si>
    <t>Sinh học phân tử và tế bào (5 tập), NXB Trẻ, 2018
 Sách do nhiều tác giả dịch</t>
  </si>
  <si>
    <t>Dùng cho học phần Hóa Sinh - Sinh học phân tử</t>
  </si>
  <si>
    <t>Bộ</t>
  </si>
  <si>
    <t>Giáo trình Hội nhập kinh tế quốc tế</t>
  </si>
  <si>
    <t>Tài liệu phục vụ cho học phần Hội nhập kinh tế quốc tế của Việt Nam phục phụ cho giảng dạy ĐH</t>
  </si>
  <si>
    <t>NXB Đại học Kinh tế Quốc dân</t>
  </si>
  <si>
    <t>Cuốn</t>
  </si>
  <si>
    <t>GDCT</t>
  </si>
  <si>
    <t>Khởi nghiệp đổi mới sáng tạo - tư duy và công cụ</t>
  </si>
  <si>
    <t>Tài liệu phục vụ cho học phần Khởi nghiệp, đổi mới và sáng tạo trong ngành Giáo dục chính trị</t>
  </si>
  <si>
    <t>Câu hỏi - Bài tập - Trắc nghiệm Kinh tế vi mô</t>
  </si>
  <si>
    <t>Tài liệu phục vụ cho học phần Kinh tế học đại cương</t>
  </si>
  <si>
    <t>NXB Kinh tế, TP Hồ Chí Minh</t>
  </si>
  <si>
    <t>Giáo trình quản lý nhà nước về kinh tế</t>
  </si>
  <si>
    <t>Nxb Đại học kinh tế quốc dân, Hà Nội</t>
  </si>
  <si>
    <t>Nguyễn Đức Huệ. " Độc học môi trường".Trường ĐH Quốc gia Hà Nội, 2010</t>
  </si>
  <si>
    <t>Đào tạo SV SP Hóa học</t>
  </si>
  <si>
    <t>cuốn</t>
  </si>
  <si>
    <t>Học phần: Đọc học và  phân tích độc chất</t>
  </si>
  <si>
    <t>Lê Huy Bá (chủ biên), Độc học môi trường cơ bản, Nxb ĐHQG - TP HCM, 2008</t>
  </si>
  <si>
    <t>]Lê Huy Bá  (chủ biên), Độc học môi trường , tập 2. Nxb ĐHQG - TPHCM, 2006</t>
  </si>
  <si>
    <t xml:space="preserve">Đặng Như Tại, Ngô Thị Thuận, Hóa học hữu cơ, Tập 1, Nxb Giáo dục Việt Nam </t>
  </si>
  <si>
    <t xml:space="preserve">Đào tạo SV ĐHCQ, học viên cao học </t>
  </si>
  <si>
    <t>Học phần Hóa hữu cơ 1</t>
  </si>
  <si>
    <t xml:space="preserve">Đặng Như Tại, Ngô Thị Thuận, Hóa học hữu cơ, Tập 2, Nxb Giáo dục Việt Nam </t>
  </si>
  <si>
    <t>Vũ Đăng Độ, Triệu Thị Nguyệt, Hóa học vô cơ, quyển 1, Nxb GD, 2007</t>
  </si>
  <si>
    <t>Đào tạo SV ĐHCQ</t>
  </si>
  <si>
    <t>Học phần Hóa vô cơ 1, Hóa vô cơ 2</t>
  </si>
  <si>
    <t>Vũ Đăng Độ, Triệu Thị Nguyệt, Hóa học vô cơ, quyển 2, Nxb GD, 2009</t>
  </si>
  <si>
    <t>Học phần Hóa vô cơ 1</t>
  </si>
  <si>
    <t>Lê Chí Kiên, Hóa học phức chất, Nxb ĐHQG Hà nội, 20026</t>
  </si>
  <si>
    <t>Đào tạo sv ĐHCQ</t>
  </si>
  <si>
    <t>Học phần Hóa vô cơ 2</t>
  </si>
  <si>
    <t>Peter Atkins, Tina Overton, Jonathan Rourke, Mark Weller, Fraser Amstrong. Shriver &amp; Atkins Inorganic Chemistry, 5th edition. Oxford University Press, 2010.</t>
  </si>
  <si>
    <t>Đào tạo Sv ĐHCQ và học viên cao học</t>
  </si>
  <si>
    <t>Học phần Hóa vô cơ 2 và Phức chất nâng cao</t>
  </si>
  <si>
    <t>Catherine Housecroft and Alan Sharpe, Inorganic Chemistry, Publisher: ‎ Pearson; 5th edition (May 31, 2018)</t>
  </si>
  <si>
    <t>Nguyễn Văn Dán, Công nghệ vật liệu mới, NXB ĐHQG thành phố Hồ Chí Minh, 2014</t>
  </si>
  <si>
    <t>Đào tạo cao học ngành Hóa học</t>
  </si>
  <si>
    <t>Học phần Vật liệu mới</t>
  </si>
  <si>
    <t>Nguyễn Đức Nghĩa, Hóa học nano: Công nghệ nền và vật liệu nguồn, NXB Khoa học tự nhiên và công nghệ, 2007</t>
  </si>
  <si>
    <t>Đào tạo cao học ngành Hóa vô cơ</t>
  </si>
  <si>
    <t>Lê Công Dưỡng, Vật liệu học, NXB KHKT, 2000</t>
  </si>
  <si>
    <t>Học phần Vật liệu vô cơ</t>
  </si>
  <si>
    <t>Đặng Kim Chi, Hóa học môi trường – Tập 1, Nxb Khoa học và Kỹ thuật Hà Nội, 1999</t>
  </si>
  <si>
    <t>Đào tạo ĐHCQ</t>
  </si>
  <si>
    <t>Hóa kỹ thuật và môi trường</t>
  </si>
  <si>
    <t>Clair Sawyer, Perry McCarty, Gene Parkin, Chemistry for Environmental Engineering and Science 5th Edition, McGraw-Hill Education, 2002</t>
  </si>
  <si>
    <t xml:space="preserve">Phạm Luận (2000), Các phương pháp và kĩ thuật chuẩn bị mẫu phân tích, ĐH Quốc Gia, Hà Nội </t>
  </si>
  <si>
    <t>Đào tạo Sau ĐH</t>
  </si>
  <si>
    <t>Các PP và kỹ thuật chuẩn bị mẫu phân tích</t>
  </si>
  <si>
    <t>Somenath Mitra (2003), Sample preparation techniques in analytica chemistry, A. John Wiley and sons inc publication</t>
  </si>
  <si>
    <t>Lê Văn Khoa - Nguyễn Xuân Cự - Bùi Thị Ngọc Dung (2001), Phương  pháp phân tích  đất, nước, phân bón ,cây trồng,  NXBGD.</t>
  </si>
  <si>
    <t>Markus Stoeppler (1998), Sampling and sample preparation (Practical Guide for analytical chemmistry), Springer Germany.</t>
  </si>
  <si>
    <t>Nguyễn Thị Kim Thái. Quy trình quan trắc và phân tích chất lượng môi trường. NXB Xây dựng, 2012</t>
  </si>
  <si>
    <t>Lê Đức (Chủ biên), Trần Khắc Hiệp, Nguyễn Xuân Cự, Phan Văn Khang, Nguyễn Ngọc Minh - Một số phương pháp phân tích môi trường. Nhà XB ĐH Quốc Gia Hà Nội-2004</t>
  </si>
  <si>
    <t>Nguyễn Thị Thu Thuỷ. Xử lý nước cấp sinh hoạt và công nghiệp. Nxb KH-KT, Hà Nội-,2000.</t>
  </si>
  <si>
    <t>Trần Văn Nhân, Ngô Thị Nga. Giáo trình xử lý nước thải công nghiệp. Nxb KH-KT, Hà Nội, 1999.</t>
  </si>
  <si>
    <t>Nguyễn Hữu Phú. Cơ sở lý thuyết và công nghệ xử lý nước tự  nhiên. Nxb KH&amp;KT, Hà Nội, 2001</t>
  </si>
  <si>
    <t>Trần Ngọc Chấn. Ô nhiễm không khí và xử lý khí thải. Nxb KH &amp; KT, Hà Nội, 2001.</t>
  </si>
  <si>
    <t>Trần Tử An, Hoá học phân tích, tập 2 - phân tích công cụ, NXB y học, 2007</t>
  </si>
  <si>
    <t>Các phương pháp phân tích sắc ký hện đại trong phân tích</t>
  </si>
  <si>
    <t>Nguyển Đức Huệ, Các phương pháp phân tích hữu cơ, NXB ĐH Quốc Gia, Hà Nội, 2005.</t>
  </si>
  <si>
    <t>Phạm Hùng Việt, Sắc ký khí, cơ sở lý thuyết và khả năng ứng dụng, NXB ĐH Quốc Gia, Hà Nội, 2005.</t>
  </si>
  <si>
    <t>Joseph Sherma, Bernard Friel, Handbook of Thin-Layer chromatography, third edition, Routledge, USA, 2003</t>
  </si>
  <si>
    <t>Lâm Minh Triết, Diệp Ngọc Sương, Các phương pháp phân tích kim loại trong nước và nước thải, NXBKH và KT, 2000.</t>
  </si>
  <si>
    <t>Nguyễn Tuấn Anh, Đỗ Thị Lan, Nguyễn Thế Hùng, Phân tích môi trường, Nxb Nông nghiệp, 2008</t>
  </si>
  <si>
    <t>Cao Cự Giác (Chủ biên), Hoá học 10, 11, 12 (Sách giáo viên). NXB Giáo dục Việt Nam, 2023</t>
  </si>
  <si>
    <t>Đào tạo SV sư phạm Hoá</t>
  </si>
  <si>
    <t>Thực hành Phương pháp dạy học Hoá học</t>
  </si>
  <si>
    <t>Cao Cự Giác (Chủ biên), Để học tốt Hoá học 10, 11, 12. NXB Giáo dục Việt Nam, 2023</t>
  </si>
  <si>
    <t>Bồi dưỡng học sinh giỏi hoá học trung học phổ thông; Thực hành Phương pháp dạy học Hoá học</t>
  </si>
  <si>
    <t>Cao Cự Giác (Chủ biên), Hoá học 10, 11, 12 (Sách giáo khoa). NXB Giáo dục Việt Nam, 2023</t>
  </si>
  <si>
    <t>Lí luận và PPDH Hoá học, Thực hành PPDH Hoá học</t>
  </si>
  <si>
    <t>Rakesh Kumar Parashar, Chemistry of Heterocyclic Compounds, 1st Ed, Ane Books, 2014</t>
  </si>
  <si>
    <t xml:space="preserve">Đào tạo cao học </t>
  </si>
  <si>
    <t>Hóa hữu cơ</t>
  </si>
  <si>
    <t>Maitland Jones, Jr; Steven A. Fleming. Organic Chemstry, 5th, W.W. Norton &amp; Company, 2014</t>
  </si>
  <si>
    <t>Ian Fleming, Dudley Williams. Spectroscopic Methods in Organic Chemistry, Springer Cham, 2019</t>
  </si>
  <si>
    <t>Đào tạo cao học ngành Hóa hữu cơ</t>
  </si>
  <si>
    <t xml:space="preserve">Francis A. Carey, Organic Chemstry, 11th, W.W. Norton &amp; Company, 2014, Mc Graw Hill, </t>
  </si>
  <si>
    <t>Nguyễn Công Khanh, Đào Thị Oanh(2021), Kiểm tra đánh giá trong giáo dục, NXB Đại học SP</t>
  </si>
  <si>
    <t>ĐHCQ+Cao học</t>
  </si>
  <si>
    <t>Đo lường, kiểm tra đánh giá trong GD</t>
  </si>
  <si>
    <t>Nguyễn Đức Chính (Chủ biên), Phát triển chương trình giáo dục, Nxb Giáo dục, 2015</t>
  </si>
  <si>
    <t>Đào tạo SV sư phạm Hoá, Cao học ngành Hoá học</t>
  </si>
  <si>
    <t>Phát triển chương trình môn Hoá học</t>
  </si>
  <si>
    <t>Fractal Geometry - Mathematical 
foundations and applications - 3rd Edition 
XB năm: 2014, NXB: John Wiley &amp; Sons,
tác giả: Kenneth J Falconer</t>
  </si>
  <si>
    <t>Tài liệu tham khảo cho sinh viên</t>
  </si>
  <si>
    <t>Thư viện ĐHV</t>
  </si>
  <si>
    <t>Lã Thị Bắc Lý, Đinh Thanh Tuyền (Đồng chủ biên), Phan Thị Hồng Xuân, Nguyễn Thị Thu Nga, Tiếng Việt và Phương pháp phát triển ngôn ngữ cho trẻ mầm non, NXB Đại học Sư phạm, 2023</t>
  </si>
  <si>
    <t>Giảng dạy</t>
  </si>
  <si>
    <t>Quyển</t>
  </si>
  <si>
    <t>GDMN</t>
  </si>
  <si>
    <t>Đặng Hồng Phương, Giáo trình Lý luận và phương pháp giáo dục thể chất cho trẻ lứa tuổi mầm non</t>
  </si>
  <si>
    <t>Bộ Giáo dục và Đào tạo, Tài liệu hướng dẫn nâng cao năng lực chuyên môn cho cán bộ quản lý và giáo viên mầm non đáp ứng yêu cầu đổi mới giáo dục năm học 2023 - 2024</t>
  </si>
  <si>
    <t>Cao Thị Hồng Nhung, Vũ Huyền Trinh, Lương Thị Bình, Nguyễn Thị Thu Hạnh, Nguyễn Thị Hoài (2022), Hướng dẫn nâng cao chất lượng Giáo dục KNXH cho trẻ mầm non, Nhà xuất bản GD Việt Nam</t>
  </si>
  <si>
    <t>Chu Thị Hồng Nhung, Nguyễn Thị Mỹ Dung, Nguyễn Thị Thu Hạnh (2020), Giáo án tổ chức hoạt động giáo dục phát triển tình cảm kỹ năng xã hội (lớp nhà trẻ 24 -36 tháng), Nhà xuất bản GD Việt Nam</t>
  </si>
  <si>
    <t>Chu Thị Hồng Nhung, Lê Thị Luận, Nguyễn Thị Mỹ Dung, Nguyễn Thị Thu Hạnh (2020), Giáo án tổ chức hoạt động giáo dục phát triển tình cảm kỹ năng xã hội (lớp mẫu giáo 5 – 6 tuổi), Nhà xuất bản GD Việt Nam</t>
  </si>
  <si>
    <t>Hoàng Thị Phương (2018), Giáo trình Tổ chức hoạt động giáo dục theo hướng trải nghiệm cho trẻ ở trường mầm non, NXB ĐHSP, Hà Nội.</t>
  </si>
  <si>
    <t xml:space="preserve">Đỗ Thị Minh Liên (2022), Lý luận và phương pháp hình thành biểu tượng toán sơ đẳng cho trẻ mầm non, NXB ĐHSP, Hà Nội. </t>
  </si>
  <si>
    <t>Hoàng Thị Phương, Lý luận và phương pháp cho trẻ khám phá với Môi trường xung quanh, NXB ĐHSP, 2017</t>
  </si>
  <si>
    <t>Mười cuộc cải cách đổi mới lớn trong lịch sử Việt Nam</t>
  </si>
  <si>
    <t>Phục vụ học tập các học phần trong chương trình đào tạo</t>
  </si>
  <si>
    <t>Nxb Đại học Sư phạm</t>
  </si>
  <si>
    <t>Lịch sử Việt Nam (4 tập)</t>
  </si>
  <si>
    <t>Nxb Giáo dục</t>
  </si>
  <si>
    <t>Lịch sử Đông Nam Á</t>
  </si>
  <si>
    <t>Sách giáo khoa Tiểu học(Cánh diều)</t>
  </si>
  <si>
    <t>Đào tạo ĐH chính quy</t>
  </si>
  <si>
    <t>GDTH</t>
  </si>
  <si>
    <t>Sách giáo khoa Tiểu học(Kết nối tri thức với cuộc sống)</t>
  </si>
  <si>
    <t>Sách giáo khoa Tiểu học( Chân trời sáng tạo)</t>
  </si>
  <si>
    <t>Thiết kế và sử dụng tình huống dạy học tích hợp trong môn Toán ở Tiểu học</t>
  </si>
  <si>
    <t>Giảng dạy, tham khảo</t>
  </si>
  <si>
    <t>Danh mục các đơn vị đào tạo bổ sung giáo trình thư viện - Phần các Thư viện đề xuất</t>
  </si>
  <si>
    <t>Tổng cộng = I + II</t>
  </si>
  <si>
    <t>Nghệ An, ngày      tháng      năm 2023</t>
  </si>
  <si>
    <t xml:space="preserve">  Đơn vị lập KH                  Phòng Quản trị và Đầu tư                         Phòng KH-TC                   HIỆU TRƯỞNG</t>
  </si>
  <si>
    <t xml:space="preserve">   TRƯỜNG ĐẠI HỌC VINH</t>
  </si>
  <si>
    <t>KẾ HOẠCH XUẤT BẢN GIÁO TRÌNH NĂM 2024</t>
  </si>
  <si>
    <t>Tên giáo trình đăng ký xuất bản</t>
  </si>
  <si>
    <t>Tên học phần tương ứng</t>
  </si>
  <si>
    <t>Hệ ĐT
ĐH/SĐH</t>
  </si>
  <si>
    <t>Mã HP</t>
  </si>
  <si>
    <t>Số TC</t>
  </si>
  <si>
    <t>Khoa/Bộ môn QLHP</t>
  </si>
  <si>
    <t>Chủ biên (chức danh, học vị)</t>
  </si>
  <si>
    <t xml:space="preserve">Các đồng tác giả </t>
  </si>
  <si>
    <r>
      <rPr>
        <b/>
        <sz val="12"/>
        <color rgb="FF000000"/>
        <rFont val="Times New Roman"/>
      </rPr>
      <t>Thời gian nộp bản thảo (</t>
    </r>
    <r>
      <rPr>
        <i/>
        <sz val="12"/>
        <color rgb="FF000000"/>
        <rFont val="Times New Roman"/>
      </rPr>
      <t>trước 30/6/2024)</t>
    </r>
  </si>
  <si>
    <t>Giáo trình Vi sinh vật học</t>
  </si>
  <si>
    <t>Vi sinh vật</t>
  </si>
  <si>
    <t>BIO30028</t>
  </si>
  <si>
    <t>TS. Trần Huyền Trang</t>
  </si>
  <si>
    <t>TS. Nguyễn Lê Ái Vĩnh</t>
  </si>
  <si>
    <t>Giáo trình Ngôn ngữ lập trình Python</t>
  </si>
  <si>
    <t>INF30096</t>
  </si>
  <si>
    <t>Tin học</t>
  </si>
  <si>
    <t>TS. Nguyễn Công Nhật</t>
  </si>
  <si>
    <t>TS. Trần Thị Kim Oanh
ThS. Trần Xuân Hào</t>
  </si>
  <si>
    <t>30/03/2024</t>
  </si>
  <si>
    <t xml:space="preserve">NXB Đã thẩm định và tính dự kiến kinh phí = </t>
  </si>
  <si>
    <t>Giáo trình Ứng dụng ICT trong giáo dục</t>
  </si>
  <si>
    <t>INF20005</t>
  </si>
  <si>
    <t>ThS. Nguyễn Bùi Hậu</t>
  </si>
  <si>
    <t>6/2024</t>
  </si>
  <si>
    <t>Giáo trình Kiểm tra đánh giá phẩm chất và năng lực học sinh phổ thông môn Giáo dục kinh tế và pháp luật</t>
  </si>
  <si>
    <t>PLO30043</t>
  </si>
  <si>
    <t>ThS. Hoàng Thị Nga, ThS. Nguyễn Thị Kim Thi</t>
  </si>
  <si>
    <t>Giáo trình Hóa lý 1</t>
  </si>
  <si>
    <t>CHE31002</t>
  </si>
  <si>
    <t>Khoa Hóa</t>
  </si>
  <si>
    <t>PGS.TS. Nguyễn Xuân Dũng</t>
  </si>
  <si>
    <t>TS. Phan Thị Thùy</t>
  </si>
  <si>
    <t>30/6/2024</t>
  </si>
  <si>
    <t>Giáo trình Giải tích (Dành cho khối kỹ thuật)</t>
  </si>
  <si>
    <t>Giải tích</t>
  </si>
  <si>
    <t>MAT20006</t>
  </si>
  <si>
    <t>TS. Vũ Thị Hồng Thanh</t>
  </si>
  <si>
    <t>TS. Nguyễn Duy Bình, 
TS. Nguyễn Hữu Quang, 
TS. Hà Anh Tuấn (ĐHGT vận tải TP Hồ Chí Minh)</t>
  </si>
  <si>
    <t>30/5/2024</t>
  </si>
  <si>
    <t>Giáo trình Tiếng Việt nâng cao dành cho người nước ngoài, tập 1</t>
  </si>
  <si>
    <t xml:space="preserve">Ngoại ngữ 1 (Tiếng Việt dành cho SV nước ngoài) </t>
  </si>
  <si>
    <t>VIE10001</t>
  </si>
  <si>
    <t>Ngữ văn</t>
  </si>
  <si>
    <t>TS. Lê Thị Sao Chi; TS. Nguyễn Thị Khánh Chi</t>
  </si>
  <si>
    <t>TS. Trần Thị Ly Na; TS. Nguyễn Thị Hoa Lê; TS. Hồ Thị Vân Anh</t>
  </si>
  <si>
    <t>Giáo trình Vệ sinh và phòng bệnh cho trẻ mầm non</t>
  </si>
  <si>
    <t>EDU31057</t>
  </si>
  <si>
    <t>TS. Nguyễn Ngọc Hiền</t>
  </si>
  <si>
    <t>ThS. Nguyễn Thị Kỳ</t>
  </si>
  <si>
    <t>Giáo trình Tiếng Việt và phương pháp phát triển ngôn ngữ cho trẻ</t>
  </si>
  <si>
    <t>Tiếng Việt và Phương pháp phát triển ngôn ngữ cho trẻ</t>
  </si>
  <si>
    <t>EDU31041</t>
  </si>
  <si>
    <t>TS. Trần Thị Hoàng Yến</t>
  </si>
  <si>
    <t>ThS. Phan Thị Quỳnh Trang</t>
  </si>
  <si>
    <t>Giáo trình Tư vấn tâm lý học đường ở trường tiểu học</t>
  </si>
  <si>
    <t>Tư vấn tâm lý học đường ở trường tiểu học</t>
  </si>
  <si>
    <t>M.PRI.204</t>
  </si>
  <si>
    <t>3TC</t>
  </si>
  <si>
    <t>TS. Lê Thục Anh</t>
  </si>
  <si>
    <t>TS. Trần Hằng Ly</t>
  </si>
  <si>
    <t>Giáo trình Kinh tế học giáo dục</t>
  </si>
  <si>
    <t>QLKT.521</t>
  </si>
  <si>
    <t>TLGD</t>
  </si>
  <si>
    <t>TS. Bùi Văn Hùng</t>
  </si>
  <si>
    <t>PGS.TS Nguyễn Như An</t>
  </si>
  <si>
    <t>Giáo trình Lý luận và phương pháp dạy học Địa lí</t>
  </si>
  <si>
    <t>GE030009</t>
  </si>
  <si>
    <t>Địa lí</t>
  </si>
  <si>
    <t>TS. Nguyễn Thị Việt Hà</t>
  </si>
  <si>
    <t>TS. Võ Thị Vinh</t>
  </si>
  <si>
    <t>Giáo trình Đạo đức và phương pháp dạy học đạo đức</t>
  </si>
  <si>
    <t>Đạo đức và phương pháp dạy học đạo đức</t>
  </si>
  <si>
    <t>EDU30032</t>
  </si>
  <si>
    <t>TS. Nguyễn Thị Phương Nhung</t>
  </si>
  <si>
    <t>ThS. Thái Thị Đào, ThS. Phan Anh Tuấn</t>
  </si>
  <si>
    <t>Tổng cộng</t>
  </si>
  <si>
    <t>Danh sách này có …. giáo trình đăng ký xuất bản</t>
  </si>
  <si>
    <t>Nghệ An, ngày    tháng     năm 2023</t>
  </si>
  <si>
    <t>Người lập kế hoạch</t>
  </si>
  <si>
    <t>(Ghi rõ họ, tên, số điện thoại người lập)</t>
  </si>
  <si>
    <t>KẾ HOẠCH TỰ ĐÁNH GIÁ VÀ ĐÁNH GIÁ NGOÀI CHƯƠNG TRÌNH ĐÀO TẠO NĂM 2024</t>
  </si>
  <si>
    <t>(Biểu dùng cho các đơn vị có kế hoạch tự đánh giá và đánh giá ngoài và TTĐBCL)</t>
  </si>
  <si>
    <t>Tên chương trình đào tạo</t>
  </si>
  <si>
    <t>Đơn vị</t>
  </si>
  <si>
    <t>Bậc ĐT
ĐH/SĐH</t>
  </si>
  <si>
    <t>Theo Bộ tiêu chuẩn trong nước/ Bộ tiêu chuẩn Quốc tế (AUN-QA; FIBBA; ABET; AQAS..)</t>
  </si>
  <si>
    <t>Quy mô người học (thời điểm xây dựng kế hoạch)</t>
  </si>
  <si>
    <t>Nhu cầu kinh phí</t>
  </si>
  <si>
    <t>Thời gian thực hiện</t>
  </si>
  <si>
    <t>TT ĐBCL thẩm định</t>
  </si>
  <si>
    <t xml:space="preserve">Bộ tiêu chuẩn trong nước </t>
  </si>
  <si>
    <t>Bộ tiêu chuẩn Quốc tế</t>
  </si>
  <si>
    <t xml:space="preserve">TỰ ĐÁNH GIÁ  </t>
  </si>
  <si>
    <t xml:space="preserve">TT ĐBCL Đã thẩm định, dự kiến kinh phí  = </t>
  </si>
  <si>
    <t>Lý luận và PPDH bộ môn Vật lý</t>
  </si>
  <si>
    <t>Trong nước</t>
  </si>
  <si>
    <t>05/2024 - 12/2024</t>
  </si>
  <si>
    <t>Lý luận phương pháp giảng dạy Bộ môn Hóa học</t>
  </si>
  <si>
    <t>AUN-QA</t>
  </si>
  <si>
    <t>06/2024 - 06/2025</t>
  </si>
  <si>
    <t>Lý thuyết xác suất và thống kê toán học</t>
  </si>
  <si>
    <t>Toán giải tích</t>
  </si>
  <si>
    <t>Sư phạm Tin học</t>
  </si>
  <si>
    <t>01/2024 - 07/2024</t>
  </si>
  <si>
    <t>Thạc sĩ Giáo dục tiểu học</t>
  </si>
  <si>
    <t>Khoa GDTH</t>
  </si>
  <si>
    <t>trong nước</t>
  </si>
  <si>
    <t xml:space="preserve">ĐÁNH GIÁ NGOÀI </t>
  </si>
  <si>
    <t>Lý luận và phương pháp dạy học bộ môn Toán</t>
  </si>
  <si>
    <t>02/2024 - 05/2024</t>
  </si>
  <si>
    <t>Giáo dục học (GDMN)</t>
  </si>
  <si>
    <t>Trường Sư phạm</t>
  </si>
  <si>
    <t>2/2024-5/2024</t>
  </si>
  <si>
    <t>Quản lý giáo dục</t>
  </si>
  <si>
    <t xml:space="preserve"> Khoa Tâm lý giáo dục</t>
  </si>
  <si>
    <t>Bộ tiêu chuẩn trong nước</t>
  </si>
  <si>
    <t>LL&amp;PPDH Sinh học</t>
  </si>
  <si>
    <t>8/2024-11/2024</t>
  </si>
  <si>
    <t>Sư phạm giáo dục chính trị</t>
  </si>
  <si>
    <t>5/2024 - 12/2024</t>
  </si>
  <si>
    <t xml:space="preserve">  Đơn vị lập KH</t>
  </si>
  <si>
    <t>Đơn vị thẩm định</t>
  </si>
  <si>
    <t>Hiệu trưởng</t>
  </si>
  <si>
    <t>KẾ HOẠCH ĐÓNG - MỞ MÃ NGÀNH NĂM 2024</t>
  </si>
  <si>
    <t>Biểu dành cho các đơn vị đào tạo, Phòng Đào tạo, Phòng Đào tạo Sau đại học</t>
  </si>
  <si>
    <t>NỘI DUNG</t>
  </si>
  <si>
    <t>Tình hình thực hiện năm 2023
(Nếu có, điền tên mã ngành vào các dòng tương ứng)</t>
  </si>
  <si>
    <t>Kế hoạch năm 2024
(Nếu có, điền tên mã ngành vào các dòng tương ứng)</t>
  </si>
  <si>
    <t>Phòng Đào tạo / Phòng Đào tạo Sau đại học thẩm định</t>
  </si>
  <si>
    <t>TỔNG CỘNG:</t>
  </si>
  <si>
    <t>KẾ HOẠCH ĐÓNG MÃ NGÀNH</t>
  </si>
  <si>
    <t>Đóng mã ngành Đại học</t>
  </si>
  <si>
    <t>Đóng mã ngành Sau đại học</t>
  </si>
  <si>
    <t>KẾ HOẠCH MỞ MÃ NGÀNH</t>
  </si>
  <si>
    <t>Kế hoạch mở mã ngành Đại học</t>
  </si>
  <si>
    <t>Lịch sử và Địa lí</t>
  </si>
  <si>
    <t>Đã hoàn thành các sản phẩm</t>
  </si>
  <si>
    <t>Chờ quyết định của Bộ</t>
  </si>
  <si>
    <t>Kế hoạch mở mã ngành Sau đại học</t>
  </si>
  <si>
    <t>(Ghi rõ họ, tên, số điện thoại người lập biểu)</t>
  </si>
  <si>
    <t>Biểu số 10</t>
  </si>
  <si>
    <t>TCCB thẩm định lần 2</t>
  </si>
  <si>
    <t>KẾ HOẠCH TUYỂN DỤNG, ĐÀO TẠO, BỒI DƯỠNG, PHÁT TRIỂN ĐỘI NGŨ NĂM 2024</t>
  </si>
  <si>
    <t>Biểu dành cho tất cả các đơn vị trong toàn trường</t>
  </si>
  <si>
    <t>KẾ HOẠCH TUYỂN DỤNG, BỔ SUNG NGƯỜI LÀM VIỆC</t>
  </si>
  <si>
    <t>Đơn vị cấp 2</t>
  </si>
  <si>
    <t>Thực trạng đội ngũ hiện tại</t>
  </si>
  <si>
    <t>Đội ngũ theo yêu cầu, điều kiện đảm bảo chất lượng còn thiếu</t>
  </si>
  <si>
    <t>Đề xuất tuyển mới</t>
  </si>
  <si>
    <t>Số CB theo đề án vị trí việc làm</t>
  </si>
  <si>
    <t>Tổng số cán bộ hiện có</t>
  </si>
  <si>
    <t>Số lượng GS, PGS</t>
  </si>
  <si>
    <t>Số lượng TS</t>
  </si>
  <si>
    <t>Số lượng ThS</t>
  </si>
  <si>
    <t>Số lượng tuyển mới</t>
  </si>
  <si>
    <t>Trình độ</t>
  </si>
  <si>
    <t>Ngành/Chuyên ngành</t>
  </si>
  <si>
    <t>Tiêu chuẩn/Điều kiện khác</t>
  </si>
  <si>
    <t>THẨM ĐỊNH CỦA P. TCCB</t>
  </si>
  <si>
    <t>Các ngành đào tạo</t>
  </si>
  <si>
    <t>Sư phạm Sinh học</t>
  </si>
  <si>
    <t>4 PGS</t>
  </si>
  <si>
    <t>NCS/TS</t>
  </si>
  <si>
    <t>Sinh lý người và Động vật; LL&amp;PP DH bộ môn Sinh học</t>
  </si>
  <si>
    <t>Tuyển mới/ Luân chuyển</t>
  </si>
  <si>
    <t>Ý kiến của P. TCCB:
Bổ sung giải trình cụ thể điều kiện ĐBCL còn thiếu về nhân sự
Khoa Sinh học giải trình:
- Bộ môn Sinh lý người và động vật đảm nhận dạy nhiều học phần ở bậc Đại học và Sau đại học chuyên ngành Sinh học thực nghiệm, hiện chỉ có 01 người phụ trách dạy các môn liên quan (PGS. Nguyễn Thị Giang An)
- Bộ môn Lý luận và Phương pháp giảng dạy sinh học cũng đảm nhận nhiều học phần ở bậc Đại học và Sau đại học chuyên ngành Lý luận và Phương pháp dạy học bộ môn Sinh học. Mặc dù hiện tại có 2 giảng viên phụ trách nhưng PGS  Nguyễn Đình Nhâm sẽ nghỉ hưu từ 01/3. Vì vậy chỉ còn TS. Trần Thị Gái đảm nhận. Việc bổ sung cán bộ cần đúng lộ trình vì không phải nhận giảng viên về là có thể đứng lớp đầy đủ các học phần ngay được mà phải có sự chuyển giao dần dần từ các giảng viên có kinh nghiệm. Trân trọng./.</t>
  </si>
  <si>
    <t>Công nghệ thông tin/Khoa học máy tính/Sư phạm Tin học</t>
  </si>
  <si>
    <t>Trình độ: Thạc Sỹ trở lên
Hoặc có thể tạo nguồn từ sinh viên Xuất sắc, sinh viên Giỏi</t>
  </si>
  <si>
    <t>Kinh tế chính trị</t>
  </si>
  <si>
    <t>Ths trở lên</t>
  </si>
  <si>
    <t>KTCT</t>
  </si>
  <si>
    <t xml:space="preserve">Đúng chuyên ngành KTCT; </t>
  </si>
  <si>
    <t>Hóa học</t>
  </si>
  <si>
    <t>Tuyển dụng 01 TS và tạo nguồn 1 SV xuất sắc</t>
  </si>
  <si>
    <t>Hóa phân tích; Hóa hữu cơ</t>
  </si>
  <si>
    <t>1. Đề xuất Tuyển dụng 01 Tiến sĩ chuyên ngành Hóa hữu cơ, nguyên là thủ khoa đầu vào khóa 54, tốt nghiệp ĐH loại giỏi, sẽ bảo vệ luận án TS trong năm 2024 để bổ sung đội ngũ GV cơ hữu cho chuyên ngành Hóa hữu cơ trong đào tạo trình độ ThS và TS (Hiện tại chuyên ngành chỉ có  03 GV cơ hữu đúng ngành). 2. Đề xuất Tạo nguồn 01 SV thủ khoa khối A của tỉnh Nghệ An, thủ khoa đầu vào khóa 61 của Trường ĐHV (đạt 29,35 điểm), tốt nghiệp loại xuất sắc để bổ sung đội ngũ GV cho chuyên ngành Hóa phân tích (Hiện nay chỉ có 03 GV)</t>
  </si>
  <si>
    <t xml:space="preserve">Tuyển mới (02); điều chuyển (01)
Ý kiến của P. TCCB: 
Bổ sung giải trình cụ thể điều kiện ĐBCL còn thiếu về nhân sự  </t>
  </si>
  <si>
    <t>Đã sửa theo yêu cầu của P.TCCB</t>
  </si>
  <si>
    <t>01 GS/PGS về LL&amp;PPDH môn Toán</t>
  </si>
  <si>
    <t>ThS trở lên</t>
  </si>
  <si>
    <t>LL&amp;PPDH môn Toán
XS,TK&amp;TƯD
Toán giải tích
Đại số - Hình học</t>
  </si>
  <si>
    <t xml:space="preserve">- Tuyển mới: 01 GS/PGS LL&amp;PPDH môn Toán.
Đồng thời, đề nghị tuyển 01 CB cho ngành Xác suất và Thống kê (kế hoạch của năm 2023, hiện tại Trường chưa triển khai cho đợt 2 năm 2023)
</t>
  </si>
  <si>
    <t>Ngành GDMN (ĐH)</t>
  </si>
  <si>
    <t>Ngành GDH (GDMN) (Thạc sĩ)</t>
  </si>
  <si>
    <t>Tuyển mới: 01 TS; Điều chuyển: 01 PGS</t>
  </si>
  <si>
    <t>Bộ môn kinh tế chính trị</t>
  </si>
  <si>
    <t>Ngành Sư phạm Địa lí</t>
  </si>
  <si>
    <t>Ths</t>
  </si>
  <si>
    <t>Chuyên ngành Địa lí học</t>
  </si>
  <si>
    <r>
      <rPr>
        <b/>
        <sz val="13"/>
        <color theme="1"/>
        <rFont val="Times New Roman"/>
      </rPr>
      <t xml:space="preserve">Ý kiến P. TCCB: 
Bổ sung giải trình cụ thể điều kiện ĐBCL còn thiếu về nhân sự  
</t>
    </r>
    <r>
      <rPr>
        <b/>
        <sz val="13"/>
        <color rgb="FFFF0000"/>
        <rFont val="Times New Roman"/>
      </rPr>
      <t>(Bổ sung cho đội ngũ GV gần đến tuổi nghỉ hưu và để bồi dưỡng đội ngũ GV kế cận cho mã ngành Thạc sĩ địa lí học)</t>
    </r>
  </si>
  <si>
    <t>Ngành Tâm lý học giáo dục</t>
  </si>
  <si>
    <t>Lý luận và lịch sử GD
 hoặc Tâm lý học hoặc 
Tâm lý Giáo dục</t>
  </si>
  <si>
    <t>Ngành đào tạo Giáo dục Tiểu học</t>
  </si>
  <si>
    <t>Cử nhân hoặc ThS.</t>
  </si>
  <si>
    <t>Giáo dục tiểu học/ Y học</t>
  </si>
  <si>
    <t xml:space="preserve">Tuyển mới: 01 Trợ giảng về  các môn Phương pháp dạy học các môn học ở tiểu học, Rèn luyện NVSP tiểu học;  01 Trợ giảng về môn Giáo dục sức khỏe. </t>
  </si>
  <si>
    <t xml:space="preserve">Ngành Lý luận và PP DH bộ môn vật lí </t>
  </si>
  <si>
    <t xml:space="preserve">2 TS về LL và PPDHBM Vật lý </t>
  </si>
  <si>
    <t>LL và PPDH bộ môn Vật lý</t>
  </si>
  <si>
    <t>Theo quy định của nhà trường</t>
  </si>
  <si>
    <t>Sư phạm Ngữ văn</t>
  </si>
  <si>
    <t>Ngôn ngữ Việt Nam</t>
  </si>
  <si>
    <t>Sư phạm Lịch sử</t>
  </si>
  <si>
    <t>ThS/NCS</t>
  </si>
  <si>
    <t>Lý luận và PPDH môn Lịch sử
Lịch sử Việt Nam
Lịch sử thế giới</t>
  </si>
  <si>
    <t>Ngành địa lý học</t>
  </si>
  <si>
    <t>Bổ sung giải trình cụ thể điều kiện ĐBCL còn thiếu về nhân sự</t>
  </si>
  <si>
    <t>Trung tâm BDNVSP</t>
  </si>
  <si>
    <t>ThS/ĐH</t>
  </si>
  <si>
    <t>Chuyên viên</t>
  </si>
  <si>
    <t>KẾ HOẠCH NGHỈ HƯU, TINH GIẢN BIÊN CHẾ, KÉO DÀI THỜI GIAN CÔNG TÁC</t>
  </si>
  <si>
    <t>Họ và tên</t>
  </si>
  <si>
    <t>Ngày sinh</t>
  </si>
  <si>
    <t>Năm bắt đầu công tác</t>
  </si>
  <si>
    <t>Khoa/Bộ môn/Tổ</t>
  </si>
  <si>
    <t>Chuyên ngành
 đào tạo</t>
  </si>
  <si>
    <t>Chức vụ</t>
  </si>
  <si>
    <t>Thời gian nghỉ hưu /kéo dài</t>
  </si>
  <si>
    <t>Nam</t>
  </si>
  <si>
    <t>Nữ</t>
  </si>
  <si>
    <t>PPDH Sinh học</t>
  </si>
  <si>
    <t>giảng viên cao cấp</t>
  </si>
  <si>
    <t>PGS. TS</t>
  </si>
  <si>
    <t>Nghỉ hưu từ 01/03/2024</t>
  </si>
  <si>
    <t>Nghỉ hưu</t>
  </si>
  <si>
    <t>Tiến sỹ</t>
  </si>
  <si>
    <t>5/2024</t>
  </si>
  <si>
    <t>giảng viên</t>
  </si>
  <si>
    <t>Kéo dài</t>
  </si>
  <si>
    <t>đã sửa</t>
  </si>
  <si>
    <t>Cô Hường có QĐ kéo dài thời gian công tác đến tháng 5/2025; đề nghị điều chỉnh ghi chú sang "kéo dài"</t>
  </si>
  <si>
    <t>Toán học</t>
  </si>
  <si>
    <t>Hình học và Tôpô</t>
  </si>
  <si>
    <t>Nghỉ hưu từ 09/2024</t>
  </si>
  <si>
    <t>Lý thuyết xác suất và Thống kê Toán học</t>
  </si>
  <si>
    <t>GS,TS</t>
  </si>
  <si>
    <t>Kéo dài đến tháng 01 năm 2026</t>
  </si>
  <si>
    <t>Đại số và lý thuyết số</t>
  </si>
  <si>
    <t>Kéo dài đến năm 2025</t>
  </si>
  <si>
    <t>KẾ HOẠCH NGHỈ PHÉP, NGHỈ KHÔNG LƯƠNG, THAI SẢN</t>
  </si>
  <si>
    <t>Dân tộc</t>
  </si>
  <si>
    <t>Thời gian nghỉ</t>
  </si>
  <si>
    <t>Kinh</t>
  </si>
  <si>
    <t>Vi sinh</t>
  </si>
  <si>
    <t>Dự sinh 26/03/2024</t>
  </si>
  <si>
    <t>Thai sản</t>
  </si>
  <si>
    <t>17/9/2023 - 17/3/2024</t>
  </si>
  <si>
    <t>THỐNG KÊ CB NGHỈ SINH THIẾU. YÊU CẦU BỔ SUNG THÊM CB ĐANG NGHỈ SINH</t>
  </si>
  <si>
    <t>GVC</t>
  </si>
  <si>
    <t>XÓA NHỮNG DÒNG KHỒNG CÓ. CẦN CHUẨN CHỈNH TRONG BIỂU MẪU</t>
  </si>
  <si>
    <t>1/1/2024-29/2/2024</t>
  </si>
  <si>
    <t>Nghỉ không lương</t>
  </si>
  <si>
    <t>Đơn vị thống kê Nghỉ không lương còn thiếu:</t>
  </si>
  <si>
    <t>Nguyễn Thị Xuân Quỳnh</t>
  </si>
  <si>
    <t>Ngữ Văn</t>
  </si>
  <si>
    <t>LL&amp;PPDH</t>
  </si>
  <si>
    <t>Bí thư CB HV SV</t>
  </si>
  <si>
    <t>1/11/ 2023 - 1/5/2024</t>
  </si>
  <si>
    <t>Thiếu Xuân Quỳnh TS đến T5/2024</t>
  </si>
  <si>
    <t>Kế hoạch đào tạo</t>
  </si>
  <si>
    <t>Chưa điều chỉnh theo ý kiến thẩm định của Phòng TCCB</t>
  </si>
  <si>
    <t>Trình độ (TS, ThS)</t>
  </si>
  <si>
    <t>Chức danh (GS, PGS, GVCC, GVC…)</t>
  </si>
  <si>
    <t>Ngành/Chuyên ngành đang giảng dạy (Đánh dấu vào trình độ mà ngành đang đào tạo)</t>
  </si>
  <si>
    <t>Bậc đào tạo</t>
  </si>
  <si>
    <t>Nơi đào tạo (cụ thể tên Trường)</t>
  </si>
  <si>
    <t>Thời gian
(dự kiến từ năm … đến năm ...)</t>
  </si>
  <si>
    <t>Tình trạng đào tạo</t>
  </si>
  <si>
    <t xml:space="preserve">Kinh phí dự trù
</t>
  </si>
  <si>
    <t>Bổ sung các trường hợp đang đi học vào kế hoạch:
Dương Thị Mai Hoa, Đinh THị Huyền Trang, Nguyễn Thị Kim Thi, Nguyễn Thị Xuân Quỳnh, Nguyễn Trung Kiền, Phan Thị Nhuần</t>
  </si>
  <si>
    <t>Cử nhân</t>
  </si>
  <si>
    <t>Ngoài nước</t>
  </si>
  <si>
    <t>Đang đào tạo</t>
  </si>
  <si>
    <t>Dự kiến</t>
  </si>
  <si>
    <t>3TS, 3 ThS</t>
  </si>
  <si>
    <t>3 GVC, 3 GV</t>
  </si>
  <si>
    <t>LL&amp;PPDH bộ môn Tin học</t>
  </si>
  <si>
    <t>Trường ĐHSPHN</t>
  </si>
  <si>
    <t>2023-2025</t>
  </si>
  <si>
    <t>Giáo dục Chính trị</t>
  </si>
  <si>
    <t>1 PGS, 2 GV</t>
  </si>
  <si>
    <t>2.1</t>
  </si>
  <si>
    <t>Hồ Chí Minh học</t>
  </si>
  <si>
    <t>HVHCQG HCM</t>
  </si>
  <si>
    <t>2024 - 2027</t>
  </si>
  <si>
    <r>
      <rPr>
        <sz val="13"/>
        <color theme="1"/>
        <rFont val="Times New Roman"/>
      </rPr>
      <t xml:space="preserve">Dự kiến chứ không phải đang đào tạo </t>
    </r>
    <r>
      <rPr>
        <b/>
        <sz val="13"/>
        <color rgb="FFFF0000"/>
        <rFont val="Times New Roman"/>
      </rPr>
      <t>(Cô Chi chưa đi học!)</t>
    </r>
  </si>
  <si>
    <t>Sư phạm Địa lí</t>
  </si>
  <si>
    <r>
      <rPr>
        <sz val="13"/>
        <color theme="1"/>
        <rFont val="Times New Roman"/>
      </rPr>
      <t xml:space="preserve">Bổ sung bà Đặng Thị Lê Na đi học TS năm 2024 </t>
    </r>
    <r>
      <rPr>
        <b/>
        <sz val="13"/>
        <color rgb="FFFF0000"/>
        <rFont val="Times New Roman"/>
      </rPr>
      <t>(Không có trong kế hoạch của Khoa!)</t>
    </r>
  </si>
  <si>
    <t>Địa lí học</t>
  </si>
  <si>
    <t>2 ThS, 1 TS</t>
  </si>
  <si>
    <t>Phan Thị Minh Huyền</t>
  </si>
  <si>
    <t>Hóa vô cơ</t>
  </si>
  <si>
    <t>Viện hàn lâm KHCNVN</t>
  </si>
  <si>
    <t>2023- 27</t>
  </si>
  <si>
    <t>ĐA89</t>
  </si>
  <si>
    <t>LLPPGD Hóa học</t>
  </si>
  <si>
    <t>2024-28</t>
  </si>
  <si>
    <t>2018-2024</t>
  </si>
  <si>
    <t>Tự túc</t>
  </si>
  <si>
    <t>Tâm lý giáo dục</t>
  </si>
  <si>
    <t>4 ThS, 10 TS</t>
  </si>
  <si>
    <t>2 PGS</t>
  </si>
  <si>
    <t>Viện Khoa học và GD VN</t>
  </si>
  <si>
    <t>2023-2027</t>
  </si>
  <si>
    <t>1GS, 6PGS, 16TS, 1ThS</t>
  </si>
  <si>
    <t>Ba Lan</t>
  </si>
  <si>
    <t>15TS, 1ThS</t>
  </si>
  <si>
    <t>8GVC, 7GV</t>
  </si>
  <si>
    <t>2024 -2026</t>
  </si>
  <si>
    <t>Văn học Việt Nam</t>
  </si>
  <si>
    <t>2024 - 2026</t>
  </si>
  <si>
    <t>Lí luận văn học</t>
  </si>
  <si>
    <t>Giáo dục Mầm non</t>
  </si>
  <si>
    <t>3 TS, 8Ths, 1 CN</t>
  </si>
  <si>
    <t>3 GVC</t>
  </si>
  <si>
    <t>Quản lý Giáo dục</t>
  </si>
  <si>
    <t>Trường ĐHV</t>
  </si>
  <si>
    <t>2024 - 2028</t>
  </si>
  <si>
    <t>Y tế cộng đồng</t>
  </si>
  <si>
    <t>Trường ĐH Y Vinh</t>
  </si>
  <si>
    <t>CN</t>
  </si>
  <si>
    <t>Ngoại ngữ</t>
  </si>
  <si>
    <t>Trường ĐH Huế</t>
  </si>
  <si>
    <t>2023 - 2024</t>
  </si>
  <si>
    <t>KẾ HOẠCH ĐÀO TẠO LÝ LUẬN CHÍNH TRỊ</t>
  </si>
  <si>
    <t>Chức vụ hiện tại</t>
  </si>
  <si>
    <t>Chức danh lãnh đạo quản lý trong quy hoạch</t>
  </si>
  <si>
    <t>Trình độ lý luận chính trị</t>
  </si>
  <si>
    <t>Hình thức đào tạo</t>
  </si>
  <si>
    <t>Tập trung</t>
  </si>
  <si>
    <t>Không tập trung</t>
  </si>
  <si>
    <t>Dự kiến 2023</t>
  </si>
  <si>
    <t>Trung cấp LLCT</t>
  </si>
  <si>
    <t>PTK</t>
  </si>
  <si>
    <t>TK, PTK</t>
  </si>
  <si>
    <t>Sơ cấp</t>
  </si>
  <si>
    <t>2022-2024</t>
  </si>
  <si>
    <t>Bổ sung 4 người đang đi học TCLLCT từ năm 2023: Đặng Như Thường, Lê Văn Đoài, Lê Văn Vinh, Nguyễn Tiến Dũng</t>
  </si>
  <si>
    <t>2022 - 2023</t>
  </si>
  <si>
    <t>1.5</t>
  </si>
  <si>
    <t>1.6</t>
  </si>
  <si>
    <t>Nguyễn Thi Thu Hạnh</t>
  </si>
  <si>
    <t>Trung cấp</t>
  </si>
  <si>
    <t>1.7</t>
  </si>
  <si>
    <t>Trợ lý Đào tạo</t>
  </si>
  <si>
    <t>2024 - 2025</t>
  </si>
  <si>
    <t xml:space="preserve">          x</t>
  </si>
  <si>
    <t>1.8</t>
  </si>
  <si>
    <t>Chi ủy viên</t>
  </si>
  <si>
    <t>1.10</t>
  </si>
  <si>
    <t>Phan Anh Tuấn (0946811610)</t>
  </si>
  <si>
    <t>1/2024-12/2024</t>
  </si>
  <si>
    <t>1.11</t>
  </si>
  <si>
    <t>Nguyễn Tiến Dũng (0963414848)</t>
  </si>
  <si>
    <t>2/2023-4/2024</t>
  </si>
  <si>
    <t>1.12</t>
  </si>
  <si>
    <t>1.13</t>
  </si>
  <si>
    <t>1.14</t>
  </si>
  <si>
    <t>1.16</t>
  </si>
  <si>
    <t>1.17</t>
  </si>
  <si>
    <t>1.18</t>
  </si>
  <si>
    <t>1.19</t>
  </si>
  <si>
    <t>1.24</t>
  </si>
  <si>
    <t>Cao Cấp LLCT</t>
  </si>
  <si>
    <t>P.Trưởng khoa</t>
  </si>
  <si>
    <t>2.2</t>
  </si>
  <si>
    <t xml:space="preserve"> Nguyễn Văn Tuấn</t>
  </si>
  <si>
    <t xml:space="preserve"> Phó Trưởng khoa</t>
  </si>
  <si>
    <t xml:space="preserve"> Trưởng khoa</t>
  </si>
  <si>
    <t>2024-2025</t>
  </si>
  <si>
    <t>2.3</t>
  </si>
  <si>
    <t>2.4</t>
  </si>
  <si>
    <t>2.5</t>
  </si>
  <si>
    <r>
      <rPr>
        <b/>
        <sz val="13"/>
        <color theme="1"/>
        <rFont val="Times New Roman"/>
      </rPr>
      <t xml:space="preserve">KẾ HOẠCH BỒI DƯỠNG CÁN BỘ </t>
    </r>
    <r>
      <rPr>
        <sz val="13"/>
        <color theme="1"/>
        <rFont val="Times New Roman"/>
      </rPr>
      <t>(</t>
    </r>
    <r>
      <rPr>
        <i/>
        <sz val="13"/>
        <color theme="1"/>
        <rFont val="Times New Roman"/>
      </rPr>
      <t>bồi dưỡng chức danh nghề nghiệp, ngoại ngữ, tin học, chuyên môn nghiệp vụ, …..</t>
    </r>
    <r>
      <rPr>
        <sz val="13"/>
        <color theme="1"/>
        <rFont val="Times New Roman"/>
      </rPr>
      <t>)</t>
    </r>
  </si>
  <si>
    <t>Năm sinh</t>
  </si>
  <si>
    <t>Nội dung
 bồi dưỡng</t>
  </si>
  <si>
    <t>Thời lượng chương trình</t>
  </si>
  <si>
    <t>Nơi bồi dưỡng</t>
  </si>
  <si>
    <t xml:space="preserve">
Thời gian
</t>
  </si>
  <si>
    <t>Kinh phí
 dự trù</t>
  </si>
  <si>
    <t>Tại
ĐHV</t>
  </si>
  <si>
    <t>Tại ĐHV</t>
  </si>
  <si>
    <t>Theo đề án ngoại ngữ của trường ĐHV</t>
  </si>
  <si>
    <t>Đề nghị đơn vị rà soát bổ sung chỉ tiêu bồi dưỡng chức danh nghề nghiệp, bồi dưỡng QPAN đối tượng 3 (viên chức quản lý), đối tượng 4 (viên chức); bồi dưỡng chuyên môn, nghiệp vụ, tin học, ngoại ngữ...</t>
  </si>
  <si>
    <t>2 năm</t>
  </si>
  <si>
    <t>Đai học Huế</t>
  </si>
  <si>
    <t>Tự túc kinh phí</t>
  </si>
  <si>
    <t>Toàn ĐV có 17 CBLĐ chưa học QPAN ĐT 3, 35 CB chưa học QPAN ĐT 4</t>
  </si>
  <si>
    <t xml:space="preserve"> Trường Đại học Vinh</t>
  </si>
  <si>
    <t>Nguyễn Thị Châu Giang(0912414259</t>
  </si>
  <si>
    <t>GVCC</t>
  </si>
  <si>
    <t xml:space="preserve">
x</t>
  </si>
  <si>
    <t>KẾ HOẠCH THAM GIA HỘI NGHỊ, HỘI THẢO, TẬP HUẤN, THỰC TẬP SINH, HỢP TÁC KHOA HỌC</t>
  </si>
  <si>
    <t>Tiêu đề/Nội dung</t>
  </si>
  <si>
    <t>Thời lượng</t>
  </si>
  <si>
    <t>Nơi tổ chức</t>
  </si>
  <si>
    <t>Hội thảo/ tập huấn/ Hội nghị</t>
  </si>
  <si>
    <t>5 ngày</t>
  </si>
  <si>
    <t>ĐHV - CTP khoán ĐV Cấp 2</t>
  </si>
  <si>
    <t>15 ngày</t>
  </si>
  <si>
    <t>Lê Thị Thúy Hà</t>
  </si>
  <si>
    <t>1 ngày</t>
  </si>
  <si>
    <t>04/2024</t>
  </si>
  <si>
    <t>Tham dự hội thảo , hội nghị</t>
  </si>
  <si>
    <t>3 ngày</t>
  </si>
  <si>
    <t>3 ngayg</t>
  </si>
  <si>
    <t>Phan Thị Thùy</t>
  </si>
  <si>
    <t>Tham dự Hội thảo Toán học Miền Trung Tây Nguyên ở Nha Trang</t>
  </si>
  <si>
    <t>Tham dự Hội thảo DAHITO (Đại số - Hình học - Tôpô) ở Đà Lạt</t>
  </si>
  <si>
    <t>Tự túc theo kinh phí đề tài Nafosted</t>
  </si>
  <si>
    <t>Tham gia hội nghị khoa học giáo dục</t>
  </si>
  <si>
    <t>Tham dự Hội thảo do Viện Toán học tổ chức</t>
  </si>
  <si>
    <t>Tham dự hội thảo về Giáo dục học ở Hà Nội</t>
  </si>
  <si>
    <t>Tham dự Hội thảo Toán học Miền Trung Tây Nguyên ở Nha Trang;</t>
  </si>
  <si>
    <t>Tham dự Hội nghị Toán học Miền Trung-Tây Nguyên ở Nha Trang</t>
  </si>
  <si>
    <t>CT GDMN</t>
  </si>
  <si>
    <t>Bộ GD&amp;ĐT, Sở GD&amp;ĐT, trường ĐH</t>
  </si>
  <si>
    <t>10 ngày</t>
  </si>
  <si>
    <t xml:space="preserve">                 x</t>
  </si>
  <si>
    <t>Thái</t>
  </si>
  <si>
    <t>_x001F_x</t>
  </si>
  <si>
    <t>7-10 ngày</t>
  </si>
  <si>
    <t>Nguyễn Thanh Mỹ</t>
  </si>
  <si>
    <t>Hội thảo/Tập huấn/Hội nghị</t>
  </si>
  <si>
    <t>7-15 ngày</t>
  </si>
  <si>
    <t>Lê Thị Hồ Quang</t>
  </si>
  <si>
    <t>KẾ HOẠCH BỔ NHIỆM GS, PGS VÀ THAY ĐỔI CHỨC DANH NGHỀ NGHIỆP</t>
  </si>
  <si>
    <t>Ngành/chuyên ngành</t>
  </si>
  <si>
    <t>Chức danh hiện tại</t>
  </si>
  <si>
    <t>Chức danh đề nghị 
bổ nhiệm/thay đổi</t>
  </si>
  <si>
    <t xml:space="preserve">Năm </t>
  </si>
  <si>
    <t>Động vật học</t>
  </si>
  <si>
    <t>Sinh học/Sinh học thực nghiệm</t>
  </si>
  <si>
    <t>Đã được Hội đồng CDGS nhà nước công nhận PGS</t>
  </si>
  <si>
    <t>Sinh học/Thực vật học</t>
  </si>
  <si>
    <t xml:space="preserve">Nữ </t>
  </si>
  <si>
    <t>Triết học</t>
  </si>
  <si>
    <t>Lê Duy Linh</t>
  </si>
  <si>
    <t>CVC</t>
  </si>
  <si>
    <t>Trần Thị Vân Anh</t>
  </si>
  <si>
    <t>Giáo dục mầm non</t>
  </si>
  <si>
    <t>Giáo viên mầm non hạng 2</t>
  </si>
  <si>
    <t>Giáo dục học (GDTH)</t>
  </si>
  <si>
    <t>Nguyễn Thị Châu Giang (0912414359)</t>
  </si>
  <si>
    <t>LLPPGD Hóa</t>
  </si>
  <si>
    <t>PGS .GVCC</t>
  </si>
  <si>
    <t>GS</t>
  </si>
  <si>
    <t>GVCC, PGS</t>
  </si>
  <si>
    <t>PGS</t>
  </si>
  <si>
    <t>Thực vật học</t>
  </si>
  <si>
    <t>Đã làm hồ sơ năm 2023</t>
  </si>
  <si>
    <t>(Ghi rõ họ, tên và SĐT người lập)</t>
  </si>
  <si>
    <t>BỔ SUNG HỌ TÊN VÀ SĐT ĐỂ THẨM ĐỊNH LIÊN LẠC</t>
  </si>
  <si>
    <t xml:space="preserve">    TRƯỜNG ĐẠI HỌC VINH</t>
  </si>
  <si>
    <t>Biểu số 11a</t>
  </si>
  <si>
    <t>KẾ HOẠCH MUA SẮM, SỬA CHỮA CỦA CÁC ĐƠN VỊ ĐÀO TẠO NĂM 2024</t>
  </si>
  <si>
    <t>(Biểu dùng cho đơn vị đào tạo)</t>
  </si>
  <si>
    <t>Địa chỉ đặt thiết bị / 
Địa chỉ sử dụng thiết bị</t>
  </si>
  <si>
    <r>
      <rPr>
        <b/>
        <sz val="11"/>
        <color theme="1"/>
        <rFont val="Times New Roman"/>
      </rPr>
      <t xml:space="preserve">KẾ HOẠCH MUA SẮM TÀI SẢN, THIẾT BỊ PHỤC VỤ NHU CẦU GIẢNG DẠY
</t>
    </r>
    <r>
      <rPr>
        <i/>
        <sz val="11"/>
        <color rgb="FFFF0000"/>
        <rFont val="Times New Roman"/>
      </rPr>
      <t>(Các Trường / Khoa, Viện đề xuất)</t>
    </r>
  </si>
  <si>
    <t>Tủ định ôn</t>
  </si>
  <si>
    <t>Dạy học dự án Sinh học ứng dụng</t>
  </si>
  <si>
    <t>Trung tâm THTN</t>
  </si>
  <si>
    <t>cái</t>
  </si>
  <si>
    <t>1 túi 100 tube 1.5 ml</t>
  </si>
  <si>
    <t>Dạy học dự án môn Vi sinh học</t>
  </si>
  <si>
    <t>1 túi 50 cái ống falcon 15-50 ml</t>
  </si>
  <si>
    <t>1 túi 100 đầu côn loại trắng</t>
  </si>
  <si>
    <t>5 giá đỡ đựng tube 1.5 ml</t>
  </si>
  <si>
    <t>4 hộp nhựa/meeca trong suốt + 4 túi hút ẩm bảo vệ 4 kính hiển vi khỏi ẩm mốc</t>
  </si>
  <si>
    <t>h</t>
  </si>
  <si>
    <t>Robot mBot</t>
  </si>
  <si>
    <t>Giảng dạy Thực hành</t>
  </si>
  <si>
    <t>Phòng thực hành KTCN</t>
  </si>
  <si>
    <t>Cái</t>
  </si>
  <si>
    <t>i</t>
  </si>
  <si>
    <t>Máy tính để bàn</t>
  </si>
  <si>
    <t>Phục vụ in ấn tài liệu đào tạo</t>
  </si>
  <si>
    <t>Văn phòng Khoa Hóa học</t>
  </si>
  <si>
    <t>k</t>
  </si>
  <si>
    <t xml:space="preserve">Máy lọc nước </t>
  </si>
  <si>
    <t>Phục vụ đào tạo+NCKH</t>
  </si>
  <si>
    <t>Phòng PGS. A1204</t>
  </si>
  <si>
    <t>l</t>
  </si>
  <si>
    <t>Máy chiếu</t>
  </si>
  <si>
    <t>Phòng PGS A1202</t>
  </si>
  <si>
    <t>m</t>
  </si>
  <si>
    <t>Công việc VP</t>
  </si>
  <si>
    <t>VP Khoa Ngữ văn</t>
  </si>
  <si>
    <t>Khoa Văn</t>
  </si>
  <si>
    <t>HỌC PHẦN: VỆ SINH VÀ PHÒNG BỆNH CHO TRẺ MẦM NON</t>
  </si>
  <si>
    <t>Giường bệnh nhân đa năng, đệm, ga trải giường, nylon trải giuờng, chăn, gối, đệm .</t>
  </si>
  <si>
    <t>Thực hành</t>
  </si>
  <si>
    <t>Màn hình projector</t>
  </si>
  <si>
    <t>giảng dạy</t>
  </si>
  <si>
    <t>Bố trí tại phòng THTN</t>
  </si>
  <si>
    <t>Máy giặt sấy lồng ngang</t>
  </si>
  <si>
    <t>giặt khăn</t>
  </si>
  <si>
    <t>Máy hút ẩm Fujie HM-650EB</t>
  </si>
  <si>
    <t>vệ sinh</t>
  </si>
  <si>
    <t>Projector</t>
  </si>
  <si>
    <t xml:space="preserve"> Bố trí tại phòng THTN </t>
  </si>
  <si>
    <t>Mô hình thực hành điều dưỡng đa năng toàn thân SB20144U Nasco – Mỹ</t>
  </si>
  <si>
    <t>Mô hình sơ cấp cứu ban đầu</t>
  </si>
  <si>
    <t>Mô hìnhthực hành ép tim thổi ngạt 170cm</t>
  </si>
  <si>
    <t>Mô hình PCR cấp cứu trẻ em</t>
  </si>
  <si>
    <t>Mô hình sơ cứu hóc dị vật trên trẻ em</t>
  </si>
  <si>
    <t>Mô hình toàn thân trẻ em</t>
  </si>
  <si>
    <t>HỌC PHẦN: MÚA VÀ PHƯƠNG PHÁP DẠY MÚA CHO TRẺ MẦM NON</t>
  </si>
  <si>
    <t>Gióng gỗ</t>
  </si>
  <si>
    <t>phòng</t>
  </si>
  <si>
    <t>2 x2 phòng</t>
  </si>
  <si>
    <t>Sàn gỗ</t>
  </si>
  <si>
    <t>2 phòng</t>
  </si>
  <si>
    <t>Loa, âm ly, đầu đĩa</t>
  </si>
  <si>
    <t>bộ</t>
  </si>
  <si>
    <t>2 bộ (2 phòng)</t>
  </si>
  <si>
    <t>1 màn hình ti vi 60 inch gắn tường</t>
  </si>
  <si>
    <t>2 cái (2 phòng)</t>
  </si>
  <si>
    <t>Mic không dây</t>
  </si>
  <si>
    <t>Tủ đựng đồ</t>
  </si>
  <si>
    <t>chiếc</t>
  </si>
  <si>
    <t>2tủ (2 phòng)</t>
  </si>
  <si>
    <t>Gương</t>
  </si>
  <si>
    <t>mặt</t>
  </si>
  <si>
    <t>Lắp 3 mặt x 2 phòng</t>
  </si>
  <si>
    <t>Máy tính xách tay</t>
  </si>
  <si>
    <t>máy</t>
  </si>
  <si>
    <t>2 máy (2 phòng)</t>
  </si>
  <si>
    <t>Điều hòa</t>
  </si>
  <si>
    <t>2 phòng 4 cái</t>
  </si>
  <si>
    <t>Bộ bàn ghế để máy tính</t>
  </si>
  <si>
    <t>Máy nước lọc</t>
  </si>
  <si>
    <t>Tường, cửa cách âm</t>
  </si>
  <si>
    <t>Bục gỗ (GV đứng múa mẫu)</t>
  </si>
  <si>
    <t>ổ cắm kéo dài</t>
  </si>
  <si>
    <t>4 bộ</t>
  </si>
  <si>
    <t>Quạt múa (Loại vải 40 cm)</t>
  </si>
  <si>
    <t>120 cái</t>
  </si>
  <si>
    <t>Khăn voan (60 cm2)</t>
  </si>
  <si>
    <t>Chuông đeo tay (dân tộc tày)</t>
  </si>
  <si>
    <t>80 chiếc</t>
  </si>
  <si>
    <t>Trống cơm</t>
  </si>
  <si>
    <t>30 chiếc</t>
  </si>
  <si>
    <t>Máy Scan tài liệu</t>
  </si>
  <si>
    <t>Scan văn bản, thài liệu</t>
  </si>
  <si>
    <t>VP Trường Sư phạm</t>
  </si>
  <si>
    <t xml:space="preserve">Máy in </t>
  </si>
  <si>
    <t>In văn bản</t>
  </si>
  <si>
    <t>VP Khoa Lịch sử</t>
  </si>
  <si>
    <t>VP Khoa Địa lí</t>
  </si>
  <si>
    <t xml:space="preserve">DỤNG CỤ THỰC HÀNH KHOA ĐỊA LÍ </t>
  </si>
  <si>
    <t>Quả cầu địa lý &gt; 30cm</t>
  </si>
  <si>
    <t>TTTHTN</t>
  </si>
  <si>
    <t>Quả</t>
  </si>
  <si>
    <t>Quả cầu địa lý tự nhiên &gt; 30cm</t>
  </si>
  <si>
    <t>Bản đồ địa chất Việt Nam tỉ lệ 1:50.000</t>
  </si>
  <si>
    <t>Thực hành, thực địa</t>
  </si>
  <si>
    <t>Tờ</t>
  </si>
  <si>
    <t>Bản đồ địa hình Việt Nam tỉ lệ 1:50.000</t>
  </si>
  <si>
    <t>La bàn địa chất</t>
  </si>
  <si>
    <t>Thực địa</t>
  </si>
  <si>
    <t>Cuốc, xẻng đào đất</t>
  </si>
  <si>
    <t>Thước dây 6m</t>
  </si>
  <si>
    <t>Búa địa chất</t>
  </si>
  <si>
    <t>Rựa (dao chặt)</t>
  </si>
  <si>
    <t>Máy đo gió cầm tay</t>
  </si>
  <si>
    <t>Bút đo độ PH kiểm tra chất lượng nưóc</t>
  </si>
  <si>
    <r>
      <rPr>
        <b/>
        <sz val="11"/>
        <color theme="1"/>
        <rFont val="Times New Roman"/>
      </rPr>
      <t xml:space="preserve">Kế hoạch sửa chữa, bảo trì, bảo dưỡng các thiết bị hiện đã có bị hư hỏng
</t>
    </r>
    <r>
      <rPr>
        <i/>
        <sz val="11"/>
        <color theme="1"/>
        <rFont val="Times New Roman"/>
      </rPr>
      <t>(Bao gồm nhà cửa, máy móc, đồ dùng, công cụ dụng cụ, hiện đơn vị đang sử dụng)</t>
    </r>
  </si>
  <si>
    <t>Sửa chữa laser fs Ti:saphia</t>
  </si>
  <si>
    <t>Nghiên cứu KH, Sinh viên NCKH và dạy học cao học</t>
  </si>
  <si>
    <t>Phòng Thí nghiệm Quang tử</t>
  </si>
  <si>
    <t>Sửa chữa máy electroViewer</t>
  </si>
  <si>
    <t>sửa chữa Màn hình máy tính</t>
  </si>
  <si>
    <t>Văn phòng khoa Tâm lý giáo dục</t>
  </si>
  <si>
    <t>màn</t>
  </si>
  <si>
    <t>Bảo dưỡng, sửa chữa phòng học đàn khoa GDTH</t>
  </si>
  <si>
    <t>Phòng học đàn (tầng 5, nhà A0)</t>
  </si>
  <si>
    <t>Phòng</t>
  </si>
  <si>
    <t>Nghệ An, ngày      tháng      năm 2022</t>
  </si>
  <si>
    <t>Biểu số 11b</t>
  </si>
  <si>
    <t>KẾ HOẠCH MUA SẮM, SỬA CHỮA, NHU CẦU VĂN PHÒNG PHẨM CỦA CÁC ĐƠN VỊ HÀNH CHÍNH  NĂM 2024</t>
  </si>
  <si>
    <t>(Biểu dùng cho đơn vị hành chính)</t>
  </si>
  <si>
    <r>
      <rPr>
        <b/>
        <sz val="12"/>
        <color theme="1"/>
        <rFont val="Times New Roman"/>
      </rPr>
      <t xml:space="preserve">KẾ HOẠCH MUA SẮM TÀI SẢN, THIẾT BỊ PHỤC VỤ THỰC HIỆN CÁC CHỨC NĂNG NHIỆM VỤ CỦA ĐƠN VỊ
</t>
    </r>
    <r>
      <rPr>
        <i/>
        <sz val="12"/>
        <color rgb="FFFF0000"/>
        <rFont val="Times New Roman"/>
      </rPr>
      <t>(Các đơn vị hành chính xây dựng)</t>
    </r>
  </si>
  <si>
    <t xml:space="preserve">Màn hình LED hoặc ti vi 100 inch </t>
  </si>
  <si>
    <t>Hội họp</t>
  </si>
  <si>
    <t>Phòng họp tầng 4 nhà Ao</t>
  </si>
  <si>
    <t>Thay thế máy bị hỏng</t>
  </si>
  <si>
    <t xml:space="preserve">Văn phòng Trường và các Khoa </t>
  </si>
  <si>
    <t>Máy in</t>
  </si>
  <si>
    <t>Máy điều hoà</t>
  </si>
  <si>
    <t>Bàn làm việc</t>
  </si>
  <si>
    <t>Máy Scan</t>
  </si>
  <si>
    <t>Thêm mới</t>
  </si>
  <si>
    <t>BGH</t>
  </si>
  <si>
    <t xml:space="preserve">Tủ lạnh </t>
  </si>
  <si>
    <t>Văn phòng Trường</t>
  </si>
  <si>
    <t>Máy lọc nước</t>
  </si>
  <si>
    <t xml:space="preserve">Văn phòng Trường, TTBDNVSP và các Khoa </t>
  </si>
  <si>
    <r>
      <rPr>
        <b/>
        <sz val="12"/>
        <color theme="1"/>
        <rFont val="Times New Roman"/>
      </rPr>
      <t xml:space="preserve">Kế hoạch sửa chữa, bảo trì, bảo dưỡng các thiết bị hiện đã có bị hư hỏng
</t>
    </r>
    <r>
      <rPr>
        <i/>
        <sz val="12"/>
        <color theme="1"/>
        <rFont val="Times New Roman"/>
      </rPr>
      <t>(Bao gồm nhà cửa, máy móc, đồ dùng, công cụ dụng cụ, hiện đơn vị đang sử dụng)</t>
    </r>
  </si>
  <si>
    <t>Quạt</t>
  </si>
  <si>
    <t>Bảo dưỡng</t>
  </si>
  <si>
    <t>BGH trường SP, TTBDNVSP, tổ hành chính, các khoa đào tạo</t>
  </si>
  <si>
    <t>Máy phô tô.</t>
  </si>
  <si>
    <t>Điều hoà</t>
  </si>
  <si>
    <t>Kế hoạch văn phòng phẩm nhà trường cấp cho các đơn vị hành chính thực hiện chức năng nhiệm vụ của đơn vị</t>
  </si>
  <si>
    <t>Văn phòng phẩm</t>
  </si>
  <si>
    <t>Phục vụ cho công tác hành chính</t>
  </si>
  <si>
    <t>Kế hoạch đầu tư, xây dựng cơ bản
(Phòng Quản trị - Đầu tư lập)</t>
  </si>
  <si>
    <t>Các khoản khác nếu có liên quan</t>
  </si>
  <si>
    <t>Biểu số 12a</t>
  </si>
  <si>
    <t>KẾ HOẠCH ĐĂNG KÝ NHIỆM VỤ NGHIÊN CỨU KHOA HỌC NĂM 2024</t>
  </si>
  <si>
    <t>(Biểu dùng cho các đơn vị có kế hoạch thực hiện các nhiệm vụ KHCN trong năm)</t>
  </si>
  <si>
    <t>ĐVT: nghìn đồng</t>
  </si>
  <si>
    <t>NHIỆM VỤ KHOA HỌC CÔNG NGHỆ</t>
  </si>
  <si>
    <t>Chủ trì đề tài, dự án</t>
  </si>
  <si>
    <t>Tổng Số kinh phí của năm lập kế hoạch, trong đó:</t>
  </si>
  <si>
    <t>Phòng Khoa học và Hợp tác quốc tế thẩm định</t>
  </si>
  <si>
    <t>Kinh phí ngân sách cấp</t>
  </si>
  <si>
    <t>Kinh phí từ quỹ trích lập thực hiện nhiệm vụ KHCN cấp Trường</t>
  </si>
  <si>
    <t>Kinh phí từ các tổ chức khác tài trợ  chuyển  về qua tài khoản Trường theo tính chất thu hộ, chi hộ</t>
  </si>
  <si>
    <t>Kinh phí do cá nhân tự chi trả</t>
  </si>
  <si>
    <t>(1)=2+3+4</t>
  </si>
  <si>
    <t>D</t>
  </si>
  <si>
    <t>ĐỀ TÀI CÓ SỬ DỤNG NGUỒN KINH PHÍ NGÂN SÁCH CẤP QUA GIAO DỰ TOÁN CỦA BỘ GIÁO DỤC VÀ ĐÀO TẠO</t>
  </si>
  <si>
    <t>Các đề tài, dự án cấp Nhà nước</t>
  </si>
  <si>
    <t>Không</t>
  </si>
  <si>
    <t>Các đề tài, dự án cấp Bộ</t>
  </si>
  <si>
    <t>Hình học của tập ảnh của ánh xạ bậc hai
Mã số: B2023-TDV-03
Thời gian thực hiện: 01/2023-12/2024</t>
  </si>
  <si>
    <t xml:space="preserve"> Nguyễn Hữu Quang</t>
  </si>
  <si>
    <t>Đang thực hiện</t>
  </si>
  <si>
    <t>ĐT bộ 2023</t>
  </si>
  <si>
    <t>Đánh giá ổn định và phương pháp chỉnh hóa cho một số bài toán ngược trong phương trình đạo hàm riêng
Mã số: B2024-TDV-12
Thời gian thực hiện: 01/2024-12/2025</t>
  </si>
  <si>
    <t>Đt bộ 2024</t>
  </si>
  <si>
    <t>Nghiên cứu xây dựng bộ tiêu chí văn hóa nhà trường  phổ thông</t>
  </si>
  <si>
    <t>Biện pháp nâng cao mức độ thích ứng với hoạt động học tập của học sinh dân tộc thiểu số vùng đặc biệt khó khăn ở các tỉnh Bắc Trung Bộ</t>
  </si>
  <si>
    <t>Nghiên cứu ảnh hưởng của một số yếu tố sinh thái đến sự sinh trưởng và phát triển của một số loài cây dược liệu và đề xuất các giải pháp phát triển chúng dưới tán rừng tự nhiên đang phục hồi sau khai thác ở một số tỉnh phía Bắc nước ta</t>
  </si>
  <si>
    <t>Nghiên cứu tổng hợp xúc tác dị hợp N-CeO2 UD cho phản ứng quang phân hủy các chất hữu cơ độc hại khó phân hủy trong môi trường nước bằng ánh sáng khả kiến (B2022-TDV 06)</t>
  </si>
  <si>
    <t>TS. Nguyễn Hoàng Hào</t>
  </si>
  <si>
    <t>DT bộ 2022, Gia hạn</t>
  </si>
  <si>
    <t>Phát triển năng lực thực hành thí nghiệm cho SV sư phạm  Hóa học theo tiếp cận CDIO (B2022-TDV-02)</t>
  </si>
  <si>
    <t>Nghiên cứu tổng hợp hệ vật liệu nano lai quang - từ trên nền chitosan định hướng ứng dụng xử lý chất hữu cơ khó phân hủy trong môi trường nước</t>
  </si>
  <si>
    <t>Nguyễn Xuân Dũng</t>
  </si>
  <si>
    <t>Nghiên cứu thiết kế các sợi tinh thể quang tử phi tuyến với các loại mạng khác nhau ứng dụng cho phát siêu liên tục</t>
  </si>
  <si>
    <t xml:space="preserve"> Chu Văn Lanh</t>
  </si>
  <si>
    <t>Nghiên cứu ảnh hưởng của tán sắc bậc cao và từ trường ngoài lên cách tử cảm ứng điện từ</t>
  </si>
  <si>
    <t>Hội thảo, hội nghị cấp Bộ</t>
  </si>
  <si>
    <t>NHIỆM VỤ KHOA HỌC CÔNG NGHỆ SỬ DỤNG NGUỒN KINH PHÍ TRƯỜNG ĐẠI HỌC VINH</t>
  </si>
  <si>
    <t>Đề tài cấp Bộ sử dụng nguồn kinh phí Trường</t>
  </si>
  <si>
    <t>Đề tài Nghiên cứu khoa học cấp Trường của Giảng viên</t>
  </si>
  <si>
    <t>Phát triển chương trình Đào tạo trình độ Thạc sỹ ngành Sinh học Thực nghiêm theo tiếp cận CDIO</t>
  </si>
  <si>
    <t>TS Nguyễn Thị Giang An</t>
  </si>
  <si>
    <t>Phát triển chương trình Đào tạo trình độ Thạc sỹ ngành Động vật học theo tiếp cận CDIO</t>
  </si>
  <si>
    <t>TS Hồ Anh Tuấn</t>
  </si>
  <si>
    <t>Phát triển chương trình Đào tạo trình độ Thạc sỹ ngành Thực vật học theo tiếp cận CDIO</t>
  </si>
  <si>
    <t>TS Mai Văn Chung</t>
  </si>
  <si>
    <t>Phát triển chương trình Đào tạo trình độ Thạc sỹ ngành LL và PPDH theo tiếp cận CDIO</t>
  </si>
  <si>
    <t>TS. Trần Thị Gái</t>
  </si>
  <si>
    <t>Phát triển chương trình Đào tạo trình độ Thạc sỹ ngành Địa lí học theo tiếp cận CDIO</t>
  </si>
  <si>
    <t>PGS.TS Nguyễn Thị Trang Thanh</t>
  </si>
  <si>
    <t>TS. Nguyễn Ngọc Bích</t>
  </si>
  <si>
    <t>Một số tính chất định tính của hệ động lực ngẫu nhiên</t>
  </si>
  <si>
    <t>TS. Nguyễn Thị Thế</t>
  </si>
  <si>
    <t>Đa dạng nấm linh chi tại vùng lõi khu dự trữ sinh quyển miền Tây Nghệ An</t>
  </si>
  <si>
    <t xml:space="preserve">Trần Huyền Trang </t>
  </si>
  <si>
    <t>Xây dựng một số học liệu số có tính tương tác phục vụ giảng dạy học phần Hóa sinh - Sinh học phân tử trong chương trình đào tạo cử nhân sư phạm sinh học</t>
  </si>
  <si>
    <t>Rà soát CTĐT ngành SPNV theo tiếp cận CDIO</t>
  </si>
  <si>
    <t>Phát triển chương trình Đào tạo trình độ Thạc sỹ ngành Văn học Việt Nam theo tiếp cận CDIO</t>
  </si>
  <si>
    <t>Phát triển chương trình Đào tạo trình độ Thạc sỹ ngành Ngôn ngữ Việt Nam theo tiếp cận CDIO</t>
  </si>
  <si>
    <t>Phát triển chương trình Đào tạo trình độ Thạc sỹ ngành Lí luận văn học theo tiếp cận CDIO</t>
  </si>
  <si>
    <t>Phát triển chương trình Đào tạo trình độ Thạc sỹ ngành Lí luận và phương pháp dạy học môn Ngữ văn theo tiếp cận CDIO</t>
  </si>
  <si>
    <t>Một số giải pháp nâng cao chất lượng dạy học Tiếng Việt cho người nuớc ngoài</t>
  </si>
  <si>
    <t xml:space="preserve"> Trần Thị Ly Na</t>
  </si>
  <si>
    <t>Đổi mới phương pháp dạy và học học phần Tổ chức hoạt động trải nghiệm, hướng nghiệp trong chương trình đào tạo ngành Giáo dục Chính trị, Trường Đạihọc Vinh (Đăng ký đề tài cấp Trường)</t>
  </si>
  <si>
    <t>Thiết kế mạch kiến thức Lịch sử thế giới trong Chương trình cử nhân sư phạm Lịch sử đáp ứng yêu cầu Chương trình giáo dục phổ thông 2018</t>
  </si>
  <si>
    <t>TS. Lê Thế Cường</t>
  </si>
  <si>
    <t>Thiết kế mạch kiến thức Lịch sử Việt Nam trong Chương trình cử nhân sư phạm Lịch sử đáp ứng yêu cầu Chương trình giáo dục phổ thông 2018</t>
  </si>
  <si>
    <t>TS Dương Thị Thanh Hải</t>
  </si>
  <si>
    <t>Tổng hợp các benzoxazole với xúc tác [Bmim]PF6 trong điều kiện không dung môi và hỗ trợ của vi sóng</t>
  </si>
  <si>
    <t xml:space="preserve">Phát triển chương trình đào tạo trình độ thạc sĩ ngành Hóa phân tích theo tiếp cận CDIO </t>
  </si>
  <si>
    <t xml:space="preserve">Phát triển chương trình đào tạo trình độ thạc sĩ ngành Hóa vô cơ  theo tiếp cận CDIO </t>
  </si>
  <si>
    <t xml:space="preserve">Phát triển chương trình đào tạo trình độ thạc sĩ ngành LLPPGD bọ môn Hóa học theo tiếp cận CDIO </t>
  </si>
  <si>
    <t>Nghiên cứu thành phần Hóa học và hoạt tính sinh học của tinh dầu chiết xuất từ một vài loài Ngải tiên (Hedychium) thuộc họ gừng tích hợp trong dạy học dự án</t>
  </si>
  <si>
    <t>Nghiên cứu đề xuất quy trình thiết kế chủ đề giáo dục STEM trong dạy học Tin học</t>
  </si>
  <si>
    <t>Tổ chức dạy học theo đồ án học phần Lý luận và phương pháp dạy học Tin học trong chương trình đào tạo cử nhân Sư phạm Tin học</t>
  </si>
  <si>
    <t>Nghiên cứu đổi mới nội dung, phương pháp giảng dạy và đánh giá học phần đồ án Phân tích và thiết kế thuật toán theo tiếp cận CDIO.</t>
  </si>
  <si>
    <t>ThS. Trần Xuân Hào</t>
  </si>
  <si>
    <t>Xây dựng hệ thống giao dịch chứng khoản ảo phục vụ cho việc thực hành của sinh viên Trường Kinh Tế</t>
  </si>
  <si>
    <t>Đề tài trọng điểm</t>
  </si>
  <si>
    <t>Phát triển năng lực số cho sinh viên ngành Giáo dục tiểu học thông qua dạy học đồ án học phần Giáo dục học tiểu học ở trường Sư phạm, Trường Đại học Vinh</t>
  </si>
  <si>
    <t>ThS. Nguyễn Trung Kiền</t>
  </si>
  <si>
    <t>Tổ chức dạy học theo đồ án học phần Truyền thông trong quản lý giáo dục trong chương trình đào tạo cử nhân Quản lý giáo dục</t>
  </si>
  <si>
    <t>Phát triển chương trình đào tạo trình độ thạc sĩ ngành Giáo dục học (Giáo dục Tiểu học) theo tiếp cận CDIO</t>
  </si>
  <si>
    <t>PGS. TS. Chu Thị Thủy An</t>
  </si>
  <si>
    <t>Phát triển chương trình đào tạo trình độ thạc sĩ ngành Giáo dục học (Giáo dục Mầm non) theo tiếp cận CDIO</t>
  </si>
  <si>
    <t xml:space="preserve">Nâng cao năng lực giáo viên trong tổ chức các hoạt động phát triển vận động cho trẻ mầm non phù hợp với bối cảnh địa phương                                                                                                                                                
</t>
  </si>
  <si>
    <t>Ths. Trần Thị Thúy Nga</t>
  </si>
  <si>
    <t>Tổ chức dạy học theo đồ án học phần Tâm lý học giáo dục tiểu học cho sinh viên ngành Giáo dục tiểu học</t>
  </si>
  <si>
    <t>Phát triển năng lực nghiên cứu khoa học cho sinh viên ngành Giáo dục tiểu học trong dạy học các học phần đồ án theo tiếp cận CDIO</t>
  </si>
  <si>
    <t>TS. Nguyễn Thị Quỳnh Anh</t>
  </si>
  <si>
    <t>Phát triển chương trình đào tạo trình độ thạc sĩ ngành Đại số và lý thuyết số theo tiếp cận CDIO</t>
  </si>
  <si>
    <t>PGS.TS. Nguyễn Thị Hồng Loan</t>
  </si>
  <si>
    <t>Phát triển chương trình đào tạo trình độ thạc sĩ ngành Toán giải tích theo tiếp cận CDIO</t>
  </si>
  <si>
    <t>PGS.TS. Nguyễn Văn Đức</t>
  </si>
  <si>
    <t>Phát triển chương trình đào tạo trình độ thạc sĩ ngành Lý thuyết xác suất và thống kê toán học theo tiếp cận CDIO</t>
  </si>
  <si>
    <t>PGS.TS. Lê Văn Thành</t>
  </si>
  <si>
    <t>Phát triển chương trình đào tạo trình độ thạc sĩ ngành Lý luận và phương pháp dạy học bộ môn Toán theo tiếp cận CDIO</t>
  </si>
  <si>
    <t>TS. Thái Thị Hồng Lam</t>
  </si>
  <si>
    <t>Phát triển chương trình Đào tạo trình độ Thạc sỹ ngành Lịch sử Việt Nam theo tiếp cận CDIO</t>
  </si>
  <si>
    <t>TS. Mai Phương Ngọc</t>
  </si>
  <si>
    <t>Phát triển chương trình đào tạo trình độ thạc sĩ ngành Địa lý học theo tiếp cận CDIO</t>
  </si>
  <si>
    <t>Phát triển chương trình Đào tạo trình độ Thạc sỹ ngành Lịch sử Thế giới theo tiếp cận CDIO</t>
  </si>
  <si>
    <t>TS.Nguyễn Văn Tuấn</t>
  </si>
  <si>
    <t>Nâng cao năng lực sư phạm cho đội ngũ giảng viên Trường Đại học Vinh (đề tài trọng điểm cấp trường)</t>
  </si>
  <si>
    <t>TS. Nguyễn Thanh Mỹ</t>
  </si>
  <si>
    <t>Phát triển chương trình đào tạo trình độ thạc sĩ ngành Lý luận và phương pháp dạy học giáo dục chính trị theo tiếp cận CDIO</t>
  </si>
  <si>
    <t>Phát triển chương trình đào tạo trình độ thạc sĩ ngành Lý luận
 và phương pháp dạy học Vật lý theo tiếp cận CDIO</t>
  </si>
  <si>
    <t>PGS.TS. Nguyễn Thị Nhị</t>
  </si>
  <si>
    <t xml:space="preserve">Phát triển chương trình đào tạo trình độ thạc sĩ ngành Quang 
học theo tiếp cận CDIO
</t>
  </si>
  <si>
    <t>PGS.TS. Chu Văn Lanh</t>
  </si>
  <si>
    <t>Đề tài NCKH cấp trường về đổi mới phương pháp dạy học giáo dục chính trị</t>
  </si>
  <si>
    <t>TS. Nguyễn Thị Hải Yến</t>
  </si>
  <si>
    <t xml:space="preserve"> Đề tài NCKH cấp trường về Triết học</t>
  </si>
  <si>
    <t>Đề tài NCKH cấp trường về Lịch sử Đảng Cộng sản Việt Nam</t>
  </si>
  <si>
    <t>Các công bố khoa học</t>
  </si>
  <si>
    <t>1</t>
  </si>
  <si>
    <t>Thực trạng chất lượng đào tạo giáo viên mầm non ở các trường/khoa đại học sư phạm theo tiếp cận AUN - QA</t>
  </si>
  <si>
    <t>2</t>
  </si>
  <si>
    <t>Giáo dục kỹ năng xã hội cho trẻ mầm non</t>
  </si>
  <si>
    <t>TS. Nguyễn Thị Thu Hạnh</t>
  </si>
  <si>
    <t>3</t>
  </si>
  <si>
    <t>Phát triển chương trình giáo dục mầm non Việt Nam trong xu thế đổi mới</t>
  </si>
  <si>
    <t>4</t>
  </si>
  <si>
    <t>Giáo dục kỹ năng sống qua trải nghiệm</t>
  </si>
  <si>
    <t>5</t>
  </si>
  <si>
    <t>Một số vấn đề về chất lượng đào tạo đào tạo giáo viên mầm non ở các trường/khoa đại học sư phạm theo tiếp cận AUN - QA</t>
  </si>
  <si>
    <t>6</t>
  </si>
  <si>
    <t>Giải pháp hỗ trợ giáo viên giáo dục  hoà nhập cho trẻ tự kỉ trong trường mầm non</t>
  </si>
  <si>
    <t>Ths. Dương Thị Nga</t>
  </si>
  <si>
    <t>7</t>
  </si>
  <si>
    <t>Quản lý can thiệp sớm và giáo dục trẻ khuyết tật trong trường mầm non hòa nhập</t>
  </si>
  <si>
    <t>8</t>
  </si>
  <si>
    <t>Giáo dục hoà nhập cho trẻ mầm non</t>
  </si>
  <si>
    <t>9</t>
  </si>
  <si>
    <t>Giáo dục steam cho trẻ mầm non</t>
  </si>
  <si>
    <t>10</t>
  </si>
  <si>
    <t>Rèn luyện kỹ năng tự phục vụ cho trẻ phổ tự kỷ theo phương pháp giáo dục Montessori</t>
  </si>
  <si>
    <t>11</t>
  </si>
  <si>
    <t>Thực trạng kỹ năng tự nhận thức trong kỹ năng cảm xúc xã hội của trẻ mẫu giáo 5 – 6 tuổi</t>
  </si>
  <si>
    <t>Ths. Phan Thị Thúy Hằng</t>
  </si>
  <si>
    <t>12</t>
  </si>
  <si>
    <t>Thực trạng năng lực quản lý hành vi trẻ của giáo viên mầm non cho trẻ có biểu hiện tăng động giảm chú ý</t>
  </si>
  <si>
    <t>Ths. Nguyễn Thị Kỳ</t>
  </si>
  <si>
    <t>13</t>
  </si>
  <si>
    <t>Hình thành biểu tượng toán cho trẻ 5-6 tuổi theo hướng tiếp cận môn Toán ở lớp 1</t>
  </si>
  <si>
    <t>TS. Phạm Thị Hải Châu</t>
  </si>
  <si>
    <t>14</t>
  </si>
  <si>
    <t>Thưởng bài báo quốc tế thuộc danh mục WoS/Scopus công bố năm 2023 của khoa Toán</t>
  </si>
  <si>
    <t>CB Khoa Toán</t>
  </si>
  <si>
    <t>Thưởng công bố QT2023</t>
  </si>
  <si>
    <t>15</t>
  </si>
  <si>
    <t>Thưởng 18 bài báo quốc tế thuộc danh mục WoS/Scopus công bố năm 2023 của khoa Vật lí</t>
  </si>
  <si>
    <t>CB Khoa Vật lí</t>
  </si>
  <si>
    <t>Các nhiệm vụ khoa học từ các nhóm nghiên cứu</t>
  </si>
  <si>
    <t>Đề xuất mới đề tài/nhiệm vụ nhóm nghiên cứu mạnh: "Một số vấn đề chọn lọc của toán học hiện đại" dự kiến công bố ít nhất 10 công trình khoa học trên các tạp chí thuộc danh mục WoS.</t>
  </si>
  <si>
    <t>Phục vụ nghiên cứu sâu cho Nhóm nghiên cứu Lịch sử Việt Nam, Lịch sử thế giới</t>
  </si>
  <si>
    <t>TS Mai Phương Ngọc; TS Nguyễn Văn Tuấn</t>
  </si>
  <si>
    <t>Mời giáo sư từ ĐH Torotori (Nhật Bản) trao đổi các hướng nghiên cứu về khoa học vùng và hợp tác với nhóm NC</t>
  </si>
  <si>
    <t>PGS.TS. Trần Thị Tuyến</t>
  </si>
  <si>
    <t>Mời đại diện nhóm nghiên cứu "Địa lý và nghiên cứu rủi ro thiên tai" (Khoa Địa lý và môi trường, Đại học Potsdam, Đức)</t>
  </si>
  <si>
    <t>Các hội nghị, hội thảo khoa học</t>
  </si>
  <si>
    <t>Hội thảo nâng cao năng lực giảng viên về phát triển chương trình giảng dạy, kiểm tra đánh giá các học phần đồ án, dự án theo CĐR</t>
  </si>
  <si>
    <t>Hội thảo khoa học quốc gia "Một số vấn đề hiện đại về nghiên cứu và giảng dạy Toán học" kỉ niệm 65 năm thành lập Khoa Toán học</t>
  </si>
  <si>
    <t>Hội thảo khoa học "Một số vấn đề văn học và ngôn ngữ" kỷ niệm 65 năm thành lập khoa Ngữ văn</t>
  </si>
  <si>
    <t>Hội thảo khoa học về nghiên cứu và giảng dạy Vật lý đáp ứng chương trình GDPT năm 2028.</t>
  </si>
  <si>
    <t>Khoa Vật lí</t>
  </si>
  <si>
    <t>Tổ chức hội thảo khoa học "Dạy học khoa học tự nhiên và Hóa học - Cơ hội và thách thức"</t>
  </si>
  <si>
    <t>Hội thảo khoa học "Phát triển năng lực giáo dục STEM cho sinh viên ngành Giáo dục Tiểu học đáp ứng yêu cầu đổi mới GDPT"</t>
  </si>
  <si>
    <t>2.6</t>
  </si>
  <si>
    <t>Các hoạt động KHCN khác</t>
  </si>
  <si>
    <t>2.7</t>
  </si>
  <si>
    <t>Đề tài Nghiên cứu khoa học cấp Trường của Người học</t>
  </si>
  <si>
    <t>Hội nghị Sinh viên NCKH Khoa Tin học</t>
  </si>
  <si>
    <t>Hội nghị sinh viên NCKH Khoa Giáo duc Tiểu học 2024</t>
  </si>
  <si>
    <t>Hội thảo NCKH của sinh viên khoa GDMN 2024</t>
  </si>
  <si>
    <t>Tổ chức các hoạt động với Vinschool về nghiên cứu khoa học, chia sẻ chuyên môn cho sinh viên và giảng viên</t>
  </si>
  <si>
    <t>Đề tài NCKH của SV ngành SP Sinh học,  theo môn học đồ án "Công nghệ Sinh học và ứng dụng" dạy K62 học kì 1 năm học 2023-2024</t>
  </si>
  <si>
    <t>Sinh viên K62 SP Sinh học</t>
  </si>
  <si>
    <t>Đề tài NCKH của SV ngành SP Sinh học,  theo môn học đồ án "Dự án sinh học ứng dụng" dạy K62 học kì 1 năm học 2023-2024</t>
  </si>
  <si>
    <t>Đề tài NCKH của SV ngành SP Sinh học, cho sinh dạy K62, k63, K64 hướng liên môn Động vật học và Thực vật học, năm học 2024-2025</t>
  </si>
  <si>
    <t>Sinh viên K62,K63, K64 SP Sinh học</t>
  </si>
  <si>
    <t>Đề tài NCKH của SV ngành SP Sinh học,  theo môn học đồ án "Công nghệ Sinh học và ứng dụng" dạy K63 học kì 1 năm học 2023-2024</t>
  </si>
  <si>
    <t>Sinh viên K63 SP Sinh học</t>
  </si>
  <si>
    <t>Đề tài NCKH của SV ngành SP Sinh học,  theo môn học đồ án "Sinh học phát triển và Dự án phương pháp dạy học Sinh học" dạy K62 học kì 2 năm học 2023-2024</t>
  </si>
  <si>
    <t>Đề tài nghiên cứu khoa học cấp Trường của nhóm SV : Một số biện pháp nâng cao chất lượng tổ chức phát triển vận động cho trẻ 3-4 tuổi phù hợp với bối cảnh địa phương tại Nghệ An</t>
  </si>
  <si>
    <t>Đề tài nghiên cứu khoa học cấp Trường của nhóm SV: Một số biện pháp phòng bệnh sâu răng sữa cho trẻ mầm non.</t>
  </si>
  <si>
    <t>Đề tài nghiên cứu khoa học cấp Trường của nhóm SV : Giáo dục vệ sinh an toàn thực phẩm cho trẻ mẫu giáo 5  - 6 tuổi</t>
  </si>
  <si>
    <t>Dạy học dự án: Văn học và Phương pháp tổ chức cho trẻ làm quen với TPVH; 10 nhóm mỗi nhóm có 5 SV</t>
  </si>
  <si>
    <t>Dạy học dự án: Vệ sinh và phòng bệnh cho trẻ mầm non; 5 nhóm mỗi nhóm 7 SV</t>
  </si>
  <si>
    <t>Dạy học dự án: Tổ chức hoạt động hình thành biểu tượng toán cho trẻ; 10 nhóm mỗi nhóm có 5 SV</t>
  </si>
  <si>
    <t xml:space="preserve">Đề tài NCKH của nhóm sinh viên ngành Sư phạm Lịch sử:  Hậu phương Thanh Hóa - Nghệ An - Hà Tĩnh trong Chiến dịch Điện Biên Phủ (1954) </t>
  </si>
  <si>
    <t>SV K62 - 63: Nguyễn Minh Hạnh; Hồ Sĩ Hùng, Nguyễn Sĩ Hùng, Lê Đức Minh</t>
  </si>
  <si>
    <t>HD: Dương THị Thanh Hải, Mai Thi Thanh Nga</t>
  </si>
  <si>
    <t>Sử dụng phần mềm Articulate Storyline thiết kế mô hình lớp học đảo ngược vận dụng giáo dục địa phương trong môn Hoạt động trải nghiệm lớp 4</t>
  </si>
  <si>
    <t>SV khóa 62 _GDTH</t>
  </si>
  <si>
    <t>HD: Thái Thị Đào</t>
  </si>
  <si>
    <t>Tổ chức dạy học Toán ở tiểu học theo định hướng giáo dục STEAM</t>
  </si>
  <si>
    <t>HD: Nguyễn Thị Châu Giang</t>
  </si>
  <si>
    <t>Ứng dụng công nghệ AR trong dạy học Lịch sử và Địa lí ở tiểu học</t>
  </si>
  <si>
    <t>SV khóa 61-62_GDTH</t>
  </si>
  <si>
    <t>HD: Phan Anh Tuấn</t>
  </si>
  <si>
    <t>Nghiên cứu vai trò của CNTT trong giáo dục STEM</t>
  </si>
  <si>
    <t>Sinh viên K63-K64 SP Tin học</t>
  </si>
  <si>
    <t>Nghiên cứu về thực trạng dạy học STEM trong môn Tin học tại một số trường THPT trên địa bàn thành phố Vinh</t>
  </si>
  <si>
    <t>Vận dụng phương pháp dạy học dự án vào môn Mĩ thuật
 cấp tiểu học theo định hướng phát triển năng lực học sinh</t>
  </si>
  <si>
    <t>HD: Thái Mạnh Thủy</t>
  </si>
  <si>
    <t>Nghiên cứu cấu trúc và một số hoạt tính sinh học của các hợp chất hữu cơ bằng phương pháp hóa học lượng tử</t>
  </si>
  <si>
    <t>Ngũ Thị Trà Giang - K61 SP Hóa học</t>
  </si>
  <si>
    <t>HD Phan Thị Thùy</t>
  </si>
  <si>
    <t>Nghiên cứu thành phần hóa học của tinh dầu một số cây thuốc ở Nghệ An</t>
  </si>
  <si>
    <t>Lê Văn Huỳnh - K62 SP Hóa học</t>
  </si>
  <si>
    <t>HD: Lê Đức Giang</t>
  </si>
  <si>
    <t>Nghiên cứu chế tạo ZnO trên nền Chitosan và ứng dụng</t>
  </si>
  <si>
    <t>Nguyễn Hoàng Phi</t>
  </si>
  <si>
    <t>HD: Phan Thị Minh Huyền</t>
  </si>
  <si>
    <t>Nghiên cứu chế tạo than hoạt tính từ vỏ hạt macca ứng dụng ứng dụng làm chất hấp phụ hiệu quả - SVK63</t>
  </si>
  <si>
    <t>Phan Đình Khánh Nguyên - K63SP Hóa</t>
  </si>
  <si>
    <t>HD Nguyễn Hoàng Hào</t>
  </si>
  <si>
    <t>Kinh phí hỗ trợ 04-05 nhóm SV tham gia xét giải thưởng SV NCKH cấp Trường</t>
  </si>
  <si>
    <t>HD: Dương Xuân Giáp
HD: Nguyễn Văn Đức
HD: Nguyễn Huy Chiêu
HD: Nguyễn Hữu Quang
HD: Lê Văn Thành</t>
  </si>
  <si>
    <t>Kinh phí hỗ trợ 04 nhóm SV NCKH</t>
  </si>
  <si>
    <t>HD: Chu Văn Lanh</t>
  </si>
  <si>
    <t>Hỗ trợ các đề tài NCKH của SV trong học phần dự án "Số học" dạy cho K63 SP Toán và SP Toán CLC</t>
  </si>
  <si>
    <t>109 SV SP Toán và 32 SV SP Toán CLC</t>
  </si>
  <si>
    <t>Hỗ trợ các đề tài NCKH của SV trong học phần dự án "Cơ sở lý thuyết thống kê" dạy cho K62 SP Toán</t>
  </si>
  <si>
    <t>270 SV SP Toán</t>
  </si>
  <si>
    <t>Hỗ trợ các đề tài NCKH của SV trong học phần dự án "Giải tích hàm (Functional Analysis)" dạy cho K62 SP Toán CLC</t>
  </si>
  <si>
    <t>51 SV SP Toán CLC</t>
  </si>
  <si>
    <t>Hỗ trợ các đề tài NCKH của SV trong học phần dự án "Phương pháp dạy học môn Toán và thực tế phổ thông" dạy cho K62 SP Toán và SP Toán CLC</t>
  </si>
  <si>
    <t>321 SV</t>
  </si>
  <si>
    <t>Hỗ trợ các đề tài NCKH của SV trong học phần dự án "Nhập môn ngành Sư phạm" dạy cho K65 SP Toán và SP Toán CLC</t>
  </si>
  <si>
    <t>125 SV</t>
  </si>
  <si>
    <t>Hỗ trợ các đề tài NCKH của SV trong học phần dự án "Cơ sở lý thuyết xác suất (Foundations of probability theory)" dạy cho K63 SP Toán CLC</t>
  </si>
  <si>
    <t>32 SV SP Toán CLC</t>
  </si>
  <si>
    <t>Hỗ trợ các đề tài NCKH của SV trong học phần dự án "Giải tích hàm" dạy cho K63 SP Toán</t>
  </si>
  <si>
    <t>109 SV SP Toán</t>
  </si>
  <si>
    <t>Đề tài NCKH của SV ngành QLGD theo môn học đồ án Truyền thông trong QLGD dạy K63 học kỳ 1 2023-2024 "Nhận thức của sinh viên ngành QLGD về truyền thông trong giáo dục"</t>
  </si>
  <si>
    <t xml:space="preserve">TS. Trần Hằng Ly
SV khóa 63 - QLGD
</t>
  </si>
  <si>
    <t>HD: TS. Trần Hằng Ly
19 SV</t>
  </si>
  <si>
    <t xml:space="preserve">Hỗ trợ các đề tài NCKH của SV trong học phần dự án "Cơ học" dạy cho K62 SPVật lí </t>
  </si>
  <si>
    <t>30 SV</t>
  </si>
  <si>
    <t xml:space="preserve">Hỗ trợ các đề tài NCKH của SV trong học phần dự án "Điện từ học " dạy cho K62 SPVật lí </t>
  </si>
  <si>
    <t xml:space="preserve">Hỗ trợ các đề tài NCKH của SV trong học phần dự án "Thí nghiệm vật lí phổ thông " dạy cho K62 SPVật lí </t>
  </si>
  <si>
    <t xml:space="preserve">Hỗ trợ các đề tài NCKH của SV trong học phần dự án "Phát triển chương trình vật lí và thực tế phổ thông " dạy cho K63 SPVật lí </t>
  </si>
  <si>
    <t>35 SV</t>
  </si>
  <si>
    <t xml:space="preserve">Hỗ trợ các đề tài NCKH của SV trong học phần dự án "Cơ học" dạy cho K64 SPVật lí </t>
  </si>
  <si>
    <t>28 SV</t>
  </si>
  <si>
    <t xml:space="preserve">Hỗ trợ các đề tài NCKH của SV trong học phần dự án "Điện từ học " dạy cho K64 SPVật lí </t>
  </si>
  <si>
    <t xml:space="preserve">Hỗ trợ các đề tài NCKH của SV trong học phần dự án "Thí nghiệm vật lí phổ thông " dạy cho K63 SPVật lí </t>
  </si>
  <si>
    <t xml:space="preserve">Hỗ trợ các đề tài NCKH của SV trong học phần dự án "Nhập môn sư phạm " dạy cho K65 SPVật lí </t>
  </si>
  <si>
    <t>20 SV</t>
  </si>
  <si>
    <t>Hỗ trợ các đề tài NCKH sinh viên trong học phần dự án
 Phương pháp dạy học Tự nhiên và Xã hội - 63 GDTH</t>
  </si>
  <si>
    <t>340 sv</t>
  </si>
  <si>
    <t>Hỗ trợ sinh viên trong học phần dự án Phương pháp dạy
 học Toán - 63 GDTH</t>
  </si>
  <si>
    <t>340 SV</t>
  </si>
  <si>
    <t>Hỗ trợ 3 nhóm SV khóa 62 khoa Địa lí thực hiện các dự án học tập tại trường phổ thông trong Học phần: Lí luận và PPDH</t>
  </si>
  <si>
    <t>Khoa Địa lí</t>
  </si>
  <si>
    <t>53SV</t>
  </si>
  <si>
    <t>Hỗ trợ 3 nhóm SV khóa 62 khoa Địa lí thực hiện các dự án học tập tại trường phổ thông trong Học phần: Phân tích CT, SGK</t>
  </si>
  <si>
    <t>53 SV</t>
  </si>
  <si>
    <t>Hỗ trợ 2 nhóm sinh viên Khoa Ngữ văn NCKH trong các học phần đồ án/dự án</t>
  </si>
  <si>
    <t>Hỗ trợ dự án học tập của SV: Nghiên cứu về tai biến thiên nhiên vùng Bắc Trung Bộ</t>
  </si>
  <si>
    <t>26SV</t>
  </si>
  <si>
    <t>Hỗ trợ dự án học tập của SV: Nghiên cứu về tác động của BĐKH đến HĐ SX vùng Bắc Trung Bộ</t>
  </si>
  <si>
    <t>27SV</t>
  </si>
  <si>
    <t>CÁC NHIỆM VỤ KHCH ĐƯỢC TỔ CHỨC KHÁC CẤP KINH PHÍ</t>
  </si>
  <si>
    <t>3.1</t>
  </si>
  <si>
    <t>Đề tài, dự án</t>
  </si>
  <si>
    <t>Đề tài Nafosted: Một số bài toán về xấp xỉ phân phối và ứng dụng. Mã số 101.03-2021.32
Thời gian thực hiện: 08/2023-08/2025</t>
  </si>
  <si>
    <t>Ứng dụng mô hình trí tuệ nhân tạo phục vụ đánh giá, dự báo trượt lở đất trong bối cảnh biến đổi khí hậu tại một số khu vực miền núi Nghệ An (Đề tài Khoa học cấp Tỉnh phê duyệt theo Hợp đồng Số 406/HĐ-SKHCN ngày 27/04/2023).</t>
  </si>
  <si>
    <t>3.2</t>
  </si>
  <si>
    <t>Hội thảo, hội nghị</t>
  </si>
  <si>
    <t>Tổng cộng = I+II+III</t>
  </si>
  <si>
    <t>Nghệ An, ngày ….. tháng ….. năm 2022</t>
  </si>
  <si>
    <t xml:space="preserve">  Đơn vị lập KH                                                                   Phòng KH&amp;HTQT                                                           HIỆU TRƯỞNG</t>
  </si>
  <si>
    <t>Biểu 12b - Kế hoạch công bố NCKH</t>
  </si>
  <si>
    <t>KẾ HOẠCH ĐĂNG KÝ VỀ CÔNG BỐ KHOA HỌC NĂM 2024</t>
  </si>
  <si>
    <t>Đơn vị đăng ký</t>
  </si>
  <si>
    <t>Hóa</t>
  </si>
  <si>
    <t>Toán</t>
  </si>
  <si>
    <t>Văn</t>
  </si>
  <si>
    <t>TL-GD</t>
  </si>
  <si>
    <t>Sinh</t>
  </si>
  <si>
    <t>Lịch sử</t>
  </si>
  <si>
    <t>Vật lí</t>
  </si>
  <si>
    <t>Tin</t>
  </si>
  <si>
    <t>Tổng hợp số lượng</t>
  </si>
  <si>
    <t>Tổng đơn vị xây dựng</t>
  </si>
  <si>
    <t>Số lượng công bố trên WoS</t>
  </si>
  <si>
    <t>tối thiểu, tính theo định suất năm 2024</t>
  </si>
  <si>
    <t>Số lượng công bố trên Scopus</t>
  </si>
  <si>
    <t>Số lượng công bố trên tạp chí khoa học, kỷ yếu hội nghị, hội thảo quốc tế khác</t>
  </si>
  <si>
    <t>Số lượng công bố trên các tạp chí khoa học trong nước</t>
  </si>
  <si>
    <t>̀4</t>
  </si>
  <si>
    <t>Số lượng công bố trên các kỷ yếu hội nghị, hội thảo trong nước</t>
  </si>
  <si>
    <t>ĐƠN VỊ LẬP</t>
  </si>
  <si>
    <t>ĐƠN VỊ THẨM ĐỊNH</t>
  </si>
  <si>
    <t>Biểu số 12c</t>
  </si>
  <si>
    <t>TRƯỜNG KINH TẾ</t>
  </si>
  <si>
    <t>KẾ HOẠCH VỀ HOẠT ĐỘNG KHỞI NGHIỆP SÁNG TẠO NĂM 2024</t>
  </si>
  <si>
    <t>(Biểu dùng cho các đơn vị có kế hoạch về hoạt động khởi nghiệp sáng tạo)</t>
  </si>
  <si>
    <t>NỘI DUNG THỰC HIỆN KHỞI NGHIỆP SÁNG TẠO</t>
  </si>
  <si>
    <t>Trung tâm Hỗ trợ Sinh viên và QHDN thẩm định</t>
  </si>
  <si>
    <t>CỘNG TỔNG</t>
  </si>
  <si>
    <t>Đề tài "Xây dựng học liệu số có tính tương tác phục vụ giảng dạy chủ đề tế bào học trong chương trình sinh học 10 ở bậc THPT"</t>
  </si>
  <si>
    <t>Nhóm SV khởi nghiệp và nghiên cứu khoa học</t>
  </si>
  <si>
    <t>“Đừng kể tên tôi” và “Tôi là con gái của cha tôi” của Phan Thúy Hà: chiến tranh, kí ức và lịch sử</t>
  </si>
  <si>
    <t>Chấn thương di truyền trong Một thoáng ta rực rỡ giữa nhân gian của Ocean Vương</t>
  </si>
  <si>
    <t>Thiết kế chủ đề giáo dục STEM trong dạy học Tin học</t>
  </si>
  <si>
    <t>Xây dựng học liệu số phục vụ dạy học môn 
Lịch sử và Địa lý lớp 4-5</t>
  </si>
  <si>
    <t>SV khóa 62 _ GDTH</t>
  </si>
  <si>
    <t>Thi Olympic Tin học</t>
  </si>
  <si>
    <t>ĐHCQ Các khóa</t>
  </si>
  <si>
    <t>Thi Lập trình Web</t>
  </si>
  <si>
    <t>Thi thiết kế bài giảng elearning</t>
  </si>
  <si>
    <t>Kinh phí tổ chức thi Olympic Toán học sinh viên Trường Đại học Vinh và tham gia thi Olympic Toán học sinh viên toàn quốc</t>
  </si>
  <si>
    <t>Kinh phí tổ chức thi Olympic Sinh học sinh viên Trường Đại học Vinh và tham gia thi Olympic Sinh học sinh viên toàn quốc</t>
  </si>
  <si>
    <t>Kinh phí tổ chức thi Olympic Vật lí sinh viên Trường Đại học Vinh và tham 
gia thi Olympic Vật lí sinh viên toàn quốc</t>
  </si>
  <si>
    <t>Nghệ An, ngày ….. tháng ….. năm 2023</t>
  </si>
  <si>
    <t xml:space="preserve">  Đơn vị lập KH                                    Phòng KH&amp;HTQT                 HIỆU TRƯỞNG</t>
  </si>
  <si>
    <t>Biểu số 13</t>
  </si>
  <si>
    <t>KẾ HOẠCH ĐÀO TẠO, BỒI DƯỠNG, CẤP CHỨNG CHỈ CÁC LỚP NGẮN HẠN VÀ THU CHUYỂN GIAO CÔNG NGHỆ</t>
  </si>
  <si>
    <t>(Biểu dùng cho các đơn vị có các lớp bồi dưỡng chứng chỉ)</t>
  </si>
  <si>
    <t>Đơn vị tính: Nghìn đồng</t>
  </si>
  <si>
    <t>(6)=(4)*(5)</t>
  </si>
  <si>
    <t>Dành cho các đơn vị có các lớp bồi dưỡng chứng chỉ</t>
  </si>
  <si>
    <t>Tổ chức các lớp bồi dưỡng chứng chỉ</t>
  </si>
  <si>
    <t xml:space="preserve">Thi chứng chỉ tiếng Anh các bậc theo Vstep </t>
  </si>
  <si>
    <t>Người</t>
  </si>
  <si>
    <t>Ngoại ngữ đầu vào, đầu ra cho học viên cao học, NCS</t>
  </si>
  <si>
    <t>Ngoại ngữ đầu ra cho sinh viên</t>
  </si>
  <si>
    <t>Chứng chỉ tin học</t>
  </si>
  <si>
    <t>Chứng chỉ chức danh nghề nghiệp</t>
  </si>
  <si>
    <t>Chứng chỉ nghiệp vụ sư phạm</t>
  </si>
  <si>
    <t>Chứng chỉ kế toán</t>
  </si>
  <si>
    <t>Chứng nhận/chứng chỉ các chương trình bồi dưỡng khác theo đặt hàng (Tổ trưởng chuyên môn, Nghiệp vụ cấp dưỡng, bảo mẫu, STEM,...)</t>
  </si>
  <si>
    <t>Và các loại chứng chỉ khác nếu có:
(Khi lập kế hoạch của đơn vị thì liệt kê chi tiết tên gọi của hoạt động)…...................................................................
…...................................................................</t>
  </si>
  <si>
    <t>Thu khoán các hợp đồng chuyển giao công nghệ</t>
  </si>
  <si>
    <t>Dành cho các đơn vị có hợp đồng chuyển giao công nghệ</t>
  </si>
  <si>
    <t xml:space="preserve">Hợp đồng </t>
  </si>
  <si>
    <t>Nghệ An, ngày        tháng       năm 2023</t>
  </si>
  <si>
    <t>Người lập</t>
  </si>
  <si>
    <t>Ghi rõ họ, tên và SĐT của người lập</t>
  </si>
  <si>
    <t>KẾ HOẠCH THU CỦA ĐƠN VỊ NĂM 2024</t>
  </si>
  <si>
    <t>HỌC KỲ II NĂM HỌC 2023-2024 VÀ HỌC KỲ HÈ</t>
  </si>
  <si>
    <t>Thành tiền 6 tháng đầu năm</t>
  </si>
  <si>
    <t>6 THÁNG CUỐI NĂM 2023 (HỌC KỲ I NĂM HỌC 2023-2024)</t>
  </si>
  <si>
    <t>Thành tiền 6 tháng cuối năm</t>
  </si>
  <si>
    <t>Doanh thu dự kiến</t>
  </si>
  <si>
    <t>Số tín chỉ đăng ký</t>
  </si>
  <si>
    <t>Đơn giá tín chỉ
(ĐVT 1.000đ)</t>
  </si>
  <si>
    <t>Cột 9 biểu 2 theo từng loại hình đào tạo</t>
  </si>
  <si>
    <t>Số liệu cột đơn giá phòng KHTC nhập</t>
  </si>
  <si>
    <t>(17)</t>
  </si>
  <si>
    <t>(18)=3*4+5*6+7*8+9*10+11*12+13*14+15*16</t>
  </si>
  <si>
    <t>(19)</t>
  </si>
  <si>
    <t>(20)</t>
  </si>
  <si>
    <t>(21)</t>
  </si>
  <si>
    <t>(22)</t>
  </si>
  <si>
    <t>(23)</t>
  </si>
  <si>
    <t>(24)</t>
  </si>
  <si>
    <t>(25)</t>
  </si>
  <si>
    <t>(26)</t>
  </si>
  <si>
    <t>(27)</t>
  </si>
  <si>
    <t>(28)</t>
  </si>
  <si>
    <t>(29)</t>
  </si>
  <si>
    <t>(30)=19*20+21*22+23*24+25*26+27*28</t>
  </si>
  <si>
    <t>(31)=(18)+(30)</t>
  </si>
  <si>
    <t>TỔNG CỘNG</t>
  </si>
  <si>
    <t>Đào tạo chính quy
(Bao gồm cả văn bằng 2 + liên thông chính quy)</t>
  </si>
  <si>
    <t>Đào tạo Cao học</t>
  </si>
  <si>
    <t>Đào tạo nghiên cứu sinh</t>
  </si>
  <si>
    <t>Đào tạo Vừa làm vừa học (học phí niên chế, khi xác định doanh thu nhập theo số lượng người học)</t>
  </si>
  <si>
    <t>Đào tạo từ xa</t>
  </si>
  <si>
    <t>Lưu học sinh tỉnh Nghệ An giao đào tạo (học phí niên chế, khi xác định doanh thu nhập theo số lượng người học)</t>
  </si>
  <si>
    <t>(Ghi rõ họ tên và SĐT của người lập)</t>
  </si>
  <si>
    <t>Biểu số 14b</t>
  </si>
  <si>
    <t>KẾ HOẠCH THU LƯU HỌC SINH NĂM 2024</t>
  </si>
  <si>
    <t>Học kỳ II năm học 2023-2024 và học kỳ hè</t>
  </si>
  <si>
    <t>Học kỳ I năm học 2024-2025</t>
  </si>
  <si>
    <t>Số lượng LHS</t>
  </si>
  <si>
    <t>Đơn giá
(nghìn đồng)</t>
  </si>
  <si>
    <t>(3)=1x2</t>
  </si>
  <si>
    <t>(6)=4x5</t>
  </si>
  <si>
    <t>7=4+6</t>
  </si>
  <si>
    <t>Lưu học sinh diện tự túc</t>
  </si>
  <si>
    <t>Nghệ An, ngày          tháng           năm 2023</t>
  </si>
  <si>
    <t>(Ghi rõ họ tên và SĐT người lập)</t>
  </si>
  <si>
    <t>TỔNG HỢP CÁC KHOẢN THU TỪ CÁC HOẠT ĐỘNG BỒI DƯỠNG, CẤP CHỨNG CHỈ NĂM 2023</t>
  </si>
  <si>
    <t>(Biểu dùng cho các đơn vị hành chính và các đơn vị đào tạo có các lớp bồi dưỡng chứng chỉ)</t>
  </si>
  <si>
    <t>3=1*2</t>
  </si>
  <si>
    <t>NGUỒN THU</t>
  </si>
  <si>
    <t>Thu tiền tổ chức các lớp bồi dưỡng chứng chỉ</t>
  </si>
  <si>
    <t>Thí sinh</t>
  </si>
  <si>
    <t>Và các loại chứng chỉ khác, khi lập kế hoạch của đơn vị thì liệt kê chi tiết tên gọi của hoạt động.
…..............................................</t>
  </si>
  <si>
    <t>Thu từ quản lý phí đề tài NCKH</t>
  </si>
  <si>
    <t>Thu Lệ phí tuyển sinh các hệ tương ứng</t>
  </si>
  <si>
    <t>Thu tiền tổ chức ôn tập thi đầu vào cao học</t>
  </si>
  <si>
    <t>Thu tiền tổ chức học, thi bổ sung kiến thức cao học</t>
  </si>
  <si>
    <t>Thu tiền ứng viên nộp hồ sơ tuyển dụng</t>
  </si>
  <si>
    <t>Thu tiền ứng viên xét chức danh Giáo sư, phó giáo sư</t>
  </si>
  <si>
    <t>Thu tiền tổ chức các lớp bồi dưỡng chứng chỉ quản lý nhà nước (CV, CVC, …... Và tương đương)</t>
  </si>
  <si>
    <t>Thu từ hoạt động dịch vụ</t>
  </si>
  <si>
    <t>Thu từ các hợp đồng tổ chức thi đánh giá năng lực, thi tuyển viên chức, ra đề, chấm thi, …...</t>
  </si>
  <si>
    <t>Thu từ sử dụng điện nước</t>
  </si>
  <si>
    <t>Doanh thu tài chính</t>
  </si>
  <si>
    <t>Thu từ hoạt động thanh lý tài sản (nếu có)</t>
  </si>
  <si>
    <t>Thu từ các khoản khác nếu có, đề nghị liệt kê cụ thể nếu có:
….......................................</t>
  </si>
  <si>
    <t>Thu từ kinh phí ngân sách cấp chi thường xuyên</t>
  </si>
  <si>
    <t>Các khoản thu - chi thuộc nhiệm vụ không thường xuyên do ngân sách cấp  (TW, tỉnh) cấp / giao kinh phí qua dự toán.</t>
  </si>
  <si>
    <t>Nghiên cứu khoa học</t>
  </si>
  <si>
    <t>Đề án dạy và học ngoại ngữ trong hệ thống giáo dục quốc dân</t>
  </si>
  <si>
    <t>Chính sách miễn giảm học phí</t>
  </si>
  <si>
    <t>Chính sách hỗ trợ chi phí học tập</t>
  </si>
  <si>
    <t>Chính sách trợ cấp xã hội</t>
  </si>
  <si>
    <t>Nhiệm vụ xuất bản phẩm đặt hàng</t>
  </si>
  <si>
    <t>Kinh phí phối hợp tổ chức thi THPT Quốc gia</t>
  </si>
  <si>
    <t>CÁC KHOẢN THU HỘ</t>
  </si>
  <si>
    <t>Đề tài Nghiên cứu khoa học ký kết với các đơn vị, tổ chức khác</t>
  </si>
  <si>
    <t>Thu kinh phí Đảng ủy</t>
  </si>
  <si>
    <t>Thu kinh phí đoàn thanh niên</t>
  </si>
  <si>
    <t>Thu kinh phí công đoàn</t>
  </si>
  <si>
    <t>Thu tiền tổ chức thi Ielts phối hợp với Hội đồng Anh (TTĐBCL)</t>
  </si>
  <si>
    <t>Các khoản thu hộ - chi hộ cho người học (P.CTCT)</t>
  </si>
  <si>
    <t>Biểu 14 - tổng hợp</t>
  </si>
  <si>
    <t>KẾ HOẠCH THU NĂM 2024</t>
  </si>
  <si>
    <t>(Tổng hợp số liệu từ các biểu 14a+14b+14c+14d)</t>
  </si>
  <si>
    <t>(Biểu dành cho toàn thể các đơn vị trong toàn trường)</t>
  </si>
  <si>
    <t>ĐVT: Nghìn đồng</t>
  </si>
  <si>
    <t>Doanh thu năm 2024</t>
  </si>
  <si>
    <t>TỔNG CỘNG = A + B + C</t>
  </si>
  <si>
    <t>DOANH THU</t>
  </si>
  <si>
    <t>Thu từ hoạt động đào tạo các bậc học</t>
  </si>
  <si>
    <t>Thu từ học phí đại học chính quy</t>
  </si>
  <si>
    <t>Thu từ đào tạo trường THPT Chuyên</t>
  </si>
  <si>
    <t>Thu từ đào tạo mầm non</t>
  </si>
  <si>
    <t>Thu từ đào tạo trường Tiểu học, THCS, THPT thực hành</t>
  </si>
  <si>
    <t>Thu khác</t>
  </si>
  <si>
    <t>Thu từ kinh phí Ngân sách cấp chi thường xuyên</t>
  </si>
  <si>
    <t>Thu từ kinh phí Ngân sách cấp chi không thường xuyên</t>
  </si>
  <si>
    <t>Thu từ các khoản thu hộ</t>
  </si>
  <si>
    <t xml:space="preserve">  TRƯỜNG ĐẠI HỌC VINH</t>
  </si>
  <si>
    <t>Biểu số 15</t>
  </si>
  <si>
    <t>KẾ HOẠCH CHI NĂM 2024</t>
  </si>
  <si>
    <t xml:space="preserve">TỔNG  CHI = A+B+C+D = </t>
  </si>
  <si>
    <t>CHI PHÍ TRONG NĂM CỦA ĐƠN VỊ</t>
  </si>
  <si>
    <t>Chi cho con người</t>
  </si>
  <si>
    <t>Các khoản liên quan đến lương, phụ cấp các loại, phúc lợi, thu nhập tăng thêm</t>
  </si>
  <si>
    <t>Tham khảo biểu số liệu biểu 17</t>
  </si>
  <si>
    <t>Lương và các khoản có tính chất lương
(Lương, phụ cấp chức vụ, phụ cấp thâm niên vượt khung, phụ cấp nghề, ….)</t>
  </si>
  <si>
    <t>Đơn vị không lập, phòng KHTC tự nhập</t>
  </si>
  <si>
    <t>Thu nhập tăng thêm</t>
  </si>
  <si>
    <t>Các khoản đóng góp
Trích đóng (32% BHXH+2% KPCĐ)</t>
  </si>
  <si>
    <t>Phúc lợi khác
(Phúc lợi VLVH, ĐTTX, phúc lợi các ngày lễ, tết, ….)</t>
  </si>
  <si>
    <t>Chi tiền dạy vượt giờ</t>
  </si>
  <si>
    <t>Chi thừa giờ cho cán bộ hành chính và Giảng viên đảm nhận việc hành chính</t>
  </si>
  <si>
    <t>Chi tiền làm thêm giờ, trực đêm, trực lễ tết</t>
  </si>
  <si>
    <t>Điều 15, Quy chế chi tiêu nội bộ</t>
  </si>
  <si>
    <t>Chi phụ cấp độc hại</t>
  </si>
  <si>
    <t>Điều 18, Quy chế chi tiêu nội bộ</t>
  </si>
  <si>
    <t>Chi khen thưởng các loại</t>
  </si>
  <si>
    <t>Điều 19, Quy chế chi tiêu nội bộ</t>
  </si>
  <si>
    <t>Tiền thưởng các loại (Cấp trường, tỉnh,bộ, cá nhân, tập thể…) sử dụng kinh phí Trường</t>
  </si>
  <si>
    <t>Chi khen thưởng các danh hiệu được phong tặng trong năm nếu có (VD: Giáo sư, phó giáo sư, NGND, NGUT, tiến sĩ, thạc sĩ, huy hiệu, bằng khen…..)</t>
  </si>
  <si>
    <t>Chi khen thưởng sinh viên, học sinh đạt thành tích trong các kỳ thi học sinh giỏi (nếu có)</t>
  </si>
  <si>
    <t>Chi các khoản tiền thưởng thi đua năm học: 30% x 180CB chiến sĩ thi đua x 2.000 + 60% x 180CB tiên tiến 1.500 + 10% x 180CB hoàn thành nhiệm vụ 1.000</t>
  </si>
  <si>
    <t>Chi các khoản phúc lợi: thăm viếng, nghỉ phép</t>
  </si>
  <si>
    <t>Chi chế độ bảo hộ lao động</t>
  </si>
  <si>
    <t>Điều 17, Quy chế chi tiêu nội bộ</t>
  </si>
  <si>
    <t xml:space="preserve">Các khoản hỗ trợ cán bộ đi học, đào tạo, bồi dưỡng:
(Thạc sỹ, tiến sỹ, đào tạo ngắn hạn, bồi dưỡng chứng chỉ, nâng ngạch, chuyển ngạch, đào tạo lý luận cao cấp, trung cấp chính trị; </t>
  </si>
  <si>
    <t>Điều 29, Quy chế chi tiêu nội bộ</t>
  </si>
  <si>
    <t>Chi tiền biên tập website, chế độ cộng tác viên thanh tra giáo dục, công tác viên hỗ trợ công tác tự đánh giá, đánh giá ngoài, …..</t>
  </si>
  <si>
    <t>Chi chế độ bồi dưỡng giảng viên, giáo viên dạy ngoài trời</t>
  </si>
  <si>
    <t>Các khoản chi khác cho con người nếu có</t>
  </si>
  <si>
    <t>Chi cho chuyên môn, nghiệp vụ</t>
  </si>
  <si>
    <t>Tiền điện thoại khoán cho lãnh đạo đơn vị:
(Hiệu trưởng x 500 + 3 Phó hiệu trưởng, CTCĐ x 400 +  15 trưởng đơn vị x 200 + 15 CTCĐ Cấp III x 200) x 12</t>
  </si>
  <si>
    <t>Theo điều 21 Quy chế chi tiêu nội bộ</t>
  </si>
  <si>
    <t>Công tác thực hành, thí nghiệm</t>
  </si>
  <si>
    <t>Công tác thực tập, kiến tập, thực tế (phần kinh phí nhà trường chi không bao gồm các hoạt động nằm trong danh mục kinh phí khoán cho đơn vị cấp 2)</t>
  </si>
  <si>
    <t>Mua bổ sung danh mục tài liệu giáo trình phục vụ dạy học</t>
  </si>
  <si>
    <t>Kinh phí khoán cho đơn vị cấp 2:
(Khoán VPP, Hỗ trợ hoạt động HSSV, Hỗ trợ công tác hành chính, Khoán công lệnh, Khoán truyền thông, quảng bá tuyển sinh)</t>
  </si>
  <si>
    <t xml:space="preserve">Tham khảo biểu 17 về số liệu </t>
  </si>
  <si>
    <t>Thuê gv thỉnh giảng (nếu có)</t>
  </si>
  <si>
    <t>Biểu 2; QCTNB</t>
  </si>
  <si>
    <t>Chi đào tạo, bồi dưỡng, tập huấn</t>
  </si>
  <si>
    <t>Biểu 10 Kế hoạch cán bộ</t>
  </si>
  <si>
    <t>Thực tế chuyên môn cho giảng viên lý luận chính trị</t>
  </si>
  <si>
    <t xml:space="preserve">Theo Điều 48 , QCCTNB </t>
  </si>
  <si>
    <t xml:space="preserve">Sửa chữa, bảo dưỡng tài sản có giá trị </t>
  </si>
  <si>
    <t>Biểu 11a Kế hoạch mua sắm</t>
  </si>
  <si>
    <t>Chi ngày kỷ niệm các năm chẵn chục của các đơn vị:</t>
  </si>
  <si>
    <t>Dự kiến các lễ kỷ niệm của Trường và các Khoa năm 2024</t>
  </si>
  <si>
    <t>Tiền sử dụng điện, nước của đơn vị</t>
  </si>
  <si>
    <t>Thống kê trong Kế hoạch của Phòng Quản trị và Đầu tư</t>
  </si>
  <si>
    <t>Tiền dịch vụ vệ sinh của đơn vị</t>
  </si>
  <si>
    <t>Tiền sử dụng cước phí internet, báo, tạp chí trường phát</t>
  </si>
  <si>
    <t>Thống kê trong Kế hoạch của Phòng Hành chính Tổng hợp</t>
  </si>
  <si>
    <t>Kinh phí tổ chức hội đồng chấm luận văn cao học, luận án nghiên cứu sinh</t>
  </si>
  <si>
    <t>Thống kê trong Kế hoạch của Phòng ĐT Sau đại học</t>
  </si>
  <si>
    <t>Chi biên soạn và nghiệm thu chương trình, tài liệu giáo trình</t>
  </si>
  <si>
    <t>Lập dự toán chi tiết đính kèm, Theo QCCTNB</t>
  </si>
  <si>
    <t>Đơn vị không lập</t>
  </si>
  <si>
    <t>Biên soạn bài giảng Elearning</t>
  </si>
  <si>
    <t>Chi kinh phí biên soạn, sản xuất giáo trình tài liệu</t>
  </si>
  <si>
    <t>Biểu 7 về dự kiến xuất bản, kinh phí NXB tính</t>
  </si>
  <si>
    <t>Chi các hoạt động tự đánh giá và đánh giá ngoài chương trình đào tạo</t>
  </si>
  <si>
    <t>Biểu 8 về kế hoạch tự đánh giá và đánh giá ngoài</t>
  </si>
  <si>
    <t>Và các khoản chi khác nếu có (liệt kê chi tiết theo từng nội dung chi)</t>
  </si>
  <si>
    <t>Liệt kê chi tiết theo chức năng nhiệm vụ của đơn vị</t>
  </si>
  <si>
    <t>Khấu hao tài sản = 3.1+3.2</t>
  </si>
  <si>
    <t>Khấu hao tài sản tính cho tài sản đã được mua sắm từ các năm 2023 trở về trước</t>
  </si>
  <si>
    <t>Khấu hao tài sản đối với tài sản mua sắm năm 2024</t>
  </si>
  <si>
    <t>Khấu hao đối với tài sản Mua sắm trang thiết bị đào tạo và phục vụ công tác đào tạo năm 2024 (Đơn vị đào tạo) = 991.340.000</t>
  </si>
  <si>
    <t>10% x giá trị tài sản đề nghị mua trong biểu 11a</t>
  </si>
  <si>
    <t>Chi khác</t>
  </si>
  <si>
    <t>CHI TỪ NGUỒN KINH PHÍ CẤP KHÔNG THƯỜNG XUYÊN</t>
  </si>
  <si>
    <t>Chi từ các khoản "Thu hộ - chi hộ"</t>
  </si>
  <si>
    <t>TRÍCH LẬP VÀ CHI TỪ CÁC QUỸ</t>
  </si>
  <si>
    <t>Trích lập các quỹ đặc thù</t>
  </si>
  <si>
    <t>Quỹ Học bổng sinh viên, học bổng khuyến khích học tập</t>
  </si>
  <si>
    <t xml:space="preserve"> 8% x (tổng thu học phí chính quy + học phí cấp bù sư phạm của đơn vị)</t>
  </si>
  <si>
    <t>Trích lập Quỹ phát triển khoa học và công nghệ trong cơ sở giáo dục</t>
  </si>
  <si>
    <t>109/2022/NĐ-CP ( = 3% từ thu học phí và 5% từ thu khác của đơn vị)</t>
  </si>
  <si>
    <t>Chi từ các Quỹ đã trích lập</t>
  </si>
  <si>
    <t xml:space="preserve"> -</t>
  </si>
  <si>
    <t>Chi thực hiện các nhiệm vụ KHCN</t>
  </si>
  <si>
    <t>Số liệu theo biểu 12a NCKH</t>
  </si>
  <si>
    <t>Chi hoạt động khởi nghiệp sáng tạo dành cho người học</t>
  </si>
  <si>
    <t>Số liệu theo biểu 12c khởi nghiệp</t>
  </si>
  <si>
    <t>đợi phòng Đào tạo tính số nhóm</t>
  </si>
  <si>
    <t>Chi học bổng cho người học</t>
  </si>
  <si>
    <t>Thống kê trong Kế hoạch của Phòng Hành chính tổng hợp</t>
  </si>
  <si>
    <t>TỔNG CHI = A+B+C+D</t>
  </si>
  <si>
    <t xml:space="preserve">  Đơn vị lập KH                                           Phòng KH-TC                                                     HIỆU TRƯỞNG</t>
  </si>
  <si>
    <t>BẢNG SỐ LIỆU MỘT SỐ KHOẢN CHI DÙNG ĐỂ THAM KHẢO XÂY DỰNG KẾ HOẠCH NĂM 2024</t>
  </si>
  <si>
    <t>Số liệu cung cấp cho các đơn vị phục vụ xây dựng kế hoạch năm 2024</t>
  </si>
  <si>
    <t>ĐVT: 1.000 đồng</t>
  </si>
  <si>
    <t>đơn vị đồng</t>
  </si>
  <si>
    <t>đồng</t>
  </si>
  <si>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</si>
  <si>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Lương và các khoản có tính chất lương
</t>
    </r>
    <r>
      <rPr>
        <i/>
        <sz val="13"/>
        <color theme="1"/>
        <rFont val="Times New Roman"/>
      </rPr>
      <t>(Lương, phụ cấp chức vụ, phụ cấp thâm niên vượt khung, phụ cấp nghề, ….)</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</si>
  <si>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</si>
  <si>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Các khoản đóng góp
</t>
    </r>
    <r>
      <rPr>
        <i/>
        <sz val="13"/>
        <color theme="1"/>
        <rFont val="Times New Roman"/>
      </rPr>
      <t>Trích đóng (32% BHXH+2% KPCĐ)</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</si>
  <si>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</si>
  <si>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r>
      <rPr>
        <b/>
        <sz val="13"/>
        <color theme="1"/>
        <rFont val="Times New Roman"/>
      </rPr>
      <t xml:space="preserve">Phúc lợi khác
</t>
    </r>
    <r>
      <rPr>
        <b/>
        <i/>
        <sz val="13"/>
        <color theme="1"/>
        <rFont val="Times New Roman"/>
      </rPr>
      <t>(</t>
    </r>
    <r>
      <rPr>
        <i/>
        <sz val="13"/>
        <color theme="1"/>
        <rFont val="Times New Roman"/>
      </rPr>
      <t>Phúc lợi VLVH, ĐTTX, phúc lợi các ngày lễ, tết, ….)</t>
    </r>
  </si>
  <si>
    <t>Phúc lợi thanh toán vượt giờ chi cho cán bộ hành chính</t>
  </si>
  <si>
    <t>Dự kiến
Tiền vượt chuẩn năm 2023</t>
  </si>
  <si>
    <t>Kinh phí khoán chi TX cho đơn vị cấp 2</t>
  </si>
  <si>
    <t>Khấu hao tài sản năm 2023</t>
  </si>
  <si>
    <t>Khấu hao tài sản năm 2024
(Tính = 10% giá trị tài sản đề nghị mua trong biểu 11a + 11b</t>
  </si>
  <si>
    <t>Tổng khấu hao trong biểu 15 = cột I + cột J</t>
  </si>
  <si>
    <t>(Theo lương cơ sở 1.800.000 đồng)</t>
  </si>
  <si>
    <t>(Theo lương cơ sở 1.800.000đồng)</t>
  </si>
  <si>
    <t>(12)=(10)+(11)</t>
  </si>
  <si>
    <t>Trường Sư phạm - Khoa Địa Lý</t>
  </si>
  <si>
    <t>Trường Sư phạm - Khoa Giáo dục Chính Trị</t>
  </si>
  <si>
    <t>Trường Sư phạm - Khoa Giáo dục Mầm non</t>
  </si>
  <si>
    <t>Trường Sư phạm - Khoa Giáo dục Tiểu học</t>
  </si>
  <si>
    <t>Trường Sư phạm - Khoa Hóa học</t>
  </si>
  <si>
    <t>Trường Sư phạm - Khoa Lịch sử</t>
  </si>
  <si>
    <t>Trường Sư phạm - Khoa Ngữ văn</t>
  </si>
  <si>
    <t>Trường Sư phạm - Khoa Sinh học</t>
  </si>
  <si>
    <t>Trường Sư phạm - Khoa Tâm lý Giáo Dục</t>
  </si>
  <si>
    <t>Trường Sư phạm - Khoa Tin học</t>
  </si>
  <si>
    <t>Trường Sư phạm - Khoa Toán</t>
  </si>
  <si>
    <t>Trường Sư phạm - Khoa Vật lý</t>
  </si>
  <si>
    <t>Trường Sư phạm - Trung tâm Bồi dưỡng nghiệp vụ sư phạm</t>
  </si>
  <si>
    <t>Trường Sư phạm - Văn phòng sư phạm</t>
  </si>
  <si>
    <t>Biểu số</t>
  </si>
  <si>
    <t>TRUNG TÂM BDNVSP</t>
  </si>
  <si>
    <t>KẾ HOẠCH CHI BIÊN SOẠN CÁC CHƯƠNG TRÌNH, TÀI LIỆU BỒI DƯỠNG</t>
  </si>
  <si>
    <t>Chi biên soạn chương trình bồi dưỡng</t>
  </si>
  <si>
    <t>Chi biên soạn chương trình, tài liệu bồi dưỡng giáo viên phổ thông dạy lớp 5 (dự kiến 40 tiết/môn)</t>
  </si>
  <si>
    <t>Môn</t>
  </si>
  <si>
    <t>Chi biên soạn chương trình, tài liệu bồi dưỡng giáo viên phổ thông dạy lớp 6 (dự kiến 40 tiết/môn)</t>
  </si>
  <si>
    <t>Chi biên soạn chương trình, tài liệu bồi dưỡng giáo viên phổ thông dạy lớp 8 (dự kiến 40 tiết/môn)</t>
  </si>
  <si>
    <t>Chi biên soạn chương trình, tài liệu bồi dưỡng giáo viên phổ thông dạy lớp 9 (dự kiến 40 tiết/môn)</t>
  </si>
  <si>
    <t>Chi biên soạn chương trình, tài liệu bồi dưỡng giáo viên phổ thông dạy lớp 11 (dự kiến 40 tiết/môn)</t>
  </si>
  <si>
    <t>Chi biên soạn chương trình, tài liệu bồi dưỡng giáo viên phổ thông dạy lớp 12 (dự kiến 40 tiết/môn)</t>
  </si>
  <si>
    <t>Chi biên soạn các chương trình, tài liệu bồi dưỡng giáo viên, CBQL khác (theo đơn đặt hàng)</t>
  </si>
  <si>
    <t>Chương trình</t>
  </si>
  <si>
    <t>Tùy vào thực tế các địa phương đặt hàng</t>
  </si>
  <si>
    <t>Xây dựng kế hoạch và chương trình đào tạo bổ sung cho sinh viên từ năm 3 theo hình thức bổ sung đào tạo trong các đợt rèn nghề sư phạm và thực tập tốt nghiệp tại Vinschool</t>
  </si>
  <si>
    <t>Chi theo thực tế</t>
  </si>
  <si>
    <t>Hợp đồng</t>
  </si>
  <si>
    <t>TỔNG HỢP CÂN ĐỐI THU CHI NĂM 2024</t>
  </si>
  <si>
    <t xml:space="preserve">Số tiền </t>
  </si>
  <si>
    <t>(Phòng Kế hoạch Tài chính tổng hợp)</t>
  </si>
  <si>
    <t>CHÊNH LỆCH THU CHI: A + B - C</t>
  </si>
  <si>
    <t>DOANH THU NHÀ TRƯỜNG</t>
  </si>
  <si>
    <t>A.1</t>
  </si>
  <si>
    <t>Thu sự nghiệp</t>
  </si>
  <si>
    <t>Biểu 14  tổng hợp</t>
  </si>
  <si>
    <t>Phúc lợi trích lập cho Trường Đại học vinh từ các hoạt động thu hộ - chi hộ</t>
  </si>
  <si>
    <t>A.2</t>
  </si>
  <si>
    <t>A.3</t>
  </si>
  <si>
    <t>Thu từ ngân sách giao các nhiệm vụ không thường xuyên</t>
  </si>
  <si>
    <t>A.4</t>
  </si>
  <si>
    <t>TỔNG CHI TOÀN BỘ</t>
  </si>
  <si>
    <t>B.1</t>
  </si>
  <si>
    <t>Chi hoạt động thường xuyên</t>
  </si>
  <si>
    <t>Khấu hao tài sản</t>
  </si>
  <si>
    <t>B.2</t>
  </si>
  <si>
    <t>Chi từ ngân sách giao các nhiệm vụ không thường xuyên</t>
  </si>
  <si>
    <t>B.3</t>
  </si>
  <si>
    <t>Chi từ các khoản thu hộ</t>
  </si>
  <si>
    <t>B.4</t>
  </si>
  <si>
    <t xml:space="preserve"> = 8% x (tổng thu học phí chính quy + học phí cấp bù sư phạm của đơn vị)</t>
  </si>
  <si>
    <t>Đơn vị quản lý</t>
  </si>
  <si>
    <t>Đơn vị cấp 3/Bộ môn/Tổ chuyên môn</t>
  </si>
  <si>
    <t>Giới tính</t>
  </si>
  <si>
    <t>Ngày tháng năm sinh</t>
  </si>
  <si>
    <t>Mã ngạch</t>
  </si>
  <si>
    <t>TĐ Chuyên môn</t>
  </si>
  <si>
    <t>Học hàm</t>
  </si>
  <si>
    <t>Chuyên ngành đào tạo</t>
  </si>
  <si>
    <t>Loại GV</t>
  </si>
  <si>
    <t>Trình độ ngoại ngữ</t>
  </si>
  <si>
    <t>Trình độ tin học</t>
  </si>
  <si>
    <t>Nghiệp vụ SP</t>
  </si>
  <si>
    <t>Chứng chỉ CDNN</t>
  </si>
  <si>
    <t>Chứng chỉ QLNN</t>
  </si>
  <si>
    <t>Chứng chỉ QPAN</t>
  </si>
  <si>
    <t>Lý luận chính trị</t>
  </si>
  <si>
    <t>Ngày vào đảng</t>
  </si>
  <si>
    <t>Số năm đến tuổi nghỉ hưu</t>
  </si>
  <si>
    <t>V.07.01.02</t>
  </si>
  <si>
    <t>SP Địa lý</t>
  </si>
  <si>
    <t>Địa lý kinh tế</t>
  </si>
  <si>
    <t>Địa lý học</t>
  </si>
  <si>
    <t>GVSP</t>
  </si>
  <si>
    <t>B2 - 21/2/2017</t>
  </si>
  <si>
    <t>CC UDCNTTCB 2018</t>
  </si>
  <si>
    <t>GVC 31/5/2018</t>
  </si>
  <si>
    <t>ĐT 4 - 2018</t>
  </si>
  <si>
    <t>Nguyễn Thị Hoài (A)</t>
  </si>
  <si>
    <t>Địa lý</t>
  </si>
  <si>
    <t>B1</t>
  </si>
  <si>
    <t>TCLLCT</t>
  </si>
  <si>
    <t>Nguyễn Thị Mai Lan</t>
  </si>
  <si>
    <t>V.07.01.03</t>
  </si>
  <si>
    <t>Địa lý tự nhiên</t>
  </si>
  <si>
    <t>B2</t>
  </si>
  <si>
    <t>Đợt năm 2014</t>
  </si>
  <si>
    <t>V.07.01.01</t>
  </si>
  <si>
    <t>Địa lý kinh tế - Chính trị</t>
  </si>
  <si>
    <t>GVSP chủ chốt</t>
  </si>
  <si>
    <t>CN Tiếng Anh</t>
  </si>
  <si>
    <t>GVC 31/5/2018, GVCC 4/1/2019</t>
  </si>
  <si>
    <t>Đối tượng 4</t>
  </si>
  <si>
    <t>Giáo dục học/LL&amp;PP dạy học bộ môn Địa lý</t>
  </si>
  <si>
    <t>Khoa học giáo dục/LL&amp;PP dạy học bộ môn Địa lý</t>
  </si>
  <si>
    <t>Đợt 3 năm 2017</t>
  </si>
  <si>
    <t>Tiếng Pháp/A2</t>
  </si>
  <si>
    <t>ĐT 4 - 2017</t>
  </si>
  <si>
    <t>Địa lý tài nguyên &amp; môi trường</t>
  </si>
  <si>
    <t>GV QLGD</t>
  </si>
  <si>
    <t>B2 (KS 3/2020)</t>
  </si>
  <si>
    <t>GVC 3/8/2019</t>
  </si>
  <si>
    <t>Võ Thị Thu Hà (A)</t>
  </si>
  <si>
    <t>Giáo dục học/LL&amp;PPDH bộ môn Địa lý</t>
  </si>
  <si>
    <t>Khoa học giáo dục</t>
  </si>
  <si>
    <t>Giáo dục chính trị</t>
  </si>
  <si>
    <t>Chính trị học</t>
  </si>
  <si>
    <t>Đợt 10/2016</t>
  </si>
  <si>
    <t>CCLLCT</t>
  </si>
  <si>
    <t>LSĐCSVN</t>
  </si>
  <si>
    <t>Hoàng Thị Nga (A)</t>
  </si>
  <si>
    <t>A2</t>
  </si>
  <si>
    <t>GVC 24/7/2020</t>
  </si>
  <si>
    <t>Đợt 2 năm 2017</t>
  </si>
  <si>
    <t>Nguyễn Thái Sơn (A)</t>
  </si>
  <si>
    <t>Miễn</t>
  </si>
  <si>
    <t>GVCC 4/1/2019</t>
  </si>
  <si>
    <t>CCLLCT 2022</t>
  </si>
  <si>
    <t>Nguyễn Thị Hải Yến (A)</t>
  </si>
  <si>
    <t>ĐT 4 - 2021</t>
  </si>
  <si>
    <t>PPGD bộ môn GD chính trị</t>
  </si>
  <si>
    <t>Lịch sử Việt Nam</t>
  </si>
  <si>
    <t>Trần Thị Hạnh</t>
  </si>
  <si>
    <t>LL&amp;PPDH GDCT</t>
  </si>
  <si>
    <t>CC UDCNTTCB 8/10/2019</t>
  </si>
  <si>
    <t>B2 (KS 11/2019)</t>
  </si>
  <si>
    <t>Giáo dục học /Giáo dục mầm non</t>
  </si>
  <si>
    <t>LL&amp;LS GD</t>
  </si>
  <si>
    <t>Toán học/Hình học Topo</t>
  </si>
  <si>
    <t>LL&amp;PPDH bộ môn Toán</t>
  </si>
  <si>
    <t>SP âm nhạc</t>
  </si>
  <si>
    <t>Ngôn ngữ &amp; văn học</t>
  </si>
  <si>
    <t>Ngôn ngữ học/Ngôn ngữ &amp; văn học</t>
  </si>
  <si>
    <t>Trần Thị Thúy Nga (A)</t>
  </si>
  <si>
    <t>Giáo dục học/Giáo dục mầm non</t>
  </si>
  <si>
    <t>TS Nga</t>
  </si>
  <si>
    <t>Văn học nghệ thuật</t>
  </si>
  <si>
    <t>Khoa học giáo dục/Quản lý giáo dục</t>
  </si>
  <si>
    <t>KHXH&amp;NV/Ngữ văn</t>
  </si>
  <si>
    <t>Khoa học SP/Ngữ văn</t>
  </si>
  <si>
    <t>KHXH&amp;NV/LL ngôn ngữ</t>
  </si>
  <si>
    <t>Ngữ văn/LL ngôn ngữ</t>
  </si>
  <si>
    <t>C -17/6/1995</t>
  </si>
  <si>
    <t>B - 9/9/1995</t>
  </si>
  <si>
    <t>Đại số &amp; lý thuyết số</t>
  </si>
  <si>
    <t xml:space="preserve">Giáo dục học </t>
  </si>
  <si>
    <t>Toán học/Đại số &amp; lý thuyết số</t>
  </si>
  <si>
    <t>LL&amp;PPDH bộ môn toán</t>
  </si>
  <si>
    <t>V.07.05.15</t>
  </si>
  <si>
    <t>Nghệ thuật âm nhạc</t>
  </si>
  <si>
    <t>Văn hóa học/Nghệ thuật âm nhạc</t>
  </si>
  <si>
    <t>TS Đức</t>
  </si>
  <si>
    <t>Khoa học môi trường</t>
  </si>
  <si>
    <t>Total 615</t>
  </si>
  <si>
    <t>01.003</t>
  </si>
  <si>
    <t>Giáo dục thể chất</t>
  </si>
  <si>
    <t>CC UDCNTT CB 8/10/2019</t>
  </si>
  <si>
    <t>Văn hóa học/Mỹ thuật</t>
  </si>
  <si>
    <t>Tiểu học</t>
  </si>
  <si>
    <t>SP Hóa học</t>
  </si>
  <si>
    <t>LL&amp;PPDH bộ môn Hóa học</t>
  </si>
  <si>
    <t>Hóa Hữu cơ</t>
  </si>
  <si>
    <t>TS Australia</t>
  </si>
  <si>
    <t xml:space="preserve">Hóa lý &amp; hóa lý thuyết </t>
  </si>
  <si>
    <t>Nguyễn Thị Chung (A)</t>
  </si>
  <si>
    <t>nữ</t>
  </si>
  <si>
    <t>Nguyễn Thị Phương Thảo (F)</t>
  </si>
  <si>
    <t>Khoa học/Hoá vô cơ</t>
  </si>
  <si>
    <t>Hóa học/Hoá vô cơ</t>
  </si>
  <si>
    <t>Tương đương B2 5/11/2018</t>
  </si>
  <si>
    <t>Lịch sử  Việt Nam</t>
  </si>
  <si>
    <t>Lịch sử thế giới</t>
  </si>
  <si>
    <t>SP Lịch sử</t>
  </si>
  <si>
    <t>Lịch sử thế giới cận đại &amp; hiện đại</t>
  </si>
  <si>
    <t>TCLLCT (2019) CCLLCT 2020</t>
  </si>
  <si>
    <t>B2/2017
Cử nhân</t>
  </si>
  <si>
    <t>B2 (KS 3/2020)
Cử nhân</t>
  </si>
  <si>
    <t>Nguyễn Thị Duyên (A)</t>
  </si>
  <si>
    <t>Giáo dục học/LL&amp;PP dạy học BM Lịch sử</t>
  </si>
  <si>
    <t>Nguyễn Thị Hà (A)</t>
  </si>
  <si>
    <t>KHXH&amp;NV/LL&amp;PP dạy học BM Lịch sử</t>
  </si>
  <si>
    <t>Nguyễn Văn Tuấn (A)</t>
  </si>
  <si>
    <t>TS Trung Quốc</t>
  </si>
  <si>
    <t>ĐT 3 - 2019</t>
  </si>
  <si>
    <t>CCLLCT 2021</t>
  </si>
  <si>
    <t>Ngữ văn/Văn học Việt Nam</t>
  </si>
  <si>
    <t>Biện Văn Điền</t>
  </si>
  <si>
    <t>KHXH&amp;NV/Văn học Việt Nam</t>
  </si>
  <si>
    <t xml:space="preserve">LL văn học </t>
  </si>
  <si>
    <t>Ngữ văn/Văn học nước ngoài</t>
  </si>
  <si>
    <t>Hoàng Trọng Canh</t>
  </si>
  <si>
    <t xml:space="preserve">KHXH&amp;NV/LL ngôn ngữ </t>
  </si>
  <si>
    <t xml:space="preserve">Ngữ văn/LL ngôn ngữ </t>
  </si>
  <si>
    <t>KHXH&amp;NV</t>
  </si>
  <si>
    <t>Đợt 1 năm 2014</t>
  </si>
  <si>
    <t>Văn học</t>
  </si>
  <si>
    <t>Hán nôm</t>
  </si>
  <si>
    <t xml:space="preserve">Ngôn ngữ học/LL ngôn ngữ </t>
  </si>
  <si>
    <t>Nguyễn Thị Ngọc Hà (A)</t>
  </si>
  <si>
    <t>KHXH&amp;NV/Văn hóa học</t>
  </si>
  <si>
    <t>Văn hóa dân gian</t>
  </si>
  <si>
    <t>SP ngữ văn</t>
  </si>
  <si>
    <t>Văn học Bắc Mỹ</t>
  </si>
  <si>
    <t>ĐT 4 - 2018, ĐT 3 - 2019</t>
  </si>
  <si>
    <t>Nguyễn Thị Thanh Trâm (A)</t>
  </si>
  <si>
    <t>Văn học dân gian</t>
  </si>
  <si>
    <t>Đã học năm 2012</t>
  </si>
  <si>
    <t>Văn học nước ngoài</t>
  </si>
  <si>
    <t>Ielts 6.0
(11/2019)</t>
  </si>
  <si>
    <t>ThS nước ngoài</t>
  </si>
  <si>
    <t>Khoa học sinh học</t>
  </si>
  <si>
    <t>TS Mônđôva</t>
  </si>
  <si>
    <t>TS Brunei Darussalam</t>
  </si>
  <si>
    <t>GVC 2019</t>
  </si>
  <si>
    <t>ĐT3-2019</t>
  </si>
  <si>
    <t>Lê Thị Thúy Hà (B)</t>
  </si>
  <si>
    <t>Khoa học</t>
  </si>
  <si>
    <t>Đang học TCLLCT</t>
  </si>
  <si>
    <t>LL&amp;PPDH bộ môn Sinh học</t>
  </si>
  <si>
    <t>CC UDCNTTCB</t>
  </si>
  <si>
    <t>Đã học 2012</t>
  </si>
  <si>
    <t>KH tự nhiên</t>
  </si>
  <si>
    <t>Sinh học/KH tự nhiên</t>
  </si>
  <si>
    <t>Sinh học/CN sinh học</t>
  </si>
  <si>
    <t>B2 (KS 3.2020)</t>
  </si>
  <si>
    <t>Côn trùng học</t>
  </si>
  <si>
    <t>TS nước ngoài</t>
  </si>
  <si>
    <t>Sinh học/Hóa sinh</t>
  </si>
  <si>
    <t>Phan Xuân Thiệu</t>
  </si>
  <si>
    <t>Hóa sinh</t>
  </si>
  <si>
    <t>TS Rumania</t>
  </si>
  <si>
    <t>Tôn Thị Bích Hoài</t>
  </si>
  <si>
    <t>GiảI phẩu động vật</t>
  </si>
  <si>
    <t>Di truyền</t>
  </si>
  <si>
    <t>TS Đài Loan</t>
  </si>
  <si>
    <t>Khoa học giáo dục/LL&amp;PPDH bộ môn Sinh học</t>
  </si>
  <si>
    <t>Khoa Tâm lý - Giáo dục</t>
  </si>
  <si>
    <t>Giáo dục học/LL &amp; lịch sử giáo dục học</t>
  </si>
  <si>
    <t xml:space="preserve">Quản lý giáo dục </t>
  </si>
  <si>
    <t>GVSP QLGD chủ chốt</t>
  </si>
  <si>
    <t>CN Ngôn ngữ Anh</t>
  </si>
  <si>
    <t>B - 1/10/2006</t>
  </si>
  <si>
    <t>Khoa học Giáo dục/Quản lý giáo dục</t>
  </si>
  <si>
    <t>Tâm lý học/Tâm lý giáo dục</t>
  </si>
  <si>
    <t>SP Vật lý</t>
  </si>
  <si>
    <t>Giáo dục học / LL &amp; lịch sử giáo dục học</t>
  </si>
  <si>
    <t>Khoa học Giáo dục/LL &amp; lịch sử giáo dục</t>
  </si>
  <si>
    <t>B - 1998</t>
  </si>
  <si>
    <t>Nguyễn Thị Hường (A)</t>
  </si>
  <si>
    <t>Tâm lý học &amp; giáo dục học</t>
  </si>
  <si>
    <t xml:space="preserve">KHXH&amp;NV/Giáo dục học </t>
  </si>
  <si>
    <t>Nguyễn Thị Nhân</t>
  </si>
  <si>
    <t>Giáo dục học/LL &amp; Lích sử Giáo dục học</t>
  </si>
  <si>
    <t>Nguyễn Thị Thu Hằng (A)</t>
  </si>
  <si>
    <t>Công nghệ thông tin</t>
  </si>
  <si>
    <t>ThS Australia</t>
  </si>
  <si>
    <t>Cử nhân CNTT</t>
  </si>
  <si>
    <t>Tiếng Anh</t>
  </si>
  <si>
    <t>TCLLCT/ Đang học CCLLCT</t>
  </si>
  <si>
    <t>Phan Quốc Lâm</t>
  </si>
  <si>
    <t>KHXH&amp;NV/Tâm lý giáo dục</t>
  </si>
  <si>
    <t>Nga: C; Pháp: A</t>
  </si>
  <si>
    <t>Tâm lý học chuyên ngành</t>
  </si>
  <si>
    <t>Tâm lý - Giáo dục</t>
  </si>
  <si>
    <t>Hệ thống thông tin</t>
  </si>
  <si>
    <t>ThS CNTT</t>
  </si>
  <si>
    <t>Khoa học/Toán</t>
  </si>
  <si>
    <t>TS CNTT</t>
  </si>
  <si>
    <t>SP Toán học</t>
  </si>
  <si>
    <t>Cao học Công nghệ Thông tin</t>
  </si>
  <si>
    <t>Kỹ thuật</t>
  </si>
  <si>
    <t>Đối tượng 2</t>
  </si>
  <si>
    <t>SP Toán</t>
  </si>
  <si>
    <t>Đinh Huy Hoàng</t>
  </si>
  <si>
    <t>Hình học &amp; tôpô</t>
  </si>
  <si>
    <t>TS Bồ Đào Nha</t>
  </si>
  <si>
    <t>Lý thuyết xác suất &amp; thống kê toán học</t>
  </si>
  <si>
    <t>Lê Văn Thành (A)</t>
  </si>
  <si>
    <t>Nguyễn Chiến Thắng</t>
  </si>
  <si>
    <t>PPGD Toán</t>
  </si>
  <si>
    <t>PPDH Toán</t>
  </si>
  <si>
    <t>ToTal 550</t>
  </si>
  <si>
    <t>Nguyễn Duy Bình (A)</t>
  </si>
  <si>
    <t>Toán giải tích/Lý thuyết tối ưu</t>
  </si>
  <si>
    <t>IELTS 5.5
(5.6.2019)</t>
  </si>
  <si>
    <t>Nguyễn Thị Quỳnh Trang (C)</t>
  </si>
  <si>
    <t>TS CHLB Đức</t>
  </si>
  <si>
    <t>TS Phần Lan</t>
  </si>
  <si>
    <t>Giáo sư</t>
  </si>
  <si>
    <t>LL&amp;PPDH Toán</t>
  </si>
  <si>
    <t>Toán Lí</t>
  </si>
  <si>
    <t>TS Mỹ</t>
  </si>
  <si>
    <t>Vật lý</t>
  </si>
  <si>
    <t>Quang học</t>
  </si>
  <si>
    <t>Đỗ Thanh Thùy</t>
  </si>
  <si>
    <t>B1 (2.2019)</t>
  </si>
  <si>
    <t>Hoàng Văn Thụy</t>
  </si>
  <si>
    <t>TS Ba Lan</t>
  </si>
  <si>
    <t>Vật lý_SP</t>
  </si>
  <si>
    <t>LL &amp; PPGD bộ môn Vật lý</t>
  </si>
  <si>
    <t>Vật lý hạt nhân nguyên tử</t>
  </si>
  <si>
    <t>IELTS 630</t>
  </si>
  <si>
    <t>LL&amp;PP dạy học BM Vật lý/Quang học</t>
  </si>
  <si>
    <t>Khoa học Giáo dục/LL&amp;PP dạy học BM Vật lý</t>
  </si>
  <si>
    <t>Bùi Thị Linh</t>
  </si>
  <si>
    <t>Trung tâm Bồi dưỡng Nghiệp vụ sư phạm</t>
  </si>
  <si>
    <t xml:space="preserve">Văn học </t>
  </si>
  <si>
    <t>B1 (KS 11/2019)</t>
  </si>
  <si>
    <t>CV 2019</t>
  </si>
  <si>
    <t>Bùi Thị Quỳnh Sương</t>
  </si>
  <si>
    <t>2020</t>
  </si>
  <si>
    <t>ĐT 4 - 2017, ĐT 3 - 2019</t>
  </si>
  <si>
    <t>Sinh lý học thực vật</t>
  </si>
  <si>
    <t>Đối tượng 3</t>
  </si>
  <si>
    <t>Phạm Thị Tuyên</t>
  </si>
  <si>
    <t>B1 4/5/2018</t>
  </si>
  <si>
    <t>Trần Thị Quỳnh Yên</t>
  </si>
  <si>
    <t>Trần Thị Vân Anh (B)</t>
  </si>
  <si>
    <t>V.07.02.04</t>
  </si>
  <si>
    <t>GVMN hạng II 7/3/2020</t>
  </si>
  <si>
    <t>Bùi Thị Quỳnh Hoa</t>
  </si>
  <si>
    <t>01.004</t>
  </si>
  <si>
    <t>Tiếng Nga (B)</t>
  </si>
  <si>
    <t>Đặng Thị Tình</t>
  </si>
  <si>
    <t>CVC 2021</t>
  </si>
  <si>
    <t>Đinh Văn Đức</t>
  </si>
  <si>
    <t>Đoàn Thị Thúy Hà</t>
  </si>
  <si>
    <t>B - 26/2/1996</t>
  </si>
  <si>
    <t>Nguyễn Thị Đạm</t>
  </si>
  <si>
    <t>Nguyễn Thị Hương (D)</t>
  </si>
  <si>
    <t>CV 2019/CVC 2021</t>
  </si>
  <si>
    <t>Nguyễn Thị Kim Dung</t>
  </si>
  <si>
    <t>Nguyễn Thị Phương Thảo (A)</t>
  </si>
  <si>
    <t>Toán học/LTXS&amp;TK toán học</t>
  </si>
  <si>
    <t>KHOA GIÁO DỤC MẦM NON</t>
  </si>
  <si>
    <t>DANH MỤC CÁC PHỤ LỤC</t>
  </si>
  <si>
    <t>Rèn luyện nv sptx 1</t>
  </si>
  <si>
    <t>Rèn luyện nv sptx 2</t>
  </si>
  <si>
    <t>Hội thi NVSP</t>
  </si>
  <si>
    <t>Hội thi năng khiếu Nghệ thuật</t>
  </si>
  <si>
    <t>Danh mục mua sắm phòng múa</t>
  </si>
  <si>
    <t>Danh mục mua sắm vệ sinh phòng bệnh</t>
  </si>
  <si>
    <t>CỘNG HOÀ XÃ HỘI CHỦ NGHĨA VIỆT NAM</t>
  </si>
  <si>
    <t>Độc lập - Tự do - Hạnh phúc</t>
  </si>
  <si>
    <t>BẢN DỰ TRÙ KINH PHÍ TTSP NGÀNH GDMN NĂM HỌC 2023 - 2024(K61 và K60)</t>
  </si>
  <si>
    <t>Tại trường MN THSP ĐHV Cơ sở 1, 2, Quang Trung 2, Bình Minh, Hoa Sen, Quang Trung 1, Hưng Bình, Việt Lào, Bến Thủy</t>
  </si>
  <si>
    <t>Nội dung chi</t>
  </si>
  <si>
    <t>Kinh phí</t>
  </si>
  <si>
    <t>HƯỚNG DẪN THỰC TẬP:</t>
  </si>
  <si>
    <t>Hướng dẫn thực tập chăm sóc - nuôi dưỡng:</t>
  </si>
  <si>
    <t>tiết</t>
  </si>
  <si>
    <t>Hướng dẫn thực tập giáo dục:</t>
  </si>
  <si>
    <t>BỒI DƯỠNG BAN CHỈ ĐẠO TRƯỜNG</t>
  </si>
  <si>
    <t>Trưởng ban</t>
  </si>
  <si>
    <t>Phó ban</t>
  </si>
  <si>
    <t>Bí thư Đoàn Thanh niên</t>
  </si>
  <si>
    <t>Nhóm trưởng bộ môn và hỗ trợ ĐDDH</t>
  </si>
  <si>
    <t>đoàn</t>
  </si>
  <si>
    <t>Bồi dưỡng báo cáo viên</t>
  </si>
  <si>
    <t>Chuẩn bị văn bản, liên hệ đón tiếp SV</t>
  </si>
  <si>
    <t>BỒI DƯỠNG BCĐ PHÒNG GIÁO DỤC</t>
  </si>
  <si>
    <t>Cán bộ phòng Giáo dục</t>
  </si>
  <si>
    <t>Trưởng phó phòng Giáo dục</t>
  </si>
  <si>
    <t>người</t>
  </si>
  <si>
    <t>KINH PHÍ CHO CÁC ĐOÀN THỰC TẬP</t>
  </si>
  <si>
    <t>Sinh hoạt tập thể</t>
  </si>
  <si>
    <t>Bồi dưỡng Trưởng, phó đoàn</t>
  </si>
  <si>
    <t>Trưởng đoàn</t>
  </si>
  <si>
    <t>Phó đoàn</t>
  </si>
  <si>
    <t>KP LIÊN HỆ ĐỊA BÀN TH/TẬP, HỘI NGHỊ TRIỂN KHAI, SƠ KẾT, TỔNG KẾT</t>
  </si>
  <si>
    <t>Liên hệ</t>
  </si>
  <si>
    <t>Phòng GD</t>
  </si>
  <si>
    <t>Trường</t>
  </si>
  <si>
    <t>trường</t>
  </si>
  <si>
    <t>Hội nghị</t>
  </si>
  <si>
    <t>Nghệ An, ngày 1 tháng 12 năm 2023</t>
  </si>
  <si>
    <t>BGH DUYỆT TRƯỞNG P. KH - TC TRƯỞNG P. ĐÀO TẠO TRƯỞNG KHOA GD NGƯỜI LẬP DỰ TOÁN</t>
  </si>
  <si>
    <t>CỘNG HÒA XÃ HỘI CHỦ NGHĨA VIỆT NAM</t>
  </si>
  <si>
    <t>DỰ TOÁN KINH PHÍ</t>
  </si>
  <si>
    <t>Nội dung công việc: Kinh phí Rèn luyện NVSPTX 1, Khóa 62 ngành GDMN - Học kỳ 2 (2022 - 2023)</t>
  </si>
  <si>
    <t>Số TC/ tiết</t>
  </si>
  <si>
    <t>Số lượng SV</t>
  </si>
  <si>
    <t>Đơn giá/ tín chỉ</t>
  </si>
  <si>
    <t>Hệ số học phí</t>
  </si>
  <si>
    <t>Yêu cầu chứng từ thanh toán</t>
  </si>
  <si>
    <t>Văn bản áp dụng</t>
  </si>
  <si>
    <t>TỔNG THU</t>
  </si>
  <si>
    <t>Tổng thu HP: RLNVSPTX 2; Khóa 62</t>
  </si>
  <si>
    <t>SV</t>
  </si>
  <si>
    <t>180,544,000</t>
  </si>
  <si>
    <t>SV sư phạm không đóng HP</t>
  </si>
  <si>
    <t>DỰ TOÁN CHI (Tối đa: 80%)</t>
  </si>
  <si>
    <t>144,435,200</t>
  </si>
  <si>
    <t>Chi cho Giảng viên Đại Học Vinh</t>
  </si>
  <si>
    <t>32,056,000</t>
  </si>
  <si>
    <t>Hướng dẫn RLNVSPTX2 - K62</t>
  </si>
  <si>
    <t>30,600,000</t>
  </si>
  <si>
    <t>Tính vào giờ dạy, không chi trả trực tiếp</t>
  </si>
  <si>
    <t>QC CTNB: CV</t>
  </si>
  <si>
    <t>Ths. Võ Trọng Vinh</t>
  </si>
  <si>
    <t>7,200,000</t>
  </si>
  <si>
    <t>Nhóm 7 - K62</t>
  </si>
  <si>
    <t>Tiết</t>
  </si>
  <si>
    <t>2,400,000</t>
  </si>
  <si>
    <t>Mỗi nhóm sinh viên, giảng viên trường Đại học Vinh được tính = 2 Tín chỉ x 15 tiết = 30 tiết
 Số tiền = số tiết x đơn giá TT thừa giờ</t>
  </si>
  <si>
    <t>Nhóm 8 - K62</t>
  </si>
  <si>
    <t>Nhóm 9 - K62</t>
  </si>
  <si>
    <t>Th.s Phan Huy Hà</t>
  </si>
  <si>
    <t>Nhóm 10 - K62</t>
  </si>
  <si>
    <t>Nhóm 11 - K62</t>
  </si>
  <si>
    <t>Nhóm 12 - K62</t>
  </si>
  <si>
    <t>8,100,000</t>
  </si>
  <si>
    <t>Nhóm 4 - K62</t>
  </si>
  <si>
    <t>2,700,000</t>
  </si>
  <si>
    <t>Nhóm 5 - K62</t>
  </si>
  <si>
    <t>Nhóm 6 - K62</t>
  </si>
  <si>
    <t>Nhóm 1 - K62</t>
  </si>
  <si>
    <t>Nhóm 2 - K62</t>
  </si>
  <si>
    <t>Nhóm 3 - K62</t>
  </si>
  <si>
    <t>Chấm bài tập thực hành</t>
  </si>
  <si>
    <t>Bài/SV</t>
  </si>
  <si>
    <t>1,456,000</t>
  </si>
  <si>
    <t>Danh sách ký nhận</t>
  </si>
  <si>
    <t>BD trường MN Hưng Dũng 2 + Trường mầm non 
 Thực hành Đại học Vinh - CS1 + Trường mầm non 
 Thực hành Đại học Vinh - CS 2)</t>
  </si>
  <si>
    <t>99,880,000</t>
  </si>
  <si>
    <t>nhóm 1 (20 SV)</t>
  </si>
  <si>
    <t>8,750,000</t>
  </si>
  <si>
    <t>Xác nhận chuyển khoản</t>
  </si>
  <si>
    <t>Đề xuất định mức chi các khoản kinh phí RLNVSPTX ngành GDTH và GDMN đã được Hiệu trưởng phê duyệt ngày 1/9/2020</t>
  </si>
  <si>
    <t>Ban chỉ đạo</t>
  </si>
  <si>
    <t>Đoàn</t>
  </si>
  <si>
    <t>Báo cáo viên</t>
  </si>
  <si>
    <t>Báo cáo</t>
  </si>
  <si>
    <t>BD Giáo viên CN</t>
  </si>
  <si>
    <t>1,600,000</t>
  </si>
  <si>
    <t>Dạy mẫu (7 hoạt động x2 tiết mẫu)</t>
  </si>
  <si>
    <t>1,400,000</t>
  </si>
  <si>
    <t>Hướng dẫn lập kế hoạch chăm sóc, vệ sinh, dinh dưỡng</t>
  </si>
  <si>
    <t>KH</t>
  </si>
  <si>
    <t>1,200,000</t>
  </si>
  <si>
    <t>Hướng dẫn soạn Giáo án Tổ chức HDVC, CS-ND</t>
  </si>
  <si>
    <t>2,000,000</t>
  </si>
  <si>
    <t>Hướng dẫn tập giảng</t>
  </si>
  <si>
    <t>Bồi dưỡng tổ trưởng CM</t>
  </si>
  <si>
    <t>Tổ</t>
  </si>
  <si>
    <t>nhóm 2 (20 SV)</t>
  </si>
  <si>
    <t>nhóm 3 (20 SV)</t>
  </si>
  <si>
    <t>nhóm 4 (20 SV)</t>
  </si>
  <si>
    <t>nhóm 5 (20 SV)</t>
  </si>
  <si>
    <t>nhóm 6 (20 SV)</t>
  </si>
  <si>
    <t>nhóm 7 (20 SV)</t>
  </si>
  <si>
    <t>nhóm 8 (20 SV)</t>
  </si>
  <si>
    <t>nhóm 9 (16 SV)</t>
  </si>
  <si>
    <t>7,470,000</t>
  </si>
  <si>
    <t>1,280,000</t>
  </si>
  <si>
    <t>nhóm 10 (16 SV)</t>
  </si>
  <si>
    <t>nhóm 11 (16 SV)</t>
  </si>
  <si>
    <t>nhóm 12 (16 SV)</t>
  </si>
  <si>
    <t>Dạy mẫu (6 hoạt động x2 tiết mẫu)</t>
  </si>
  <si>
    <t>TỔNG CHI (I+II+III)</t>
  </si>
  <si>
    <t>133,392,000</t>
  </si>
  <si>
    <t>CHÊNH LỆCH THU CHI (B-C)</t>
  </si>
  <si>
    <t>11,043,200</t>
  </si>
  <si>
    <t>E</t>
  </si>
  <si>
    <t>SỐ TIỀN ĐỀ NGHỊ THANH TOÁN TRỰC TIẾP</t>
  </si>
  <si>
    <t>102,792,000</t>
  </si>
  <si>
    <t>Nghệ An, ngày 10 tháng 6 năm 2023</t>
  </si>
  <si>
    <t>NGƯỜI LẬP BIỂU</t>
  </si>
  <si>
    <t>KHOA GDMN</t>
  </si>
  <si>
    <t>PHÒNG ĐÀO TẠO</t>
  </si>
  <si>
    <t>KẾ TOÁN HỌC PHÍ</t>
  </si>
  <si>
    <t>KẾ TOÁN</t>
  </si>
  <si>
    <t>PHÒNG KHTC</t>
  </si>
  <si>
    <t>DUYỆT BAN GIÁM HIỆU</t>
  </si>
  <si>
    <t>Nội dung công việc: Kinh phí Rèn luyện NVSPTX 1, Khóa 63 ngành GDMN - Học kỳ 2 (2023 - 2024)</t>
  </si>
  <si>
    <t>Tổng thu HP: RLNVSPTX 2; Khóa 63</t>
  </si>
  <si>
    <t>149,110,000</t>
  </si>
  <si>
    <t>119,288,000</t>
  </si>
  <si>
    <t>Chi cho Giảng viên</t>
  </si>
  <si>
    <t>26,102,500</t>
  </si>
  <si>
    <t>Hướng dẫn RLNVSPTX2 - K63</t>
  </si>
  <si>
    <t>24,900,000</t>
  </si>
  <si>
    <t>9,600,000</t>
  </si>
  <si>
    <t>Nhóm 5 - K63</t>
  </si>
  <si>
    <t>Nhóm 6 - K63</t>
  </si>
  <si>
    <t>Nhóm 7 - K63</t>
  </si>
  <si>
    <t>Nhóm 8 - K63</t>
  </si>
  <si>
    <t>Nhóm 1 - K63</t>
  </si>
  <si>
    <t>Nhóm 2 - K63</t>
  </si>
  <si>
    <t>Nhóm 3 - K63</t>
  </si>
  <si>
    <t>Ths. Trần Thị Thuý Nga</t>
  </si>
  <si>
    <t>Nhóm 4 - K63</t>
  </si>
  <si>
    <t>Nhóm 9 - K63</t>
  </si>
  <si>
    <t>Nhóm 10 - K63</t>
  </si>
  <si>
    <t>1,202,500</t>
  </si>
  <si>
    <t>BD trường MNTH ĐHVinh CS1 + MNTH ĐHVinh CS2 + MN Hưng Dũng 1)</t>
  </si>
  <si>
    <t>88,800,000</t>
  </si>
  <si>
    <t>9,450,000</t>
  </si>
  <si>
    <t>s</t>
  </si>
  <si>
    <t>Dạy mẫu (9 tiết mẫu)</t>
  </si>
  <si>
    <t>Hướng dẫn HD chăm sóc, nuôi dưỡng</t>
  </si>
  <si>
    <t>nhóm 8 (15 SV)</t>
  </si>
  <si>
    <t>7,550,000</t>
  </si>
  <si>
    <t>1,500,000</t>
  </si>
  <si>
    <t>nhóm 9 (15 SV)</t>
  </si>
  <si>
    <t>nhóm 10 (15 SV)</t>
  </si>
  <si>
    <t>TỔNG CHI (I+III)</t>
  </si>
  <si>
    <t>114,902,500</t>
  </si>
  <si>
    <t>4,385,500</t>
  </si>
  <si>
    <t>90,002,500</t>
  </si>
  <si>
    <t>Nghệ An, ngày 10 tháng 5 năm 2023</t>
  </si>
  <si>
    <t>KHOA GIÁO DỤC</t>
  </si>
  <si>
    <t>DỰ TOÁN KINH PHÍ HỘI THI "NGHIỆP VỤ SƯ PHẠM"</t>
  </si>
  <si>
    <t>KHOA GIÁO DỤC MẦM NON, NĂM HỌC 2022 - 2023</t>
  </si>
  <si>
    <t>Khóa: 61, 62, 63,64</t>
  </si>
  <si>
    <t>Ban tổ chức hội thi</t>
  </si>
  <si>
    <t>Thư ký</t>
  </si>
  <si>
    <t>Dẫn chương trình</t>
  </si>
  <si>
    <t>Ủy viên</t>
  </si>
  <si>
    <t>Ban giám khảo</t>
  </si>
  <si>
    <t>Giải thưởng</t>
  </si>
  <si>
    <t>4,000,000</t>
  </si>
  <si>
    <t>Sân khấu sư phạm</t>
  </si>
  <si>
    <t>Giải Nhất</t>
  </si>
  <si>
    <t>đội</t>
  </si>
  <si>
    <t>Giải Nhì</t>
  </si>
  <si>
    <t>Giải Ba</t>
  </si>
  <si>
    <t>Giải nội dung</t>
  </si>
  <si>
    <t>1,000,000</t>
  </si>
  <si>
    <t>Chào hỏi</t>
  </si>
  <si>
    <t>Xử lý tính huống</t>
  </si>
  <si>
    <t>Hiểu biết sư phạm</t>
  </si>
  <si>
    <t>Hùng biện</t>
  </si>
  <si>
    <t>Tài năng</t>
  </si>
  <si>
    <t>Trại + đồ dùng đồ chơi + HDGD</t>
  </si>
  <si>
    <t>Thi giảng tại trường mầm non cho SV K60</t>
  </si>
  <si>
    <t>cá nhân</t>
  </si>
  <si>
    <t>Ban biên soạn nội dung</t>
  </si>
  <si>
    <t>bộ đề</t>
  </si>
  <si>
    <t>Hỗ trợ luyện tập, trang phục</t>
  </si>
  <si>
    <t>6,000,000</t>
  </si>
  <si>
    <t>Khách mời</t>
  </si>
  <si>
    <t>Khẩu hiệu, băng rôn</t>
  </si>
  <si>
    <t>Hóa đơn mua hàng</t>
  </si>
  <si>
    <t>Hoa</t>
  </si>
  <si>
    <t>4 bó+ 5 bình</t>
  </si>
  <si>
    <t>Phông màn</t>
  </si>
  <si>
    <t>Phục vụ hội trường (bàn ghế, bảng viết, trang thiết bị, nước uống….)</t>
  </si>
  <si>
    <t>Nước uống</t>
  </si>
  <si>
    <t>két</t>
  </si>
  <si>
    <t>Văn phòng phẩm (giấy, bút, phấn….)</t>
  </si>
  <si>
    <t>Quà tặng khán giả</t>
  </si>
  <si>
    <t>Giấy chứng nhận, khung kính</t>
  </si>
  <si>
    <t>Tổng</t>
  </si>
  <si>
    <t>20,160,000</t>
  </si>
  <si>
    <t>Số tiền bằng chữ: Hai mươi triệu một trăm sáu mươi ngàn đồng</t>
  </si>
  <si>
    <t>Nghệ An, ngày 02 tháng 12 năm 2023</t>
  </si>
  <si>
    <t>PHÒNG KẾ HOẠCH TÀI CHÍNH</t>
  </si>
  <si>
    <t>BAN GIÁM HIỆU</t>
  </si>
  <si>
    <t>DỰ TOÁN KINH PHÍ HỘI THI "NĂNG KHIẾU NGHỆ THUẬT"</t>
  </si>
  <si>
    <t>KHOA GIÁO DỤC MẦM NON, NĂM HỌC 2024 - 2025</t>
  </si>
  <si>
    <t>3,800,000</t>
  </si>
  <si>
    <t>Hát</t>
  </si>
  <si>
    <t>Đàn</t>
  </si>
  <si>
    <t>Giải tập thể</t>
  </si>
  <si>
    <t>Giải khuyến khích</t>
  </si>
  <si>
    <t>8,000,000</t>
  </si>
  <si>
    <t>19,360,000</t>
  </si>
  <si>
    <t>Số tiền bằng chữ: Mười chín triệu ba trăm sáu mươi ngàn đồng</t>
  </si>
  <si>
    <t>Nghệ An, ngày 01 tháng 12 năm 2023</t>
  </si>
  <si>
    <t>Nghệ An, ngày 4 tháng 12 năm 2023</t>
  </si>
  <si>
    <t>ĐƠN ĐỀ NGHỊ TRANG BỊ VÀ LẮP ĐẶT PHÒNG MÚA</t>
  </si>
  <si>
    <t>(Dùng cho đào tạo SV ngành Giáo dục mầm non)</t>
  </si>
  <si>
    <t>Kính gửi: - Ban giám hiệu Trường ĐH Vinh</t>
  </si>
  <si>
    <t>- Phòng Kế hoạch – Tài chính</t>
  </si>
  <si>
    <t>- Phòng Quản trị đầu tư</t>
  </si>
  <si>
    <t>Để phục vụ cho hoạt động dạy học phần Múa cho SV ngành GDMN, Chúng tôi đề nghị nhà trường trang bị cho 2 phòng múa và các thiết bị cơ bản sau đây:</t>
  </si>
  <si>
    <t>Thứ tự</t>
  </si>
  <si>
    <t>Tên thiết bị</t>
  </si>
  <si>
    <t>Lắp 2 gióng (2 cái lắp dọc theo chiều dài phòng học)</t>
  </si>
  <si>
    <t>Lắp gắn tường 3 mặt của phòng múa</t>
  </si>
  <si>
    <t>Căn cứ vào diện tích phòng học để lắp số lượng đảm bảo</t>
  </si>
  <si>
    <t>Cao 40cm, rộng 2mx2m, dùng cho GV đứng dạy</t>
  </si>
  <si>
    <t>Kính đề nghị Nhà trường xét duyệt.</t>
  </si>
  <si>
    <t>Ý kiến của BCN Khoa GDMN    Người đề nghị</t>
  </si>
  <si>
    <t>Giảng viên dạy bộ môn Múa</t>
  </si>
  <si>
    <t>DỰ TOÁN KINH PHÍ HỘI THI "VIẾT CHỮ ĐẸP - GIẢI TOÁN NHANH"</t>
  </si>
  <si>
    <t>KHOA GIÁO DỤC, NĂM HỌC 2024-2025, NGÀNH GIÁO DỤC TIẺU HỌC</t>
  </si>
  <si>
    <t>Khóa: 62, 63, 54, 65</t>
  </si>
  <si>
    <t>2,300,000</t>
  </si>
  <si>
    <t>1,900,000</t>
  </si>
  <si>
    <t>Giải Khuyến khích</t>
  </si>
  <si>
    <t>Giải toán nhanh</t>
  </si>
  <si>
    <t>Viết chữ đẹp</t>
  </si>
  <si>
    <t>8,500,000</t>
  </si>
  <si>
    <t>3,000,000</t>
  </si>
  <si>
    <t>bình</t>
  </si>
  <si>
    <t>20,100,000</t>
  </si>
  <si>
    <t>Số tiền bằng chữ: Hai mươi triệu một trăm ngàn đồng</t>
  </si>
  <si>
    <t>NGƯỜI LẬP DỰ TOÁN</t>
  </si>
  <si>
    <t>BẢNG DỰ TOÁN KINH PHÍ HỖ TRỢ CÁC TRƯỜNG TIỂU HỌC TỔ CHỨC THỰC HÀNH ĐỒ ÁN NHẬP MÔN SƯ PHẠM
 HỌC KỲ 1 - NĂM HỌC 2024 - 2025 (NGÀNH: GIÁO DỤC TIỂU HỌC)</t>
  </si>
  <si>
    <t>Trường Thực hành</t>
  </si>
  <si>
    <t>Phụ trách đoàn</t>
  </si>
  <si>
    <t>Số nhóm chuyên môn</t>
  </si>
  <si>
    <t>Số tiết dự giờ chuyên môn</t>
  </si>
  <si>
    <t>Số tiết dự giờ HĐ giáo dục</t>
  </si>
  <si>
    <t>Báo cáo chung
 (500.000đ/ đoàn)</t>
  </si>
  <si>
    <t>Báo cáo chuyên môn
 (300.000 đ/ nhóm ch.môn)</t>
  </si>
  <si>
    <t>Dự giờ chuyên môn (100.000 đ/tiết)</t>
  </si>
  <si>
    <t>Dự giờ HĐ giáo dục (100.000 đ/tiết)</t>
  </si>
  <si>
    <t>Tiểu học Bến Thuỷ</t>
  </si>
  <si>
    <t>Dương Thị Linh - K.TLGD</t>
  </si>
  <si>
    <t>Tiểu học Trung Đô</t>
  </si>
  <si>
    <t>Phan Anh Tuấn-K.GDTH</t>
  </si>
  <si>
    <t>Tiểu học Trường Thi</t>
  </si>
  <si>
    <t>Dương Thi Linh - K.TLGD</t>
  </si>
  <si>
    <t>Tiểu học Hồng Sơn</t>
  </si>
  <si>
    <t>Trần Hằng Ly - K.TLGD</t>
  </si>
  <si>
    <t>Tiểu học Lê Mao</t>
  </si>
  <si>
    <t>Lê Thục Anh - K.TLGD</t>
  </si>
  <si>
    <t>Tiểu học Hưng Dũng 1</t>
  </si>
  <si>
    <t>Tiểu học Hưng Dũng 2</t>
  </si>
  <si>
    <t>Nguyễn Việt Phương - K.TLGD</t>
  </si>
  <si>
    <t>Tiểu học Quang Trung</t>
  </si>
  <si>
    <t>Tiểu học Vinh Tân</t>
  </si>
  <si>
    <t>Nguyễn Tiến Dũng-K.GDTH</t>
  </si>
  <si>
    <t>THSP Đại học Vinh</t>
  </si>
  <si>
    <t>Chế Thị Hải Linh - K.TLGD</t>
  </si>
  <si>
    <t>5,000,000</t>
  </si>
  <si>
    <t>9,000,000</t>
  </si>
  <si>
    <t>20,000,000</t>
  </si>
  <si>
    <t>10,600,000</t>
  </si>
  <si>
    <t>Họp đoàn</t>
  </si>
  <si>
    <t>Liên hệ Sở/Phòng GD&amp;ĐT</t>
  </si>
  <si>
    <t>Công tác tổ chức</t>
  </si>
  <si>
    <t>Giảng viên phụ trách đoàn</t>
  </si>
  <si>
    <t>10,000,000</t>
  </si>
  <si>
    <t>44,600,000</t>
  </si>
  <si>
    <t>Nghệ An, ngày tháng 12 năm 2023</t>
  </si>
  <si>
    <t>DUYỆT CỦA BAN GIÁM HIỆU</t>
  </si>
  <si>
    <t>TRƯỞNG PHÒNG KHTC</t>
  </si>
  <si>
    <t>TRƯỞNG PHÒNG ĐÀO TẠO</t>
  </si>
  <si>
    <t>.</t>
  </si>
  <si>
    <t>BẢN DỰ TRÙ KINH PHÍ TTSP NGÀNH GDTH NĂM HỌC 2024 - 2025 (K61)</t>
  </si>
  <si>
    <t>Tại 13 trường tiểu học</t>
  </si>
  <si>
    <t>189,000,000</t>
  </si>
  <si>
    <t>Hướng dẫn thực tập giảng dạy:</t>
  </si>
  <si>
    <t>105,000,000</t>
  </si>
  <si>
    <t>10 tiết x 420 SV</t>
  </si>
  <si>
    <t>84,000,000</t>
  </si>
  <si>
    <t>8 tiết x 420 SV</t>
  </si>
  <si>
    <t>40,378,000</t>
  </si>
  <si>
    <t>13,000,000</t>
  </si>
  <si>
    <t>25.000 đ x 5 tiết x 8 tuần x 13 đoàn</t>
  </si>
  <si>
    <t>13,728,000</t>
  </si>
  <si>
    <t>22.000 đ x 3 tiết x 8 tuần x 2 người x 13 đoàn</t>
  </si>
  <si>
    <t>Tổng phụ trách Đội</t>
  </si>
  <si>
    <t>2,600,000</t>
  </si>
  <si>
    <t>25.000đ/tiết x 1 tiết/tuần x 8 tuần x 13 đoàn</t>
  </si>
  <si>
    <t>Nhóm trưởng bộ môn</t>
  </si>
  <si>
    <t>3,900,000</t>
  </si>
  <si>
    <t>300,000đ/đoàn x 13 đoàn</t>
  </si>
  <si>
    <t>100.000 đồng x 2 báo cáo x 13 đoàn</t>
  </si>
  <si>
    <t>200.000 đồng x 13 đoàn</t>
  </si>
  <si>
    <t>1,950,000</t>
  </si>
  <si>
    <t>150.000 đồng x 13 đoàn</t>
  </si>
  <si>
    <t>3,200,000</t>
  </si>
  <si>
    <t>300.000 đồng x 2 người</t>
  </si>
  <si>
    <t>5,850,000</t>
  </si>
  <si>
    <t>10.000 đồng x 260 sinh viên</t>
  </si>
  <si>
    <t>3,250,000</t>
  </si>
  <si>
    <t>150.000 đồng x 6 đoàn</t>
  </si>
  <si>
    <t>1,300,000</t>
  </si>
  <si>
    <t>100.000 đồng x 6 đoàn</t>
  </si>
  <si>
    <t>29,750,000</t>
  </si>
  <si>
    <t>1,800,000</t>
  </si>
  <si>
    <t>500.000 đồng x 1 phòng GD</t>
  </si>
  <si>
    <t>100.000 đồng x 13 trường</t>
  </si>
  <si>
    <t>27,950,000</t>
  </si>
  <si>
    <t>11,700,000</t>
  </si>
  <si>
    <t>50.000 đồng x 18 đại biểu x 13 hội nghị</t>
  </si>
  <si>
    <t>9,750,000</t>
  </si>
  <si>
    <t>50.000 đồng x 15 đại biểu x 13 hội nghị</t>
  </si>
  <si>
    <t>6,500,000</t>
  </si>
  <si>
    <t>500.000 đồng x 1 phòng GD x 13 hội nghị</t>
  </si>
  <si>
    <t>Chi cho GV trường ĐH Vinh</t>
  </si>
  <si>
    <t>37,800,000</t>
  </si>
  <si>
    <t>305,978,000</t>
  </si>
  <si>
    <t>ba trăm linh năm triệu chín trăm bảy mươi tám nghìn đồng</t>
  </si>
  <si>
    <t>Nghệ An, ngày</t>
  </si>
  <si>
    <r>
      <t xml:space="preserve">Bồi dưỡng năng lực nghề nghiệp cho sinh viên ngành sư phạm toán học thông qua dạy học học phần </t>
    </r>
    <r>
      <rPr>
        <i/>
        <sz val="11"/>
        <color theme="1"/>
        <rFont val="Times New Roman"/>
        <family val="1"/>
      </rPr>
      <t>Hình học tuyến tính</t>
    </r>
  </si>
  <si>
    <t xml:space="preserve">Phát triển chương trình đào tạo trình độ thạc sĩ ngành Hóa hữu cơ theo tiếp cận CDIO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</si>
</sst>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_(* \(#,##0.00\);_(* &quot;-&quot;??_);_(@_)"/>
    <numFmt numFmtId="164" formatCode="d\.m"/>
    <numFmt numFmtId="165" formatCode="_(* #,##0_);_(* \(#,##0\);_(* &quot;-&quot;??_);_(@_)"/>
    <numFmt numFmtId="166" formatCode="_-* #,##0_-;\-* #,##0_-;_-* &quot;-&quot;??_-;_-@"/>
    <numFmt numFmtId="167" formatCode="_(* #,##0.0_);_(* \(#,##0.0\);_(* &quot;-&quot;??_);_(@_)"/>
    <numFmt numFmtId="168" formatCode="_-* #,##0.0_-;\-* #,##0.0_-;_-* &quot;-&quot;_-;_-@"/>
    <numFmt numFmtId="169" formatCode="#,##0.0"/>
    <numFmt numFmtId="170" formatCode="_(* #,##0.0_);_(* \(#,##0.0\);_(* &quot;-&quot;??.0_);_(@_)"/>
    <numFmt numFmtId="171" formatCode="0.0"/>
    <numFmt numFmtId="172" formatCode="_-* #,##0_-;\-* #,##0_-;_-* &quot;-&quot;_-;_-@"/>
    <numFmt numFmtId="173" formatCode="_-* #,##0.00_-;\-* #,##0.00_-;_-* &quot;-&quot;_-;_-@"/>
    <numFmt numFmtId="174" formatCode="d\,m"/>
    <numFmt numFmtId="175" formatCode="#,##0.000"/>
    <numFmt numFmtId="176" formatCode="d\.m\."/>
    <numFmt numFmtId="177" formatCode="0_);\(0\)"/>
    <numFmt numFmtId="178" formatCode="d/m/yyyy"/>
    <numFmt numFmtId="179" formatCode="dd/mm/yyyy"/>
    <numFmt numFmtId="180" formatCode="mm/yyyy"/>
    <numFmt numFmtId="181" formatCode="m/yyyy"/>
    <numFmt numFmtId="182" formatCode="_-* #,##0.00_-;\-* #,##0.00_-;_-* &quot;-&quot;??_-;_-@"/>
    <numFmt numFmtId="183" formatCode="d\ &quot;tháng &quot;m\ &quot;năm &quot;yyyy"/>
  </numFmts>
  <fonts count="205">
    <font>
      <sz val="11"/>
      <color theme="1"/>
      <name val="Calibri"/>
      <scheme val="minor"/>
    </font>
    <font>
      <sz val="12"/>
      <color theme="1"/>
      <name val="Times New Roman"/>
    </font>
    <font>
      <b/>
      <sz val="12"/>
      <color theme="1"/>
      <name val="Times New Roman"/>
    </font>
    <font>
      <sz val="11"/>
      <color theme="1"/>
      <name val="Times New Roman"/>
    </font>
    <font>
      <b/>
      <sz val="11"/>
      <color theme="1"/>
      <name val="Times New Roman"/>
    </font>
    <font>
      <b/>
      <sz val="16"/>
      <color theme="1"/>
      <name val="Times New Roman"/>
    </font>
    <font>
      <i/>
      <sz val="12"/>
      <color theme="1"/>
      <name val="Times New Roman"/>
    </font>
    <font>
      <sz val="12"/>
      <color rgb="FFFF0000"/>
      <name val="Times New Roman"/>
    </font>
    <font>
      <b/>
      <sz val="12"/>
      <color rgb="FFFF0000"/>
      <name val="Times New Roman"/>
    </font>
    <font>
      <sz val="11"/>
      <name val="Calibri"/>
    </font>
    <font>
      <b/>
      <sz val="12"/>
      <color rgb="FF000000"/>
      <name val="Times New Roman"/>
    </font>
    <font>
      <sz val="12"/>
      <color rgb="FF000000"/>
      <name val="Times New Roman"/>
    </font>
    <font>
      <i/>
      <sz val="12"/>
      <color rgb="FF000000"/>
      <name val="Times New Roman"/>
    </font>
    <font>
      <sz val="11"/>
      <color theme="1"/>
      <name val="Calibri"/>
      <scheme val="minor"/>
    </font>
    <font>
      <b/>
      <sz val="12"/>
      <color theme="1"/>
      <name val="Yu gothic ui semilight"/>
    </font>
    <font>
      <b/>
      <sz val="14"/>
      <color theme="1"/>
      <name val="Times New Roman"/>
    </font>
    <font>
      <b/>
      <sz val="14"/>
      <color rgb="FFFF0000"/>
      <name val="Times New Roman"/>
    </font>
    <font>
      <b/>
      <i/>
      <sz val="12"/>
      <color theme="1"/>
      <name val="Times New Roman"/>
    </font>
    <font>
      <sz val="10"/>
      <color theme="1"/>
      <name val="Times New Roman"/>
    </font>
    <font>
      <b/>
      <sz val="10"/>
      <color theme="1"/>
      <name val="Times New Roman"/>
    </font>
    <font>
      <sz val="11"/>
      <color theme="1"/>
      <name val="Calibri"/>
    </font>
    <font>
      <i/>
      <sz val="10"/>
      <color theme="1"/>
      <name val="Times New Roman"/>
    </font>
    <font>
      <b/>
      <sz val="11"/>
      <color rgb="FFFF0000"/>
      <name val="Calibri"/>
    </font>
    <font>
      <i/>
      <sz val="8"/>
      <color theme="1"/>
      <name val="Times New Roman"/>
    </font>
    <font>
      <b/>
      <sz val="11"/>
      <color theme="1"/>
      <name val="Calibri"/>
    </font>
    <font>
      <b/>
      <i/>
      <sz val="10"/>
      <color rgb="FFFF0000"/>
      <name val="Times New Roman"/>
    </font>
    <font>
      <b/>
      <sz val="10"/>
      <color rgb="FF000000"/>
      <name val="Times New Roman"/>
    </font>
    <font>
      <i/>
      <sz val="11"/>
      <color theme="1"/>
      <name val="Calibri"/>
    </font>
    <font>
      <i/>
      <sz val="9"/>
      <color rgb="FFFF0000"/>
      <name val="Times New Roman"/>
    </font>
    <font>
      <sz val="11"/>
      <color rgb="FFFF0000"/>
      <name val="Calibri"/>
    </font>
    <font>
      <b/>
      <i/>
      <sz val="10"/>
      <color theme="1"/>
      <name val="Times New Roman"/>
    </font>
    <font>
      <b/>
      <sz val="12"/>
      <color theme="1"/>
      <name val="Calibri"/>
    </font>
    <font>
      <sz val="11"/>
      <color rgb="FF000000"/>
      <name val="Times New Roman"/>
    </font>
    <font>
      <sz val="15"/>
      <color rgb="FFFF0000"/>
      <name val="Times New Roman"/>
    </font>
    <font>
      <sz val="12"/>
      <color theme="1"/>
      <name val="Calibri"/>
    </font>
    <font>
      <b/>
      <sz val="11"/>
      <color rgb="FFFF0000"/>
      <name val="Times New Roman"/>
    </font>
    <font>
      <b/>
      <i/>
      <sz val="12"/>
      <color rgb="FFFF0000"/>
      <name val="Times New Roman"/>
    </font>
    <font>
      <b/>
      <sz val="12"/>
      <color rgb="FFFF0000"/>
      <name val="Calibri"/>
    </font>
    <font>
      <sz val="12"/>
      <color rgb="FFFF0000"/>
      <name val="Calibri"/>
    </font>
    <font>
      <b/>
      <i/>
      <sz val="12"/>
      <color theme="1"/>
      <name val="Arial"/>
    </font>
    <font>
      <b/>
      <i/>
      <sz val="12"/>
      <color rgb="FFFF0000"/>
      <name val="Arial"/>
    </font>
    <font>
      <sz val="12"/>
      <color theme="1"/>
      <name val="Arial"/>
    </font>
    <font>
      <sz val="14"/>
      <color rgb="FFFF0000"/>
      <name val="Times New Roman"/>
    </font>
    <font>
      <sz val="14"/>
      <color rgb="FFFF0000"/>
      <name val="Calibri"/>
    </font>
    <font>
      <i/>
      <sz val="10"/>
      <color rgb="FFFF0000"/>
      <name val="Times New Roman"/>
    </font>
    <font>
      <sz val="10"/>
      <color rgb="FFFF0000"/>
      <name val="Times New Roman"/>
    </font>
    <font>
      <b/>
      <sz val="11"/>
      <color rgb="FF000000"/>
      <name val="Times New Roman"/>
    </font>
    <font>
      <sz val="11"/>
      <color rgb="FFFF0000"/>
      <name val="Times New Roman"/>
    </font>
    <font>
      <b/>
      <sz val="10"/>
      <color rgb="FFFF0000"/>
      <name val="Times New Roman"/>
    </font>
    <font>
      <sz val="10"/>
      <color theme="1"/>
      <name val="Arial"/>
    </font>
    <font>
      <sz val="12"/>
      <color theme="0"/>
      <name val="Times New Roman"/>
    </font>
    <font>
      <b/>
      <sz val="13"/>
      <color theme="1"/>
      <name val="Times New Roman"/>
    </font>
    <font>
      <sz val="12"/>
      <color rgb="FFFFFFFF"/>
      <name val="Times New Roman"/>
    </font>
    <font>
      <b/>
      <i/>
      <sz val="11"/>
      <color rgb="FFFF0000"/>
      <name val="Times New Roman"/>
    </font>
    <font>
      <b/>
      <sz val="9"/>
      <color theme="1"/>
      <name val="Times New Roman"/>
    </font>
    <font>
      <b/>
      <sz val="9"/>
      <color rgb="FFFF0000"/>
      <name val="Times New Roman"/>
    </font>
    <font>
      <b/>
      <sz val="8"/>
      <color theme="1"/>
      <name val="Times New Roman"/>
    </font>
    <font>
      <sz val="8"/>
      <color theme="1"/>
      <name val="Times New Roman"/>
    </font>
    <font>
      <sz val="8"/>
      <color theme="1"/>
      <name val="Arial"/>
    </font>
    <font>
      <b/>
      <sz val="8"/>
      <color rgb="FFFF0000"/>
      <name val="Times New Roman"/>
    </font>
    <font>
      <b/>
      <sz val="10"/>
      <color theme="1"/>
      <name val="Arial"/>
    </font>
    <font>
      <sz val="11"/>
      <color theme="1"/>
      <name val="Times New Roman"/>
    </font>
    <font>
      <sz val="11"/>
      <color rgb="FF000000"/>
      <name val="Times New Roman"/>
    </font>
    <font>
      <b/>
      <sz val="11"/>
      <color rgb="FF000000"/>
      <name val="Times New Roman"/>
    </font>
    <font>
      <b/>
      <sz val="11"/>
      <color theme="1"/>
      <name val="Times New Roman"/>
    </font>
    <font>
      <sz val="11"/>
      <color rgb="FFFF0000"/>
      <name val="Times New Roman"/>
    </font>
    <font>
      <sz val="10"/>
      <color rgb="FFFF0000"/>
      <name val="Arial"/>
    </font>
    <font>
      <b/>
      <sz val="10"/>
      <color rgb="FFFF0000"/>
      <name val="Arial"/>
    </font>
    <font>
      <sz val="10"/>
      <color rgb="FF000000"/>
      <name val="Times New Roman"/>
    </font>
    <font>
      <sz val="11"/>
      <color theme="1"/>
      <name val="&quot;Times New Roman&quot;"/>
    </font>
    <font>
      <b/>
      <sz val="11"/>
      <color theme="1"/>
      <name val="&quot;Times New Roman&quot;"/>
    </font>
    <font>
      <sz val="11"/>
      <color theme="1"/>
      <name val="&quot;Times New Roman&quot;"/>
    </font>
    <font>
      <b/>
      <sz val="11"/>
      <color theme="1"/>
      <name val="&quot;Times New Roman&quot;"/>
    </font>
    <font>
      <sz val="11"/>
      <color rgb="FF000000"/>
      <name val="&quot;Times New Roman&quot;"/>
    </font>
    <font>
      <sz val="11"/>
      <color rgb="FF000000"/>
      <name val="&quot;Times New Roman&quot;"/>
    </font>
    <font>
      <sz val="11"/>
      <color rgb="FFFF0000"/>
      <name val="&quot;Times New Roman&quot;"/>
    </font>
    <font>
      <sz val="10"/>
      <color rgb="FF000000"/>
      <name val="&quot;Times New Roman&quot;"/>
    </font>
    <font>
      <sz val="10"/>
      <color theme="1"/>
      <name val="&quot;Times New Roman&quot;"/>
    </font>
    <font>
      <sz val="9"/>
      <color rgb="FF000000"/>
      <name val="&quot;Google Sans Mono&quot;"/>
    </font>
    <font>
      <b/>
      <sz val="11"/>
      <color theme="1"/>
      <name val="Calibri"/>
      <scheme val="minor"/>
    </font>
    <font>
      <b/>
      <sz val="10"/>
      <color rgb="FF000000"/>
      <name val="Arial"/>
    </font>
    <font>
      <b/>
      <sz val="11"/>
      <color rgb="FFFF0000"/>
      <name val="Times New Roman"/>
    </font>
    <font>
      <b/>
      <sz val="11"/>
      <color rgb="FF0070C0"/>
      <name val="Times New Roman"/>
    </font>
    <font>
      <b/>
      <sz val="10"/>
      <color rgb="FF0070C0"/>
      <name val="Times New Roman"/>
    </font>
    <font>
      <b/>
      <sz val="10"/>
      <color rgb="FF0070C0"/>
      <name val="Arial"/>
    </font>
    <font>
      <sz val="11"/>
      <color rgb="FF0070C0"/>
      <name val="Times New Roman"/>
    </font>
    <font>
      <sz val="11"/>
      <color rgb="FF0070C0"/>
      <name val="Times New Roman"/>
    </font>
    <font>
      <b/>
      <sz val="10"/>
      <color rgb="FF7030A0"/>
      <name val="Times New Roman"/>
    </font>
    <font>
      <b/>
      <sz val="10"/>
      <color rgb="FF7030A0"/>
      <name val="Arial"/>
    </font>
    <font>
      <sz val="11"/>
      <color rgb="FF7030A0"/>
      <name val="Times New Roman"/>
    </font>
    <font>
      <sz val="11"/>
      <color rgb="FF7030A0"/>
      <name val="Times New Roman"/>
    </font>
    <font>
      <b/>
      <sz val="11"/>
      <color rgb="FF0070C0"/>
      <name val="Times New Roman"/>
    </font>
    <font>
      <sz val="10"/>
      <color rgb="FF0070C0"/>
      <name val="Times New Roman"/>
    </font>
    <font>
      <sz val="10"/>
      <color rgb="FF0070C0"/>
      <name val="Arial"/>
    </font>
    <font>
      <sz val="10"/>
      <color rgb="FF7030A0"/>
      <name val="Times New Roman"/>
    </font>
    <font>
      <sz val="10"/>
      <color rgb="FF7030A0"/>
      <name val="Arial"/>
    </font>
    <font>
      <sz val="11"/>
      <color rgb="FF0070C0"/>
      <name val="&quot;Times New Roman&quot;"/>
    </font>
    <font>
      <sz val="11"/>
      <color rgb="FF0070C0"/>
      <name val="&quot;Times New Roman&quot;"/>
    </font>
    <font>
      <sz val="11"/>
      <color rgb="FF7030A0"/>
      <name val="&quot;Times New Roman&quot;"/>
    </font>
    <font>
      <sz val="11"/>
      <color rgb="FF7030A0"/>
      <name val="&quot;Times New Roman&quot;"/>
    </font>
    <font>
      <sz val="10"/>
      <color rgb="FF0000FF"/>
      <name val="Times New Roman"/>
    </font>
    <font>
      <b/>
      <sz val="8"/>
      <color rgb="FFFF0000"/>
      <name val="&quot;Times New Roman&quot;"/>
    </font>
    <font>
      <b/>
      <sz val="10"/>
      <color rgb="FF0070C0"/>
      <name val="&quot;Times New Roman&quot;"/>
    </font>
    <font>
      <sz val="10"/>
      <color theme="1"/>
      <name val="Calibri"/>
    </font>
    <font>
      <sz val="10"/>
      <color rgb="FF0070C0"/>
      <name val="&quot;Times New Roman&quot;"/>
    </font>
    <font>
      <sz val="10"/>
      <color rgb="FF7030A0"/>
      <name val="&quot;Times New Roman&quot;"/>
    </font>
    <font>
      <b/>
      <sz val="11"/>
      <color rgb="FF4A86E8"/>
      <name val="&quot;Times New Roman&quot;"/>
    </font>
    <font>
      <i/>
      <sz val="11"/>
      <color theme="1"/>
      <name val="Times New Roman"/>
    </font>
    <font>
      <sz val="10"/>
      <color theme="4"/>
      <name val="Times New Roman"/>
    </font>
    <font>
      <sz val="11"/>
      <color theme="4"/>
      <name val="Times New Roman"/>
    </font>
    <font>
      <sz val="10"/>
      <color theme="4"/>
      <name val="Arial"/>
    </font>
    <font>
      <sz val="9"/>
      <color rgb="FF11A9CC"/>
      <name val="&quot;Google Sans Mono&quot;"/>
    </font>
    <font>
      <b/>
      <sz val="11"/>
      <color rgb="FF000000"/>
      <name val="&quot;Times New Roman&quot;"/>
    </font>
    <font>
      <b/>
      <sz val="11"/>
      <color rgb="FF0070C0"/>
      <name val="&quot;Times New Roman&quot;"/>
    </font>
    <font>
      <sz val="12"/>
      <color theme="1"/>
      <name val="&quot;Times New Roman&quot;"/>
    </font>
    <font>
      <sz val="11"/>
      <color rgb="FF0000FF"/>
      <name val="Times New Roman"/>
    </font>
    <font>
      <sz val="12"/>
      <color rgb="FF000000"/>
      <name val="&quot;Times New Roman&quot;"/>
    </font>
    <font>
      <sz val="11"/>
      <color rgb="FF000000"/>
      <name val="Calibri"/>
      <scheme val="minor"/>
    </font>
    <font>
      <b/>
      <sz val="12"/>
      <color rgb="FF000000"/>
      <name val="&quot;Times New Roman&quot;"/>
    </font>
    <font>
      <b/>
      <sz val="14"/>
      <color rgb="FF000000"/>
      <name val="&quot;Times New Roman&quot;"/>
    </font>
    <font>
      <b/>
      <sz val="11"/>
      <color rgb="FF000000"/>
      <name val="&quot;Times New Roman&quot;"/>
    </font>
    <font>
      <sz val="12"/>
      <color rgb="FFFF0000"/>
      <name val="&quot;Times New Roman&quot;"/>
    </font>
    <font>
      <b/>
      <i/>
      <sz val="12"/>
      <color rgb="FF000000"/>
      <name val="&quot;Times New Roman&quot;"/>
    </font>
    <font>
      <sz val="13"/>
      <color rgb="FFFF0000"/>
      <name val="&quot;Times New Roman&quot;"/>
    </font>
    <font>
      <i/>
      <sz val="12"/>
      <color rgb="FF000000"/>
      <name val="&quot;Times New Roman&quot;"/>
    </font>
    <font>
      <b/>
      <sz val="13"/>
      <color rgb="FF000000"/>
      <name val="&quot;Times New Roman&quot;"/>
    </font>
    <font>
      <i/>
      <sz val="11"/>
      <color rgb="FFFF0000"/>
      <name val="Times New Roman"/>
    </font>
    <font>
      <i/>
      <sz val="11"/>
      <color rgb="FF000000"/>
      <name val="Times New Roman"/>
    </font>
    <font>
      <b/>
      <i/>
      <sz val="11"/>
      <color rgb="FF000000"/>
      <name val="Times New Roman"/>
    </font>
    <font>
      <b/>
      <sz val="11"/>
      <color rgb="FF0000FF"/>
      <name val="Times New Roman"/>
    </font>
    <font>
      <b/>
      <sz val="12"/>
      <color theme="1"/>
      <name val="&quot;Times New Roman&quot;"/>
    </font>
    <font>
      <sz val="11"/>
      <color rgb="FF000000"/>
      <name val="Calibri"/>
    </font>
    <font>
      <b/>
      <sz val="11"/>
      <color rgb="FF0000FF"/>
      <name val="&quot;Times New Roman&quot;"/>
    </font>
    <font>
      <i/>
      <sz val="10"/>
      <color rgb="FF000000"/>
      <name val="&quot;Times New Roman&quot;"/>
    </font>
    <font>
      <b/>
      <sz val="10"/>
      <color rgb="FF000000"/>
      <name val="&quot;Times New Roman&quot;"/>
    </font>
    <font>
      <sz val="10"/>
      <color rgb="FF000000"/>
      <name val="Calibri"/>
    </font>
    <font>
      <b/>
      <i/>
      <sz val="11"/>
      <color theme="1"/>
      <name val="Calibri"/>
      <scheme val="minor"/>
    </font>
    <font>
      <sz val="12"/>
      <color rgb="FF434343"/>
      <name val="&quot;Times New Roman&quot;"/>
    </font>
    <font>
      <b/>
      <sz val="12"/>
      <color rgb="FF434343"/>
      <name val="&quot;Times New Roman&quot;"/>
    </font>
    <font>
      <b/>
      <sz val="15"/>
      <color rgb="FFFF0000"/>
      <name val="Calibri"/>
    </font>
    <font>
      <b/>
      <sz val="11"/>
      <color rgb="FF434343"/>
      <name val="Calibri"/>
    </font>
    <font>
      <b/>
      <sz val="12"/>
      <color rgb="FFFF0000"/>
      <name val="&quot;Times New Roman&quot;"/>
    </font>
    <font>
      <b/>
      <sz val="11"/>
      <color rgb="FF0000FF"/>
      <name val="Calibri"/>
    </font>
    <font>
      <b/>
      <sz val="12"/>
      <color rgb="FF0000FF"/>
      <name val="Calibri"/>
    </font>
    <font>
      <b/>
      <i/>
      <sz val="11"/>
      <color theme="1"/>
      <name val="Times New Roman"/>
    </font>
    <font>
      <i/>
      <sz val="14"/>
      <color rgb="FFFF0000"/>
      <name val="Times New Roman"/>
    </font>
    <font>
      <sz val="13"/>
      <color theme="1"/>
      <name val="Times New Roman"/>
    </font>
    <font>
      <sz val="14"/>
      <color theme="1"/>
      <name val="Times New Roman"/>
    </font>
    <font>
      <b/>
      <sz val="18"/>
      <color theme="1"/>
      <name val="Times New Roman"/>
    </font>
    <font>
      <b/>
      <sz val="13"/>
      <color rgb="FFFF0000"/>
      <name val="Times New Roman"/>
    </font>
    <font>
      <sz val="13"/>
      <color rgb="FFFF0000"/>
      <name val="Times New Roman"/>
    </font>
    <font>
      <sz val="13"/>
      <color rgb="FF000000"/>
      <name val="&quot;Times New Roman&quot;"/>
    </font>
    <font>
      <sz val="11"/>
      <color rgb="FF081C36"/>
      <name val="SegoeuiPc"/>
    </font>
    <font>
      <sz val="12"/>
      <color rgb="FF9C0006"/>
      <name val="Times New Roman"/>
    </font>
    <font>
      <sz val="13"/>
      <color theme="1"/>
      <name val="&quot;Times New Roman&quot;"/>
    </font>
    <font>
      <sz val="13"/>
      <color rgb="FF000000"/>
      <name val="Times New Roman"/>
    </font>
    <font>
      <i/>
      <sz val="13"/>
      <color theme="1"/>
      <name val="Times New Roman"/>
    </font>
    <font>
      <b/>
      <sz val="11"/>
      <color theme="1"/>
      <name val="Calibri"/>
      <scheme val="minor"/>
    </font>
    <font>
      <b/>
      <sz val="14"/>
      <color theme="1"/>
      <name val="&quot;Times New Roman&quot;"/>
    </font>
    <font>
      <b/>
      <sz val="11"/>
      <color rgb="FFFF0000"/>
      <name val="&quot;Times New Roman&quot;"/>
    </font>
    <font>
      <b/>
      <sz val="13"/>
      <color rgb="FF000000"/>
      <name val="Times New Roman"/>
    </font>
    <font>
      <sz val="11"/>
      <color theme="1"/>
      <name val="Arial"/>
    </font>
    <font>
      <sz val="11"/>
      <color rgb="FFFF0000"/>
      <name val="Calibri"/>
      <scheme val="minor"/>
    </font>
    <font>
      <b/>
      <u/>
      <sz val="13"/>
      <color theme="1"/>
      <name val="Times New Roman"/>
    </font>
    <font>
      <i/>
      <sz val="13"/>
      <color rgb="FFFF0000"/>
      <name val="Times New Roman"/>
    </font>
    <font>
      <sz val="14"/>
      <color theme="1"/>
      <name val="&quot;Times New Roman&quot;"/>
    </font>
    <font>
      <i/>
      <sz val="11"/>
      <color rgb="FF000000"/>
      <name val="&quot;Times New Roman&quot;"/>
    </font>
    <font>
      <b/>
      <i/>
      <sz val="11"/>
      <color rgb="FF000000"/>
      <name val="&quot;Times New Roman&quot;"/>
    </font>
    <font>
      <b/>
      <u/>
      <sz val="12"/>
      <color theme="1"/>
      <name val="Times New Roman"/>
    </font>
    <font>
      <b/>
      <u/>
      <sz val="12"/>
      <color theme="1"/>
      <name val="Times New Roman"/>
    </font>
    <font>
      <sz val="11"/>
      <color rgb="FF9900FF"/>
      <name val="Calibri"/>
    </font>
    <font>
      <i/>
      <sz val="12"/>
      <color theme="1"/>
      <name val="&quot;Times New Roman&quot;"/>
    </font>
    <font>
      <b/>
      <u/>
      <sz val="12"/>
      <color theme="1"/>
      <name val="&quot;Times New Roman&quot;"/>
    </font>
    <font>
      <b/>
      <i/>
      <sz val="12"/>
      <color theme="1"/>
      <name val="&quot;Times New Roman&quot;"/>
    </font>
    <font>
      <b/>
      <u/>
      <sz val="12"/>
      <color theme="1"/>
      <name val="&quot;Times New Roman&quot;"/>
    </font>
    <font>
      <i/>
      <sz val="13"/>
      <color theme="1"/>
      <name val="&quot;Times New Roman&quot;"/>
    </font>
    <font>
      <b/>
      <i/>
      <sz val="13"/>
      <color theme="1"/>
      <name val="Arial"/>
    </font>
    <font>
      <sz val="9"/>
      <color rgb="FF333333"/>
      <name val="Arial"/>
    </font>
    <font>
      <sz val="11"/>
      <color theme="1"/>
      <name val="Arial"/>
    </font>
    <font>
      <b/>
      <i/>
      <sz val="11"/>
      <color theme="1"/>
      <name val="Arial"/>
    </font>
    <font>
      <i/>
      <sz val="12"/>
      <color rgb="FFFF0000"/>
      <name val="Times New Roman"/>
    </font>
    <font>
      <b/>
      <i/>
      <sz val="13"/>
      <color theme="1"/>
      <name val="Times New Roman"/>
    </font>
    <font>
      <sz val="12"/>
      <color theme="1"/>
      <name val="Times New Roman"/>
      <family val="1"/>
    </font>
    <font>
      <sz val="11"/>
      <color theme="1"/>
      <name val="Times New Roman"/>
      <family val="1"/>
    </font>
    <font>
      <b/>
      <sz val="12"/>
      <color theme="1"/>
      <name val="Times New Roman"/>
      <family val="1"/>
    </font>
    <font>
      <b/>
      <sz val="14"/>
      <color theme="1"/>
      <name val="Times New Roman"/>
      <family val="1"/>
    </font>
    <font>
      <sz val="10"/>
      <color theme="1"/>
      <name val="Times New Roman"/>
      <family val="1"/>
    </font>
    <font>
      <b/>
      <sz val="14"/>
      <color rgb="FFFF0000"/>
      <name val="Times New Roman"/>
      <family val="1"/>
    </font>
    <font>
      <i/>
      <sz val="10"/>
      <color theme="1"/>
      <name val="Times New Roman"/>
      <family val="1"/>
    </font>
    <font>
      <b/>
      <sz val="11"/>
      <color theme="1"/>
      <name val="Times New Roman"/>
      <family val="1"/>
    </font>
    <font>
      <b/>
      <i/>
      <sz val="11"/>
      <color rgb="FFFF0000"/>
      <name val="Times New Roman"/>
      <family val="1"/>
    </font>
    <font>
      <sz val="11"/>
      <name val="Times New Roman"/>
      <family val="1"/>
    </font>
    <font>
      <b/>
      <sz val="12"/>
      <color rgb="FFFF0000"/>
      <name val="Times New Roman"/>
      <family val="1"/>
    </font>
    <font>
      <b/>
      <sz val="11"/>
      <color rgb="FFFF0000"/>
      <name val="Times New Roman"/>
      <family val="1"/>
    </font>
    <font>
      <i/>
      <sz val="11"/>
      <color theme="1"/>
      <name val="Times New Roman"/>
      <family val="1"/>
    </font>
    <font>
      <sz val="13"/>
      <color theme="1"/>
      <name val="Times New Roman"/>
      <family val="1"/>
    </font>
    <font>
      <i/>
      <sz val="12"/>
      <color theme="1"/>
      <name val="Times New Roman"/>
      <family val="1"/>
    </font>
    <font>
      <sz val="14"/>
      <color theme="1"/>
      <name val="Times New Roman"/>
      <family val="1"/>
    </font>
    <font>
      <b/>
      <sz val="10"/>
      <color theme="1"/>
      <name val="Times New Roman"/>
      <family val="1"/>
    </font>
    <font>
      <b/>
      <sz val="13"/>
      <color theme="1"/>
      <name val="Times New Roman"/>
      <family val="1"/>
    </font>
    <font>
      <sz val="11"/>
      <color rgb="FF00FF00"/>
      <name val="Times New Roman"/>
      <family val="1"/>
    </font>
    <font>
      <sz val="11"/>
      <color rgb="FF000000"/>
      <name val="Times New Roman"/>
      <family val="1"/>
    </font>
    <font>
      <sz val="12"/>
      <color rgb="FF000000"/>
      <name val="Times New Roman"/>
      <family val="1"/>
    </font>
    <font>
      <b/>
      <sz val="11"/>
      <color rgb="FF000000"/>
      <name val="Times New Roman"/>
      <family val="1"/>
    </font>
    <font>
      <sz val="11"/>
      <color rgb="FFFF0000"/>
      <name val="Times New Roman"/>
      <family val="1"/>
    </font>
  </fonts>
  <fills count="26">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4C6E7"/>
        <bgColor rgb="FFB4C6E7"/>
      </patternFill>
    </fill>
    <fill>
      <patternFill patternType="solid">
        <fgColor rgb="FFFFE598"/>
        <bgColor rgb="FFFFE598"/>
      </patternFill>
    </fill>
    <fill>
      <patternFill patternType="solid">
        <fgColor rgb="FF00FF00"/>
        <bgColor rgb="FF00FF00"/>
      </patternFill>
    </fill>
    <fill>
      <patternFill patternType="solid">
        <fgColor rgb="FFFBE4D5"/>
        <bgColor rgb="FFFBE4D5"/>
      </patternFill>
    </fill>
    <fill>
      <patternFill patternType="solid">
        <fgColor theme="0"/>
        <bgColor theme="0"/>
      </patternFill>
    </fill>
    <fill>
      <patternFill patternType="solid">
        <fgColor rgb="FFFF0000"/>
        <bgColor rgb="FFFF0000"/>
      </patternFill>
    </fill>
    <fill>
      <patternFill patternType="solid">
        <fgColor rgb="FFE6B8AF"/>
        <bgColor rgb="FFE6B8AF"/>
      </patternFill>
    </fill>
    <fill>
      <patternFill patternType="solid">
        <fgColor rgb="FFFCE5CD"/>
        <bgColor rgb="FFFCE5CD"/>
      </patternFill>
    </fill>
    <fill>
      <patternFill patternType="solid">
        <fgColor rgb="FFFF9900"/>
        <bgColor rgb="FFFF9900"/>
      </patternFill>
    </fill>
    <fill>
      <patternFill patternType="solid">
        <fgColor rgb="FFB6D7A8"/>
        <bgColor rgb="FFB6D7A8"/>
      </patternFill>
    </fill>
    <fill>
      <patternFill patternType="solid">
        <fgColor rgb="FF93C47D"/>
        <bgColor rgb="FF93C47D"/>
      </patternFill>
    </fill>
    <fill>
      <patternFill patternType="solid">
        <fgColor rgb="FFFCE4D6"/>
        <bgColor rgb="FFFCE4D6"/>
      </patternFill>
    </fill>
    <fill>
      <patternFill patternType="solid">
        <fgColor rgb="FFF6B26B"/>
        <bgColor rgb="FFF6B26B"/>
      </patternFill>
    </fill>
    <fill>
      <patternFill patternType="solid">
        <fgColor rgb="FF00FFFF"/>
        <bgColor rgb="FF00FFFF"/>
      </patternFill>
    </fill>
    <fill>
      <patternFill patternType="solid">
        <fgColor rgb="FFE2EFD9"/>
        <bgColor rgb="FFE2EFD9"/>
      </patternFill>
    </fill>
    <fill>
      <patternFill patternType="solid">
        <fgColor rgb="FFFEF2CB"/>
        <bgColor rgb="FFFEF2CB"/>
      </patternFill>
    </fill>
    <fill>
      <patternFill patternType="solid">
        <fgColor rgb="FFC5E0B3"/>
        <bgColor rgb="FFC5E0B3"/>
      </patternFill>
    </fill>
    <fill>
      <patternFill patternType="solid">
        <fgColor rgb="FFEAD1DC"/>
        <bgColor rgb="FFEAD1DC"/>
      </patternFill>
    </fill>
    <fill>
      <patternFill patternType="solid">
        <fgColor rgb="FFFFF2CC"/>
        <bgColor rgb="FFFFF2CC"/>
      </patternFill>
    </fill>
    <fill>
      <patternFill patternType="solid">
        <fgColor rgb="FFD9E1F2"/>
        <bgColor rgb="FFD9E1F2"/>
      </patternFill>
    </fill>
    <fill>
      <patternFill patternType="solid">
        <fgColor rgb="FFD9E2F3"/>
        <bgColor rgb="FFD9E2F3"/>
      </patternFill>
    </fill>
    <fill>
      <patternFill patternType="solid">
        <fgColor rgb="FFD9EAD3"/>
        <bgColor rgb="FFD9EAD3"/>
      </patternFill>
    </fill>
  </fills>
  <borders count="176">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style="medium">
        <color rgb="FF000000"/>
      </right>
      <top style="medium">
        <color rgb="FF000000"/>
      </top>
      <bottom style="dotted">
        <color rgb="FF000000"/>
      </bottom>
      <diagonal/>
    </border>
    <border>
      <left/>
      <right style="thin">
        <color rgb="FF000000"/>
      </right>
      <top style="thin">
        <color rgb="FF000000"/>
      </top>
      <bottom/>
      <diagonal/>
    </border>
    <border>
      <left style="medium">
        <color rgb="FF000000"/>
      </left>
      <right style="dotted">
        <color rgb="FF000000"/>
      </right>
      <top/>
      <bottom/>
      <diagonal/>
    </border>
    <border>
      <left style="dotted">
        <color rgb="FF000000"/>
      </left>
      <right style="dotted">
        <color rgb="FF000000"/>
      </right>
      <top/>
      <bottom/>
      <diagonal/>
    </border>
    <border>
      <left style="dotted">
        <color rgb="FF000000"/>
      </left>
      <right style="medium">
        <color rgb="FF000000"/>
      </right>
      <top/>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style="medium">
        <color rgb="FF000000"/>
      </right>
      <top style="dotted">
        <color rgb="FF000000"/>
      </top>
      <bottom style="dotted">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style="dotted">
        <color rgb="FF000000"/>
      </right>
      <top style="medium">
        <color rgb="FF000000"/>
      </top>
      <bottom/>
      <diagonal/>
    </border>
    <border>
      <left style="dotted">
        <color rgb="FF000000"/>
      </left>
      <right style="dotted">
        <color rgb="FF000000"/>
      </right>
      <top style="medium">
        <color rgb="FF000000"/>
      </top>
      <bottom/>
      <diagonal/>
    </border>
    <border>
      <left style="dotted">
        <color rgb="FF000000"/>
      </left>
      <right style="medium">
        <color rgb="FF000000"/>
      </right>
      <top style="medium">
        <color rgb="FF000000"/>
      </top>
      <bottom/>
      <diagonal/>
    </border>
    <border>
      <left style="medium">
        <color rgb="FF000000"/>
      </left>
      <right style="dotted">
        <color rgb="FF000000"/>
      </right>
      <top style="medium">
        <color rgb="FF000000"/>
      </top>
      <bottom style="medium">
        <color rgb="FF000000"/>
      </bottom>
      <diagonal/>
    </border>
    <border>
      <left style="dotted">
        <color rgb="FF000000"/>
      </left>
      <right style="dotted">
        <color rgb="FF000000"/>
      </right>
      <top style="medium">
        <color rgb="FF000000"/>
      </top>
      <bottom style="medium">
        <color rgb="FF000000"/>
      </bottom>
      <diagonal/>
    </border>
    <border>
      <left style="dotted">
        <color rgb="FF000000"/>
      </left>
      <right style="medium">
        <color rgb="FF000000"/>
      </right>
      <top style="medium">
        <color rgb="FF000000"/>
      </top>
      <bottom style="medium">
        <color rgb="FF000000"/>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style="medium">
        <color rgb="FF000000"/>
      </right>
      <top/>
      <bottom style="dotted">
        <color rgb="FF000000"/>
      </bottom>
      <diagonal/>
    </border>
    <border>
      <left style="medium">
        <color rgb="FF000000"/>
      </left>
      <right style="dotted">
        <color rgb="FF000000"/>
      </right>
      <top/>
      <bottom style="medium">
        <color rgb="FF000000"/>
      </bottom>
      <diagonal/>
    </border>
    <border>
      <left style="dotted">
        <color rgb="FF000000"/>
      </left>
      <right style="dotted">
        <color rgb="FF000000"/>
      </right>
      <top/>
      <bottom style="medium">
        <color rgb="FF000000"/>
      </bottom>
      <diagonal/>
    </border>
    <border>
      <left style="dotted">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medium">
        <color rgb="FF000000"/>
      </bottom>
      <diagonal/>
    </border>
    <border>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right style="dotted">
        <color rgb="FF000000"/>
      </right>
      <top style="medium">
        <color rgb="FF000000"/>
      </top>
      <bottom/>
      <diagonal/>
    </border>
    <border>
      <left style="dotted">
        <color rgb="FF000000"/>
      </left>
      <right/>
      <top style="medium">
        <color rgb="FF000000"/>
      </top>
      <bottom/>
      <diagonal/>
    </border>
    <border>
      <left style="medium">
        <color rgb="FF000000"/>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rgb="FF000000"/>
      </left>
      <right/>
      <top style="dotted">
        <color rgb="FF000000"/>
      </top>
      <bottom style="dotted">
        <color rgb="FF000000"/>
      </bottom>
      <diagonal/>
    </border>
    <border>
      <left style="thin">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dotted">
        <color rgb="FF000000"/>
      </right>
      <top/>
      <bottom style="dotted">
        <color rgb="FF000000"/>
      </bottom>
      <diagonal/>
    </border>
    <border>
      <left/>
      <right/>
      <top/>
      <bottom style="dotted">
        <color rgb="FF000000"/>
      </bottom>
      <diagonal/>
    </border>
    <border>
      <left/>
      <right style="thin">
        <color rgb="FF000000"/>
      </right>
      <top style="dotted">
        <color rgb="FF000000"/>
      </top>
      <bottom style="dotted">
        <color rgb="FF000000"/>
      </bottom>
      <diagonal/>
    </border>
    <border>
      <left/>
      <right style="thin">
        <color rgb="FF000000"/>
      </right>
      <top/>
      <bottom style="dotted">
        <color rgb="FF000000"/>
      </bottom>
      <diagonal/>
    </border>
    <border>
      <left/>
      <right/>
      <top style="medium">
        <color rgb="FF000000"/>
      </top>
      <bottom style="dotted">
        <color rgb="FF000000"/>
      </bottom>
      <diagonal/>
    </border>
    <border>
      <left style="dotted">
        <color rgb="FF000000"/>
      </left>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style="dotted">
        <color rgb="FF000000"/>
      </right>
      <top style="dotted">
        <color rgb="FF000000"/>
      </top>
      <bottom/>
      <diagonal/>
    </border>
    <border>
      <left style="medium">
        <color rgb="FF000000"/>
      </left>
      <right/>
      <top style="dotted">
        <color rgb="FF000000"/>
      </top>
      <bottom style="dotted">
        <color rgb="FF000000"/>
      </bottom>
      <diagonal/>
    </border>
    <border>
      <left style="medium">
        <color rgb="FF000000"/>
      </left>
      <right/>
      <top/>
      <bottom style="dotted">
        <color rgb="FF000000"/>
      </bottom>
      <diagonal/>
    </border>
    <border>
      <left/>
      <right/>
      <top/>
      <bottom/>
      <diagonal/>
    </border>
    <border>
      <left style="medium">
        <color rgb="FF000000"/>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right/>
      <top/>
      <bottom/>
      <diagonal/>
    </border>
    <border>
      <left style="thin">
        <color rgb="FF000000"/>
      </left>
      <right style="thin">
        <color rgb="FF000000"/>
      </right>
      <top style="dotted">
        <color rgb="FF000000"/>
      </top>
      <bottom style="dotted">
        <color rgb="FF000000"/>
      </bottom>
      <diagonal/>
    </border>
    <border>
      <left style="medium">
        <color rgb="FF000000"/>
      </left>
      <right style="dotted">
        <color rgb="FF000000"/>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dotted">
        <color rgb="FF000000"/>
      </left>
      <right style="dotted">
        <color rgb="FF000000"/>
      </right>
      <top style="dotted">
        <color rgb="FF000000"/>
      </top>
      <bottom style="thin">
        <color rgb="FF000000"/>
      </bottom>
      <diagonal/>
    </border>
    <border>
      <left style="dotted">
        <color rgb="FF000000"/>
      </left>
      <right/>
      <top style="dotted">
        <color rgb="FF000000"/>
      </top>
      <bottom style="thin">
        <color rgb="FF000000"/>
      </bottom>
      <diagonal/>
    </border>
    <border>
      <left style="dotted">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dotted">
        <color rgb="FF000000"/>
      </right>
      <top/>
      <bottom/>
      <diagonal/>
    </border>
    <border>
      <left style="thin">
        <color rgb="FF000000"/>
      </left>
      <right style="thin">
        <color rgb="FF000000"/>
      </right>
      <top/>
      <bottom/>
      <diagonal/>
    </border>
    <border>
      <left style="thin">
        <color rgb="FF000000"/>
      </left>
      <right style="thin">
        <color rgb="FF000000"/>
      </right>
      <top/>
      <bottom style="hair">
        <color rgb="FF000000"/>
      </bottom>
      <diagonal/>
    </border>
    <border>
      <left style="dotted">
        <color rgb="FF000000"/>
      </left>
      <right style="dotted">
        <color rgb="FF000000"/>
      </right>
      <top style="dotted">
        <color rgb="FF000000"/>
      </top>
      <bottom style="hair">
        <color rgb="FF000000"/>
      </bottom>
      <diagonal/>
    </border>
    <border>
      <left/>
      <right style="dotted">
        <color rgb="FF000000"/>
      </right>
      <top style="hair">
        <color rgb="FF000000"/>
      </top>
      <bottom style="hair">
        <color rgb="FF000000"/>
      </bottom>
      <diagonal/>
    </border>
    <border>
      <left/>
      <right style="thin">
        <color rgb="FF000000"/>
      </right>
      <top/>
      <bottom/>
      <diagonal/>
    </border>
    <border>
      <left/>
      <right style="dotted">
        <color rgb="FF000000"/>
      </right>
      <top style="hair">
        <color rgb="FF000000"/>
      </top>
      <bottom/>
      <diagonal/>
    </border>
    <border>
      <left style="thin">
        <color rgb="FF000000"/>
      </left>
      <right style="thin">
        <color rgb="FF000000"/>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dotted">
        <color rgb="FF000000"/>
      </top>
      <bottom/>
      <diagonal/>
    </border>
    <border>
      <left style="dotted">
        <color rgb="FF000000"/>
      </left>
      <right style="thin">
        <color rgb="FF000000"/>
      </right>
      <top style="dotted">
        <color rgb="FF000000"/>
      </top>
      <bottom/>
      <diagonal/>
    </border>
    <border>
      <left style="thin">
        <color rgb="FF000000"/>
      </left>
      <right/>
      <top/>
      <bottom style="dotted">
        <color rgb="FF000000"/>
      </bottom>
      <diagonal/>
    </border>
    <border>
      <left/>
      <right/>
      <top/>
      <bottom/>
      <diagonal/>
    </border>
    <border>
      <left/>
      <right/>
      <top/>
      <bottom/>
      <diagonal/>
    </border>
    <border>
      <left/>
      <right/>
      <top/>
      <bottom/>
      <diagonal/>
    </border>
    <border>
      <left style="medium">
        <color rgb="FF000000"/>
      </left>
      <right style="dotted">
        <color rgb="FF000000"/>
      </right>
      <top/>
      <bottom style="thin">
        <color rgb="FF000000"/>
      </bottom>
      <diagonal/>
    </border>
    <border>
      <left/>
      <right style="dotted">
        <color rgb="FF000000"/>
      </right>
      <top/>
      <bottom style="thin">
        <color rgb="FF000000"/>
      </bottom>
      <diagonal/>
    </border>
    <border>
      <left/>
      <right/>
      <top/>
      <bottom style="thin">
        <color rgb="FF000000"/>
      </bottom>
      <diagonal/>
    </border>
    <border>
      <left style="dotted">
        <color rgb="FF000000"/>
      </left>
      <right style="dotted">
        <color rgb="FF000000"/>
      </right>
      <top style="thin">
        <color rgb="FF000000"/>
      </top>
      <bottom style="dotted">
        <color rgb="FF000000"/>
      </bottom>
      <diagonal/>
    </border>
    <border>
      <left style="dotted">
        <color rgb="FF000000"/>
      </left>
      <right style="thin">
        <color rgb="FF000000"/>
      </right>
      <top style="thin">
        <color rgb="FF000000"/>
      </top>
      <bottom style="dotted">
        <color rgb="FF000000"/>
      </bottom>
      <diagonal/>
    </border>
    <border>
      <left style="thin">
        <color rgb="FF000000"/>
      </left>
      <right style="dotted">
        <color rgb="FF000000"/>
      </right>
      <top style="dotted">
        <color rgb="FF000000"/>
      </top>
      <bottom style="thin">
        <color rgb="FF000000"/>
      </bottom>
      <diagonal/>
    </border>
    <border>
      <left style="dotted">
        <color rgb="FF000000"/>
      </left>
      <right style="thin">
        <color rgb="FF000000"/>
      </right>
      <top style="dotted">
        <color rgb="FF000000"/>
      </top>
      <bottom style="thin">
        <color rgb="FF000000"/>
      </bottom>
      <diagonal/>
    </border>
    <border>
      <left style="dotted">
        <color rgb="FF000000"/>
      </left>
      <right style="thin">
        <color rgb="FF000000"/>
      </right>
      <top/>
      <bottom style="hair">
        <color rgb="FF000000"/>
      </bottom>
      <diagonal/>
    </border>
    <border>
      <left style="dotted">
        <color rgb="FF000000"/>
      </left>
      <right style="dotted">
        <color rgb="FF000000"/>
      </right>
      <top/>
      <bottom style="hair">
        <color rgb="FF000000"/>
      </bottom>
      <diagonal/>
    </border>
    <border>
      <left style="dotted">
        <color rgb="FF000000"/>
      </left>
      <right/>
      <top style="dotted">
        <color rgb="FF000000"/>
      </top>
      <bottom style="dotted">
        <color rgb="FF000000"/>
      </bottom>
      <diagonal/>
    </border>
    <border>
      <left style="dotted">
        <color rgb="FF000000"/>
      </left>
      <right style="dotted">
        <color rgb="FF000000"/>
      </right>
      <top/>
      <bottom style="thin">
        <color rgb="FF000000"/>
      </bottom>
      <diagonal/>
    </border>
    <border>
      <left/>
      <right style="thin">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top style="thin">
        <color rgb="FF000000"/>
      </top>
      <bottom style="hair">
        <color rgb="FF000000"/>
      </bottom>
      <diagonal/>
    </border>
    <border>
      <left/>
      <right style="medium">
        <color rgb="FF000000"/>
      </right>
      <top style="dotted">
        <color rgb="FF000000"/>
      </top>
      <bottom style="dotted">
        <color rgb="FF000000"/>
      </bottom>
      <diagonal/>
    </border>
    <border>
      <left/>
      <right style="medium">
        <color rgb="FF000000"/>
      </right>
      <top/>
      <bottom style="dotted">
        <color rgb="FF000000"/>
      </bottom>
      <diagonal/>
    </border>
    <border>
      <left style="medium">
        <color rgb="FF000000"/>
      </left>
      <right style="thin">
        <color rgb="FF000000"/>
      </right>
      <top style="dotted">
        <color rgb="FF000000"/>
      </top>
      <bottom style="dotted">
        <color rgb="FF000000"/>
      </bottom>
      <diagonal/>
    </border>
    <border>
      <left/>
      <right style="thin">
        <color rgb="FF000000"/>
      </right>
      <top style="dotted">
        <color rgb="FF000000"/>
      </top>
      <bottom style="hair">
        <color rgb="FF000000"/>
      </bottom>
      <diagonal/>
    </border>
    <border>
      <left style="medium">
        <color rgb="FF000000"/>
      </left>
      <right style="thin">
        <color rgb="FF000000"/>
      </right>
      <top/>
      <bottom style="dotted">
        <color rgb="FF000000"/>
      </bottom>
      <diagonal/>
    </border>
    <border>
      <left style="thin">
        <color rgb="FF000000"/>
      </left>
      <right style="double">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top style="thin">
        <color rgb="FF000000"/>
      </top>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style="hair">
        <color rgb="FF000000"/>
      </top>
      <bottom style="hair">
        <color rgb="FF000000"/>
      </bottom>
      <diagonal/>
    </border>
    <border>
      <left style="thin">
        <color rgb="FF000000"/>
      </left>
      <right style="hair">
        <color rgb="FF000000"/>
      </right>
      <top style="hair">
        <color rgb="FF000000"/>
      </top>
      <bottom/>
      <diagonal/>
    </border>
    <border>
      <left style="hair">
        <color rgb="FF000000"/>
      </left>
      <right style="thin">
        <color rgb="FF000000"/>
      </right>
      <top style="hair">
        <color rgb="FF000000"/>
      </top>
      <bottom/>
      <diagonal/>
    </border>
    <border>
      <left/>
      <right/>
      <top style="hair">
        <color rgb="FF000000"/>
      </top>
      <bottom/>
      <diagonal/>
    </border>
    <border>
      <left style="thin">
        <color rgb="FF000000"/>
      </left>
      <right style="thin">
        <color rgb="FF000000"/>
      </right>
      <top style="hair">
        <color rgb="FF000000"/>
      </top>
      <bottom/>
      <diagonal/>
    </border>
    <border>
      <left style="thin">
        <color rgb="FF000000"/>
      </left>
      <right/>
      <top style="hair">
        <color rgb="FF000000"/>
      </top>
      <bottom style="hair">
        <color rgb="FF000000"/>
      </bottom>
      <diagonal/>
    </border>
    <border>
      <left style="thin">
        <color rgb="FF000000"/>
      </left>
      <right/>
      <top style="thin">
        <color rgb="FF000000"/>
      </top>
      <bottom/>
      <diagonal/>
    </border>
    <border>
      <left style="thin">
        <color rgb="FF000000"/>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bottom/>
      <diagonal/>
    </border>
    <border>
      <left style="thin">
        <color rgb="FF000000"/>
      </left>
      <right style="double">
        <color rgb="FF000000"/>
      </right>
      <top/>
      <bottom/>
      <diagonal/>
    </border>
    <border>
      <left style="double">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right/>
      <top style="double">
        <color rgb="FF000000"/>
      </top>
      <bottom/>
      <diagonal/>
    </border>
    <border>
      <left style="medium">
        <color rgb="FFCCCCCC"/>
      </left>
      <right/>
      <top/>
      <bottom/>
      <diagonal/>
    </border>
    <border>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right style="double">
        <color rgb="FF000000"/>
      </right>
      <top/>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style="double">
        <color rgb="FF000000"/>
      </right>
      <top/>
      <bottom style="double">
        <color rgb="FF000000"/>
      </bottom>
      <diagonal/>
    </border>
    <border>
      <left style="double">
        <color rgb="FF000000"/>
      </left>
      <right style="thin">
        <color rgb="FF000000"/>
      </right>
      <top/>
      <bottom style="double">
        <color rgb="FF000000"/>
      </bottom>
      <diagonal/>
    </border>
    <border>
      <left/>
      <right style="thin">
        <color rgb="FF000000"/>
      </right>
      <top/>
      <bottom style="double">
        <color rgb="FF000000"/>
      </bottom>
      <diagonal/>
    </border>
    <border>
      <left/>
      <right/>
      <top/>
      <bottom style="double">
        <color rgb="FF000000"/>
      </bottom>
      <diagonal/>
    </border>
    <border>
      <left style="thin">
        <color rgb="FF000000"/>
      </left>
      <right style="double">
        <color rgb="FF000000"/>
      </right>
      <top/>
      <bottom style="double">
        <color rgb="FF000000"/>
      </bottom>
      <diagonal/>
    </border>
    <border>
      <left style="double">
        <color rgb="FF000000"/>
      </left>
      <right/>
      <top style="double">
        <color rgb="FF000000"/>
      </top>
      <bottom/>
      <diagonal/>
    </border>
    <border>
      <left style="thin">
        <color rgb="FF000000"/>
      </left>
      <right style="thin">
        <color rgb="FF000000"/>
      </right>
      <top style="thin">
        <color rgb="FF000000"/>
      </top>
      <bottom style="hair">
        <color rgb="FF000000"/>
      </bottom>
      <diagonal/>
    </border>
    <border>
      <left style="hair">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medium">
        <color rgb="FFCCCCCC"/>
      </left>
      <right/>
      <top style="medium">
        <color rgb="FFCCCCCC"/>
      </top>
      <bottom style="medium">
        <color rgb="FFCCCCCC"/>
      </bottom>
      <diagonal/>
    </border>
    <border>
      <left/>
      <right style="medium">
        <color rgb="FFCCCCCC"/>
      </right>
      <top style="medium">
        <color rgb="FFCCCCCC"/>
      </top>
      <bottom style="medium">
        <color rgb="FFCCCCCC"/>
      </bottom>
      <diagonal/>
    </border>
    <border>
      <left/>
      <right/>
      <top style="medium">
        <color rgb="FFCCCCCC"/>
      </top>
      <bottom style="medium">
        <color rgb="FFCCCCCC"/>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s>
  <cellStyleXfs count="1">
    <xf numFmtId="0" fontId="0" fillId="0" borderId="0"/>
  </cellStyleXfs>
  <cellXfs count="3181">
    <xf numFmtId="0" fontId="0" fillId="0" borderId="0" xfId="0"/>
    <xf numFmtId="0" fontId="1" fillId="0" borderId="0" xfId="0"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0" xfId="0" applyFont="1" applyAlignment="1">
      <alignment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1" fillId="0" borderId="0" xfId="0" applyFont="1" applyAlignment="1">
      <alignment vertical="center"/>
    </xf>
    <xf numFmtId="0" fontId="1" fillId="0" borderId="1" xfId="0" applyFont="1" applyBorder="1" applyAlignment="1">
      <alignment horizontal="center" vertical="center" wrapText="1"/>
    </xf>
    <xf numFmtId="0" fontId="1" fillId="0" borderId="0" xfId="0" applyFont="1" applyAlignment="1">
      <alignment horizontal="center" vertical="center" wrapText="1"/>
    </xf>
    <xf numFmtId="1" fontId="1" fillId="0" borderId="0" xfId="0" applyNumberFormat="1"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vertical="center"/>
    </xf>
    <xf numFmtId="0" fontId="1" fillId="0" borderId="0" xfId="0" applyFont="1" applyAlignment="1">
      <alignment vertical="center" wrapText="1"/>
    </xf>
    <xf numFmtId="0" fontId="2" fillId="0" borderId="0" xfId="0" applyFont="1" applyAlignment="1">
      <alignment horizontal="center" vertical="center" wrapText="1"/>
    </xf>
    <xf numFmtId="0" fontId="10" fillId="0" borderId="1" xfId="0" applyFont="1" applyBorder="1" applyAlignment="1">
      <alignment horizontal="center"/>
    </xf>
    <xf numFmtId="0" fontId="10" fillId="0" borderId="4" xfId="0" applyFont="1" applyBorder="1" applyAlignment="1">
      <alignment horizontal="center"/>
    </xf>
    <xf numFmtId="0" fontId="7" fillId="0" borderId="0" xfId="0" applyFont="1" applyAlignment="1">
      <alignment vertical="center" wrapText="1"/>
    </xf>
    <xf numFmtId="0" fontId="11" fillId="0" borderId="5" xfId="0" applyFont="1" applyBorder="1" applyAlignment="1">
      <alignment horizontal="center"/>
    </xf>
    <xf numFmtId="0" fontId="11" fillId="0" borderId="6" xfId="0" applyFont="1" applyBorder="1" applyAlignment="1">
      <alignment horizontal="center"/>
    </xf>
    <xf numFmtId="0" fontId="10" fillId="0" borderId="5" xfId="0" applyFont="1" applyBorder="1" applyAlignment="1">
      <alignment horizontal="center"/>
    </xf>
    <xf numFmtId="0" fontId="2" fillId="3" borderId="6" xfId="0" applyFont="1" applyFill="1" applyBorder="1"/>
    <xf numFmtId="0" fontId="10" fillId="0" borderId="6" xfId="0" applyFont="1" applyBorder="1" applyAlignment="1">
      <alignment horizontal="center"/>
    </xf>
    <xf numFmtId="0" fontId="11" fillId="0" borderId="6" xfId="0" applyFont="1" applyBorder="1"/>
    <xf numFmtId="164" fontId="11" fillId="0" borderId="5" xfId="0" applyNumberFormat="1" applyFont="1" applyBorder="1" applyAlignment="1">
      <alignment horizontal="center"/>
    </xf>
    <xf numFmtId="0" fontId="6" fillId="3" borderId="6" xfId="0" applyFont="1" applyFill="1" applyBorder="1"/>
    <xf numFmtId="0" fontId="1" fillId="3" borderId="6" xfId="0" applyFont="1" applyFill="1" applyBorder="1"/>
    <xf numFmtId="0" fontId="12" fillId="0" borderId="6" xfId="0" applyFont="1" applyBorder="1"/>
    <xf numFmtId="0" fontId="2" fillId="0" borderId="6" xfId="0" applyFont="1" applyBorder="1"/>
    <xf numFmtId="0" fontId="1" fillId="0" borderId="6" xfId="0" applyFont="1" applyBorder="1"/>
    <xf numFmtId="0" fontId="6" fillId="0" borderId="0" xfId="0" applyFont="1" applyAlignment="1">
      <alignment horizontal="center" vertical="center"/>
    </xf>
    <xf numFmtId="0" fontId="13" fillId="0" borderId="0" xfId="0" applyFont="1" applyAlignment="1">
      <alignment horizontal="center"/>
    </xf>
    <xf numFmtId="0" fontId="2" fillId="0" borderId="0" xfId="0" applyFont="1" applyAlignment="1">
      <alignment horizontal="right" vertical="center"/>
    </xf>
    <xf numFmtId="0" fontId="2" fillId="0" borderId="0" xfId="0" applyFont="1" applyAlignment="1">
      <alignment vertical="center" wrapText="1"/>
    </xf>
    <xf numFmtId="0" fontId="14" fillId="0" borderId="0" xfId="0" applyFont="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xf>
    <xf numFmtId="0" fontId="2" fillId="0" borderId="1" xfId="0" quotePrefix="1" applyFont="1" applyBorder="1" applyAlignment="1">
      <alignment horizontal="center" vertical="center" wrapText="1"/>
    </xf>
    <xf numFmtId="3" fontId="2" fillId="0" borderId="1" xfId="0" applyNumberFormat="1" applyFont="1" applyBorder="1" applyAlignment="1">
      <alignment horizontal="left" vertical="center" wrapText="1"/>
    </xf>
    <xf numFmtId="165" fontId="17" fillId="0" borderId="1" xfId="0" applyNumberFormat="1" applyFont="1" applyBorder="1" applyAlignment="1">
      <alignment horizontal="center" vertical="center" wrapText="1"/>
    </xf>
    <xf numFmtId="165" fontId="1" fillId="0" borderId="1" xfId="0" applyNumberFormat="1" applyFont="1" applyBorder="1" applyAlignment="1">
      <alignment vertical="center"/>
    </xf>
    <xf numFmtId="0" fontId="1" fillId="0" borderId="1" xfId="0" applyFont="1" applyBorder="1" applyAlignment="1">
      <alignment vertical="center"/>
    </xf>
    <xf numFmtId="166" fontId="17" fillId="0" borderId="1" xfId="0" applyNumberFormat="1" applyFont="1" applyBorder="1" applyAlignment="1">
      <alignment horizontal="center" vertical="center" wrapText="1"/>
    </xf>
    <xf numFmtId="0" fontId="18" fillId="0" borderId="0" xfId="0" applyFont="1" applyAlignment="1">
      <alignment vertical="center" wrapText="1"/>
    </xf>
    <xf numFmtId="3" fontId="18" fillId="0" borderId="0" xfId="0" applyNumberFormat="1" applyFont="1" applyAlignment="1">
      <alignment vertical="center" wrapText="1"/>
    </xf>
    <xf numFmtId="0" fontId="20" fillId="0" borderId="0" xfId="0" applyFont="1" applyAlignment="1">
      <alignment horizontal="center" vertical="center"/>
    </xf>
    <xf numFmtId="0" fontId="20" fillId="0" borderId="0" xfId="0" applyFont="1" applyAlignment="1">
      <alignment vertical="center"/>
    </xf>
    <xf numFmtId="0" fontId="19" fillId="0" borderId="0" xfId="0" applyFont="1" applyAlignment="1">
      <alignment horizontal="center" vertical="center"/>
    </xf>
    <xf numFmtId="3" fontId="18" fillId="0" borderId="0" xfId="0" applyNumberFormat="1" applyFont="1" applyAlignment="1">
      <alignment vertical="center"/>
    </xf>
    <xf numFmtId="0" fontId="8" fillId="0" borderId="0" xfId="0" applyFont="1" applyAlignment="1">
      <alignment horizontal="center" vertical="center"/>
    </xf>
    <xf numFmtId="0" fontId="21" fillId="0" borderId="0" xfId="0" applyFont="1" applyAlignment="1">
      <alignment vertical="center"/>
    </xf>
    <xf numFmtId="3" fontId="21" fillId="0" borderId="0" xfId="0" applyNumberFormat="1" applyFont="1" applyAlignment="1">
      <alignment vertical="center"/>
    </xf>
    <xf numFmtId="165" fontId="19" fillId="0" borderId="11" xfId="0" applyNumberFormat="1" applyFont="1" applyBorder="1" applyAlignment="1">
      <alignment horizontal="center" vertical="center" wrapText="1"/>
    </xf>
    <xf numFmtId="165" fontId="19" fillId="0" borderId="12" xfId="0" applyNumberFormat="1" applyFont="1" applyBorder="1" applyAlignment="1">
      <alignment horizontal="center" vertical="center" wrapText="1"/>
    </xf>
    <xf numFmtId="3" fontId="19" fillId="0" borderId="12" xfId="0" applyNumberFormat="1" applyFont="1" applyBorder="1" applyAlignment="1">
      <alignment horizontal="center" vertical="center" wrapText="1"/>
    </xf>
    <xf numFmtId="3" fontId="19" fillId="0" borderId="13" xfId="0" applyNumberFormat="1" applyFont="1" applyBorder="1" applyAlignment="1">
      <alignment horizontal="center" vertical="center" wrapText="1"/>
    </xf>
    <xf numFmtId="165" fontId="18" fillId="0" borderId="15" xfId="0" applyNumberFormat="1" applyFont="1" applyBorder="1" applyAlignment="1">
      <alignment horizontal="center" vertical="center" wrapText="1"/>
    </xf>
    <xf numFmtId="165" fontId="18" fillId="0" borderId="16" xfId="0" applyNumberFormat="1" applyFont="1" applyBorder="1" applyAlignment="1">
      <alignment horizontal="center" vertical="center" wrapText="1"/>
    </xf>
    <xf numFmtId="3" fontId="23" fillId="0" borderId="16" xfId="0" applyNumberFormat="1" applyFont="1" applyBorder="1" applyAlignment="1">
      <alignment horizontal="center" vertical="center" wrapText="1"/>
    </xf>
    <xf numFmtId="3" fontId="18" fillId="0" borderId="16" xfId="0" applyNumberFormat="1" applyFont="1" applyBorder="1" applyAlignment="1">
      <alignment horizontal="center" vertical="center" wrapText="1"/>
    </xf>
    <xf numFmtId="3" fontId="18" fillId="0" borderId="17" xfId="0" applyNumberFormat="1" applyFont="1" applyBorder="1" applyAlignment="1">
      <alignment horizontal="center" vertical="center" wrapText="1"/>
    </xf>
    <xf numFmtId="0" fontId="19" fillId="4" borderId="18" xfId="0" applyFont="1" applyFill="1" applyBorder="1" applyAlignment="1">
      <alignment horizontal="center" vertical="center" wrapText="1"/>
    </xf>
    <xf numFmtId="0" fontId="19" fillId="4" borderId="19" xfId="0" applyFont="1" applyFill="1" applyBorder="1" applyAlignment="1">
      <alignment horizontal="left" vertical="center" wrapText="1"/>
    </xf>
    <xf numFmtId="0" fontId="19" fillId="4" borderId="19" xfId="0" applyFont="1" applyFill="1" applyBorder="1" applyAlignment="1">
      <alignment horizontal="center" vertical="center" wrapText="1"/>
    </xf>
    <xf numFmtId="3" fontId="19" fillId="4" borderId="19" xfId="0" applyNumberFormat="1" applyFont="1" applyFill="1" applyBorder="1" applyAlignment="1">
      <alignment horizontal="center" vertical="center" wrapText="1"/>
    </xf>
    <xf numFmtId="3" fontId="19" fillId="4" borderId="20" xfId="0" applyNumberFormat="1" applyFont="1" applyFill="1" applyBorder="1" applyAlignment="1">
      <alignment vertical="center"/>
    </xf>
    <xf numFmtId="0" fontId="20" fillId="0" borderId="4" xfId="0" applyFont="1" applyBorder="1" applyAlignment="1">
      <alignment horizontal="center" vertical="center"/>
    </xf>
    <xf numFmtId="0" fontId="20" fillId="0" borderId="1" xfId="0" applyFont="1" applyBorder="1" applyAlignment="1">
      <alignment vertical="center"/>
    </xf>
    <xf numFmtId="0" fontId="18" fillId="0" borderId="21"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2" xfId="0" applyFont="1" applyBorder="1" applyAlignment="1">
      <alignment horizontal="center" vertical="center" wrapText="1"/>
    </xf>
    <xf numFmtId="3" fontId="18" fillId="0" borderId="22" xfId="0" applyNumberFormat="1" applyFont="1" applyBorder="1" applyAlignment="1">
      <alignment horizontal="center" vertical="center" wrapText="1"/>
    </xf>
    <xf numFmtId="3" fontId="18" fillId="0" borderId="23" xfId="0" applyNumberFormat="1" applyFont="1" applyBorder="1" applyAlignment="1">
      <alignment vertical="center"/>
    </xf>
    <xf numFmtId="0" fontId="22" fillId="0" borderId="4" xfId="0" applyFont="1" applyBorder="1" applyAlignment="1">
      <alignment horizontal="center" vertical="center"/>
    </xf>
    <xf numFmtId="0" fontId="18" fillId="0" borderId="24" xfId="0" applyFont="1" applyBorder="1" applyAlignment="1">
      <alignment horizontal="center" vertical="center" wrapText="1"/>
    </xf>
    <xf numFmtId="0" fontId="18" fillId="0" borderId="25" xfId="0" applyFont="1" applyBorder="1" applyAlignment="1">
      <alignment horizontal="left" vertical="center" wrapText="1"/>
    </xf>
    <xf numFmtId="0" fontId="18" fillId="0" borderId="25" xfId="0" applyFont="1" applyBorder="1" applyAlignment="1">
      <alignment horizontal="center" vertical="center" wrapText="1"/>
    </xf>
    <xf numFmtId="3" fontId="18" fillId="0" borderId="25" xfId="0" applyNumberFormat="1" applyFont="1" applyBorder="1" applyAlignment="1">
      <alignment horizontal="center" vertical="center" wrapText="1"/>
    </xf>
    <xf numFmtId="3" fontId="18" fillId="0" borderId="26" xfId="0" applyNumberFormat="1" applyFont="1" applyBorder="1" applyAlignment="1">
      <alignment vertical="center"/>
    </xf>
    <xf numFmtId="0" fontId="24" fillId="0" borderId="4" xfId="0" applyFont="1" applyBorder="1" applyAlignment="1">
      <alignment horizontal="center" vertical="center"/>
    </xf>
    <xf numFmtId="0" fontId="25" fillId="5" borderId="21" xfId="0" applyFont="1" applyFill="1" applyBorder="1" applyAlignment="1">
      <alignment horizontal="center" vertical="center" wrapText="1"/>
    </xf>
    <xf numFmtId="0" fontId="25" fillId="5" borderId="22" xfId="0" applyFont="1" applyFill="1" applyBorder="1" applyAlignment="1">
      <alignment horizontal="left" vertical="center" wrapText="1"/>
    </xf>
    <xf numFmtId="0" fontId="25" fillId="5" borderId="22" xfId="0" applyFont="1" applyFill="1" applyBorder="1" applyAlignment="1">
      <alignment horizontal="center" vertical="center" wrapText="1"/>
    </xf>
    <xf numFmtId="3" fontId="19" fillId="5" borderId="22" xfId="0" applyNumberFormat="1" applyFont="1" applyFill="1" applyBorder="1" applyAlignment="1">
      <alignment horizontal="center" vertical="center" wrapText="1"/>
    </xf>
    <xf numFmtId="3" fontId="26" fillId="6" borderId="22" xfId="0" applyNumberFormat="1" applyFont="1" applyFill="1" applyBorder="1" applyAlignment="1">
      <alignment horizontal="center" vertical="center" wrapText="1"/>
    </xf>
    <xf numFmtId="3" fontId="19" fillId="5" borderId="23" xfId="0" applyNumberFormat="1" applyFont="1" applyFill="1" applyBorder="1" applyAlignment="1">
      <alignment horizontal="center" vertical="center" wrapText="1"/>
    </xf>
    <xf numFmtId="3" fontId="21" fillId="0" borderId="22" xfId="0" applyNumberFormat="1" applyFont="1" applyBorder="1" applyAlignment="1">
      <alignment horizontal="center" vertical="center" wrapText="1"/>
    </xf>
    <xf numFmtId="3" fontId="21" fillId="0" borderId="23" xfId="0" applyNumberFormat="1" applyFont="1" applyBorder="1" applyAlignment="1">
      <alignment horizontal="center" vertical="center" wrapText="1"/>
    </xf>
    <xf numFmtId="0" fontId="27" fillId="0" borderId="1" xfId="0" applyFont="1" applyBorder="1" applyAlignment="1">
      <alignment vertical="center"/>
    </xf>
    <xf numFmtId="0" fontId="27" fillId="0" borderId="0" xfId="0" applyFont="1" applyAlignment="1">
      <alignment vertical="center"/>
    </xf>
    <xf numFmtId="0" fontId="18" fillId="0" borderId="21" xfId="0" quotePrefix="1" applyFont="1" applyBorder="1" applyAlignment="1">
      <alignment horizontal="center" vertical="center" wrapText="1"/>
    </xf>
    <xf numFmtId="0" fontId="28" fillId="0" borderId="22" xfId="0" applyFont="1" applyBorder="1" applyAlignment="1">
      <alignment horizontal="left" vertical="center" wrapText="1"/>
    </xf>
    <xf numFmtId="3" fontId="18" fillId="2" borderId="22" xfId="0" applyNumberFormat="1" applyFont="1" applyFill="1" applyBorder="1" applyAlignment="1">
      <alignment horizontal="center" vertical="center" wrapText="1"/>
    </xf>
    <xf numFmtId="0" fontId="29" fillId="3" borderId="1" xfId="0" applyFont="1" applyFill="1" applyBorder="1" applyAlignment="1">
      <alignment vertical="center"/>
    </xf>
    <xf numFmtId="3" fontId="21" fillId="2" borderId="22" xfId="0" applyNumberFormat="1" applyFont="1" applyFill="1" applyBorder="1" applyAlignment="1">
      <alignment horizontal="center" vertical="center" wrapText="1"/>
    </xf>
    <xf numFmtId="3" fontId="21" fillId="0" borderId="23" xfId="0" applyNumberFormat="1" applyFont="1" applyBorder="1" applyAlignment="1">
      <alignment vertical="center"/>
    </xf>
    <xf numFmtId="3" fontId="18" fillId="0" borderId="23" xfId="0" applyNumberFormat="1" applyFont="1" applyBorder="1" applyAlignment="1">
      <alignment horizontal="center" vertical="center" wrapText="1"/>
    </xf>
    <xf numFmtId="0" fontId="25" fillId="5" borderId="22" xfId="0" quotePrefix="1" applyFont="1" applyFill="1" applyBorder="1" applyAlignment="1">
      <alignment horizontal="left" vertical="center" wrapText="1"/>
    </xf>
    <xf numFmtId="3" fontId="18" fillId="5" borderId="22" xfId="0" applyNumberFormat="1" applyFont="1" applyFill="1" applyBorder="1" applyAlignment="1">
      <alignment horizontal="center" vertical="center" wrapText="1"/>
    </xf>
    <xf numFmtId="3" fontId="18" fillId="5" borderId="23" xfId="0" applyNumberFormat="1" applyFont="1" applyFill="1" applyBorder="1" applyAlignment="1">
      <alignment horizontal="center" vertical="center" wrapText="1"/>
    </xf>
    <xf numFmtId="0" fontId="30" fillId="0" borderId="21" xfId="0" applyFont="1" applyBorder="1" applyAlignment="1">
      <alignment horizontal="center" vertical="center" wrapText="1"/>
    </xf>
    <xf numFmtId="0" fontId="25" fillId="5" borderId="24" xfId="0" applyFont="1" applyFill="1" applyBorder="1" applyAlignment="1">
      <alignment horizontal="center" vertical="center" wrapText="1"/>
    </xf>
    <xf numFmtId="0" fontId="25" fillId="5" borderId="25" xfId="0" applyFont="1" applyFill="1" applyBorder="1" applyAlignment="1">
      <alignment horizontal="left" vertical="center" wrapText="1"/>
    </xf>
    <xf numFmtId="0" fontId="25" fillId="5" borderId="25" xfId="0" applyFont="1" applyFill="1" applyBorder="1" applyAlignment="1">
      <alignment horizontal="center" vertical="center" wrapText="1"/>
    </xf>
    <xf numFmtId="3" fontId="30" fillId="5" borderId="25" xfId="0" applyNumberFormat="1" applyFont="1" applyFill="1" applyBorder="1" applyAlignment="1">
      <alignment horizontal="center" vertical="center" wrapText="1"/>
    </xf>
    <xf numFmtId="3" fontId="30" fillId="5" borderId="26" xfId="0" applyNumberFormat="1" applyFont="1" applyFill="1" applyBorder="1" applyAlignment="1">
      <alignment horizontal="center" vertical="center" wrapText="1"/>
    </xf>
    <xf numFmtId="0" fontId="19" fillId="4" borderId="11" xfId="0" applyFont="1" applyFill="1" applyBorder="1" applyAlignment="1">
      <alignment horizontal="center" vertical="center" wrapText="1"/>
    </xf>
    <xf numFmtId="0" fontId="19" fillId="4" borderId="12" xfId="0" applyFont="1" applyFill="1" applyBorder="1" applyAlignment="1">
      <alignment horizontal="left" vertical="center" wrapText="1"/>
    </xf>
    <xf numFmtId="0" fontId="19" fillId="4" borderId="12" xfId="0" applyFont="1" applyFill="1" applyBorder="1" applyAlignment="1">
      <alignment horizontal="center" vertical="center" wrapText="1"/>
    </xf>
    <xf numFmtId="3" fontId="19" fillId="4" borderId="12" xfId="0" applyNumberFormat="1" applyFont="1" applyFill="1" applyBorder="1" applyAlignment="1">
      <alignment horizontal="center" vertical="center" wrapText="1"/>
    </xf>
    <xf numFmtId="3" fontId="19" fillId="4" borderId="13" xfId="0" applyNumberFormat="1" applyFont="1" applyFill="1" applyBorder="1" applyAlignment="1">
      <alignment vertical="center"/>
    </xf>
    <xf numFmtId="0" fontId="18" fillId="5" borderId="21" xfId="0" applyFont="1" applyFill="1" applyBorder="1" applyAlignment="1">
      <alignment horizontal="center" vertical="center" wrapText="1"/>
    </xf>
    <xf numFmtId="3" fontId="18" fillId="5" borderId="23" xfId="0" applyNumberFormat="1" applyFont="1" applyFill="1" applyBorder="1" applyAlignment="1">
      <alignment vertical="center"/>
    </xf>
    <xf numFmtId="3" fontId="30" fillId="5" borderId="26" xfId="0" applyNumberFormat="1" applyFont="1" applyFill="1" applyBorder="1" applyAlignment="1">
      <alignment vertical="center"/>
    </xf>
    <xf numFmtId="0" fontId="18" fillId="0" borderId="0" xfId="0" applyFont="1" applyAlignment="1">
      <alignment horizontal="center" vertical="center"/>
    </xf>
    <xf numFmtId="0" fontId="19" fillId="0" borderId="0" xfId="0" applyFont="1" applyAlignment="1">
      <alignment vertical="center" wrapText="1"/>
    </xf>
    <xf numFmtId="0" fontId="10"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11" fillId="0" borderId="0" xfId="0" applyFont="1" applyAlignment="1">
      <alignment horizontal="left" vertical="center" wrapText="1"/>
    </xf>
    <xf numFmtId="3" fontId="18" fillId="0" borderId="0" xfId="0" applyNumberFormat="1" applyFont="1" applyAlignment="1">
      <alignment horizontal="left" vertical="center" wrapText="1"/>
    </xf>
    <xf numFmtId="3" fontId="19" fillId="0" borderId="0" xfId="0" applyNumberFormat="1" applyFont="1" applyAlignment="1">
      <alignment horizontal="center" vertical="center" wrapText="1"/>
    </xf>
    <xf numFmtId="3" fontId="20" fillId="0" borderId="0" xfId="0" applyNumberFormat="1" applyFont="1" applyAlignment="1">
      <alignment vertical="center"/>
    </xf>
    <xf numFmtId="0" fontId="32" fillId="0" borderId="0" xfId="0" applyFont="1" applyAlignment="1">
      <alignment wrapText="1"/>
    </xf>
    <xf numFmtId="0" fontId="20" fillId="0" borderId="0" xfId="0" applyFont="1" applyAlignment="1">
      <alignment horizontal="center"/>
    </xf>
    <xf numFmtId="3" fontId="1" fillId="0" borderId="0" xfId="0" applyNumberFormat="1" applyFont="1" applyAlignment="1">
      <alignment vertical="center" wrapText="1"/>
    </xf>
    <xf numFmtId="0" fontId="34" fillId="0" borderId="0" xfId="0" applyFont="1" applyAlignment="1">
      <alignment vertical="center"/>
    </xf>
    <xf numFmtId="3" fontId="1" fillId="0" borderId="0" xfId="0" applyNumberFormat="1" applyFont="1" applyAlignment="1">
      <alignment vertical="center"/>
    </xf>
    <xf numFmtId="0" fontId="6" fillId="0" borderId="0" xfId="0" applyFont="1" applyAlignment="1">
      <alignment vertical="center"/>
    </xf>
    <xf numFmtId="3" fontId="6" fillId="0" borderId="0" xfId="0" applyNumberFormat="1" applyFont="1" applyAlignment="1">
      <alignment vertical="center"/>
    </xf>
    <xf numFmtId="165" fontId="2" fillId="0" borderId="27" xfId="0" applyNumberFormat="1" applyFont="1" applyBorder="1" applyAlignment="1">
      <alignment horizontal="center" vertical="center" wrapText="1"/>
    </xf>
    <xf numFmtId="165" fontId="2" fillId="0" borderId="28" xfId="0" applyNumberFormat="1" applyFont="1" applyBorder="1" applyAlignment="1">
      <alignment horizontal="center" vertical="center" wrapText="1"/>
    </xf>
    <xf numFmtId="3" fontId="2" fillId="0" borderId="28" xfId="0" applyNumberFormat="1" applyFont="1" applyBorder="1" applyAlignment="1">
      <alignment horizontal="center" vertical="center" wrapText="1"/>
    </xf>
    <xf numFmtId="3" fontId="2" fillId="0" borderId="29" xfId="0" applyNumberFormat="1" applyFont="1" applyBorder="1" applyAlignment="1">
      <alignment horizontal="center" vertical="center" wrapText="1"/>
    </xf>
    <xf numFmtId="0" fontId="35" fillId="0" borderId="4" xfId="0" applyFont="1" applyBorder="1" applyAlignment="1">
      <alignment horizontal="center" vertical="center" wrapText="1"/>
    </xf>
    <xf numFmtId="0" fontId="8" fillId="0" borderId="1" xfId="0" applyFont="1" applyBorder="1" applyAlignment="1">
      <alignment horizontal="center" vertical="center"/>
    </xf>
    <xf numFmtId="0" fontId="2" fillId="2" borderId="30" xfId="0" applyFont="1" applyFill="1" applyBorder="1" applyAlignment="1">
      <alignment horizontal="center" vertical="center" wrapText="1"/>
    </xf>
    <xf numFmtId="0" fontId="2" fillId="2" borderId="31" xfId="0" applyFont="1" applyFill="1" applyBorder="1" applyAlignment="1">
      <alignment horizontal="left" vertical="center" wrapText="1"/>
    </xf>
    <xf numFmtId="0" fontId="1" fillId="2" borderId="31" xfId="0" applyFont="1" applyFill="1" applyBorder="1" applyAlignment="1">
      <alignment horizontal="center" vertical="center" wrapText="1"/>
    </xf>
    <xf numFmtId="3" fontId="2" fillId="2" borderId="31" xfId="0" applyNumberFormat="1" applyFont="1" applyFill="1" applyBorder="1" applyAlignment="1">
      <alignment horizontal="center" vertical="center" wrapText="1"/>
    </xf>
    <xf numFmtId="3" fontId="1" fillId="2" borderId="32" xfId="0" applyNumberFormat="1" applyFont="1" applyFill="1" applyBorder="1" applyAlignment="1">
      <alignment vertical="center"/>
    </xf>
    <xf numFmtId="0" fontId="2" fillId="4" borderId="11" xfId="0" applyFont="1" applyFill="1" applyBorder="1" applyAlignment="1">
      <alignment horizontal="center" vertical="center" wrapText="1"/>
    </xf>
    <xf numFmtId="0" fontId="2" fillId="4" borderId="12" xfId="0" applyFont="1" applyFill="1" applyBorder="1" applyAlignment="1">
      <alignment horizontal="left" vertical="center" wrapText="1"/>
    </xf>
    <xf numFmtId="0" fontId="1" fillId="4" borderId="12" xfId="0" applyFont="1" applyFill="1" applyBorder="1" applyAlignment="1">
      <alignment horizontal="center" vertical="center" wrapText="1"/>
    </xf>
    <xf numFmtId="3" fontId="2" fillId="4" borderId="12" xfId="0" applyNumberFormat="1" applyFont="1" applyFill="1" applyBorder="1" applyAlignment="1">
      <alignment horizontal="center" vertical="center" wrapText="1"/>
    </xf>
    <xf numFmtId="3" fontId="1" fillId="4" borderId="13" xfId="0" applyNumberFormat="1" applyFont="1" applyFill="1" applyBorder="1" applyAlignment="1">
      <alignment vertical="center"/>
    </xf>
    <xf numFmtId="0" fontId="3" fillId="0" borderId="4" xfId="0" applyFont="1" applyBorder="1" applyAlignment="1">
      <alignment horizontal="center" vertical="center"/>
    </xf>
    <xf numFmtId="0" fontId="36" fillId="5" borderId="21" xfId="0" applyFont="1" applyFill="1" applyBorder="1" applyAlignment="1">
      <alignment horizontal="center" vertical="center" wrapText="1"/>
    </xf>
    <xf numFmtId="0" fontId="36" fillId="5" borderId="22" xfId="0" applyFont="1" applyFill="1" applyBorder="1" applyAlignment="1">
      <alignment horizontal="center" vertical="center" wrapText="1"/>
    </xf>
    <xf numFmtId="3" fontId="36" fillId="5" borderId="22" xfId="0" applyNumberFormat="1" applyFont="1" applyFill="1" applyBorder="1" applyAlignment="1">
      <alignment horizontal="center" vertical="center" wrapText="1"/>
    </xf>
    <xf numFmtId="3" fontId="36" fillId="5" borderId="23" xfId="0" applyNumberFormat="1" applyFont="1" applyFill="1" applyBorder="1" applyAlignment="1">
      <alignment vertical="center"/>
    </xf>
    <xf numFmtId="0" fontId="35" fillId="0" borderId="4" xfId="0" applyFont="1" applyBorder="1" applyAlignment="1">
      <alignment horizontal="center" vertical="center"/>
    </xf>
    <xf numFmtId="0" fontId="1" fillId="0" borderId="21" xfId="0" applyFont="1" applyBorder="1" applyAlignment="1">
      <alignment horizontal="center" vertical="center" wrapText="1"/>
    </xf>
    <xf numFmtId="0" fontId="1" fillId="0" borderId="22" xfId="0" applyFont="1" applyBorder="1" applyAlignment="1">
      <alignment horizontal="left" vertical="center" wrapText="1"/>
    </xf>
    <xf numFmtId="0" fontId="1" fillId="0" borderId="22" xfId="0" applyFont="1" applyBorder="1" applyAlignment="1">
      <alignment horizontal="center" vertical="center" wrapText="1"/>
    </xf>
    <xf numFmtId="3" fontId="2" fillId="2" borderId="22"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1" fillId="0" borderId="23" xfId="0" applyNumberFormat="1" applyFont="1" applyBorder="1" applyAlignment="1">
      <alignment vertical="center"/>
    </xf>
    <xf numFmtId="0" fontId="6" fillId="0" borderId="22" xfId="0" applyFont="1" applyBorder="1" applyAlignment="1">
      <alignment horizontal="left" vertical="center" wrapText="1"/>
    </xf>
    <xf numFmtId="3" fontId="1" fillId="0" borderId="22" xfId="0" applyNumberFormat="1" applyFont="1" applyBorder="1" applyAlignment="1">
      <alignment horizontal="center" vertical="center" wrapText="1"/>
    </xf>
    <xf numFmtId="0" fontId="37" fillId="0" borderId="1" xfId="0" applyFont="1" applyBorder="1" applyAlignment="1">
      <alignment horizontal="center" vertical="center"/>
    </xf>
    <xf numFmtId="0" fontId="38" fillId="0" borderId="0" xfId="0" applyFont="1" applyAlignment="1">
      <alignment vertical="center"/>
    </xf>
    <xf numFmtId="3" fontId="1" fillId="2" borderId="22" xfId="0" applyNumberFormat="1"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5" borderId="25" xfId="0" applyFont="1" applyFill="1" applyBorder="1" applyAlignment="1">
      <alignment horizontal="center" vertical="center" wrapText="1"/>
    </xf>
    <xf numFmtId="3" fontId="36" fillId="5" borderId="25" xfId="0" applyNumberFormat="1" applyFont="1" applyFill="1" applyBorder="1" applyAlignment="1">
      <alignment horizontal="center" vertical="center" wrapText="1"/>
    </xf>
    <xf numFmtId="3" fontId="36" fillId="5" borderId="26" xfId="0" applyNumberFormat="1" applyFont="1" applyFill="1" applyBorder="1" applyAlignment="1">
      <alignment vertical="center"/>
    </xf>
    <xf numFmtId="0" fontId="36" fillId="0" borderId="1" xfId="0" applyFont="1" applyBorder="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2" fillId="4" borderId="33" xfId="0" applyFont="1" applyFill="1" applyBorder="1" applyAlignment="1">
      <alignment horizontal="center" vertical="center" wrapText="1"/>
    </xf>
    <xf numFmtId="0" fontId="2" fillId="4" borderId="34" xfId="0" applyFont="1" applyFill="1" applyBorder="1" applyAlignment="1">
      <alignment horizontal="left" vertical="center" wrapText="1"/>
    </xf>
    <xf numFmtId="0" fontId="1" fillId="4" borderId="34" xfId="0" applyFont="1" applyFill="1" applyBorder="1" applyAlignment="1">
      <alignment horizontal="center" vertical="center" wrapText="1"/>
    </xf>
    <xf numFmtId="3" fontId="2" fillId="4" borderId="34" xfId="0" applyNumberFormat="1" applyFont="1" applyFill="1" applyBorder="1" applyAlignment="1">
      <alignment horizontal="center" vertical="center" wrapText="1"/>
    </xf>
    <xf numFmtId="3" fontId="1" fillId="4" borderId="35" xfId="0" applyNumberFormat="1" applyFont="1" applyFill="1" applyBorder="1" applyAlignment="1">
      <alignment vertical="center"/>
    </xf>
    <xf numFmtId="0" fontId="1" fillId="0" borderId="4" xfId="0" applyFont="1" applyBorder="1" applyAlignment="1">
      <alignment horizontal="center" vertical="center"/>
    </xf>
    <xf numFmtId="0" fontId="36" fillId="0" borderId="0" xfId="0" applyFont="1" applyAlignment="1">
      <alignment vertical="center"/>
    </xf>
    <xf numFmtId="0" fontId="40" fillId="0" borderId="0" xfId="0" applyFont="1" applyAlignment="1">
      <alignment vertical="center"/>
    </xf>
    <xf numFmtId="0" fontId="25" fillId="5" borderId="25" xfId="0" quotePrefix="1" applyFont="1" applyFill="1" applyBorder="1" applyAlignment="1">
      <alignment horizontal="left" vertical="center" wrapText="1"/>
    </xf>
    <xf numFmtId="3" fontId="36" fillId="5" borderId="26" xfId="0" applyNumberFormat="1" applyFont="1" applyFill="1" applyBorder="1" applyAlignment="1">
      <alignment horizontal="center" vertical="center" wrapText="1"/>
    </xf>
    <xf numFmtId="0" fontId="11" fillId="0" borderId="0" xfId="0" applyFont="1" applyAlignment="1">
      <alignment horizontal="center" vertical="center" wrapText="1"/>
    </xf>
    <xf numFmtId="3" fontId="34" fillId="0" borderId="0" xfId="0" applyNumberFormat="1" applyFont="1" applyAlignment="1">
      <alignment vertical="center"/>
    </xf>
    <xf numFmtId="0" fontId="41" fillId="0" borderId="0" xfId="0" applyFont="1" applyAlignment="1">
      <alignment vertical="center"/>
    </xf>
    <xf numFmtId="0" fontId="34" fillId="0" borderId="0" xfId="0" applyFont="1" applyAlignment="1">
      <alignment horizontal="center" vertical="center"/>
    </xf>
    <xf numFmtId="0" fontId="34" fillId="0" borderId="0" xfId="0" applyFont="1" applyAlignment="1">
      <alignment vertical="center" wrapText="1"/>
    </xf>
    <xf numFmtId="3" fontId="34" fillId="0" borderId="0" xfId="0" applyNumberFormat="1" applyFont="1" applyAlignment="1">
      <alignment vertical="center" wrapText="1"/>
    </xf>
    <xf numFmtId="0" fontId="1" fillId="0" borderId="0" xfId="0" applyFont="1" applyAlignment="1">
      <alignment horizontal="center"/>
    </xf>
    <xf numFmtId="3" fontId="18" fillId="0" borderId="0" xfId="0" applyNumberFormat="1" applyFont="1" applyAlignment="1">
      <alignment horizontal="center" wrapText="1"/>
    </xf>
    <xf numFmtId="3" fontId="18" fillId="0" borderId="0" xfId="0" applyNumberFormat="1" applyFont="1" applyAlignment="1">
      <alignment horizontal="center"/>
    </xf>
    <xf numFmtId="0" fontId="42" fillId="0" borderId="0" xfId="0" applyFont="1"/>
    <xf numFmtId="0" fontId="43" fillId="0" borderId="0" xfId="0" applyFont="1"/>
    <xf numFmtId="0" fontId="21" fillId="0" borderId="0" xfId="0" applyFont="1"/>
    <xf numFmtId="0" fontId="21" fillId="0" borderId="0" xfId="0" applyFont="1" applyAlignment="1">
      <alignment horizontal="center"/>
    </xf>
    <xf numFmtId="3" fontId="21" fillId="0" borderId="0" xfId="0" applyNumberFormat="1" applyFont="1" applyAlignment="1">
      <alignment horizontal="center"/>
    </xf>
    <xf numFmtId="0" fontId="22" fillId="0" borderId="4" xfId="0" applyFont="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left" vertical="center" wrapText="1"/>
    </xf>
    <xf numFmtId="0" fontId="18" fillId="4" borderId="31" xfId="0" applyFont="1" applyFill="1" applyBorder="1" applyAlignment="1">
      <alignment horizontal="center" vertical="center" wrapText="1"/>
    </xf>
    <xf numFmtId="3" fontId="18" fillId="4" borderId="31" xfId="0" applyNumberFormat="1" applyFont="1" applyFill="1" applyBorder="1" applyAlignment="1">
      <alignment horizontal="center" vertical="center" wrapText="1"/>
    </xf>
    <xf numFmtId="3" fontId="19" fillId="4" borderId="31" xfId="0" applyNumberFormat="1" applyFont="1" applyFill="1" applyBorder="1" applyAlignment="1">
      <alignment horizontal="center" vertical="center" wrapText="1"/>
    </xf>
    <xf numFmtId="3" fontId="18" fillId="4" borderId="32" xfId="0" applyNumberFormat="1" applyFont="1" applyFill="1" applyBorder="1" applyAlignment="1">
      <alignment horizontal="center" vertical="center"/>
    </xf>
    <xf numFmtId="0" fontId="20" fillId="0" borderId="1" xfId="0" applyFont="1" applyBorder="1"/>
    <xf numFmtId="0" fontId="25" fillId="5" borderId="33" xfId="0" applyFont="1" applyFill="1" applyBorder="1" applyAlignment="1">
      <alignment horizontal="center" vertical="center" wrapText="1"/>
    </xf>
    <xf numFmtId="0" fontId="25" fillId="5" borderId="34" xfId="0" applyFont="1" applyFill="1" applyBorder="1" applyAlignment="1">
      <alignment horizontal="left" vertical="center" wrapText="1"/>
    </xf>
    <xf numFmtId="0" fontId="44" fillId="5" borderId="34" xfId="0" applyFont="1" applyFill="1" applyBorder="1" applyAlignment="1">
      <alignment horizontal="center" vertical="center" wrapText="1"/>
    </xf>
    <xf numFmtId="3" fontId="44" fillId="5" borderId="34" xfId="0" applyNumberFormat="1" applyFont="1" applyFill="1" applyBorder="1" applyAlignment="1">
      <alignment horizontal="center" vertical="center" wrapText="1"/>
    </xf>
    <xf numFmtId="3" fontId="44" fillId="5" borderId="35" xfId="0" applyNumberFormat="1" applyFont="1" applyFill="1" applyBorder="1" applyAlignment="1">
      <alignment horizontal="center" vertical="center"/>
    </xf>
    <xf numFmtId="0" fontId="29" fillId="0" borderId="1" xfId="0" applyFont="1" applyBorder="1"/>
    <xf numFmtId="0" fontId="29" fillId="0" borderId="0" xfId="0" applyFont="1"/>
    <xf numFmtId="3" fontId="18" fillId="0" borderId="23" xfId="0" applyNumberFormat="1" applyFont="1" applyBorder="1" applyAlignment="1">
      <alignment horizontal="center" vertical="center"/>
    </xf>
    <xf numFmtId="0" fontId="44" fillId="5" borderId="22" xfId="0" applyFont="1" applyFill="1" applyBorder="1" applyAlignment="1">
      <alignment horizontal="center" vertical="center" wrapText="1"/>
    </xf>
    <xf numFmtId="3" fontId="44" fillId="5" borderId="22" xfId="0" applyNumberFormat="1" applyFont="1" applyFill="1" applyBorder="1" applyAlignment="1">
      <alignment horizontal="center" vertical="center" wrapText="1"/>
    </xf>
    <xf numFmtId="3" fontId="44" fillId="5" borderId="23" xfId="0" applyNumberFormat="1" applyFont="1" applyFill="1" applyBorder="1" applyAlignment="1">
      <alignment horizontal="center" vertical="center"/>
    </xf>
    <xf numFmtId="3" fontId="45" fillId="0" borderId="22" xfId="0" applyNumberFormat="1" applyFont="1" applyBorder="1" applyAlignment="1">
      <alignment horizontal="center" vertical="center" wrapText="1"/>
    </xf>
    <xf numFmtId="3" fontId="45" fillId="0" borderId="23" xfId="0" applyNumberFormat="1" applyFont="1" applyBorder="1" applyAlignment="1">
      <alignment horizontal="center" vertical="center"/>
    </xf>
    <xf numFmtId="0" fontId="44" fillId="5" borderId="25" xfId="0" applyFont="1" applyFill="1" applyBorder="1" applyAlignment="1">
      <alignment horizontal="center" vertical="center" wrapText="1"/>
    </xf>
    <xf numFmtId="3" fontId="44" fillId="5" borderId="25" xfId="0" applyNumberFormat="1" applyFont="1" applyFill="1" applyBorder="1" applyAlignment="1">
      <alignment horizontal="center" vertical="center" wrapText="1"/>
    </xf>
    <xf numFmtId="3" fontId="44" fillId="5" borderId="26" xfId="0" applyNumberFormat="1" applyFont="1" applyFill="1" applyBorder="1" applyAlignment="1">
      <alignment horizontal="center" vertical="center"/>
    </xf>
    <xf numFmtId="0" fontId="18" fillId="4" borderId="12" xfId="0" applyFont="1" applyFill="1" applyBorder="1" applyAlignment="1">
      <alignment horizontal="center" vertical="center" wrapText="1"/>
    </xf>
    <xf numFmtId="3" fontId="18" fillId="4" borderId="12" xfId="0" applyNumberFormat="1" applyFont="1" applyFill="1" applyBorder="1" applyAlignment="1">
      <alignment horizontal="center" vertical="center" wrapText="1"/>
    </xf>
    <xf numFmtId="3" fontId="18" fillId="4" borderId="13" xfId="0" applyNumberFormat="1" applyFont="1" applyFill="1" applyBorder="1" applyAlignment="1">
      <alignment horizontal="center" vertical="center"/>
    </xf>
    <xf numFmtId="0" fontId="20" fillId="0" borderId="4" xfId="0" applyFont="1" applyBorder="1"/>
    <xf numFmtId="0" fontId="25" fillId="5" borderId="33" xfId="0" applyFont="1" applyFill="1" applyBorder="1" applyAlignment="1">
      <alignment horizontal="left" vertical="center" wrapText="1"/>
    </xf>
    <xf numFmtId="0" fontId="25" fillId="5" borderId="34" xfId="0" applyFont="1" applyFill="1" applyBorder="1" applyAlignment="1">
      <alignment horizontal="center" vertical="center" wrapText="1"/>
    </xf>
    <xf numFmtId="3" fontId="25" fillId="5" borderId="34" xfId="0" applyNumberFormat="1" applyFont="1" applyFill="1" applyBorder="1" applyAlignment="1">
      <alignment horizontal="center" vertical="center" wrapText="1"/>
    </xf>
    <xf numFmtId="3" fontId="25" fillId="5" borderId="35" xfId="0" applyNumberFormat="1" applyFont="1" applyFill="1" applyBorder="1" applyAlignment="1">
      <alignment horizontal="center" vertical="center" wrapText="1"/>
    </xf>
    <xf numFmtId="0" fontId="45" fillId="0" borderId="22" xfId="0" applyFont="1" applyBorder="1" applyAlignment="1">
      <alignment horizontal="center" vertical="center" wrapText="1"/>
    </xf>
    <xf numFmtId="0" fontId="25" fillId="0" borderId="21" xfId="0" applyFont="1" applyBorder="1" applyAlignment="1">
      <alignment horizontal="center" vertical="center" wrapText="1"/>
    </xf>
    <xf numFmtId="0" fontId="25" fillId="5" borderId="36" xfId="0" applyFont="1" applyFill="1" applyBorder="1" applyAlignment="1">
      <alignment horizontal="left" vertical="center" wrapText="1"/>
    </xf>
    <xf numFmtId="0" fontId="25" fillId="5" borderId="37" xfId="0" applyFont="1" applyFill="1" applyBorder="1" applyAlignment="1">
      <alignment horizontal="left" vertical="center" wrapText="1"/>
    </xf>
    <xf numFmtId="0" fontId="25" fillId="5" borderId="37" xfId="0" applyFont="1" applyFill="1" applyBorder="1" applyAlignment="1">
      <alignment horizontal="center" vertical="center" wrapText="1"/>
    </xf>
    <xf numFmtId="3" fontId="25" fillId="5" borderId="37" xfId="0" applyNumberFormat="1" applyFont="1" applyFill="1" applyBorder="1" applyAlignment="1">
      <alignment horizontal="center" vertical="center" wrapText="1"/>
    </xf>
    <xf numFmtId="3" fontId="25" fillId="5" borderId="38" xfId="0" applyNumberFormat="1" applyFont="1" applyFill="1" applyBorder="1" applyAlignment="1">
      <alignment horizontal="center" vertical="center" wrapText="1"/>
    </xf>
    <xf numFmtId="3" fontId="25" fillId="5" borderId="35" xfId="0" applyNumberFormat="1" applyFont="1" applyFill="1" applyBorder="1" applyAlignment="1">
      <alignment horizontal="left" vertical="center" wrapText="1"/>
    </xf>
    <xf numFmtId="3" fontId="25" fillId="5" borderId="34" xfId="0" applyNumberFormat="1" applyFont="1" applyFill="1" applyBorder="1" applyAlignment="1">
      <alignment horizontal="left" vertical="center" wrapText="1"/>
    </xf>
    <xf numFmtId="3" fontId="25" fillId="5" borderId="37" xfId="0" applyNumberFormat="1" applyFont="1" applyFill="1" applyBorder="1" applyAlignment="1">
      <alignment horizontal="left" vertical="center" wrapText="1"/>
    </xf>
    <xf numFmtId="3" fontId="25" fillId="5" borderId="38" xfId="0" applyNumberFormat="1" applyFont="1" applyFill="1" applyBorder="1" applyAlignment="1">
      <alignment horizontal="left" vertical="center" wrapText="1"/>
    </xf>
    <xf numFmtId="0" fontId="31" fillId="0" borderId="0" xfId="0" applyFont="1"/>
    <xf numFmtId="0" fontId="32" fillId="0" borderId="0" xfId="0" applyFont="1" applyAlignment="1">
      <alignment horizontal="center" wrapText="1"/>
    </xf>
    <xf numFmtId="3" fontId="32" fillId="0" borderId="0" xfId="0" applyNumberFormat="1" applyFont="1" applyAlignment="1">
      <alignment horizontal="center" wrapText="1"/>
    </xf>
    <xf numFmtId="3" fontId="20" fillId="0" borderId="0" xfId="0" applyNumberFormat="1" applyFont="1" applyAlignment="1">
      <alignment horizontal="center"/>
    </xf>
    <xf numFmtId="0" fontId="47" fillId="0" borderId="0" xfId="0" applyFont="1" applyAlignment="1">
      <alignment horizontal="center" vertical="center"/>
    </xf>
    <xf numFmtId="0" fontId="35" fillId="0" borderId="0" xfId="0" applyFont="1" applyAlignment="1">
      <alignment horizontal="right" vertical="center"/>
    </xf>
    <xf numFmtId="0" fontId="18" fillId="0" borderId="0" xfId="0" applyFont="1" applyAlignment="1">
      <alignment vertical="center"/>
    </xf>
    <xf numFmtId="0" fontId="48" fillId="0" borderId="0" xfId="0" applyFont="1" applyAlignment="1">
      <alignment horizontal="center" vertical="center"/>
    </xf>
    <xf numFmtId="0" fontId="19" fillId="0" borderId="0" xfId="0" applyFont="1" applyAlignment="1">
      <alignment horizontal="center" vertical="center" wrapText="1"/>
    </xf>
    <xf numFmtId="0" fontId="21" fillId="0" borderId="0" xfId="0" applyFont="1" applyAlignment="1">
      <alignment horizontal="left" vertical="center"/>
    </xf>
    <xf numFmtId="0" fontId="44" fillId="0" borderId="0" xfId="0" applyFont="1" applyAlignment="1">
      <alignment vertical="center"/>
    </xf>
    <xf numFmtId="165" fontId="19" fillId="0" borderId="39"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1" xfId="0" applyNumberFormat="1" applyFont="1" applyBorder="1" applyAlignment="1">
      <alignment horizontal="center" vertical="center" wrapText="1"/>
    </xf>
    <xf numFmtId="0" fontId="49" fillId="0" borderId="0" xfId="0" applyFont="1" applyAlignment="1">
      <alignment vertical="center"/>
    </xf>
    <xf numFmtId="165" fontId="19" fillId="0" borderId="6" xfId="0" applyNumberFormat="1" applyFont="1" applyBorder="1" applyAlignment="1">
      <alignment horizontal="center" vertical="center" wrapText="1"/>
    </xf>
    <xf numFmtId="165" fontId="19" fillId="0" borderId="5" xfId="0" applyNumberFormat="1" applyFont="1" applyBorder="1" applyAlignment="1">
      <alignment horizontal="left" vertical="center" wrapText="1"/>
    </xf>
    <xf numFmtId="165" fontId="19" fillId="0" borderId="5"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165" fontId="2" fillId="0" borderId="1" xfId="0" applyNumberFormat="1" applyFont="1" applyBorder="1" applyAlignment="1">
      <alignment horizontal="left" vertical="center" wrapText="1"/>
    </xf>
    <xf numFmtId="167" fontId="2" fillId="0" borderId="1" xfId="0" applyNumberFormat="1" applyFont="1" applyBorder="1" applyAlignment="1">
      <alignment horizontal="center" vertical="center" wrapText="1"/>
    </xf>
    <xf numFmtId="168" fontId="8"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8" fillId="0" borderId="1" xfId="0" applyNumberFormat="1" applyFont="1" applyBorder="1" applyAlignment="1">
      <alignment horizontal="center" vertical="center" wrapText="1"/>
    </xf>
    <xf numFmtId="0" fontId="50" fillId="0" borderId="0" xfId="0" applyFont="1" applyAlignment="1">
      <alignment vertical="center"/>
    </xf>
    <xf numFmtId="169" fontId="1" fillId="0" borderId="1" xfId="0" applyNumberFormat="1" applyFont="1" applyBorder="1" applyAlignment="1">
      <alignment vertical="center"/>
    </xf>
    <xf numFmtId="165" fontId="1" fillId="0" borderId="1" xfId="0" applyNumberFormat="1" applyFont="1" applyBorder="1" applyAlignment="1">
      <alignment horizontal="left" vertical="center" wrapText="1"/>
    </xf>
    <xf numFmtId="170" fontId="51" fillId="0" borderId="5" xfId="0" applyNumberFormat="1" applyFont="1" applyBorder="1" applyAlignment="1">
      <alignment horizontal="center" vertical="center" wrapText="1"/>
    </xf>
    <xf numFmtId="167" fontId="1" fillId="0" borderId="1" xfId="0" applyNumberFormat="1" applyFont="1" applyBorder="1" applyAlignment="1">
      <alignment horizontal="center" vertical="center" wrapText="1"/>
    </xf>
    <xf numFmtId="168" fontId="7"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165" fontId="7" fillId="0" borderId="1" xfId="0" applyNumberFormat="1" applyFont="1" applyBorder="1" applyAlignment="1">
      <alignment horizontal="center" vertical="center" wrapText="1"/>
    </xf>
    <xf numFmtId="167" fontId="1" fillId="0" borderId="1" xfId="0" applyNumberFormat="1" applyFont="1" applyBorder="1" applyAlignment="1">
      <alignment vertical="center"/>
    </xf>
    <xf numFmtId="0" fontId="52" fillId="0" borderId="0" xfId="0" applyFont="1" applyAlignment="1">
      <alignment vertical="center"/>
    </xf>
    <xf numFmtId="4" fontId="1" fillId="0" borderId="0" xfId="0" applyNumberFormat="1" applyFont="1" applyAlignment="1">
      <alignment vertical="center"/>
    </xf>
    <xf numFmtId="168" fontId="3" fillId="0" borderId="0" xfId="0" applyNumberFormat="1" applyFont="1" applyAlignment="1">
      <alignment horizontal="center" vertical="center"/>
    </xf>
    <xf numFmtId="0" fontId="18" fillId="0" borderId="0" xfId="0" applyFont="1" applyAlignment="1">
      <alignment horizontal="right" vertical="center"/>
    </xf>
    <xf numFmtId="168" fontId="19" fillId="0" borderId="0" xfId="0" applyNumberFormat="1" applyFont="1" applyAlignment="1">
      <alignment horizontal="center" vertical="center"/>
    </xf>
    <xf numFmtId="0" fontId="45" fillId="0" borderId="0" xfId="0" applyFont="1" applyAlignment="1">
      <alignment vertical="center"/>
    </xf>
    <xf numFmtId="0" fontId="29" fillId="0" borderId="0" xfId="0" applyFont="1" applyAlignment="1">
      <alignment vertical="center"/>
    </xf>
    <xf numFmtId="168" fontId="21" fillId="0" borderId="0" xfId="0" applyNumberFormat="1" applyFont="1" applyAlignment="1">
      <alignment horizontal="center" vertical="center"/>
    </xf>
    <xf numFmtId="0" fontId="19" fillId="0" borderId="1" xfId="0" applyFont="1" applyBorder="1" applyAlignment="1">
      <alignment horizontal="center" vertical="center"/>
    </xf>
    <xf numFmtId="165" fontId="19" fillId="0" borderId="1" xfId="0" applyNumberFormat="1" applyFont="1" applyBorder="1" applyAlignment="1">
      <alignment horizontal="center" vertical="center" wrapText="1"/>
    </xf>
    <xf numFmtId="165" fontId="55" fillId="7" borderId="43" xfId="0" applyNumberFormat="1" applyFont="1" applyFill="1" applyBorder="1" applyAlignment="1">
      <alignment horizontal="center" vertical="center" wrapText="1"/>
    </xf>
    <xf numFmtId="165" fontId="48" fillId="7" borderId="44" xfId="0" applyNumberFormat="1" applyFont="1" applyFill="1" applyBorder="1" applyAlignment="1">
      <alignment horizontal="center" vertical="center" wrapText="1"/>
    </xf>
    <xf numFmtId="0" fontId="18" fillId="0" borderId="1" xfId="0" applyFont="1" applyBorder="1" applyAlignment="1">
      <alignment vertical="center"/>
    </xf>
    <xf numFmtId="49" fontId="56" fillId="0" borderId="1" xfId="0" quotePrefix="1" applyNumberFormat="1" applyFont="1" applyBorder="1" applyAlignment="1">
      <alignment horizontal="center" vertical="center" wrapText="1"/>
    </xf>
    <xf numFmtId="49" fontId="56" fillId="0" borderId="1" xfId="0" applyNumberFormat="1" applyFont="1" applyBorder="1" applyAlignment="1">
      <alignment horizontal="center" vertical="center" wrapText="1"/>
    </xf>
    <xf numFmtId="49" fontId="56" fillId="3" borderId="1" xfId="0" applyNumberFormat="1" applyFont="1" applyFill="1" applyBorder="1" applyAlignment="1">
      <alignment horizontal="center" vertical="center" wrapText="1"/>
    </xf>
    <xf numFmtId="167" fontId="56" fillId="3" borderId="1" xfId="0" quotePrefix="1" applyNumberFormat="1" applyFont="1" applyFill="1" applyBorder="1" applyAlignment="1">
      <alignment horizontal="center" vertical="center" wrapText="1"/>
    </xf>
    <xf numFmtId="49" fontId="56" fillId="7" borderId="45" xfId="0" applyNumberFormat="1" applyFont="1" applyFill="1" applyBorder="1" applyAlignment="1">
      <alignment horizontal="center" vertical="center" wrapText="1"/>
    </xf>
    <xf numFmtId="167" fontId="56" fillId="7" borderId="46" xfId="0" quotePrefix="1" applyNumberFormat="1" applyFont="1" applyFill="1" applyBorder="1" applyAlignment="1">
      <alignment horizontal="center" vertical="center" wrapText="1"/>
    </xf>
    <xf numFmtId="49" fontId="57" fillId="0" borderId="1" xfId="0" applyNumberFormat="1" applyFont="1" applyBorder="1" applyAlignment="1">
      <alignment horizontal="center" vertical="center"/>
    </xf>
    <xf numFmtId="49" fontId="58" fillId="0" borderId="0" xfId="0" applyNumberFormat="1" applyFont="1" applyAlignment="1">
      <alignment horizontal="center" vertical="center"/>
    </xf>
    <xf numFmtId="49" fontId="56" fillId="3" borderId="1" xfId="0" quotePrefix="1" applyNumberFormat="1" applyFont="1" applyFill="1" applyBorder="1" applyAlignment="1">
      <alignment horizontal="center" vertical="center" wrapText="1"/>
    </xf>
    <xf numFmtId="49" fontId="59" fillId="3" borderId="1" xfId="0" quotePrefix="1" applyNumberFormat="1" applyFont="1" applyFill="1" applyBorder="1" applyAlignment="1">
      <alignment horizontal="center" vertical="center" wrapText="1"/>
    </xf>
    <xf numFmtId="49" fontId="57" fillId="0" borderId="8" xfId="0" applyNumberFormat="1" applyFont="1" applyBorder="1" applyAlignment="1">
      <alignment horizontal="center" vertical="center"/>
    </xf>
    <xf numFmtId="165" fontId="19" fillId="0" borderId="47" xfId="0" applyNumberFormat="1" applyFont="1" applyBorder="1" applyAlignment="1">
      <alignment vertical="center" wrapText="1"/>
    </xf>
    <xf numFmtId="165" fontId="19" fillId="0" borderId="48" xfId="0" applyNumberFormat="1" applyFont="1" applyBorder="1" applyAlignment="1">
      <alignment vertical="center" wrapText="1"/>
    </xf>
    <xf numFmtId="169" fontId="19" fillId="0" borderId="48" xfId="0" applyNumberFormat="1" applyFont="1" applyBorder="1" applyAlignment="1">
      <alignment horizontal="right" vertical="center" wrapText="1"/>
    </xf>
    <xf numFmtId="168" fontId="19" fillId="0" borderId="48" xfId="0" applyNumberFormat="1" applyFont="1" applyBorder="1" applyAlignment="1">
      <alignment horizontal="center" vertical="center" wrapText="1"/>
    </xf>
    <xf numFmtId="169" fontId="19" fillId="3" borderId="48" xfId="0" applyNumberFormat="1" applyFont="1" applyFill="1" applyBorder="1" applyAlignment="1">
      <alignment horizontal="right" vertical="center" wrapText="1"/>
    </xf>
    <xf numFmtId="169" fontId="19" fillId="0" borderId="49" xfId="0" applyNumberFormat="1" applyFont="1" applyBorder="1" applyAlignment="1">
      <alignment horizontal="right" vertical="center" wrapText="1"/>
    </xf>
    <xf numFmtId="0" fontId="18" fillId="0" borderId="8" xfId="0" applyFont="1" applyBorder="1" applyAlignment="1">
      <alignment vertical="center"/>
    </xf>
    <xf numFmtId="165" fontId="19" fillId="0" borderId="21" xfId="0" applyNumberFormat="1" applyFont="1" applyBorder="1" applyAlignment="1">
      <alignment vertical="center" wrapText="1"/>
    </xf>
    <xf numFmtId="165" fontId="19" fillId="0" borderId="22" xfId="0" applyNumberFormat="1" applyFont="1" applyBorder="1" applyAlignment="1">
      <alignment vertical="center" wrapText="1"/>
    </xf>
    <xf numFmtId="3" fontId="19" fillId="0" borderId="22" xfId="0" applyNumberFormat="1" applyFont="1" applyBorder="1" applyAlignment="1">
      <alignment horizontal="right" vertical="center" wrapText="1"/>
    </xf>
    <xf numFmtId="168" fontId="19" fillId="0" borderId="22" xfId="0" applyNumberFormat="1" applyFont="1" applyBorder="1" applyAlignment="1">
      <alignment horizontal="center" vertical="center" wrapText="1"/>
    </xf>
    <xf numFmtId="169" fontId="19" fillId="0" borderId="22"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wrapText="1"/>
    </xf>
    <xf numFmtId="169" fontId="19" fillId="0" borderId="50" xfId="0" applyNumberFormat="1" applyFont="1" applyBorder="1" applyAlignment="1">
      <alignment horizontal="right" vertical="center" wrapText="1"/>
    </xf>
    <xf numFmtId="165" fontId="48" fillId="0" borderId="21" xfId="0" applyNumberFormat="1" applyFont="1" applyBorder="1" applyAlignment="1">
      <alignment vertical="center" wrapText="1"/>
    </xf>
    <xf numFmtId="165" fontId="48" fillId="0" borderId="22" xfId="0" applyNumberFormat="1" applyFont="1" applyBorder="1" applyAlignment="1">
      <alignment vertical="center" wrapText="1"/>
    </xf>
    <xf numFmtId="0" fontId="19" fillId="0" borderId="21" xfId="0" applyFont="1" applyBorder="1" applyAlignment="1">
      <alignment horizontal="center" vertical="center" wrapText="1"/>
    </xf>
    <xf numFmtId="0" fontId="19" fillId="0" borderId="22" xfId="0" applyFont="1" applyBorder="1" applyAlignment="1">
      <alignment horizontal="left" vertical="center" wrapText="1"/>
    </xf>
    <xf numFmtId="168" fontId="19" fillId="3" borderId="22" xfId="0" applyNumberFormat="1" applyFont="1" applyFill="1" applyBorder="1" applyAlignment="1">
      <alignment horizontal="center" vertical="center" wrapText="1"/>
    </xf>
    <xf numFmtId="3" fontId="19" fillId="3" borderId="22" xfId="0" applyNumberFormat="1" applyFont="1" applyFill="1" applyBorder="1" applyAlignment="1">
      <alignment horizontal="right" vertical="center" wrapText="1"/>
    </xf>
    <xf numFmtId="3" fontId="19" fillId="0" borderId="50" xfId="0" applyNumberFormat="1" applyFont="1" applyBorder="1" applyAlignment="1">
      <alignment horizontal="right" vertical="center" wrapText="1"/>
    </xf>
    <xf numFmtId="0" fontId="19" fillId="0" borderId="7" xfId="0" applyFont="1" applyBorder="1" applyAlignment="1">
      <alignment vertical="center" wrapText="1"/>
    </xf>
    <xf numFmtId="0" fontId="19" fillId="0" borderId="7" xfId="0" applyFont="1" applyBorder="1" applyAlignment="1">
      <alignment vertical="center"/>
    </xf>
    <xf numFmtId="0" fontId="19" fillId="0" borderId="1" xfId="0" applyFont="1" applyBorder="1" applyAlignment="1">
      <alignment vertical="center" wrapText="1"/>
    </xf>
    <xf numFmtId="0" fontId="60" fillId="0" borderId="0" xfId="0" applyFont="1" applyAlignment="1">
      <alignment vertical="center"/>
    </xf>
    <xf numFmtId="171" fontId="61" fillId="0" borderId="51" xfId="0" applyNumberFormat="1" applyFont="1" applyBorder="1"/>
    <xf numFmtId="0" fontId="61" fillId="0" borderId="52" xfId="0" applyFont="1" applyBorder="1" applyAlignment="1">
      <alignment horizontal="left" wrapText="1"/>
    </xf>
    <xf numFmtId="3" fontId="61" fillId="0" borderId="52" xfId="0" applyNumberFormat="1" applyFont="1" applyBorder="1" applyAlignment="1">
      <alignment horizontal="right"/>
    </xf>
    <xf numFmtId="169" fontId="61" fillId="3" borderId="52" xfId="0" applyNumberFormat="1" applyFont="1" applyFill="1" applyBorder="1" applyAlignment="1">
      <alignment horizontal="center"/>
    </xf>
    <xf numFmtId="4" fontId="61" fillId="0" borderId="52" xfId="0" applyNumberFormat="1" applyFont="1" applyBorder="1" applyAlignment="1">
      <alignment horizontal="right"/>
    </xf>
    <xf numFmtId="169" fontId="61" fillId="0" borderId="52" xfId="0" applyNumberFormat="1" applyFont="1" applyBorder="1" applyAlignment="1">
      <alignment horizontal="right"/>
    </xf>
    <xf numFmtId="4" fontId="61" fillId="3" borderId="52" xfId="0" applyNumberFormat="1" applyFont="1" applyFill="1" applyBorder="1" applyAlignment="1">
      <alignment horizontal="right"/>
    </xf>
    <xf numFmtId="4" fontId="61" fillId="0" borderId="53" xfId="0" applyNumberFormat="1" applyFont="1" applyBorder="1" applyAlignment="1">
      <alignment horizontal="right"/>
    </xf>
    <xf numFmtId="0" fontId="62" fillId="0" borderId="22" xfId="0" applyFont="1" applyBorder="1" applyAlignment="1">
      <alignment vertical="center"/>
    </xf>
    <xf numFmtId="0" fontId="19" fillId="0" borderId="50" xfId="0" applyFont="1" applyBorder="1" applyAlignment="1">
      <alignment vertical="center"/>
    </xf>
    <xf numFmtId="0" fontId="62" fillId="0" borderId="1" xfId="0" applyFont="1" applyBorder="1" applyAlignment="1">
      <alignment vertical="center"/>
    </xf>
    <xf numFmtId="171" fontId="62" fillId="0" borderId="54" xfId="0" applyNumberFormat="1" applyFont="1" applyBorder="1"/>
    <xf numFmtId="0" fontId="62" fillId="0" borderId="55" xfId="0" applyFont="1" applyBorder="1" applyAlignment="1">
      <alignment horizontal="left" wrapText="1"/>
    </xf>
    <xf numFmtId="3" fontId="62" fillId="0" borderId="22" xfId="0" applyNumberFormat="1" applyFont="1" applyBorder="1" applyAlignment="1">
      <alignment horizontal="right"/>
    </xf>
    <xf numFmtId="168" fontId="62" fillId="3" borderId="52" xfId="0" applyNumberFormat="1" applyFont="1" applyFill="1" applyBorder="1" applyAlignment="1">
      <alignment horizontal="center"/>
    </xf>
    <xf numFmtId="3" fontId="62" fillId="0" borderId="52" xfId="0" applyNumberFormat="1" applyFont="1" applyBorder="1" applyAlignment="1">
      <alignment horizontal="right"/>
    </xf>
    <xf numFmtId="169" fontId="62" fillId="0" borderId="52" xfId="0" applyNumberFormat="1" applyFont="1" applyBorder="1" applyAlignment="1">
      <alignment horizontal="right"/>
    </xf>
    <xf numFmtId="169" fontId="61" fillId="3" borderId="52" xfId="0" applyNumberFormat="1" applyFont="1" applyFill="1" applyBorder="1" applyAlignment="1">
      <alignment horizontal="right"/>
    </xf>
    <xf numFmtId="169" fontId="62" fillId="0" borderId="53" xfId="0" applyNumberFormat="1" applyFont="1" applyBorder="1" applyAlignment="1">
      <alignment horizontal="right"/>
    </xf>
    <xf numFmtId="3" fontId="62" fillId="3" borderId="52" xfId="0" applyNumberFormat="1" applyFont="1" applyFill="1" applyBorder="1" applyAlignment="1">
      <alignment horizontal="right"/>
    </xf>
    <xf numFmtId="0" fontId="62" fillId="0" borderId="56" xfId="0" applyFont="1" applyBorder="1" applyAlignment="1">
      <alignment horizontal="left" wrapText="1"/>
    </xf>
    <xf numFmtId="3" fontId="62" fillId="0" borderId="48" xfId="0" applyNumberFormat="1" applyFont="1" applyBorder="1" applyAlignment="1">
      <alignment horizontal="right"/>
    </xf>
    <xf numFmtId="168" fontId="62" fillId="3" borderId="57" xfId="0" applyNumberFormat="1" applyFont="1" applyFill="1" applyBorder="1" applyAlignment="1">
      <alignment horizontal="center"/>
    </xf>
    <xf numFmtId="3" fontId="62" fillId="0" borderId="57" xfId="0" applyNumberFormat="1" applyFont="1" applyBorder="1" applyAlignment="1">
      <alignment horizontal="right"/>
    </xf>
    <xf numFmtId="0" fontId="62" fillId="0" borderId="57" xfId="0" applyFont="1" applyBorder="1" applyAlignment="1">
      <alignment horizontal="right"/>
    </xf>
    <xf numFmtId="3" fontId="62" fillId="3" borderId="57" xfId="0" applyNumberFormat="1" applyFont="1" applyFill="1" applyBorder="1" applyAlignment="1">
      <alignment horizontal="right"/>
    </xf>
    <xf numFmtId="169" fontId="62" fillId="0" borderId="57" xfId="0" applyNumberFormat="1" applyFont="1" applyBorder="1" applyAlignment="1">
      <alignment horizontal="right"/>
    </xf>
    <xf numFmtId="169" fontId="62" fillId="0" borderId="58" xfId="0" applyNumberFormat="1" applyFont="1" applyBorder="1" applyAlignment="1">
      <alignment horizontal="right"/>
    </xf>
    <xf numFmtId="0" fontId="62" fillId="3" borderId="57" xfId="0" applyFont="1" applyFill="1" applyBorder="1" applyAlignment="1">
      <alignment horizontal="center"/>
    </xf>
    <xf numFmtId="0" fontId="61" fillId="0" borderId="22" xfId="0" applyFont="1" applyBorder="1" applyAlignment="1">
      <alignment horizontal="left" wrapText="1"/>
    </xf>
    <xf numFmtId="0" fontId="61" fillId="0" borderId="48" xfId="0" applyFont="1" applyBorder="1" applyAlignment="1">
      <alignment horizontal="left" wrapText="1"/>
    </xf>
    <xf numFmtId="171" fontId="19" fillId="0" borderId="21" xfId="0" applyNumberFormat="1" applyFont="1" applyBorder="1" applyAlignment="1">
      <alignment vertical="center" wrapText="1"/>
    </xf>
    <xf numFmtId="3" fontId="63" fillId="8" borderId="22" xfId="0" applyNumberFormat="1" applyFont="1" applyFill="1" applyBorder="1" applyAlignment="1">
      <alignment horizontal="right" vertical="center"/>
    </xf>
    <xf numFmtId="168" fontId="62" fillId="3" borderId="52" xfId="0" applyNumberFormat="1" applyFont="1" applyFill="1" applyBorder="1" applyAlignment="1">
      <alignment horizontal="center" vertical="center"/>
    </xf>
    <xf numFmtId="3" fontId="63" fillId="8" borderId="52" xfId="0" applyNumberFormat="1" applyFont="1" applyFill="1" applyBorder="1" applyAlignment="1">
      <alignment horizontal="right" vertical="center"/>
    </xf>
    <xf numFmtId="169" fontId="62" fillId="8" borderId="52" xfId="0" applyNumberFormat="1" applyFont="1" applyFill="1" applyBorder="1" applyAlignment="1">
      <alignment horizontal="right" vertical="center"/>
    </xf>
    <xf numFmtId="3" fontId="63" fillId="3" borderId="52" xfId="0" applyNumberFormat="1" applyFont="1" applyFill="1" applyBorder="1" applyAlignment="1">
      <alignment horizontal="right" vertical="center"/>
    </xf>
    <xf numFmtId="169" fontId="63" fillId="3" borderId="22" xfId="0" applyNumberFormat="1" applyFont="1" applyFill="1" applyBorder="1" applyAlignment="1">
      <alignment horizontal="right" vertical="center"/>
    </xf>
    <xf numFmtId="169" fontId="63" fillId="8" borderId="22" xfId="0" applyNumberFormat="1" applyFont="1" applyFill="1" applyBorder="1" applyAlignment="1">
      <alignment horizontal="right" vertical="center"/>
    </xf>
    <xf numFmtId="0" fontId="63" fillId="8" borderId="5" xfId="0" applyFont="1" applyFill="1" applyBorder="1" applyAlignment="1">
      <alignment horizontal="left" vertical="center"/>
    </xf>
    <xf numFmtId="0" fontId="19" fillId="0" borderId="5" xfId="0" applyFont="1" applyBorder="1" applyAlignment="1">
      <alignment horizontal="right" vertical="center"/>
    </xf>
    <xf numFmtId="0" fontId="63" fillId="8" borderId="1" xfId="0" applyFont="1" applyFill="1" applyBorder="1" applyAlignment="1">
      <alignment horizontal="left" vertical="center"/>
    </xf>
    <xf numFmtId="171" fontId="18" fillId="0" borderId="21" xfId="0" applyNumberFormat="1" applyFont="1" applyBorder="1" applyAlignment="1">
      <alignment vertical="center" wrapText="1"/>
    </xf>
    <xf numFmtId="0" fontId="62" fillId="0" borderId="55" xfId="0" applyFont="1" applyBorder="1" applyAlignment="1">
      <alignment horizontal="left"/>
    </xf>
    <xf numFmtId="169" fontId="61" fillId="3" borderId="22" xfId="0" applyNumberFormat="1" applyFont="1" applyFill="1" applyBorder="1" applyAlignment="1">
      <alignment horizontal="right"/>
    </xf>
    <xf numFmtId="169" fontId="61" fillId="3" borderId="22" xfId="0" applyNumberFormat="1" applyFont="1" applyFill="1" applyBorder="1" applyAlignment="1">
      <alignment horizontal="right" wrapText="1"/>
    </xf>
    <xf numFmtId="0" fontId="62" fillId="0" borderId="1" xfId="0" applyFont="1" applyBorder="1"/>
    <xf numFmtId="0" fontId="19" fillId="0" borderId="1" xfId="0" applyFont="1" applyBorder="1" applyAlignment="1">
      <alignment vertical="center"/>
    </xf>
    <xf numFmtId="0" fontId="62" fillId="0" borderId="56" xfId="0" applyFont="1" applyBorder="1" applyAlignment="1">
      <alignment horizontal="left"/>
    </xf>
    <xf numFmtId="169" fontId="61" fillId="3" borderId="48" xfId="0" applyNumberFormat="1" applyFont="1" applyFill="1" applyBorder="1" applyAlignment="1">
      <alignment horizontal="right"/>
    </xf>
    <xf numFmtId="169" fontId="61" fillId="3" borderId="48" xfId="0" applyNumberFormat="1" applyFont="1" applyFill="1" applyBorder="1" applyAlignment="1">
      <alignment horizontal="right" wrapText="1"/>
    </xf>
    <xf numFmtId="0" fontId="62" fillId="0" borderId="5" xfId="0" applyFont="1" applyBorder="1"/>
    <xf numFmtId="0" fontId="62" fillId="0" borderId="5" xfId="0" applyFont="1" applyBorder="1" applyAlignment="1">
      <alignment vertical="center"/>
    </xf>
    <xf numFmtId="0" fontId="61" fillId="0" borderId="48" xfId="0" applyFont="1" applyBorder="1" applyAlignment="1">
      <alignment horizontal="left"/>
    </xf>
    <xf numFmtId="0" fontId="61" fillId="0" borderId="48" xfId="0" applyFont="1" applyBorder="1" applyAlignment="1">
      <alignment horizontal="left" vertical="center" wrapText="1"/>
    </xf>
    <xf numFmtId="1" fontId="18" fillId="0" borderId="21" xfId="0" applyNumberFormat="1" applyFont="1" applyBorder="1" applyAlignment="1">
      <alignment vertical="center" wrapText="1"/>
    </xf>
    <xf numFmtId="0" fontId="61" fillId="0" borderId="22" xfId="0" applyFont="1" applyBorder="1" applyAlignment="1">
      <alignment horizontal="left"/>
    </xf>
    <xf numFmtId="168" fontId="62" fillId="0" borderId="52" xfId="0" applyNumberFormat="1" applyFont="1" applyBorder="1" applyAlignment="1">
      <alignment horizontal="center"/>
    </xf>
    <xf numFmtId="169" fontId="61" fillId="3" borderId="52" xfId="0" applyNumberFormat="1" applyFont="1" applyFill="1" applyBorder="1" applyAlignment="1">
      <alignment horizontal="right" wrapText="1"/>
    </xf>
    <xf numFmtId="169" fontId="61" fillId="0" borderId="22" xfId="0" applyNumberFormat="1" applyFont="1" applyBorder="1" applyAlignment="1">
      <alignment horizontal="right" wrapText="1"/>
    </xf>
    <xf numFmtId="169" fontId="61" fillId="0" borderId="52" xfId="0" applyNumberFormat="1" applyFont="1" applyBorder="1" applyAlignment="1">
      <alignment horizontal="right" wrapText="1"/>
    </xf>
    <xf numFmtId="169" fontId="61" fillId="0" borderId="59" xfId="0" applyNumberFormat="1" applyFont="1" applyBorder="1" applyAlignment="1">
      <alignment horizontal="right" wrapText="1"/>
    </xf>
    <xf numFmtId="168" fontId="62" fillId="0" borderId="57" xfId="0" applyNumberFormat="1" applyFont="1" applyBorder="1" applyAlignment="1">
      <alignment horizontal="center"/>
    </xf>
    <xf numFmtId="169" fontId="61" fillId="3" borderId="57" xfId="0" applyNumberFormat="1" applyFont="1" applyFill="1" applyBorder="1" applyAlignment="1">
      <alignment horizontal="right" wrapText="1"/>
    </xf>
    <xf numFmtId="169" fontId="61" fillId="0" borderId="48" xfId="0" applyNumberFormat="1" applyFont="1" applyBorder="1" applyAlignment="1">
      <alignment horizontal="right" wrapText="1"/>
    </xf>
    <xf numFmtId="169" fontId="61" fillId="0" borderId="57" xfId="0" applyNumberFormat="1" applyFont="1" applyBorder="1" applyAlignment="1">
      <alignment horizontal="right" wrapText="1"/>
    </xf>
    <xf numFmtId="169" fontId="61" fillId="0" borderId="60" xfId="0" applyNumberFormat="1" applyFont="1" applyBorder="1" applyAlignment="1">
      <alignment horizontal="right" wrapText="1"/>
    </xf>
    <xf numFmtId="0" fontId="61" fillId="0" borderId="48" xfId="0" applyFont="1" applyBorder="1" applyAlignment="1">
      <alignment horizontal="left" vertical="center"/>
    </xf>
    <xf numFmtId="3" fontId="19" fillId="0" borderId="22" xfId="0" applyNumberFormat="1" applyFont="1" applyBorder="1" applyAlignment="1">
      <alignment horizontal="right" vertical="center"/>
    </xf>
    <xf numFmtId="168" fontId="18" fillId="0" borderId="22" xfId="0" applyNumberFormat="1" applyFont="1" applyBorder="1" applyAlignment="1">
      <alignment horizontal="center" vertical="center"/>
    </xf>
    <xf numFmtId="169" fontId="18" fillId="0" borderId="22" xfId="0" applyNumberFormat="1" applyFont="1" applyBorder="1" applyAlignment="1">
      <alignment horizontal="right" vertical="center"/>
    </xf>
    <xf numFmtId="3" fontId="19" fillId="3" borderId="22" xfId="0" applyNumberFormat="1" applyFont="1" applyFill="1" applyBorder="1" applyAlignment="1">
      <alignment horizontal="right" vertical="center"/>
    </xf>
    <xf numFmtId="169" fontId="64" fillId="3" borderId="22" xfId="0" applyNumberFormat="1" applyFont="1" applyFill="1" applyBorder="1" applyAlignment="1">
      <alignment horizontal="right"/>
    </xf>
    <xf numFmtId="169" fontId="64" fillId="3" borderId="52" xfId="0" applyNumberFormat="1" applyFont="1" applyFill="1" applyBorder="1" applyAlignment="1">
      <alignment horizontal="right"/>
    </xf>
    <xf numFmtId="169" fontId="64" fillId="0" borderId="52" xfId="0" applyNumberFormat="1" applyFont="1" applyBorder="1" applyAlignment="1">
      <alignment horizontal="right"/>
    </xf>
    <xf numFmtId="169" fontId="64" fillId="0" borderId="59" xfId="0" applyNumberFormat="1" applyFont="1" applyBorder="1" applyAlignment="1">
      <alignment horizontal="right"/>
    </xf>
    <xf numFmtId="3" fontId="18" fillId="0" borderId="22" xfId="0" applyNumberFormat="1" applyFont="1" applyBorder="1" applyAlignment="1">
      <alignment horizontal="right" vertical="center" wrapText="1"/>
    </xf>
    <xf numFmtId="168" fontId="18" fillId="0" borderId="22" xfId="0" applyNumberFormat="1" applyFont="1" applyBorder="1" applyAlignment="1">
      <alignment horizontal="center" vertical="center" wrapText="1"/>
    </xf>
    <xf numFmtId="169" fontId="18" fillId="0" borderId="22" xfId="0" applyNumberFormat="1" applyFont="1" applyBorder="1" applyAlignment="1">
      <alignment horizontal="right" vertical="center" wrapText="1"/>
    </xf>
    <xf numFmtId="169" fontId="18" fillId="3" borderId="22" xfId="0" applyNumberFormat="1" applyFont="1" applyFill="1" applyBorder="1" applyAlignment="1">
      <alignment horizontal="right" vertical="center"/>
    </xf>
    <xf numFmtId="169" fontId="18" fillId="3" borderId="22" xfId="0" applyNumberFormat="1" applyFont="1" applyFill="1" applyBorder="1" applyAlignment="1">
      <alignment horizontal="right" vertical="center" wrapText="1"/>
    </xf>
    <xf numFmtId="169" fontId="18" fillId="0" borderId="50" xfId="0" applyNumberFormat="1" applyFont="1" applyBorder="1" applyAlignment="1">
      <alignment horizontal="right" vertical="center" wrapText="1"/>
    </xf>
    <xf numFmtId="169" fontId="19" fillId="3" borderId="22" xfId="0" applyNumberFormat="1" applyFont="1" applyFill="1" applyBorder="1" applyAlignment="1">
      <alignment horizontal="right" vertical="center"/>
    </xf>
    <xf numFmtId="169" fontId="19" fillId="0" borderId="22" xfId="0" applyNumberFormat="1" applyFont="1" applyBorder="1" applyAlignment="1">
      <alignment horizontal="right" vertical="center"/>
    </xf>
    <xf numFmtId="169" fontId="19" fillId="0" borderId="50" xfId="0" applyNumberFormat="1" applyFont="1" applyBorder="1" applyAlignment="1">
      <alignment horizontal="right" vertical="center"/>
    </xf>
    <xf numFmtId="171" fontId="19" fillId="0" borderId="1" xfId="0" applyNumberFormat="1" applyFont="1" applyBorder="1" applyAlignment="1">
      <alignment vertical="center" wrapText="1"/>
    </xf>
    <xf numFmtId="0" fontId="19" fillId="0" borderId="1" xfId="0" applyFont="1" applyBorder="1" applyAlignment="1">
      <alignment horizontal="left" vertical="center" wrapText="1"/>
    </xf>
    <xf numFmtId="3" fontId="19" fillId="0" borderId="1" xfId="0" applyNumberFormat="1" applyFont="1" applyBorder="1" applyAlignment="1">
      <alignment horizontal="right" vertical="center"/>
    </xf>
    <xf numFmtId="168" fontId="19" fillId="0" borderId="1" xfId="0" applyNumberFormat="1" applyFont="1" applyBorder="1" applyAlignment="1">
      <alignment horizontal="center" vertical="center"/>
    </xf>
    <xf numFmtId="169" fontId="19" fillId="0" borderId="1" xfId="0" applyNumberFormat="1" applyFont="1" applyBorder="1" applyAlignment="1">
      <alignment horizontal="right" vertical="center"/>
    </xf>
    <xf numFmtId="169" fontId="19" fillId="3" borderId="1" xfId="0" applyNumberFormat="1" applyFont="1" applyFill="1" applyBorder="1" applyAlignment="1">
      <alignment horizontal="right" vertical="center"/>
    </xf>
    <xf numFmtId="169" fontId="19" fillId="0" borderId="8" xfId="0" applyNumberFormat="1" applyFont="1" applyBorder="1" applyAlignment="1">
      <alignment horizontal="right" vertical="center"/>
    </xf>
    <xf numFmtId="1" fontId="18" fillId="0" borderId="0" xfId="0" applyNumberFormat="1" applyFont="1" applyAlignment="1">
      <alignment vertical="center" wrapText="1"/>
    </xf>
    <xf numFmtId="0" fontId="18" fillId="0" borderId="0" xfId="0" applyFont="1" applyAlignment="1">
      <alignment horizontal="left" vertical="center" wrapText="1"/>
    </xf>
    <xf numFmtId="3" fontId="18" fillId="0" borderId="0" xfId="0" applyNumberFormat="1" applyFont="1" applyAlignment="1">
      <alignment horizontal="right" vertical="center" wrapText="1"/>
    </xf>
    <xf numFmtId="168" fontId="18" fillId="0" borderId="0" xfId="0" applyNumberFormat="1" applyFont="1" applyAlignment="1">
      <alignment horizontal="center" vertical="center" wrapText="1"/>
    </xf>
    <xf numFmtId="169" fontId="18" fillId="0" borderId="0" xfId="0" applyNumberFormat="1" applyFont="1" applyAlignment="1">
      <alignment horizontal="right" vertical="center" wrapText="1"/>
    </xf>
    <xf numFmtId="169" fontId="18" fillId="0" borderId="0" xfId="0" applyNumberFormat="1" applyFont="1" applyAlignment="1">
      <alignment horizontal="right" vertical="center"/>
    </xf>
    <xf numFmtId="0" fontId="19" fillId="0" borderId="0" xfId="0" applyFont="1" applyAlignment="1">
      <alignment vertical="center"/>
    </xf>
    <xf numFmtId="168" fontId="18" fillId="0" borderId="0" xfId="0" applyNumberFormat="1" applyFont="1" applyAlignment="1">
      <alignment horizontal="center" vertical="center"/>
    </xf>
    <xf numFmtId="0" fontId="19" fillId="0" borderId="0" xfId="0" applyFont="1" applyAlignment="1">
      <alignment horizontal="left" vertical="center"/>
    </xf>
    <xf numFmtId="0" fontId="19" fillId="0" borderId="0" xfId="0" quotePrefix="1" applyFont="1" applyAlignment="1">
      <alignment horizontal="left" vertical="center"/>
    </xf>
    <xf numFmtId="0" fontId="24" fillId="0" borderId="0" xfId="0" applyFont="1" applyAlignment="1">
      <alignment vertical="center"/>
    </xf>
    <xf numFmtId="0" fontId="21" fillId="0" borderId="0" xfId="0" applyFont="1" applyAlignment="1">
      <alignment horizontal="center" vertical="center"/>
    </xf>
    <xf numFmtId="0" fontId="18" fillId="0" borderId="0" xfId="0" applyFont="1" applyAlignment="1">
      <alignment horizontal="center" vertical="center" wrapText="1"/>
    </xf>
    <xf numFmtId="0" fontId="20" fillId="0" borderId="0" xfId="0" applyFont="1" applyAlignment="1">
      <alignment vertical="center" wrapText="1"/>
    </xf>
    <xf numFmtId="168" fontId="20" fillId="0" borderId="0" xfId="0" applyNumberFormat="1" applyFont="1" applyAlignment="1">
      <alignment horizontal="center" vertical="center" wrapText="1"/>
    </xf>
    <xf numFmtId="168" fontId="21" fillId="0" borderId="0" xfId="0" applyNumberFormat="1" applyFont="1" applyAlignment="1">
      <alignment vertical="center"/>
    </xf>
    <xf numFmtId="165" fontId="19" fillId="0" borderId="22" xfId="0" applyNumberFormat="1" applyFont="1" applyBorder="1" applyAlignment="1">
      <alignment horizontal="center" vertical="center" wrapText="1"/>
    </xf>
    <xf numFmtId="165" fontId="55" fillId="7" borderId="12" xfId="0" applyNumberFormat="1" applyFont="1" applyFill="1" applyBorder="1" applyAlignment="1">
      <alignment horizontal="center" vertical="center" wrapText="1"/>
    </xf>
    <xf numFmtId="165" fontId="48" fillId="7" borderId="12" xfId="0" applyNumberFormat="1" applyFont="1" applyFill="1" applyBorder="1" applyAlignment="1">
      <alignment horizontal="center" vertical="center" wrapText="1"/>
    </xf>
    <xf numFmtId="49" fontId="56" fillId="0" borderId="21" xfId="0" quotePrefix="1" applyNumberFormat="1" applyFont="1" applyBorder="1" applyAlignment="1">
      <alignment horizontal="center" vertical="center" wrapText="1"/>
    </xf>
    <xf numFmtId="49" fontId="56" fillId="0" borderId="22" xfId="0" quotePrefix="1" applyNumberFormat="1" applyFont="1" applyBorder="1" applyAlignment="1">
      <alignment horizontal="center" vertical="center" wrapText="1"/>
    </xf>
    <xf numFmtId="49" fontId="56" fillId="0" borderId="22" xfId="0" applyNumberFormat="1" applyFont="1" applyBorder="1" applyAlignment="1">
      <alignment horizontal="center" vertical="center" wrapText="1"/>
    </xf>
    <xf numFmtId="49" fontId="56" fillId="7" borderId="12" xfId="0" applyNumberFormat="1" applyFont="1" applyFill="1" applyBorder="1" applyAlignment="1">
      <alignment horizontal="center" vertical="center" wrapText="1"/>
    </xf>
    <xf numFmtId="167" fontId="56" fillId="7" borderId="12" xfId="0" quotePrefix="1" applyNumberFormat="1" applyFont="1" applyFill="1" applyBorder="1" applyAlignment="1">
      <alignment horizontal="center" vertical="center" wrapText="1"/>
    </xf>
    <xf numFmtId="49" fontId="56" fillId="7" borderId="19" xfId="0" applyNumberFormat="1" applyFont="1" applyFill="1" applyBorder="1" applyAlignment="1">
      <alignment horizontal="center" vertical="center" wrapText="1"/>
    </xf>
    <xf numFmtId="167" fontId="56" fillId="7" borderId="19" xfId="0" quotePrefix="1" applyNumberFormat="1" applyFont="1" applyFill="1" applyBorder="1" applyAlignment="1">
      <alignment horizontal="center" vertical="center" wrapText="1"/>
    </xf>
    <xf numFmtId="49" fontId="56" fillId="0" borderId="21" xfId="0" applyNumberFormat="1" applyFont="1" applyBorder="1" applyAlignment="1">
      <alignment horizontal="center" vertical="center" wrapText="1"/>
    </xf>
    <xf numFmtId="49" fontId="56" fillId="7" borderId="34" xfId="0" quotePrefix="1" applyNumberFormat="1" applyFont="1" applyFill="1" applyBorder="1" applyAlignment="1">
      <alignment horizontal="center" vertical="center" wrapText="1"/>
    </xf>
    <xf numFmtId="49" fontId="59" fillId="2" borderId="34" xfId="0" quotePrefix="1" applyNumberFormat="1" applyFont="1" applyFill="1" applyBorder="1" applyAlignment="1">
      <alignment horizontal="center" vertical="center" wrapText="1"/>
    </xf>
    <xf numFmtId="49" fontId="56" fillId="0" borderId="50" xfId="0" applyNumberFormat="1" applyFont="1" applyBorder="1" applyAlignment="1">
      <alignment horizontal="center" vertical="center" wrapText="1"/>
    </xf>
    <xf numFmtId="168" fontId="19" fillId="0" borderId="22" xfId="0" applyNumberFormat="1" applyFont="1" applyBorder="1" applyAlignment="1">
      <alignment horizontal="right" vertical="center" wrapText="1"/>
    </xf>
    <xf numFmtId="169" fontId="19" fillId="7" borderId="22" xfId="0" applyNumberFormat="1" applyFont="1" applyFill="1" applyBorder="1" applyAlignment="1">
      <alignment horizontal="right" vertical="center" wrapText="1"/>
    </xf>
    <xf numFmtId="0" fontId="19" fillId="0" borderId="64" xfId="0" applyFont="1" applyBorder="1" applyAlignment="1">
      <alignment horizontal="left" vertical="center" wrapText="1"/>
    </xf>
    <xf numFmtId="3" fontId="19" fillId="7" borderId="22" xfId="0" applyNumberFormat="1" applyFont="1" applyFill="1" applyBorder="1" applyAlignment="1">
      <alignment horizontal="right" vertical="center" wrapText="1"/>
    </xf>
    <xf numFmtId="171" fontId="61" fillId="0" borderId="65" xfId="0" applyNumberFormat="1" applyFont="1" applyBorder="1" applyAlignment="1">
      <alignment wrapText="1"/>
    </xf>
    <xf numFmtId="0" fontId="61" fillId="0" borderId="22" xfId="0" applyFont="1" applyBorder="1" applyAlignment="1">
      <alignment wrapText="1"/>
    </xf>
    <xf numFmtId="168" fontId="61" fillId="0" borderId="52" xfId="0" applyNumberFormat="1" applyFont="1" applyBorder="1" applyAlignment="1">
      <alignment horizontal="right"/>
    </xf>
    <xf numFmtId="169" fontId="61" fillId="7" borderId="52" xfId="0" applyNumberFormat="1" applyFont="1" applyFill="1" applyBorder="1" applyAlignment="1">
      <alignment horizontal="right"/>
    </xf>
    <xf numFmtId="169" fontId="61" fillId="7" borderId="52" xfId="0" applyNumberFormat="1" applyFont="1" applyFill="1" applyBorder="1" applyAlignment="1">
      <alignment horizontal="right" wrapText="1"/>
    </xf>
    <xf numFmtId="169" fontId="61" fillId="0" borderId="53" xfId="0" applyNumberFormat="1" applyFont="1" applyBorder="1" applyAlignment="1">
      <alignment horizontal="right" wrapText="1"/>
    </xf>
    <xf numFmtId="171" fontId="61" fillId="0" borderId="66" xfId="0" applyNumberFormat="1" applyFont="1" applyBorder="1" applyAlignment="1">
      <alignment wrapText="1"/>
    </xf>
    <xf numFmtId="0" fontId="49" fillId="0" borderId="22" xfId="0" applyFont="1" applyBorder="1" applyAlignment="1">
      <alignment vertical="top"/>
    </xf>
    <xf numFmtId="3" fontId="61" fillId="0" borderId="57" xfId="0" applyNumberFormat="1" applyFont="1" applyBorder="1" applyAlignment="1">
      <alignment horizontal="right"/>
    </xf>
    <xf numFmtId="168" fontId="61" fillId="0" borderId="57" xfId="0" applyNumberFormat="1" applyFont="1" applyBorder="1" applyAlignment="1">
      <alignment horizontal="right"/>
    </xf>
    <xf numFmtId="169" fontId="61" fillId="0" borderId="57" xfId="0" applyNumberFormat="1" applyFont="1" applyBorder="1" applyAlignment="1">
      <alignment horizontal="right"/>
    </xf>
    <xf numFmtId="169" fontId="61" fillId="7" borderId="57" xfId="0" applyNumberFormat="1" applyFont="1" applyFill="1" applyBorder="1" applyAlignment="1">
      <alignment horizontal="right" wrapText="1"/>
    </xf>
    <xf numFmtId="169" fontId="61" fillId="0" borderId="58" xfId="0" applyNumberFormat="1" applyFont="1" applyBorder="1" applyAlignment="1">
      <alignment horizontal="right" wrapText="1"/>
    </xf>
    <xf numFmtId="171" fontId="61" fillId="0" borderId="47" xfId="0" applyNumberFormat="1" applyFont="1" applyBorder="1" applyAlignment="1">
      <alignment wrapText="1"/>
    </xf>
    <xf numFmtId="171" fontId="65" fillId="0" borderId="47" xfId="0" applyNumberFormat="1" applyFont="1" applyBorder="1" applyAlignment="1">
      <alignment wrapText="1"/>
    </xf>
    <xf numFmtId="0" fontId="66" fillId="0" borderId="22" xfId="0" applyFont="1" applyBorder="1" applyAlignment="1">
      <alignment vertical="top"/>
    </xf>
    <xf numFmtId="3" fontId="65" fillId="0" borderId="57" xfId="0" applyNumberFormat="1" applyFont="1" applyBorder="1" applyAlignment="1">
      <alignment horizontal="right"/>
    </xf>
    <xf numFmtId="168" fontId="65" fillId="0" borderId="57" xfId="0" applyNumberFormat="1" applyFont="1" applyBorder="1" applyAlignment="1">
      <alignment horizontal="right"/>
    </xf>
    <xf numFmtId="169" fontId="65" fillId="0" borderId="57" xfId="0" applyNumberFormat="1" applyFont="1" applyBorder="1" applyAlignment="1">
      <alignment horizontal="right"/>
    </xf>
    <xf numFmtId="169" fontId="65" fillId="7" borderId="57" xfId="0" applyNumberFormat="1" applyFont="1" applyFill="1" applyBorder="1" applyAlignment="1">
      <alignment horizontal="right" wrapText="1"/>
    </xf>
    <xf numFmtId="169" fontId="65" fillId="0" borderId="57" xfId="0" applyNumberFormat="1" applyFont="1" applyBorder="1" applyAlignment="1">
      <alignment horizontal="right" wrapText="1"/>
    </xf>
    <xf numFmtId="169" fontId="65" fillId="0" borderId="58" xfId="0" applyNumberFormat="1" applyFont="1" applyBorder="1" applyAlignment="1">
      <alignment horizontal="right" wrapText="1"/>
    </xf>
    <xf numFmtId="0" fontId="48" fillId="0" borderId="1" xfId="0" applyFont="1" applyBorder="1" applyAlignment="1">
      <alignment vertical="center"/>
    </xf>
    <xf numFmtId="0" fontId="13" fillId="0" borderId="0" xfId="0" applyFont="1"/>
    <xf numFmtId="168" fontId="18" fillId="0" borderId="22" xfId="0" applyNumberFormat="1" applyFont="1" applyBorder="1" applyAlignment="1">
      <alignment horizontal="right" vertical="center"/>
    </xf>
    <xf numFmtId="169" fontId="19" fillId="7" borderId="22" xfId="0" applyNumberFormat="1" applyFont="1" applyFill="1" applyBorder="1" applyAlignment="1">
      <alignment horizontal="right" vertical="center"/>
    </xf>
    <xf numFmtId="3" fontId="61" fillId="0" borderId="57" xfId="0" applyNumberFormat="1" applyFont="1" applyBorder="1" applyAlignment="1">
      <alignment horizontal="right" wrapText="1"/>
    </xf>
    <xf numFmtId="168" fontId="61" fillId="0" borderId="57" xfId="0" applyNumberFormat="1" applyFont="1" applyBorder="1" applyAlignment="1">
      <alignment horizontal="right" wrapText="1"/>
    </xf>
    <xf numFmtId="168" fontId="18" fillId="0" borderId="22" xfId="0" applyNumberFormat="1" applyFont="1" applyBorder="1" applyAlignment="1">
      <alignment horizontal="right" vertical="center" wrapText="1"/>
    </xf>
    <xf numFmtId="169" fontId="18" fillId="7" borderId="22" xfId="0" applyNumberFormat="1" applyFont="1" applyFill="1" applyBorder="1" applyAlignment="1">
      <alignment horizontal="right" vertical="center"/>
    </xf>
    <xf numFmtId="169" fontId="18" fillId="7" borderId="22" xfId="0" applyNumberFormat="1" applyFont="1" applyFill="1" applyBorder="1" applyAlignment="1">
      <alignment horizontal="right" vertical="center" wrapText="1"/>
    </xf>
    <xf numFmtId="169" fontId="49" fillId="0" borderId="22" xfId="0" applyNumberFormat="1" applyFont="1" applyBorder="1" applyAlignment="1">
      <alignment vertical="center"/>
    </xf>
    <xf numFmtId="168" fontId="18" fillId="0" borderId="0" xfId="0" applyNumberFormat="1" applyFont="1" applyAlignment="1">
      <alignment horizontal="right" vertical="center"/>
    </xf>
    <xf numFmtId="172" fontId="18" fillId="7" borderId="67" xfId="0" applyNumberFormat="1" applyFont="1" applyFill="1" applyBorder="1" applyAlignment="1">
      <alignment horizontal="right" vertical="center"/>
    </xf>
    <xf numFmtId="168" fontId="18" fillId="7" borderId="67" xfId="0" applyNumberFormat="1" applyFont="1" applyFill="1" applyBorder="1" applyAlignment="1">
      <alignment horizontal="right" vertical="center"/>
    </xf>
    <xf numFmtId="1" fontId="18" fillId="0" borderId="68" xfId="0" applyNumberFormat="1" applyFont="1" applyBorder="1" applyAlignment="1">
      <alignment vertical="center" wrapText="1"/>
    </xf>
    <xf numFmtId="0" fontId="18" fillId="0" borderId="64" xfId="0" applyFont="1" applyBorder="1" applyAlignment="1">
      <alignment horizontal="left" vertical="center" wrapText="1"/>
    </xf>
    <xf numFmtId="3" fontId="18" fillId="0" borderId="64" xfId="0" applyNumberFormat="1" applyFont="1" applyBorder="1" applyAlignment="1">
      <alignment horizontal="right" vertical="center" wrapText="1"/>
    </xf>
    <xf numFmtId="168" fontId="18" fillId="0" borderId="64" xfId="0" applyNumberFormat="1" applyFont="1" applyBorder="1" applyAlignment="1">
      <alignment horizontal="right" vertical="center" wrapText="1"/>
    </xf>
    <xf numFmtId="169" fontId="18" fillId="0" borderId="64" xfId="0" applyNumberFormat="1" applyFont="1" applyBorder="1" applyAlignment="1">
      <alignment horizontal="right" vertical="center" wrapText="1"/>
    </xf>
    <xf numFmtId="169" fontId="18" fillId="7" borderId="69" xfId="0" applyNumberFormat="1" applyFont="1" applyFill="1" applyBorder="1" applyAlignment="1">
      <alignment horizontal="right" vertical="center"/>
    </xf>
    <xf numFmtId="169" fontId="18" fillId="7" borderId="69" xfId="0" applyNumberFormat="1" applyFont="1" applyFill="1" applyBorder="1" applyAlignment="1">
      <alignment horizontal="right" vertical="center" wrapText="1"/>
    </xf>
    <xf numFmtId="169" fontId="18" fillId="0" borderId="70" xfId="0" applyNumberFormat="1" applyFont="1" applyBorder="1" applyAlignment="1">
      <alignment horizontal="right" vertical="center" wrapText="1"/>
    </xf>
    <xf numFmtId="168" fontId="19" fillId="0" borderId="1" xfId="0" applyNumberFormat="1" applyFont="1" applyBorder="1" applyAlignment="1">
      <alignment horizontal="right" vertical="center"/>
    </xf>
    <xf numFmtId="169" fontId="19" fillId="7" borderId="1" xfId="0" applyNumberFormat="1" applyFont="1" applyFill="1" applyBorder="1" applyAlignment="1">
      <alignment horizontal="right" vertical="center"/>
    </xf>
    <xf numFmtId="168" fontId="18" fillId="0" borderId="0" xfId="0" applyNumberFormat="1" applyFont="1" applyAlignment="1">
      <alignment horizontal="right" vertical="center" wrapText="1"/>
    </xf>
    <xf numFmtId="168" fontId="18" fillId="0" borderId="0" xfId="0" applyNumberFormat="1" applyFont="1" applyAlignment="1">
      <alignment vertical="center"/>
    </xf>
    <xf numFmtId="168" fontId="19" fillId="0" borderId="0" xfId="0" applyNumberFormat="1" applyFont="1" applyAlignment="1">
      <alignment horizontal="left" vertical="center"/>
    </xf>
    <xf numFmtId="168" fontId="18" fillId="0" borderId="0" xfId="0" applyNumberFormat="1" applyFont="1" applyAlignment="1">
      <alignment vertical="center" wrapText="1"/>
    </xf>
    <xf numFmtId="49" fontId="57" fillId="0" borderId="0" xfId="0" applyNumberFormat="1" applyFont="1" applyAlignment="1">
      <alignment horizontal="center" vertical="center"/>
    </xf>
    <xf numFmtId="49" fontId="56" fillId="7" borderId="22" xfId="0" quotePrefix="1" applyNumberFormat="1" applyFont="1" applyFill="1" applyBorder="1" applyAlignment="1">
      <alignment horizontal="center" vertical="center" wrapText="1"/>
    </xf>
    <xf numFmtId="49" fontId="59" fillId="2" borderId="22" xfId="0" quotePrefix="1" applyNumberFormat="1" applyFont="1" applyFill="1" applyBorder="1" applyAlignment="1">
      <alignment horizontal="center" vertical="center" wrapText="1"/>
    </xf>
    <xf numFmtId="49" fontId="57" fillId="0" borderId="72" xfId="0" applyNumberFormat="1" applyFont="1" applyBorder="1" applyAlignment="1">
      <alignment horizontal="center" vertical="center"/>
    </xf>
    <xf numFmtId="0" fontId="18" fillId="0" borderId="72" xfId="0" applyFont="1" applyBorder="1" applyAlignment="1">
      <alignment vertical="center"/>
    </xf>
    <xf numFmtId="0" fontId="19" fillId="0" borderId="72" xfId="0" applyFont="1" applyBorder="1" applyAlignment="1">
      <alignment vertical="center"/>
    </xf>
    <xf numFmtId="171" fontId="45" fillId="8" borderId="72" xfId="0" applyNumberFormat="1" applyFont="1" applyFill="1" applyBorder="1" applyAlignment="1">
      <alignment horizontal="center" vertical="center" wrapText="1"/>
    </xf>
    <xf numFmtId="0" fontId="45" fillId="8" borderId="72" xfId="0" applyFont="1" applyFill="1" applyBorder="1" applyAlignment="1">
      <alignment horizontal="left" vertical="top"/>
    </xf>
    <xf numFmtId="3" fontId="45" fillId="0" borderId="72" xfId="0" applyNumberFormat="1" applyFont="1" applyBorder="1" applyAlignment="1">
      <alignment horizontal="center" vertical="center"/>
    </xf>
    <xf numFmtId="173" fontId="45" fillId="0" borderId="52" xfId="0" applyNumberFormat="1" applyFont="1" applyBorder="1" applyAlignment="1">
      <alignment horizontal="center" vertical="center"/>
    </xf>
    <xf numFmtId="3" fontId="45" fillId="0" borderId="22" xfId="0" applyNumberFormat="1" applyFont="1" applyBorder="1" applyAlignment="1">
      <alignment horizontal="center" vertical="center"/>
    </xf>
    <xf numFmtId="3" fontId="45" fillId="0" borderId="22" xfId="0" applyNumberFormat="1" applyFont="1" applyBorder="1" applyAlignment="1">
      <alignment horizontal="right" vertical="center"/>
    </xf>
    <xf numFmtId="169" fontId="45" fillId="0" borderId="22" xfId="0" applyNumberFormat="1" applyFont="1" applyBorder="1" applyAlignment="1">
      <alignment horizontal="right" vertical="center"/>
    </xf>
    <xf numFmtId="169" fontId="45" fillId="7" borderId="22" xfId="0" applyNumberFormat="1" applyFont="1" applyFill="1" applyBorder="1" applyAlignment="1">
      <alignment horizontal="right" vertical="center"/>
    </xf>
    <xf numFmtId="169" fontId="45" fillId="7" borderId="22" xfId="0" applyNumberFormat="1" applyFont="1" applyFill="1" applyBorder="1" applyAlignment="1">
      <alignment horizontal="right" vertical="center" wrapText="1"/>
    </xf>
    <xf numFmtId="169" fontId="45" fillId="0" borderId="22" xfId="0" applyNumberFormat="1" applyFont="1" applyBorder="1" applyAlignment="1">
      <alignment horizontal="right" vertical="center" wrapText="1"/>
    </xf>
    <xf numFmtId="169" fontId="45" fillId="0" borderId="50" xfId="0" applyNumberFormat="1" applyFont="1" applyBorder="1" applyAlignment="1">
      <alignment horizontal="right" vertical="center" wrapText="1"/>
    </xf>
    <xf numFmtId="0" fontId="48" fillId="0" borderId="72" xfId="0" applyFont="1" applyBorder="1" applyAlignment="1">
      <alignment vertical="center"/>
    </xf>
    <xf numFmtId="0" fontId="48" fillId="0" borderId="0" xfId="0" applyFont="1" applyAlignment="1">
      <alignment vertical="center"/>
    </xf>
    <xf numFmtId="0" fontId="67" fillId="0" borderId="0" xfId="0" applyFont="1" applyAlignment="1">
      <alignment vertical="center"/>
    </xf>
    <xf numFmtId="171" fontId="18" fillId="8" borderId="72" xfId="0" applyNumberFormat="1" applyFont="1" applyFill="1" applyBorder="1" applyAlignment="1">
      <alignment horizontal="center" vertical="center" wrapText="1"/>
    </xf>
    <xf numFmtId="0" fontId="68" fillId="8" borderId="72" xfId="0" applyFont="1" applyFill="1" applyBorder="1" applyAlignment="1">
      <alignment horizontal="left" vertical="top"/>
    </xf>
    <xf numFmtId="3" fontId="18" fillId="0" borderId="72" xfId="0" applyNumberFormat="1" applyFont="1" applyBorder="1" applyAlignment="1">
      <alignment horizontal="center" vertical="center"/>
    </xf>
    <xf numFmtId="173" fontId="18" fillId="0" borderId="52" xfId="0" applyNumberFormat="1" applyFont="1" applyBorder="1" applyAlignment="1">
      <alignment horizontal="center" vertical="center"/>
    </xf>
    <xf numFmtId="3" fontId="18" fillId="0" borderId="22" xfId="0" applyNumberFormat="1" applyFont="1" applyBorder="1" applyAlignment="1">
      <alignment horizontal="center" vertical="center"/>
    </xf>
    <xf numFmtId="3" fontId="18" fillId="0" borderId="22" xfId="0" applyNumberFormat="1" applyFont="1" applyBorder="1" applyAlignment="1">
      <alignment horizontal="right" vertical="center"/>
    </xf>
    <xf numFmtId="0" fontId="45" fillId="8" borderId="72" xfId="0" applyFont="1" applyFill="1" applyBorder="1"/>
    <xf numFmtId="171"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xf>
    <xf numFmtId="3" fontId="45" fillId="0" borderId="72" xfId="0" applyNumberFormat="1" applyFont="1" applyBorder="1" applyAlignment="1">
      <alignment horizontal="right" vertical="center"/>
    </xf>
    <xf numFmtId="0" fontId="45" fillId="0" borderId="72" xfId="0" applyFont="1" applyBorder="1" applyAlignment="1">
      <alignment vertical="center"/>
    </xf>
    <xf numFmtId="169" fontId="45" fillId="0" borderId="72" xfId="0" applyNumberFormat="1" applyFont="1" applyBorder="1" applyAlignment="1">
      <alignment horizontal="right" vertical="center"/>
    </xf>
    <xf numFmtId="3" fontId="45" fillId="0" borderId="72" xfId="0" applyNumberFormat="1" applyFont="1" applyBorder="1" applyAlignment="1">
      <alignment horizontal="center" vertical="center" wrapText="1"/>
    </xf>
    <xf numFmtId="173" fontId="45" fillId="0" borderId="72" xfId="0" applyNumberFormat="1" applyFont="1" applyBorder="1" applyAlignment="1">
      <alignment horizontal="center" vertical="center" wrapText="1"/>
    </xf>
    <xf numFmtId="3" fontId="45" fillId="0" borderId="72" xfId="0" applyNumberFormat="1" applyFont="1" applyBorder="1" applyAlignment="1">
      <alignment horizontal="right" vertical="center" wrapText="1"/>
    </xf>
    <xf numFmtId="169" fontId="45" fillId="0" borderId="72" xfId="0" applyNumberFormat="1" applyFont="1" applyBorder="1" applyAlignment="1">
      <alignment horizontal="right" vertical="center" wrapText="1"/>
    </xf>
    <xf numFmtId="0" fontId="45" fillId="8" borderId="72" xfId="0" applyFont="1" applyFill="1" applyBorder="1" applyAlignment="1">
      <alignment vertical="top"/>
    </xf>
    <xf numFmtId="171" fontId="18" fillId="0" borderId="72" xfId="0" applyNumberFormat="1" applyFont="1" applyBorder="1" applyAlignment="1">
      <alignment horizontal="center" vertical="center" wrapText="1"/>
    </xf>
    <xf numFmtId="0" fontId="68" fillId="8" borderId="72" xfId="0" applyFont="1" applyFill="1" applyBorder="1"/>
    <xf numFmtId="173" fontId="18" fillId="0" borderId="72" xfId="0" applyNumberFormat="1" applyFont="1" applyBorder="1" applyAlignment="1">
      <alignment horizontal="center" vertical="center"/>
    </xf>
    <xf numFmtId="3" fontId="18" fillId="0" borderId="72" xfId="0" applyNumberFormat="1" applyFont="1" applyBorder="1" applyAlignment="1">
      <alignment horizontal="right" vertical="center"/>
    </xf>
    <xf numFmtId="169" fontId="18" fillId="0" borderId="72" xfId="0" applyNumberFormat="1" applyFont="1" applyBorder="1" applyAlignment="1">
      <alignment horizontal="right" vertical="center"/>
    </xf>
    <xf numFmtId="0" fontId="68" fillId="3" borderId="72" xfId="0" applyFont="1" applyFill="1" applyBorder="1" applyAlignment="1">
      <alignment vertical="center" wrapText="1"/>
    </xf>
    <xf numFmtId="0" fontId="45" fillId="3" borderId="72" xfId="0" applyFont="1" applyFill="1" applyBorder="1" applyAlignment="1">
      <alignment vertical="center" wrapText="1"/>
    </xf>
    <xf numFmtId="0" fontId="18" fillId="0" borderId="72" xfId="0" applyFont="1" applyBorder="1"/>
    <xf numFmtId="1" fontId="18" fillId="0" borderId="21" xfId="0" applyNumberFormat="1" applyFont="1" applyBorder="1" applyAlignment="1">
      <alignment horizontal="center" vertical="center" wrapText="1"/>
    </xf>
    <xf numFmtId="0" fontId="18" fillId="0" borderId="72" xfId="0" applyFont="1" applyBorder="1" applyAlignment="1">
      <alignment vertical="center" wrapText="1"/>
    </xf>
    <xf numFmtId="0" fontId="3" fillId="0" borderId="72" xfId="0" applyFont="1" applyBorder="1" applyAlignment="1">
      <alignment horizontal="center" vertical="center"/>
    </xf>
    <xf numFmtId="1" fontId="18" fillId="0" borderId="65" xfId="0" applyNumberFormat="1" applyFont="1" applyBorder="1" applyAlignment="1">
      <alignment horizontal="center" vertical="center" wrapText="1"/>
    </xf>
    <xf numFmtId="1" fontId="18" fillId="0" borderId="73" xfId="0" applyNumberFormat="1" applyFont="1" applyBorder="1" applyAlignment="1">
      <alignment horizontal="center" vertical="center" wrapText="1"/>
    </xf>
    <xf numFmtId="0" fontId="18" fillId="0" borderId="74" xfId="0" applyFont="1" applyBorder="1" applyAlignment="1">
      <alignment vertical="center"/>
    </xf>
    <xf numFmtId="3" fontId="18" fillId="0" borderId="75" xfId="0" applyNumberFormat="1" applyFont="1" applyBorder="1" applyAlignment="1">
      <alignment horizontal="center" vertical="center" wrapText="1"/>
    </xf>
    <xf numFmtId="168" fontId="18" fillId="0" borderId="75" xfId="0" applyNumberFormat="1" applyFont="1" applyBorder="1" applyAlignment="1">
      <alignment horizontal="center" vertical="center" wrapText="1"/>
    </xf>
    <xf numFmtId="3" fontId="18" fillId="0" borderId="75" xfId="0" applyNumberFormat="1" applyFont="1" applyBorder="1" applyAlignment="1">
      <alignment horizontal="right" vertical="center" wrapText="1"/>
    </xf>
    <xf numFmtId="169" fontId="18" fillId="0" borderId="75" xfId="0" applyNumberFormat="1" applyFont="1" applyBorder="1" applyAlignment="1">
      <alignment horizontal="right" vertical="center" wrapText="1"/>
    </xf>
    <xf numFmtId="169" fontId="18" fillId="7" borderId="75" xfId="0" applyNumberFormat="1" applyFont="1" applyFill="1" applyBorder="1" applyAlignment="1">
      <alignment horizontal="right" vertical="center"/>
    </xf>
    <xf numFmtId="169" fontId="18" fillId="7" borderId="75" xfId="0" applyNumberFormat="1" applyFont="1" applyFill="1" applyBorder="1" applyAlignment="1">
      <alignment horizontal="right" vertical="center" wrapText="1"/>
    </xf>
    <xf numFmtId="169" fontId="18" fillId="0" borderId="76" xfId="0" applyNumberFormat="1" applyFont="1" applyBorder="1" applyAlignment="1">
      <alignment horizontal="right" vertical="center" wrapText="1"/>
    </xf>
    <xf numFmtId="0" fontId="19" fillId="0" borderId="74" xfId="0" applyFont="1" applyBorder="1" applyAlignment="1">
      <alignment vertical="center"/>
    </xf>
    <xf numFmtId="168" fontId="1" fillId="0" borderId="0" xfId="0" applyNumberFormat="1" applyFont="1" applyAlignment="1">
      <alignment vertical="center"/>
    </xf>
    <xf numFmtId="168" fontId="2" fillId="0" borderId="0" xfId="0" applyNumberFormat="1" applyFont="1" applyAlignment="1">
      <alignment horizontal="left" vertical="center"/>
    </xf>
    <xf numFmtId="0" fontId="2" fillId="0" borderId="0" xfId="0" quotePrefix="1" applyFont="1" applyAlignment="1">
      <alignment horizontal="left" vertical="center"/>
    </xf>
    <xf numFmtId="168" fontId="1" fillId="0" borderId="0" xfId="0" applyNumberFormat="1" applyFont="1" applyAlignment="1">
      <alignment vertical="center" wrapText="1"/>
    </xf>
    <xf numFmtId="0" fontId="34" fillId="0" borderId="0" xfId="0" applyFont="1"/>
    <xf numFmtId="168" fontId="20" fillId="0" borderId="0" xfId="0" applyNumberFormat="1" applyFont="1" applyAlignment="1">
      <alignment vertical="center" wrapText="1"/>
    </xf>
    <xf numFmtId="0" fontId="20" fillId="0" borderId="0" xfId="0" applyFont="1"/>
    <xf numFmtId="171" fontId="3" fillId="0" borderId="0" xfId="0" applyNumberFormat="1" applyFont="1" applyAlignment="1">
      <alignment horizontal="center" vertical="center"/>
    </xf>
    <xf numFmtId="171" fontId="19" fillId="0" borderId="0" xfId="0" applyNumberFormat="1" applyFont="1" applyAlignment="1">
      <alignment horizontal="center" vertical="center"/>
    </xf>
    <xf numFmtId="171" fontId="21" fillId="0" borderId="0" xfId="0" applyNumberFormat="1" applyFont="1" applyAlignment="1">
      <alignment vertical="center"/>
    </xf>
    <xf numFmtId="171" fontId="56" fillId="0" borderId="22" xfId="0" quotePrefix="1" applyNumberFormat="1" applyFont="1" applyBorder="1" applyAlignment="1">
      <alignment horizontal="center" vertical="center" wrapText="1"/>
    </xf>
    <xf numFmtId="171" fontId="56" fillId="0" borderId="22" xfId="0" applyNumberFormat="1" applyFont="1" applyBorder="1" applyAlignment="1">
      <alignment horizontal="center" vertical="center" wrapText="1"/>
    </xf>
    <xf numFmtId="171" fontId="19" fillId="0" borderId="22" xfId="0" applyNumberFormat="1" applyFont="1" applyBorder="1" applyAlignment="1">
      <alignment horizontal="right" vertical="center" wrapText="1"/>
    </xf>
    <xf numFmtId="169" fontId="19" fillId="0" borderId="77" xfId="0" applyNumberFormat="1" applyFont="1" applyBorder="1" applyAlignment="1">
      <alignment horizontal="right" vertical="center" wrapText="1"/>
    </xf>
    <xf numFmtId="169" fontId="19" fillId="7" borderId="22" xfId="0" applyNumberFormat="1" applyFont="1" applyFill="1" applyBorder="1" applyAlignment="1">
      <alignment horizontal="center" vertical="center" wrapText="1"/>
    </xf>
    <xf numFmtId="3" fontId="19" fillId="0" borderId="77" xfId="0" applyNumberFormat="1" applyFont="1" applyBorder="1" applyAlignment="1">
      <alignment horizontal="right" vertical="center" wrapText="1"/>
    </xf>
    <xf numFmtId="0" fontId="71" fillId="3" borderId="22" xfId="0" applyFont="1" applyFill="1" applyBorder="1" applyAlignment="1">
      <alignment wrapText="1"/>
    </xf>
    <xf numFmtId="3" fontId="71" fillId="0" borderId="52" xfId="0" applyNumberFormat="1" applyFont="1" applyBorder="1" applyAlignment="1">
      <alignment horizontal="center"/>
    </xf>
    <xf numFmtId="171" fontId="71" fillId="0" borderId="52" xfId="0" applyNumberFormat="1" applyFont="1" applyBorder="1" applyAlignment="1">
      <alignment horizontal="center"/>
    </xf>
    <xf numFmtId="3" fontId="20" fillId="0" borderId="52" xfId="0" applyNumberFormat="1" applyFont="1" applyBorder="1"/>
    <xf numFmtId="169" fontId="71" fillId="0" borderId="52" xfId="0" applyNumberFormat="1" applyFont="1" applyBorder="1" applyAlignment="1">
      <alignment horizontal="center"/>
    </xf>
    <xf numFmtId="169" fontId="71" fillId="7" borderId="52" xfId="0" applyNumberFormat="1" applyFont="1" applyFill="1" applyBorder="1" applyAlignment="1">
      <alignment horizontal="center"/>
    </xf>
    <xf numFmtId="169" fontId="71" fillId="7" borderId="52" xfId="0" applyNumberFormat="1" applyFont="1" applyFill="1" applyBorder="1" applyAlignment="1">
      <alignment horizontal="center" wrapText="1"/>
    </xf>
    <xf numFmtId="169" fontId="71" fillId="0" borderId="52" xfId="0" applyNumberFormat="1" applyFont="1" applyBorder="1" applyAlignment="1">
      <alignment horizontal="center" wrapText="1"/>
    </xf>
    <xf numFmtId="3" fontId="72" fillId="0" borderId="59" xfId="0" applyNumberFormat="1" applyFont="1" applyBorder="1" applyAlignment="1">
      <alignment horizontal="center" wrapText="1"/>
    </xf>
    <xf numFmtId="3" fontId="72" fillId="0" borderId="4" xfId="0" applyNumberFormat="1" applyFont="1" applyBorder="1" applyAlignment="1">
      <alignment horizontal="center" wrapText="1"/>
    </xf>
    <xf numFmtId="0" fontId="71" fillId="3" borderId="16" xfId="0" applyFont="1" applyFill="1" applyBorder="1" applyAlignment="1">
      <alignment wrapText="1"/>
    </xf>
    <xf numFmtId="3" fontId="71" fillId="0" borderId="57" xfId="0" applyNumberFormat="1" applyFont="1" applyBorder="1" applyAlignment="1">
      <alignment horizontal="center"/>
    </xf>
    <xf numFmtId="171" fontId="71" fillId="0" borderId="57" xfId="0" applyNumberFormat="1" applyFont="1" applyBorder="1" applyAlignment="1">
      <alignment horizontal="center"/>
    </xf>
    <xf numFmtId="3" fontId="20" fillId="0" borderId="57" xfId="0" applyNumberFormat="1" applyFont="1" applyBorder="1"/>
    <xf numFmtId="169" fontId="71" fillId="0" borderId="57" xfId="0" applyNumberFormat="1" applyFont="1" applyBorder="1" applyAlignment="1">
      <alignment horizontal="center"/>
    </xf>
    <xf numFmtId="169" fontId="71" fillId="7" borderId="57" xfId="0" applyNumberFormat="1" applyFont="1" applyFill="1" applyBorder="1" applyAlignment="1">
      <alignment horizontal="center"/>
    </xf>
    <xf numFmtId="169" fontId="71" fillId="7" borderId="57" xfId="0" applyNumberFormat="1" applyFont="1" applyFill="1" applyBorder="1" applyAlignment="1">
      <alignment horizontal="center" wrapText="1"/>
    </xf>
    <xf numFmtId="169" fontId="71" fillId="0" borderId="57" xfId="0" applyNumberFormat="1" applyFont="1" applyBorder="1" applyAlignment="1">
      <alignment horizontal="center" wrapText="1"/>
    </xf>
    <xf numFmtId="3" fontId="72" fillId="0" borderId="60" xfId="0" applyNumberFormat="1" applyFont="1" applyBorder="1" applyAlignment="1">
      <alignment horizontal="center" wrapText="1"/>
    </xf>
    <xf numFmtId="3" fontId="72" fillId="0" borderId="6" xfId="0" applyNumberFormat="1" applyFont="1" applyBorder="1" applyAlignment="1">
      <alignment horizontal="center" wrapText="1"/>
    </xf>
    <xf numFmtId="0" fontId="71" fillId="3" borderId="22" xfId="0" applyFont="1" applyFill="1" applyBorder="1" applyAlignment="1">
      <alignment vertical="top" wrapText="1"/>
    </xf>
    <xf numFmtId="3" fontId="71" fillId="9" borderId="57" xfId="0" applyNumberFormat="1" applyFont="1" applyFill="1" applyBorder="1" applyAlignment="1">
      <alignment horizontal="center"/>
    </xf>
    <xf numFmtId="0" fontId="71" fillId="3" borderId="48" xfId="0" applyFont="1" applyFill="1" applyBorder="1" applyAlignment="1">
      <alignment wrapText="1"/>
    </xf>
    <xf numFmtId="171" fontId="71" fillId="9" borderId="57" xfId="0" applyNumberFormat="1" applyFont="1" applyFill="1" applyBorder="1" applyAlignment="1">
      <alignment horizontal="center"/>
    </xf>
    <xf numFmtId="169" fontId="71" fillId="9" borderId="57" xfId="0" applyNumberFormat="1" applyFont="1" applyFill="1" applyBorder="1" applyAlignment="1">
      <alignment horizontal="center" wrapText="1"/>
    </xf>
    <xf numFmtId="171" fontId="18" fillId="0" borderId="22" xfId="0" applyNumberFormat="1" applyFont="1" applyBorder="1" applyAlignment="1">
      <alignment horizontal="right" vertical="center"/>
    </xf>
    <xf numFmtId="0" fontId="71" fillId="3" borderId="22" xfId="0" applyFont="1" applyFill="1" applyBorder="1" applyAlignment="1">
      <alignment horizontal="center"/>
    </xf>
    <xf numFmtId="0" fontId="20" fillId="0" borderId="22" xfId="0" applyFont="1" applyBorder="1"/>
    <xf numFmtId="171" fontId="71" fillId="0" borderId="57" xfId="0" applyNumberFormat="1" applyFont="1" applyBorder="1" applyAlignment="1">
      <alignment horizontal="center" wrapText="1"/>
    </xf>
    <xf numFmtId="3" fontId="71" fillId="0" borderId="57" xfId="0" applyNumberFormat="1" applyFont="1" applyBorder="1" applyAlignment="1">
      <alignment horizontal="center" wrapText="1"/>
    </xf>
    <xf numFmtId="0" fontId="71" fillId="0" borderId="22" xfId="0" applyFont="1" applyBorder="1" applyAlignment="1">
      <alignment wrapText="1"/>
    </xf>
    <xf numFmtId="0" fontId="71" fillId="0" borderId="22" xfId="0" applyFont="1" applyBorder="1" applyAlignment="1">
      <alignment horizontal="center"/>
    </xf>
    <xf numFmtId="0" fontId="71" fillId="0" borderId="48" xfId="0" applyFont="1" applyBorder="1" applyAlignment="1">
      <alignment wrapText="1"/>
    </xf>
    <xf numFmtId="3" fontId="72" fillId="0" borderId="57" xfId="0" applyNumberFormat="1" applyFont="1" applyBorder="1" applyAlignment="1">
      <alignment horizontal="center" wrapText="1"/>
    </xf>
    <xf numFmtId="171" fontId="19" fillId="0" borderId="5" xfId="0" applyNumberFormat="1" applyFont="1" applyBorder="1" applyAlignment="1">
      <alignment vertical="center" wrapText="1"/>
    </xf>
    <xf numFmtId="0" fontId="19" fillId="0" borderId="5" xfId="0" applyFont="1" applyBorder="1" applyAlignment="1">
      <alignment horizontal="left" vertical="center" wrapText="1"/>
    </xf>
    <xf numFmtId="3" fontId="19" fillId="0" borderId="5" xfId="0" applyNumberFormat="1" applyFont="1" applyBorder="1" applyAlignment="1">
      <alignment horizontal="right" vertical="center"/>
    </xf>
    <xf numFmtId="171" fontId="19" fillId="0" borderId="5" xfId="0" applyNumberFormat="1" applyFont="1" applyBorder="1" applyAlignment="1">
      <alignment horizontal="right" vertical="center"/>
    </xf>
    <xf numFmtId="169" fontId="19" fillId="0" borderId="5" xfId="0" applyNumberFormat="1" applyFont="1" applyBorder="1" applyAlignment="1">
      <alignment horizontal="right" vertical="center"/>
    </xf>
    <xf numFmtId="169" fontId="19" fillId="7" borderId="78" xfId="0" applyNumberFormat="1" applyFont="1" applyFill="1" applyBorder="1" applyAlignment="1">
      <alignment horizontal="right" vertical="center"/>
    </xf>
    <xf numFmtId="169" fontId="19" fillId="0" borderId="79" xfId="0" applyNumberFormat="1" applyFont="1" applyBorder="1" applyAlignment="1">
      <alignment horizontal="right" vertical="center"/>
    </xf>
    <xf numFmtId="171" fontId="18" fillId="0" borderId="0" xfId="0" applyNumberFormat="1" applyFont="1" applyAlignment="1">
      <alignment horizontal="right" vertical="center" wrapText="1"/>
    </xf>
    <xf numFmtId="171" fontId="18" fillId="0" borderId="0" xfId="0" applyNumberFormat="1" applyFont="1" applyAlignment="1">
      <alignment vertical="center"/>
    </xf>
    <xf numFmtId="171" fontId="18" fillId="0" borderId="0" xfId="0" applyNumberFormat="1" applyFont="1" applyAlignment="1">
      <alignment vertical="center" wrapText="1"/>
    </xf>
    <xf numFmtId="171" fontId="20" fillId="0" borderId="0" xfId="0" applyNumberFormat="1" applyFont="1" applyAlignment="1">
      <alignment vertical="center" wrapText="1"/>
    </xf>
    <xf numFmtId="171" fontId="13" fillId="0" borderId="0" xfId="0" applyNumberFormat="1" applyFont="1"/>
    <xf numFmtId="173" fontId="3" fillId="0" borderId="0" xfId="0" applyNumberFormat="1" applyFont="1" applyAlignment="1">
      <alignment horizontal="center" vertical="center"/>
    </xf>
    <xf numFmtId="173" fontId="19" fillId="0" borderId="0" xfId="0" applyNumberFormat="1" applyFont="1" applyAlignment="1">
      <alignment horizontal="center" vertical="center"/>
    </xf>
    <xf numFmtId="173" fontId="21" fillId="0" borderId="0" xfId="0" applyNumberFormat="1" applyFont="1" applyAlignment="1">
      <alignment vertical="center"/>
    </xf>
    <xf numFmtId="173" fontId="56" fillId="0" borderId="22" xfId="0" quotePrefix="1" applyNumberFormat="1" applyFont="1" applyBorder="1" applyAlignment="1">
      <alignment horizontal="center" vertical="center" wrapText="1"/>
    </xf>
    <xf numFmtId="173" fontId="56" fillId="0" borderId="22" xfId="0" applyNumberFormat="1" applyFont="1" applyBorder="1" applyAlignment="1">
      <alignment horizontal="center" vertical="center" wrapText="1"/>
    </xf>
    <xf numFmtId="173" fontId="19" fillId="0" borderId="22" xfId="0" applyNumberFormat="1" applyFont="1" applyBorder="1" applyAlignment="1">
      <alignment horizontal="right" vertical="center" wrapText="1"/>
    </xf>
    <xf numFmtId="0" fontId="71" fillId="0" borderId="22" xfId="0" applyFont="1" applyBorder="1" applyAlignment="1">
      <alignment horizontal="left"/>
    </xf>
    <xf numFmtId="3" fontId="71" fillId="0" borderId="22" xfId="0" applyNumberFormat="1" applyFont="1" applyBorder="1" applyAlignment="1">
      <alignment horizontal="right"/>
    </xf>
    <xf numFmtId="173" fontId="71" fillId="0" borderId="52" xfId="0" applyNumberFormat="1" applyFont="1" applyBorder="1" applyAlignment="1">
      <alignment horizontal="right"/>
    </xf>
    <xf numFmtId="3" fontId="71" fillId="2" borderId="52" xfId="0" applyNumberFormat="1" applyFont="1" applyFill="1" applyBorder="1" applyAlignment="1">
      <alignment horizontal="right"/>
    </xf>
    <xf numFmtId="169" fontId="71" fillId="0" borderId="52" xfId="0" applyNumberFormat="1" applyFont="1" applyBorder="1" applyAlignment="1">
      <alignment horizontal="right"/>
    </xf>
    <xf numFmtId="169" fontId="71" fillId="7" borderId="52" xfId="0" applyNumberFormat="1" applyFont="1" applyFill="1" applyBorder="1" applyAlignment="1">
      <alignment horizontal="right"/>
    </xf>
    <xf numFmtId="169" fontId="71" fillId="7" borderId="52" xfId="0" applyNumberFormat="1" applyFont="1" applyFill="1" applyBorder="1" applyAlignment="1">
      <alignment horizontal="right" wrapText="1"/>
    </xf>
    <xf numFmtId="169" fontId="18" fillId="0" borderId="77" xfId="0" applyNumberFormat="1" applyFont="1" applyBorder="1" applyAlignment="1">
      <alignment horizontal="right" vertical="center" wrapText="1"/>
    </xf>
    <xf numFmtId="0" fontId="71" fillId="0" borderId="48" xfId="0" applyFont="1" applyBorder="1" applyAlignment="1">
      <alignment horizontal="left"/>
    </xf>
    <xf numFmtId="3" fontId="71" fillId="0" borderId="48" xfId="0" applyNumberFormat="1" applyFont="1" applyBorder="1" applyAlignment="1">
      <alignment horizontal="right"/>
    </xf>
    <xf numFmtId="3" fontId="71" fillId="0" borderId="57" xfId="0" applyNumberFormat="1" applyFont="1" applyBorder="1" applyAlignment="1">
      <alignment horizontal="right"/>
    </xf>
    <xf numFmtId="169" fontId="71" fillId="0" borderId="57" xfId="0" applyNumberFormat="1" applyFont="1" applyBorder="1" applyAlignment="1">
      <alignment horizontal="right"/>
    </xf>
    <xf numFmtId="169" fontId="18" fillId="3" borderId="0" xfId="0" applyNumberFormat="1" applyFont="1" applyFill="1"/>
    <xf numFmtId="169" fontId="71" fillId="7" borderId="57" xfId="0" applyNumberFormat="1" applyFont="1" applyFill="1" applyBorder="1" applyAlignment="1">
      <alignment horizontal="right" wrapText="1"/>
    </xf>
    <xf numFmtId="173" fontId="71" fillId="0" borderId="57" xfId="0" applyNumberFormat="1" applyFont="1" applyBorder="1" applyAlignment="1">
      <alignment horizontal="right"/>
    </xf>
    <xf numFmtId="169" fontId="71" fillId="7" borderId="57" xfId="0" applyNumberFormat="1" applyFont="1" applyFill="1" applyBorder="1" applyAlignment="1">
      <alignment horizontal="right"/>
    </xf>
    <xf numFmtId="169" fontId="68" fillId="5" borderId="0" xfId="0" applyNumberFormat="1" applyFont="1" applyFill="1"/>
    <xf numFmtId="169" fontId="73" fillId="5" borderId="57" xfId="0" applyNumberFormat="1" applyFont="1" applyFill="1" applyBorder="1" applyAlignment="1">
      <alignment horizontal="right" wrapText="1"/>
    </xf>
    <xf numFmtId="169" fontId="68" fillId="7" borderId="0" xfId="0" applyNumberFormat="1" applyFont="1" applyFill="1"/>
    <xf numFmtId="169" fontId="71" fillId="7" borderId="80" xfId="0" applyNumberFormat="1" applyFont="1" applyFill="1" applyBorder="1" applyAlignment="1">
      <alignment horizontal="right"/>
    </xf>
    <xf numFmtId="169" fontId="71" fillId="7" borderId="80" xfId="0" applyNumberFormat="1" applyFont="1" applyFill="1" applyBorder="1" applyAlignment="1">
      <alignment horizontal="right" wrapText="1"/>
    </xf>
    <xf numFmtId="0" fontId="74" fillId="0" borderId="0" xfId="0" applyFont="1"/>
    <xf numFmtId="3" fontId="71" fillId="0" borderId="16" xfId="0" applyNumberFormat="1" applyFont="1" applyBorder="1" applyAlignment="1">
      <alignment horizontal="right"/>
    </xf>
    <xf numFmtId="173" fontId="20" fillId="8" borderId="80" xfId="0" applyNumberFormat="1" applyFont="1" applyFill="1" applyBorder="1" applyAlignment="1">
      <alignment horizontal="right"/>
    </xf>
    <xf numFmtId="3" fontId="71" fillId="0" borderId="80" xfId="0" applyNumberFormat="1" applyFont="1" applyBorder="1" applyAlignment="1">
      <alignment horizontal="right"/>
    </xf>
    <xf numFmtId="0" fontId="20" fillId="0" borderId="80" xfId="0" applyFont="1" applyBorder="1" applyAlignment="1">
      <alignment horizontal="right"/>
    </xf>
    <xf numFmtId="169" fontId="71" fillId="0" borderId="80" xfId="0" applyNumberFormat="1" applyFont="1" applyBorder="1" applyAlignment="1">
      <alignment horizontal="right"/>
    </xf>
    <xf numFmtId="169" fontId="68" fillId="3" borderId="0" xfId="0" applyNumberFormat="1" applyFont="1" applyFill="1"/>
    <xf numFmtId="173" fontId="18" fillId="0" borderId="22" xfId="0" applyNumberFormat="1" applyFont="1" applyBorder="1" applyAlignment="1">
      <alignment horizontal="right" vertical="center"/>
    </xf>
    <xf numFmtId="173" fontId="71" fillId="8" borderId="52" xfId="0" applyNumberFormat="1" applyFont="1" applyFill="1" applyBorder="1" applyAlignment="1">
      <alignment horizontal="right"/>
    </xf>
    <xf numFmtId="3" fontId="71" fillId="0" borderId="52" xfId="0" applyNumberFormat="1" applyFont="1" applyBorder="1" applyAlignment="1">
      <alignment horizontal="right"/>
    </xf>
    <xf numFmtId="3" fontId="71" fillId="0" borderId="48" xfId="0" applyNumberFormat="1" applyFont="1" applyBorder="1" applyAlignment="1">
      <alignment horizontal="right" wrapText="1"/>
    </xf>
    <xf numFmtId="173" fontId="71" fillId="0" borderId="57" xfId="0" applyNumberFormat="1" applyFont="1" applyBorder="1" applyAlignment="1">
      <alignment horizontal="right" wrapText="1"/>
    </xf>
    <xf numFmtId="3" fontId="71" fillId="0" borderId="57" xfId="0" applyNumberFormat="1" applyFont="1" applyBorder="1" applyAlignment="1">
      <alignment horizontal="right" wrapText="1"/>
    </xf>
    <xf numFmtId="169" fontId="71" fillId="0" borderId="57" xfId="0" applyNumberFormat="1" applyFont="1" applyBorder="1" applyAlignment="1">
      <alignment horizontal="right" wrapText="1"/>
    </xf>
    <xf numFmtId="173" fontId="75" fillId="0" borderId="57" xfId="0" applyNumberFormat="1" applyFont="1" applyBorder="1" applyAlignment="1">
      <alignment horizontal="right"/>
    </xf>
    <xf numFmtId="169" fontId="71" fillId="10" borderId="57" xfId="0" applyNumberFormat="1" applyFont="1" applyFill="1" applyBorder="1" applyAlignment="1">
      <alignment horizontal="right" wrapText="1"/>
    </xf>
    <xf numFmtId="165" fontId="18" fillId="0" borderId="21" xfId="0" applyNumberFormat="1" applyFont="1" applyBorder="1" applyAlignment="1">
      <alignment vertical="center" wrapText="1"/>
    </xf>
    <xf numFmtId="165" fontId="18" fillId="0" borderId="48" xfId="0" applyNumberFormat="1" applyFont="1" applyBorder="1" applyAlignment="1">
      <alignment vertical="center" wrapText="1"/>
    </xf>
    <xf numFmtId="3" fontId="18" fillId="0" borderId="48" xfId="0" applyNumberFormat="1" applyFont="1" applyBorder="1" applyAlignment="1">
      <alignment horizontal="right" vertical="center" wrapText="1"/>
    </xf>
    <xf numFmtId="173" fontId="18" fillId="0" borderId="57" xfId="0" applyNumberFormat="1" applyFont="1" applyBorder="1" applyAlignment="1">
      <alignment horizontal="right" vertical="center" wrapText="1"/>
    </xf>
    <xf numFmtId="3" fontId="18" fillId="0" borderId="57" xfId="0" applyNumberFormat="1" applyFont="1" applyBorder="1" applyAlignment="1">
      <alignment horizontal="right" vertical="center" wrapText="1"/>
    </xf>
    <xf numFmtId="3" fontId="19" fillId="0" borderId="57" xfId="0" applyNumberFormat="1" applyFont="1" applyBorder="1" applyAlignment="1">
      <alignment horizontal="right" vertical="center" wrapText="1"/>
    </xf>
    <xf numFmtId="169" fontId="18" fillId="0" borderId="57" xfId="0" applyNumberFormat="1" applyFont="1" applyBorder="1" applyAlignment="1">
      <alignment horizontal="right" vertical="center" wrapText="1"/>
    </xf>
    <xf numFmtId="3" fontId="71" fillId="0" borderId="22" xfId="0" applyNumberFormat="1" applyFont="1" applyBorder="1" applyAlignment="1">
      <alignment horizontal="right" wrapText="1"/>
    </xf>
    <xf numFmtId="173" fontId="71" fillId="0" borderId="52" xfId="0" applyNumberFormat="1" applyFont="1" applyBorder="1" applyAlignment="1">
      <alignment horizontal="right" wrapText="1"/>
    </xf>
    <xf numFmtId="3" fontId="71" fillId="0" borderId="52" xfId="0" applyNumberFormat="1" applyFont="1" applyBorder="1" applyAlignment="1">
      <alignment horizontal="right" wrapText="1"/>
    </xf>
    <xf numFmtId="169" fontId="71" fillId="0" borderId="52" xfId="0" applyNumberFormat="1" applyFont="1" applyBorder="1" applyAlignment="1">
      <alignment horizontal="right" wrapText="1"/>
    </xf>
    <xf numFmtId="173" fontId="19" fillId="0" borderId="1" xfId="0" applyNumberFormat="1" applyFont="1" applyBorder="1" applyAlignment="1">
      <alignment horizontal="right" vertical="center"/>
    </xf>
    <xf numFmtId="173" fontId="18" fillId="0" borderId="0" xfId="0" applyNumberFormat="1" applyFont="1" applyAlignment="1">
      <alignment horizontal="right" vertical="center" wrapText="1"/>
    </xf>
    <xf numFmtId="173" fontId="18" fillId="0" borderId="0" xfId="0" applyNumberFormat="1" applyFont="1" applyAlignment="1">
      <alignment vertical="center"/>
    </xf>
    <xf numFmtId="173" fontId="19" fillId="0" borderId="0" xfId="0" applyNumberFormat="1" applyFont="1" applyAlignment="1">
      <alignment horizontal="left" vertical="center"/>
    </xf>
    <xf numFmtId="173" fontId="18" fillId="0" borderId="0" xfId="0" applyNumberFormat="1" applyFont="1" applyAlignment="1">
      <alignment vertical="center" wrapText="1"/>
    </xf>
    <xf numFmtId="173" fontId="20" fillId="0" borderId="0" xfId="0" applyNumberFormat="1" applyFont="1" applyAlignment="1">
      <alignment vertical="center" wrapText="1"/>
    </xf>
    <xf numFmtId="173" fontId="13" fillId="0" borderId="0" xfId="0" applyNumberFormat="1" applyFont="1"/>
    <xf numFmtId="0" fontId="68" fillId="0" borderId="81" xfId="0" applyFont="1" applyBorder="1" applyAlignment="1">
      <alignment horizontal="left"/>
    </xf>
    <xf numFmtId="0" fontId="18" fillId="3" borderId="1" xfId="0" applyFont="1" applyFill="1" applyBorder="1" applyAlignment="1">
      <alignment horizontal="left"/>
    </xf>
    <xf numFmtId="0" fontId="18" fillId="8" borderId="1" xfId="0" applyFont="1" applyFill="1" applyBorder="1" applyAlignment="1">
      <alignment horizontal="left"/>
    </xf>
    <xf numFmtId="169" fontId="18" fillId="11" borderId="22" xfId="0" applyNumberFormat="1" applyFont="1" applyFill="1" applyBorder="1" applyAlignment="1">
      <alignment horizontal="right" vertical="center" wrapText="1"/>
    </xf>
    <xf numFmtId="0" fontId="18" fillId="0" borderId="1" xfId="0" applyFont="1" applyBorder="1" applyAlignment="1">
      <alignment horizontal="left" vertical="center" wrapText="1"/>
    </xf>
    <xf numFmtId="3" fontId="18" fillId="8" borderId="22" xfId="0" applyNumberFormat="1" applyFont="1" applyFill="1" applyBorder="1" applyAlignment="1">
      <alignment horizontal="right" vertical="center"/>
    </xf>
    <xf numFmtId="168" fontId="18" fillId="8" borderId="22" xfId="0" applyNumberFormat="1" applyFont="1" applyFill="1" applyBorder="1" applyAlignment="1">
      <alignment horizontal="right" vertical="center"/>
    </xf>
    <xf numFmtId="0" fontId="68"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82" xfId="0" applyFont="1" applyBorder="1" applyAlignment="1">
      <alignment horizontal="left" vertical="center"/>
    </xf>
    <xf numFmtId="3" fontId="71" fillId="0" borderId="54" xfId="0" applyNumberFormat="1" applyFont="1" applyBorder="1" applyAlignment="1">
      <alignment horizontal="right"/>
    </xf>
    <xf numFmtId="168" fontId="71" fillId="0" borderId="57" xfId="0" applyNumberFormat="1" applyFont="1" applyBorder="1" applyAlignment="1">
      <alignment horizontal="right"/>
    </xf>
    <xf numFmtId="169" fontId="18" fillId="7" borderId="67" xfId="0" applyNumberFormat="1" applyFont="1" applyFill="1" applyBorder="1" applyAlignment="1">
      <alignment horizontal="right" vertical="center"/>
    </xf>
    <xf numFmtId="169" fontId="18" fillId="7" borderId="67" xfId="0" applyNumberFormat="1" applyFont="1" applyFill="1" applyBorder="1" applyAlignment="1">
      <alignment horizontal="right" vertical="center" wrapText="1"/>
    </xf>
    <xf numFmtId="171" fontId="18" fillId="0" borderId="22" xfId="0" applyNumberFormat="1" applyFont="1" applyBorder="1" applyAlignment="1">
      <alignment vertical="center" wrapText="1"/>
    </xf>
    <xf numFmtId="0" fontId="18" fillId="8" borderId="83" xfId="0" applyFont="1" applyFill="1" applyBorder="1" applyAlignment="1">
      <alignment horizontal="left" vertical="top" wrapText="1"/>
    </xf>
    <xf numFmtId="0" fontId="18" fillId="8" borderId="84" xfId="0" applyFont="1" applyFill="1" applyBorder="1" applyAlignment="1">
      <alignment horizontal="left" vertical="top" wrapText="1"/>
    </xf>
    <xf numFmtId="0" fontId="76" fillId="2" borderId="85" xfId="0" applyFont="1" applyFill="1" applyBorder="1" applyAlignment="1">
      <alignment horizontal="left" vertical="top"/>
    </xf>
    <xf numFmtId="3" fontId="71" fillId="2" borderId="54" xfId="0" applyNumberFormat="1" applyFont="1" applyFill="1" applyBorder="1" applyAlignment="1">
      <alignment horizontal="right"/>
    </xf>
    <xf numFmtId="173" fontId="71" fillId="2" borderId="57" xfId="0" applyNumberFormat="1" applyFont="1" applyFill="1" applyBorder="1" applyAlignment="1">
      <alignment horizontal="right"/>
    </xf>
    <xf numFmtId="3" fontId="71" fillId="2" borderId="57" xfId="0" applyNumberFormat="1" applyFont="1" applyFill="1" applyBorder="1" applyAlignment="1">
      <alignment horizontal="right"/>
    </xf>
    <xf numFmtId="3" fontId="20" fillId="2" borderId="57" xfId="0" applyNumberFormat="1" applyFont="1" applyFill="1" applyBorder="1"/>
    <xf numFmtId="169" fontId="71" fillId="2" borderId="57" xfId="0" applyNumberFormat="1" applyFont="1" applyFill="1" applyBorder="1" applyAlignment="1">
      <alignment horizontal="right"/>
    </xf>
    <xf numFmtId="169" fontId="71" fillId="2" borderId="57" xfId="0" applyNumberFormat="1" applyFont="1" applyFill="1" applyBorder="1" applyAlignment="1">
      <alignment horizontal="right" wrapText="1"/>
    </xf>
    <xf numFmtId="169" fontId="76" fillId="2" borderId="52" xfId="0" applyNumberFormat="1" applyFont="1" applyFill="1" applyBorder="1" applyAlignment="1">
      <alignment horizontal="right"/>
    </xf>
    <xf numFmtId="0" fontId="18" fillId="8" borderId="86" xfId="0" applyFont="1" applyFill="1" applyBorder="1" applyAlignment="1">
      <alignment horizontal="left" vertical="top" wrapText="1"/>
    </xf>
    <xf numFmtId="0" fontId="18" fillId="8" borderId="22" xfId="0" applyFont="1" applyFill="1" applyBorder="1" applyAlignment="1">
      <alignment horizontal="left" vertical="top" wrapText="1"/>
    </xf>
    <xf numFmtId="173" fontId="71" fillId="8" borderId="57" xfId="0" applyNumberFormat="1" applyFont="1" applyFill="1" applyBorder="1" applyAlignment="1">
      <alignment horizontal="right"/>
    </xf>
    <xf numFmtId="0" fontId="60" fillId="6" borderId="0" xfId="0" applyFont="1" applyFill="1" applyAlignment="1">
      <alignment vertical="center"/>
    </xf>
    <xf numFmtId="168" fontId="18" fillId="0" borderId="22" xfId="0" applyNumberFormat="1" applyFont="1" applyBorder="1" applyAlignment="1">
      <alignment horizontal="left" vertical="center"/>
    </xf>
    <xf numFmtId="3" fontId="18" fillId="0" borderId="22" xfId="0" applyNumberFormat="1" applyFont="1" applyBorder="1" applyAlignment="1">
      <alignment horizontal="left" vertical="center"/>
    </xf>
    <xf numFmtId="168" fontId="71" fillId="0" borderId="52" xfId="0" applyNumberFormat="1" applyFont="1" applyBorder="1" applyAlignment="1">
      <alignment horizontal="right"/>
    </xf>
    <xf numFmtId="168" fontId="18" fillId="0" borderId="48" xfId="0" applyNumberFormat="1" applyFont="1" applyBorder="1" applyAlignment="1">
      <alignment horizontal="left" vertical="center"/>
    </xf>
    <xf numFmtId="3" fontId="76" fillId="2" borderId="22" xfId="0" applyNumberFormat="1" applyFont="1" applyFill="1" applyBorder="1" applyAlignment="1">
      <alignment horizontal="left"/>
    </xf>
    <xf numFmtId="3" fontId="71" fillId="2" borderId="48" xfId="0" applyNumberFormat="1" applyFont="1" applyFill="1" applyBorder="1" applyAlignment="1">
      <alignment horizontal="right" wrapText="1"/>
    </xf>
    <xf numFmtId="173" fontId="71" fillId="2" borderId="57" xfId="0" applyNumberFormat="1" applyFont="1" applyFill="1" applyBorder="1" applyAlignment="1">
      <alignment horizontal="right" wrapText="1"/>
    </xf>
    <xf numFmtId="3"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wrapText="1"/>
    </xf>
    <xf numFmtId="168" fontId="71" fillId="2" borderId="57" xfId="0" applyNumberFormat="1" applyFont="1" applyFill="1" applyBorder="1" applyAlignment="1">
      <alignment horizontal="right"/>
    </xf>
    <xf numFmtId="3" fontId="76" fillId="2" borderId="48" xfId="0" applyNumberFormat="1" applyFont="1" applyFill="1" applyBorder="1" applyAlignment="1">
      <alignment horizontal="left"/>
    </xf>
    <xf numFmtId="169" fontId="76" fillId="2" borderId="57" xfId="0" applyNumberFormat="1" applyFont="1" applyFill="1" applyBorder="1" applyAlignment="1">
      <alignment horizontal="right"/>
    </xf>
    <xf numFmtId="0" fontId="60" fillId="12" borderId="0" xfId="0" applyFont="1" applyFill="1" applyAlignment="1">
      <alignment vertical="center"/>
    </xf>
    <xf numFmtId="3" fontId="77" fillId="2" borderId="48" xfId="0" applyNumberFormat="1" applyFont="1" applyFill="1" applyBorder="1" applyAlignment="1">
      <alignment horizontal="left"/>
    </xf>
    <xf numFmtId="169" fontId="77" fillId="2" borderId="57" xfId="0" applyNumberFormat="1" applyFont="1" applyFill="1" applyBorder="1" applyAlignment="1">
      <alignment horizontal="right"/>
    </xf>
    <xf numFmtId="0" fontId="18" fillId="0" borderId="82" xfId="0" applyFont="1" applyBorder="1" applyAlignment="1">
      <alignment horizontal="left" vertical="center"/>
    </xf>
    <xf numFmtId="0" fontId="18" fillId="0" borderId="87" xfId="0" applyFont="1" applyBorder="1" applyAlignment="1">
      <alignment horizontal="left" vertical="center"/>
    </xf>
    <xf numFmtId="0" fontId="18" fillId="0" borderId="88" xfId="0" applyFont="1" applyBorder="1" applyAlignment="1">
      <alignment horizontal="left" vertical="center"/>
    </xf>
    <xf numFmtId="0" fontId="18" fillId="0" borderId="72" xfId="0" applyFont="1" applyBorder="1" applyAlignment="1">
      <alignment horizontal="left" vertical="center"/>
    </xf>
    <xf numFmtId="3" fontId="71" fillId="0" borderId="54" xfId="0" applyNumberFormat="1" applyFont="1" applyBorder="1" applyAlignment="1">
      <alignment horizontal="right" wrapText="1"/>
    </xf>
    <xf numFmtId="169" fontId="19" fillId="0" borderId="77" xfId="0" applyNumberFormat="1" applyFont="1" applyBorder="1" applyAlignment="1">
      <alignment horizontal="right" vertical="center"/>
    </xf>
    <xf numFmtId="0" fontId="11" fillId="0" borderId="72" xfId="0" applyFont="1" applyBorder="1" applyAlignment="1">
      <alignment vertical="center" shrinkToFit="1"/>
    </xf>
    <xf numFmtId="3" fontId="71" fillId="0" borderId="51" xfId="0" applyNumberFormat="1" applyFont="1" applyBorder="1" applyAlignment="1">
      <alignment horizontal="right" wrapText="1"/>
    </xf>
    <xf numFmtId="0" fontId="11" fillId="0" borderId="89" xfId="0" applyFont="1" applyBorder="1" applyAlignment="1">
      <alignment vertical="center" shrinkToFit="1"/>
    </xf>
    <xf numFmtId="169" fontId="49" fillId="0" borderId="64" xfId="0" applyNumberFormat="1" applyFont="1" applyBorder="1" applyAlignment="1">
      <alignment vertical="center"/>
    </xf>
    <xf numFmtId="169" fontId="18" fillId="0" borderId="90" xfId="0" applyNumberFormat="1" applyFont="1" applyBorder="1" applyAlignment="1">
      <alignment horizontal="right" vertical="center" wrapText="1"/>
    </xf>
    <xf numFmtId="0" fontId="11" fillId="0" borderId="22" xfId="0" applyFont="1" applyBorder="1" applyAlignment="1">
      <alignment vertical="center" shrinkToFit="1"/>
    </xf>
    <xf numFmtId="0" fontId="71" fillId="0" borderId="91" xfId="0" applyFont="1" applyBorder="1" applyAlignment="1">
      <alignment horizontal="right"/>
    </xf>
    <xf numFmtId="173" fontId="71" fillId="0" borderId="58" xfId="0" applyNumberFormat="1" applyFont="1" applyBorder="1" applyAlignment="1">
      <alignment horizontal="right"/>
    </xf>
    <xf numFmtId="0" fontId="71" fillId="0" borderId="58" xfId="0" applyFont="1" applyBorder="1" applyAlignment="1">
      <alignment horizontal="right"/>
    </xf>
    <xf numFmtId="0" fontId="20" fillId="0" borderId="58" xfId="0" applyFont="1" applyBorder="1"/>
    <xf numFmtId="168" fontId="71" fillId="0" borderId="58" xfId="0" applyNumberFormat="1" applyFont="1" applyBorder="1" applyAlignment="1">
      <alignment horizontal="right"/>
    </xf>
    <xf numFmtId="0" fontId="71" fillId="0" borderId="57" xfId="0" applyFont="1" applyBorder="1" applyAlignment="1">
      <alignment horizontal="right"/>
    </xf>
    <xf numFmtId="0" fontId="19" fillId="0" borderId="22" xfId="0" applyFont="1" applyBorder="1" applyAlignment="1">
      <alignment vertical="center"/>
    </xf>
    <xf numFmtId="0" fontId="19" fillId="0" borderId="77" xfId="0" applyFont="1" applyBorder="1" applyAlignment="1">
      <alignment vertical="center"/>
    </xf>
    <xf numFmtId="173" fontId="19" fillId="0" borderId="5" xfId="0" applyNumberFormat="1" applyFont="1" applyBorder="1" applyAlignment="1">
      <alignment horizontal="right" vertical="center"/>
    </xf>
    <xf numFmtId="0" fontId="19" fillId="0" borderId="5" xfId="0" applyFont="1" applyBorder="1" applyAlignment="1">
      <alignment vertical="center"/>
    </xf>
    <xf numFmtId="3" fontId="18" fillId="3" borderId="22" xfId="0" applyNumberFormat="1" applyFont="1" applyFill="1" applyBorder="1" applyAlignment="1">
      <alignment horizontal="right" vertical="center"/>
    </xf>
    <xf numFmtId="169" fontId="18" fillId="9" borderId="22" xfId="0" applyNumberFormat="1" applyFont="1" applyFill="1" applyBorder="1" applyAlignment="1">
      <alignment horizontal="right" vertical="center"/>
    </xf>
    <xf numFmtId="173" fontId="18" fillId="0" borderId="22" xfId="0" applyNumberFormat="1" applyFont="1" applyBorder="1" applyAlignment="1">
      <alignment horizontal="right" vertical="center" wrapText="1"/>
    </xf>
    <xf numFmtId="173" fontId="18" fillId="8" borderId="22" xfId="0" applyNumberFormat="1" applyFont="1" applyFill="1" applyBorder="1" applyAlignment="1">
      <alignment horizontal="right" vertical="center"/>
    </xf>
    <xf numFmtId="165" fontId="18" fillId="0" borderId="22" xfId="0" applyNumberFormat="1" applyFont="1" applyBorder="1" applyAlignment="1">
      <alignment horizontal="left" vertical="center" wrapText="1"/>
    </xf>
    <xf numFmtId="165" fontId="19" fillId="8" borderId="22" xfId="0" applyNumberFormat="1" applyFont="1" applyFill="1" applyBorder="1" applyAlignment="1">
      <alignment vertical="center" wrapText="1"/>
    </xf>
    <xf numFmtId="165" fontId="48" fillId="8" borderId="22" xfId="0" applyNumberFormat="1" applyFont="1" applyFill="1" applyBorder="1" applyAlignment="1">
      <alignment vertical="center" wrapText="1"/>
    </xf>
    <xf numFmtId="171" fontId="71" fillId="0" borderId="21" xfId="0" applyNumberFormat="1" applyFont="1" applyBorder="1" applyAlignment="1">
      <alignment wrapText="1"/>
    </xf>
    <xf numFmtId="0" fontId="71" fillId="0" borderId="22" xfId="0" applyFont="1" applyBorder="1" applyAlignment="1">
      <alignment vertical="top" wrapText="1"/>
    </xf>
    <xf numFmtId="0" fontId="71" fillId="0" borderId="22" xfId="0" applyFont="1" applyBorder="1" applyAlignment="1">
      <alignment horizontal="center" wrapText="1"/>
    </xf>
    <xf numFmtId="2" fontId="71" fillId="0" borderId="22" xfId="0" applyNumberFormat="1" applyFont="1" applyBorder="1" applyAlignment="1">
      <alignment horizontal="center" wrapText="1"/>
    </xf>
    <xf numFmtId="169" fontId="71" fillId="0" borderId="59" xfId="0" applyNumberFormat="1" applyFont="1" applyBorder="1" applyAlignment="1">
      <alignment horizontal="right" wrapText="1"/>
    </xf>
    <xf numFmtId="171" fontId="71" fillId="0" borderId="47" xfId="0" applyNumberFormat="1" applyFont="1" applyBorder="1" applyAlignment="1">
      <alignment wrapText="1"/>
    </xf>
    <xf numFmtId="169" fontId="71" fillId="3" borderId="57" xfId="0" applyNumberFormat="1" applyFont="1" applyFill="1" applyBorder="1" applyAlignment="1">
      <alignment horizontal="right" wrapText="1"/>
    </xf>
    <xf numFmtId="169" fontId="71" fillId="0" borderId="60" xfId="0" applyNumberFormat="1" applyFont="1" applyBorder="1" applyAlignment="1">
      <alignment horizontal="right" wrapText="1"/>
    </xf>
    <xf numFmtId="0" fontId="71" fillId="0" borderId="57" xfId="0" applyFont="1" applyBorder="1" applyAlignment="1">
      <alignment wrapText="1"/>
    </xf>
    <xf numFmtId="171" fontId="71" fillId="0" borderId="22" xfId="0" applyNumberFormat="1" applyFont="1" applyBorder="1" applyAlignment="1">
      <alignment wrapText="1"/>
    </xf>
    <xf numFmtId="169" fontId="71" fillId="0" borderId="22" xfId="0" applyNumberFormat="1" applyFont="1" applyBorder="1" applyAlignment="1">
      <alignment horizontal="right"/>
    </xf>
    <xf numFmtId="169" fontId="71" fillId="7" borderId="22" xfId="0" applyNumberFormat="1" applyFont="1" applyFill="1" applyBorder="1" applyAlignment="1">
      <alignment horizontal="right"/>
    </xf>
    <xf numFmtId="169" fontId="71" fillId="7" borderId="22" xfId="0" applyNumberFormat="1" applyFont="1" applyFill="1" applyBorder="1" applyAlignment="1">
      <alignment horizontal="right" wrapText="1"/>
    </xf>
    <xf numFmtId="169" fontId="71" fillId="0" borderId="22" xfId="0" applyNumberFormat="1" applyFont="1" applyBorder="1" applyAlignment="1">
      <alignment horizontal="right" wrapText="1"/>
    </xf>
    <xf numFmtId="0" fontId="19" fillId="0" borderId="4" xfId="0" applyFont="1" applyBorder="1" applyAlignment="1">
      <alignment vertical="center"/>
    </xf>
    <xf numFmtId="169" fontId="71" fillId="3" borderId="22" xfId="0" applyNumberFormat="1" applyFont="1" applyFill="1" applyBorder="1" applyAlignment="1">
      <alignment horizontal="right" wrapText="1"/>
    </xf>
    <xf numFmtId="3" fontId="20" fillId="0" borderId="22" xfId="0" applyNumberFormat="1" applyFont="1" applyBorder="1"/>
    <xf numFmtId="165" fontId="72" fillId="0" borderId="22" xfId="0" applyNumberFormat="1" applyFont="1" applyBorder="1" applyAlignment="1">
      <alignment wrapText="1"/>
    </xf>
    <xf numFmtId="3" fontId="72" fillId="0" borderId="22" xfId="0" applyNumberFormat="1" applyFont="1" applyBorder="1" applyAlignment="1">
      <alignment horizontal="right" wrapText="1"/>
    </xf>
    <xf numFmtId="169" fontId="20" fillId="0" borderId="22" xfId="0" applyNumberFormat="1" applyFont="1" applyBorder="1"/>
    <xf numFmtId="169" fontId="72" fillId="7" borderId="22" xfId="0" applyNumberFormat="1" applyFont="1" applyFill="1" applyBorder="1" applyAlignment="1">
      <alignment horizontal="right" wrapText="1"/>
    </xf>
    <xf numFmtId="169" fontId="72" fillId="0" borderId="22" xfId="0" applyNumberFormat="1" applyFont="1" applyBorder="1" applyAlignment="1">
      <alignment horizontal="right" wrapText="1"/>
    </xf>
    <xf numFmtId="1" fontId="71" fillId="0" borderId="22" xfId="0" applyNumberFormat="1" applyFont="1" applyBorder="1" applyAlignment="1">
      <alignment wrapText="1"/>
    </xf>
    <xf numFmtId="171" fontId="71" fillId="0" borderId="22" xfId="0" applyNumberFormat="1" applyFont="1" applyBorder="1" applyAlignment="1">
      <alignment vertical="top" wrapText="1"/>
    </xf>
    <xf numFmtId="171" fontId="18" fillId="0" borderId="88" xfId="0" applyNumberFormat="1" applyFont="1" applyBorder="1" applyAlignment="1">
      <alignment vertical="top" wrapText="1"/>
    </xf>
    <xf numFmtId="3" fontId="19" fillId="0" borderId="1" xfId="0" applyNumberFormat="1" applyFont="1" applyBorder="1" applyAlignment="1">
      <alignment horizontal="center" vertical="center"/>
    </xf>
    <xf numFmtId="0" fontId="4" fillId="0" borderId="0" xfId="0" applyFont="1" applyAlignment="1">
      <alignment vertical="center"/>
    </xf>
    <xf numFmtId="0" fontId="56" fillId="0" borderId="22" xfId="0" quotePrefix="1" applyFont="1" applyBorder="1" applyAlignment="1">
      <alignment horizontal="center" vertical="center" wrapText="1"/>
    </xf>
    <xf numFmtId="0" fontId="56" fillId="0" borderId="22" xfId="0" applyFont="1" applyBorder="1" applyAlignment="1">
      <alignment horizontal="center" vertical="center" wrapText="1"/>
    </xf>
    <xf numFmtId="0" fontId="19" fillId="0" borderId="22" xfId="0" applyFont="1" applyBorder="1" applyAlignment="1">
      <alignment horizontal="right" vertical="center" wrapText="1"/>
    </xf>
    <xf numFmtId="0" fontId="18" fillId="0" borderId="22" xfId="0" applyFont="1" applyBorder="1" applyAlignment="1">
      <alignment horizontal="right" vertical="center"/>
    </xf>
    <xf numFmtId="169" fontId="18" fillId="8" borderId="22" xfId="0" applyNumberFormat="1" applyFont="1" applyFill="1" applyBorder="1" applyAlignment="1">
      <alignment horizontal="right" vertical="center"/>
    </xf>
    <xf numFmtId="0" fontId="18" fillId="2" borderId="22" xfId="0" applyFont="1" applyFill="1" applyBorder="1" applyAlignment="1">
      <alignment horizontal="left" vertical="center" wrapText="1"/>
    </xf>
    <xf numFmtId="0" fontId="71" fillId="0" borderId="64" xfId="0" applyFont="1" applyBorder="1" applyAlignment="1">
      <alignment horizontal="left"/>
    </xf>
    <xf numFmtId="3" fontId="71" fillId="8" borderId="64" xfId="0" applyNumberFormat="1" applyFont="1" applyFill="1" applyBorder="1" applyAlignment="1">
      <alignment horizontal="left"/>
    </xf>
    <xf numFmtId="0" fontId="18" fillId="8" borderId="22" xfId="0" applyFont="1" applyFill="1" applyBorder="1" applyAlignment="1">
      <alignment horizontal="right" vertical="center"/>
    </xf>
    <xf numFmtId="0" fontId="71" fillId="2" borderId="64" xfId="0" applyFont="1" applyFill="1" applyBorder="1" applyAlignment="1">
      <alignment horizontal="left"/>
    </xf>
    <xf numFmtId="2" fontId="3" fillId="0" borderId="1" xfId="0" applyNumberFormat="1" applyFont="1" applyBorder="1" applyAlignment="1">
      <alignment horizontal="right" vertical="center"/>
    </xf>
    <xf numFmtId="169" fontId="78" fillId="3" borderId="0" xfId="0" applyNumberFormat="1" applyFont="1" applyFill="1"/>
    <xf numFmtId="169" fontId="73" fillId="7" borderId="1" xfId="0" applyNumberFormat="1" applyFont="1" applyFill="1" applyBorder="1" applyAlignment="1">
      <alignment horizontal="right"/>
    </xf>
    <xf numFmtId="169" fontId="73" fillId="7" borderId="5" xfId="0" applyNumberFormat="1" applyFont="1" applyFill="1" applyBorder="1" applyAlignment="1">
      <alignment horizontal="right"/>
    </xf>
    <xf numFmtId="0" fontId="18" fillId="0" borderId="22" xfId="0" applyFont="1" applyBorder="1" applyAlignment="1">
      <alignment horizontal="right" vertical="center" wrapText="1"/>
    </xf>
    <xf numFmtId="0" fontId="18" fillId="0" borderId="64" xfId="0" applyFont="1" applyBorder="1" applyAlignment="1">
      <alignment horizontal="right" vertical="center" wrapText="1"/>
    </xf>
    <xf numFmtId="0" fontId="19" fillId="0" borderId="1" xfId="0" applyFont="1" applyBorder="1" applyAlignment="1">
      <alignment horizontal="right" vertical="center"/>
    </xf>
    <xf numFmtId="3" fontId="30" fillId="0" borderId="0" xfId="0" applyNumberFormat="1" applyFont="1" applyAlignment="1">
      <alignment horizontal="center" vertical="center" wrapText="1"/>
    </xf>
    <xf numFmtId="0" fontId="21" fillId="8" borderId="92" xfId="0" applyFont="1" applyFill="1" applyBorder="1" applyAlignment="1">
      <alignment vertical="center"/>
    </xf>
    <xf numFmtId="0" fontId="21" fillId="8" borderId="92" xfId="0" applyFont="1" applyFill="1" applyBorder="1" applyAlignment="1">
      <alignment horizontal="center" vertical="center"/>
    </xf>
    <xf numFmtId="0" fontId="21" fillId="13" borderId="92" xfId="0" applyFont="1" applyFill="1" applyBorder="1" applyAlignment="1">
      <alignment horizontal="left" vertical="center"/>
    </xf>
    <xf numFmtId="165" fontId="19" fillId="8" borderId="1" xfId="0" applyNumberFormat="1" applyFont="1" applyFill="1" applyBorder="1" applyAlignment="1">
      <alignment horizontal="center" vertical="center" wrapText="1"/>
    </xf>
    <xf numFmtId="49" fontId="56" fillId="8" borderId="1" xfId="0" quotePrefix="1" applyNumberFormat="1" applyFont="1" applyFill="1" applyBorder="1" applyAlignment="1">
      <alignment horizontal="center" vertical="center" wrapText="1"/>
    </xf>
    <xf numFmtId="49" fontId="56" fillId="13" borderId="1" xfId="0" quotePrefix="1" applyNumberFormat="1" applyFont="1" applyFill="1" applyBorder="1" applyAlignment="1">
      <alignment horizontal="left" vertical="center" wrapText="1"/>
    </xf>
    <xf numFmtId="49" fontId="56" fillId="8" borderId="1" xfId="0" applyNumberFormat="1" applyFont="1" applyFill="1" applyBorder="1" applyAlignment="1">
      <alignment horizontal="center" vertical="center" wrapText="1"/>
    </xf>
    <xf numFmtId="49" fontId="56" fillId="7" borderId="1" xfId="0" applyNumberFormat="1" applyFont="1" applyFill="1" applyBorder="1" applyAlignment="1">
      <alignment horizontal="center" vertical="center" wrapText="1"/>
    </xf>
    <xf numFmtId="167" fontId="56" fillId="7" borderId="1" xfId="0" quotePrefix="1" applyNumberFormat="1" applyFont="1" applyFill="1" applyBorder="1" applyAlignment="1">
      <alignment horizontal="center" vertical="center" wrapText="1"/>
    </xf>
    <xf numFmtId="0" fontId="56" fillId="13" borderId="1" xfId="0" applyFont="1" applyFill="1" applyBorder="1" applyAlignment="1">
      <alignment horizontal="left" vertical="center" wrapText="1"/>
    </xf>
    <xf numFmtId="49" fontId="56" fillId="7" borderId="1" xfId="0" quotePrefix="1" applyNumberFormat="1" applyFont="1" applyFill="1" applyBorder="1" applyAlignment="1">
      <alignment horizontal="center" vertical="center" wrapText="1"/>
    </xf>
    <xf numFmtId="49" fontId="59" fillId="7" borderId="1" xfId="0" quotePrefix="1" applyNumberFormat="1" applyFont="1" applyFill="1" applyBorder="1" applyAlignment="1">
      <alignment horizontal="center" vertical="center" wrapText="1"/>
    </xf>
    <xf numFmtId="165" fontId="19" fillId="8" borderId="1" xfId="0" applyNumberFormat="1" applyFont="1" applyFill="1" applyBorder="1" applyAlignment="1">
      <alignment vertical="center" wrapText="1"/>
    </xf>
    <xf numFmtId="169" fontId="19" fillId="8" borderId="1" xfId="0" applyNumberFormat="1" applyFont="1" applyFill="1" applyBorder="1" applyAlignment="1">
      <alignment horizontal="center" vertical="center" wrapText="1"/>
    </xf>
    <xf numFmtId="0" fontId="19" fillId="13" borderId="1" xfId="0" applyFont="1" applyFill="1" applyBorder="1" applyAlignment="1">
      <alignment horizontal="left" vertical="center" wrapText="1"/>
    </xf>
    <xf numFmtId="169" fontId="19" fillId="7" borderId="1" xfId="0" applyNumberFormat="1" applyFont="1" applyFill="1" applyBorder="1" applyAlignment="1">
      <alignment horizontal="right" vertical="center" wrapText="1"/>
    </xf>
    <xf numFmtId="169" fontId="19" fillId="8" borderId="1" xfId="0" applyNumberFormat="1" applyFont="1" applyFill="1" applyBorder="1" applyAlignment="1">
      <alignment horizontal="right" vertical="center" wrapText="1"/>
    </xf>
    <xf numFmtId="49" fontId="19" fillId="8" borderId="1" xfId="0" applyNumberFormat="1" applyFont="1" applyFill="1" applyBorder="1" applyAlignment="1">
      <alignment horizontal="center" vertical="center" wrapText="1"/>
    </xf>
    <xf numFmtId="3" fontId="19" fillId="8" borderId="1" xfId="0" applyNumberFormat="1" applyFont="1" applyFill="1" applyBorder="1" applyAlignment="1">
      <alignment horizontal="center" vertical="center" wrapText="1"/>
    </xf>
    <xf numFmtId="165" fontId="48" fillId="8" borderId="1" xfId="0" applyNumberFormat="1" applyFont="1" applyFill="1" applyBorder="1" applyAlignment="1">
      <alignment vertical="center" wrapText="1"/>
    </xf>
    <xf numFmtId="0" fontId="19" fillId="8" borderId="1" xfId="0" applyFont="1" applyFill="1" applyBorder="1" applyAlignment="1">
      <alignment horizontal="center" vertical="center" wrapText="1"/>
    </xf>
    <xf numFmtId="0" fontId="19" fillId="8" borderId="1" xfId="0" applyFont="1" applyFill="1" applyBorder="1" applyAlignment="1">
      <alignment horizontal="left" vertical="center" wrapText="1"/>
    </xf>
    <xf numFmtId="3" fontId="19" fillId="8" borderId="1" xfId="0" applyNumberFormat="1" applyFont="1" applyFill="1" applyBorder="1" applyAlignment="1">
      <alignment horizontal="right" vertical="center" wrapText="1"/>
    </xf>
    <xf numFmtId="169" fontId="79" fillId="9" borderId="0" xfId="0" applyNumberFormat="1" applyFont="1" applyFill="1"/>
    <xf numFmtId="171" fontId="18" fillId="8" borderId="1" xfId="0" applyNumberFormat="1" applyFont="1" applyFill="1" applyBorder="1" applyAlignment="1">
      <alignment vertical="center" wrapText="1"/>
    </xf>
    <xf numFmtId="0" fontId="3" fillId="8" borderId="1" xfId="0" applyFont="1" applyFill="1" applyBorder="1" applyAlignment="1">
      <alignment horizontal="left" vertical="top"/>
    </xf>
    <xf numFmtId="3" fontId="18" fillId="8" borderId="1" xfId="0" applyNumberFormat="1" applyFont="1" applyFill="1" applyBorder="1" applyAlignment="1">
      <alignment horizontal="center" vertical="center"/>
    </xf>
    <xf numFmtId="0" fontId="18" fillId="13" borderId="1" xfId="0" applyFont="1" applyFill="1" applyBorder="1" applyAlignment="1">
      <alignment horizontal="right" vertical="center"/>
    </xf>
    <xf numFmtId="169" fontId="18" fillId="8" borderId="1" xfId="0" applyNumberFormat="1" applyFont="1" applyFill="1" applyBorder="1" applyAlignment="1">
      <alignment horizontal="center" vertical="center"/>
    </xf>
    <xf numFmtId="169" fontId="18" fillId="7" borderId="1" xfId="0" applyNumberFormat="1" applyFont="1" applyFill="1" applyBorder="1" applyAlignment="1">
      <alignment horizontal="right" vertical="center"/>
    </xf>
    <xf numFmtId="169" fontId="18" fillId="8" borderId="1" xfId="0" applyNumberFormat="1" applyFont="1" applyFill="1" applyBorder="1" applyAlignment="1">
      <alignment horizontal="right" vertical="center" wrapText="1"/>
    </xf>
    <xf numFmtId="169" fontId="18" fillId="7" borderId="1" xfId="0" applyNumberFormat="1" applyFont="1" applyFill="1" applyBorder="1" applyAlignment="1">
      <alignment horizontal="right" vertical="center" wrapText="1"/>
    </xf>
    <xf numFmtId="0" fontId="3" fillId="8" borderId="1" xfId="0" applyFont="1" applyFill="1" applyBorder="1" applyAlignment="1">
      <alignment horizontal="left"/>
    </xf>
    <xf numFmtId="3" fontId="4" fillId="8" borderId="1" xfId="0" applyNumberFormat="1" applyFont="1" applyFill="1" applyBorder="1" applyAlignment="1">
      <alignment horizontal="center"/>
    </xf>
    <xf numFmtId="0" fontId="3" fillId="13" borderId="1" xfId="0" applyFont="1" applyFill="1" applyBorder="1" applyAlignment="1">
      <alignment horizontal="right"/>
    </xf>
    <xf numFmtId="3" fontId="3" fillId="8" borderId="1" xfId="0" applyNumberFormat="1" applyFont="1" applyFill="1" applyBorder="1" applyAlignment="1">
      <alignment horizontal="center"/>
    </xf>
    <xf numFmtId="171" fontId="19" fillId="8" borderId="1" xfId="0" applyNumberFormat="1" applyFont="1" applyFill="1" applyBorder="1" applyAlignment="1">
      <alignment vertical="center" wrapText="1"/>
    </xf>
    <xf numFmtId="0" fontId="18" fillId="8" borderId="1" xfId="0" applyFont="1" applyFill="1" applyBorder="1" applyAlignment="1">
      <alignment horizontal="left" vertical="center" wrapText="1"/>
    </xf>
    <xf numFmtId="3" fontId="19" fillId="8" borderId="1" xfId="0" applyNumberFormat="1" applyFont="1" applyFill="1" applyBorder="1" applyAlignment="1">
      <alignment horizontal="center" vertical="center"/>
    </xf>
    <xf numFmtId="0" fontId="18" fillId="13" borderId="1" xfId="0" applyFont="1" applyFill="1" applyBorder="1" applyAlignment="1">
      <alignment horizontal="left" vertical="center"/>
    </xf>
    <xf numFmtId="169" fontId="19" fillId="8" borderId="1" xfId="0" applyNumberFormat="1" applyFont="1" applyFill="1" applyBorder="1" applyAlignment="1">
      <alignment horizontal="right" vertical="center"/>
    </xf>
    <xf numFmtId="3" fontId="18" fillId="8" borderId="1" xfId="0" applyNumberFormat="1" applyFont="1" applyFill="1" applyBorder="1" applyAlignment="1">
      <alignment horizontal="center" vertical="center" wrapText="1"/>
    </xf>
    <xf numFmtId="169" fontId="18" fillId="8" borderId="1" xfId="0" applyNumberFormat="1" applyFont="1" applyFill="1" applyBorder="1" applyAlignment="1">
      <alignment horizontal="center" vertical="center" wrapText="1"/>
    </xf>
    <xf numFmtId="0" fontId="4" fillId="8" borderId="1" xfId="0" applyFont="1" applyFill="1" applyBorder="1" applyAlignment="1">
      <alignment horizontal="center"/>
    </xf>
    <xf numFmtId="1" fontId="18" fillId="8" borderId="1" xfId="0" applyNumberFormat="1" applyFont="1" applyFill="1" applyBorder="1" applyAlignment="1">
      <alignment vertical="center" wrapText="1"/>
    </xf>
    <xf numFmtId="0" fontId="20" fillId="0" borderId="1" xfId="0" applyFont="1" applyBorder="1" applyAlignment="1">
      <alignment horizontal="center"/>
    </xf>
    <xf numFmtId="169" fontId="18" fillId="3" borderId="1" xfId="0" applyNumberFormat="1" applyFont="1" applyFill="1" applyBorder="1" applyAlignment="1">
      <alignment horizontal="right" vertical="center" wrapText="1"/>
    </xf>
    <xf numFmtId="165" fontId="19" fillId="0" borderId="1" xfId="0" applyNumberFormat="1" applyFont="1" applyBorder="1" applyAlignment="1">
      <alignment vertical="center" wrapText="1"/>
    </xf>
    <xf numFmtId="3" fontId="19" fillId="0" borderId="1" xfId="0" applyNumberFormat="1" applyFont="1" applyBorder="1" applyAlignment="1">
      <alignment horizontal="center" vertical="center" wrapText="1"/>
    </xf>
    <xf numFmtId="169" fontId="19" fillId="0" borderId="1" xfId="0" applyNumberFormat="1" applyFont="1" applyBorder="1" applyAlignment="1">
      <alignment horizontal="center" vertical="center" wrapText="1"/>
    </xf>
    <xf numFmtId="169"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1" fontId="18" fillId="0" borderId="1" xfId="0" applyNumberFormat="1" applyFont="1" applyBorder="1" applyAlignment="1">
      <alignment vertical="center" wrapText="1"/>
    </xf>
    <xf numFmtId="0" fontId="68" fillId="0" borderId="1" xfId="0" applyFont="1" applyBorder="1" applyAlignment="1">
      <alignment horizontal="left"/>
    </xf>
    <xf numFmtId="3" fontId="18" fillId="0" borderId="1" xfId="0" applyNumberFormat="1" applyFont="1" applyBorder="1" applyAlignment="1">
      <alignment horizontal="center" vertical="center" wrapText="1"/>
    </xf>
    <xf numFmtId="0" fontId="18" fillId="12" borderId="1" xfId="0" applyFont="1" applyFill="1" applyBorder="1" applyAlignment="1">
      <alignment horizontal="left" vertical="center" wrapText="1"/>
    </xf>
    <xf numFmtId="3" fontId="73" fillId="0" borderId="55" xfId="0" applyNumberFormat="1" applyFont="1" applyBorder="1" applyAlignment="1">
      <alignment horizontal="center"/>
    </xf>
    <xf numFmtId="169" fontId="18" fillId="0" borderId="1" xfId="0" applyNumberFormat="1" applyFont="1" applyBorder="1" applyAlignment="1">
      <alignment horizontal="center" vertical="center" wrapText="1"/>
    </xf>
    <xf numFmtId="169" fontId="18" fillId="0" borderId="1" xfId="0" applyNumberFormat="1" applyFont="1" applyBorder="1" applyAlignment="1">
      <alignment horizontal="right" vertical="center" wrapText="1"/>
    </xf>
    <xf numFmtId="3" fontId="73" fillId="0" borderId="56" xfId="0" applyNumberFormat="1" applyFont="1" applyBorder="1" applyAlignment="1">
      <alignment horizontal="center"/>
    </xf>
    <xf numFmtId="174" fontId="19" fillId="0" borderId="1" xfId="0" applyNumberFormat="1" applyFont="1" applyBorder="1" applyAlignment="1">
      <alignment vertical="center" wrapText="1"/>
    </xf>
    <xf numFmtId="0" fontId="18" fillId="12" borderId="1" xfId="0" applyFont="1" applyFill="1" applyBorder="1" applyAlignment="1">
      <alignment horizontal="left" vertical="center"/>
    </xf>
    <xf numFmtId="169" fontId="18" fillId="0" borderId="1" xfId="0" applyNumberFormat="1" applyFont="1" applyBorder="1" applyAlignment="1">
      <alignment horizontal="center" vertical="center"/>
    </xf>
    <xf numFmtId="0" fontId="19" fillId="13" borderId="1" xfId="0" applyFont="1" applyFill="1" applyBorder="1" applyAlignment="1">
      <alignment horizontal="left" vertical="center"/>
    </xf>
    <xf numFmtId="169" fontId="19" fillId="0" borderId="1" xfId="0" applyNumberFormat="1" applyFont="1" applyBorder="1" applyAlignment="1">
      <alignment horizontal="center" vertical="center"/>
    </xf>
    <xf numFmtId="49" fontId="56" fillId="0" borderId="47" xfId="0" quotePrefix="1" applyNumberFormat="1" applyFont="1" applyBorder="1" applyAlignment="1">
      <alignment horizontal="center" vertical="center" wrapText="1"/>
    </xf>
    <xf numFmtId="49" fontId="56" fillId="0" borderId="48" xfId="0" quotePrefix="1" applyNumberFormat="1" applyFont="1" applyBorder="1" applyAlignment="1">
      <alignment horizontal="center" vertical="center" wrapText="1"/>
    </xf>
    <xf numFmtId="49" fontId="56" fillId="0" borderId="48" xfId="0" applyNumberFormat="1" applyFont="1" applyBorder="1" applyAlignment="1">
      <alignment horizontal="center" vertical="center" wrapText="1"/>
    </xf>
    <xf numFmtId="49" fontId="56" fillId="7" borderId="34" xfId="0" applyNumberFormat="1" applyFont="1" applyFill="1" applyBorder="1" applyAlignment="1">
      <alignment horizontal="center" vertical="center" wrapText="1"/>
    </xf>
    <xf numFmtId="167" fontId="56" fillId="7" borderId="34" xfId="0" quotePrefix="1" applyNumberFormat="1" applyFont="1" applyFill="1" applyBorder="1" applyAlignment="1">
      <alignment horizontal="center" vertical="center" wrapText="1"/>
    </xf>
    <xf numFmtId="0" fontId="4" fillId="0" borderId="1" xfId="0" applyFont="1" applyBorder="1" applyAlignment="1">
      <alignment horizontal="center" vertical="center" wrapText="1"/>
    </xf>
    <xf numFmtId="2" fontId="3" fillId="0" borderId="1" xfId="0" applyNumberFormat="1" applyFont="1" applyBorder="1" applyAlignment="1">
      <alignment horizontal="center" vertical="center"/>
    </xf>
    <xf numFmtId="3" fontId="68" fillId="8" borderId="22" xfId="0" applyNumberFormat="1" applyFont="1" applyFill="1" applyBorder="1" applyAlignment="1">
      <alignment horizontal="right" vertical="center"/>
    </xf>
    <xf numFmtId="0" fontId="3" fillId="0" borderId="1" xfId="0" applyFont="1" applyBorder="1" applyAlignment="1">
      <alignment horizontal="left"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xf>
    <xf numFmtId="0" fontId="80" fillId="0" borderId="0" xfId="0" applyFont="1" applyAlignment="1">
      <alignment vertical="center"/>
    </xf>
    <xf numFmtId="171" fontId="18" fillId="0" borderId="1" xfId="0" applyNumberFormat="1" applyFont="1" applyBorder="1" applyAlignment="1">
      <alignment vertical="center" wrapText="1"/>
    </xf>
    <xf numFmtId="168" fontId="3" fillId="0" borderId="1" xfId="0" applyNumberFormat="1" applyFont="1" applyBorder="1" applyAlignment="1">
      <alignment horizontal="left" vertical="center"/>
    </xf>
    <xf numFmtId="3" fontId="18" fillId="0" borderId="52" xfId="0" applyNumberFormat="1" applyFont="1" applyBorder="1" applyAlignment="1">
      <alignment horizontal="right" vertical="center"/>
    </xf>
    <xf numFmtId="171" fontId="19" fillId="0" borderId="47" xfId="0" applyNumberFormat="1" applyFont="1" applyBorder="1" applyAlignment="1">
      <alignment vertical="center" wrapText="1"/>
    </xf>
    <xf numFmtId="0" fontId="18" fillId="0" borderId="48" xfId="0" applyFont="1" applyBorder="1" applyAlignment="1">
      <alignment horizontal="left" vertical="center" wrapText="1"/>
    </xf>
    <xf numFmtId="3" fontId="19" fillId="0" borderId="48" xfId="0" applyNumberFormat="1" applyFont="1" applyBorder="1" applyAlignment="1">
      <alignment horizontal="center" vertical="center"/>
    </xf>
    <xf numFmtId="168" fontId="18" fillId="0" borderId="48" xfId="0" applyNumberFormat="1" applyFont="1" applyBorder="1" applyAlignment="1">
      <alignment horizontal="right" vertical="center"/>
    </xf>
    <xf numFmtId="4" fontId="19" fillId="7" borderId="22" xfId="0" applyNumberFormat="1" applyFont="1" applyFill="1" applyBorder="1" applyAlignment="1">
      <alignment horizontal="right" vertical="center"/>
    </xf>
    <xf numFmtId="2" fontId="3" fillId="0" borderId="1" xfId="0" applyNumberFormat="1" applyFont="1" applyBorder="1" applyAlignment="1">
      <alignment horizontal="left" vertical="center"/>
    </xf>
    <xf numFmtId="171" fontId="18" fillId="0" borderId="68" xfId="0" applyNumberFormat="1" applyFont="1" applyBorder="1" applyAlignment="1">
      <alignment vertical="center" wrapText="1"/>
    </xf>
    <xf numFmtId="165" fontId="18" fillId="0" borderId="1" xfId="0" applyNumberFormat="1" applyFont="1" applyBorder="1" applyAlignment="1">
      <alignment vertical="center" wrapText="1"/>
    </xf>
    <xf numFmtId="165" fontId="3" fillId="0" borderId="1" xfId="0" applyNumberFormat="1" applyFont="1" applyBorder="1" applyAlignment="1">
      <alignment vertical="center" wrapText="1"/>
    </xf>
    <xf numFmtId="3" fontId="4" fillId="0" borderId="1" xfId="0" applyNumberFormat="1" applyFont="1" applyBorder="1" applyAlignment="1">
      <alignment horizontal="center" vertical="center" wrapText="1"/>
    </xf>
    <xf numFmtId="168" fontId="3" fillId="0" borderId="1" xfId="0" applyNumberFormat="1" applyFont="1" applyBorder="1" applyAlignment="1">
      <alignment horizontal="left" vertical="center" wrapText="1"/>
    </xf>
    <xf numFmtId="3" fontId="3" fillId="0" borderId="52"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169" fontId="3" fillId="0" borderId="22" xfId="0" applyNumberFormat="1" applyFont="1" applyBorder="1" applyAlignment="1">
      <alignment horizontal="right" vertical="center" wrapText="1"/>
    </xf>
    <xf numFmtId="168" fontId="18" fillId="0" borderId="1" xfId="0" applyNumberFormat="1" applyFont="1" applyBorder="1" applyAlignment="1">
      <alignment horizontal="left" vertical="center" wrapText="1"/>
    </xf>
    <xf numFmtId="3" fontId="18" fillId="0" borderId="52" xfId="0" applyNumberFormat="1" applyFont="1" applyBorder="1" applyAlignment="1">
      <alignment horizontal="right" vertical="center" wrapText="1"/>
    </xf>
    <xf numFmtId="168" fontId="18" fillId="0" borderId="1" xfId="0" applyNumberFormat="1" applyFont="1" applyBorder="1" applyAlignment="1">
      <alignment horizontal="right" vertical="center" wrapText="1"/>
    </xf>
    <xf numFmtId="3" fontId="3" fillId="0" borderId="1" xfId="0" applyNumberFormat="1" applyFont="1" applyBorder="1" applyAlignment="1">
      <alignment horizontal="right" vertical="center" wrapText="1"/>
    </xf>
    <xf numFmtId="168" fontId="3" fillId="0" borderId="1" xfId="0" applyNumberFormat="1" applyFont="1" applyBorder="1" applyAlignment="1">
      <alignment horizontal="right" vertical="center" wrapText="1"/>
    </xf>
    <xf numFmtId="3" fontId="19" fillId="0" borderId="48" xfId="0" applyNumberFormat="1" applyFont="1" applyBorder="1" applyAlignment="1">
      <alignment horizontal="right" vertical="center" wrapText="1"/>
    </xf>
    <xf numFmtId="168" fontId="19" fillId="0" borderId="48" xfId="0" applyNumberFormat="1" applyFont="1" applyBorder="1" applyAlignment="1">
      <alignment horizontal="right" vertical="center" wrapText="1"/>
    </xf>
    <xf numFmtId="165" fontId="19" fillId="3" borderId="1" xfId="0" applyNumberFormat="1" applyFont="1" applyFill="1" applyBorder="1" applyAlignment="1">
      <alignment horizontal="center" vertical="center" wrapText="1"/>
    </xf>
    <xf numFmtId="168" fontId="56" fillId="3" borderId="1" xfId="0" applyNumberFormat="1" applyFont="1" applyFill="1" applyBorder="1" applyAlignment="1">
      <alignment horizontal="center" vertical="center" wrapText="1"/>
    </xf>
    <xf numFmtId="0" fontId="59" fillId="3" borderId="1" xfId="0" quotePrefix="1" applyFont="1" applyFill="1" applyBorder="1" applyAlignment="1">
      <alignment horizontal="center" vertical="center" wrapText="1"/>
    </xf>
    <xf numFmtId="165" fontId="64" fillId="0" borderId="47" xfId="0" applyNumberFormat="1" applyFont="1" applyBorder="1" applyAlignment="1">
      <alignment vertical="center" wrapText="1"/>
    </xf>
    <xf numFmtId="165" fontId="81" fillId="0" borderId="57" xfId="0" applyNumberFormat="1" applyFont="1" applyBorder="1" applyAlignment="1">
      <alignment vertical="center" wrapText="1"/>
    </xf>
    <xf numFmtId="169" fontId="64" fillId="0" borderId="57" xfId="0" applyNumberFormat="1" applyFont="1" applyBorder="1" applyAlignment="1">
      <alignment horizontal="right" vertical="center" wrapText="1"/>
    </xf>
    <xf numFmtId="169" fontId="20" fillId="0" borderId="57" xfId="0" applyNumberFormat="1" applyFont="1" applyBorder="1" applyAlignment="1">
      <alignment vertical="center"/>
    </xf>
    <xf numFmtId="169" fontId="64" fillId="3" borderId="57" xfId="0" applyNumberFormat="1" applyFont="1" applyFill="1" applyBorder="1" applyAlignment="1">
      <alignment horizontal="right" vertical="center" wrapText="1"/>
    </xf>
    <xf numFmtId="169" fontId="45" fillId="0" borderId="1" xfId="0" applyNumberFormat="1" applyFont="1" applyBorder="1" applyAlignment="1">
      <alignment vertical="center"/>
    </xf>
    <xf numFmtId="167" fontId="64" fillId="0" borderId="47" xfId="0" applyNumberFormat="1" applyFont="1" applyBorder="1" applyAlignment="1">
      <alignment vertical="center" wrapText="1"/>
    </xf>
    <xf numFmtId="167" fontId="81" fillId="0" borderId="57" xfId="0" applyNumberFormat="1" applyFont="1" applyBorder="1" applyAlignment="1">
      <alignment vertical="center" wrapText="1"/>
    </xf>
    <xf numFmtId="167" fontId="64" fillId="0" borderId="57" xfId="0" applyNumberFormat="1" applyFont="1" applyBorder="1" applyAlignment="1">
      <alignment horizontal="right" vertical="center" wrapText="1"/>
    </xf>
    <xf numFmtId="167" fontId="20" fillId="0" borderId="57" xfId="0" applyNumberFormat="1" applyFont="1" applyBorder="1" applyAlignment="1">
      <alignment vertical="center"/>
    </xf>
    <xf numFmtId="167" fontId="64" fillId="3" borderId="57" xfId="0" applyNumberFormat="1" applyFont="1" applyFill="1" applyBorder="1" applyAlignment="1">
      <alignment horizontal="right" vertical="center" wrapText="1"/>
    </xf>
    <xf numFmtId="167" fontId="45" fillId="0" borderId="1" xfId="0" applyNumberFormat="1" applyFont="1" applyBorder="1" applyAlignment="1">
      <alignment vertical="center"/>
    </xf>
    <xf numFmtId="167" fontId="18" fillId="0" borderId="0" xfId="0" applyNumberFormat="1" applyFont="1" applyAlignment="1">
      <alignment vertical="center"/>
    </xf>
    <xf numFmtId="167" fontId="49" fillId="0" borderId="0" xfId="0" applyNumberFormat="1" applyFont="1" applyAlignment="1">
      <alignment vertical="center"/>
    </xf>
    <xf numFmtId="167" fontId="82" fillId="0" borderId="47" xfId="0" applyNumberFormat="1" applyFont="1" applyBorder="1" applyAlignment="1">
      <alignment horizontal="center" vertical="center" wrapText="1"/>
    </xf>
    <xf numFmtId="167" fontId="82" fillId="0" borderId="57" xfId="0" applyNumberFormat="1" applyFont="1" applyBorder="1" applyAlignment="1">
      <alignment vertical="center" wrapText="1"/>
    </xf>
    <xf numFmtId="167" fontId="82" fillId="0" borderId="57" xfId="0" applyNumberFormat="1" applyFont="1" applyBorder="1" applyAlignment="1">
      <alignment horizontal="right" vertical="center" wrapText="1"/>
    </xf>
    <xf numFmtId="167" fontId="82" fillId="3" borderId="57" xfId="0" applyNumberFormat="1" applyFont="1" applyFill="1" applyBorder="1" applyAlignment="1">
      <alignment horizontal="right" vertical="center" wrapText="1"/>
    </xf>
    <xf numFmtId="167" fontId="48" fillId="0" borderId="1" xfId="0" applyNumberFormat="1" applyFont="1" applyBorder="1" applyAlignment="1">
      <alignment vertical="center"/>
    </xf>
    <xf numFmtId="167" fontId="83" fillId="0" borderId="0" xfId="0" applyNumberFormat="1" applyFont="1" applyAlignment="1">
      <alignment vertical="center"/>
    </xf>
    <xf numFmtId="167" fontId="84" fillId="0" borderId="0" xfId="0" applyNumberFormat="1" applyFont="1" applyAlignment="1">
      <alignment vertical="center"/>
    </xf>
    <xf numFmtId="171" fontId="85" fillId="0" borderId="47" xfId="0" applyNumberFormat="1" applyFont="1" applyBorder="1" applyAlignment="1">
      <alignment horizontal="center" vertical="center" wrapText="1"/>
    </xf>
    <xf numFmtId="0" fontId="86" fillId="0" borderId="57" xfId="0" applyFont="1" applyBorder="1" applyAlignment="1">
      <alignment vertical="center" wrapText="1"/>
    </xf>
    <xf numFmtId="3" fontId="85" fillId="0" borderId="57" xfId="0" applyNumberFormat="1" applyFont="1" applyBorder="1" applyAlignment="1">
      <alignment horizontal="right" vertical="center" wrapText="1"/>
    </xf>
    <xf numFmtId="168" fontId="20" fillId="0" borderId="57" xfId="0" applyNumberFormat="1" applyFont="1" applyBorder="1" applyAlignment="1">
      <alignment vertical="center"/>
    </xf>
    <xf numFmtId="169" fontId="85" fillId="0" borderId="57" xfId="0" applyNumberFormat="1" applyFont="1" applyBorder="1" applyAlignment="1">
      <alignment horizontal="right" vertical="center" wrapText="1"/>
    </xf>
    <xf numFmtId="169" fontId="61" fillId="3" borderId="57" xfId="0" applyNumberFormat="1" applyFont="1" applyFill="1" applyBorder="1" applyAlignment="1">
      <alignment horizontal="right" vertical="center"/>
    </xf>
    <xf numFmtId="4" fontId="85" fillId="3" borderId="57" xfId="0" applyNumberFormat="1" applyFont="1" applyFill="1" applyBorder="1" applyAlignment="1">
      <alignment horizontal="right" vertical="center" wrapText="1"/>
    </xf>
    <xf numFmtId="169" fontId="20" fillId="3" borderId="57" xfId="0" applyNumberFormat="1" applyFont="1" applyFill="1" applyBorder="1" applyAlignment="1">
      <alignment vertical="center"/>
    </xf>
    <xf numFmtId="169" fontId="20" fillId="3" borderId="58" xfId="0" applyNumberFormat="1" applyFont="1" applyFill="1" applyBorder="1" applyAlignment="1">
      <alignment vertical="center"/>
    </xf>
    <xf numFmtId="169" fontId="48" fillId="0" borderId="1" xfId="0" applyNumberFormat="1" applyFont="1" applyBorder="1" applyAlignment="1">
      <alignment vertical="center"/>
    </xf>
    <xf numFmtId="4" fontId="48" fillId="0" borderId="1" xfId="0" applyNumberFormat="1" applyFont="1" applyBorder="1" applyAlignment="1">
      <alignment vertical="center"/>
    </xf>
    <xf numFmtId="0" fontId="83" fillId="0" borderId="0" xfId="0" applyFont="1" applyAlignment="1">
      <alignment vertical="center"/>
    </xf>
    <xf numFmtId="0" fontId="84" fillId="0" borderId="0" xfId="0" applyFont="1" applyAlignment="1">
      <alignment vertical="center"/>
    </xf>
    <xf numFmtId="0" fontId="87" fillId="0" borderId="0" xfId="0" applyFont="1" applyAlignment="1">
      <alignment vertical="center"/>
    </xf>
    <xf numFmtId="0" fontId="88" fillId="0" borderId="0" xfId="0" applyFont="1" applyAlignment="1">
      <alignment vertical="center"/>
    </xf>
    <xf numFmtId="171" fontId="89" fillId="0" borderId="47" xfId="0" applyNumberFormat="1" applyFont="1" applyBorder="1" applyAlignment="1">
      <alignment horizontal="center" vertical="center" wrapText="1"/>
    </xf>
    <xf numFmtId="0" fontId="90" fillId="0" borderId="57" xfId="0" applyFont="1" applyBorder="1" applyAlignment="1">
      <alignment vertical="center" wrapText="1"/>
    </xf>
    <xf numFmtId="3" fontId="89" fillId="0" borderId="57" xfId="0" applyNumberFormat="1" applyFont="1" applyBorder="1" applyAlignment="1">
      <alignment horizontal="right" vertical="center" wrapText="1"/>
    </xf>
    <xf numFmtId="169" fontId="89" fillId="0" borderId="57" xfId="0" applyNumberFormat="1" applyFont="1" applyBorder="1" applyAlignment="1">
      <alignment horizontal="right" vertical="center" wrapText="1"/>
    </xf>
    <xf numFmtId="169" fontId="89" fillId="3" borderId="57" xfId="0" applyNumberFormat="1" applyFont="1" applyFill="1" applyBorder="1" applyAlignment="1">
      <alignment horizontal="right" vertical="center"/>
    </xf>
    <xf numFmtId="3" fontId="89" fillId="3" borderId="57" xfId="0" applyNumberFormat="1" applyFont="1" applyFill="1" applyBorder="1" applyAlignment="1">
      <alignment horizontal="right" vertical="center" wrapText="1"/>
    </xf>
    <xf numFmtId="1" fontId="82" fillId="0" borderId="47" xfId="0" applyNumberFormat="1" applyFont="1" applyBorder="1" applyAlignment="1">
      <alignment horizontal="center" vertical="center" wrapText="1"/>
    </xf>
    <xf numFmtId="0" fontId="91" fillId="0" borderId="57" xfId="0" applyFont="1" applyBorder="1" applyAlignment="1">
      <alignment vertical="center" wrapText="1"/>
    </xf>
    <xf numFmtId="3" fontId="20" fillId="0" borderId="57" xfId="0" applyNumberFormat="1" applyFont="1" applyBorder="1" applyAlignment="1">
      <alignment vertical="center"/>
    </xf>
    <xf numFmtId="169" fontId="82" fillId="3" borderId="57" xfId="0" applyNumberFormat="1" applyFont="1" applyFill="1" applyBorder="1" applyAlignment="1">
      <alignment horizontal="right" vertical="center"/>
    </xf>
    <xf numFmtId="169" fontId="82" fillId="3" borderId="57" xfId="0" applyNumberFormat="1" applyFont="1" applyFill="1" applyBorder="1" applyAlignment="1">
      <alignment horizontal="right" vertical="center" wrapText="1"/>
    </xf>
    <xf numFmtId="1" fontId="85" fillId="0" borderId="47" xfId="0" applyNumberFormat="1" applyFont="1" applyBorder="1" applyAlignment="1">
      <alignment horizontal="center" vertical="center" wrapText="1"/>
    </xf>
    <xf numFmtId="3" fontId="61" fillId="0" borderId="57" xfId="0" applyNumberFormat="1" applyFont="1" applyBorder="1" applyAlignment="1">
      <alignment horizontal="right" vertical="center" wrapText="1"/>
    </xf>
    <xf numFmtId="169" fontId="85" fillId="3" borderId="57" xfId="0" applyNumberFormat="1" applyFont="1" applyFill="1" applyBorder="1" applyAlignment="1">
      <alignment horizontal="right" vertical="center"/>
    </xf>
    <xf numFmtId="169" fontId="85" fillId="3" borderId="57" xfId="0" applyNumberFormat="1" applyFont="1" applyFill="1" applyBorder="1" applyAlignment="1">
      <alignment horizontal="right" vertical="center" wrapText="1"/>
    </xf>
    <xf numFmtId="0" fontId="92" fillId="0" borderId="0" xfId="0" applyFont="1" applyAlignment="1">
      <alignment vertical="center"/>
    </xf>
    <xf numFmtId="0" fontId="93" fillId="0" borderId="0" xfId="0" applyFont="1" applyAlignment="1">
      <alignment vertical="center"/>
    </xf>
    <xf numFmtId="171" fontId="86" fillId="0" borderId="57" xfId="0" applyNumberFormat="1" applyFont="1" applyBorder="1" applyAlignment="1">
      <alignment vertical="center" wrapText="1"/>
    </xf>
    <xf numFmtId="1" fontId="89" fillId="0" borderId="47" xfId="0" applyNumberFormat="1" applyFont="1" applyBorder="1" applyAlignment="1">
      <alignment horizontal="center" vertical="center" wrapText="1"/>
    </xf>
    <xf numFmtId="171" fontId="90" fillId="0" borderId="57" xfId="0" applyNumberFormat="1" applyFont="1" applyBorder="1" applyAlignment="1">
      <alignment vertical="center" wrapText="1"/>
    </xf>
    <xf numFmtId="169" fontId="89" fillId="3" borderId="57" xfId="0" applyNumberFormat="1" applyFont="1" applyFill="1" applyBorder="1" applyAlignment="1">
      <alignment horizontal="right" vertical="center" wrapText="1"/>
    </xf>
    <xf numFmtId="0" fontId="94" fillId="0" borderId="0" xfId="0" applyFont="1" applyAlignment="1">
      <alignment vertical="center"/>
    </xf>
    <xf numFmtId="0" fontId="95" fillId="0" borderId="0" xfId="0" applyFont="1" applyAlignment="1">
      <alignment vertical="center"/>
    </xf>
    <xf numFmtId="169" fontId="89" fillId="3" borderId="58" xfId="0" applyNumberFormat="1" applyFont="1" applyFill="1" applyBorder="1" applyAlignment="1">
      <alignment horizontal="right" vertical="center" wrapText="1"/>
    </xf>
    <xf numFmtId="171" fontId="82" fillId="0" borderId="47" xfId="0" applyNumberFormat="1" applyFont="1" applyBorder="1" applyAlignment="1">
      <alignment horizontal="center" vertical="center" wrapText="1"/>
    </xf>
    <xf numFmtId="0" fontId="82" fillId="0" borderId="57" xfId="0" applyFont="1" applyBorder="1" applyAlignment="1">
      <alignment vertical="center" wrapText="1"/>
    </xf>
    <xf numFmtId="3" fontId="82" fillId="0" borderId="57" xfId="0" applyNumberFormat="1" applyFont="1" applyBorder="1" applyAlignment="1">
      <alignment horizontal="right" vertical="center"/>
    </xf>
    <xf numFmtId="168" fontId="85" fillId="0" borderId="57" xfId="0" applyNumberFormat="1" applyFont="1" applyBorder="1" applyAlignment="1">
      <alignment horizontal="right" vertical="center" wrapText="1"/>
    </xf>
    <xf numFmtId="172" fontId="85" fillId="0" borderId="57" xfId="0" applyNumberFormat="1" applyFont="1" applyBorder="1" applyAlignment="1">
      <alignment horizontal="right" vertical="center" wrapText="1"/>
    </xf>
    <xf numFmtId="175" fontId="85" fillId="3" borderId="57" xfId="0" applyNumberFormat="1" applyFont="1" applyFill="1" applyBorder="1" applyAlignment="1">
      <alignment horizontal="right" vertical="center" wrapText="1"/>
    </xf>
    <xf numFmtId="169" fontId="85" fillId="3" borderId="58" xfId="0" applyNumberFormat="1" applyFont="1" applyFill="1" applyBorder="1" applyAlignment="1">
      <alignment horizontal="right" vertical="center" wrapText="1"/>
    </xf>
    <xf numFmtId="175" fontId="48" fillId="0" borderId="1" xfId="0" applyNumberFormat="1" applyFont="1" applyBorder="1" applyAlignment="1">
      <alignment vertical="center"/>
    </xf>
    <xf numFmtId="171" fontId="91" fillId="0" borderId="57" xfId="0" applyNumberFormat="1" applyFont="1" applyBorder="1" applyAlignment="1">
      <alignment vertical="center" wrapText="1"/>
    </xf>
    <xf numFmtId="1" fontId="89" fillId="0" borderId="95" xfId="0" applyNumberFormat="1" applyFont="1" applyBorder="1" applyAlignment="1">
      <alignment horizontal="center" vertical="center" wrapText="1"/>
    </xf>
    <xf numFmtId="171" fontId="90" fillId="0" borderId="96" xfId="0" applyNumberFormat="1" applyFont="1" applyBorder="1" applyAlignment="1">
      <alignment vertical="center" wrapText="1"/>
    </xf>
    <xf numFmtId="3" fontId="20" fillId="0" borderId="96" xfId="0" applyNumberFormat="1" applyFont="1" applyBorder="1" applyAlignment="1">
      <alignment vertical="center"/>
    </xf>
    <xf numFmtId="3" fontId="61" fillId="0" borderId="96" xfId="0" applyNumberFormat="1" applyFont="1" applyBorder="1" applyAlignment="1">
      <alignment horizontal="right" vertical="center" wrapText="1"/>
    </xf>
    <xf numFmtId="169" fontId="20" fillId="0" borderId="96" xfId="0" applyNumberFormat="1" applyFont="1" applyBorder="1" applyAlignment="1">
      <alignment vertical="center"/>
    </xf>
    <xf numFmtId="3" fontId="85" fillId="0" borderId="96" xfId="0" applyNumberFormat="1" applyFont="1" applyBorder="1" applyAlignment="1">
      <alignment horizontal="right" vertical="center" wrapText="1"/>
    </xf>
    <xf numFmtId="169" fontId="85" fillId="3" borderId="96" xfId="0" applyNumberFormat="1" applyFont="1" applyFill="1" applyBorder="1" applyAlignment="1">
      <alignment horizontal="right" vertical="center"/>
    </xf>
    <xf numFmtId="169" fontId="85" fillId="3" borderId="96" xfId="0" applyNumberFormat="1" applyFont="1" applyFill="1" applyBorder="1" applyAlignment="1">
      <alignment horizontal="right" vertical="center" wrapText="1"/>
    </xf>
    <xf numFmtId="169" fontId="20" fillId="3" borderId="96" xfId="0" applyNumberFormat="1" applyFont="1" applyFill="1" applyBorder="1" applyAlignment="1">
      <alignment vertical="center"/>
    </xf>
    <xf numFmtId="169" fontId="20" fillId="3" borderId="97" xfId="0" applyNumberFormat="1" applyFont="1" applyFill="1" applyBorder="1" applyAlignment="1">
      <alignment vertical="center"/>
    </xf>
    <xf numFmtId="0" fontId="21" fillId="0" borderId="0" xfId="0" applyFont="1" applyAlignment="1">
      <alignment vertical="center" wrapText="1"/>
    </xf>
    <xf numFmtId="168" fontId="56" fillId="2" borderId="22" xfId="0" applyNumberFormat="1" applyFont="1" applyFill="1" applyBorder="1" applyAlignment="1">
      <alignment horizontal="center" vertical="center" wrapText="1"/>
    </xf>
    <xf numFmtId="49" fontId="59" fillId="7" borderId="34" xfId="0" quotePrefix="1" applyNumberFormat="1" applyFont="1" applyFill="1" applyBorder="1" applyAlignment="1">
      <alignment horizontal="center" vertical="center" wrapText="1"/>
    </xf>
    <xf numFmtId="167" fontId="59" fillId="7" borderId="34" xfId="0" quotePrefix="1" applyNumberFormat="1" applyFont="1" applyFill="1" applyBorder="1" applyAlignment="1">
      <alignment horizontal="center" vertical="center" wrapText="1"/>
    </xf>
    <xf numFmtId="167" fontId="19" fillId="0" borderId="21" xfId="0" applyNumberFormat="1" applyFont="1" applyBorder="1" applyAlignment="1">
      <alignment vertical="center" wrapText="1"/>
    </xf>
    <xf numFmtId="167" fontId="48" fillId="0" borderId="22" xfId="0" applyNumberFormat="1" applyFont="1" applyBorder="1" applyAlignment="1">
      <alignment vertical="center" wrapText="1"/>
    </xf>
    <xf numFmtId="167" fontId="19" fillId="0" borderId="22" xfId="0" applyNumberFormat="1" applyFont="1" applyBorder="1" applyAlignment="1">
      <alignment horizontal="right" vertical="center" wrapText="1"/>
    </xf>
    <xf numFmtId="167" fontId="18" fillId="0" borderId="1" xfId="0" applyNumberFormat="1" applyFont="1" applyBorder="1" applyAlignment="1">
      <alignment vertical="center"/>
    </xf>
    <xf numFmtId="167" fontId="83" fillId="0" borderId="21" xfId="0" applyNumberFormat="1" applyFont="1" applyBorder="1" applyAlignment="1">
      <alignment horizontal="center" vertical="center" wrapText="1"/>
    </xf>
    <xf numFmtId="167" fontId="83" fillId="0" borderId="22" xfId="0" applyNumberFormat="1" applyFont="1" applyBorder="1" applyAlignment="1">
      <alignment horizontal="left" vertical="center" wrapText="1"/>
    </xf>
    <xf numFmtId="167" fontId="83" fillId="0" borderId="22" xfId="0" applyNumberFormat="1" applyFont="1" applyBorder="1" applyAlignment="1">
      <alignment horizontal="right" vertical="center" wrapText="1"/>
    </xf>
    <xf numFmtId="167" fontId="83" fillId="7" borderId="22" xfId="0" applyNumberFormat="1" applyFont="1" applyFill="1" applyBorder="1" applyAlignment="1">
      <alignment horizontal="right" vertical="center" wrapText="1"/>
    </xf>
    <xf numFmtId="167" fontId="83" fillId="0" borderId="1" xfId="0" applyNumberFormat="1" applyFont="1" applyBorder="1" applyAlignment="1">
      <alignment vertical="center"/>
    </xf>
    <xf numFmtId="167" fontId="83" fillId="0" borderId="50" xfId="0" applyNumberFormat="1" applyFont="1" applyBorder="1" applyAlignment="1">
      <alignment horizontal="right" vertical="center" wrapText="1"/>
    </xf>
    <xf numFmtId="171" fontId="85" fillId="0" borderId="21" xfId="0" applyNumberFormat="1" applyFont="1" applyBorder="1" applyAlignment="1">
      <alignment wrapText="1"/>
    </xf>
    <xf numFmtId="0" fontId="86" fillId="0" borderId="52" xfId="0" applyFont="1" applyBorder="1" applyAlignment="1">
      <alignment wrapText="1"/>
    </xf>
    <xf numFmtId="3" fontId="85" fillId="0" borderId="52" xfId="0" applyNumberFormat="1" applyFont="1" applyBorder="1" applyAlignment="1">
      <alignment horizontal="right" wrapText="1"/>
    </xf>
    <xf numFmtId="0" fontId="85" fillId="0" borderId="52" xfId="0" applyFont="1" applyBorder="1" applyAlignment="1">
      <alignment horizontal="right" wrapText="1"/>
    </xf>
    <xf numFmtId="169" fontId="85" fillId="0" borderId="52" xfId="0" applyNumberFormat="1" applyFont="1" applyBorder="1" applyAlignment="1">
      <alignment horizontal="right" wrapText="1"/>
    </xf>
    <xf numFmtId="169" fontId="85" fillId="7" borderId="52" xfId="0" applyNumberFormat="1" applyFont="1" applyFill="1" applyBorder="1" applyAlignment="1">
      <alignment horizontal="right"/>
    </xf>
    <xf numFmtId="169" fontId="85" fillId="7" borderId="52" xfId="0" applyNumberFormat="1" applyFont="1" applyFill="1" applyBorder="1" applyAlignment="1">
      <alignment horizontal="right" wrapText="1"/>
    </xf>
    <xf numFmtId="169" fontId="20" fillId="0" borderId="52" xfId="0" applyNumberFormat="1" applyFont="1" applyBorder="1"/>
    <xf numFmtId="169" fontId="20" fillId="0" borderId="53" xfId="0" applyNumberFormat="1" applyFont="1" applyBorder="1"/>
    <xf numFmtId="0" fontId="83" fillId="0" borderId="1" xfId="0" applyFont="1" applyBorder="1" applyAlignment="1">
      <alignment vertical="center"/>
    </xf>
    <xf numFmtId="171" fontId="85" fillId="0" borderId="47" xfId="0" applyNumberFormat="1" applyFont="1" applyBorder="1" applyAlignment="1">
      <alignment wrapText="1"/>
    </xf>
    <xf numFmtId="0" fontId="86" fillId="0" borderId="57" xfId="0" applyFont="1" applyBorder="1" applyAlignment="1">
      <alignment wrapText="1"/>
    </xf>
    <xf numFmtId="3" fontId="85" fillId="0" borderId="57" xfId="0" applyNumberFormat="1" applyFont="1" applyBorder="1" applyAlignment="1">
      <alignment horizontal="right" wrapText="1"/>
    </xf>
    <xf numFmtId="0" fontId="85" fillId="0" borderId="57" xfId="0" applyFont="1" applyBorder="1" applyAlignment="1">
      <alignment horizontal="right" wrapText="1"/>
    </xf>
    <xf numFmtId="169" fontId="85" fillId="0" borderId="57" xfId="0" applyNumberFormat="1" applyFont="1" applyBorder="1" applyAlignment="1">
      <alignment horizontal="right" wrapText="1"/>
    </xf>
    <xf numFmtId="169" fontId="20" fillId="0" borderId="57" xfId="0" applyNumberFormat="1" applyFont="1" applyBorder="1"/>
    <xf numFmtId="169" fontId="20" fillId="0" borderId="58" xfId="0" applyNumberFormat="1" applyFont="1" applyBorder="1"/>
    <xf numFmtId="0" fontId="87" fillId="0" borderId="1" xfId="0" applyFont="1" applyBorder="1" applyAlignment="1">
      <alignment vertical="center"/>
    </xf>
    <xf numFmtId="171" fontId="89" fillId="0" borderId="47" xfId="0" applyNumberFormat="1" applyFont="1" applyBorder="1" applyAlignment="1">
      <alignment wrapText="1"/>
    </xf>
    <xf numFmtId="0" fontId="90" fillId="0" borderId="57" xfId="0" applyFont="1" applyBorder="1" applyAlignment="1">
      <alignment wrapText="1"/>
    </xf>
    <xf numFmtId="3" fontId="89" fillId="0" borderId="57" xfId="0" applyNumberFormat="1" applyFont="1" applyBorder="1" applyAlignment="1">
      <alignment horizontal="right" wrapText="1"/>
    </xf>
    <xf numFmtId="168" fontId="89" fillId="0" borderId="57" xfId="0" applyNumberFormat="1" applyFont="1" applyBorder="1" applyAlignment="1">
      <alignment horizontal="right" wrapText="1"/>
    </xf>
    <xf numFmtId="169" fontId="89" fillId="0" borderId="57" xfId="0" applyNumberFormat="1" applyFont="1" applyBorder="1" applyAlignment="1">
      <alignment horizontal="right" wrapText="1"/>
    </xf>
    <xf numFmtId="1" fontId="83" fillId="0" borderId="21" xfId="0" applyNumberFormat="1" applyFont="1" applyBorder="1" applyAlignment="1">
      <alignment horizontal="center" vertical="center" wrapText="1"/>
    </xf>
    <xf numFmtId="0" fontId="91" fillId="0" borderId="22" xfId="0" applyFont="1" applyBorder="1" applyAlignment="1">
      <alignment horizontal="left" vertical="center" wrapText="1"/>
    </xf>
    <xf numFmtId="3" fontId="92" fillId="0" borderId="22" xfId="0" applyNumberFormat="1" applyFont="1" applyBorder="1" applyAlignment="1">
      <alignment horizontal="right" vertical="center" wrapText="1"/>
    </xf>
    <xf numFmtId="168" fontId="92" fillId="0" borderId="22" xfId="0" applyNumberFormat="1" applyFont="1" applyBorder="1" applyAlignment="1">
      <alignment horizontal="right" vertical="center" wrapText="1"/>
    </xf>
    <xf numFmtId="169" fontId="92" fillId="0" borderId="22" xfId="0" applyNumberFormat="1" applyFont="1" applyBorder="1" applyAlignment="1">
      <alignment horizontal="right" vertical="center" wrapText="1"/>
    </xf>
    <xf numFmtId="169" fontId="83" fillId="7" borderId="22" xfId="0" applyNumberFormat="1" applyFont="1" applyFill="1" applyBorder="1" applyAlignment="1">
      <alignment horizontal="right" vertical="center"/>
    </xf>
    <xf numFmtId="169" fontId="83" fillId="7" borderId="22" xfId="0" applyNumberFormat="1" applyFont="1" applyFill="1" applyBorder="1" applyAlignment="1">
      <alignment horizontal="right" vertical="center" wrapText="1"/>
    </xf>
    <xf numFmtId="1" fontId="85" fillId="0" borderId="21" xfId="0" applyNumberFormat="1" applyFont="1" applyBorder="1" applyAlignment="1">
      <alignment horizontal="center" wrapText="1"/>
    </xf>
    <xf numFmtId="0" fontId="86" fillId="0" borderId="22" xfId="0" applyFont="1" applyBorder="1" applyAlignment="1">
      <alignment wrapText="1"/>
    </xf>
    <xf numFmtId="0" fontId="92" fillId="0" borderId="1" xfId="0" applyFont="1" applyBorder="1" applyAlignment="1">
      <alignment vertical="center"/>
    </xf>
    <xf numFmtId="1" fontId="85" fillId="0" borderId="47" xfId="0" applyNumberFormat="1" applyFont="1" applyBorder="1" applyAlignment="1">
      <alignment horizontal="center" wrapText="1"/>
    </xf>
    <xf numFmtId="171" fontId="85" fillId="0" borderId="48" xfId="0" applyNumberFormat="1" applyFont="1" applyBorder="1" applyAlignment="1">
      <alignment wrapText="1"/>
    </xf>
    <xf numFmtId="169" fontId="85" fillId="0" borderId="58" xfId="0" applyNumberFormat="1" applyFont="1" applyBorder="1" applyAlignment="1">
      <alignment horizontal="right" wrapText="1"/>
    </xf>
    <xf numFmtId="1" fontId="89" fillId="0" borderId="47" xfId="0" applyNumberFormat="1" applyFont="1" applyBorder="1" applyAlignment="1">
      <alignment horizontal="center" wrapText="1"/>
    </xf>
    <xf numFmtId="171" fontId="89" fillId="0" borderId="48" xfId="0" applyNumberFormat="1" applyFont="1" applyBorder="1" applyAlignment="1">
      <alignment wrapText="1"/>
    </xf>
    <xf numFmtId="169" fontId="89" fillId="0" borderId="58" xfId="0" applyNumberFormat="1" applyFont="1" applyBorder="1" applyAlignment="1">
      <alignment horizontal="right" wrapText="1"/>
    </xf>
    <xf numFmtId="0" fontId="94" fillId="0" borderId="1" xfId="0" applyFont="1" applyBorder="1" applyAlignment="1">
      <alignment vertical="center"/>
    </xf>
    <xf numFmtId="0" fontId="85" fillId="0" borderId="48" xfId="0" applyFont="1" applyBorder="1" applyAlignment="1">
      <alignment wrapText="1"/>
    </xf>
    <xf numFmtId="3" fontId="82" fillId="0" borderId="57" xfId="0" applyNumberFormat="1" applyFont="1" applyBorder="1" applyAlignment="1">
      <alignment horizontal="right"/>
    </xf>
    <xf numFmtId="168" fontId="85" fillId="0" borderId="57" xfId="0" applyNumberFormat="1" applyFont="1" applyBorder="1" applyAlignment="1">
      <alignment horizontal="right"/>
    </xf>
    <xf numFmtId="169" fontId="85" fillId="0" borderId="57" xfId="0" applyNumberFormat="1" applyFont="1" applyBorder="1" applyAlignment="1">
      <alignment horizontal="right"/>
    </xf>
    <xf numFmtId="3" fontId="82" fillId="0" borderId="57" xfId="0" applyNumberFormat="1" applyFont="1" applyBorder="1" applyAlignment="1">
      <alignment horizontal="right" wrapText="1"/>
    </xf>
    <xf numFmtId="171" fontId="83" fillId="0" borderId="21" xfId="0" applyNumberFormat="1" applyFont="1" applyBorder="1" applyAlignment="1">
      <alignment vertical="center" wrapText="1"/>
    </xf>
    <xf numFmtId="0" fontId="92" fillId="0" borderId="22" xfId="0" applyFont="1" applyBorder="1" applyAlignment="1">
      <alignment horizontal="left" vertical="center" wrapText="1"/>
    </xf>
    <xf numFmtId="3" fontId="83" fillId="0" borderId="22" xfId="0" applyNumberFormat="1" applyFont="1" applyBorder="1" applyAlignment="1">
      <alignment horizontal="right" vertical="center"/>
    </xf>
    <xf numFmtId="168" fontId="92" fillId="0" borderId="22" xfId="0" applyNumberFormat="1" applyFont="1" applyBorder="1" applyAlignment="1">
      <alignment horizontal="right" vertical="center"/>
    </xf>
    <xf numFmtId="169" fontId="92" fillId="0" borderId="22" xfId="0" applyNumberFormat="1" applyFont="1" applyBorder="1" applyAlignment="1">
      <alignment horizontal="right" vertical="center"/>
    </xf>
    <xf numFmtId="3" fontId="83" fillId="0" borderId="22" xfId="0" applyNumberFormat="1" applyFont="1" applyBorder="1" applyAlignment="1">
      <alignment horizontal="right" vertical="center" wrapText="1"/>
    </xf>
    <xf numFmtId="171" fontId="92" fillId="0" borderId="21" xfId="0" applyNumberFormat="1" applyFont="1" applyBorder="1" applyAlignment="1">
      <alignment vertical="center" wrapText="1"/>
    </xf>
    <xf numFmtId="168" fontId="85" fillId="0" borderId="52" xfId="0" applyNumberFormat="1" applyFont="1" applyBorder="1" applyAlignment="1">
      <alignment horizontal="right" wrapText="1"/>
    </xf>
    <xf numFmtId="0" fontId="86" fillId="0" borderId="48" xfId="0" applyFont="1" applyBorder="1" applyAlignment="1">
      <alignment wrapText="1"/>
    </xf>
    <xf numFmtId="168" fontId="85" fillId="0" borderId="57" xfId="0" applyNumberFormat="1" applyFont="1" applyBorder="1" applyAlignment="1">
      <alignment horizontal="right" wrapText="1"/>
    </xf>
    <xf numFmtId="0" fontId="86" fillId="0" borderId="80" xfId="0" applyFont="1" applyBorder="1" applyAlignment="1">
      <alignment wrapText="1"/>
    </xf>
    <xf numFmtId="169" fontId="20" fillId="0" borderId="0" xfId="0" applyNumberFormat="1" applyFont="1"/>
    <xf numFmtId="0" fontId="86" fillId="0" borderId="96" xfId="0" applyFont="1" applyBorder="1" applyAlignment="1">
      <alignment wrapText="1"/>
    </xf>
    <xf numFmtId="3" fontId="85" fillId="0" borderId="96" xfId="0" applyNumberFormat="1" applyFont="1" applyBorder="1" applyAlignment="1">
      <alignment horizontal="right" wrapText="1"/>
    </xf>
    <xf numFmtId="168" fontId="85" fillId="0" borderId="96" xfId="0" applyNumberFormat="1" applyFont="1" applyBorder="1" applyAlignment="1">
      <alignment horizontal="right" wrapText="1"/>
    </xf>
    <xf numFmtId="169" fontId="85" fillId="0" borderId="96" xfId="0" applyNumberFormat="1" applyFont="1" applyBorder="1" applyAlignment="1">
      <alignment horizontal="right" wrapText="1"/>
    </xf>
    <xf numFmtId="169" fontId="20" fillId="0" borderId="97" xfId="0" applyNumberFormat="1" applyFont="1" applyBorder="1"/>
    <xf numFmtId="0" fontId="59" fillId="7" borderId="34" xfId="0" quotePrefix="1" applyFont="1" applyFill="1" applyBorder="1" applyAlignment="1">
      <alignment horizontal="center" vertical="center" wrapText="1"/>
    </xf>
    <xf numFmtId="0" fontId="45" fillId="0" borderId="0" xfId="0" applyFont="1" applyAlignment="1">
      <alignment vertical="center" wrapText="1"/>
    </xf>
    <xf numFmtId="0" fontId="96" fillId="0" borderId="22" xfId="0" applyFont="1" applyBorder="1" applyAlignment="1">
      <alignment wrapText="1"/>
    </xf>
    <xf numFmtId="3" fontId="97" fillId="0" borderId="52" xfId="0" applyNumberFormat="1" applyFont="1" applyBorder="1" applyAlignment="1">
      <alignment horizontal="right" wrapText="1"/>
    </xf>
    <xf numFmtId="168" fontId="97" fillId="0" borderId="52" xfId="0" applyNumberFormat="1" applyFont="1" applyBorder="1" applyAlignment="1">
      <alignment horizontal="right" wrapText="1"/>
    </xf>
    <xf numFmtId="169" fontId="97" fillId="0" borderId="52" xfId="0" applyNumberFormat="1" applyFont="1" applyBorder="1" applyAlignment="1">
      <alignment horizontal="right" wrapText="1"/>
    </xf>
    <xf numFmtId="169" fontId="97" fillId="7" borderId="52" xfId="0" applyNumberFormat="1" applyFont="1" applyFill="1" applyBorder="1" applyAlignment="1">
      <alignment horizontal="right"/>
    </xf>
    <xf numFmtId="175" fontId="97" fillId="7" borderId="52" xfId="0" applyNumberFormat="1" applyFont="1" applyFill="1" applyBorder="1" applyAlignment="1">
      <alignment horizontal="right" wrapText="1"/>
    </xf>
    <xf numFmtId="175" fontId="97" fillId="0" borderId="52" xfId="0" applyNumberFormat="1" applyFont="1" applyBorder="1" applyAlignment="1">
      <alignment horizontal="right" wrapText="1"/>
    </xf>
    <xf numFmtId="169" fontId="20" fillId="0" borderId="59" xfId="0" applyNumberFormat="1" applyFont="1" applyBorder="1"/>
    <xf numFmtId="169" fontId="20" fillId="0" borderId="4" xfId="0" applyNumberFormat="1" applyFont="1" applyBorder="1"/>
    <xf numFmtId="167" fontId="48" fillId="0" borderId="0" xfId="0" applyNumberFormat="1" applyFont="1" applyAlignment="1">
      <alignment vertical="center"/>
    </xf>
    <xf numFmtId="167" fontId="67" fillId="0" borderId="0" xfId="0" applyNumberFormat="1" applyFont="1" applyAlignment="1">
      <alignment vertical="center"/>
    </xf>
    <xf numFmtId="0" fontId="96" fillId="0" borderId="48" xfId="0" applyFont="1" applyBorder="1" applyAlignment="1">
      <alignment wrapText="1"/>
    </xf>
    <xf numFmtId="3" fontId="97" fillId="0" borderId="57" xfId="0" applyNumberFormat="1" applyFont="1" applyBorder="1" applyAlignment="1">
      <alignment horizontal="right" wrapText="1"/>
    </xf>
    <xf numFmtId="168" fontId="97" fillId="0" borderId="57" xfId="0" applyNumberFormat="1" applyFont="1" applyBorder="1" applyAlignment="1">
      <alignment horizontal="right" wrapText="1"/>
    </xf>
    <xf numFmtId="169" fontId="97" fillId="0" borderId="57" xfId="0" applyNumberFormat="1" applyFont="1" applyBorder="1" applyAlignment="1">
      <alignment horizontal="right" wrapText="1"/>
    </xf>
    <xf numFmtId="175" fontId="20" fillId="0" borderId="57" xfId="0" applyNumberFormat="1" applyFont="1" applyBorder="1"/>
    <xf numFmtId="175" fontId="97" fillId="0" borderId="60" xfId="0" applyNumberFormat="1" applyFont="1" applyBorder="1" applyAlignment="1">
      <alignment horizontal="right" wrapText="1"/>
    </xf>
    <xf numFmtId="169" fontId="20" fillId="0" borderId="6" xfId="0" applyNumberFormat="1" applyFont="1" applyBorder="1"/>
    <xf numFmtId="175" fontId="97" fillId="0" borderId="57" xfId="0" applyNumberFormat="1" applyFont="1" applyBorder="1" applyAlignment="1">
      <alignment horizontal="right" wrapText="1"/>
    </xf>
    <xf numFmtId="169" fontId="20" fillId="0" borderId="60" xfId="0" applyNumberFormat="1" applyFont="1" applyBorder="1"/>
    <xf numFmtId="171" fontId="94" fillId="0" borderId="21" xfId="0" applyNumberFormat="1" applyFont="1" applyBorder="1" applyAlignment="1">
      <alignment vertical="center" wrapText="1"/>
    </xf>
    <xf numFmtId="0" fontId="98" fillId="0" borderId="48" xfId="0" applyFont="1" applyBorder="1" applyAlignment="1">
      <alignment wrapText="1"/>
    </xf>
    <xf numFmtId="3" fontId="99" fillId="0" borderId="57" xfId="0" applyNumberFormat="1" applyFont="1" applyBorder="1" applyAlignment="1">
      <alignment horizontal="right" wrapText="1"/>
    </xf>
    <xf numFmtId="168" fontId="99" fillId="0" borderId="57" xfId="0" applyNumberFormat="1" applyFont="1" applyBorder="1" applyAlignment="1">
      <alignment horizontal="right" wrapText="1"/>
    </xf>
    <xf numFmtId="169" fontId="99" fillId="0" borderId="57" xfId="0" applyNumberFormat="1" applyFont="1" applyBorder="1" applyAlignment="1">
      <alignment horizontal="right" wrapText="1"/>
    </xf>
    <xf numFmtId="169" fontId="99" fillId="7" borderId="57" xfId="0" applyNumberFormat="1" applyFont="1" applyFill="1" applyBorder="1" applyAlignment="1">
      <alignment horizontal="right"/>
    </xf>
    <xf numFmtId="1" fontId="92" fillId="0" borderId="21" xfId="0" applyNumberFormat="1" applyFont="1" applyBorder="1" applyAlignment="1">
      <alignment horizontal="center" vertical="center" wrapText="1"/>
    </xf>
    <xf numFmtId="169" fontId="97" fillId="7" borderId="52" xfId="0" applyNumberFormat="1" applyFont="1" applyFill="1" applyBorder="1" applyAlignment="1">
      <alignment horizontal="right" wrapText="1"/>
    </xf>
    <xf numFmtId="171" fontId="97" fillId="0" borderId="48" xfId="0" applyNumberFormat="1" applyFont="1" applyBorder="1" applyAlignment="1">
      <alignment wrapText="1"/>
    </xf>
    <xf numFmtId="169" fontId="97" fillId="7" borderId="57" xfId="0" applyNumberFormat="1" applyFont="1" applyFill="1" applyBorder="1" applyAlignment="1">
      <alignment horizontal="right"/>
    </xf>
    <xf numFmtId="169" fontId="97" fillId="7" borderId="57" xfId="0" applyNumberFormat="1" applyFont="1" applyFill="1" applyBorder="1" applyAlignment="1">
      <alignment horizontal="right" wrapText="1"/>
    </xf>
    <xf numFmtId="1" fontId="94" fillId="0" borderId="21" xfId="0" applyNumberFormat="1" applyFont="1" applyBorder="1" applyAlignment="1">
      <alignment horizontal="center" vertical="center" wrapText="1"/>
    </xf>
    <xf numFmtId="171" fontId="99" fillId="0" borderId="48" xfId="0" applyNumberFormat="1" applyFont="1" applyBorder="1" applyAlignment="1">
      <alignment wrapText="1"/>
    </xf>
    <xf numFmtId="169" fontId="99" fillId="7" borderId="57" xfId="0" applyNumberFormat="1" applyFont="1" applyFill="1" applyBorder="1" applyAlignment="1">
      <alignment horizontal="right" wrapText="1"/>
    </xf>
    <xf numFmtId="171" fontId="97" fillId="0" borderId="21" xfId="0" applyNumberFormat="1" applyFont="1" applyBorder="1" applyAlignment="1">
      <alignment wrapText="1"/>
    </xf>
    <xf numFmtId="0" fontId="96" fillId="0" borderId="52" xfId="0" applyFont="1" applyBorder="1" applyAlignment="1">
      <alignment wrapText="1"/>
    </xf>
    <xf numFmtId="175" fontId="20" fillId="0" borderId="59" xfId="0" applyNumberFormat="1" applyFont="1" applyBorder="1"/>
    <xf numFmtId="171" fontId="97" fillId="0" borderId="47" xfId="0" applyNumberFormat="1" applyFont="1" applyBorder="1" applyAlignment="1">
      <alignment wrapText="1"/>
    </xf>
    <xf numFmtId="0" fontId="96" fillId="0" borderId="57" xfId="0" applyFont="1" applyBorder="1" applyAlignment="1">
      <alignment wrapText="1"/>
    </xf>
    <xf numFmtId="175" fontId="20" fillId="0" borderId="60" xfId="0" applyNumberFormat="1" applyFont="1" applyBorder="1"/>
    <xf numFmtId="171" fontId="97" fillId="0" borderId="95" xfId="0" applyNumberFormat="1" applyFont="1" applyBorder="1" applyAlignment="1">
      <alignment wrapText="1"/>
    </xf>
    <xf numFmtId="0" fontId="96" fillId="0" borderId="96" xfId="0" applyFont="1" applyBorder="1" applyAlignment="1">
      <alignment wrapText="1"/>
    </xf>
    <xf numFmtId="3" fontId="97" fillId="0" borderId="96" xfId="0" applyNumberFormat="1" applyFont="1" applyBorder="1" applyAlignment="1">
      <alignment horizontal="right" wrapText="1"/>
    </xf>
    <xf numFmtId="168" fontId="97" fillId="0" borderId="96" xfId="0" applyNumberFormat="1" applyFont="1" applyBorder="1" applyAlignment="1">
      <alignment horizontal="right" wrapText="1"/>
    </xf>
    <xf numFmtId="175" fontId="20" fillId="0" borderId="6" xfId="0" applyNumberFormat="1" applyFont="1" applyBorder="1"/>
    <xf numFmtId="49" fontId="57" fillId="0" borderId="98" xfId="0" applyNumberFormat="1" applyFont="1" applyBorder="1" applyAlignment="1">
      <alignment horizontal="center" vertical="center"/>
    </xf>
    <xf numFmtId="49" fontId="57" fillId="0" borderId="99" xfId="0" applyNumberFormat="1" applyFont="1" applyBorder="1" applyAlignment="1">
      <alignment horizontal="center" vertical="center"/>
    </xf>
    <xf numFmtId="175" fontId="48" fillId="0" borderId="22" xfId="0" applyNumberFormat="1" applyFont="1" applyBorder="1" applyAlignment="1">
      <alignment horizontal="right" vertical="center" wrapText="1"/>
    </xf>
    <xf numFmtId="169" fontId="45" fillId="0" borderId="22" xfId="0" applyNumberFormat="1" applyFont="1" applyBorder="1" applyAlignment="1">
      <alignment vertical="center"/>
    </xf>
    <xf numFmtId="175" fontId="45" fillId="0" borderId="77" xfId="0" applyNumberFormat="1" applyFont="1" applyBorder="1" applyAlignment="1">
      <alignment vertical="center"/>
    </xf>
    <xf numFmtId="167" fontId="45" fillId="0" borderId="22" xfId="0" applyNumberFormat="1" applyFont="1" applyBorder="1" applyAlignment="1">
      <alignment vertical="center"/>
    </xf>
    <xf numFmtId="175" fontId="48" fillId="7" borderId="22" xfId="0" applyNumberFormat="1" applyFont="1" applyFill="1" applyBorder="1" applyAlignment="1">
      <alignment horizontal="right" vertical="center" wrapText="1"/>
    </xf>
    <xf numFmtId="167" fontId="48" fillId="0" borderId="22" xfId="0" applyNumberFormat="1" applyFont="1" applyBorder="1" applyAlignment="1">
      <alignment vertical="center"/>
    </xf>
    <xf numFmtId="175" fontId="48" fillId="0" borderId="77" xfId="0" applyNumberFormat="1" applyFont="1" applyBorder="1" applyAlignment="1">
      <alignment vertical="center"/>
    </xf>
    <xf numFmtId="1" fontId="32" fillId="0" borderId="51" xfId="0" applyNumberFormat="1" applyFont="1" applyBorder="1" applyAlignment="1">
      <alignment horizontal="center" vertical="top"/>
    </xf>
    <xf numFmtId="171" fontId="32" fillId="3" borderId="22" xfId="0" applyNumberFormat="1" applyFont="1" applyFill="1" applyBorder="1" applyAlignment="1">
      <alignment horizontal="left" vertical="top"/>
    </xf>
    <xf numFmtId="0" fontId="32" fillId="0" borderId="22" xfId="0" applyFont="1" applyBorder="1" applyAlignment="1">
      <alignment horizontal="right"/>
    </xf>
    <xf numFmtId="169" fontId="92" fillId="7" borderId="22" xfId="0" applyNumberFormat="1" applyFont="1" applyFill="1" applyBorder="1" applyAlignment="1">
      <alignment horizontal="right" vertical="center"/>
    </xf>
    <xf numFmtId="175" fontId="92" fillId="7" borderId="22" xfId="0" applyNumberFormat="1" applyFont="1" applyFill="1" applyBorder="1" applyAlignment="1">
      <alignment horizontal="right" vertical="center" wrapText="1"/>
    </xf>
    <xf numFmtId="0" fontId="84" fillId="0" borderId="22" xfId="0" applyFont="1" applyBorder="1" applyAlignment="1">
      <alignment vertical="center"/>
    </xf>
    <xf numFmtId="169" fontId="48" fillId="0" borderId="22" xfId="0" applyNumberFormat="1" applyFont="1" applyBorder="1" applyAlignment="1">
      <alignment vertical="center"/>
    </xf>
    <xf numFmtId="171" fontId="32" fillId="0" borderId="22" xfId="0" applyNumberFormat="1" applyFont="1" applyBorder="1" applyAlignment="1">
      <alignment horizontal="left" vertical="top"/>
    </xf>
    <xf numFmtId="0" fontId="88" fillId="0" borderId="22" xfId="0" applyFont="1" applyBorder="1" applyAlignment="1">
      <alignment vertical="center"/>
    </xf>
    <xf numFmtId="165" fontId="32" fillId="0" borderId="51" xfId="0" applyNumberFormat="1" applyFont="1" applyBorder="1" applyAlignment="1">
      <alignment horizontal="center" vertical="top"/>
    </xf>
    <xf numFmtId="0" fontId="32" fillId="0" borderId="51" xfId="0" applyFont="1" applyBorder="1" applyAlignment="1">
      <alignment horizontal="center" vertical="top"/>
    </xf>
    <xf numFmtId="171" fontId="32" fillId="0" borderId="51" xfId="0" applyNumberFormat="1" applyFont="1" applyBorder="1" applyAlignment="1">
      <alignment horizontal="center" vertical="top"/>
    </xf>
    <xf numFmtId="0" fontId="86" fillId="0" borderId="22" xfId="0" applyFont="1" applyBorder="1" applyAlignment="1">
      <alignment horizontal="left" vertical="center" wrapText="1"/>
    </xf>
    <xf numFmtId="3" fontId="100" fillId="0" borderId="22" xfId="0" applyNumberFormat="1" applyFont="1" applyBorder="1" applyAlignment="1">
      <alignment horizontal="right" vertical="center" wrapText="1"/>
    </xf>
    <xf numFmtId="171" fontId="92" fillId="0" borderId="22" xfId="0" applyNumberFormat="1" applyFont="1" applyBorder="1" applyAlignment="1">
      <alignment vertical="center" wrapText="1"/>
    </xf>
    <xf numFmtId="171" fontId="94" fillId="0" borderId="22" xfId="0" applyNumberFormat="1" applyFont="1" applyBorder="1" applyAlignment="1">
      <alignment vertical="center" wrapText="1"/>
    </xf>
    <xf numFmtId="169" fontId="100"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xf>
    <xf numFmtId="175" fontId="94" fillId="7" borderId="22" xfId="0" applyNumberFormat="1" applyFont="1" applyFill="1" applyBorder="1" applyAlignment="1">
      <alignment horizontal="right" vertical="center" wrapText="1"/>
    </xf>
    <xf numFmtId="175" fontId="48" fillId="0" borderId="22" xfId="0" applyNumberFormat="1" applyFont="1" applyBorder="1" applyAlignment="1">
      <alignment horizontal="right" vertical="center"/>
    </xf>
    <xf numFmtId="3" fontId="48" fillId="0" borderId="22" xfId="0" applyNumberFormat="1" applyFont="1" applyBorder="1" applyAlignment="1">
      <alignment vertical="center"/>
    </xf>
    <xf numFmtId="0" fontId="32" fillId="0" borderId="22" xfId="0" applyFont="1" applyBorder="1" applyAlignment="1">
      <alignment horizontal="left" vertical="top"/>
    </xf>
    <xf numFmtId="171" fontId="19" fillId="0" borderId="100" xfId="0" applyNumberFormat="1" applyFont="1" applyBorder="1" applyAlignment="1">
      <alignment vertical="center" wrapText="1"/>
    </xf>
    <xf numFmtId="0" fontId="19" fillId="0" borderId="75" xfId="0" applyFont="1" applyBorder="1" applyAlignment="1">
      <alignment horizontal="left" vertical="center" wrapText="1"/>
    </xf>
    <xf numFmtId="3" fontId="19" fillId="0" borderId="75" xfId="0" applyNumberFormat="1" applyFont="1" applyBorder="1" applyAlignment="1">
      <alignment horizontal="right" vertical="center"/>
    </xf>
    <xf numFmtId="3" fontId="48" fillId="0" borderId="75" xfId="0" applyNumberFormat="1" applyFont="1" applyBorder="1" applyAlignment="1">
      <alignment horizontal="right" vertical="center"/>
    </xf>
    <xf numFmtId="3" fontId="48" fillId="0" borderId="101" xfId="0" applyNumberFormat="1" applyFont="1" applyBorder="1" applyAlignment="1">
      <alignment horizontal="right" vertical="center"/>
    </xf>
    <xf numFmtId="3" fontId="97" fillId="0" borderId="22" xfId="0" applyNumberFormat="1" applyFont="1" applyBorder="1" applyAlignment="1">
      <alignment horizontal="right" wrapText="1"/>
    </xf>
    <xf numFmtId="3" fontId="97" fillId="0" borderId="48" xfId="0" applyNumberFormat="1" applyFont="1" applyBorder="1" applyAlignment="1">
      <alignment horizontal="right" wrapText="1"/>
    </xf>
    <xf numFmtId="0" fontId="90" fillId="0" borderId="22" xfId="0" applyFont="1" applyBorder="1" applyAlignment="1">
      <alignment horizontal="left" vertical="center" wrapText="1"/>
    </xf>
    <xf numFmtId="3" fontId="99" fillId="0" borderId="48" xfId="0" applyNumberFormat="1" applyFont="1" applyBorder="1" applyAlignment="1">
      <alignment horizontal="right" wrapText="1"/>
    </xf>
    <xf numFmtId="169" fontId="92" fillId="7" borderId="22" xfId="0" applyNumberFormat="1" applyFont="1" applyFill="1" applyBorder="1" applyAlignment="1">
      <alignment horizontal="right" vertical="center" wrapText="1"/>
    </xf>
    <xf numFmtId="169" fontId="92" fillId="0" borderId="50" xfId="0" applyNumberFormat="1" applyFont="1" applyBorder="1" applyAlignment="1">
      <alignment horizontal="right" vertical="center" wrapText="1"/>
    </xf>
    <xf numFmtId="3" fontId="94" fillId="0" borderId="22" xfId="0" applyNumberFormat="1" applyFont="1" applyBorder="1" applyAlignment="1">
      <alignment horizontal="right" vertical="center" wrapText="1"/>
    </xf>
    <xf numFmtId="169" fontId="94" fillId="0" borderId="22" xfId="0" applyNumberFormat="1" applyFont="1" applyBorder="1" applyAlignment="1">
      <alignment horizontal="right" vertical="center" wrapText="1"/>
    </xf>
    <xf numFmtId="169" fontId="94" fillId="7" borderId="22" xfId="0" applyNumberFormat="1" applyFont="1" applyFill="1" applyBorder="1" applyAlignment="1">
      <alignment horizontal="right" vertical="center" wrapText="1"/>
    </xf>
    <xf numFmtId="169" fontId="94" fillId="0" borderId="50" xfId="0" applyNumberFormat="1" applyFont="1" applyBorder="1" applyAlignment="1">
      <alignment horizontal="right" vertical="center" wrapText="1"/>
    </xf>
    <xf numFmtId="0" fontId="101" fillId="3" borderId="0" xfId="0" quotePrefix="1" applyFont="1" applyFill="1" applyAlignment="1">
      <alignment horizontal="center" wrapText="1"/>
    </xf>
    <xf numFmtId="167" fontId="102" fillId="0" borderId="22" xfId="0" applyNumberFormat="1" applyFont="1" applyBorder="1" applyAlignment="1">
      <alignment wrapText="1"/>
    </xf>
    <xf numFmtId="167" fontId="102" fillId="0" borderId="52" xfId="0" applyNumberFormat="1" applyFont="1" applyBorder="1" applyAlignment="1">
      <alignment horizontal="right" wrapText="1"/>
    </xf>
    <xf numFmtId="167" fontId="103" fillId="0" borderId="52" xfId="0" applyNumberFormat="1" applyFont="1" applyBorder="1"/>
    <xf numFmtId="167" fontId="102" fillId="7" borderId="52" xfId="0" applyNumberFormat="1" applyFont="1" applyFill="1" applyBorder="1" applyAlignment="1">
      <alignment horizontal="right" wrapText="1"/>
    </xf>
    <xf numFmtId="0" fontId="77" fillId="0" borderId="102" xfId="0" applyFont="1" applyBorder="1" applyAlignment="1">
      <alignment vertical="top" wrapText="1"/>
    </xf>
    <xf numFmtId="3" fontId="104" fillId="0" borderId="57" xfId="0" applyNumberFormat="1" applyFont="1" applyBorder="1" applyAlignment="1">
      <alignment horizontal="right" wrapText="1"/>
    </xf>
    <xf numFmtId="168" fontId="104" fillId="0" borderId="57" xfId="0" applyNumberFormat="1" applyFont="1" applyBorder="1" applyAlignment="1">
      <alignment horizontal="right" wrapText="1"/>
    </xf>
    <xf numFmtId="169" fontId="104" fillId="0" borderId="57" xfId="0" applyNumberFormat="1" applyFont="1" applyBorder="1" applyAlignment="1">
      <alignment horizontal="right" wrapText="1"/>
    </xf>
    <xf numFmtId="169" fontId="104" fillId="7" borderId="57" xfId="0" applyNumberFormat="1" applyFont="1" applyFill="1" applyBorder="1" applyAlignment="1">
      <alignment horizontal="right"/>
    </xf>
    <xf numFmtId="175" fontId="104" fillId="7" borderId="57" xfId="0" applyNumberFormat="1" applyFont="1" applyFill="1" applyBorder="1" applyAlignment="1">
      <alignment horizontal="right" wrapText="1"/>
    </xf>
    <xf numFmtId="0" fontId="77" fillId="0" borderId="48" xfId="0" applyFont="1" applyBorder="1" applyAlignment="1">
      <alignment wrapText="1"/>
    </xf>
    <xf numFmtId="0" fontId="104" fillId="0" borderId="48" xfId="0" applyFont="1" applyBorder="1" applyAlignment="1">
      <alignment wrapText="1"/>
    </xf>
    <xf numFmtId="0" fontId="105" fillId="0" borderId="48" xfId="0" applyFont="1" applyBorder="1" applyAlignment="1">
      <alignment wrapText="1"/>
    </xf>
    <xf numFmtId="3" fontId="105" fillId="0" borderId="57" xfId="0" applyNumberFormat="1" applyFont="1" applyBorder="1" applyAlignment="1">
      <alignment horizontal="right" wrapText="1"/>
    </xf>
    <xf numFmtId="168" fontId="105" fillId="0" borderId="57" xfId="0" applyNumberFormat="1" applyFont="1" applyBorder="1" applyAlignment="1">
      <alignment horizontal="right" wrapText="1"/>
    </xf>
    <xf numFmtId="169" fontId="105" fillId="0" borderId="57" xfId="0" applyNumberFormat="1" applyFont="1" applyBorder="1" applyAlignment="1">
      <alignment horizontal="right" wrapText="1"/>
    </xf>
    <xf numFmtId="169" fontId="105" fillId="7" borderId="57" xfId="0" applyNumberFormat="1" applyFont="1" applyFill="1" applyBorder="1" applyAlignment="1">
      <alignment horizontal="right"/>
    </xf>
    <xf numFmtId="0" fontId="102" fillId="0" borderId="48" xfId="0" applyFont="1" applyBorder="1" applyAlignment="1">
      <alignment wrapText="1"/>
    </xf>
    <xf numFmtId="3" fontId="103" fillId="0" borderId="57" xfId="0" applyNumberFormat="1" applyFont="1" applyBorder="1"/>
    <xf numFmtId="168" fontId="103" fillId="0" borderId="57" xfId="0" applyNumberFormat="1" applyFont="1" applyBorder="1"/>
    <xf numFmtId="169" fontId="103" fillId="0" borderId="57" xfId="0" applyNumberFormat="1" applyFont="1" applyBorder="1"/>
    <xf numFmtId="169" fontId="102" fillId="7" borderId="57" xfId="0" applyNumberFormat="1" applyFont="1" applyFill="1" applyBorder="1" applyAlignment="1">
      <alignment horizontal="right"/>
    </xf>
    <xf numFmtId="169" fontId="102" fillId="7" borderId="57" xfId="0" applyNumberFormat="1" applyFont="1" applyFill="1" applyBorder="1" applyAlignment="1">
      <alignment horizontal="right" wrapText="1"/>
    </xf>
    <xf numFmtId="169" fontId="104" fillId="7" borderId="57" xfId="0" applyNumberFormat="1" applyFont="1" applyFill="1" applyBorder="1" applyAlignment="1">
      <alignment horizontal="right" wrapText="1"/>
    </xf>
    <xf numFmtId="171" fontId="104" fillId="0" borderId="48" xfId="0" applyNumberFormat="1" applyFont="1" applyBorder="1" applyAlignment="1">
      <alignment wrapText="1"/>
    </xf>
    <xf numFmtId="171" fontId="105" fillId="0" borderId="48" xfId="0" applyNumberFormat="1" applyFont="1" applyBorder="1" applyAlignment="1">
      <alignment wrapText="1"/>
    </xf>
    <xf numFmtId="169" fontId="105" fillId="7" borderId="57" xfId="0" applyNumberFormat="1" applyFont="1" applyFill="1" applyBorder="1" applyAlignment="1">
      <alignment horizontal="right" wrapText="1"/>
    </xf>
    <xf numFmtId="3" fontId="102" fillId="0" borderId="57" xfId="0" applyNumberFormat="1" applyFont="1" applyBorder="1" applyAlignment="1">
      <alignment horizontal="right"/>
    </xf>
    <xf numFmtId="3" fontId="102" fillId="0" borderId="57" xfId="0" applyNumberFormat="1" applyFont="1" applyBorder="1" applyAlignment="1">
      <alignment horizontal="right" wrapText="1"/>
    </xf>
    <xf numFmtId="0" fontId="77" fillId="0" borderId="103" xfId="0" applyFont="1" applyBorder="1" applyAlignment="1">
      <alignment wrapText="1"/>
    </xf>
    <xf numFmtId="169" fontId="83" fillId="7" borderId="104" xfId="0" applyNumberFormat="1" applyFont="1" applyFill="1" applyBorder="1" applyAlignment="1">
      <alignment horizontal="right" vertical="center"/>
    </xf>
    <xf numFmtId="0" fontId="77" fillId="0" borderId="16" xfId="0" applyFont="1" applyBorder="1"/>
    <xf numFmtId="0" fontId="77" fillId="0" borderId="16" xfId="0" applyFont="1" applyBorder="1" applyAlignment="1">
      <alignment wrapText="1"/>
    </xf>
    <xf numFmtId="0" fontId="104" fillId="0" borderId="105" xfId="0" applyFont="1" applyBorder="1" applyAlignment="1">
      <alignment wrapText="1"/>
    </xf>
    <xf numFmtId="3" fontId="104" fillId="0" borderId="96" xfId="0" applyNumberFormat="1" applyFont="1" applyBorder="1" applyAlignment="1">
      <alignment horizontal="right" wrapText="1"/>
    </xf>
    <xf numFmtId="168" fontId="104" fillId="0" borderId="96" xfId="0" applyNumberFormat="1" applyFont="1" applyBorder="1" applyAlignment="1">
      <alignment horizontal="right" wrapText="1"/>
    </xf>
    <xf numFmtId="169" fontId="104" fillId="0" borderId="96" xfId="0" applyNumberFormat="1" applyFont="1" applyBorder="1" applyAlignment="1">
      <alignment horizontal="right" wrapText="1"/>
    </xf>
    <xf numFmtId="175" fontId="104" fillId="7" borderId="96" xfId="0" applyNumberFormat="1" applyFont="1" applyFill="1" applyBorder="1" applyAlignment="1">
      <alignment horizontal="right" wrapText="1"/>
    </xf>
    <xf numFmtId="167" fontId="45" fillId="2" borderId="0" xfId="0" applyNumberFormat="1" applyFont="1" applyFill="1" applyAlignment="1">
      <alignment vertical="center"/>
    </xf>
    <xf numFmtId="0" fontId="83" fillId="0" borderId="22" xfId="0" applyFont="1" applyBorder="1" applyAlignment="1">
      <alignment horizontal="right" vertical="center" wrapText="1"/>
    </xf>
    <xf numFmtId="167" fontId="83" fillId="8" borderId="22" xfId="0" applyNumberFormat="1" applyFont="1" applyFill="1" applyBorder="1" applyAlignment="1">
      <alignment horizontal="right" vertical="center" wrapText="1"/>
    </xf>
    <xf numFmtId="169" fontId="71" fillId="8" borderId="52" xfId="0" applyNumberFormat="1" applyFont="1" applyFill="1" applyBorder="1" applyAlignment="1">
      <alignment horizontal="right"/>
    </xf>
    <xf numFmtId="0" fontId="69" fillId="0" borderId="5" xfId="0" applyFont="1" applyBorder="1"/>
    <xf numFmtId="3" fontId="92" fillId="8" borderId="22" xfId="0" applyNumberFormat="1" applyFont="1" applyFill="1" applyBorder="1" applyAlignment="1">
      <alignment horizontal="right" vertical="center" wrapText="1"/>
    </xf>
    <xf numFmtId="168" fontId="92"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wrapText="1"/>
    </xf>
    <xf numFmtId="169" fontId="83" fillId="8" borderId="22" xfId="0" applyNumberFormat="1" applyFont="1" applyFill="1" applyBorder="1" applyAlignment="1">
      <alignment horizontal="right" vertical="center"/>
    </xf>
    <xf numFmtId="169" fontId="83" fillId="8" borderId="22" xfId="0" applyNumberFormat="1" applyFont="1" applyFill="1" applyBorder="1" applyAlignment="1">
      <alignment horizontal="right" vertical="center" wrapText="1"/>
    </xf>
    <xf numFmtId="1" fontId="18" fillId="8" borderId="21" xfId="0" applyNumberFormat="1" applyFont="1" applyFill="1" applyBorder="1" applyAlignment="1">
      <alignment horizontal="center" vertical="center" wrapText="1"/>
    </xf>
    <xf numFmtId="171" fontId="18" fillId="8" borderId="22" xfId="0" applyNumberFormat="1" applyFont="1" applyFill="1" applyBorder="1" applyAlignment="1">
      <alignment vertical="center" wrapText="1"/>
    </xf>
    <xf numFmtId="3" fontId="18" fillId="8" borderId="22" xfId="0" applyNumberFormat="1" applyFont="1" applyFill="1" applyBorder="1" applyAlignment="1">
      <alignment horizontal="right" vertical="center" wrapText="1"/>
    </xf>
    <xf numFmtId="3" fontId="45" fillId="8" borderId="22" xfId="0" applyNumberFormat="1" applyFont="1" applyFill="1" applyBorder="1" applyAlignment="1">
      <alignment horizontal="right" vertical="center" wrapText="1"/>
    </xf>
    <xf numFmtId="169" fontId="92" fillId="8" borderId="22" xfId="0" applyNumberFormat="1" applyFont="1" applyFill="1" applyBorder="1" applyAlignment="1">
      <alignment horizontal="right" vertical="center"/>
    </xf>
    <xf numFmtId="169" fontId="92" fillId="8" borderId="50" xfId="0" applyNumberFormat="1" applyFont="1" applyFill="1" applyBorder="1" applyAlignment="1">
      <alignment horizontal="right" vertical="center" wrapText="1"/>
    </xf>
    <xf numFmtId="0" fontId="92" fillId="8" borderId="1" xfId="0" applyFont="1" applyFill="1" applyBorder="1" applyAlignment="1">
      <alignment vertical="center"/>
    </xf>
    <xf numFmtId="0" fontId="92" fillId="8" borderId="0" xfId="0" applyFont="1" applyFill="1" applyAlignment="1">
      <alignment vertical="center"/>
    </xf>
    <xf numFmtId="0" fontId="93" fillId="8" borderId="0" xfId="0" applyFont="1" applyFill="1" applyAlignment="1">
      <alignment vertical="center"/>
    </xf>
    <xf numFmtId="0" fontId="79" fillId="2" borderId="0" xfId="0" applyFont="1" applyFill="1"/>
    <xf numFmtId="168"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xf>
    <xf numFmtId="169" fontId="83" fillId="2" borderId="22" xfId="0" applyNumberFormat="1" applyFont="1" applyFill="1" applyBorder="1" applyAlignment="1">
      <alignment horizontal="right" vertical="center"/>
    </xf>
    <xf numFmtId="3" fontId="83" fillId="2" borderId="22" xfId="0" applyNumberFormat="1" applyFont="1" applyFill="1" applyBorder="1" applyAlignment="1">
      <alignment horizontal="right" vertical="center" wrapText="1"/>
    </xf>
    <xf numFmtId="169" fontId="83" fillId="7" borderId="50" xfId="0" applyNumberFormat="1" applyFont="1" applyFill="1" applyBorder="1" applyAlignment="1">
      <alignment horizontal="right" vertical="center"/>
    </xf>
    <xf numFmtId="171" fontId="106" fillId="0" borderId="0" xfId="0" applyNumberFormat="1" applyFont="1" applyAlignment="1">
      <alignment horizontal="left"/>
    </xf>
    <xf numFmtId="171" fontId="69" fillId="0" borderId="0" xfId="0" applyNumberFormat="1" applyFont="1" applyAlignment="1">
      <alignment horizontal="left"/>
    </xf>
    <xf numFmtId="168" fontId="83" fillId="0" borderId="22" xfId="0" applyNumberFormat="1" applyFont="1" applyBorder="1" applyAlignment="1">
      <alignment horizontal="right" vertical="center" wrapText="1"/>
    </xf>
    <xf numFmtId="171" fontId="69" fillId="0" borderId="1" xfId="0" applyNumberFormat="1" applyFont="1" applyBorder="1" applyAlignment="1">
      <alignment horizontal="left"/>
    </xf>
    <xf numFmtId="171" fontId="69" fillId="0" borderId="5" xfId="0" applyNumberFormat="1" applyFont="1" applyBorder="1" applyAlignment="1">
      <alignment horizontal="left"/>
    </xf>
    <xf numFmtId="3" fontId="19" fillId="2" borderId="22" xfId="0" applyNumberFormat="1" applyFont="1" applyFill="1" applyBorder="1" applyAlignment="1">
      <alignment horizontal="right" vertical="center" wrapText="1"/>
    </xf>
    <xf numFmtId="168" fontId="92" fillId="2" borderId="22" xfId="0" applyNumberFormat="1" applyFont="1" applyFill="1" applyBorder="1" applyAlignment="1">
      <alignment horizontal="right" vertical="center" wrapText="1"/>
    </xf>
    <xf numFmtId="3"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wrapText="1"/>
    </xf>
    <xf numFmtId="169" fontId="92" fillId="2" borderId="22" xfId="0" applyNumberFormat="1" applyFont="1" applyFill="1" applyBorder="1" applyAlignment="1">
      <alignment horizontal="right" vertical="center"/>
    </xf>
    <xf numFmtId="169" fontId="19" fillId="2" borderId="1" xfId="0" applyNumberFormat="1" applyFont="1" applyFill="1" applyBorder="1" applyAlignment="1">
      <alignment horizontal="right" vertical="center"/>
    </xf>
    <xf numFmtId="3" fontId="19" fillId="14" borderId="1" xfId="0" applyNumberFormat="1" applyFont="1" applyFill="1" applyBorder="1" applyAlignment="1">
      <alignment horizontal="right" vertical="center"/>
    </xf>
    <xf numFmtId="168" fontId="19" fillId="14" borderId="1" xfId="0" applyNumberFormat="1" applyFont="1" applyFill="1" applyBorder="1" applyAlignment="1">
      <alignment horizontal="right" vertical="center"/>
    </xf>
    <xf numFmtId="169" fontId="19" fillId="14" borderId="1" xfId="0" applyNumberFormat="1" applyFont="1" applyFill="1" applyBorder="1" applyAlignment="1">
      <alignment horizontal="right" vertical="center"/>
    </xf>
    <xf numFmtId="169" fontId="79" fillId="14" borderId="0" xfId="0" applyNumberFormat="1" applyFont="1" applyFill="1"/>
    <xf numFmtId="49" fontId="56" fillId="7" borderId="28" xfId="0" applyNumberFormat="1" applyFont="1" applyFill="1" applyBorder="1" applyAlignment="1">
      <alignment horizontal="center" vertical="center" wrapText="1"/>
    </xf>
    <xf numFmtId="167" fontId="56" fillId="7" borderId="28" xfId="0" quotePrefix="1" applyNumberFormat="1" applyFont="1" applyFill="1" applyBorder="1" applyAlignment="1">
      <alignment horizontal="center" vertical="center" wrapText="1"/>
    </xf>
    <xf numFmtId="49" fontId="59" fillId="7" borderId="55" xfId="0" quotePrefix="1" applyNumberFormat="1" applyFont="1" applyFill="1" applyBorder="1" applyAlignment="1">
      <alignment horizontal="center" vertical="center" wrapText="1"/>
    </xf>
    <xf numFmtId="0" fontId="59" fillId="7" borderId="55" xfId="0" quotePrefix="1" applyFont="1" applyFill="1" applyBorder="1" applyAlignment="1">
      <alignment horizontal="center" vertical="center" wrapText="1"/>
    </xf>
    <xf numFmtId="49" fontId="56" fillId="0" borderId="52" xfId="0" applyNumberFormat="1" applyFont="1" applyBorder="1" applyAlignment="1">
      <alignment horizontal="center" vertical="center" wrapText="1"/>
    </xf>
    <xf numFmtId="3" fontId="83" fillId="7" borderId="22" xfId="0" applyNumberFormat="1" applyFont="1" applyFill="1" applyBorder="1" applyAlignment="1">
      <alignment horizontal="right" vertical="center" wrapText="1"/>
    </xf>
    <xf numFmtId="3" fontId="92" fillId="7" borderId="22" xfId="0" applyNumberFormat="1" applyFont="1" applyFill="1" applyBorder="1" applyAlignment="1">
      <alignment horizontal="right" vertical="center" wrapText="1"/>
    </xf>
    <xf numFmtId="169" fontId="92" fillId="0" borderId="1" xfId="0" applyNumberFormat="1" applyFont="1" applyBorder="1" applyAlignment="1">
      <alignment horizontal="right" vertical="center" wrapText="1"/>
    </xf>
    <xf numFmtId="0" fontId="18" fillId="0" borderId="106" xfId="0" applyFont="1" applyBorder="1" applyAlignment="1">
      <alignment horizontal="left" vertical="top" wrapText="1"/>
    </xf>
    <xf numFmtId="165" fontId="18" fillId="0" borderId="106" xfId="0" applyNumberFormat="1" applyFont="1" applyBorder="1" applyAlignment="1">
      <alignment vertical="center" wrapText="1"/>
    </xf>
    <xf numFmtId="1" fontId="3" fillId="0" borderId="0" xfId="0" applyNumberFormat="1" applyFont="1" applyAlignment="1">
      <alignment vertical="center" wrapText="1"/>
    </xf>
    <xf numFmtId="0" fontId="3" fillId="0" borderId="0" xfId="0" applyFont="1" applyAlignment="1">
      <alignment horizontal="left" vertical="center" wrapText="1"/>
    </xf>
    <xf numFmtId="3" fontId="3" fillId="0" borderId="0" xfId="0" applyNumberFormat="1" applyFont="1" applyAlignment="1">
      <alignment horizontal="right" vertical="center" wrapText="1"/>
    </xf>
    <xf numFmtId="168" fontId="3" fillId="0" borderId="0" xfId="0" applyNumberFormat="1" applyFont="1" applyAlignment="1">
      <alignment horizontal="right" vertical="center" wrapText="1"/>
    </xf>
    <xf numFmtId="169" fontId="3" fillId="0" borderId="0" xfId="0" applyNumberFormat="1" applyFont="1" applyAlignment="1">
      <alignment horizontal="right" vertical="center" wrapText="1"/>
    </xf>
    <xf numFmtId="169" fontId="3" fillId="0" borderId="0" xfId="0" applyNumberFormat="1" applyFont="1" applyAlignment="1">
      <alignment horizontal="right" vertical="center"/>
    </xf>
    <xf numFmtId="168" fontId="3" fillId="0" borderId="0" xfId="0" applyNumberFormat="1" applyFont="1" applyAlignment="1">
      <alignment vertical="center"/>
    </xf>
    <xf numFmtId="0" fontId="4" fillId="0" borderId="0" xfId="0" applyFont="1" applyAlignment="1">
      <alignment horizontal="left" vertical="center"/>
    </xf>
    <xf numFmtId="168" fontId="4" fillId="0" borderId="0" xfId="0" applyNumberFormat="1" applyFont="1" applyAlignment="1">
      <alignment horizontal="left" vertical="center"/>
    </xf>
    <xf numFmtId="0" fontId="4" fillId="0" borderId="0" xfId="0" quotePrefix="1" applyFont="1" applyAlignment="1">
      <alignment horizontal="left" vertical="center"/>
    </xf>
    <xf numFmtId="0" fontId="3" fillId="0" borderId="0" xfId="0" applyFont="1" applyAlignment="1">
      <alignment vertical="center" wrapText="1"/>
    </xf>
    <xf numFmtId="168" fontId="3" fillId="0" borderId="0" xfId="0" applyNumberFormat="1" applyFont="1" applyAlignment="1">
      <alignment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49" fontId="101" fillId="2" borderId="1" xfId="0" quotePrefix="1" applyNumberFormat="1" applyFont="1" applyFill="1" applyBorder="1" applyAlignment="1">
      <alignment horizontal="center"/>
    </xf>
    <xf numFmtId="165" fontId="19" fillId="0" borderId="21" xfId="0" applyNumberFormat="1" applyFont="1" applyBorder="1" applyAlignment="1">
      <alignment horizontal="center" vertical="center" wrapText="1"/>
    </xf>
    <xf numFmtId="167" fontId="19" fillId="0" borderId="21" xfId="0" applyNumberFormat="1" applyFont="1" applyBorder="1" applyAlignment="1">
      <alignment horizontal="center" vertical="center" wrapText="1"/>
    </xf>
    <xf numFmtId="171" fontId="92" fillId="0" borderId="21" xfId="0" applyNumberFormat="1" applyFont="1" applyBorder="1" applyAlignment="1">
      <alignment horizontal="center" vertical="center" wrapText="1"/>
    </xf>
    <xf numFmtId="1" fontId="108" fillId="0" borderId="21" xfId="0" applyNumberFormat="1" applyFont="1" applyBorder="1" applyAlignment="1">
      <alignment horizontal="center" vertical="center" wrapText="1"/>
    </xf>
    <xf numFmtId="0" fontId="109" fillId="0" borderId="22" xfId="0" applyFont="1" applyBorder="1" applyAlignment="1">
      <alignment horizontal="left" vertical="center" wrapText="1"/>
    </xf>
    <xf numFmtId="3" fontId="108" fillId="0" borderId="22" xfId="0" applyNumberFormat="1" applyFont="1" applyBorder="1" applyAlignment="1">
      <alignment horizontal="right" vertical="center" wrapText="1"/>
    </xf>
    <xf numFmtId="169" fontId="108" fillId="0" borderId="22" xfId="0" applyNumberFormat="1" applyFont="1" applyBorder="1" applyAlignment="1">
      <alignment horizontal="right" vertical="center" wrapText="1"/>
    </xf>
    <xf numFmtId="169" fontId="108" fillId="7" borderId="22" xfId="0" applyNumberFormat="1" applyFont="1" applyFill="1" applyBorder="1" applyAlignment="1">
      <alignment horizontal="right" vertical="center"/>
    </xf>
    <xf numFmtId="169" fontId="108" fillId="7" borderId="22" xfId="0" applyNumberFormat="1" applyFont="1" applyFill="1" applyBorder="1" applyAlignment="1">
      <alignment horizontal="right" vertical="center" wrapText="1"/>
    </xf>
    <xf numFmtId="169" fontId="108" fillId="0" borderId="50" xfId="0" applyNumberFormat="1" applyFont="1" applyBorder="1" applyAlignment="1">
      <alignment horizontal="right" vertical="center" wrapText="1"/>
    </xf>
    <xf numFmtId="0" fontId="108" fillId="0" borderId="1" xfId="0" applyFont="1" applyBorder="1" applyAlignment="1">
      <alignment vertical="center"/>
    </xf>
    <xf numFmtId="0" fontId="108" fillId="0" borderId="0" xfId="0" applyFont="1" applyAlignment="1">
      <alignment vertical="center"/>
    </xf>
    <xf numFmtId="0" fontId="110" fillId="0" borderId="0" xfId="0" applyFont="1" applyAlignment="1">
      <alignment vertical="center"/>
    </xf>
    <xf numFmtId="171" fontId="83" fillId="0" borderId="21" xfId="0" applyNumberFormat="1" applyFont="1" applyBorder="1" applyAlignment="1">
      <alignment horizontal="center" vertical="center" wrapText="1"/>
    </xf>
    <xf numFmtId="0" fontId="92" fillId="0" borderId="1" xfId="0" applyFont="1" applyBorder="1" applyAlignment="1">
      <alignment vertical="top"/>
    </xf>
    <xf numFmtId="171" fontId="19" fillId="0" borderId="1" xfId="0" applyNumberFormat="1" applyFont="1" applyBorder="1" applyAlignment="1">
      <alignment horizontal="center" vertical="center" wrapText="1"/>
    </xf>
    <xf numFmtId="169" fontId="111" fillId="3" borderId="0" xfId="0" applyNumberFormat="1" applyFont="1" applyFill="1"/>
    <xf numFmtId="169" fontId="112" fillId="0" borderId="22" xfId="0" applyNumberFormat="1" applyFont="1" applyBorder="1" applyAlignment="1">
      <alignment horizontal="right"/>
    </xf>
    <xf numFmtId="167" fontId="112" fillId="0" borderId="57" xfId="0" applyNumberFormat="1" applyFont="1" applyBorder="1" applyAlignment="1">
      <alignment horizontal="right"/>
    </xf>
    <xf numFmtId="167" fontId="113" fillId="0" borderId="48" xfId="0" applyNumberFormat="1" applyFont="1" applyBorder="1" applyAlignment="1">
      <alignment horizontal="right"/>
    </xf>
    <xf numFmtId="167" fontId="113" fillId="15" borderId="57" xfId="0" applyNumberFormat="1" applyFont="1" applyFill="1" applyBorder="1" applyAlignment="1">
      <alignment horizontal="right"/>
    </xf>
    <xf numFmtId="0" fontId="96" fillId="0" borderId="22" xfId="0" applyFont="1" applyBorder="1" applyAlignment="1">
      <alignment horizontal="left"/>
    </xf>
    <xf numFmtId="3" fontId="97" fillId="0" borderId="48" xfId="0" applyNumberFormat="1" applyFont="1" applyBorder="1" applyAlignment="1">
      <alignment horizontal="right"/>
    </xf>
    <xf numFmtId="0" fontId="97" fillId="0" borderId="57" xfId="0" applyFont="1" applyBorder="1" applyAlignment="1">
      <alignment horizontal="right"/>
    </xf>
    <xf numFmtId="3" fontId="97" fillId="0" borderId="57" xfId="0" applyNumberFormat="1" applyFont="1" applyBorder="1" applyAlignment="1">
      <alignment horizontal="right"/>
    </xf>
    <xf numFmtId="169" fontId="97" fillId="0" borderId="57" xfId="0" applyNumberFormat="1" applyFont="1" applyBorder="1" applyAlignment="1">
      <alignment horizontal="right"/>
    </xf>
    <xf numFmtId="169" fontId="97" fillId="0" borderId="58" xfId="0" applyNumberFormat="1" applyFont="1" applyBorder="1" applyAlignment="1">
      <alignment horizontal="right"/>
    </xf>
    <xf numFmtId="0" fontId="96" fillId="0" borderId="48" xfId="0" applyFont="1" applyBorder="1" applyAlignment="1">
      <alignment horizontal="left"/>
    </xf>
    <xf numFmtId="3" fontId="113" fillId="0" borderId="48" xfId="0" applyNumberFormat="1" applyFont="1" applyBorder="1" applyAlignment="1">
      <alignment horizontal="right"/>
    </xf>
    <xf numFmtId="169" fontId="113" fillId="15" borderId="57" xfId="0" applyNumberFormat="1" applyFont="1" applyFill="1" applyBorder="1" applyAlignment="1">
      <alignment horizontal="right"/>
    </xf>
    <xf numFmtId="169" fontId="97" fillId="15" borderId="57" xfId="0" applyNumberFormat="1" applyFont="1" applyFill="1" applyBorder="1" applyAlignment="1">
      <alignment horizontal="right"/>
    </xf>
    <xf numFmtId="3" fontId="113" fillId="0" borderId="22" xfId="0" applyNumberFormat="1" applyFont="1" applyBorder="1" applyAlignment="1">
      <alignment horizontal="right"/>
    </xf>
    <xf numFmtId="169" fontId="113" fillId="15" borderId="52" xfId="0" applyNumberFormat="1" applyFont="1" applyFill="1" applyBorder="1" applyAlignment="1">
      <alignment horizontal="right"/>
    </xf>
    <xf numFmtId="176" fontId="113" fillId="0" borderId="51" xfId="0" applyNumberFormat="1" applyFont="1" applyBorder="1"/>
    <xf numFmtId="0" fontId="97" fillId="0" borderId="52" xfId="0" applyFont="1" applyBorder="1" applyAlignment="1">
      <alignment horizontal="left"/>
    </xf>
    <xf numFmtId="3" fontId="113" fillId="0" borderId="52" xfId="0" applyNumberFormat="1" applyFont="1" applyBorder="1" applyAlignment="1">
      <alignment horizontal="right"/>
    </xf>
    <xf numFmtId="171" fontId="97" fillId="0" borderId="54" xfId="0" applyNumberFormat="1" applyFont="1" applyBorder="1"/>
    <xf numFmtId="0" fontId="96" fillId="0" borderId="57" xfId="0" applyFont="1" applyBorder="1" applyAlignment="1">
      <alignment horizontal="left"/>
    </xf>
    <xf numFmtId="49" fontId="101" fillId="11" borderId="1" xfId="0" quotePrefix="1" applyNumberFormat="1" applyFont="1" applyFill="1" applyBorder="1" applyAlignment="1">
      <alignment horizontal="center"/>
    </xf>
    <xf numFmtId="0" fontId="59" fillId="11" borderId="1" xfId="0" quotePrefix="1" applyFont="1" applyFill="1" applyBorder="1" applyAlignment="1">
      <alignment horizontal="left" vertical="center" wrapText="1"/>
    </xf>
    <xf numFmtId="3" fontId="92" fillId="0" borderId="22" xfId="0" applyNumberFormat="1" applyFont="1" applyBorder="1" applyAlignment="1">
      <alignment horizontal="center" vertical="center" wrapText="1"/>
    </xf>
    <xf numFmtId="168" fontId="92" fillId="0" borderId="22" xfId="0" applyNumberFormat="1" applyFont="1" applyBorder="1" applyAlignment="1">
      <alignment horizontal="center" vertical="center" wrapText="1"/>
    </xf>
    <xf numFmtId="167" fontId="92" fillId="7" borderId="22" xfId="0" applyNumberFormat="1" applyFont="1" applyFill="1" applyBorder="1" applyAlignment="1">
      <alignment horizontal="right" vertical="center" wrapText="1"/>
    </xf>
    <xf numFmtId="167" fontId="92" fillId="0" borderId="22" xfId="0" applyNumberFormat="1" applyFont="1" applyBorder="1" applyAlignment="1">
      <alignment horizontal="right" vertical="center" wrapText="1"/>
    </xf>
    <xf numFmtId="3" fontId="94" fillId="0" borderId="22" xfId="0" applyNumberFormat="1" applyFont="1" applyBorder="1" applyAlignment="1">
      <alignment horizontal="center" vertical="center" wrapText="1"/>
    </xf>
    <xf numFmtId="168" fontId="94" fillId="0" borderId="22" xfId="0" applyNumberFormat="1" applyFont="1" applyBorder="1" applyAlignment="1">
      <alignment horizontal="center" vertical="center" wrapText="1"/>
    </xf>
    <xf numFmtId="169" fontId="94" fillId="0" borderId="22" xfId="0" applyNumberFormat="1" applyFont="1" applyBorder="1" applyAlignment="1">
      <alignment horizontal="center" vertical="center" wrapText="1"/>
    </xf>
    <xf numFmtId="3" fontId="86" fillId="0" borderId="22" xfId="0" applyNumberFormat="1" applyFont="1" applyBorder="1" applyAlignment="1">
      <alignment horizontal="right" vertical="center" wrapText="1"/>
    </xf>
    <xf numFmtId="171" fontId="92" fillId="16" borderId="21" xfId="0" applyNumberFormat="1" applyFont="1" applyFill="1" applyBorder="1" applyAlignment="1">
      <alignment vertical="center" wrapText="1"/>
    </xf>
    <xf numFmtId="0" fontId="86" fillId="16" borderId="22" xfId="0" applyFont="1" applyFill="1" applyBorder="1" applyAlignment="1">
      <alignment horizontal="left" vertical="center" wrapText="1"/>
    </xf>
    <xf numFmtId="3" fontId="92" fillId="16" borderId="22" xfId="0" applyNumberFormat="1" applyFont="1" applyFill="1" applyBorder="1" applyAlignment="1">
      <alignment horizontal="right" vertical="center" wrapText="1"/>
    </xf>
    <xf numFmtId="168" fontId="92" fillId="16" borderId="22" xfId="0" applyNumberFormat="1" applyFont="1" applyFill="1" applyBorder="1" applyAlignment="1">
      <alignment horizontal="center" vertical="center" wrapText="1"/>
    </xf>
    <xf numFmtId="3" fontId="92" fillId="16" borderId="22" xfId="0" applyNumberFormat="1" applyFont="1" applyFill="1" applyBorder="1" applyAlignment="1">
      <alignment horizontal="center" vertical="center" wrapText="1"/>
    </xf>
    <xf numFmtId="169" fontId="92" fillId="16" borderId="22" xfId="0" applyNumberFormat="1" applyFont="1" applyFill="1" applyBorder="1" applyAlignment="1">
      <alignment horizontal="right" vertical="center" wrapText="1"/>
    </xf>
    <xf numFmtId="167" fontId="92" fillId="16" borderId="22" xfId="0" applyNumberFormat="1" applyFont="1" applyFill="1" applyBorder="1" applyAlignment="1">
      <alignment horizontal="right" vertical="center" wrapText="1"/>
    </xf>
    <xf numFmtId="169" fontId="92" fillId="16" borderId="22" xfId="0" applyNumberFormat="1" applyFont="1" applyFill="1" applyBorder="1" applyAlignment="1">
      <alignment horizontal="right" vertical="center"/>
    </xf>
    <xf numFmtId="169" fontId="83" fillId="16" borderId="22" xfId="0" applyNumberFormat="1" applyFont="1" applyFill="1" applyBorder="1" applyAlignment="1">
      <alignment horizontal="right" vertical="center"/>
    </xf>
    <xf numFmtId="169" fontId="83" fillId="16" borderId="104" xfId="0" applyNumberFormat="1" applyFont="1" applyFill="1" applyBorder="1" applyAlignment="1">
      <alignment horizontal="right" vertical="center"/>
    </xf>
    <xf numFmtId="0" fontId="83" fillId="16" borderId="1" xfId="0" applyFont="1" applyFill="1" applyBorder="1" applyAlignment="1">
      <alignment vertical="center"/>
    </xf>
    <xf numFmtId="0" fontId="13" fillId="16" borderId="0" xfId="0" applyFont="1" applyFill="1"/>
    <xf numFmtId="169" fontId="92" fillId="16" borderId="50" xfId="0" applyNumberFormat="1" applyFont="1" applyFill="1" applyBorder="1" applyAlignment="1">
      <alignment horizontal="right" vertical="center" wrapText="1"/>
    </xf>
    <xf numFmtId="1" fontId="1" fillId="0" borderId="0" xfId="0" applyNumberFormat="1" applyFont="1" applyAlignment="1">
      <alignment vertical="center" wrapText="1"/>
    </xf>
    <xf numFmtId="0" fontId="1" fillId="0" borderId="0" xfId="0" applyFont="1" applyAlignment="1">
      <alignment horizontal="left" vertical="center" wrapText="1"/>
    </xf>
    <xf numFmtId="3" fontId="1" fillId="0" borderId="0" xfId="0" applyNumberFormat="1" applyFont="1" applyAlignment="1">
      <alignment horizontal="right" vertical="center" wrapText="1"/>
    </xf>
    <xf numFmtId="168" fontId="1" fillId="0" borderId="0" xfId="0" applyNumberFormat="1" applyFont="1" applyAlignment="1">
      <alignment horizontal="right" vertical="center" wrapText="1"/>
    </xf>
    <xf numFmtId="169" fontId="1" fillId="0" borderId="0" xfId="0" applyNumberFormat="1" applyFont="1" applyAlignment="1">
      <alignment horizontal="right" vertical="center" wrapText="1"/>
    </xf>
    <xf numFmtId="169" fontId="1" fillId="7" borderId="67" xfId="0" applyNumberFormat="1" applyFont="1" applyFill="1" applyBorder="1" applyAlignment="1">
      <alignment horizontal="right" vertical="center"/>
    </xf>
    <xf numFmtId="169" fontId="1" fillId="7" borderId="67" xfId="0" applyNumberFormat="1" applyFont="1" applyFill="1" applyBorder="1" applyAlignment="1">
      <alignment horizontal="right" vertical="center" wrapText="1"/>
    </xf>
    <xf numFmtId="0" fontId="3" fillId="0" borderId="0" xfId="0" applyFont="1" applyAlignment="1">
      <alignment horizontal="center"/>
    </xf>
    <xf numFmtId="0" fontId="4" fillId="0" borderId="0" xfId="0" applyFont="1" applyAlignment="1">
      <alignment horizontal="right"/>
    </xf>
    <xf numFmtId="0" fontId="3" fillId="2" borderId="0" xfId="0" applyFont="1" applyFill="1"/>
    <xf numFmtId="0" fontId="3" fillId="0" borderId="0" xfId="0" applyFont="1"/>
    <xf numFmtId="0" fontId="4" fillId="0" borderId="0" xfId="0" applyFont="1" applyAlignment="1">
      <alignment horizontal="center"/>
    </xf>
    <xf numFmtId="0" fontId="107" fillId="0" borderId="0" xfId="0" applyFont="1"/>
    <xf numFmtId="165" fontId="4" fillId="0" borderId="81" xfId="0" applyNumberFormat="1" applyFont="1" applyBorder="1" applyAlignment="1">
      <alignment horizontal="center" vertical="center" wrapText="1"/>
    </xf>
    <xf numFmtId="49" fontId="4" fillId="0" borderId="112" xfId="0" quotePrefix="1" applyNumberFormat="1" applyFont="1" applyBorder="1" applyAlignment="1">
      <alignment horizontal="center" vertical="center" wrapText="1"/>
    </xf>
    <xf numFmtId="49" fontId="4" fillId="0" borderId="7" xfId="0" quotePrefix="1"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49" fontId="4" fillId="0" borderId="113" xfId="0" applyNumberFormat="1" applyFont="1" applyBorder="1" applyAlignment="1">
      <alignment horizontal="center" vertical="center" wrapText="1"/>
    </xf>
    <xf numFmtId="165" fontId="4" fillId="0" borderId="21" xfId="0" applyNumberFormat="1" applyFont="1" applyBorder="1" applyAlignment="1">
      <alignment horizontal="center" vertical="center" wrapText="1"/>
    </xf>
    <xf numFmtId="165" fontId="3" fillId="0" borderId="22" xfId="0" applyNumberFormat="1" applyFont="1" applyBorder="1" applyAlignment="1">
      <alignment horizontal="left" vertical="center" wrapText="1"/>
    </xf>
    <xf numFmtId="165" fontId="4" fillId="0" borderId="22" xfId="0" applyNumberFormat="1" applyFont="1" applyBorder="1" applyAlignment="1">
      <alignment horizontal="center" vertical="center" wrapText="1"/>
    </xf>
    <xf numFmtId="165" fontId="4" fillId="0" borderId="23" xfId="0" applyNumberFormat="1" applyFont="1" applyBorder="1" applyAlignment="1">
      <alignment horizontal="center" vertical="center" wrapText="1"/>
    </xf>
    <xf numFmtId="0" fontId="3" fillId="2" borderId="114" xfId="0" applyFont="1" applyFill="1" applyBorder="1"/>
    <xf numFmtId="0" fontId="3" fillId="0" borderId="114" xfId="0" applyFont="1" applyBorder="1"/>
    <xf numFmtId="165" fontId="4" fillId="0" borderId="22" xfId="0" applyNumberFormat="1" applyFont="1" applyBorder="1" applyAlignment="1">
      <alignment horizontal="left" vertical="center" wrapText="1"/>
    </xf>
    <xf numFmtId="169" fontId="4" fillId="0" borderId="22" xfId="0" applyNumberFormat="1" applyFont="1" applyBorder="1" applyAlignment="1">
      <alignment horizontal="right" vertical="center" wrapText="1"/>
    </xf>
    <xf numFmtId="0" fontId="4" fillId="2" borderId="0" xfId="0" applyFont="1" applyFill="1"/>
    <xf numFmtId="0" fontId="4" fillId="0" borderId="0" xfId="0" applyFont="1" applyAlignment="1">
      <alignment vertical="top"/>
    </xf>
    <xf numFmtId="165" fontId="114" fillId="0" borderId="21" xfId="0" applyNumberFormat="1" applyFont="1" applyBorder="1" applyAlignment="1">
      <alignment horizontal="center" wrapText="1"/>
    </xf>
    <xf numFmtId="0" fontId="114" fillId="0" borderId="52" xfId="0" applyFont="1" applyBorder="1" applyAlignment="1">
      <alignment wrapText="1"/>
    </xf>
    <xf numFmtId="0" fontId="114" fillId="0" borderId="52" xfId="0" applyFont="1" applyBorder="1" applyAlignment="1">
      <alignment horizontal="center" wrapText="1"/>
    </xf>
    <xf numFmtId="3" fontId="114" fillId="0" borderId="52" xfId="0" applyNumberFormat="1" applyFont="1" applyBorder="1" applyAlignment="1">
      <alignment horizontal="right"/>
    </xf>
    <xf numFmtId="169" fontId="114" fillId="0" borderId="52" xfId="0" applyNumberFormat="1" applyFont="1" applyBorder="1" applyAlignment="1">
      <alignment horizontal="right"/>
    </xf>
    <xf numFmtId="0" fontId="114" fillId="0" borderId="115" xfId="0" applyFont="1" applyBorder="1" applyAlignment="1">
      <alignment horizontal="center"/>
    </xf>
    <xf numFmtId="165" fontId="114" fillId="0" borderId="47" xfId="0" applyNumberFormat="1" applyFont="1" applyBorder="1" applyAlignment="1">
      <alignment horizontal="center" wrapText="1"/>
    </xf>
    <xf numFmtId="0" fontId="114" fillId="0" borderId="57" xfId="0" applyFont="1" applyBorder="1" applyAlignment="1">
      <alignment wrapText="1"/>
    </xf>
    <xf numFmtId="0" fontId="114" fillId="0" borderId="57" xfId="0" applyFont="1" applyBorder="1" applyAlignment="1">
      <alignment horizontal="center" wrapText="1"/>
    </xf>
    <xf numFmtId="3" fontId="114" fillId="0" borderId="57" xfId="0" applyNumberFormat="1" applyFont="1" applyBorder="1" applyAlignment="1">
      <alignment horizontal="right"/>
    </xf>
    <xf numFmtId="0" fontId="20" fillId="0" borderId="116" xfId="0" applyFont="1" applyBorder="1"/>
    <xf numFmtId="0" fontId="114" fillId="0" borderId="116" xfId="0" applyFont="1" applyBorder="1" applyAlignment="1">
      <alignment horizontal="center"/>
    </xf>
    <xf numFmtId="169" fontId="114" fillId="0" borderId="57" xfId="0" applyNumberFormat="1" applyFont="1" applyBorder="1" applyAlignment="1">
      <alignment horizontal="right"/>
    </xf>
    <xf numFmtId="0" fontId="114" fillId="0" borderId="116" xfId="0" applyFont="1" applyBorder="1" applyAlignment="1">
      <alignment horizontal="center" wrapText="1"/>
    </xf>
    <xf numFmtId="0" fontId="4" fillId="2" borderId="0" xfId="0" applyFont="1" applyFill="1" applyAlignment="1">
      <alignment vertical="top"/>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23" xfId="0" applyFont="1" applyBorder="1" applyAlignment="1">
      <alignment vertical="center"/>
    </xf>
    <xf numFmtId="0" fontId="3" fillId="0" borderId="23" xfId="0" applyFont="1" applyBorder="1" applyAlignment="1">
      <alignment horizontal="center" vertical="center"/>
    </xf>
    <xf numFmtId="0" fontId="35" fillId="2" borderId="0" xfId="0" applyFont="1" applyFill="1" applyAlignment="1">
      <alignment vertical="top"/>
    </xf>
    <xf numFmtId="0" fontId="35" fillId="0" borderId="0" xfId="0" applyFont="1" applyAlignment="1">
      <alignment vertical="top"/>
    </xf>
    <xf numFmtId="0" fontId="74" fillId="3" borderId="0" xfId="0" applyFont="1" applyFill="1" applyAlignment="1">
      <alignment horizontal="center"/>
    </xf>
    <xf numFmtId="0" fontId="114" fillId="0" borderId="57" xfId="0" applyFont="1" applyBorder="1"/>
    <xf numFmtId="0" fontId="3" fillId="0" borderId="23" xfId="0" applyFont="1" applyBorder="1" applyAlignment="1">
      <alignment horizontal="center" vertical="center" wrapText="1"/>
    </xf>
    <xf numFmtId="169" fontId="4" fillId="0" borderId="22" xfId="0" applyNumberFormat="1" applyFont="1" applyBorder="1" applyAlignment="1">
      <alignment horizontal="right" vertical="center"/>
    </xf>
    <xf numFmtId="0" fontId="114" fillId="0" borderId="58" xfId="0" applyFont="1" applyBorder="1" applyAlignment="1">
      <alignment horizontal="center"/>
    </xf>
    <xf numFmtId="4" fontId="114" fillId="0" borderId="57" xfId="0" applyNumberFormat="1" applyFont="1" applyBorder="1" applyAlignment="1">
      <alignment horizontal="right"/>
    </xf>
    <xf numFmtId="9" fontId="114" fillId="0" borderId="116" xfId="0" applyNumberFormat="1" applyFont="1" applyBorder="1" applyAlignment="1">
      <alignment horizontal="center" wrapText="1"/>
    </xf>
    <xf numFmtId="3" fontId="4" fillId="0" borderId="22" xfId="0" applyNumberFormat="1" applyFont="1" applyBorder="1" applyAlignment="1">
      <alignment horizontal="right" vertical="center"/>
    </xf>
    <xf numFmtId="0" fontId="4" fillId="0" borderId="77" xfId="0" applyFont="1" applyBorder="1" applyAlignment="1">
      <alignment vertical="center"/>
    </xf>
    <xf numFmtId="165" fontId="3" fillId="0" borderId="72" xfId="0" applyNumberFormat="1" applyFont="1" applyBorder="1" applyAlignment="1">
      <alignment horizontal="center" vertical="center" wrapText="1"/>
    </xf>
    <xf numFmtId="0" fontId="3" fillId="0" borderId="72" xfId="0" applyFont="1" applyBorder="1" applyAlignment="1">
      <alignment vertical="center" wrapText="1"/>
    </xf>
    <xf numFmtId="0" fontId="3" fillId="0" borderId="72" xfId="0" applyFont="1" applyBorder="1" applyAlignment="1">
      <alignment horizontal="center" vertical="center" wrapText="1"/>
    </xf>
    <xf numFmtId="0" fontId="115" fillId="8" borderId="72" xfId="0" applyFont="1" applyFill="1" applyBorder="1" applyAlignment="1">
      <alignment horizontal="right" vertical="center" wrapText="1"/>
    </xf>
    <xf numFmtId="0" fontId="3" fillId="0" borderId="72" xfId="0" applyFont="1" applyBorder="1" applyAlignment="1">
      <alignment horizontal="right" vertical="center" wrapText="1"/>
    </xf>
    <xf numFmtId="0" fontId="32" fillId="0" borderId="72" xfId="0" applyFont="1" applyBorder="1" applyAlignment="1">
      <alignment horizontal="right" vertical="center" wrapText="1"/>
    </xf>
    <xf numFmtId="165" fontId="3" fillId="8" borderId="72" xfId="0" applyNumberFormat="1" applyFont="1" applyFill="1" applyBorder="1" applyAlignment="1">
      <alignment horizontal="center" vertical="center" wrapText="1"/>
    </xf>
    <xf numFmtId="0" fontId="3" fillId="8" borderId="72" xfId="0" applyFont="1" applyFill="1" applyBorder="1" applyAlignment="1">
      <alignment vertical="top" wrapText="1"/>
    </xf>
    <xf numFmtId="0" fontId="3" fillId="8" borderId="72" xfId="0" applyFont="1" applyFill="1" applyBorder="1" applyAlignment="1">
      <alignment horizontal="right" vertical="center" wrapText="1"/>
    </xf>
    <xf numFmtId="0" fontId="32" fillId="8" borderId="72" xfId="0" applyFont="1" applyFill="1" applyBorder="1" applyAlignment="1">
      <alignment horizontal="right" vertical="center" wrapText="1"/>
    </xf>
    <xf numFmtId="0" fontId="3" fillId="8" borderId="72" xfId="0" applyFont="1" applyFill="1" applyBorder="1" applyAlignment="1">
      <alignment vertical="center" wrapText="1"/>
    </xf>
    <xf numFmtId="0" fontId="3" fillId="0" borderId="72" xfId="0" applyFont="1" applyBorder="1" applyAlignment="1">
      <alignment vertical="top" wrapText="1"/>
    </xf>
    <xf numFmtId="0" fontId="3" fillId="8" borderId="72" xfId="0" applyFont="1" applyFill="1" applyBorder="1" applyAlignment="1">
      <alignment horizontal="center" vertical="center"/>
    </xf>
    <xf numFmtId="3" fontId="4" fillId="0" borderId="22" xfId="0" applyNumberFormat="1" applyFont="1" applyBorder="1" applyAlignment="1">
      <alignment horizontal="right" vertical="center" wrapText="1"/>
    </xf>
    <xf numFmtId="0" fontId="69" fillId="0" borderId="117" xfId="0" applyFont="1" applyBorder="1" applyAlignment="1">
      <alignment horizontal="center" wrapText="1"/>
    </xf>
    <xf numFmtId="0" fontId="69" fillId="0" borderId="118" xfId="0" applyFont="1" applyBorder="1" applyAlignment="1">
      <alignment wrapText="1"/>
    </xf>
    <xf numFmtId="0" fontId="69" fillId="0" borderId="59" xfId="0" applyFont="1" applyBorder="1" applyAlignment="1">
      <alignment horizontal="center" wrapText="1"/>
    </xf>
    <xf numFmtId="3" fontId="69" fillId="0" borderId="59" xfId="0" applyNumberFormat="1" applyFont="1" applyBorder="1" applyAlignment="1">
      <alignment horizontal="right"/>
    </xf>
    <xf numFmtId="0" fontId="69" fillId="0" borderId="118" xfId="0" applyFont="1" applyBorder="1" applyAlignment="1">
      <alignment horizontal="right"/>
    </xf>
    <xf numFmtId="3" fontId="69" fillId="0" borderId="52" xfId="0" applyNumberFormat="1" applyFont="1" applyBorder="1" applyAlignment="1">
      <alignment horizontal="right"/>
    </xf>
    <xf numFmtId="0" fontId="69" fillId="0" borderId="59" xfId="0" applyFont="1" applyBorder="1" applyAlignment="1">
      <alignment horizontal="center"/>
    </xf>
    <xf numFmtId="0" fontId="69" fillId="0" borderId="119" xfId="0" applyFont="1" applyBorder="1" applyAlignment="1">
      <alignment horizontal="center" wrapText="1"/>
    </xf>
    <xf numFmtId="0" fontId="69" fillId="0" borderId="106" xfId="0" applyFont="1" applyBorder="1" applyAlignment="1">
      <alignment wrapText="1"/>
    </xf>
    <xf numFmtId="0" fontId="69" fillId="0" borderId="60" xfId="0" applyFont="1" applyBorder="1" applyAlignment="1">
      <alignment horizontal="center" wrapText="1"/>
    </xf>
    <xf numFmtId="3" fontId="69" fillId="0" borderId="60" xfId="0" applyNumberFormat="1" applyFont="1" applyBorder="1" applyAlignment="1">
      <alignment horizontal="right"/>
    </xf>
    <xf numFmtId="0" fontId="69" fillId="0" borderId="106" xfId="0" applyFont="1" applyBorder="1" applyAlignment="1">
      <alignment horizontal="right"/>
    </xf>
    <xf numFmtId="3" fontId="69" fillId="0" borderId="57" xfId="0" applyNumberFormat="1" applyFont="1" applyBorder="1" applyAlignment="1">
      <alignment horizontal="right"/>
    </xf>
    <xf numFmtId="0" fontId="69" fillId="0" borderId="116" xfId="0" applyFont="1" applyBorder="1" applyAlignment="1">
      <alignment horizontal="center"/>
    </xf>
    <xf numFmtId="0" fontId="20" fillId="0" borderId="116" xfId="0" applyFont="1" applyBorder="1" applyAlignment="1">
      <alignment horizontal="center"/>
    </xf>
    <xf numFmtId="0" fontId="69" fillId="0" borderId="60" xfId="0" applyFont="1" applyBorder="1" applyAlignment="1">
      <alignment wrapText="1"/>
    </xf>
    <xf numFmtId="0" fontId="69" fillId="0" borderId="47" xfId="0" applyFont="1" applyBorder="1" applyAlignment="1">
      <alignment horizontal="center" wrapText="1"/>
    </xf>
    <xf numFmtId="0" fontId="69" fillId="0" borderId="60" xfId="0" applyFont="1" applyBorder="1"/>
    <xf numFmtId="0" fontId="69" fillId="0" borderId="60" xfId="0" applyFont="1" applyBorder="1" applyAlignment="1">
      <alignment horizontal="right"/>
    </xf>
    <xf numFmtId="0" fontId="3" fillId="0" borderId="21" xfId="0" applyFont="1" applyBorder="1" applyAlignment="1">
      <alignment horizontal="center" vertical="center" wrapText="1"/>
    </xf>
    <xf numFmtId="0" fontId="32" fillId="0" borderId="22" xfId="0" applyFont="1" applyBorder="1" applyAlignment="1">
      <alignment horizontal="left" vertical="center" wrapText="1"/>
    </xf>
    <xf numFmtId="0" fontId="3" fillId="0" borderId="22" xfId="0" applyFont="1" applyBorder="1" applyAlignment="1">
      <alignment horizontal="center" vertical="center" wrapText="1"/>
    </xf>
    <xf numFmtId="3" fontId="3" fillId="0" borderId="22" xfId="0" applyNumberFormat="1" applyFont="1" applyBorder="1" applyAlignment="1">
      <alignment horizontal="right" vertical="center"/>
    </xf>
    <xf numFmtId="0" fontId="3" fillId="0" borderId="22" xfId="0" applyFont="1" applyBorder="1" applyAlignment="1">
      <alignment horizontal="left" vertical="center"/>
    </xf>
    <xf numFmtId="3" fontId="32" fillId="0" borderId="22" xfId="0" applyNumberFormat="1" applyFont="1" applyBorder="1" applyAlignment="1">
      <alignment horizontal="right" vertical="center"/>
    </xf>
    <xf numFmtId="0" fontId="3" fillId="0" borderId="22" xfId="0" applyFont="1" applyBorder="1" applyAlignment="1">
      <alignment horizontal="left" vertical="center" wrapText="1"/>
    </xf>
    <xf numFmtId="0" fontId="3" fillId="0" borderId="23" xfId="0" applyFont="1" applyBorder="1" applyAlignment="1">
      <alignment vertical="center"/>
    </xf>
    <xf numFmtId="165" fontId="3" fillId="0" borderId="21" xfId="0" applyNumberFormat="1" applyFont="1" applyBorder="1" applyAlignment="1">
      <alignment horizontal="center" vertical="center" wrapText="1"/>
    </xf>
    <xf numFmtId="0" fontId="3" fillId="0" borderId="0" xfId="0" applyFont="1" applyAlignment="1">
      <alignment vertical="top"/>
    </xf>
    <xf numFmtId="0" fontId="3" fillId="0" borderId="87" xfId="0" applyFont="1" applyBorder="1" applyAlignment="1">
      <alignment horizontal="left" vertical="top" wrapText="1"/>
    </xf>
    <xf numFmtId="0" fontId="3" fillId="0" borderId="82" xfId="0" applyFont="1" applyBorder="1" applyAlignment="1">
      <alignment horizontal="center" vertical="center" wrapText="1"/>
    </xf>
    <xf numFmtId="0" fontId="3" fillId="0" borderId="82" xfId="0" applyFont="1" applyBorder="1" applyAlignment="1">
      <alignment vertical="center"/>
    </xf>
    <xf numFmtId="0" fontId="3" fillId="0" borderId="120" xfId="0" applyFont="1" applyBorder="1" applyAlignment="1">
      <alignment horizontal="center" vertical="center"/>
    </xf>
    <xf numFmtId="0" fontId="3" fillId="0" borderId="82" xfId="0" applyFont="1" applyBorder="1" applyAlignment="1">
      <alignment horizontal="left" vertical="center" wrapText="1"/>
    </xf>
    <xf numFmtId="0" fontId="3" fillId="8" borderId="121" xfId="0" applyFont="1" applyFill="1" applyBorder="1" applyAlignment="1">
      <alignment horizontal="left" vertical="center" wrapText="1"/>
    </xf>
    <xf numFmtId="0" fontId="3" fillId="8" borderId="121" xfId="0" applyFont="1" applyFill="1" applyBorder="1" applyAlignment="1">
      <alignment horizontal="center" vertical="center" wrapText="1"/>
    </xf>
    <xf numFmtId="0" fontId="3" fillId="8" borderId="121" xfId="0" applyFont="1" applyFill="1" applyBorder="1" applyAlignment="1">
      <alignment vertical="center"/>
    </xf>
    <xf numFmtId="0" fontId="3" fillId="8" borderId="122" xfId="0" applyFont="1" applyFill="1" applyBorder="1" applyAlignment="1">
      <alignment horizontal="center" vertical="center"/>
    </xf>
    <xf numFmtId="0" fontId="3" fillId="8" borderId="87" xfId="0" applyFont="1" applyFill="1" applyBorder="1" applyAlignment="1">
      <alignment horizontal="left" vertical="top" wrapText="1"/>
    </xf>
    <xf numFmtId="0" fontId="32" fillId="3" borderId="1" xfId="0" applyFont="1" applyFill="1" applyBorder="1" applyAlignment="1">
      <alignment horizontal="left"/>
    </xf>
    <xf numFmtId="0" fontId="3" fillId="3" borderId="1" xfId="0" applyFont="1" applyFill="1" applyBorder="1" applyAlignment="1">
      <alignment horizontal="center"/>
    </xf>
    <xf numFmtId="3" fontId="3" fillId="3" borderId="123" xfId="0" applyNumberFormat="1" applyFont="1" applyFill="1" applyBorder="1" applyAlignment="1">
      <alignment horizontal="center"/>
    </xf>
    <xf numFmtId="3" fontId="3" fillId="0" borderId="52" xfId="0" applyNumberFormat="1" applyFont="1" applyBorder="1" applyAlignment="1">
      <alignment horizontal="center"/>
    </xf>
    <xf numFmtId="3" fontId="3" fillId="0" borderId="52" xfId="0" applyNumberFormat="1" applyFont="1" applyBorder="1" applyAlignment="1">
      <alignment horizontal="right"/>
    </xf>
    <xf numFmtId="0" fontId="32" fillId="3" borderId="78" xfId="0" applyFont="1" applyFill="1" applyBorder="1" applyAlignment="1">
      <alignment horizontal="left"/>
    </xf>
    <xf numFmtId="0" fontId="3" fillId="3" borderId="78" xfId="0" applyFont="1" applyFill="1" applyBorder="1" applyAlignment="1">
      <alignment horizontal="center"/>
    </xf>
    <xf numFmtId="3" fontId="3" fillId="3" borderId="124" xfId="0" applyNumberFormat="1" applyFont="1" applyFill="1" applyBorder="1" applyAlignment="1">
      <alignment horizontal="center"/>
    </xf>
    <xf numFmtId="3" fontId="3" fillId="0" borderId="57" xfId="0" applyNumberFormat="1" applyFont="1" applyBorder="1" applyAlignment="1">
      <alignment horizontal="center"/>
    </xf>
    <xf numFmtId="3" fontId="3" fillId="0" borderId="57" xfId="0" applyNumberFormat="1" applyFont="1" applyBorder="1" applyAlignment="1">
      <alignment horizontal="right"/>
    </xf>
    <xf numFmtId="3" fontId="3" fillId="0" borderId="57" xfId="0" applyNumberFormat="1" applyFont="1" applyBorder="1"/>
    <xf numFmtId="0" fontId="3" fillId="0" borderId="48" xfId="0" applyFont="1" applyBorder="1" applyAlignment="1">
      <alignment horizontal="center"/>
    </xf>
    <xf numFmtId="0" fontId="116" fillId="0" borderId="22" xfId="0" applyFont="1" applyBorder="1" applyAlignment="1">
      <alignment horizontal="left"/>
    </xf>
    <xf numFmtId="3" fontId="116" fillId="0" borderId="22" xfId="0" applyNumberFormat="1" applyFont="1" applyBorder="1" applyAlignment="1">
      <alignment horizontal="right"/>
    </xf>
    <xf numFmtId="3" fontId="116" fillId="0" borderId="52" xfId="0" applyNumberFormat="1" applyFont="1" applyBorder="1" applyAlignment="1">
      <alignment horizontal="right"/>
    </xf>
    <xf numFmtId="0" fontId="116" fillId="0" borderId="48" xfId="0" applyFont="1" applyBorder="1" applyAlignment="1">
      <alignment horizontal="left"/>
    </xf>
    <xf numFmtId="3" fontId="116" fillId="0" borderId="48" xfId="0" applyNumberFormat="1" applyFont="1" applyBorder="1" applyAlignment="1">
      <alignment horizontal="right"/>
    </xf>
    <xf numFmtId="3" fontId="116" fillId="0" borderId="57" xfId="0" applyNumberFormat="1" applyFont="1" applyBorder="1" applyAlignment="1">
      <alignment horizontal="right"/>
    </xf>
    <xf numFmtId="0" fontId="116" fillId="0" borderId="48" xfId="0" applyFont="1" applyBorder="1"/>
    <xf numFmtId="0" fontId="114" fillId="0" borderId="48" xfId="0" applyFont="1" applyBorder="1" applyAlignment="1">
      <alignment horizontal="left"/>
    </xf>
    <xf numFmtId="3" fontId="116" fillId="3" borderId="22" xfId="0" applyNumberFormat="1" applyFont="1" applyFill="1" applyBorder="1" applyAlignment="1">
      <alignment horizontal="right"/>
    </xf>
    <xf numFmtId="3" fontId="116" fillId="3" borderId="52" xfId="0" applyNumberFormat="1" applyFont="1" applyFill="1" applyBorder="1" applyAlignment="1">
      <alignment horizontal="right"/>
    </xf>
    <xf numFmtId="3" fontId="114" fillId="3" borderId="52" xfId="0" applyNumberFormat="1" applyFont="1" applyFill="1" applyBorder="1" applyAlignment="1">
      <alignment horizontal="right"/>
    </xf>
    <xf numFmtId="0" fontId="3" fillId="0" borderId="23" xfId="0" applyFont="1" applyBorder="1" applyAlignment="1">
      <alignment vertical="center" wrapText="1"/>
    </xf>
    <xf numFmtId="0" fontId="4" fillId="0" borderId="73" xfId="0" applyFont="1" applyBorder="1" applyAlignment="1">
      <alignment vertical="top"/>
    </xf>
    <xf numFmtId="0" fontId="53" fillId="0" borderId="75" xfId="0" applyFont="1" applyBorder="1" applyAlignment="1">
      <alignment vertical="center" wrapText="1"/>
    </xf>
    <xf numFmtId="0" fontId="47" fillId="0" borderId="125" xfId="0" applyFont="1" applyBorder="1" applyAlignment="1">
      <alignment horizontal="center" vertical="center" wrapText="1"/>
    </xf>
    <xf numFmtId="3" fontId="35" fillId="0" borderId="74" xfId="0" applyNumberFormat="1" applyFont="1" applyBorder="1" applyAlignment="1">
      <alignment vertical="center"/>
    </xf>
    <xf numFmtId="3" fontId="3" fillId="0" borderId="75" xfId="0" applyNumberFormat="1" applyFont="1" applyBorder="1" applyAlignment="1">
      <alignment horizontal="right" vertical="center"/>
    </xf>
    <xf numFmtId="0" fontId="47" fillId="0" borderId="126" xfId="0" applyFont="1" applyBorder="1" applyAlignment="1">
      <alignment vertical="center"/>
    </xf>
    <xf numFmtId="0" fontId="3" fillId="0" borderId="0" xfId="0" applyFont="1" applyAlignment="1">
      <alignment wrapText="1"/>
    </xf>
    <xf numFmtId="0" fontId="4" fillId="0" borderId="0" xfId="0" applyFont="1" applyAlignment="1">
      <alignment wrapText="1"/>
    </xf>
    <xf numFmtId="0" fontId="4" fillId="0" borderId="0" xfId="0" applyFont="1"/>
    <xf numFmtId="3" fontId="3" fillId="0" borderId="0" xfId="0" applyNumberFormat="1" applyFont="1"/>
    <xf numFmtId="0" fontId="117" fillId="3" borderId="0" xfId="0" applyFont="1" applyFill="1"/>
    <xf numFmtId="175" fontId="32" fillId="3" borderId="0" xfId="0" applyNumberFormat="1" applyFont="1" applyFill="1" applyAlignment="1">
      <alignment horizontal="right"/>
    </xf>
    <xf numFmtId="0" fontId="74" fillId="3" borderId="0" xfId="0" applyFont="1" applyFill="1"/>
    <xf numFmtId="0" fontId="118" fillId="3" borderId="0" xfId="0" applyFont="1" applyFill="1" applyAlignment="1">
      <alignment horizontal="right"/>
    </xf>
    <xf numFmtId="0" fontId="118" fillId="3" borderId="0" xfId="0" applyFont="1" applyFill="1" applyAlignment="1">
      <alignment horizontal="center"/>
    </xf>
    <xf numFmtId="0" fontId="118" fillId="3" borderId="1" xfId="0" applyFont="1" applyFill="1" applyBorder="1" applyAlignment="1">
      <alignment horizontal="center" wrapText="1"/>
    </xf>
    <xf numFmtId="175" fontId="46" fillId="2" borderId="1" xfId="0" applyNumberFormat="1" applyFont="1" applyFill="1" applyBorder="1" applyAlignment="1">
      <alignment horizontal="center" wrapText="1"/>
    </xf>
    <xf numFmtId="0" fontId="120" fillId="3" borderId="1" xfId="0" applyFont="1" applyFill="1" applyBorder="1" applyAlignment="1">
      <alignment horizontal="center"/>
    </xf>
    <xf numFmtId="0" fontId="120" fillId="3" borderId="1" xfId="0" applyFont="1" applyFill="1" applyBorder="1"/>
    <xf numFmtId="0" fontId="74" fillId="3" borderId="1" xfId="0" applyFont="1" applyFill="1" applyBorder="1"/>
    <xf numFmtId="3" fontId="10" fillId="3" borderId="1" xfId="0" applyNumberFormat="1" applyFont="1" applyFill="1" applyBorder="1" applyAlignment="1">
      <alignment horizontal="right"/>
    </xf>
    <xf numFmtId="0" fontId="116" fillId="3" borderId="1" xfId="0" applyFont="1" applyFill="1" applyBorder="1" applyAlignment="1">
      <alignment horizontal="center" wrapText="1"/>
    </xf>
    <xf numFmtId="3" fontId="118" fillId="3" borderId="1" xfId="0" applyNumberFormat="1" applyFont="1" applyFill="1" applyBorder="1" applyAlignment="1">
      <alignment horizontal="right" wrapText="1"/>
    </xf>
    <xf numFmtId="0" fontId="74" fillId="3" borderId="5" xfId="0" applyFont="1" applyFill="1" applyBorder="1" applyAlignment="1">
      <alignment horizontal="center"/>
    </xf>
    <xf numFmtId="0" fontId="74" fillId="3" borderId="6" xfId="0" applyFont="1" applyFill="1" applyBorder="1"/>
    <xf numFmtId="0" fontId="74" fillId="3" borderId="6" xfId="0" applyFont="1" applyFill="1" applyBorder="1" applyAlignment="1">
      <alignment horizontal="center"/>
    </xf>
    <xf numFmtId="3" fontId="11" fillId="3" borderId="97" xfId="0" applyNumberFormat="1" applyFont="1" applyFill="1" applyBorder="1" applyAlignment="1">
      <alignment horizontal="right"/>
    </xf>
    <xf numFmtId="165" fontId="116" fillId="3" borderId="5" xfId="0" applyNumberFormat="1" applyFont="1" applyFill="1" applyBorder="1" applyAlignment="1">
      <alignment horizontal="left"/>
    </xf>
    <xf numFmtId="3" fontId="116" fillId="3" borderId="1" xfId="0" applyNumberFormat="1" applyFont="1" applyFill="1" applyBorder="1" applyAlignment="1">
      <alignment horizontal="right" wrapText="1"/>
    </xf>
    <xf numFmtId="3" fontId="74" fillId="3" borderId="6" xfId="0" applyNumberFormat="1" applyFont="1" applyFill="1" applyBorder="1"/>
    <xf numFmtId="0" fontId="74" fillId="3" borderId="6" xfId="0" applyFont="1" applyFill="1" applyBorder="1" applyAlignment="1">
      <alignment vertical="top"/>
    </xf>
    <xf numFmtId="0" fontId="120" fillId="3" borderId="5" xfId="0" applyFont="1" applyFill="1" applyBorder="1" applyAlignment="1">
      <alignment horizontal="center"/>
    </xf>
    <xf numFmtId="0" fontId="120" fillId="3" borderId="6" xfId="0" applyFont="1" applyFill="1" applyBorder="1"/>
    <xf numFmtId="3" fontId="10" fillId="3" borderId="97" xfId="0" applyNumberFormat="1" applyFont="1" applyFill="1" applyBorder="1" applyAlignment="1">
      <alignment horizontal="right"/>
    </xf>
    <xf numFmtId="0" fontId="73" fillId="3" borderId="5" xfId="0" applyFont="1" applyFill="1" applyBorder="1" applyAlignment="1">
      <alignment horizontal="center"/>
    </xf>
    <xf numFmtId="0" fontId="116" fillId="3" borderId="5" xfId="0" applyFont="1" applyFill="1" applyBorder="1" applyAlignment="1">
      <alignment horizontal="center"/>
    </xf>
    <xf numFmtId="0" fontId="116" fillId="3" borderId="6" xfId="0" applyFont="1" applyFill="1" applyBorder="1"/>
    <xf numFmtId="0" fontId="116" fillId="3" borderId="6" xfId="0" applyFont="1" applyFill="1" applyBorder="1" applyAlignment="1">
      <alignment horizontal="center"/>
    </xf>
    <xf numFmtId="3" fontId="11" fillId="3" borderId="1" xfId="0" applyNumberFormat="1" applyFont="1" applyFill="1" applyBorder="1" applyAlignment="1">
      <alignment horizontal="right"/>
    </xf>
    <xf numFmtId="0" fontId="116" fillId="3" borderId="1" xfId="0" applyFont="1" applyFill="1" applyBorder="1" applyAlignment="1">
      <alignment horizontal="left"/>
    </xf>
    <xf numFmtId="0" fontId="116" fillId="3" borderId="5" xfId="0" applyFont="1" applyFill="1" applyBorder="1" applyAlignment="1">
      <alignment horizontal="left"/>
    </xf>
    <xf numFmtId="0" fontId="74" fillId="3" borderId="5" xfId="0" applyFont="1" applyFill="1" applyBorder="1"/>
    <xf numFmtId="0" fontId="118" fillId="3" borderId="6" xfId="0" applyFont="1" applyFill="1" applyBorder="1"/>
    <xf numFmtId="0" fontId="116" fillId="3" borderId="6" xfId="0" applyFont="1" applyFill="1" applyBorder="1" applyAlignment="1">
      <alignment horizontal="right"/>
    </xf>
    <xf numFmtId="0" fontId="116" fillId="3" borderId="6" xfId="0" applyFont="1" applyFill="1" applyBorder="1" applyAlignment="1">
      <alignment horizontal="center" wrapText="1"/>
    </xf>
    <xf numFmtId="0" fontId="121" fillId="3" borderId="1" xfId="0" applyFont="1" applyFill="1" applyBorder="1" applyAlignment="1">
      <alignment horizontal="center" wrapText="1"/>
    </xf>
    <xf numFmtId="0" fontId="74" fillId="3" borderId="5" xfId="0" applyFont="1" applyFill="1" applyBorder="1" applyAlignment="1">
      <alignment horizontal="center" vertical="center"/>
    </xf>
    <xf numFmtId="0" fontId="32" fillId="3" borderId="1" xfId="0" applyFont="1" applyFill="1" applyBorder="1" applyAlignment="1">
      <alignment horizontal="left" vertical="center"/>
    </xf>
    <xf numFmtId="0" fontId="74" fillId="3" borderId="6" xfId="0" applyFont="1" applyFill="1" applyBorder="1" applyAlignment="1">
      <alignment horizontal="center" vertical="center"/>
    </xf>
    <xf numFmtId="3" fontId="11" fillId="3" borderId="1" xfId="0" applyNumberFormat="1" applyFont="1" applyFill="1" applyBorder="1" applyAlignment="1">
      <alignment horizontal="right" vertical="center"/>
    </xf>
    <xf numFmtId="0" fontId="116" fillId="3" borderId="5" xfId="0" applyFont="1" applyFill="1" applyBorder="1" applyAlignment="1">
      <alignment horizontal="center" vertical="center"/>
    </xf>
    <xf numFmtId="0" fontId="74" fillId="3" borderId="1" xfId="0" applyFont="1" applyFill="1" applyBorder="1" applyAlignment="1">
      <alignment horizontal="center" vertical="center"/>
    </xf>
    <xf numFmtId="0" fontId="120" fillId="3" borderId="5" xfId="0" applyFont="1" applyFill="1" applyBorder="1"/>
    <xf numFmtId="0" fontId="112" fillId="3" borderId="5" xfId="0" applyFont="1" applyFill="1" applyBorder="1" applyAlignment="1">
      <alignment horizontal="center"/>
    </xf>
    <xf numFmtId="0" fontId="120" fillId="3" borderId="0" xfId="0" applyFont="1" applyFill="1"/>
    <xf numFmtId="0" fontId="74" fillId="3" borderId="0" xfId="0" applyFont="1" applyFill="1" applyAlignment="1">
      <alignment horizontal="left"/>
    </xf>
    <xf numFmtId="3" fontId="74" fillId="3" borderId="6" xfId="0" applyNumberFormat="1" applyFont="1" applyFill="1" applyBorder="1" applyAlignment="1">
      <alignment horizontal="right"/>
    </xf>
    <xf numFmtId="175" fontId="11" fillId="3" borderId="97" xfId="0" applyNumberFormat="1" applyFont="1" applyFill="1" applyBorder="1" applyAlignment="1">
      <alignment horizontal="right"/>
    </xf>
    <xf numFmtId="3" fontId="8" fillId="2" borderId="97" xfId="0" applyNumberFormat="1" applyFont="1" applyFill="1" applyBorder="1" applyAlignment="1">
      <alignment horizontal="right"/>
    </xf>
    <xf numFmtId="0" fontId="118" fillId="3" borderId="5" xfId="0" applyFont="1" applyFill="1" applyBorder="1" applyAlignment="1">
      <alignment horizontal="center"/>
    </xf>
    <xf numFmtId="3" fontId="123" fillId="2" borderId="6" xfId="0" applyNumberFormat="1" applyFont="1" applyFill="1" applyBorder="1"/>
    <xf numFmtId="0" fontId="124" fillId="3" borderId="0" xfId="0" applyFont="1" applyFill="1" applyAlignment="1">
      <alignment horizontal="center"/>
    </xf>
    <xf numFmtId="0" fontId="125" fillId="3" borderId="0" xfId="0" applyFont="1" applyFill="1" applyAlignment="1">
      <alignment horizontal="center"/>
    </xf>
    <xf numFmtId="0" fontId="62" fillId="8" borderId="0" xfId="0" applyFont="1" applyFill="1" applyAlignment="1">
      <alignment horizontal="center" vertical="center"/>
    </xf>
    <xf numFmtId="0" fontId="63" fillId="8" borderId="0" xfId="0" applyFont="1" applyFill="1" applyAlignment="1">
      <alignment horizontal="right" vertical="center"/>
    </xf>
    <xf numFmtId="0" fontId="62" fillId="8" borderId="0" xfId="0" applyFont="1" applyFill="1" applyAlignment="1">
      <alignment vertical="center"/>
    </xf>
    <xf numFmtId="0" fontId="20" fillId="8" borderId="0" xfId="0" applyFont="1" applyFill="1" applyAlignment="1">
      <alignment vertical="center"/>
    </xf>
    <xf numFmtId="0" fontId="63" fillId="8" borderId="0" xfId="0" applyFont="1" applyFill="1" applyAlignment="1">
      <alignment horizontal="center" vertical="center"/>
    </xf>
    <xf numFmtId="0" fontId="63" fillId="8" borderId="0" xfId="0" applyFont="1" applyFill="1" applyAlignment="1">
      <alignment vertical="center"/>
    </xf>
    <xf numFmtId="0" fontId="65" fillId="8" borderId="0" xfId="0" applyFont="1" applyFill="1" applyAlignment="1">
      <alignment vertical="center"/>
    </xf>
    <xf numFmtId="0" fontId="43" fillId="8" borderId="0" xfId="0" applyFont="1" applyFill="1" applyAlignment="1">
      <alignment vertical="center"/>
    </xf>
    <xf numFmtId="0" fontId="126" fillId="8" borderId="0" xfId="0" applyFont="1" applyFill="1" applyAlignment="1">
      <alignment vertical="center"/>
    </xf>
    <xf numFmtId="0" fontId="126" fillId="8" borderId="0" xfId="0" applyFont="1" applyFill="1" applyAlignment="1">
      <alignment horizontal="right" vertical="center"/>
    </xf>
    <xf numFmtId="0" fontId="127" fillId="8" borderId="0" xfId="0" applyFont="1" applyFill="1" applyAlignment="1">
      <alignment horizontal="right" vertical="center"/>
    </xf>
    <xf numFmtId="165" fontId="63" fillId="8" borderId="1" xfId="0" applyNumberFormat="1" applyFont="1" applyFill="1" applyBorder="1" applyAlignment="1">
      <alignment horizontal="center" vertical="center" wrapText="1"/>
    </xf>
    <xf numFmtId="165" fontId="63" fillId="8" borderId="1" xfId="0" applyNumberFormat="1" applyFont="1" applyFill="1" applyBorder="1" applyAlignment="1">
      <alignment horizontal="right" vertical="center" wrapText="1"/>
    </xf>
    <xf numFmtId="165" fontId="81" fillId="8" borderId="1" xfId="0" applyNumberFormat="1" applyFont="1" applyFill="1" applyBorder="1" applyAlignment="1">
      <alignment horizontal="center" vertical="center"/>
    </xf>
    <xf numFmtId="0" fontId="20" fillId="8" borderId="0" xfId="0" applyFont="1" applyFill="1" applyAlignment="1">
      <alignment horizontal="center" vertical="center"/>
    </xf>
    <xf numFmtId="165" fontId="63" fillId="8" borderId="81" xfId="0" applyNumberFormat="1" applyFont="1" applyFill="1" applyBorder="1" applyAlignment="1">
      <alignment horizontal="center" vertical="center"/>
    </xf>
    <xf numFmtId="165" fontId="63" fillId="8" borderId="1" xfId="0" applyNumberFormat="1" applyFont="1" applyFill="1" applyBorder="1" applyAlignment="1">
      <alignment horizontal="center" vertical="center"/>
    </xf>
    <xf numFmtId="165" fontId="63" fillId="8" borderId="1" xfId="0" applyNumberFormat="1" applyFont="1" applyFill="1" applyBorder="1" applyAlignment="1">
      <alignment horizontal="right" vertical="center"/>
    </xf>
    <xf numFmtId="0" fontId="63" fillId="8" borderId="81" xfId="0" applyFont="1" applyFill="1" applyBorder="1" applyAlignment="1">
      <alignment horizontal="center" vertical="center"/>
    </xf>
    <xf numFmtId="0" fontId="63" fillId="8" borderId="81" xfId="0" applyFont="1" applyFill="1" applyBorder="1" applyAlignment="1">
      <alignment vertical="center" wrapText="1"/>
    </xf>
    <xf numFmtId="0" fontId="63" fillId="8" borderId="81" xfId="0" applyFont="1" applyFill="1" applyBorder="1" applyAlignment="1">
      <alignment vertical="center"/>
    </xf>
    <xf numFmtId="0" fontId="62" fillId="8" borderId="81" xfId="0" applyFont="1" applyFill="1" applyBorder="1" applyAlignment="1">
      <alignment horizontal="right" vertical="center"/>
    </xf>
    <xf numFmtId="0" fontId="62" fillId="8" borderId="81" xfId="0" applyFont="1" applyFill="1" applyBorder="1" applyAlignment="1">
      <alignment horizontal="center" vertical="center"/>
    </xf>
    <xf numFmtId="0" fontId="62" fillId="8" borderId="81" xfId="0" applyFont="1" applyFill="1" applyBorder="1" applyAlignment="1">
      <alignment vertical="center"/>
    </xf>
    <xf numFmtId="0" fontId="41" fillId="8" borderId="0" xfId="0" applyFont="1" applyFill="1" applyAlignment="1">
      <alignment vertical="center"/>
    </xf>
    <xf numFmtId="0" fontId="128" fillId="8" borderId="81" xfId="0" applyFont="1" applyFill="1" applyBorder="1" applyAlignment="1">
      <alignment horizontal="center" vertical="center"/>
    </xf>
    <xf numFmtId="0" fontId="128" fillId="8" borderId="81" xfId="0" applyFont="1" applyFill="1" applyBorder="1" applyAlignment="1">
      <alignment vertical="center"/>
    </xf>
    <xf numFmtId="3" fontId="116" fillId="8" borderId="1" xfId="0" applyNumberFormat="1" applyFont="1" applyFill="1" applyBorder="1" applyAlignment="1">
      <alignment horizontal="right" vertical="center"/>
    </xf>
    <xf numFmtId="165" fontId="62" fillId="8" borderId="81" xfId="0" applyNumberFormat="1" applyFont="1" applyFill="1" applyBorder="1" applyAlignment="1">
      <alignment vertical="center"/>
    </xf>
    <xf numFmtId="3" fontId="62" fillId="8" borderId="0" xfId="0" applyNumberFormat="1" applyFont="1" applyFill="1" applyAlignment="1">
      <alignment vertical="center"/>
    </xf>
    <xf numFmtId="3" fontId="34" fillId="8" borderId="0" xfId="0" applyNumberFormat="1" applyFont="1" applyFill="1" applyAlignment="1">
      <alignment vertical="center"/>
    </xf>
    <xf numFmtId="0" fontId="34" fillId="8" borderId="0" xfId="0" applyFont="1" applyFill="1" applyAlignment="1">
      <alignment vertical="center"/>
    </xf>
    <xf numFmtId="0" fontId="128" fillId="8" borderId="1" xfId="0" applyFont="1" applyFill="1" applyBorder="1" applyAlignment="1">
      <alignment horizontal="center" vertical="center"/>
    </xf>
    <xf numFmtId="0" fontId="129" fillId="8" borderId="1" xfId="0" applyFont="1" applyFill="1" applyBorder="1" applyAlignment="1">
      <alignment vertical="center"/>
    </xf>
    <xf numFmtId="0" fontId="62" fillId="8" borderId="1" xfId="0" applyFont="1" applyFill="1" applyBorder="1" applyAlignment="1">
      <alignment vertical="center"/>
    </xf>
    <xf numFmtId="0" fontId="62" fillId="8" borderId="1" xfId="0" applyFont="1" applyFill="1" applyBorder="1" applyAlignment="1">
      <alignment horizontal="right" vertical="center"/>
    </xf>
    <xf numFmtId="165" fontId="62" fillId="8" borderId="1" xfId="0" applyNumberFormat="1" applyFont="1" applyFill="1" applyBorder="1" applyAlignment="1">
      <alignment vertical="center"/>
    </xf>
    <xf numFmtId="3" fontId="63" fillId="2" borderId="81" xfId="0" applyNumberFormat="1" applyFont="1" applyFill="1" applyBorder="1" applyAlignment="1">
      <alignment vertical="center"/>
    </xf>
    <xf numFmtId="0" fontId="127" fillId="8" borderId="1" xfId="0" applyFont="1" applyFill="1" applyBorder="1" applyAlignment="1">
      <alignment horizontal="center" vertical="center"/>
    </xf>
    <xf numFmtId="0" fontId="127" fillId="8" borderId="1" xfId="0" applyFont="1" applyFill="1" applyBorder="1" applyAlignment="1">
      <alignment vertical="center"/>
    </xf>
    <xf numFmtId="3" fontId="62" fillId="8" borderId="81" xfId="0" applyNumberFormat="1" applyFont="1" applyFill="1" applyBorder="1" applyAlignment="1">
      <alignment vertical="center"/>
    </xf>
    <xf numFmtId="165" fontId="62" fillId="8" borderId="0" xfId="0" applyNumberFormat="1" applyFont="1" applyFill="1" applyAlignment="1">
      <alignment vertical="center"/>
    </xf>
    <xf numFmtId="165" fontId="34" fillId="8" borderId="0" xfId="0" applyNumberFormat="1" applyFont="1" applyFill="1" applyAlignment="1">
      <alignment vertical="center"/>
    </xf>
    <xf numFmtId="3" fontId="130" fillId="8" borderId="1" xfId="0" applyNumberFormat="1" applyFont="1" applyFill="1" applyBorder="1" applyAlignment="1">
      <alignment horizontal="right" vertical="center"/>
    </xf>
    <xf numFmtId="3" fontId="63" fillId="8" borderId="1" xfId="0" applyNumberFormat="1" applyFont="1" applyFill="1" applyBorder="1" applyAlignment="1">
      <alignment vertical="center"/>
    </xf>
    <xf numFmtId="3" fontId="62" fillId="8" borderId="1" xfId="0" applyNumberFormat="1" applyFont="1" applyFill="1" applyBorder="1" applyAlignment="1">
      <alignment vertical="center"/>
    </xf>
    <xf numFmtId="3" fontId="130" fillId="8" borderId="1" xfId="0" applyNumberFormat="1" applyFont="1" applyFill="1" applyBorder="1" applyAlignment="1">
      <alignment horizontal="center" vertical="center"/>
    </xf>
    <xf numFmtId="3" fontId="114" fillId="8" borderId="1" xfId="0" applyNumberFormat="1" applyFont="1" applyFill="1" applyBorder="1" applyAlignment="1">
      <alignment horizontal="right" vertical="center"/>
    </xf>
    <xf numFmtId="165" fontId="127" fillId="8" borderId="81" xfId="0" applyNumberFormat="1" applyFont="1" applyFill="1" applyBorder="1" applyAlignment="1">
      <alignment vertical="center"/>
    </xf>
    <xf numFmtId="0" fontId="129" fillId="8" borderId="81" xfId="0" applyFont="1" applyFill="1" applyBorder="1" applyAlignment="1">
      <alignment vertical="center"/>
    </xf>
    <xf numFmtId="0" fontId="118" fillId="8" borderId="1" xfId="0" applyFont="1" applyFill="1" applyBorder="1" applyAlignment="1">
      <alignment horizontal="right" vertical="center"/>
    </xf>
    <xf numFmtId="0" fontId="127" fillId="8" borderId="81" xfId="0" applyFont="1" applyFill="1" applyBorder="1" applyAlignment="1">
      <alignment horizontal="center" vertical="center"/>
    </xf>
    <xf numFmtId="0" fontId="127" fillId="8" borderId="81" xfId="0" applyFont="1" applyFill="1" applyBorder="1" applyAlignment="1">
      <alignment vertical="center"/>
    </xf>
    <xf numFmtId="0" fontId="63" fillId="8" borderId="81" xfId="0" applyFont="1" applyFill="1" applyBorder="1" applyAlignment="1">
      <alignment horizontal="right" vertical="center"/>
    </xf>
    <xf numFmtId="3" fontId="63" fillId="8" borderId="81" xfId="0" applyNumberFormat="1" applyFont="1" applyFill="1" applyBorder="1" applyAlignment="1">
      <alignment vertical="center"/>
    </xf>
    <xf numFmtId="0" fontId="62" fillId="8" borderId="81" xfId="0" applyFont="1" applyFill="1" applyBorder="1" applyAlignment="1">
      <alignment horizontal="left" vertical="center"/>
    </xf>
    <xf numFmtId="0" fontId="129" fillId="8" borderId="81" xfId="0" applyFont="1" applyFill="1" applyBorder="1" applyAlignment="1">
      <alignment horizontal="left" vertical="center"/>
    </xf>
    <xf numFmtId="0" fontId="131" fillId="8" borderId="0" xfId="0" applyFont="1" applyFill="1" applyAlignment="1">
      <alignment vertical="center"/>
    </xf>
    <xf numFmtId="0" fontId="62" fillId="8" borderId="0" xfId="0" applyFont="1" applyFill="1" applyAlignment="1">
      <alignment horizontal="right" vertical="center"/>
    </xf>
    <xf numFmtId="165" fontId="131" fillId="8" borderId="0" xfId="0" applyNumberFormat="1" applyFont="1" applyFill="1" applyAlignment="1">
      <alignment vertical="center"/>
    </xf>
    <xf numFmtId="0" fontId="127" fillId="8" borderId="81" xfId="0" applyFont="1" applyFill="1" applyBorder="1" applyAlignment="1">
      <alignment horizontal="left" vertical="center"/>
    </xf>
    <xf numFmtId="0" fontId="131" fillId="8" borderId="87" xfId="0" applyFont="1" applyFill="1" applyBorder="1" applyAlignment="1">
      <alignment vertical="center"/>
    </xf>
    <xf numFmtId="0" fontId="63" fillId="8" borderId="88" xfId="0" applyFont="1" applyFill="1" applyBorder="1" applyAlignment="1">
      <alignment horizontal="right" vertical="center"/>
    </xf>
    <xf numFmtId="0" fontId="62" fillId="8" borderId="88" xfId="0" applyFont="1" applyFill="1" applyBorder="1" applyAlignment="1">
      <alignment horizontal="right" vertical="center"/>
    </xf>
    <xf numFmtId="0" fontId="131" fillId="8" borderId="88" xfId="0" applyFont="1" applyFill="1" applyBorder="1" applyAlignment="1">
      <alignment vertical="center"/>
    </xf>
    <xf numFmtId="165" fontId="131" fillId="8" borderId="88" xfId="0" applyNumberFormat="1" applyFont="1" applyFill="1" applyBorder="1" applyAlignment="1">
      <alignment vertical="center"/>
    </xf>
    <xf numFmtId="0" fontId="131" fillId="8" borderId="82" xfId="0" applyFont="1" applyFill="1" applyBorder="1" applyAlignment="1">
      <alignment vertical="center"/>
    </xf>
    <xf numFmtId="0" fontId="62" fillId="8" borderId="106" xfId="0" applyFont="1" applyFill="1" applyBorder="1" applyAlignment="1">
      <alignment horizontal="right" vertical="center"/>
    </xf>
    <xf numFmtId="165" fontId="128" fillId="8" borderId="106" xfId="0" applyNumberFormat="1" applyFont="1" applyFill="1" applyBorder="1" applyAlignment="1">
      <alignment horizontal="right" vertical="center"/>
    </xf>
    <xf numFmtId="165" fontId="63" fillId="8" borderId="106" xfId="0" applyNumberFormat="1" applyFont="1" applyFill="1" applyBorder="1" applyAlignment="1">
      <alignment horizontal="center" vertical="center"/>
    </xf>
    <xf numFmtId="165" fontId="127" fillId="8" borderId="106" xfId="0" applyNumberFormat="1" applyFont="1" applyFill="1" applyBorder="1" applyAlignment="1">
      <alignment horizontal="center" vertical="center"/>
    </xf>
    <xf numFmtId="165" fontId="131" fillId="8" borderId="106" xfId="0" applyNumberFormat="1" applyFont="1" applyFill="1" applyBorder="1" applyAlignment="1">
      <alignment vertical="center"/>
    </xf>
    <xf numFmtId="165" fontId="127" fillId="8" borderId="106" xfId="0" applyNumberFormat="1" applyFont="1" applyFill="1" applyBorder="1" applyAlignment="1">
      <alignment horizontal="right" vertical="center"/>
    </xf>
    <xf numFmtId="0" fontId="62" fillId="8" borderId="82" xfId="0" applyFont="1" applyFill="1" applyBorder="1" applyAlignment="1">
      <alignment vertical="center"/>
    </xf>
    <xf numFmtId="0" fontId="63" fillId="8" borderId="106" xfId="0" applyFont="1" applyFill="1" applyBorder="1" applyAlignment="1">
      <alignment horizontal="right" vertical="center"/>
    </xf>
    <xf numFmtId="165" fontId="62" fillId="8" borderId="106" xfId="0" applyNumberFormat="1" applyFont="1" applyFill="1" applyBorder="1" applyAlignment="1">
      <alignment horizontal="right" vertical="center"/>
    </xf>
    <xf numFmtId="0" fontId="131" fillId="8" borderId="106" xfId="0" applyFont="1" applyFill="1" applyBorder="1" applyAlignment="1">
      <alignment vertical="center"/>
    </xf>
    <xf numFmtId="165" fontId="62" fillId="8" borderId="106" xfId="0" applyNumberFormat="1" applyFont="1" applyFill="1" applyBorder="1" applyAlignment="1">
      <alignment horizontal="center" vertical="center"/>
    </xf>
    <xf numFmtId="165" fontId="131" fillId="8" borderId="106" xfId="0" applyNumberFormat="1" applyFont="1" applyFill="1" applyBorder="1" applyAlignment="1">
      <alignment horizontal="right" vertical="center"/>
    </xf>
    <xf numFmtId="171" fontId="62" fillId="8" borderId="106" xfId="0" applyNumberFormat="1" applyFont="1" applyFill="1" applyBorder="1" applyAlignment="1">
      <alignment horizontal="right" vertical="center"/>
    </xf>
    <xf numFmtId="0" fontId="62" fillId="8" borderId="106" xfId="0" applyFont="1" applyFill="1" applyBorder="1" applyAlignment="1">
      <alignment horizontal="center" vertical="center"/>
    </xf>
    <xf numFmtId="3" fontId="62" fillId="8" borderId="81" xfId="0" applyNumberFormat="1" applyFont="1" applyFill="1" applyBorder="1" applyAlignment="1">
      <alignment horizontal="right" vertical="center"/>
    </xf>
    <xf numFmtId="0" fontId="122" fillId="8" borderId="81" xfId="0" applyFont="1" applyFill="1" applyBorder="1" applyAlignment="1">
      <alignment vertical="center"/>
    </xf>
    <xf numFmtId="0" fontId="118" fillId="8" borderId="85" xfId="0" applyFont="1" applyFill="1" applyBorder="1" applyAlignment="1">
      <alignment vertical="center"/>
    </xf>
    <xf numFmtId="3" fontId="116" fillId="8" borderId="85" xfId="0" applyNumberFormat="1" applyFont="1" applyFill="1" applyBorder="1" applyAlignment="1">
      <alignment horizontal="right" vertical="center"/>
    </xf>
    <xf numFmtId="3" fontId="116" fillId="8" borderId="85" xfId="0" applyNumberFormat="1" applyFont="1" applyFill="1" applyBorder="1" applyAlignment="1">
      <alignment horizontal="center" vertical="center"/>
    </xf>
    <xf numFmtId="0" fontId="116" fillId="8" borderId="85" xfId="0" applyFont="1" applyFill="1" applyBorder="1" applyAlignment="1">
      <alignment horizontal="center" vertical="center"/>
    </xf>
    <xf numFmtId="165" fontId="116" fillId="8" borderId="85" xfId="0" applyNumberFormat="1" applyFont="1" applyFill="1" applyBorder="1" applyAlignment="1">
      <alignment horizontal="center" vertical="center"/>
    </xf>
    <xf numFmtId="0" fontId="124" fillId="8" borderId="81" xfId="0" applyFont="1" applyFill="1" applyBorder="1" applyAlignment="1">
      <alignment vertical="center"/>
    </xf>
    <xf numFmtId="0" fontId="116" fillId="8" borderId="85" xfId="0" applyFont="1" applyFill="1" applyBorder="1" applyAlignment="1">
      <alignment vertical="center"/>
    </xf>
    <xf numFmtId="3" fontId="118" fillId="8" borderId="85" xfId="0" applyNumberFormat="1" applyFont="1" applyFill="1" applyBorder="1" applyAlignment="1">
      <alignment horizontal="right" vertical="center"/>
    </xf>
    <xf numFmtId="0" fontId="116" fillId="8" borderId="81" xfId="0" applyFont="1" applyFill="1" applyBorder="1" applyAlignment="1">
      <alignment vertical="center"/>
    </xf>
    <xf numFmtId="0" fontId="62" fillId="8" borderId="85" xfId="0" applyFont="1" applyFill="1" applyBorder="1" applyAlignment="1">
      <alignment vertical="center"/>
    </xf>
    <xf numFmtId="3" fontId="62" fillId="8" borderId="85" xfId="0" applyNumberFormat="1" applyFont="1" applyFill="1" applyBorder="1" applyAlignment="1">
      <alignment horizontal="right" vertical="center"/>
    </xf>
    <xf numFmtId="165" fontId="62" fillId="8" borderId="85" xfId="0" applyNumberFormat="1" applyFont="1" applyFill="1" applyBorder="1" applyAlignment="1">
      <alignment vertical="center"/>
    </xf>
    <xf numFmtId="165" fontId="63" fillId="8" borderId="81" xfId="0" applyNumberFormat="1" applyFont="1" applyFill="1" applyBorder="1" applyAlignment="1">
      <alignment vertical="center"/>
    </xf>
    <xf numFmtId="0" fontId="1" fillId="8" borderId="0" xfId="0" applyFont="1" applyFill="1" applyAlignment="1">
      <alignment vertical="center"/>
    </xf>
    <xf numFmtId="0" fontId="13" fillId="8" borderId="0" xfId="0" applyFont="1" applyFill="1" applyAlignment="1">
      <alignment vertical="center"/>
    </xf>
    <xf numFmtId="0" fontId="132" fillId="8" borderId="0" xfId="0" applyFont="1" applyFill="1" applyAlignment="1">
      <alignment horizontal="left" vertical="center"/>
    </xf>
    <xf numFmtId="0" fontId="131" fillId="8" borderId="81" xfId="0" applyFont="1" applyFill="1" applyBorder="1" applyAlignment="1">
      <alignment vertical="center"/>
    </xf>
    <xf numFmtId="0" fontId="122" fillId="8" borderId="81" xfId="0" applyFont="1" applyFill="1" applyBorder="1" applyAlignment="1">
      <alignment horizontal="center" vertical="center"/>
    </xf>
    <xf numFmtId="0" fontId="122" fillId="8" borderId="85" xfId="0" applyFont="1" applyFill="1" applyBorder="1" applyAlignment="1">
      <alignment vertical="center"/>
    </xf>
    <xf numFmtId="3" fontId="116" fillId="8" borderId="85" xfId="0" applyNumberFormat="1" applyFont="1" applyFill="1" applyBorder="1" applyAlignment="1">
      <alignment vertical="center"/>
    </xf>
    <xf numFmtId="0" fontId="114" fillId="8" borderId="0" xfId="0" applyFont="1" applyFill="1" applyAlignment="1">
      <alignment vertical="center"/>
    </xf>
    <xf numFmtId="164" fontId="133" fillId="8" borderId="81" xfId="0" applyNumberFormat="1" applyFont="1" applyFill="1" applyBorder="1" applyAlignment="1">
      <alignment horizontal="center" vertical="center"/>
    </xf>
    <xf numFmtId="0" fontId="134" fillId="8" borderId="85" xfId="0" applyFont="1" applyFill="1" applyBorder="1" applyAlignment="1">
      <alignment vertical="center"/>
    </xf>
    <xf numFmtId="0" fontId="76" fillId="8" borderId="85" xfId="0" applyFont="1" applyFill="1" applyBorder="1" applyAlignment="1">
      <alignment vertical="center"/>
    </xf>
    <xf numFmtId="0" fontId="69" fillId="8" borderId="85" xfId="0" applyFont="1" applyFill="1" applyBorder="1" applyAlignment="1">
      <alignment vertical="center" wrapText="1"/>
    </xf>
    <xf numFmtId="3" fontId="69" fillId="8" borderId="85" xfId="0" applyNumberFormat="1" applyFont="1" applyFill="1" applyBorder="1" applyAlignment="1">
      <alignment horizontal="right" vertical="center" wrapText="1"/>
    </xf>
    <xf numFmtId="0" fontId="76" fillId="8" borderId="0" xfId="0" applyFont="1" applyFill="1" applyAlignment="1">
      <alignment vertical="center"/>
    </xf>
    <xf numFmtId="0" fontId="68" fillId="8" borderId="0" xfId="0" applyFont="1" applyFill="1" applyAlignment="1">
      <alignment vertical="center"/>
    </xf>
    <xf numFmtId="0" fontId="135" fillId="8" borderId="0" xfId="0" applyFont="1" applyFill="1" applyAlignment="1">
      <alignment vertical="center"/>
    </xf>
    <xf numFmtId="0" fontId="133" fillId="8" borderId="81" xfId="0" applyFont="1" applyFill="1" applyBorder="1" applyAlignment="1">
      <alignment horizontal="center" vertical="center"/>
    </xf>
    <xf numFmtId="0" fontId="136" fillId="8" borderId="0" xfId="0" applyFont="1" applyFill="1" applyAlignment="1">
      <alignment vertical="center"/>
    </xf>
    <xf numFmtId="0" fontId="69" fillId="8" borderId="87" xfId="0" applyFont="1" applyFill="1" applyBorder="1" applyAlignment="1">
      <alignment vertical="center" wrapText="1"/>
    </xf>
    <xf numFmtId="0" fontId="69" fillId="8" borderId="88" xfId="0" applyFont="1" applyFill="1" applyBorder="1" applyAlignment="1">
      <alignment vertical="center" wrapText="1"/>
    </xf>
    <xf numFmtId="3" fontId="69" fillId="8" borderId="88" xfId="0" applyNumberFormat="1" applyFont="1" applyFill="1" applyBorder="1" applyAlignment="1">
      <alignment horizontal="right" vertical="center" wrapText="1"/>
    </xf>
    <xf numFmtId="0" fontId="20" fillId="8" borderId="88" xfId="0" applyFont="1" applyFill="1" applyBorder="1" applyAlignment="1">
      <alignment vertical="center"/>
    </xf>
    <xf numFmtId="3" fontId="20" fillId="8" borderId="88" xfId="0" applyNumberFormat="1" applyFont="1" applyFill="1" applyBorder="1" applyAlignment="1">
      <alignment vertical="center"/>
    </xf>
    <xf numFmtId="3" fontId="20" fillId="8" borderId="88" xfId="0" applyNumberFormat="1" applyFont="1" applyFill="1" applyBorder="1" applyAlignment="1">
      <alignment horizontal="right" vertical="center"/>
    </xf>
    <xf numFmtId="3" fontId="3" fillId="8" borderId="88" xfId="0" applyNumberFormat="1" applyFont="1" applyFill="1" applyBorder="1" applyAlignment="1">
      <alignment horizontal="right" vertical="center"/>
    </xf>
    <xf numFmtId="164" fontId="127" fillId="8" borderId="81" xfId="0" applyNumberFormat="1" applyFont="1" applyFill="1" applyBorder="1" applyAlignment="1">
      <alignment horizontal="center" vertical="center"/>
    </xf>
    <xf numFmtId="165" fontId="20" fillId="8" borderId="88" xfId="0" applyNumberFormat="1" applyFont="1" applyFill="1" applyBorder="1" applyAlignment="1">
      <alignment vertical="center"/>
    </xf>
    <xf numFmtId="3" fontId="3" fillId="8" borderId="87" xfId="0" applyNumberFormat="1" applyFont="1" applyFill="1" applyBorder="1" applyAlignment="1">
      <alignment horizontal="right" vertical="center" wrapText="1"/>
    </xf>
    <xf numFmtId="3" fontId="20" fillId="8" borderId="82" xfId="0" applyNumberFormat="1" applyFont="1" applyFill="1" applyBorder="1" applyAlignment="1">
      <alignment horizontal="right" vertical="center"/>
    </xf>
    <xf numFmtId="0" fontId="13" fillId="8" borderId="128" xfId="0" applyFont="1" applyFill="1" applyBorder="1" applyAlignment="1">
      <alignment vertical="center"/>
    </xf>
    <xf numFmtId="0" fontId="13" fillId="8" borderId="129" xfId="0" applyFont="1" applyFill="1" applyBorder="1" applyAlignment="1">
      <alignment vertical="center"/>
    </xf>
    <xf numFmtId="0" fontId="13" fillId="8" borderId="130" xfId="0" applyFont="1" applyFill="1" applyBorder="1" applyAlignment="1">
      <alignment vertical="center"/>
    </xf>
    <xf numFmtId="0" fontId="13" fillId="8" borderId="87" xfId="0" applyFont="1" applyFill="1" applyBorder="1" applyAlignment="1">
      <alignment vertical="center"/>
    </xf>
    <xf numFmtId="0" fontId="13" fillId="8" borderId="81" xfId="0" applyFont="1" applyFill="1" applyBorder="1" applyAlignment="1">
      <alignment vertical="center"/>
    </xf>
    <xf numFmtId="0" fontId="62" fillId="8" borderId="131" xfId="0" applyFont="1" applyFill="1" applyBorder="1" applyAlignment="1">
      <alignment horizontal="center" vertical="center"/>
    </xf>
    <xf numFmtId="0" fontId="114" fillId="8" borderId="132" xfId="0" applyFont="1" applyFill="1" applyBorder="1" applyAlignment="1">
      <alignment vertical="center"/>
    </xf>
    <xf numFmtId="0" fontId="114" fillId="8" borderId="133" xfId="0" applyFont="1" applyFill="1" applyBorder="1" applyAlignment="1">
      <alignment vertical="center"/>
    </xf>
    <xf numFmtId="0" fontId="114" fillId="8" borderId="134" xfId="0" applyFont="1" applyFill="1" applyBorder="1" applyAlignment="1">
      <alignment vertical="center"/>
    </xf>
    <xf numFmtId="0" fontId="114" fillId="8" borderId="133" xfId="0" applyFont="1" applyFill="1" applyBorder="1" applyAlignment="1">
      <alignment horizontal="right" vertical="center"/>
    </xf>
    <xf numFmtId="3" fontId="62" fillId="8" borderId="134" xfId="0" applyNumberFormat="1" applyFont="1" applyFill="1" applyBorder="1" applyAlignment="1">
      <alignment horizontal="right" vertical="center"/>
    </xf>
    <xf numFmtId="0" fontId="131" fillId="8" borderId="133" xfId="0" applyFont="1" applyFill="1" applyBorder="1" applyAlignment="1">
      <alignment vertical="center"/>
    </xf>
    <xf numFmtId="3" fontId="62" fillId="8" borderId="133" xfId="0" applyNumberFormat="1" applyFont="1" applyFill="1" applyBorder="1" applyAlignment="1">
      <alignment horizontal="right" vertical="center"/>
    </xf>
    <xf numFmtId="0" fontId="62" fillId="8" borderId="134" xfId="0" applyFont="1" applyFill="1" applyBorder="1" applyAlignment="1">
      <alignment vertical="center"/>
    </xf>
    <xf numFmtId="3" fontId="62" fillId="8" borderId="1" xfId="0" applyNumberFormat="1" applyFont="1" applyFill="1" applyBorder="1" applyAlignment="1">
      <alignment horizontal="right" vertical="center"/>
    </xf>
    <xf numFmtId="0" fontId="62" fillId="8" borderId="1" xfId="0" applyFont="1" applyFill="1" applyBorder="1" applyAlignment="1">
      <alignment horizontal="center" vertical="center"/>
    </xf>
    <xf numFmtId="3" fontId="62" fillId="8" borderId="1" xfId="0" applyNumberFormat="1" applyFont="1" applyFill="1" applyBorder="1" applyAlignment="1">
      <alignment horizontal="center" vertical="center"/>
    </xf>
    <xf numFmtId="0" fontId="63" fillId="8" borderId="1" xfId="0" applyFont="1" applyFill="1" applyBorder="1" applyAlignment="1">
      <alignment horizontal="center" vertical="center"/>
    </xf>
    <xf numFmtId="0" fontId="63" fillId="8" borderId="1" xfId="0" applyFont="1" applyFill="1" applyBorder="1" applyAlignment="1">
      <alignment vertical="center"/>
    </xf>
    <xf numFmtId="0" fontId="131" fillId="8" borderId="0" xfId="0" applyFont="1" applyFill="1" applyAlignment="1">
      <alignment horizontal="center" vertical="center"/>
    </xf>
    <xf numFmtId="0" fontId="131" fillId="8" borderId="0" xfId="0" applyFont="1" applyFill="1" applyAlignment="1">
      <alignment horizontal="right" vertical="center"/>
    </xf>
    <xf numFmtId="0" fontId="127" fillId="8" borderId="0" xfId="0" applyFont="1" applyFill="1" applyAlignment="1">
      <alignment horizontal="center" vertical="center"/>
    </xf>
    <xf numFmtId="0" fontId="20" fillId="8" borderId="0" xfId="0" applyFont="1" applyFill="1" applyAlignment="1">
      <alignment vertical="center" wrapText="1"/>
    </xf>
    <xf numFmtId="0" fontId="20" fillId="8" borderId="0" xfId="0" applyFont="1" applyFill="1" applyAlignment="1">
      <alignment horizontal="right" vertical="center" wrapText="1"/>
    </xf>
    <xf numFmtId="0" fontId="13" fillId="8" borderId="0" xfId="0" applyFont="1" applyFill="1" applyAlignment="1">
      <alignment horizontal="right" vertical="center"/>
    </xf>
    <xf numFmtId="0" fontId="137" fillId="3" borderId="0" xfId="0" applyFont="1" applyFill="1" applyAlignment="1">
      <alignment vertical="center"/>
    </xf>
    <xf numFmtId="0" fontId="20" fillId="3" borderId="0" xfId="0" applyFont="1" applyFill="1" applyAlignment="1">
      <alignment vertical="center" wrapText="1"/>
    </xf>
    <xf numFmtId="0" fontId="20" fillId="3" borderId="0" xfId="0" applyFont="1" applyFill="1" applyAlignment="1">
      <alignment vertical="center"/>
    </xf>
    <xf numFmtId="0" fontId="138" fillId="3" borderId="0" xfId="0" applyFont="1" applyFill="1" applyAlignment="1">
      <alignment vertical="center"/>
    </xf>
    <xf numFmtId="0" fontId="139" fillId="3" borderId="0" xfId="0" applyFont="1" applyFill="1" applyAlignment="1">
      <alignment vertical="center"/>
    </xf>
    <xf numFmtId="0" fontId="20" fillId="3" borderId="97" xfId="0" applyFont="1" applyFill="1" applyBorder="1" applyAlignment="1">
      <alignment vertical="center"/>
    </xf>
    <xf numFmtId="0" fontId="20" fillId="3" borderId="97" xfId="0" applyFont="1" applyFill="1" applyBorder="1" applyAlignment="1">
      <alignment vertical="center" wrapText="1"/>
    </xf>
    <xf numFmtId="0" fontId="140" fillId="3" borderId="1" xfId="0" applyFont="1" applyFill="1" applyBorder="1" applyAlignment="1">
      <alignment horizontal="center" vertical="center" wrapText="1"/>
    </xf>
    <xf numFmtId="0" fontId="29" fillId="3" borderId="0" xfId="0" applyFont="1" applyFill="1" applyAlignment="1">
      <alignment vertical="center" wrapText="1"/>
    </xf>
    <xf numFmtId="0" fontId="20" fillId="3" borderId="1" xfId="0" applyFont="1" applyFill="1" applyBorder="1" applyAlignment="1">
      <alignment vertical="center"/>
    </xf>
    <xf numFmtId="0" fontId="141" fillId="3" borderId="1" xfId="0" applyFont="1" applyFill="1" applyBorder="1" applyAlignment="1">
      <alignment vertical="center" wrapText="1"/>
    </xf>
    <xf numFmtId="3" fontId="141" fillId="3" borderId="1" xfId="0" applyNumberFormat="1" applyFont="1" applyFill="1" applyBorder="1" applyAlignment="1">
      <alignment horizontal="right" vertical="center"/>
    </xf>
    <xf numFmtId="0" fontId="20" fillId="3" borderId="1" xfId="0" applyFont="1" applyFill="1" applyBorder="1" applyAlignment="1">
      <alignment vertical="center" wrapText="1"/>
    </xf>
    <xf numFmtId="3" fontId="22" fillId="3" borderId="1" xfId="0" applyNumberFormat="1" applyFont="1" applyFill="1" applyBorder="1" applyAlignment="1">
      <alignment vertical="center"/>
    </xf>
    <xf numFmtId="0" fontId="129" fillId="8" borderId="1" xfId="0" applyFont="1" applyFill="1" applyBorder="1" applyAlignment="1">
      <alignment horizontal="center" vertical="center"/>
    </xf>
    <xf numFmtId="0" fontId="129" fillId="8" borderId="1" xfId="0" applyFont="1" applyFill="1" applyBorder="1" applyAlignment="1">
      <alignment vertical="center" wrapText="1"/>
    </xf>
    <xf numFmtId="3" fontId="129" fillId="8" borderId="1" xfId="0" applyNumberFormat="1" applyFont="1" applyFill="1" applyBorder="1" applyAlignment="1">
      <alignment horizontal="right" vertical="center"/>
    </xf>
    <xf numFmtId="0" fontId="142" fillId="3" borderId="0" xfId="0" applyFont="1" applyFill="1" applyAlignment="1">
      <alignment vertical="center"/>
    </xf>
    <xf numFmtId="0" fontId="129" fillId="8" borderId="0" xfId="0" applyFont="1" applyFill="1" applyAlignment="1">
      <alignment vertical="center"/>
    </xf>
    <xf numFmtId="0" fontId="143" fillId="8" borderId="0" xfId="0" applyFont="1" applyFill="1" applyAlignment="1">
      <alignment vertical="center"/>
    </xf>
    <xf numFmtId="0" fontId="7" fillId="8" borderId="1" xfId="0" applyFont="1" applyFill="1" applyBorder="1" applyAlignment="1">
      <alignment vertical="center" wrapText="1"/>
    </xf>
    <xf numFmtId="0" fontId="62" fillId="8" borderId="1" xfId="0" applyFont="1" applyFill="1" applyBorder="1" applyAlignment="1">
      <alignment vertical="center" wrapText="1"/>
    </xf>
    <xf numFmtId="0" fontId="65" fillId="8" borderId="1" xfId="0" applyFont="1" applyFill="1" applyBorder="1" applyAlignment="1">
      <alignment vertical="center" wrapText="1"/>
    </xf>
    <xf numFmtId="0" fontId="69" fillId="8" borderId="1" xfId="0" applyFont="1" applyFill="1" applyBorder="1" applyAlignment="1">
      <alignment vertical="center" wrapText="1"/>
    </xf>
    <xf numFmtId="0" fontId="69" fillId="8" borderId="1" xfId="0" applyFont="1" applyFill="1" applyBorder="1" applyAlignment="1">
      <alignment horizontal="center" vertical="center"/>
    </xf>
    <xf numFmtId="0" fontId="69" fillId="8" borderId="1" xfId="0" applyFont="1" applyFill="1" applyBorder="1" applyAlignment="1">
      <alignment horizontal="center" vertical="center" wrapText="1"/>
    </xf>
    <xf numFmtId="0" fontId="20" fillId="8" borderId="1" xfId="0" applyFont="1" applyFill="1" applyBorder="1" applyAlignment="1">
      <alignment vertical="center"/>
    </xf>
    <xf numFmtId="165" fontId="69" fillId="8" borderId="1" xfId="0" applyNumberFormat="1" applyFont="1" applyFill="1" applyBorder="1" applyAlignment="1">
      <alignment horizontal="right" vertical="center"/>
    </xf>
    <xf numFmtId="0" fontId="32" fillId="8" borderId="0" xfId="0" applyFont="1" applyFill="1" applyAlignment="1">
      <alignment vertical="center"/>
    </xf>
    <xf numFmtId="0" fontId="20" fillId="8" borderId="1" xfId="0" applyFont="1" applyFill="1" applyBorder="1" applyAlignment="1">
      <alignment vertical="center" wrapText="1"/>
    </xf>
    <xf numFmtId="0" fontId="20" fillId="8" borderId="1" xfId="0" applyFont="1" applyFill="1" applyBorder="1" applyAlignment="1">
      <alignment horizontal="center" vertical="center"/>
    </xf>
    <xf numFmtId="0" fontId="3" fillId="8" borderId="1" xfId="0" applyFont="1" applyFill="1" applyBorder="1" applyAlignment="1">
      <alignment vertical="center" wrapText="1"/>
    </xf>
    <xf numFmtId="0" fontId="3" fillId="8" borderId="1" xfId="0"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Font="1" applyFill="1" applyBorder="1" applyAlignment="1">
      <alignment vertical="center"/>
    </xf>
    <xf numFmtId="165" fontId="3" fillId="8" borderId="1" xfId="0" applyNumberFormat="1" applyFont="1" applyFill="1" applyBorder="1" applyAlignment="1">
      <alignment horizontal="right" vertical="center"/>
    </xf>
    <xf numFmtId="3" fontId="20" fillId="8" borderId="1" xfId="0" applyNumberFormat="1" applyFont="1" applyFill="1" applyBorder="1" applyAlignment="1">
      <alignment horizontal="right" vertical="center"/>
    </xf>
    <xf numFmtId="3" fontId="20" fillId="8" borderId="1" xfId="0" applyNumberFormat="1" applyFont="1" applyFill="1" applyBorder="1" applyAlignment="1">
      <alignment vertical="center"/>
    </xf>
    <xf numFmtId="0" fontId="131" fillId="8" borderId="1" xfId="0" applyFont="1" applyFill="1" applyBorder="1" applyAlignment="1">
      <alignment vertical="center"/>
    </xf>
    <xf numFmtId="0" fontId="73" fillId="8" borderId="1" xfId="0" applyFont="1" applyFill="1" applyBorder="1" applyAlignment="1">
      <alignment horizontal="left" vertical="center" wrapText="1"/>
    </xf>
    <xf numFmtId="0" fontId="62"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114" fillId="8" borderId="1" xfId="0" applyFont="1" applyFill="1" applyBorder="1" applyAlignment="1">
      <alignment horizontal="right" vertical="center"/>
    </xf>
    <xf numFmtId="0" fontId="73" fillId="8" borderId="1" xfId="0" applyFont="1" applyFill="1" applyBorder="1" applyAlignment="1">
      <alignment vertical="center" wrapText="1"/>
    </xf>
    <xf numFmtId="0" fontId="73" fillId="8" borderId="1" xfId="0" applyFont="1" applyFill="1" applyBorder="1" applyAlignment="1">
      <alignment horizontal="center" vertical="center"/>
    </xf>
    <xf numFmtId="0" fontId="73" fillId="8" borderId="1" xfId="0" applyFont="1" applyFill="1" applyBorder="1" applyAlignment="1">
      <alignment horizontal="center" vertical="center" wrapText="1"/>
    </xf>
    <xf numFmtId="0" fontId="47" fillId="0" borderId="135" xfId="0" applyFont="1" applyBorder="1" applyAlignment="1">
      <alignment horizontal="left" vertical="center" wrapText="1"/>
    </xf>
    <xf numFmtId="3" fontId="47" fillId="0" borderId="87" xfId="0" applyNumberFormat="1" applyFont="1" applyBorder="1" applyAlignment="1">
      <alignment horizontal="center" vertical="center" wrapText="1"/>
    </xf>
    <xf numFmtId="0" fontId="13" fillId="0" borderId="0" xfId="0" applyFont="1" applyAlignment="1">
      <alignment vertical="center"/>
    </xf>
    <xf numFmtId="0" fontId="13" fillId="0" borderId="0" xfId="0" applyFont="1" applyAlignment="1">
      <alignment vertical="center" wrapText="1"/>
    </xf>
    <xf numFmtId="0" fontId="3" fillId="0" borderId="0" xfId="0" applyFont="1" applyAlignment="1">
      <alignment horizontal="left" vertical="center"/>
    </xf>
    <xf numFmtId="0" fontId="3" fillId="0" borderId="0" xfId="0" applyFont="1" applyAlignment="1">
      <alignment horizontal="right" vertical="center" wrapText="1"/>
    </xf>
    <xf numFmtId="0" fontId="4" fillId="0" borderId="0" xfId="0" applyFont="1" applyAlignment="1">
      <alignment horizontal="right" vertical="center"/>
    </xf>
    <xf numFmtId="0" fontId="47" fillId="0" borderId="0" xfId="0" applyFont="1" applyAlignment="1">
      <alignment vertical="center"/>
    </xf>
    <xf numFmtId="0" fontId="4" fillId="0" borderId="0" xfId="0" applyFont="1" applyAlignment="1">
      <alignment horizontal="right" vertical="center" wrapText="1"/>
    </xf>
    <xf numFmtId="0" fontId="107" fillId="0" borderId="0" xfId="0" applyFont="1" applyAlignment="1">
      <alignment vertical="center"/>
    </xf>
    <xf numFmtId="0" fontId="107" fillId="0" borderId="0" xfId="0" applyFont="1" applyAlignment="1">
      <alignment horizontal="center" vertical="center"/>
    </xf>
    <xf numFmtId="0" fontId="107" fillId="0" borderId="0" xfId="0" applyFont="1" applyAlignment="1">
      <alignment horizontal="right" vertical="center"/>
    </xf>
    <xf numFmtId="165" fontId="4" fillId="0" borderId="1" xfId="0" applyNumberFormat="1" applyFont="1" applyBorder="1" applyAlignment="1">
      <alignment horizontal="center" vertical="center" wrapText="1"/>
    </xf>
    <xf numFmtId="165" fontId="4" fillId="0" borderId="1" xfId="0" applyNumberFormat="1" applyFont="1" applyBorder="1" applyAlignment="1">
      <alignment horizontal="right" vertical="center" wrapText="1"/>
    </xf>
    <xf numFmtId="165" fontId="4" fillId="7" borderId="1" xfId="0" applyNumberFormat="1" applyFont="1" applyFill="1" applyBorder="1" applyAlignment="1">
      <alignment horizontal="center" vertical="center" wrapText="1"/>
    </xf>
    <xf numFmtId="165" fontId="4" fillId="7" borderId="1" xfId="0" applyNumberFormat="1" applyFont="1" applyFill="1" applyBorder="1" applyAlignment="1">
      <alignment horizontal="left" vertical="center" wrapText="1"/>
    </xf>
    <xf numFmtId="165" fontId="4" fillId="7" borderId="1" xfId="0" applyNumberFormat="1" applyFont="1" applyFill="1" applyBorder="1" applyAlignment="1">
      <alignment horizontal="right" vertical="center" wrapText="1"/>
    </xf>
    <xf numFmtId="0" fontId="3" fillId="0" borderId="1"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center" vertical="center" wrapText="1"/>
    </xf>
    <xf numFmtId="165" fontId="3" fillId="0" borderId="1" xfId="0" applyNumberFormat="1" applyFont="1" applyBorder="1" applyAlignment="1">
      <alignment horizontal="right" vertical="center" wrapText="1"/>
    </xf>
    <xf numFmtId="3" fontId="4" fillId="0" borderId="1" xfId="0" applyNumberFormat="1" applyFont="1" applyBorder="1" applyAlignment="1">
      <alignment horizontal="right" vertical="center" wrapText="1"/>
    </xf>
    <xf numFmtId="0" fontId="32" fillId="0" borderId="1" xfId="0" applyFont="1" applyBorder="1" applyAlignment="1">
      <alignment horizontal="center" vertical="center"/>
    </xf>
    <xf numFmtId="0" fontId="32" fillId="0" borderId="1" xfId="0" applyFont="1" applyBorder="1" applyAlignment="1">
      <alignment vertical="center" wrapText="1"/>
    </xf>
    <xf numFmtId="0" fontId="32" fillId="0" borderId="1" xfId="0" applyFont="1" applyBorder="1" applyAlignment="1">
      <alignment horizontal="left" vertical="center"/>
    </xf>
    <xf numFmtId="165" fontId="32" fillId="0" borderId="1" xfId="0" applyNumberFormat="1" applyFont="1" applyBorder="1" applyAlignment="1">
      <alignment horizontal="right" vertical="center"/>
    </xf>
    <xf numFmtId="0" fontId="32" fillId="0" borderId="1" xfId="0" applyFont="1" applyBorder="1" applyAlignment="1">
      <alignment vertical="center"/>
    </xf>
    <xf numFmtId="0" fontId="3" fillId="0" borderId="1" xfId="0" applyFont="1" applyBorder="1" applyAlignment="1">
      <alignment vertical="center"/>
    </xf>
    <xf numFmtId="165" fontId="3" fillId="0" borderId="1" xfId="0" applyNumberFormat="1" applyFont="1" applyBorder="1" applyAlignment="1">
      <alignment horizontal="center" vertical="center" wrapText="1"/>
    </xf>
    <xf numFmtId="0" fontId="47" fillId="2" borderId="0" xfId="0" applyFont="1" applyFill="1" applyAlignment="1">
      <alignment vertical="center"/>
    </xf>
    <xf numFmtId="1" fontId="3" fillId="0" borderId="1" xfId="0" applyNumberFormat="1" applyFont="1" applyBorder="1" applyAlignment="1">
      <alignment horizontal="center" vertical="center" wrapText="1"/>
    </xf>
    <xf numFmtId="1" fontId="3" fillId="0" borderId="1" xfId="0" applyNumberFormat="1" applyFont="1" applyBorder="1" applyAlignment="1">
      <alignment horizontal="right" vertical="center" wrapText="1"/>
    </xf>
    <xf numFmtId="0" fontId="35" fillId="2" borderId="0" xfId="0" applyFont="1" applyFill="1" applyAlignment="1">
      <alignment vertical="center"/>
    </xf>
    <xf numFmtId="0" fontId="3" fillId="0" borderId="7" xfId="0" applyFont="1" applyBorder="1" applyAlignment="1">
      <alignment vertical="center" wrapText="1"/>
    </xf>
    <xf numFmtId="0" fontId="3" fillId="0" borderId="7" xfId="0" applyFont="1" applyBorder="1" applyAlignment="1">
      <alignment vertical="center"/>
    </xf>
    <xf numFmtId="165"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 fontId="3" fillId="0" borderId="7"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1" xfId="0" applyFont="1" applyBorder="1" applyAlignment="1">
      <alignment wrapText="1"/>
    </xf>
    <xf numFmtId="0" fontId="3" fillId="0" borderId="1" xfId="0" applyFont="1" applyBorder="1" applyAlignment="1">
      <alignment horizontal="center" wrapText="1"/>
    </xf>
    <xf numFmtId="0" fontId="3" fillId="0" borderId="1" xfId="0" applyFont="1" applyBorder="1" applyAlignment="1">
      <alignment horizontal="right" wrapText="1"/>
    </xf>
    <xf numFmtId="37" fontId="3" fillId="0" borderId="1" xfId="0" applyNumberFormat="1" applyFont="1" applyBorder="1" applyAlignment="1">
      <alignment horizontal="right" wrapText="1"/>
    </xf>
    <xf numFmtId="0" fontId="32" fillId="0" borderId="0" xfId="0" applyFont="1" applyAlignment="1">
      <alignment vertical="center" wrapText="1"/>
    </xf>
    <xf numFmtId="0" fontId="3" fillId="0" borderId="1" xfId="0" applyFont="1" applyBorder="1" applyAlignment="1">
      <alignment horizontal="right" vertical="center" wrapText="1"/>
    </xf>
    <xf numFmtId="0" fontId="18" fillId="0" borderId="1" xfId="0" applyFont="1" applyBorder="1" applyAlignment="1">
      <alignment vertical="center" wrapText="1"/>
    </xf>
    <xf numFmtId="165" fontId="18" fillId="0" borderId="1" xfId="0" applyNumberFormat="1" applyFont="1" applyBorder="1" applyAlignment="1">
      <alignment horizontal="center" vertical="center" wrapText="1"/>
    </xf>
    <xf numFmtId="165" fontId="18" fillId="0" borderId="1" xfId="0"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73" fillId="0" borderId="1" xfId="0" applyFont="1" applyBorder="1"/>
    <xf numFmtId="0" fontId="73" fillId="0" borderId="4" xfId="0" applyFont="1" applyBorder="1"/>
    <xf numFmtId="165" fontId="73" fillId="0" borderId="4" xfId="0" applyNumberFormat="1" applyFont="1" applyBorder="1" applyAlignment="1">
      <alignment horizontal="center"/>
    </xf>
    <xf numFmtId="1" fontId="73" fillId="0" borderId="4" xfId="0" applyNumberFormat="1" applyFont="1" applyBorder="1" applyAlignment="1">
      <alignment horizontal="center"/>
    </xf>
    <xf numFmtId="3" fontId="73" fillId="0" borderId="4" xfId="0" applyNumberFormat="1" applyFont="1" applyBorder="1" applyAlignment="1">
      <alignment horizontal="right"/>
    </xf>
    <xf numFmtId="0" fontId="73" fillId="0" borderId="5" xfId="0" applyFont="1" applyBorder="1"/>
    <xf numFmtId="0" fontId="73" fillId="0" borderId="6" xfId="0" applyFont="1" applyBorder="1"/>
    <xf numFmtId="165" fontId="73" fillId="0" borderId="6" xfId="0" applyNumberFormat="1" applyFont="1" applyBorder="1" applyAlignment="1">
      <alignment horizontal="center"/>
    </xf>
    <xf numFmtId="1" fontId="73" fillId="0" borderId="6" xfId="0" applyNumberFormat="1" applyFont="1" applyBorder="1" applyAlignment="1">
      <alignment horizontal="center"/>
    </xf>
    <xf numFmtId="2" fontId="3" fillId="0" borderId="1" xfId="0" applyNumberFormat="1" applyFont="1" applyBorder="1" applyAlignment="1">
      <alignment horizontal="right" vertical="center" wrapText="1"/>
    </xf>
    <xf numFmtId="0" fontId="35" fillId="0" borderId="0" xfId="0" applyFont="1" applyAlignment="1">
      <alignment vertical="center"/>
    </xf>
    <xf numFmtId="165" fontId="4" fillId="0" borderId="1" xfId="0" applyNumberFormat="1" applyFont="1" applyBorder="1" applyAlignment="1">
      <alignment horizontal="left" vertical="center" wrapText="1"/>
    </xf>
    <xf numFmtId="0" fontId="4" fillId="0" borderId="1" xfId="0" applyFont="1" applyBorder="1" applyAlignment="1">
      <alignment vertical="center" wrapText="1"/>
    </xf>
    <xf numFmtId="0" fontId="47" fillId="0" borderId="0" xfId="0" applyFont="1" applyAlignment="1">
      <alignment vertical="center" wrapText="1"/>
    </xf>
    <xf numFmtId="172" fontId="3" fillId="0" borderId="1" xfId="0" applyNumberFormat="1" applyFont="1" applyBorder="1" applyAlignment="1">
      <alignment horizontal="right" vertical="center" wrapText="1"/>
    </xf>
    <xf numFmtId="0" fontId="4" fillId="0" borderId="1" xfId="0" applyFont="1" applyBorder="1" applyAlignment="1">
      <alignment vertical="center"/>
    </xf>
    <xf numFmtId="177" fontId="3" fillId="0" borderId="1" xfId="0" applyNumberFormat="1" applyFont="1" applyBorder="1" applyAlignment="1">
      <alignment horizontal="right" vertical="center" wrapText="1"/>
    </xf>
    <xf numFmtId="177" fontId="3" fillId="0" borderId="1" xfId="0" applyNumberFormat="1" applyFont="1" applyBorder="1" applyAlignment="1">
      <alignment horizontal="center" vertical="center" wrapText="1"/>
    </xf>
    <xf numFmtId="0" fontId="35" fillId="0" borderId="130" xfId="0" applyFont="1" applyBorder="1" applyAlignment="1">
      <alignment vertical="center"/>
    </xf>
    <xf numFmtId="0" fontId="4" fillId="0" borderId="130" xfId="0" applyFont="1" applyBorder="1" applyAlignment="1">
      <alignment vertical="center"/>
    </xf>
    <xf numFmtId="0" fontId="144" fillId="0" borderId="1" xfId="0" applyFont="1" applyBorder="1" applyAlignment="1">
      <alignment horizontal="center" vertical="center" wrapText="1"/>
    </xf>
    <xf numFmtId="0" fontId="3" fillId="0" borderId="0" xfId="0" applyFont="1" applyAlignment="1">
      <alignment horizontal="right" vertical="center"/>
    </xf>
    <xf numFmtId="0" fontId="13" fillId="0" borderId="0" xfId="0" applyFont="1" applyAlignment="1">
      <alignment horizontal="right"/>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right" vertical="center"/>
    </xf>
    <xf numFmtId="0" fontId="10" fillId="0" borderId="0" xfId="0" applyFont="1" applyAlignment="1">
      <alignment horizontal="center" vertical="center"/>
    </xf>
    <xf numFmtId="0" fontId="11" fillId="0" borderId="0" xfId="0" applyFont="1" applyAlignment="1">
      <alignmen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49" fontId="11" fillId="0" borderId="7" xfId="0" applyNumberFormat="1" applyFont="1" applyBorder="1" applyAlignment="1">
      <alignment horizontal="center" vertical="center"/>
    </xf>
    <xf numFmtId="49" fontId="11" fillId="0" borderId="7" xfId="0" applyNumberFormat="1" applyFont="1" applyBorder="1" applyAlignment="1">
      <alignment horizontal="center" vertical="center" wrapText="1"/>
    </xf>
    <xf numFmtId="49" fontId="1" fillId="0" borderId="0" xfId="0" applyNumberFormat="1" applyFont="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center" wrapText="1"/>
    </xf>
    <xf numFmtId="0" fontId="11" fillId="0" borderId="1" xfId="0" applyFont="1" applyBorder="1" applyAlignment="1">
      <alignment horizontal="center" vertical="center" wrapText="1"/>
    </xf>
    <xf numFmtId="0" fontId="11" fillId="0" borderId="1" xfId="0" applyFont="1" applyBorder="1" applyAlignment="1">
      <alignment wrapText="1"/>
    </xf>
    <xf numFmtId="14" fontId="11" fillId="0" borderId="1" xfId="0" applyNumberFormat="1" applyFont="1" applyBorder="1" applyAlignment="1">
      <alignment horizontal="center" vertical="center" wrapText="1"/>
    </xf>
    <xf numFmtId="0" fontId="11" fillId="0" borderId="1" xfId="0" quotePrefix="1" applyFont="1" applyBorder="1" applyAlignment="1">
      <alignment horizontal="center" vertical="center" wrapText="1"/>
    </xf>
    <xf numFmtId="0" fontId="8" fillId="0" borderId="0" xfId="0" applyFont="1" applyAlignment="1">
      <alignment vertical="center"/>
    </xf>
    <xf numFmtId="0" fontId="11" fillId="0" borderId="1" xfId="0" applyFont="1" applyBorder="1" applyAlignment="1">
      <alignment horizontal="left" vertical="center" wrapText="1"/>
    </xf>
    <xf numFmtId="49" fontId="11" fillId="0" borderId="1" xfId="0" quotePrefix="1" applyNumberFormat="1" applyFont="1" applyBorder="1" applyAlignment="1">
      <alignment horizontal="center" vertical="center" wrapText="1"/>
    </xf>
    <xf numFmtId="0" fontId="11" fillId="0" borderId="0" xfId="0" applyFont="1" applyAlignment="1">
      <alignment wrapText="1"/>
    </xf>
    <xf numFmtId="0" fontId="11" fillId="0" borderId="0" xfId="0" applyFont="1"/>
    <xf numFmtId="3" fontId="7" fillId="0" borderId="0" xfId="0" applyNumberFormat="1" applyFont="1" applyAlignment="1">
      <alignment vertical="center"/>
    </xf>
    <xf numFmtId="178" fontId="11" fillId="0" borderId="1" xfId="0" applyNumberFormat="1" applyFont="1" applyBorder="1" applyAlignment="1">
      <alignment horizontal="center" vertical="center" wrapText="1"/>
    </xf>
    <xf numFmtId="0" fontId="11" fillId="0" borderId="4" xfId="0" applyFont="1" applyBorder="1" applyAlignment="1">
      <alignment horizontal="left" wrapText="1"/>
    </xf>
    <xf numFmtId="0" fontId="11" fillId="0" borderId="4" xfId="0" applyFont="1" applyBorder="1" applyAlignment="1">
      <alignment horizontal="center" wrapText="1"/>
    </xf>
    <xf numFmtId="0" fontId="11" fillId="0" borderId="4" xfId="0" applyFont="1" applyBorder="1" applyAlignment="1">
      <alignment wrapText="1"/>
    </xf>
    <xf numFmtId="0" fontId="11" fillId="8" borderId="4" xfId="0" applyFont="1" applyFill="1" applyBorder="1" applyAlignment="1">
      <alignment wrapText="1"/>
    </xf>
    <xf numFmtId="179" fontId="11" fillId="0" borderId="4" xfId="0" applyNumberFormat="1" applyFont="1" applyBorder="1" applyAlignment="1">
      <alignment horizontal="center" wrapText="1"/>
    </xf>
    <xf numFmtId="0" fontId="1" fillId="0" borderId="6" xfId="0" applyFont="1" applyBorder="1" applyAlignment="1">
      <alignment horizontal="center" vertical="center"/>
    </xf>
    <xf numFmtId="0" fontId="6" fillId="0" borderId="0" xfId="0" applyFont="1" applyAlignment="1">
      <alignment vertical="center" wrapText="1"/>
    </xf>
    <xf numFmtId="0" fontId="1" fillId="0" borderId="0" xfId="0" applyFont="1"/>
    <xf numFmtId="0" fontId="2" fillId="0" borderId="7" xfId="0" applyFont="1" applyBorder="1" applyAlignment="1">
      <alignment horizontal="center" vertical="center"/>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 fillId="0" borderId="1" xfId="0" applyFont="1" applyBorder="1" applyAlignment="1">
      <alignment horizontal="center"/>
    </xf>
    <xf numFmtId="3" fontId="1" fillId="0" borderId="5" xfId="0" applyNumberFormat="1" applyFont="1" applyBorder="1" applyAlignment="1">
      <alignment horizontal="center" vertical="center"/>
    </xf>
    <xf numFmtId="0" fontId="11" fillId="0" borderId="6" xfId="0" applyFont="1" applyBorder="1" applyAlignment="1">
      <alignment horizontal="left" vertical="center"/>
    </xf>
    <xf numFmtId="0" fontId="141" fillId="3" borderId="0" xfId="0" applyFont="1" applyFill="1" applyAlignment="1">
      <alignment horizontal="left"/>
    </xf>
    <xf numFmtId="0" fontId="11" fillId="0" borderId="8" xfId="0" applyFont="1" applyBorder="1" applyAlignment="1">
      <alignment horizontal="left" vertical="center" wrapText="1"/>
    </xf>
    <xf numFmtId="0" fontId="11" fillId="0" borderId="4" xfId="0" applyFont="1" applyBorder="1" applyAlignment="1">
      <alignment horizontal="center" vertical="center"/>
    </xf>
    <xf numFmtId="0" fontId="1" fillId="0" borderId="7" xfId="0" applyFont="1" applyBorder="1" applyAlignment="1">
      <alignment horizontal="center"/>
    </xf>
    <xf numFmtId="0" fontId="11" fillId="0" borderId="14" xfId="0" applyFont="1" applyBorder="1" applyAlignment="1">
      <alignment horizontal="center" vertical="center"/>
    </xf>
    <xf numFmtId="3" fontId="114" fillId="0" borderId="1" xfId="0" applyNumberFormat="1" applyFont="1" applyBorder="1" applyAlignment="1">
      <alignment horizontal="center"/>
    </xf>
    <xf numFmtId="3" fontId="114" fillId="0" borderId="4" xfId="0" applyNumberFormat="1" applyFont="1" applyBorder="1" applyAlignment="1">
      <alignment horizontal="center"/>
    </xf>
    <xf numFmtId="0" fontId="11" fillId="0" borderId="85" xfId="0" applyFont="1" applyBorder="1" applyAlignment="1">
      <alignment horizontal="left" vertical="center"/>
    </xf>
    <xf numFmtId="4" fontId="7" fillId="0" borderId="0" xfId="0" applyNumberFormat="1" applyFont="1" applyAlignment="1">
      <alignment vertical="center"/>
    </xf>
    <xf numFmtId="3" fontId="1" fillId="0" borderId="1" xfId="0" applyNumberFormat="1" applyFont="1" applyBorder="1" applyAlignment="1">
      <alignment horizontal="center" vertical="center"/>
    </xf>
    <xf numFmtId="0" fontId="11" fillId="0" borderId="1" xfId="0" applyFont="1" applyBorder="1" applyAlignment="1">
      <alignment horizontal="left" vertical="center"/>
    </xf>
    <xf numFmtId="0" fontId="11" fillId="0" borderId="81" xfId="0" applyFont="1" applyBorder="1" applyAlignment="1">
      <alignment horizontal="center" vertical="center" wrapText="1"/>
    </xf>
    <xf numFmtId="0" fontId="1" fillId="0" borderId="7" xfId="0" applyFont="1" applyBorder="1" applyAlignment="1">
      <alignment horizontal="center" vertical="center"/>
    </xf>
    <xf numFmtId="0" fontId="1" fillId="0" borderId="7" xfId="0" applyFont="1" applyBorder="1" applyAlignment="1">
      <alignment horizontal="center" vertical="center" wrapText="1"/>
    </xf>
    <xf numFmtId="3" fontId="1" fillId="0" borderId="7" xfId="0" applyNumberFormat="1" applyFont="1" applyBorder="1" applyAlignment="1">
      <alignment horizontal="center" vertical="center"/>
    </xf>
    <xf numFmtId="0" fontId="116" fillId="0" borderId="1" xfId="0" applyFont="1" applyBorder="1" applyAlignment="1">
      <alignment horizontal="left"/>
    </xf>
    <xf numFmtId="0" fontId="116" fillId="0" borderId="9" xfId="0" applyFont="1" applyBorder="1" applyAlignment="1">
      <alignment horizontal="left"/>
    </xf>
    <xf numFmtId="0" fontId="116" fillId="0" borderId="1" xfId="0" applyFont="1" applyBorder="1" applyAlignment="1">
      <alignment horizontal="center"/>
    </xf>
    <xf numFmtId="0" fontId="116" fillId="0" borderId="4" xfId="0" applyFont="1" applyBorder="1" applyAlignment="1">
      <alignment horizontal="center"/>
    </xf>
    <xf numFmtId="3" fontId="114" fillId="8" borderId="1" xfId="0" applyNumberFormat="1" applyFont="1" applyFill="1" applyBorder="1" applyAlignment="1">
      <alignment horizontal="center"/>
    </xf>
    <xf numFmtId="3" fontId="114" fillId="8" borderId="4" xfId="0" applyNumberFormat="1" applyFont="1" applyFill="1" applyBorder="1" applyAlignment="1">
      <alignment horizontal="center"/>
    </xf>
    <xf numFmtId="0" fontId="114" fillId="8" borderId="4" xfId="0" applyFont="1" applyFill="1" applyBorder="1" applyAlignment="1">
      <alignment horizontal="left"/>
    </xf>
    <xf numFmtId="0" fontId="11" fillId="0" borderId="5" xfId="0" applyFont="1" applyBorder="1" applyAlignment="1">
      <alignment horizontal="left" vertical="center"/>
    </xf>
    <xf numFmtId="0" fontId="116" fillId="0" borderId="1" xfId="0" applyFont="1" applyBorder="1" applyAlignment="1">
      <alignment horizontal="left" wrapText="1"/>
    </xf>
    <xf numFmtId="0" fontId="116" fillId="0" borderId="6" xfId="0" applyFont="1" applyBorder="1" applyAlignment="1">
      <alignment horizontal="center"/>
    </xf>
    <xf numFmtId="3" fontId="116" fillId="0" borderId="4" xfId="0" applyNumberFormat="1" applyFont="1" applyBorder="1" applyAlignment="1">
      <alignment horizontal="center"/>
    </xf>
    <xf numFmtId="0" fontId="114" fillId="8" borderId="1" xfId="0" applyFont="1" applyFill="1" applyBorder="1" applyAlignment="1">
      <alignment horizontal="left"/>
    </xf>
    <xf numFmtId="0" fontId="2" fillId="0" borderId="136" xfId="0" applyFont="1" applyBorder="1" applyAlignment="1">
      <alignment horizontal="center" vertical="center"/>
    </xf>
    <xf numFmtId="0" fontId="10" fillId="3" borderId="1" xfId="0" applyFont="1" applyFill="1" applyBorder="1" applyAlignment="1">
      <alignment horizontal="left"/>
    </xf>
    <xf numFmtId="0" fontId="10" fillId="3" borderId="78" xfId="0" applyFont="1" applyFill="1" applyBorder="1" applyAlignment="1">
      <alignment horizontal="center"/>
    </xf>
    <xf numFmtId="0" fontId="11" fillId="0" borderId="85" xfId="0" applyFont="1" applyBorder="1" applyAlignment="1">
      <alignment horizontal="center" vertical="center"/>
    </xf>
    <xf numFmtId="0" fontId="11" fillId="0" borderId="81" xfId="0" applyFont="1" applyBorder="1" applyAlignment="1">
      <alignment horizontal="center" vertical="center"/>
    </xf>
    <xf numFmtId="0" fontId="11" fillId="0" borderId="137" xfId="0" applyFont="1" applyBorder="1" applyAlignment="1">
      <alignment horizontal="center" vertical="center"/>
    </xf>
    <xf numFmtId="3" fontId="2" fillId="0" borderId="137" xfId="0" applyNumberFormat="1" applyFont="1" applyBorder="1" applyAlignment="1">
      <alignment horizontal="center" vertical="center" wrapText="1"/>
    </xf>
    <xf numFmtId="17" fontId="1" fillId="0" borderId="81" xfId="0" applyNumberFormat="1" applyFont="1" applyBorder="1" applyAlignment="1">
      <alignment horizontal="left" vertical="center"/>
    </xf>
    <xf numFmtId="17" fontId="1" fillId="0" borderId="5" xfId="0" applyNumberFormat="1" applyFont="1" applyBorder="1" applyAlignment="1">
      <alignment horizontal="left" vertical="center"/>
    </xf>
    <xf numFmtId="0" fontId="1" fillId="0" borderId="1" xfId="0" applyFont="1" applyBorder="1" applyAlignment="1">
      <alignment horizontal="left" vertical="center" wrapText="1"/>
    </xf>
    <xf numFmtId="3" fontId="11" fillId="0" borderId="1" xfId="0" applyNumberFormat="1" applyFont="1" applyBorder="1" applyAlignment="1">
      <alignment horizontal="center" vertical="center"/>
    </xf>
    <xf numFmtId="0" fontId="114" fillId="8" borderId="4" xfId="0" applyFont="1" applyFill="1" applyBorder="1" applyAlignment="1">
      <alignment horizontal="center"/>
    </xf>
    <xf numFmtId="0" fontId="114" fillId="8" borderId="4" xfId="0" applyFont="1" applyFill="1" applyBorder="1"/>
    <xf numFmtId="0" fontId="1" fillId="8" borderId="1" xfId="0" applyFont="1" applyFill="1" applyBorder="1" applyAlignment="1">
      <alignment horizontal="center" vertical="center"/>
    </xf>
    <xf numFmtId="0" fontId="11" fillId="8" borderId="1" xfId="0" applyFont="1" applyFill="1" applyBorder="1" applyAlignment="1">
      <alignment horizontal="left" vertical="center"/>
    </xf>
    <xf numFmtId="0" fontId="2" fillId="8" borderId="0" xfId="0" applyFont="1" applyFill="1" applyAlignment="1">
      <alignment vertical="center"/>
    </xf>
    <xf numFmtId="0" fontId="114" fillId="8" borderId="1" xfId="0" applyFont="1" applyFill="1" applyBorder="1"/>
    <xf numFmtId="0" fontId="1" fillId="8" borderId="5" xfId="0" applyFont="1" applyFill="1" applyBorder="1" applyAlignment="1">
      <alignment horizontal="center" vertical="center"/>
    </xf>
    <xf numFmtId="0" fontId="114" fillId="8" borderId="5" xfId="0" applyFont="1" applyFill="1" applyBorder="1"/>
    <xf numFmtId="0" fontId="114" fillId="8" borderId="6" xfId="0" applyFont="1" applyFill="1" applyBorder="1" applyAlignment="1">
      <alignment horizontal="left"/>
    </xf>
    <xf numFmtId="0" fontId="11" fillId="8" borderId="5" xfId="0" applyFont="1" applyFill="1" applyBorder="1" applyAlignment="1">
      <alignment horizontal="left" vertical="center"/>
    </xf>
    <xf numFmtId="0" fontId="1" fillId="0" borderId="5" xfId="0" applyFont="1" applyBorder="1" applyAlignment="1">
      <alignment horizontal="center" vertical="center"/>
    </xf>
    <xf numFmtId="0" fontId="2" fillId="0" borderId="5" xfId="0" applyFont="1" applyBorder="1" applyAlignment="1">
      <alignment horizontal="center" vertical="center" wrapText="1"/>
    </xf>
    <xf numFmtId="0" fontId="1" fillId="0" borderId="79" xfId="0" applyFont="1" applyBorder="1" applyAlignment="1">
      <alignment horizontal="center" vertical="center"/>
    </xf>
    <xf numFmtId="3" fontId="2" fillId="0" borderId="1" xfId="0" applyNumberFormat="1" applyFont="1" applyBorder="1" applyAlignment="1">
      <alignment horizontal="center" vertical="center"/>
    </xf>
    <xf numFmtId="0" fontId="1" fillId="0" borderId="6" xfId="0" applyFont="1" applyBorder="1" applyAlignment="1">
      <alignment vertical="center"/>
    </xf>
    <xf numFmtId="0" fontId="1" fillId="0" borderId="5" xfId="0" applyFont="1" applyBorder="1" applyAlignment="1">
      <alignment vertical="center"/>
    </xf>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80" fontId="10" fillId="0" borderId="1" xfId="0" applyNumberFormat="1" applyFont="1" applyBorder="1" applyAlignment="1">
      <alignment horizontal="left" vertical="center"/>
    </xf>
    <xf numFmtId="180" fontId="10" fillId="3" borderId="1" xfId="0" applyNumberFormat="1" applyFont="1" applyFill="1" applyBorder="1" applyAlignment="1">
      <alignment horizontal="left" vertical="center"/>
    </xf>
    <xf numFmtId="180" fontId="11" fillId="3" borderId="1" xfId="0" applyNumberFormat="1" applyFont="1" applyFill="1" applyBorder="1" applyAlignment="1">
      <alignment horizontal="left" vertical="center"/>
    </xf>
    <xf numFmtId="0" fontId="4" fillId="0" borderId="1" xfId="0" applyFont="1" applyBorder="1"/>
    <xf numFmtId="0" fontId="3" fillId="0" borderId="1" xfId="0" applyFont="1" applyBorder="1"/>
    <xf numFmtId="0" fontId="34" fillId="0" borderId="0" xfId="0" applyFont="1" applyAlignment="1">
      <alignment wrapText="1"/>
    </xf>
    <xf numFmtId="0" fontId="146" fillId="0" borderId="0" xfId="0" applyFont="1" applyAlignment="1">
      <alignment vertical="center"/>
    </xf>
    <xf numFmtId="0" fontId="146" fillId="0" borderId="0" xfId="0" applyFont="1" applyAlignment="1">
      <alignment horizontal="center" vertical="center"/>
    </xf>
    <xf numFmtId="0" fontId="51" fillId="0" borderId="0" xfId="0" applyFont="1" applyAlignment="1">
      <alignment horizontal="center" vertical="center"/>
    </xf>
    <xf numFmtId="0" fontId="146" fillId="2" borderId="0" xfId="0" applyFont="1" applyFill="1" applyAlignment="1">
      <alignment vertical="center"/>
    </xf>
    <xf numFmtId="0" fontId="146" fillId="17" borderId="0" xfId="0" applyFont="1" applyFill="1" applyAlignment="1">
      <alignment vertical="center"/>
    </xf>
    <xf numFmtId="0" fontId="51" fillId="0" borderId="0" xfId="0" applyFont="1" applyAlignment="1">
      <alignment vertical="center"/>
    </xf>
    <xf numFmtId="0" fontId="51" fillId="18" borderId="140" xfId="0" applyFont="1" applyFill="1" applyBorder="1" applyAlignment="1">
      <alignment horizontal="center" vertical="center"/>
    </xf>
    <xf numFmtId="0" fontId="146" fillId="2" borderId="0" xfId="0" applyFont="1" applyFill="1" applyAlignment="1">
      <alignment horizontal="center" vertical="center"/>
    </xf>
    <xf numFmtId="0" fontId="146" fillId="17" borderId="0" xfId="0" applyFont="1" applyFill="1" applyAlignment="1">
      <alignment horizontal="center" vertical="center"/>
    </xf>
    <xf numFmtId="0" fontId="51" fillId="0" borderId="7" xfId="0" applyFont="1" applyBorder="1" applyAlignment="1">
      <alignment horizontal="center" vertical="center" wrapText="1"/>
    </xf>
    <xf numFmtId="0" fontId="51" fillId="0" borderId="5" xfId="0" applyFont="1" applyBorder="1" applyAlignment="1">
      <alignment horizontal="center" vertical="center" wrapText="1"/>
    </xf>
    <xf numFmtId="0" fontId="51" fillId="8" borderId="1"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0" fontId="51" fillId="0" borderId="8" xfId="0" applyFont="1" applyBorder="1" applyAlignment="1">
      <alignment horizontal="center" vertical="center" wrapText="1"/>
    </xf>
    <xf numFmtId="0" fontId="149" fillId="0" borderId="5" xfId="0" applyFont="1" applyBorder="1" applyAlignment="1">
      <alignment horizontal="center" vertical="center"/>
    </xf>
    <xf numFmtId="0" fontId="149" fillId="0" borderId="79" xfId="0" applyFont="1" applyBorder="1" applyAlignment="1">
      <alignment horizontal="left" vertical="center" wrapText="1"/>
    </xf>
    <xf numFmtId="0" fontId="149" fillId="0" borderId="97" xfId="0" applyFont="1" applyBorder="1" applyAlignment="1">
      <alignment horizontal="left" vertical="center" wrapText="1"/>
    </xf>
    <xf numFmtId="0" fontId="149" fillId="8" borderId="141" xfId="0" applyFont="1" applyFill="1" applyBorder="1" applyAlignment="1">
      <alignment horizontal="center" vertical="center" wrapText="1"/>
    </xf>
    <xf numFmtId="0" fontId="149" fillId="0" borderId="9" xfId="0" applyFont="1" applyBorder="1" applyAlignment="1">
      <alignment horizontal="center" vertical="center" wrapText="1"/>
    </xf>
    <xf numFmtId="0" fontId="149" fillId="0" borderId="9" xfId="0" applyFont="1" applyBorder="1" applyAlignment="1">
      <alignment horizontal="center" vertical="center"/>
    </xf>
    <xf numFmtId="0" fontId="149" fillId="0" borderId="97" xfId="0" applyFont="1" applyBorder="1" applyAlignment="1">
      <alignment horizontal="center" vertical="center"/>
    </xf>
    <xf numFmtId="0" fontId="149" fillId="0" borderId="6" xfId="0" applyFont="1" applyBorder="1" applyAlignment="1">
      <alignment horizontal="center" vertical="center"/>
    </xf>
    <xf numFmtId="0" fontId="150" fillId="2" borderId="0" xfId="0" applyFont="1" applyFill="1" applyAlignment="1">
      <alignment horizontal="center" vertical="center"/>
    </xf>
    <xf numFmtId="0" fontId="150" fillId="0" borderId="0" xfId="0" applyFont="1" applyAlignment="1">
      <alignment horizontal="center" vertical="center"/>
    </xf>
    <xf numFmtId="0" fontId="150" fillId="17" borderId="0" xfId="0" applyFont="1" applyFill="1" applyAlignment="1">
      <alignment horizontal="center" vertical="center"/>
    </xf>
    <xf numFmtId="0" fontId="146" fillId="0" borderId="1" xfId="0" applyFont="1" applyBorder="1" applyAlignment="1">
      <alignment horizontal="center" vertical="center"/>
    </xf>
    <xf numFmtId="0" fontId="146" fillId="8" borderId="1" xfId="0" applyFont="1" applyFill="1" applyBorder="1" applyAlignment="1">
      <alignment vertical="center" wrapText="1"/>
    </xf>
    <xf numFmtId="0" fontId="146" fillId="8" borderId="1" xfId="0" applyFont="1" applyFill="1" applyBorder="1" applyAlignment="1">
      <alignment horizontal="center" vertical="center" wrapText="1"/>
    </xf>
    <xf numFmtId="0" fontId="146" fillId="8" borderId="1" xfId="0" applyFont="1" applyFill="1" applyBorder="1" applyAlignment="1">
      <alignment horizontal="center" vertical="center"/>
    </xf>
    <xf numFmtId="0" fontId="146" fillId="8" borderId="140" xfId="0" applyFont="1" applyFill="1" applyBorder="1" applyAlignment="1">
      <alignment horizontal="center" vertical="center" wrapText="1"/>
    </xf>
    <xf numFmtId="0" fontId="150" fillId="2" borderId="0" xfId="0" applyFont="1" applyFill="1" applyAlignment="1">
      <alignment horizontal="center" vertical="center" wrapText="1"/>
    </xf>
    <xf numFmtId="0" fontId="146" fillId="8" borderId="1" xfId="0" quotePrefix="1" applyFont="1" applyFill="1" applyBorder="1" applyAlignment="1">
      <alignment horizontal="center" vertical="center" wrapText="1"/>
    </xf>
    <xf numFmtId="0" fontId="51" fillId="0" borderId="9" xfId="0" applyFont="1" applyBorder="1" applyAlignment="1">
      <alignment horizontal="center" vertical="center" wrapText="1"/>
    </xf>
    <xf numFmtId="0" fontId="51" fillId="0" borderId="4" xfId="0" applyFont="1" applyBorder="1" applyAlignment="1">
      <alignment horizontal="center" vertical="center" wrapText="1"/>
    </xf>
    <xf numFmtId="0" fontId="146" fillId="0" borderId="8" xfId="0" applyFont="1" applyBorder="1" applyAlignment="1">
      <alignment horizontal="center" vertical="center" wrapText="1"/>
    </xf>
    <xf numFmtId="0" fontId="146" fillId="0" borderId="1" xfId="0" applyFont="1" applyBorder="1" applyAlignment="1">
      <alignment horizontal="left" vertical="center" wrapText="1"/>
    </xf>
    <xf numFmtId="0" fontId="146" fillId="0" borderId="1" xfId="0" applyFont="1" applyBorder="1" applyAlignment="1">
      <alignment horizontal="center" vertical="center" wrapText="1"/>
    </xf>
    <xf numFmtId="0" fontId="73" fillId="3" borderId="1" xfId="0" applyFont="1" applyFill="1" applyBorder="1" applyAlignment="1">
      <alignment horizontal="center"/>
    </xf>
    <xf numFmtId="0" fontId="151" fillId="3" borderId="1" xfId="0" applyFont="1" applyFill="1" applyBorder="1" applyAlignment="1">
      <alignment wrapText="1"/>
    </xf>
    <xf numFmtId="0" fontId="151" fillId="3" borderId="4" xfId="0" applyFont="1" applyFill="1" applyBorder="1" applyAlignment="1">
      <alignment horizontal="right"/>
    </xf>
    <xf numFmtId="0" fontId="151" fillId="3" borderId="4" xfId="0" applyFont="1" applyFill="1" applyBorder="1" applyAlignment="1">
      <alignment horizontal="center"/>
    </xf>
    <xf numFmtId="0" fontId="151" fillId="3" borderId="4" xfId="0" applyFont="1" applyFill="1" applyBorder="1" applyAlignment="1">
      <alignment horizontal="center" wrapText="1"/>
    </xf>
    <xf numFmtId="0" fontId="146" fillId="0" borderId="1" xfId="0" applyFont="1" applyBorder="1" applyAlignment="1">
      <alignment vertical="center" wrapText="1"/>
    </xf>
    <xf numFmtId="0" fontId="146" fillId="0" borderId="9" xfId="0" applyFont="1" applyBorder="1" applyAlignment="1">
      <alignment horizontal="center" vertical="center" wrapText="1"/>
    </xf>
    <xf numFmtId="0" fontId="146" fillId="0" borderId="4" xfId="0" applyFont="1" applyBorder="1" applyAlignment="1">
      <alignment horizontal="center" vertical="center" wrapText="1"/>
    </xf>
    <xf numFmtId="0" fontId="146" fillId="0" borderId="8" xfId="0" applyFont="1" applyBorder="1" applyAlignment="1">
      <alignment vertical="center" wrapText="1"/>
    </xf>
    <xf numFmtId="0" fontId="146" fillId="0" borderId="9" xfId="0" applyFont="1" applyBorder="1" applyAlignment="1">
      <alignment vertical="center" wrapText="1"/>
    </xf>
    <xf numFmtId="0" fontId="146" fillId="0" borderId="4" xfId="0" applyFont="1" applyBorder="1" applyAlignment="1">
      <alignment vertical="center" wrapText="1"/>
    </xf>
    <xf numFmtId="0" fontId="146" fillId="0" borderId="8" xfId="0" applyFont="1" applyBorder="1" applyAlignment="1">
      <alignment horizontal="left" vertical="center" wrapText="1"/>
    </xf>
    <xf numFmtId="0" fontId="146" fillId="0" borderId="9" xfId="0" applyFont="1" applyBorder="1" applyAlignment="1">
      <alignment horizontal="left" vertical="center" wrapText="1"/>
    </xf>
    <xf numFmtId="0" fontId="146" fillId="0" borderId="4" xfId="0" applyFont="1" applyBorder="1" applyAlignment="1">
      <alignment horizontal="left" vertical="center" wrapText="1"/>
    </xf>
    <xf numFmtId="0" fontId="51" fillId="0" borderId="1" xfId="0" applyFont="1" applyBorder="1" applyAlignment="1">
      <alignment horizontal="left" vertical="center" wrapText="1"/>
    </xf>
    <xf numFmtId="0" fontId="51" fillId="0" borderId="8" xfId="0" applyFont="1" applyBorder="1" applyAlignment="1">
      <alignment horizontal="left" vertical="center" wrapText="1"/>
    </xf>
    <xf numFmtId="0" fontId="51" fillId="0" borderId="9" xfId="0" applyFont="1" applyBorder="1" applyAlignment="1">
      <alignment horizontal="left" vertical="center" wrapText="1"/>
    </xf>
    <xf numFmtId="0" fontId="51" fillId="0" borderId="4" xfId="0" applyFont="1" applyBorder="1" applyAlignment="1">
      <alignment horizontal="left" vertical="center" wrapText="1"/>
    </xf>
    <xf numFmtId="0" fontId="51" fillId="0" borderId="1" xfId="0" applyFont="1" applyBorder="1" applyAlignment="1">
      <alignment vertical="center" wrapText="1"/>
    </xf>
    <xf numFmtId="0" fontId="51" fillId="0" borderId="8" xfId="0" applyFont="1" applyBorder="1" applyAlignment="1">
      <alignment vertical="center" wrapText="1"/>
    </xf>
    <xf numFmtId="0" fontId="51" fillId="0" borderId="9" xfId="0" applyFont="1" applyBorder="1" applyAlignment="1">
      <alignment vertical="center" wrapText="1"/>
    </xf>
    <xf numFmtId="0" fontId="51" fillId="0" borderId="4" xfId="0" applyFont="1" applyBorder="1" applyAlignment="1">
      <alignment vertical="center" wrapText="1"/>
    </xf>
    <xf numFmtId="0" fontId="51" fillId="8" borderId="1" xfId="0" applyFont="1" applyFill="1" applyBorder="1" applyAlignment="1">
      <alignment horizontal="center" vertical="center"/>
    </xf>
    <xf numFmtId="0" fontId="51" fillId="8" borderId="1" xfId="0" applyFont="1" applyFill="1" applyBorder="1" applyAlignment="1">
      <alignment vertical="center"/>
    </xf>
    <xf numFmtId="0" fontId="51" fillId="18" borderId="1" xfId="0" applyFont="1" applyFill="1" applyBorder="1" applyAlignment="1">
      <alignment horizontal="center" vertical="center" wrapText="1"/>
    </xf>
    <xf numFmtId="14" fontId="146" fillId="0" borderId="1" xfId="0" applyNumberFormat="1" applyFont="1" applyBorder="1" applyAlignment="1">
      <alignment horizontal="center" vertical="center" wrapText="1"/>
    </xf>
    <xf numFmtId="178" fontId="147" fillId="0" borderId="1" xfId="0" applyNumberFormat="1" applyFont="1" applyBorder="1" applyAlignment="1">
      <alignment horizontal="center" vertical="center" wrapText="1"/>
    </xf>
    <xf numFmtId="0" fontId="147" fillId="0" borderId="1" xfId="0" applyFont="1" applyBorder="1" applyAlignment="1">
      <alignment horizontal="center" vertical="center" wrapText="1"/>
    </xf>
    <xf numFmtId="17" fontId="146" fillId="0" borderId="1" xfId="0" quotePrefix="1" applyNumberFormat="1" applyFont="1" applyBorder="1" applyAlignment="1">
      <alignment horizontal="center" vertical="center" wrapText="1"/>
    </xf>
    <xf numFmtId="179" fontId="146" fillId="0" borderId="1" xfId="0" applyNumberFormat="1" applyFont="1" applyBorder="1" applyAlignment="1">
      <alignment horizontal="center" vertical="center" wrapText="1"/>
    </xf>
    <xf numFmtId="181" fontId="146" fillId="0" borderId="1" xfId="0" applyNumberFormat="1" applyFont="1" applyBorder="1" applyAlignment="1">
      <alignment horizontal="center" vertical="center" wrapText="1"/>
    </xf>
    <xf numFmtId="0" fontId="146" fillId="0" borderId="0" xfId="0" applyFont="1"/>
    <xf numFmtId="178" fontId="146" fillId="0" borderId="1" xfId="0" applyNumberFormat="1" applyFont="1" applyBorder="1" applyAlignment="1">
      <alignment horizontal="center" vertical="center" wrapText="1"/>
    </xf>
    <xf numFmtId="0" fontId="146" fillId="0" borderId="1" xfId="0" quotePrefix="1" applyFont="1" applyBorder="1" applyAlignment="1">
      <alignment horizontal="center" vertical="center" wrapText="1"/>
    </xf>
    <xf numFmtId="0" fontId="151" fillId="8" borderId="0" xfId="0" applyFont="1" applyFill="1" applyAlignment="1">
      <alignment horizontal="center" vertical="center" wrapText="1"/>
    </xf>
    <xf numFmtId="0" fontId="146" fillId="0" borderId="8" xfId="0" applyFont="1" applyBorder="1" applyAlignment="1">
      <alignment horizontal="center" vertical="center"/>
    </xf>
    <xf numFmtId="0" fontId="51" fillId="18" borderId="1" xfId="0" applyFont="1" applyFill="1" applyBorder="1" applyAlignment="1">
      <alignment horizontal="center" vertical="center"/>
    </xf>
    <xf numFmtId="0" fontId="146" fillId="3" borderId="1" xfId="0" applyFont="1" applyFill="1" applyBorder="1" applyAlignment="1">
      <alignment horizontal="center" vertical="center" wrapText="1"/>
    </xf>
    <xf numFmtId="0" fontId="51" fillId="3" borderId="1" xfId="0" applyFont="1" applyFill="1" applyBorder="1" applyAlignment="1">
      <alignment horizontal="center" vertical="center" wrapText="1"/>
    </xf>
    <xf numFmtId="179" fontId="146" fillId="3" borderId="1" xfId="0" applyNumberFormat="1" applyFont="1" applyFill="1" applyBorder="1" applyAlignment="1">
      <alignment horizontal="center" vertical="center" wrapText="1"/>
    </xf>
    <xf numFmtId="0" fontId="151" fillId="0" borderId="1" xfId="0" applyFont="1" applyBorder="1" applyAlignment="1">
      <alignment horizontal="center"/>
    </xf>
    <xf numFmtId="0" fontId="146" fillId="3" borderId="0" xfId="0" applyFont="1" applyFill="1" applyAlignment="1">
      <alignment vertical="center"/>
    </xf>
    <xf numFmtId="178" fontId="146" fillId="3" borderId="1" xfId="0" applyNumberFormat="1" applyFont="1" applyFill="1" applyBorder="1" applyAlignment="1">
      <alignment horizontal="center" vertical="center" wrapText="1"/>
    </xf>
    <xf numFmtId="178" fontId="146" fillId="8" borderId="1" xfId="0" applyNumberFormat="1" applyFont="1" applyFill="1" applyBorder="1" applyAlignment="1">
      <alignment horizontal="center" vertical="center" wrapText="1"/>
    </xf>
    <xf numFmtId="0" fontId="51" fillId="8" borderId="79" xfId="0" applyFont="1" applyFill="1" applyBorder="1" applyAlignment="1">
      <alignment horizontal="center" vertical="center" wrapText="1"/>
    </xf>
    <xf numFmtId="0" fontId="146" fillId="8" borderId="97" xfId="0" applyFont="1" applyFill="1" applyBorder="1" applyAlignment="1">
      <alignment horizontal="center" vertical="center" wrapText="1"/>
    </xf>
    <xf numFmtId="0" fontId="51" fillId="8" borderId="97" xfId="0" applyFont="1" applyFill="1" applyBorder="1" applyAlignment="1">
      <alignment horizontal="center" vertical="center" wrapText="1"/>
    </xf>
    <xf numFmtId="0" fontId="51" fillId="8" borderId="6" xfId="0" applyFont="1" applyFill="1" applyBorder="1" applyAlignment="1">
      <alignment horizontal="center" vertical="center" wrapText="1"/>
    </xf>
    <xf numFmtId="0" fontId="151" fillId="8" borderId="1" xfId="0" applyFont="1" applyFill="1" applyBorder="1" applyAlignment="1">
      <alignment horizontal="left"/>
    </xf>
    <xf numFmtId="0" fontId="146" fillId="8" borderId="0" xfId="0" applyFont="1" applyFill="1" applyAlignment="1">
      <alignment vertical="center"/>
    </xf>
    <xf numFmtId="0" fontId="51" fillId="0" borderId="81" xfId="0" applyFont="1" applyBorder="1" applyAlignment="1">
      <alignment horizontal="center" vertical="center" wrapText="1"/>
    </xf>
    <xf numFmtId="0" fontId="146" fillId="0" borderId="1" xfId="0" applyFont="1" applyBorder="1" applyAlignment="1">
      <alignment vertical="center"/>
    </xf>
    <xf numFmtId="0" fontId="146" fillId="8" borderId="1" xfId="0" applyFont="1" applyFill="1" applyBorder="1" applyAlignment="1">
      <alignment horizontal="left" vertical="center" wrapText="1"/>
    </xf>
    <xf numFmtId="3" fontId="146" fillId="0" borderId="1" xfId="0" applyNumberFormat="1" applyFont="1" applyBorder="1" applyAlignment="1">
      <alignment vertical="center"/>
    </xf>
    <xf numFmtId="0" fontId="146" fillId="2" borderId="1" xfId="0" applyFont="1" applyFill="1" applyBorder="1" applyAlignment="1">
      <alignment vertical="center"/>
    </xf>
    <xf numFmtId="0" fontId="51" fillId="8" borderId="1" xfId="0" applyFont="1" applyFill="1" applyBorder="1" applyAlignment="1">
      <alignment vertical="center" wrapText="1"/>
    </xf>
    <xf numFmtId="0" fontId="11" fillId="2" borderId="1" xfId="0" applyFont="1" applyFill="1" applyBorder="1"/>
    <xf numFmtId="0" fontId="51" fillId="0" borderId="1" xfId="0" applyFont="1" applyBorder="1" applyAlignment="1">
      <alignment vertical="center"/>
    </xf>
    <xf numFmtId="0" fontId="51" fillId="17" borderId="0" xfId="0" applyFont="1" applyFill="1" applyAlignment="1">
      <alignment vertical="center"/>
    </xf>
    <xf numFmtId="165" fontId="146" fillId="0" borderId="1" xfId="0" applyNumberFormat="1" applyFont="1" applyBorder="1" applyAlignment="1">
      <alignment vertical="center"/>
    </xf>
    <xf numFmtId="0" fontId="7" fillId="2" borderId="1" xfId="0" applyFont="1" applyFill="1" applyBorder="1"/>
    <xf numFmtId="164" fontId="146" fillId="0" borderId="1" xfId="0" applyNumberFormat="1" applyFont="1" applyBorder="1" applyAlignment="1">
      <alignment horizontal="center" vertical="center" wrapText="1"/>
    </xf>
    <xf numFmtId="0" fontId="152" fillId="3" borderId="0" xfId="0" applyFont="1" applyFill="1"/>
    <xf numFmtId="0" fontId="153" fillId="2" borderId="1" xfId="0" applyFont="1" applyFill="1" applyBorder="1"/>
    <xf numFmtId="3" fontId="51" fillId="0" borderId="1" xfId="0" applyNumberFormat="1" applyFont="1" applyBorder="1" applyAlignment="1">
      <alignment horizontal="center" vertical="center" wrapText="1"/>
    </xf>
    <xf numFmtId="0" fontId="51" fillId="19" borderId="1" xfId="0" applyFont="1" applyFill="1" applyBorder="1" applyAlignment="1">
      <alignment horizontal="center" vertical="center" wrapText="1"/>
    </xf>
    <xf numFmtId="0" fontId="146" fillId="8" borderId="123" xfId="0" applyFont="1" applyFill="1" applyBorder="1" applyAlignment="1">
      <alignment horizontal="center" vertical="center" wrapText="1"/>
    </xf>
    <xf numFmtId="165" fontId="146" fillId="0" borderId="1" xfId="0" applyNumberFormat="1" applyFont="1" applyBorder="1" applyAlignment="1">
      <alignment horizontal="center" vertical="center" wrapText="1"/>
    </xf>
    <xf numFmtId="165" fontId="146" fillId="0" borderId="1" xfId="0" applyNumberFormat="1" applyFont="1" applyBorder="1" applyAlignment="1">
      <alignment horizontal="center" vertical="center"/>
    </xf>
    <xf numFmtId="0" fontId="146" fillId="0" borderId="97" xfId="0" applyFont="1" applyBorder="1" applyAlignment="1">
      <alignment horizontal="center" vertical="center" wrapText="1"/>
    </xf>
    <xf numFmtId="0" fontId="123" fillId="3" borderId="4" xfId="0" applyFont="1" applyFill="1" applyBorder="1" applyAlignment="1">
      <alignment horizontal="center"/>
    </xf>
    <xf numFmtId="0" fontId="123" fillId="0" borderId="4" xfId="0" applyFont="1" applyBorder="1" applyAlignment="1">
      <alignment horizontal="center"/>
    </xf>
    <xf numFmtId="0" fontId="154" fillId="3" borderId="4" xfId="0" applyFont="1" applyFill="1" applyBorder="1" applyAlignment="1">
      <alignment horizontal="center"/>
    </xf>
    <xf numFmtId="0" fontId="123" fillId="3" borderId="6" xfId="0" applyFont="1" applyFill="1" applyBorder="1" applyAlignment="1">
      <alignment horizontal="center"/>
    </xf>
    <xf numFmtId="0" fontId="123" fillId="0" borderId="6" xfId="0" applyFont="1" applyBorder="1" applyAlignment="1">
      <alignment horizontal="center"/>
    </xf>
    <xf numFmtId="0" fontId="154" fillId="0" borderId="6" xfId="0" applyFont="1" applyBorder="1" applyAlignment="1">
      <alignment horizontal="center"/>
    </xf>
    <xf numFmtId="3" fontId="146" fillId="0" borderId="1" xfId="0" applyNumberFormat="1" applyFont="1" applyBorder="1" applyAlignment="1">
      <alignment horizontal="right" vertical="center"/>
    </xf>
    <xf numFmtId="165" fontId="51" fillId="0" borderId="1" xfId="0" applyNumberFormat="1" applyFont="1" applyBorder="1" applyAlignment="1">
      <alignment horizontal="center" vertical="center"/>
    </xf>
    <xf numFmtId="0" fontId="146" fillId="8" borderId="142" xfId="0" applyFont="1" applyFill="1" applyBorder="1" applyAlignment="1">
      <alignment horizontal="left" vertical="center" wrapText="1"/>
    </xf>
    <xf numFmtId="0" fontId="146" fillId="8" borderId="141" xfId="0" applyFont="1" applyFill="1" applyBorder="1" applyAlignment="1">
      <alignment horizontal="left" vertical="center" wrapText="1"/>
    </xf>
    <xf numFmtId="0" fontId="146" fillId="8" borderId="141" xfId="0" applyFont="1" applyFill="1" applyBorder="1" applyAlignment="1">
      <alignment horizontal="center" vertical="center" wrapText="1"/>
    </xf>
    <xf numFmtId="0" fontId="51" fillId="20" borderId="1" xfId="0" applyFont="1" applyFill="1" applyBorder="1" applyAlignment="1">
      <alignment horizontal="center" vertical="center" wrapText="1"/>
    </xf>
    <xf numFmtId="3" fontId="146" fillId="0" borderId="1" xfId="0" applyNumberFormat="1" applyFont="1" applyBorder="1" applyAlignment="1">
      <alignment horizontal="center" vertical="center" wrapText="1"/>
    </xf>
    <xf numFmtId="0" fontId="1" fillId="2" borderId="0" xfId="0" applyFont="1" applyFill="1" applyAlignment="1">
      <alignment vertical="center"/>
    </xf>
    <xf numFmtId="0" fontId="146" fillId="0" borderId="7" xfId="0" applyFont="1" applyBorder="1" applyAlignment="1">
      <alignment horizontal="left" vertical="center" wrapText="1"/>
    </xf>
    <xf numFmtId="0" fontId="146" fillId="0" borderId="7" xfId="0" applyFont="1" applyBorder="1" applyAlignment="1">
      <alignment horizontal="center" vertical="center" wrapText="1"/>
    </xf>
    <xf numFmtId="0" fontId="154" fillId="0" borderId="4" xfId="0" applyFont="1" applyBorder="1" applyAlignment="1">
      <alignment horizontal="center"/>
    </xf>
    <xf numFmtId="0" fontId="155" fillId="0" borderId="5" xfId="0" applyFont="1" applyBorder="1" applyAlignment="1">
      <alignment horizontal="center"/>
    </xf>
    <xf numFmtId="180" fontId="146" fillId="0" borderId="4" xfId="0" applyNumberFormat="1" applyFont="1" applyBorder="1" applyAlignment="1">
      <alignment horizontal="center" vertical="center" wrapText="1"/>
    </xf>
    <xf numFmtId="0" fontId="146" fillId="0" borderId="1" xfId="0" applyFont="1" applyBorder="1" applyAlignment="1">
      <alignment horizontal="center"/>
    </xf>
    <xf numFmtId="0" fontId="155" fillId="0" borderId="1" xfId="0" applyFont="1" applyBorder="1" applyAlignment="1">
      <alignment horizontal="center"/>
    </xf>
    <xf numFmtId="181" fontId="146" fillId="0" borderId="4" xfId="0" applyNumberFormat="1" applyFont="1" applyBorder="1" applyAlignment="1">
      <alignment horizontal="center" vertical="center" wrapText="1"/>
    </xf>
    <xf numFmtId="165" fontId="146" fillId="0" borderId="1" xfId="0" applyNumberFormat="1" applyFont="1" applyBorder="1" applyAlignment="1">
      <alignment vertical="center" wrapText="1"/>
    </xf>
    <xf numFmtId="3" fontId="146" fillId="0" borderId="1" xfId="0" applyNumberFormat="1" applyFont="1" applyBorder="1" applyAlignment="1">
      <alignment horizontal="right" vertical="center" wrapText="1"/>
    </xf>
    <xf numFmtId="0" fontId="146" fillId="0" borderId="7" xfId="0" applyFont="1" applyBorder="1" applyAlignment="1">
      <alignment vertical="center"/>
    </xf>
    <xf numFmtId="0" fontId="146" fillId="17" borderId="1" xfId="0" applyFont="1" applyFill="1" applyBorder="1" applyAlignment="1">
      <alignment vertical="center"/>
    </xf>
    <xf numFmtId="0" fontId="146" fillId="0" borderId="5" xfId="0" applyFont="1" applyBorder="1" applyAlignment="1">
      <alignment horizontal="center" vertical="center" wrapText="1"/>
    </xf>
    <xf numFmtId="0" fontId="151" fillId="3" borderId="0" xfId="0" applyFont="1" applyFill="1" applyAlignment="1">
      <alignment horizontal="center"/>
    </xf>
    <xf numFmtId="0" fontId="151" fillId="3" borderId="1" xfId="0" applyFont="1" applyFill="1" applyBorder="1" applyAlignment="1">
      <alignment horizontal="center"/>
    </xf>
    <xf numFmtId="0" fontId="51" fillId="2" borderId="0" xfId="0" applyFont="1" applyFill="1" applyAlignment="1">
      <alignment vertical="center"/>
    </xf>
    <xf numFmtId="0" fontId="51" fillId="0" borderId="79" xfId="0" applyFont="1" applyBorder="1" applyAlignment="1">
      <alignment horizontal="center" vertical="center" wrapText="1"/>
    </xf>
    <xf numFmtId="0" fontId="51" fillId="0" borderId="97" xfId="0" applyFont="1" applyBorder="1" applyAlignment="1">
      <alignment horizontal="center" vertical="center" wrapText="1"/>
    </xf>
    <xf numFmtId="0" fontId="51" fillId="0" borderId="6" xfId="0" applyFont="1" applyBorder="1" applyAlignment="1">
      <alignment horizontal="center" vertical="center" wrapText="1"/>
    </xf>
    <xf numFmtId="0" fontId="146" fillId="0" borderId="79" xfId="0" applyFont="1" applyBorder="1" applyAlignment="1">
      <alignment horizontal="center" vertical="center" wrapText="1"/>
    </xf>
    <xf numFmtId="0" fontId="146" fillId="0" borderId="6" xfId="0" applyFont="1" applyBorder="1" applyAlignment="1">
      <alignment horizontal="center" vertical="center" wrapText="1"/>
    </xf>
    <xf numFmtId="0" fontId="150" fillId="0" borderId="1" xfId="0" applyFont="1" applyBorder="1" applyAlignment="1">
      <alignment horizontal="center" vertical="center" wrapText="1"/>
    </xf>
    <xf numFmtId="0" fontId="150" fillId="12" borderId="1" xfId="0" applyFont="1" applyFill="1" applyBorder="1" applyAlignment="1">
      <alignment horizontal="center" vertical="center" wrapText="1"/>
    </xf>
    <xf numFmtId="0" fontId="146" fillId="12" borderId="1" xfId="0" applyFont="1" applyFill="1" applyBorder="1" applyAlignment="1">
      <alignment horizontal="center" vertical="center" wrapText="1"/>
    </xf>
    <xf numFmtId="0" fontId="146" fillId="6" borderId="1" xfId="0" applyFont="1" applyFill="1" applyBorder="1" applyAlignment="1">
      <alignment horizontal="center" vertical="center" wrapText="1"/>
    </xf>
    <xf numFmtId="0" fontId="13" fillId="0" borderId="1" xfId="0" applyFont="1" applyBorder="1"/>
    <xf numFmtId="0" fontId="146" fillId="6" borderId="1" xfId="0" applyFont="1" applyFill="1" applyBorder="1" applyAlignment="1">
      <alignment horizontal="center" vertical="center"/>
    </xf>
    <xf numFmtId="0" fontId="51" fillId="2" borderId="0" xfId="0" applyFont="1" applyFill="1" applyAlignment="1">
      <alignment horizontal="center" vertical="center"/>
    </xf>
    <xf numFmtId="0" fontId="13" fillId="17" borderId="0" xfId="0" applyFont="1" applyFill="1"/>
    <xf numFmtId="0" fontId="107" fillId="0" borderId="0" xfId="0" applyFont="1" applyAlignment="1">
      <alignment vertical="center" wrapText="1"/>
    </xf>
    <xf numFmtId="165" fontId="4" fillId="0" borderId="143" xfId="0" applyNumberFormat="1" applyFont="1" applyBorder="1" applyAlignment="1">
      <alignment horizontal="center" vertical="center" wrapText="1"/>
    </xf>
    <xf numFmtId="165" fontId="4" fillId="7" borderId="72" xfId="0" applyNumberFormat="1" applyFont="1" applyFill="1" applyBorder="1" applyAlignment="1">
      <alignment horizontal="center" vertical="center" wrapText="1"/>
    </xf>
    <xf numFmtId="165" fontId="4" fillId="7" borderId="72" xfId="0" applyNumberFormat="1" applyFont="1" applyFill="1" applyBorder="1" applyAlignment="1">
      <alignment horizontal="left" vertical="center" wrapText="1"/>
    </xf>
    <xf numFmtId="164" fontId="4" fillId="17" borderId="72" xfId="0" applyNumberFormat="1" applyFont="1" applyFill="1" applyBorder="1" applyAlignment="1">
      <alignment horizontal="center" vertical="center" wrapText="1"/>
    </xf>
    <xf numFmtId="0" fontId="120" fillId="17" borderId="81" xfId="0" applyFont="1" applyFill="1" applyBorder="1" applyAlignment="1">
      <alignment vertical="center" wrapText="1"/>
    </xf>
    <xf numFmtId="0" fontId="120" fillId="17" borderId="85" xfId="0" applyFont="1" applyFill="1" applyBorder="1" applyAlignment="1">
      <alignment vertical="center"/>
    </xf>
    <xf numFmtId="0" fontId="157" fillId="17" borderId="0" xfId="0" applyFont="1" applyFill="1" applyAlignment="1">
      <alignment vertical="center"/>
    </xf>
    <xf numFmtId="0" fontId="120" fillId="17" borderId="85" xfId="0" applyFont="1" applyFill="1" applyBorder="1" applyAlignment="1">
      <alignment horizontal="center" vertical="center"/>
    </xf>
    <xf numFmtId="3" fontId="120" fillId="17" borderId="85" xfId="0" applyNumberFormat="1" applyFont="1" applyFill="1" applyBorder="1" applyAlignment="1">
      <alignment horizontal="center" vertical="center"/>
    </xf>
    <xf numFmtId="0" fontId="4" fillId="17" borderId="72" xfId="0" applyFont="1" applyFill="1" applyBorder="1" applyAlignment="1">
      <alignment vertical="center" wrapText="1"/>
    </xf>
    <xf numFmtId="0" fontId="4" fillId="8" borderId="0" xfId="0" applyFont="1" applyFill="1" applyAlignment="1">
      <alignment vertical="center"/>
    </xf>
    <xf numFmtId="0" fontId="3" fillId="8" borderId="72" xfId="0" applyFont="1" applyFill="1" applyBorder="1" applyAlignment="1">
      <alignment horizontal="center" vertical="center" wrapText="1"/>
    </xf>
    <xf numFmtId="0" fontId="3" fillId="8" borderId="72" xfId="0" applyFont="1" applyFill="1" applyBorder="1" applyAlignment="1">
      <alignment horizontal="left" vertical="center" wrapText="1"/>
    </xf>
    <xf numFmtId="3" fontId="3" fillId="8" borderId="72" xfId="0" applyNumberFormat="1" applyFont="1" applyFill="1" applyBorder="1" applyAlignment="1">
      <alignment horizontal="right" vertical="center" wrapText="1"/>
    </xf>
    <xf numFmtId="0" fontId="47" fillId="8" borderId="72" xfId="0" applyFont="1" applyFill="1" applyBorder="1" applyAlignment="1">
      <alignment vertical="center" wrapText="1"/>
    </xf>
    <xf numFmtId="0" fontId="3" fillId="21" borderId="1" xfId="0" applyFont="1" applyFill="1" applyBorder="1" applyAlignment="1">
      <alignment vertical="center" wrapText="1"/>
    </xf>
    <xf numFmtId="0" fontId="3" fillId="21" borderId="1" xfId="0" applyFont="1" applyFill="1" applyBorder="1" applyAlignment="1">
      <alignment vertical="center"/>
    </xf>
    <xf numFmtId="165" fontId="3" fillId="21" borderId="1" xfId="0" applyNumberFormat="1" applyFont="1" applyFill="1" applyBorder="1" applyAlignment="1">
      <alignment horizontal="center" vertical="center" wrapText="1"/>
    </xf>
    <xf numFmtId="0" fontId="3" fillId="21" borderId="72" xfId="0" applyFont="1" applyFill="1" applyBorder="1" applyAlignment="1">
      <alignment horizontal="center" vertical="center" wrapText="1"/>
    </xf>
    <xf numFmtId="165" fontId="3" fillId="21" borderId="1" xfId="0" applyNumberFormat="1" applyFont="1" applyFill="1" applyBorder="1" applyAlignment="1">
      <alignment horizontal="right" vertical="center" wrapText="1"/>
    </xf>
    <xf numFmtId="3" fontId="3" fillId="21" borderId="1" xfId="0" applyNumberFormat="1" applyFont="1" applyFill="1" applyBorder="1" applyAlignment="1">
      <alignment horizontal="right" vertical="center" wrapText="1"/>
    </xf>
    <xf numFmtId="0" fontId="3" fillId="21" borderId="72" xfId="0" applyFont="1" applyFill="1" applyBorder="1" applyAlignment="1">
      <alignment vertical="center" wrapText="1"/>
    </xf>
    <xf numFmtId="0" fontId="3" fillId="21" borderId="0" xfId="0" applyFont="1" applyFill="1" applyAlignment="1">
      <alignment vertical="center"/>
    </xf>
    <xf numFmtId="0" fontId="74" fillId="21" borderId="1" xfId="0" applyFont="1" applyFill="1" applyBorder="1" applyAlignment="1">
      <alignment horizontal="left" vertical="center" wrapText="1"/>
    </xf>
    <xf numFmtId="0" fontId="74" fillId="21" borderId="4" xfId="0" applyFont="1" applyFill="1" applyBorder="1" applyAlignment="1">
      <alignment horizontal="left" vertical="center"/>
    </xf>
    <xf numFmtId="165" fontId="74" fillId="21" borderId="4" xfId="0" applyNumberFormat="1" applyFont="1" applyFill="1" applyBorder="1" applyAlignment="1">
      <alignment horizontal="center" vertical="center"/>
    </xf>
    <xf numFmtId="165" fontId="74" fillId="21" borderId="4" xfId="0" applyNumberFormat="1" applyFont="1" applyFill="1" applyBorder="1" applyAlignment="1">
      <alignment horizontal="right" vertical="center"/>
    </xf>
    <xf numFmtId="3" fontId="74" fillId="21" borderId="4" xfId="0" applyNumberFormat="1" applyFont="1" applyFill="1" applyBorder="1" applyAlignment="1">
      <alignment horizontal="right" vertical="center"/>
    </xf>
    <xf numFmtId="0" fontId="3" fillId="17" borderId="72" xfId="0" applyFont="1" applyFill="1" applyBorder="1" applyAlignment="1">
      <alignment horizontal="center" vertical="center" wrapText="1"/>
    </xf>
    <xf numFmtId="0" fontId="74" fillId="17" borderId="85" xfId="0" applyFont="1" applyFill="1" applyBorder="1" applyAlignment="1">
      <alignment vertical="center"/>
    </xf>
    <xf numFmtId="0" fontId="0" fillId="17" borderId="0" xfId="0" applyFill="1" applyAlignment="1">
      <alignment vertical="center"/>
    </xf>
    <xf numFmtId="0" fontId="74" fillId="17" borderId="85" xfId="0" applyFont="1" applyFill="1" applyBorder="1" applyAlignment="1">
      <alignment horizontal="center" vertical="center"/>
    </xf>
    <xf numFmtId="3" fontId="74" fillId="17" borderId="85" xfId="0" applyNumberFormat="1" applyFont="1" applyFill="1" applyBorder="1" applyAlignment="1">
      <alignment horizontal="center" vertical="center"/>
    </xf>
    <xf numFmtId="0" fontId="3" fillId="17" borderId="72" xfId="0" applyFont="1" applyFill="1" applyBorder="1" applyAlignment="1">
      <alignment vertical="center" wrapText="1"/>
    </xf>
    <xf numFmtId="0" fontId="3" fillId="8" borderId="0" xfId="0" applyFont="1" applyFill="1" applyAlignment="1">
      <alignment vertical="center"/>
    </xf>
    <xf numFmtId="0" fontId="3" fillId="3" borderId="1" xfId="0" applyFont="1" applyFill="1" applyBorder="1" applyAlignment="1">
      <alignment horizontal="center" vertical="center" wrapText="1"/>
    </xf>
    <xf numFmtId="0" fontId="3" fillId="21" borderId="5" xfId="0" applyFont="1" applyFill="1" applyBorder="1" applyAlignment="1">
      <alignment horizontal="left" vertical="center" wrapText="1"/>
    </xf>
    <xf numFmtId="0" fontId="3" fillId="3" borderId="78" xfId="0" applyFont="1" applyFill="1" applyBorder="1" applyAlignment="1">
      <alignment horizontal="left" vertical="center" wrapText="1"/>
    </xf>
    <xf numFmtId="0" fontId="32" fillId="0" borderId="1" xfId="0" applyFont="1" applyBorder="1" applyAlignment="1">
      <alignment horizontal="left" vertical="center" wrapText="1"/>
    </xf>
    <xf numFmtId="0" fontId="32"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3" fontId="3" fillId="0" borderId="4" xfId="0" applyNumberFormat="1" applyFont="1" applyBorder="1" applyAlignment="1">
      <alignment horizontal="left" vertical="center"/>
    </xf>
    <xf numFmtId="0" fontId="3" fillId="0" borderId="4" xfId="0" applyFont="1" applyBorder="1" applyAlignment="1">
      <alignment horizontal="left"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xf>
    <xf numFmtId="3" fontId="3" fillId="0" borderId="6" xfId="0" applyNumberFormat="1" applyFont="1" applyBorder="1" applyAlignment="1">
      <alignment horizontal="right" vertical="center"/>
    </xf>
    <xf numFmtId="0" fontId="3" fillId="0" borderId="6" xfId="0" applyFont="1" applyBorder="1" applyAlignment="1">
      <alignment horizontal="left" vertical="center"/>
    </xf>
    <xf numFmtId="0" fontId="3" fillId="21" borderId="6" xfId="0" applyFont="1" applyFill="1" applyBorder="1" applyAlignment="1">
      <alignment horizontal="left" vertical="center" wrapText="1"/>
    </xf>
    <xf numFmtId="0" fontId="32" fillId="21" borderId="5" xfId="0" applyFont="1" applyFill="1" applyBorder="1" applyAlignment="1">
      <alignment horizontal="left" vertical="center"/>
    </xf>
    <xf numFmtId="0" fontId="3" fillId="21" borderId="6" xfId="0" applyFont="1" applyFill="1" applyBorder="1" applyAlignment="1">
      <alignment horizontal="center" vertical="center"/>
    </xf>
    <xf numFmtId="177" fontId="3" fillId="21" borderId="1" xfId="0" applyNumberFormat="1" applyFont="1" applyFill="1" applyBorder="1" applyAlignment="1">
      <alignment horizontal="center" vertical="center" wrapText="1"/>
    </xf>
    <xf numFmtId="3" fontId="3" fillId="21" borderId="6" xfId="0" applyNumberFormat="1" applyFont="1" applyFill="1" applyBorder="1" applyAlignment="1">
      <alignment horizontal="right" vertical="center"/>
    </xf>
    <xf numFmtId="0" fontId="3" fillId="21" borderId="6" xfId="0" applyFont="1" applyFill="1" applyBorder="1" applyAlignment="1">
      <alignment horizontal="left" vertical="center"/>
    </xf>
    <xf numFmtId="0" fontId="74" fillId="8" borderId="81" xfId="0" applyFont="1" applyFill="1" applyBorder="1" applyAlignment="1">
      <alignment vertical="center" wrapText="1"/>
    </xf>
    <xf numFmtId="0" fontId="74" fillId="8" borderId="85" xfId="0" applyFont="1" applyFill="1" applyBorder="1" applyAlignment="1">
      <alignment vertical="center"/>
    </xf>
    <xf numFmtId="0" fontId="3" fillId="8" borderId="0" xfId="0" applyFont="1" applyFill="1" applyAlignment="1">
      <alignment horizontal="center" vertical="center"/>
    </xf>
    <xf numFmtId="0" fontId="74" fillId="8" borderId="85" xfId="0" applyFont="1" applyFill="1" applyBorder="1" applyAlignment="1">
      <alignment horizontal="center" vertical="center"/>
    </xf>
    <xf numFmtId="3" fontId="74" fillId="8" borderId="85" xfId="0" applyNumberFormat="1" applyFont="1" applyFill="1" applyBorder="1" applyAlignment="1">
      <alignment horizontal="right" vertical="center"/>
    </xf>
    <xf numFmtId="165" fontId="4" fillId="0" borderId="72" xfId="0" applyNumberFormat="1" applyFont="1" applyBorder="1" applyAlignment="1">
      <alignment horizontal="center" vertical="center" wrapText="1"/>
    </xf>
    <xf numFmtId="165" fontId="69" fillId="0" borderId="72" xfId="0" applyNumberFormat="1" applyFont="1" applyBorder="1" applyAlignment="1">
      <alignment vertical="center" wrapText="1"/>
    </xf>
    <xf numFmtId="165" fontId="69" fillId="0" borderId="59" xfId="0" applyNumberFormat="1" applyFont="1" applyBorder="1" applyAlignment="1">
      <alignment vertical="center"/>
    </xf>
    <xf numFmtId="165" fontId="69" fillId="0" borderId="59" xfId="0" applyNumberFormat="1" applyFont="1" applyBorder="1" applyAlignment="1">
      <alignment horizontal="center" vertical="center" wrapText="1"/>
    </xf>
    <xf numFmtId="165" fontId="20" fillId="0" borderId="59" xfId="0" applyNumberFormat="1" applyFont="1" applyBorder="1" applyAlignment="1">
      <alignment vertical="center"/>
    </xf>
    <xf numFmtId="3" fontId="69" fillId="0" borderId="59" xfId="0" applyNumberFormat="1" applyFont="1" applyBorder="1" applyAlignment="1">
      <alignment horizontal="right" vertical="center" wrapText="1"/>
    </xf>
    <xf numFmtId="3" fontId="20" fillId="0" borderId="59" xfId="0" applyNumberFormat="1" applyFont="1" applyBorder="1" applyAlignment="1">
      <alignment vertical="center"/>
    </xf>
    <xf numFmtId="165" fontId="3" fillId="0" borderId="72" xfId="0" applyNumberFormat="1" applyFont="1" applyBorder="1" applyAlignment="1">
      <alignment horizontal="left" vertical="center" wrapText="1"/>
    </xf>
    <xf numFmtId="165" fontId="74" fillId="0" borderId="1" xfId="0" applyNumberFormat="1" applyFont="1" applyBorder="1" applyAlignment="1">
      <alignment vertical="center" wrapText="1"/>
    </xf>
    <xf numFmtId="165" fontId="74" fillId="0" borderId="4" xfId="0" applyNumberFormat="1" applyFont="1" applyBorder="1" applyAlignment="1">
      <alignment vertical="center"/>
    </xf>
    <xf numFmtId="165" fontId="74" fillId="0" borderId="4" xfId="0" applyNumberFormat="1" applyFont="1" applyBorder="1" applyAlignment="1">
      <alignment horizontal="center" vertical="center"/>
    </xf>
    <xf numFmtId="165" fontId="74" fillId="0" borderId="4" xfId="0" applyNumberFormat="1" applyFont="1" applyBorder="1" applyAlignment="1">
      <alignment horizontal="right" vertical="center"/>
    </xf>
    <xf numFmtId="0" fontId="144" fillId="0" borderId="74" xfId="0" applyFont="1" applyBorder="1" applyAlignment="1">
      <alignment horizontal="center" vertical="center" wrapText="1"/>
    </xf>
    <xf numFmtId="0" fontId="3" fillId="0" borderId="74" xfId="0" applyFont="1" applyBorder="1" applyAlignment="1">
      <alignment horizontal="left" vertical="center" wrapText="1"/>
    </xf>
    <xf numFmtId="0" fontId="3" fillId="0" borderId="74" xfId="0" applyFont="1" applyBorder="1" applyAlignment="1">
      <alignment horizontal="center" vertical="center" wrapText="1"/>
    </xf>
    <xf numFmtId="3" fontId="4" fillId="0" borderId="74" xfId="0" applyNumberFormat="1" applyFont="1" applyBorder="1" applyAlignment="1">
      <alignment horizontal="right" vertical="center" wrapText="1"/>
    </xf>
    <xf numFmtId="0" fontId="3" fillId="0" borderId="74"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2" fillId="0" borderId="0" xfId="0" applyFont="1" applyAlignment="1">
      <alignment horizontal="left" vertical="center" wrapText="1"/>
    </xf>
    <xf numFmtId="165" fontId="2" fillId="7" borderId="1" xfId="0" applyNumberFormat="1" applyFont="1" applyFill="1" applyBorder="1" applyAlignment="1">
      <alignment horizontal="center" vertical="center" wrapText="1"/>
    </xf>
    <xf numFmtId="165" fontId="2" fillId="7" borderId="1" xfId="0" applyNumberFormat="1" applyFont="1" applyFill="1" applyBorder="1" applyAlignment="1">
      <alignment horizontal="left" vertical="center" wrapText="1"/>
    </xf>
    <xf numFmtId="0" fontId="2" fillId="21" borderId="1" xfId="0" applyFont="1" applyFill="1" applyBorder="1" applyAlignment="1">
      <alignment horizontal="center" vertical="center"/>
    </xf>
    <xf numFmtId="0" fontId="1" fillId="21" borderId="1" xfId="0" applyFont="1" applyFill="1" applyBorder="1" applyAlignment="1">
      <alignment vertical="center"/>
    </xf>
    <xf numFmtId="0" fontId="1" fillId="21" borderId="1" xfId="0" applyFont="1" applyFill="1" applyBorder="1" applyAlignment="1">
      <alignment vertical="center" wrapText="1"/>
    </xf>
    <xf numFmtId="165" fontId="1" fillId="21" borderId="1" xfId="0" applyNumberFormat="1" applyFont="1" applyFill="1" applyBorder="1" applyAlignment="1">
      <alignment horizontal="center" vertical="center" wrapText="1"/>
    </xf>
    <xf numFmtId="3" fontId="2" fillId="21" borderId="1" xfId="0" applyNumberFormat="1" applyFont="1" applyFill="1" applyBorder="1" applyAlignment="1">
      <alignment horizontal="right" vertical="center" wrapText="1"/>
    </xf>
    <xf numFmtId="0" fontId="7" fillId="21" borderId="0" xfId="0" applyFont="1" applyFill="1" applyAlignment="1">
      <alignment vertical="center" wrapText="1"/>
    </xf>
    <xf numFmtId="0" fontId="1" fillId="21" borderId="0" xfId="0" applyFont="1" applyFill="1" applyAlignment="1">
      <alignment vertical="center"/>
    </xf>
    <xf numFmtId="0" fontId="1" fillId="21" borderId="1" xfId="0" applyFont="1" applyFill="1" applyBorder="1" applyAlignment="1">
      <alignment horizontal="center" vertical="center"/>
    </xf>
    <xf numFmtId="172" fontId="1" fillId="21" borderId="1" xfId="0" applyNumberFormat="1" applyFont="1" applyFill="1" applyBorder="1" applyAlignment="1">
      <alignment horizontal="center" vertical="center" wrapText="1"/>
    </xf>
    <xf numFmtId="165" fontId="2" fillId="21" borderId="1" xfId="0" applyNumberFormat="1" applyFont="1" applyFill="1" applyBorder="1" applyAlignment="1">
      <alignment horizontal="center" vertical="center" wrapText="1"/>
    </xf>
    <xf numFmtId="165" fontId="1" fillId="21" borderId="1" xfId="0" applyNumberFormat="1" applyFont="1" applyFill="1" applyBorder="1" applyAlignment="1">
      <alignment horizontal="left" vertical="center" wrapText="1"/>
    </xf>
    <xf numFmtId="0" fontId="2" fillId="21" borderId="0" xfId="0" applyFont="1" applyFill="1" applyAlignment="1">
      <alignment vertical="center"/>
    </xf>
    <xf numFmtId="0" fontId="2" fillId="12" borderId="130" xfId="0" applyFont="1" applyFill="1" applyBorder="1" applyAlignment="1">
      <alignment vertical="center"/>
    </xf>
    <xf numFmtId="0" fontId="2" fillId="0" borderId="130" xfId="0" applyFont="1" applyBorder="1" applyAlignment="1">
      <alignment vertical="center"/>
    </xf>
    <xf numFmtId="0" fontId="2" fillId="2" borderId="1" xfId="0" applyFont="1" applyFill="1" applyBorder="1" applyAlignment="1">
      <alignment horizontal="right" vertical="center" wrapText="1"/>
    </xf>
    <xf numFmtId="3" fontId="2" fillId="2" borderId="1" xfId="0" applyNumberFormat="1" applyFont="1" applyFill="1" applyBorder="1" applyAlignment="1">
      <alignment horizontal="right" vertical="center" wrapText="1"/>
    </xf>
    <xf numFmtId="0" fontId="2" fillId="2" borderId="1" xfId="0" applyFont="1" applyFill="1" applyBorder="1" applyAlignment="1">
      <alignment vertical="center"/>
    </xf>
    <xf numFmtId="0" fontId="13" fillId="21" borderId="1" xfId="0" applyFont="1" applyFill="1" applyBorder="1"/>
    <xf numFmtId="0" fontId="1" fillId="21" borderId="1" xfId="0" applyFont="1" applyFill="1" applyBorder="1" applyAlignment="1">
      <alignment horizontal="right" vertical="center" wrapText="1"/>
    </xf>
    <xf numFmtId="0" fontId="116" fillId="21" borderId="1" xfId="0" applyFont="1" applyFill="1" applyBorder="1" applyAlignment="1">
      <alignment horizontal="left"/>
    </xf>
    <xf numFmtId="0" fontId="2" fillId="0" borderId="1" xfId="0" applyFont="1" applyBorder="1" applyAlignment="1">
      <alignment vertical="center" wrapText="1"/>
    </xf>
    <xf numFmtId="3" fontId="2" fillId="0" borderId="1" xfId="0" applyNumberFormat="1" applyFont="1" applyBorder="1" applyAlignment="1">
      <alignment horizontal="right" vertical="center" wrapText="1"/>
    </xf>
    <xf numFmtId="165" fontId="1" fillId="0" borderId="1" xfId="0" applyNumberFormat="1" applyFont="1" applyBorder="1" applyAlignment="1">
      <alignment horizontal="right" vertical="center" wrapText="1"/>
    </xf>
    <xf numFmtId="3" fontId="1" fillId="0" borderId="1" xfId="0" applyNumberFormat="1" applyFont="1" applyBorder="1" applyAlignment="1">
      <alignment horizontal="right" vertical="center" wrapText="1"/>
    </xf>
    <xf numFmtId="0" fontId="2" fillId="0" borderId="1" xfId="0" applyFont="1" applyBorder="1" applyAlignment="1">
      <alignment vertical="center"/>
    </xf>
    <xf numFmtId="177" fontId="1" fillId="0" borderId="1" xfId="0" applyNumberFormat="1" applyFont="1" applyBorder="1" applyAlignment="1">
      <alignment horizontal="right" vertical="center" wrapText="1"/>
    </xf>
    <xf numFmtId="0" fontId="17" fillId="0" borderId="1" xfId="0" applyFont="1" applyBorder="1" applyAlignment="1">
      <alignment horizontal="center" vertical="center" wrapText="1"/>
    </xf>
    <xf numFmtId="0" fontId="13" fillId="0" borderId="0" xfId="0" applyFont="1" applyAlignment="1">
      <alignment wrapText="1"/>
    </xf>
    <xf numFmtId="165" fontId="3" fillId="0" borderId="1" xfId="0" applyNumberFormat="1" applyFont="1" applyBorder="1" applyAlignment="1">
      <alignment horizontal="left" vertical="center" wrapText="1"/>
    </xf>
    <xf numFmtId="0" fontId="6" fillId="0" borderId="0" xfId="0" applyFont="1" applyAlignment="1">
      <alignment horizontal="right" vertical="center"/>
    </xf>
    <xf numFmtId="0" fontId="147" fillId="0" borderId="0" xfId="0" applyFont="1" applyAlignment="1">
      <alignment vertical="center"/>
    </xf>
    <xf numFmtId="0" fontId="3" fillId="0" borderId="0" xfId="0" applyFont="1" applyAlignment="1">
      <alignment horizontal="right"/>
    </xf>
    <xf numFmtId="165" fontId="4" fillId="22" borderId="1" xfId="0" applyNumberFormat="1" applyFont="1" applyFill="1" applyBorder="1" applyAlignment="1">
      <alignment horizontal="center" vertical="center" wrapText="1"/>
    </xf>
    <xf numFmtId="165" fontId="4" fillId="22" borderId="1" xfId="0" applyNumberFormat="1" applyFont="1" applyFill="1" applyBorder="1" applyAlignment="1">
      <alignment horizontal="center" vertical="center"/>
    </xf>
    <xf numFmtId="165" fontId="4" fillId="22" borderId="7" xfId="0" applyNumberFormat="1" applyFont="1" applyFill="1" applyBorder="1" applyAlignment="1">
      <alignment horizontal="center" vertical="center"/>
    </xf>
    <xf numFmtId="0" fontId="7" fillId="0" borderId="1" xfId="0" applyFont="1" applyBorder="1" applyAlignment="1">
      <alignment horizontal="center" vertical="center" wrapText="1"/>
    </xf>
    <xf numFmtId="165" fontId="3" fillId="0" borderId="1" xfId="0" applyNumberFormat="1" applyFont="1" applyBorder="1" applyAlignment="1">
      <alignment horizontal="left" vertical="center"/>
    </xf>
    <xf numFmtId="0" fontId="3" fillId="0" borderId="8" xfId="0" applyFont="1" applyBorder="1" applyAlignment="1">
      <alignment horizontal="center" vertical="center" wrapText="1"/>
    </xf>
    <xf numFmtId="165" fontId="3" fillId="0" borderId="4" xfId="0" applyNumberFormat="1" applyFont="1" applyBorder="1" applyAlignment="1">
      <alignment horizontal="left" vertical="center"/>
    </xf>
    <xf numFmtId="165" fontId="3" fillId="0" borderId="1" xfId="0" applyNumberFormat="1" applyFont="1" applyBorder="1" applyAlignment="1">
      <alignment horizontal="center" vertical="center"/>
    </xf>
    <xf numFmtId="0" fontId="3" fillId="0" borderId="1" xfId="0" applyFont="1" applyBorder="1" applyAlignment="1">
      <alignment horizontal="center"/>
    </xf>
    <xf numFmtId="0" fontId="1" fillId="0" borderId="0" xfId="0" applyFont="1" applyAlignment="1">
      <alignment horizontal="left" vertical="center"/>
    </xf>
    <xf numFmtId="0" fontId="116" fillId="0" borderId="1" xfId="0" applyFont="1" applyBorder="1"/>
    <xf numFmtId="3" fontId="116" fillId="0" borderId="1" xfId="0" applyNumberFormat="1" applyFont="1" applyBorder="1"/>
    <xf numFmtId="0" fontId="116" fillId="8" borderId="1" xfId="0" applyFont="1" applyFill="1" applyBorder="1" applyAlignment="1">
      <alignment horizontal="right"/>
    </xf>
    <xf numFmtId="165" fontId="1" fillId="0" borderId="0" xfId="0" applyNumberFormat="1" applyFont="1" applyAlignment="1">
      <alignment vertical="center"/>
    </xf>
    <xf numFmtId="165" fontId="7" fillId="0" borderId="0" xfId="0" applyNumberFormat="1" applyFont="1" applyAlignment="1">
      <alignment vertical="center"/>
    </xf>
    <xf numFmtId="0" fontId="2" fillId="0" borderId="145" xfId="0" applyFont="1" applyBorder="1" applyAlignment="1">
      <alignment horizontal="center" vertical="center"/>
    </xf>
    <xf numFmtId="0" fontId="2" fillId="0" borderId="146" xfId="0" applyFont="1" applyBorder="1" applyAlignment="1">
      <alignment horizontal="center" vertical="center"/>
    </xf>
    <xf numFmtId="0" fontId="2" fillId="0" borderId="146" xfId="0" applyFont="1" applyBorder="1" applyAlignment="1">
      <alignment horizontal="center" vertical="center" wrapText="1"/>
    </xf>
    <xf numFmtId="165" fontId="2" fillId="0" borderId="146" xfId="0" applyNumberFormat="1" applyFont="1" applyBorder="1" applyAlignment="1">
      <alignment horizontal="center" vertical="center" wrapText="1"/>
    </xf>
    <xf numFmtId="0" fontId="2" fillId="0" borderId="147" xfId="0" applyFont="1" applyBorder="1" applyAlignment="1">
      <alignment horizontal="center" vertical="center"/>
    </xf>
    <xf numFmtId="0" fontId="3" fillId="0" borderId="148" xfId="0" quotePrefix="1" applyFont="1" applyBorder="1" applyAlignment="1">
      <alignment horizontal="center" vertical="center"/>
    </xf>
    <xf numFmtId="0" fontId="3" fillId="0" borderId="81" xfId="0" quotePrefix="1" applyFont="1" applyBorder="1" applyAlignment="1">
      <alignment horizontal="center" vertical="center"/>
    </xf>
    <xf numFmtId="0" fontId="3" fillId="0" borderId="81" xfId="0" quotePrefix="1" applyFont="1" applyBorder="1" applyAlignment="1">
      <alignment horizontal="center" vertical="center" wrapText="1"/>
    </xf>
    <xf numFmtId="165" fontId="3" fillId="0" borderId="81" xfId="0" quotePrefix="1" applyNumberFormat="1" applyFont="1" applyBorder="1" applyAlignment="1">
      <alignment horizontal="center" vertical="center" wrapText="1"/>
    </xf>
    <xf numFmtId="165" fontId="3" fillId="0" borderId="149" xfId="0" quotePrefix="1" applyNumberFormat="1" applyFont="1" applyBorder="1" applyAlignment="1">
      <alignment horizontal="center" vertical="center"/>
    </xf>
    <xf numFmtId="0" fontId="3" fillId="0" borderId="149" xfId="0" quotePrefix="1" applyFont="1" applyBorder="1" applyAlignment="1">
      <alignment horizontal="center" vertical="center"/>
    </xf>
    <xf numFmtId="0" fontId="4" fillId="0" borderId="0" xfId="0" applyFont="1" applyAlignment="1">
      <alignment vertical="center" wrapText="1"/>
    </xf>
    <xf numFmtId="0" fontId="2" fillId="0" borderId="150" xfId="0" applyFont="1" applyBorder="1" applyAlignment="1">
      <alignment horizontal="center" vertical="center"/>
    </xf>
    <xf numFmtId="0" fontId="2" fillId="0" borderId="134" xfId="0" applyFont="1" applyBorder="1" applyAlignment="1">
      <alignment vertical="center" wrapText="1"/>
    </xf>
    <xf numFmtId="0" fontId="1" fillId="0" borderId="134" xfId="0" applyFont="1" applyBorder="1" applyAlignment="1">
      <alignment vertical="center"/>
    </xf>
    <xf numFmtId="165" fontId="1" fillId="0" borderId="134" xfId="0" applyNumberFormat="1" applyFont="1" applyBorder="1" applyAlignment="1">
      <alignment horizontal="center" vertical="center"/>
    </xf>
    <xf numFmtId="165" fontId="1" fillId="0" borderId="134" xfId="0" applyNumberFormat="1" applyFont="1" applyBorder="1" applyAlignment="1">
      <alignment vertical="center"/>
    </xf>
    <xf numFmtId="0" fontId="1" fillId="0" borderId="151" xfId="0" applyFont="1" applyBorder="1" applyAlignment="1">
      <alignment vertical="center"/>
    </xf>
    <xf numFmtId="0" fontId="1" fillId="0" borderId="134" xfId="0" applyFont="1" applyBorder="1" applyAlignment="1">
      <alignment vertical="center" wrapText="1"/>
    </xf>
    <xf numFmtId="0" fontId="11" fillId="0" borderId="85" xfId="0" applyFont="1" applyBorder="1" applyAlignment="1">
      <alignment horizontal="left" vertical="center" wrapText="1"/>
    </xf>
    <xf numFmtId="0" fontId="2" fillId="0" borderId="134" xfId="0" quotePrefix="1" applyFont="1" applyBorder="1" applyAlignment="1">
      <alignment horizontal="left" vertical="center" wrapText="1"/>
    </xf>
    <xf numFmtId="0" fontId="2" fillId="0" borderId="134" xfId="0" applyFont="1" applyBorder="1" applyAlignment="1">
      <alignment vertical="center"/>
    </xf>
    <xf numFmtId="165" fontId="2" fillId="0" borderId="134" xfId="0" applyNumberFormat="1" applyFont="1" applyBorder="1" applyAlignment="1">
      <alignment horizontal="center" vertical="center"/>
    </xf>
    <xf numFmtId="165" fontId="2" fillId="0" borderId="134" xfId="0" applyNumberFormat="1" applyFont="1" applyBorder="1" applyAlignment="1">
      <alignment vertical="center"/>
    </xf>
    <xf numFmtId="0" fontId="2" fillId="0" borderId="151" xfId="0" applyFont="1" applyBorder="1" applyAlignment="1">
      <alignment vertical="center"/>
    </xf>
    <xf numFmtId="0" fontId="2" fillId="0" borderId="134" xfId="0" applyFont="1" applyBorder="1" applyAlignment="1">
      <alignment horizontal="left" vertical="center" wrapText="1"/>
    </xf>
    <xf numFmtId="0" fontId="1" fillId="0" borderId="152" xfId="0" applyFont="1" applyBorder="1" applyAlignment="1">
      <alignment horizontal="center" vertical="center"/>
    </xf>
    <xf numFmtId="0" fontId="1" fillId="0" borderId="153" xfId="0" applyFont="1" applyBorder="1" applyAlignment="1">
      <alignment vertical="center"/>
    </xf>
    <xf numFmtId="0" fontId="2" fillId="0" borderId="153" xfId="0" applyFont="1" applyBorder="1" applyAlignment="1">
      <alignment vertical="center"/>
    </xf>
    <xf numFmtId="165" fontId="1" fillId="0" borderId="153" xfId="0" applyNumberFormat="1" applyFont="1" applyBorder="1" applyAlignment="1">
      <alignment horizontal="center" vertical="center"/>
    </xf>
    <xf numFmtId="165" fontId="1" fillId="0" borderId="153" xfId="0" applyNumberFormat="1" applyFont="1" applyBorder="1" applyAlignment="1">
      <alignment vertical="center"/>
    </xf>
    <xf numFmtId="0" fontId="1" fillId="0" borderId="154" xfId="0" applyFont="1" applyBorder="1" applyAlignment="1">
      <alignment vertical="center"/>
    </xf>
    <xf numFmtId="165" fontId="2" fillId="0" borderId="7" xfId="0" applyNumberFormat="1" applyFont="1" applyBorder="1" applyAlignment="1">
      <alignment horizontal="center" vertical="center" wrapText="1"/>
    </xf>
    <xf numFmtId="0" fontId="18" fillId="0" borderId="5" xfId="0" applyFont="1" applyBorder="1" applyAlignment="1">
      <alignment vertical="center"/>
    </xf>
    <xf numFmtId="165" fontId="1" fillId="0" borderId="1" xfId="0" quotePrefix="1" applyNumberFormat="1" applyFont="1" applyBorder="1" applyAlignment="1">
      <alignment horizontal="center" vertical="center" wrapText="1"/>
    </xf>
    <xf numFmtId="0" fontId="1" fillId="0" borderId="1" xfId="0" quotePrefix="1" applyFont="1" applyBorder="1" applyAlignment="1">
      <alignment horizontal="center" vertical="center" wrapText="1"/>
    </xf>
    <xf numFmtId="0" fontId="1" fillId="6" borderId="1" xfId="0" quotePrefix="1" applyFont="1" applyFill="1" applyBorder="1" applyAlignment="1">
      <alignment horizontal="center" vertical="center" wrapText="1"/>
    </xf>
    <xf numFmtId="49" fontId="3" fillId="0" borderId="1" xfId="0" applyNumberFormat="1" applyFont="1" applyBorder="1" applyAlignment="1">
      <alignment vertical="center"/>
    </xf>
    <xf numFmtId="4" fontId="4" fillId="0" borderId="7" xfId="0" applyNumberFormat="1" applyFont="1" applyBorder="1" applyAlignment="1">
      <alignment vertical="center"/>
    </xf>
    <xf numFmtId="4" fontId="4" fillId="0" borderId="1" xfId="0" applyNumberFormat="1" applyFont="1" applyBorder="1" applyAlignment="1">
      <alignment vertical="center"/>
    </xf>
    <xf numFmtId="167" fontId="2" fillId="6" borderId="1" xfId="0" applyNumberFormat="1" applyFont="1" applyFill="1" applyBorder="1" applyAlignment="1">
      <alignment horizontal="center" vertical="center" wrapText="1"/>
    </xf>
    <xf numFmtId="49" fontId="1" fillId="0" borderId="8" xfId="0" applyNumberFormat="1" applyFont="1" applyBorder="1" applyAlignment="1">
      <alignment horizontal="center" vertical="center" wrapText="1"/>
    </xf>
    <xf numFmtId="0" fontId="20" fillId="0" borderId="4" xfId="0" applyFont="1" applyBorder="1" applyAlignment="1">
      <alignment vertical="center" wrapText="1"/>
    </xf>
    <xf numFmtId="0" fontId="20" fillId="0" borderId="1" xfId="0" applyFont="1" applyBorder="1" applyAlignment="1">
      <alignment vertical="center" wrapText="1"/>
    </xf>
    <xf numFmtId="4" fontId="3" fillId="0" borderId="4"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3" fillId="0" borderId="1" xfId="0" applyNumberFormat="1" applyFont="1" applyBorder="1" applyAlignment="1">
      <alignment vertical="center"/>
    </xf>
    <xf numFmtId="4" fontId="1" fillId="0" borderId="1" xfId="0" applyNumberFormat="1" applyFont="1" applyBorder="1" applyAlignment="1">
      <alignment horizontal="center" vertical="center"/>
    </xf>
    <xf numFmtId="165" fontId="3" fillId="0" borderId="1" xfId="0" applyNumberFormat="1" applyFont="1" applyBorder="1" applyAlignment="1">
      <alignment vertical="center"/>
    </xf>
    <xf numFmtId="165" fontId="2" fillId="6" borderId="1" xfId="0" applyNumberFormat="1" applyFont="1" applyFill="1" applyBorder="1" applyAlignment="1">
      <alignment horizontal="center" vertical="center" wrapText="1"/>
    </xf>
    <xf numFmtId="0" fontId="3" fillId="0" borderId="6" xfId="0" applyFont="1" applyBorder="1" applyAlignment="1">
      <alignment vertical="center"/>
    </xf>
    <xf numFmtId="3" fontId="1" fillId="0" borderId="5" xfId="0" applyNumberFormat="1" applyFont="1" applyBorder="1" applyAlignment="1">
      <alignment horizontal="center" vertical="center" wrapText="1"/>
    </xf>
    <xf numFmtId="0" fontId="3" fillId="0" borderId="5" xfId="0" applyFont="1" applyBorder="1" applyAlignment="1">
      <alignment vertical="center"/>
    </xf>
    <xf numFmtId="168" fontId="3" fillId="0" borderId="5" xfId="0" applyNumberFormat="1" applyFont="1" applyBorder="1" applyAlignment="1">
      <alignment vertical="center"/>
    </xf>
    <xf numFmtId="4" fontId="1" fillId="0" borderId="5" xfId="0" applyNumberFormat="1" applyFont="1" applyBorder="1" applyAlignment="1">
      <alignment horizontal="center" vertical="center"/>
    </xf>
    <xf numFmtId="165" fontId="3" fillId="0" borderId="5" xfId="0" applyNumberFormat="1" applyFont="1" applyBorder="1" applyAlignment="1">
      <alignment vertical="center"/>
    </xf>
    <xf numFmtId="167" fontId="3" fillId="0" borderId="5" xfId="0" applyNumberFormat="1" applyFont="1" applyBorder="1" applyAlignment="1">
      <alignment vertical="center"/>
    </xf>
    <xf numFmtId="0" fontId="3" fillId="0" borderId="4" xfId="0" applyFont="1" applyBorder="1" applyAlignment="1">
      <alignment vertical="center"/>
    </xf>
    <xf numFmtId="168" fontId="3" fillId="0" borderId="1" xfId="0" applyNumberFormat="1" applyFont="1" applyBorder="1" applyAlignment="1">
      <alignment vertical="center"/>
    </xf>
    <xf numFmtId="167" fontId="3" fillId="0" borderId="1" xfId="0" applyNumberFormat="1" applyFont="1" applyBorder="1" applyAlignment="1">
      <alignment vertical="center"/>
    </xf>
    <xf numFmtId="0" fontId="20" fillId="0" borderId="14" xfId="0" applyFont="1" applyBorder="1" applyAlignment="1">
      <alignment vertical="center" wrapText="1"/>
    </xf>
    <xf numFmtId="0" fontId="20" fillId="0" borderId="7" xfId="0" applyFont="1" applyBorder="1" applyAlignment="1">
      <alignment vertical="center" wrapText="1"/>
    </xf>
    <xf numFmtId="4" fontId="3" fillId="0" borderId="14" xfId="0" applyNumberFormat="1" applyFont="1" applyBorder="1" applyAlignment="1">
      <alignment horizontal="center" vertical="center"/>
    </xf>
    <xf numFmtId="167" fontId="2" fillId="0" borderId="7"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3" fillId="0" borderId="7" xfId="0" applyNumberFormat="1" applyFont="1" applyBorder="1" applyAlignment="1">
      <alignment vertical="center"/>
    </xf>
    <xf numFmtId="4" fontId="1" fillId="0" borderId="7" xfId="0" applyNumberFormat="1" applyFont="1" applyBorder="1" applyAlignment="1">
      <alignment horizontal="center" vertical="center"/>
    </xf>
    <xf numFmtId="165" fontId="3" fillId="0" borderId="7" xfId="0" applyNumberFormat="1" applyFont="1" applyBorder="1" applyAlignment="1">
      <alignment vertical="center"/>
    </xf>
    <xf numFmtId="167" fontId="1" fillId="0" borderId="7" xfId="0" applyNumberFormat="1" applyFont="1" applyBorder="1" applyAlignment="1">
      <alignment horizontal="center" vertical="center" wrapText="1"/>
    </xf>
    <xf numFmtId="0" fontId="1" fillId="0" borderId="8" xfId="0" applyFont="1" applyBorder="1" applyAlignment="1">
      <alignment vertical="center" wrapText="1"/>
    </xf>
    <xf numFmtId="4" fontId="1" fillId="0" borderId="4" xfId="0" applyNumberFormat="1" applyFont="1" applyBorder="1" applyAlignment="1">
      <alignment horizontal="center" vertical="center"/>
    </xf>
    <xf numFmtId="0" fontId="20" fillId="0" borderId="6" xfId="0" applyFont="1" applyBorder="1" applyAlignment="1">
      <alignment vertical="center" wrapText="1"/>
    </xf>
    <xf numFmtId="0" fontId="1" fillId="0" borderId="5" xfId="0" applyFont="1" applyBorder="1" applyAlignment="1">
      <alignment horizontal="center" vertical="center" wrapText="1"/>
    </xf>
    <xf numFmtId="0" fontId="20" fillId="0" borderId="5" xfId="0" applyFont="1" applyBorder="1" applyAlignment="1">
      <alignment vertical="center" wrapText="1"/>
    </xf>
    <xf numFmtId="0" fontId="3" fillId="0" borderId="5" xfId="0" applyFont="1" applyBorder="1" applyAlignment="1">
      <alignment vertical="center" wrapText="1"/>
    </xf>
    <xf numFmtId="4" fontId="3" fillId="0" borderId="6" xfId="0" applyNumberFormat="1" applyFont="1" applyBorder="1" applyAlignment="1">
      <alignment horizontal="center" vertical="center"/>
    </xf>
    <xf numFmtId="167" fontId="2" fillId="0" borderId="5" xfId="0" applyNumberFormat="1" applyFont="1" applyBorder="1" applyAlignment="1">
      <alignment horizontal="center" vertical="center" wrapText="1"/>
    </xf>
    <xf numFmtId="3" fontId="3" fillId="0" borderId="5" xfId="0" applyNumberFormat="1" applyFont="1" applyBorder="1" applyAlignment="1">
      <alignment vertical="center"/>
    </xf>
    <xf numFmtId="167" fontId="1" fillId="0" borderId="5"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165" fontId="1" fillId="0" borderId="5" xfId="0" applyNumberFormat="1" applyFont="1" applyBorder="1" applyAlignment="1">
      <alignment vertical="center" wrapText="1"/>
    </xf>
    <xf numFmtId="165" fontId="1" fillId="0" borderId="1" xfId="0" applyNumberFormat="1" applyFont="1" applyBorder="1" applyAlignment="1">
      <alignment vertical="center" wrapText="1"/>
    </xf>
    <xf numFmtId="4" fontId="3" fillId="0" borderId="1" xfId="0" applyNumberFormat="1" applyFont="1" applyBorder="1" applyAlignment="1">
      <alignment horizontal="center" vertical="center"/>
    </xf>
    <xf numFmtId="4" fontId="1" fillId="3" borderId="1" xfId="0" applyNumberFormat="1" applyFont="1" applyFill="1" applyBorder="1" applyAlignment="1">
      <alignment horizontal="center" vertical="center"/>
    </xf>
    <xf numFmtId="0" fontId="1" fillId="0" borderId="97" xfId="0" applyFont="1" applyBorder="1" applyAlignment="1">
      <alignment vertical="center"/>
    </xf>
    <xf numFmtId="0" fontId="1" fillId="0" borderId="97" xfId="0" applyFont="1" applyBorder="1" applyAlignment="1">
      <alignment vertical="center" wrapText="1"/>
    </xf>
    <xf numFmtId="0" fontId="2" fillId="0" borderId="6" xfId="0" applyFont="1" applyBorder="1" applyAlignment="1">
      <alignment horizontal="center" vertical="center" wrapText="1"/>
    </xf>
    <xf numFmtId="0" fontId="2" fillId="0" borderId="6" xfId="0" quotePrefix="1" applyFont="1" applyBorder="1" applyAlignment="1">
      <alignment horizontal="center" vertical="center" wrapText="1"/>
    </xf>
    <xf numFmtId="0" fontId="2" fillId="0" borderId="5" xfId="0" applyFont="1" applyBorder="1" applyAlignment="1">
      <alignment horizontal="center" vertical="center"/>
    </xf>
    <xf numFmtId="0" fontId="2" fillId="0" borderId="79" xfId="0" applyFont="1" applyBorder="1" applyAlignment="1">
      <alignment horizontal="center" vertical="center"/>
    </xf>
    <xf numFmtId="3" fontId="1" fillId="0" borderId="6" xfId="0" applyNumberFormat="1" applyFont="1" applyBorder="1" applyAlignment="1">
      <alignment vertical="center" wrapText="1"/>
    </xf>
    <xf numFmtId="0" fontId="1" fillId="0" borderId="6" xfId="0" applyFont="1" applyBorder="1" applyAlignment="1">
      <alignment vertical="center" wrapText="1"/>
    </xf>
    <xf numFmtId="3" fontId="8" fillId="2" borderId="124" xfId="0" applyNumberFormat="1" applyFont="1" applyFill="1" applyBorder="1" applyAlignment="1">
      <alignment vertical="center"/>
    </xf>
    <xf numFmtId="0" fontId="1" fillId="0" borderId="6" xfId="0" applyFont="1" applyBorder="1" applyAlignment="1">
      <alignment horizontal="left" vertical="center"/>
    </xf>
    <xf numFmtId="165" fontId="1" fillId="0" borderId="6" xfId="0" applyNumberFormat="1" applyFont="1" applyBorder="1" applyAlignment="1">
      <alignment vertical="center" wrapText="1"/>
    </xf>
    <xf numFmtId="3" fontId="1" fillId="2" borderId="124" xfId="0" applyNumberFormat="1" applyFont="1" applyFill="1" applyBorder="1" applyAlignment="1">
      <alignment vertical="center"/>
    </xf>
    <xf numFmtId="3" fontId="11" fillId="0" borderId="0" xfId="0" applyNumberFormat="1" applyFont="1" applyAlignment="1">
      <alignment horizontal="right" vertical="center"/>
    </xf>
    <xf numFmtId="0" fontId="10" fillId="0" borderId="145" xfId="0" applyFont="1" applyBorder="1" applyAlignment="1">
      <alignment horizontal="center" vertical="center"/>
    </xf>
    <xf numFmtId="0" fontId="10" fillId="0" borderId="157" xfId="0" applyFont="1" applyBorder="1" applyAlignment="1">
      <alignment horizontal="center" vertical="center" wrapText="1"/>
    </xf>
    <xf numFmtId="0" fontId="10" fillId="0" borderId="157" xfId="0" applyFont="1" applyBorder="1" applyAlignment="1">
      <alignment horizontal="center" vertical="center"/>
    </xf>
    <xf numFmtId="3" fontId="10" fillId="0" borderId="157" xfId="0" applyNumberFormat="1" applyFont="1" applyBorder="1" applyAlignment="1">
      <alignment horizontal="right" vertical="center"/>
    </xf>
    <xf numFmtId="0" fontId="10" fillId="0" borderId="158" xfId="0" applyFont="1" applyBorder="1" applyAlignment="1">
      <alignment horizontal="center" vertical="center"/>
    </xf>
    <xf numFmtId="49" fontId="11" fillId="0" borderId="148" xfId="0" applyNumberFormat="1" applyFont="1" applyBorder="1" applyAlignment="1">
      <alignment horizontal="center" vertical="center"/>
    </xf>
    <xf numFmtId="49" fontId="11" fillId="0" borderId="85" xfId="0" applyNumberFormat="1" applyFont="1" applyBorder="1" applyAlignment="1">
      <alignment horizontal="center" vertical="center" wrapText="1"/>
    </xf>
    <xf numFmtId="49" fontId="11" fillId="0" borderId="85" xfId="0" applyNumberFormat="1" applyFont="1" applyBorder="1" applyAlignment="1">
      <alignment horizontal="center" vertical="center"/>
    </xf>
    <xf numFmtId="49" fontId="11" fillId="0" borderId="159" xfId="0" applyNumberFormat="1" applyFont="1" applyBorder="1" applyAlignment="1">
      <alignment horizontal="center" vertical="center"/>
    </xf>
    <xf numFmtId="49" fontId="11" fillId="0" borderId="149" xfId="0" applyNumberFormat="1" applyFont="1" applyBorder="1" applyAlignment="1">
      <alignment horizontal="center" vertical="center"/>
    </xf>
    <xf numFmtId="49" fontId="10" fillId="0" borderId="148" xfId="0" applyNumberFormat="1" applyFont="1" applyBorder="1" applyAlignment="1">
      <alignment horizontal="center" vertical="center"/>
    </xf>
    <xf numFmtId="49" fontId="10" fillId="0" borderId="85" xfId="0" applyNumberFormat="1" applyFont="1" applyBorder="1" applyAlignment="1">
      <alignment horizontal="left" vertical="center" wrapText="1"/>
    </xf>
    <xf numFmtId="49" fontId="11" fillId="0" borderId="0" xfId="0" applyNumberFormat="1" applyFont="1" applyAlignment="1">
      <alignment horizontal="center" vertical="center"/>
    </xf>
    <xf numFmtId="0" fontId="10" fillId="0" borderId="148" xfId="0" applyFont="1" applyBorder="1" applyAlignment="1">
      <alignment horizontal="center" vertical="center"/>
    </xf>
    <xf numFmtId="0" fontId="10" fillId="0" borderId="85" xfId="0" applyFont="1" applyBorder="1" applyAlignment="1">
      <alignment horizontal="left" vertical="center" wrapText="1"/>
    </xf>
    <xf numFmtId="0" fontId="11" fillId="0" borderId="85" xfId="0" applyFont="1" applyBorder="1" applyAlignment="1">
      <alignment vertical="center"/>
    </xf>
    <xf numFmtId="3" fontId="10" fillId="0" borderId="85" xfId="0" applyNumberFormat="1" applyFont="1" applyBorder="1" applyAlignment="1">
      <alignment horizontal="right" vertical="center"/>
    </xf>
    <xf numFmtId="0" fontId="11" fillId="0" borderId="159" xfId="0" applyFont="1" applyBorder="1" applyAlignment="1">
      <alignment vertical="center"/>
    </xf>
    <xf numFmtId="0" fontId="8" fillId="0" borderId="0" xfId="0" applyFont="1" applyAlignment="1">
      <alignment horizontal="left" vertical="center"/>
    </xf>
    <xf numFmtId="3" fontId="116" fillId="0" borderId="87" xfId="0" applyNumberFormat="1" applyFont="1" applyBorder="1" applyAlignment="1">
      <alignment horizontal="right"/>
    </xf>
    <xf numFmtId="164" fontId="116" fillId="0" borderId="88" xfId="0" applyNumberFormat="1" applyFont="1" applyBorder="1" applyAlignment="1">
      <alignment horizontal="center"/>
    </xf>
    <xf numFmtId="43" fontId="116" fillId="0" borderId="88" xfId="0" applyNumberFormat="1" applyFont="1" applyBorder="1" applyAlignment="1">
      <alignment horizontal="right"/>
    </xf>
    <xf numFmtId="3" fontId="116" fillId="0" borderId="82" xfId="0" applyNumberFormat="1" applyFont="1" applyBorder="1" applyAlignment="1">
      <alignment horizontal="right"/>
    </xf>
    <xf numFmtId="164" fontId="116" fillId="0" borderId="106" xfId="0" applyNumberFormat="1" applyFont="1" applyBorder="1" applyAlignment="1">
      <alignment horizontal="center"/>
    </xf>
    <xf numFmtId="43" fontId="116" fillId="0" borderId="106" xfId="0" applyNumberFormat="1" applyFont="1" applyBorder="1" applyAlignment="1">
      <alignment horizontal="right"/>
    </xf>
    <xf numFmtId="0" fontId="116" fillId="0" borderId="88" xfId="0" applyFont="1" applyBorder="1" applyAlignment="1">
      <alignment horizontal="right"/>
    </xf>
    <xf numFmtId="0" fontId="116" fillId="0" borderId="88" xfId="0" applyFont="1" applyBorder="1" applyAlignment="1">
      <alignment horizontal="center"/>
    </xf>
    <xf numFmtId="43" fontId="11" fillId="0" borderId="85" xfId="0" applyNumberFormat="1" applyFont="1" applyBorder="1" applyAlignment="1">
      <alignment horizontal="right" vertical="center"/>
    </xf>
    <xf numFmtId="0" fontId="11" fillId="0" borderId="148" xfId="0" applyFont="1" applyBorder="1" applyAlignment="1">
      <alignment horizontal="center" vertical="center"/>
    </xf>
    <xf numFmtId="3" fontId="11" fillId="0" borderId="85" xfId="0" applyNumberFormat="1" applyFont="1" applyBorder="1" applyAlignment="1">
      <alignment horizontal="right" vertical="center"/>
    </xf>
    <xf numFmtId="0" fontId="10" fillId="0" borderId="0" xfId="0" applyFont="1" applyAlignment="1">
      <alignment vertical="center"/>
    </xf>
    <xf numFmtId="0" fontId="11" fillId="0" borderId="85" xfId="0" applyFont="1" applyBorder="1" applyAlignment="1">
      <alignment vertical="center" wrapText="1"/>
    </xf>
    <xf numFmtId="0" fontId="10" fillId="0" borderId="85" xfId="0" applyFont="1" applyBorder="1" applyAlignment="1">
      <alignment vertical="center" wrapText="1"/>
    </xf>
    <xf numFmtId="0" fontId="10" fillId="0" borderId="85" xfId="0" applyFont="1" applyBorder="1" applyAlignment="1">
      <alignment vertical="center"/>
    </xf>
    <xf numFmtId="0" fontId="10" fillId="0" borderId="85" xfId="0" applyFont="1" applyBorder="1" applyAlignment="1">
      <alignment horizontal="center" vertical="center"/>
    </xf>
    <xf numFmtId="0" fontId="10" fillId="0" borderId="159" xfId="0" applyFont="1" applyBorder="1" applyAlignment="1">
      <alignment vertical="center"/>
    </xf>
    <xf numFmtId="0" fontId="11" fillId="0" borderId="160" xfId="0" applyFont="1" applyBorder="1" applyAlignment="1">
      <alignment horizontal="center" vertical="center"/>
    </xf>
    <xf numFmtId="0" fontId="11" fillId="0" borderId="161" xfId="0" applyFont="1" applyBorder="1" applyAlignment="1">
      <alignment vertical="center" wrapText="1"/>
    </xf>
    <xf numFmtId="0" fontId="10" fillId="0" borderId="161" xfId="0" applyFont="1" applyBorder="1" applyAlignment="1">
      <alignment vertical="center"/>
    </xf>
    <xf numFmtId="0" fontId="11" fillId="0" borderId="161" xfId="0" applyFont="1" applyBorder="1" applyAlignment="1">
      <alignment horizontal="center" vertical="center"/>
    </xf>
    <xf numFmtId="3" fontId="11" fillId="0" borderId="161" xfId="0" applyNumberFormat="1" applyFont="1" applyBorder="1" applyAlignment="1">
      <alignment horizontal="right" vertical="center"/>
    </xf>
    <xf numFmtId="0" fontId="11" fillId="0" borderId="162" xfId="0" applyFont="1" applyBorder="1" applyAlignment="1">
      <alignment vertical="center"/>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center" vertical="center"/>
    </xf>
    <xf numFmtId="0" fontId="2" fillId="23" borderId="163" xfId="0" applyFont="1" applyFill="1" applyBorder="1" applyAlignment="1">
      <alignment horizontal="center" vertical="center"/>
    </xf>
    <xf numFmtId="0" fontId="2" fillId="23" borderId="164" xfId="0" applyFont="1" applyFill="1" applyBorder="1" applyAlignment="1">
      <alignment vertical="center"/>
    </xf>
    <xf numFmtId="3" fontId="10" fillId="23" borderId="165" xfId="0" applyNumberFormat="1" applyFont="1" applyFill="1" applyBorder="1" applyAlignment="1">
      <alignment vertical="center"/>
    </xf>
    <xf numFmtId="0" fontId="2" fillId="23" borderId="166" xfId="0" applyFont="1" applyFill="1" applyBorder="1" applyAlignment="1">
      <alignment vertical="center"/>
    </xf>
    <xf numFmtId="0" fontId="10" fillId="17" borderId="1" xfId="0" applyFont="1" applyFill="1" applyBorder="1" applyAlignment="1">
      <alignment horizontal="center" vertical="center"/>
    </xf>
    <xf numFmtId="0" fontId="2" fillId="17" borderId="1" xfId="0" applyFont="1" applyFill="1" applyBorder="1" applyAlignment="1">
      <alignment horizontal="left" vertical="center"/>
    </xf>
    <xf numFmtId="3" fontId="10" fillId="17" borderId="1" xfId="0" applyNumberFormat="1" applyFont="1" applyFill="1" applyBorder="1" applyAlignment="1">
      <alignment vertical="center"/>
    </xf>
    <xf numFmtId="0" fontId="2" fillId="17" borderId="1" xfId="0" applyFont="1" applyFill="1" applyBorder="1" applyAlignment="1">
      <alignment vertical="center"/>
    </xf>
    <xf numFmtId="3" fontId="11" fillId="0" borderId="1" xfId="0" applyNumberFormat="1" applyFont="1" applyBorder="1" applyAlignment="1">
      <alignment vertical="center"/>
    </xf>
    <xf numFmtId="0" fontId="11" fillId="0" borderId="7" xfId="0" applyFont="1" applyBorder="1" applyAlignment="1">
      <alignment horizontal="center" vertical="center"/>
    </xf>
    <xf numFmtId="0" fontId="11" fillId="0" borderId="81" xfId="0" applyFont="1" applyBorder="1" applyAlignment="1">
      <alignment horizontal="left" vertical="center"/>
    </xf>
    <xf numFmtId="3" fontId="11" fillId="0" borderId="7" xfId="0" applyNumberFormat="1" applyFont="1" applyBorder="1" applyAlignment="1">
      <alignment vertical="center"/>
    </xf>
    <xf numFmtId="0" fontId="1" fillId="0" borderId="7" xfId="0" applyFont="1" applyBorder="1" applyAlignment="1">
      <alignment vertical="center"/>
    </xf>
    <xf numFmtId="0" fontId="2" fillId="17" borderId="1" xfId="0" applyFont="1" applyFill="1" applyBorder="1" applyAlignment="1">
      <alignment horizontal="center" vertical="center"/>
    </xf>
    <xf numFmtId="0" fontId="2" fillId="17" borderId="1" xfId="0" applyFont="1" applyFill="1" applyBorder="1" applyAlignment="1">
      <alignment vertical="center" wrapText="1"/>
    </xf>
    <xf numFmtId="3" fontId="2" fillId="17" borderId="1" xfId="0" applyNumberFormat="1" applyFont="1" applyFill="1" applyBorder="1" applyAlignment="1">
      <alignment vertical="center"/>
    </xf>
    <xf numFmtId="0" fontId="12" fillId="0" borderId="0" xfId="0" applyFont="1" applyAlignment="1">
      <alignment horizontal="left" vertical="center"/>
    </xf>
    <xf numFmtId="0" fontId="42" fillId="0" borderId="0" xfId="0" applyFont="1" applyAlignment="1">
      <alignment vertical="center"/>
    </xf>
    <xf numFmtId="1" fontId="147" fillId="0" borderId="0" xfId="0" applyNumberFormat="1" applyFont="1" applyAlignment="1">
      <alignment vertical="center"/>
    </xf>
    <xf numFmtId="0" fontId="2" fillId="0" borderId="167" xfId="0" applyFont="1" applyBorder="1" applyAlignment="1">
      <alignment horizontal="center" vertical="center"/>
    </xf>
    <xf numFmtId="1" fontId="2" fillId="0" borderId="7" xfId="0" applyNumberFormat="1" applyFont="1" applyBorder="1" applyAlignment="1">
      <alignment horizontal="center" vertical="center" wrapText="1"/>
    </xf>
    <xf numFmtId="0" fontId="161" fillId="24" borderId="14" xfId="0" applyFont="1" applyFill="1" applyBorder="1"/>
    <xf numFmtId="0" fontId="130" fillId="24" borderId="14" xfId="0" applyFont="1" applyFill="1" applyBorder="1"/>
    <xf numFmtId="4" fontId="130" fillId="24" borderId="14" xfId="0" applyNumberFormat="1" applyFont="1" applyFill="1" applyBorder="1" applyAlignment="1">
      <alignment horizontal="right"/>
    </xf>
    <xf numFmtId="0" fontId="161" fillId="0" borderId="0" xfId="0" applyFont="1"/>
    <xf numFmtId="0" fontId="161" fillId="24" borderId="85" xfId="0" applyFont="1" applyFill="1" applyBorder="1"/>
    <xf numFmtId="0" fontId="130" fillId="24" borderId="85" xfId="0" applyFont="1" applyFill="1" applyBorder="1"/>
    <xf numFmtId="4" fontId="161" fillId="24" borderId="85" xfId="0" applyNumberFormat="1" applyFont="1" applyFill="1" applyBorder="1"/>
    <xf numFmtId="0" fontId="2" fillId="24" borderId="0" xfId="0" applyFont="1" applyFill="1" applyAlignment="1">
      <alignment horizontal="center" vertical="center"/>
    </xf>
    <xf numFmtId="0" fontId="2" fillId="24" borderId="7" xfId="0" applyFont="1" applyFill="1" applyBorder="1" applyAlignment="1">
      <alignment vertical="center"/>
    </xf>
    <xf numFmtId="4" fontId="2" fillId="24" borderId="7" xfId="0" applyNumberFormat="1" applyFont="1" applyFill="1" applyBorder="1" applyAlignment="1">
      <alignment horizontal="right" vertical="center"/>
    </xf>
    <xf numFmtId="0" fontId="1" fillId="24" borderId="7" xfId="0" applyFont="1" applyFill="1" applyBorder="1" applyAlignment="1">
      <alignment vertical="center"/>
    </xf>
    <xf numFmtId="0" fontId="2" fillId="24" borderId="168" xfId="0" applyFont="1" applyFill="1" applyBorder="1" applyAlignment="1">
      <alignment horizontal="center" vertical="center"/>
    </xf>
    <xf numFmtId="0" fontId="2" fillId="24" borderId="168" xfId="0" applyFont="1" applyFill="1" applyBorder="1" applyAlignment="1">
      <alignment vertical="center"/>
    </xf>
    <xf numFmtId="4" fontId="2" fillId="24" borderId="168" xfId="0" applyNumberFormat="1" applyFont="1" applyFill="1" applyBorder="1" applyAlignment="1">
      <alignment horizontal="right" vertical="center"/>
    </xf>
    <xf numFmtId="0" fontId="1" fillId="24" borderId="168" xfId="0" applyFont="1" applyFill="1" applyBorder="1" applyAlignment="1">
      <alignment vertical="center"/>
    </xf>
    <xf numFmtId="0" fontId="1" fillId="0" borderId="87" xfId="0" applyFont="1" applyBorder="1" applyAlignment="1">
      <alignment horizontal="center" vertical="center"/>
    </xf>
    <xf numFmtId="0" fontId="1" fillId="0" borderId="87" xfId="0" applyFont="1" applyBorder="1" applyAlignment="1">
      <alignment horizontal="left" vertical="center" wrapText="1"/>
    </xf>
    <xf numFmtId="4" fontId="1" fillId="0" borderId="87" xfId="0" applyNumberFormat="1" applyFont="1" applyBorder="1" applyAlignment="1">
      <alignment horizontal="right" vertical="center"/>
    </xf>
    <xf numFmtId="0" fontId="1" fillId="0" borderId="87" xfId="0" applyFont="1" applyBorder="1" applyAlignment="1">
      <alignment vertical="center" wrapText="1"/>
    </xf>
    <xf numFmtId="0" fontId="1" fillId="0" borderId="87" xfId="0" quotePrefix="1" applyFont="1" applyBorder="1" applyAlignment="1">
      <alignment horizontal="center" vertical="center"/>
    </xf>
    <xf numFmtId="0" fontId="1" fillId="8" borderId="87" xfId="0" applyFont="1" applyFill="1" applyBorder="1" applyAlignment="1">
      <alignment vertical="center" wrapText="1"/>
    </xf>
    <xf numFmtId="0" fontId="1" fillId="0" borderId="87" xfId="0" applyFont="1" applyBorder="1" applyAlignment="1">
      <alignment vertical="center"/>
    </xf>
    <xf numFmtId="0" fontId="2" fillId="24" borderId="87" xfId="0" applyFont="1" applyFill="1" applyBorder="1" applyAlignment="1">
      <alignment horizontal="center" vertical="center"/>
    </xf>
    <xf numFmtId="0" fontId="2" fillId="24" borderId="87" xfId="0" applyFont="1" applyFill="1" applyBorder="1" applyAlignment="1">
      <alignment vertical="center"/>
    </xf>
    <xf numFmtId="4" fontId="2" fillId="24" borderId="87" xfId="0" applyNumberFormat="1" applyFont="1" applyFill="1" applyBorder="1" applyAlignment="1">
      <alignment horizontal="right" vertical="center"/>
    </xf>
    <xf numFmtId="0" fontId="1" fillId="24" borderId="87" xfId="0" applyFont="1" applyFill="1" applyBorder="1" applyAlignment="1">
      <alignment vertical="center"/>
    </xf>
    <xf numFmtId="0" fontId="114" fillId="0" borderId="87" xfId="0" applyFont="1" applyBorder="1" applyAlignment="1">
      <alignment vertical="center" wrapText="1"/>
    </xf>
    <xf numFmtId="4" fontId="114" fillId="0" borderId="88" xfId="0" applyNumberFormat="1" applyFont="1" applyBorder="1" applyAlignment="1">
      <alignment horizontal="right" vertical="center"/>
    </xf>
    <xf numFmtId="4" fontId="18" fillId="0" borderId="87" xfId="0" applyNumberFormat="1" applyFont="1" applyBorder="1" applyAlignment="1">
      <alignment horizontal="right" vertical="center" wrapText="1"/>
    </xf>
    <xf numFmtId="164" fontId="1" fillId="0" borderId="169" xfId="0" applyNumberFormat="1" applyFont="1" applyBorder="1" applyAlignment="1">
      <alignment horizontal="center" vertical="center"/>
    </xf>
    <xf numFmtId="0" fontId="7" fillId="24" borderId="135" xfId="0" applyFont="1" applyFill="1" applyBorder="1" applyAlignment="1">
      <alignment vertical="center" wrapText="1"/>
    </xf>
    <xf numFmtId="4" fontId="7" fillId="24" borderId="87" xfId="0" applyNumberFormat="1" applyFont="1" applyFill="1" applyBorder="1" applyAlignment="1">
      <alignment horizontal="right" vertical="center"/>
    </xf>
    <xf numFmtId="0" fontId="7" fillId="24" borderId="88" xfId="0" applyFont="1" applyFill="1" applyBorder="1" applyAlignment="1">
      <alignment vertical="center"/>
    </xf>
    <xf numFmtId="0" fontId="6" fillId="0" borderId="87" xfId="0" applyFont="1" applyBorder="1" applyAlignment="1">
      <alignment horizontal="center" vertical="center"/>
    </xf>
    <xf numFmtId="0" fontId="2" fillId="24" borderId="87" xfId="0" applyFont="1" applyFill="1" applyBorder="1" applyAlignment="1">
      <alignment vertical="center" wrapText="1"/>
    </xf>
    <xf numFmtId="0" fontId="2" fillId="0" borderId="87" xfId="0" quotePrefix="1" applyFont="1" applyBorder="1" applyAlignment="1">
      <alignment horizontal="center" vertical="center"/>
    </xf>
    <xf numFmtId="0" fontId="2" fillId="0" borderId="87" xfId="0" applyFont="1" applyBorder="1" applyAlignment="1">
      <alignment vertical="center" wrapText="1"/>
    </xf>
    <xf numFmtId="4" fontId="2" fillId="0" borderId="87" xfId="0" applyNumberFormat="1" applyFont="1" applyBorder="1" applyAlignment="1">
      <alignment horizontal="right" vertical="center"/>
    </xf>
    <xf numFmtId="0" fontId="2" fillId="0" borderId="87" xfId="0" applyFont="1" applyBorder="1" applyAlignment="1">
      <alignment vertical="center"/>
    </xf>
    <xf numFmtId="0" fontId="2" fillId="24" borderId="169" xfId="0" applyFont="1" applyFill="1" applyBorder="1" applyAlignment="1">
      <alignment horizontal="center" vertical="center"/>
    </xf>
    <xf numFmtId="0" fontId="2" fillId="24" borderId="135" xfId="0" applyFont="1" applyFill="1" applyBorder="1" applyAlignment="1">
      <alignment vertical="center" wrapText="1"/>
    </xf>
    <xf numFmtId="0" fontId="1" fillId="24" borderId="88" xfId="0" applyFont="1" applyFill="1" applyBorder="1" applyAlignment="1">
      <alignment vertical="center"/>
    </xf>
    <xf numFmtId="0" fontId="2" fillId="24" borderId="137" xfId="0" applyFont="1" applyFill="1" applyBorder="1" applyAlignment="1">
      <alignment vertical="center" wrapText="1"/>
    </xf>
    <xf numFmtId="4" fontId="2" fillId="24" borderId="81" xfId="0" applyNumberFormat="1" applyFont="1" applyFill="1" applyBorder="1" applyAlignment="1">
      <alignment horizontal="right" vertical="center"/>
    </xf>
    <xf numFmtId="0" fontId="1" fillId="24" borderId="85" xfId="0" applyFont="1" applyFill="1" applyBorder="1" applyAlignment="1">
      <alignment vertical="center"/>
    </xf>
    <xf numFmtId="0" fontId="2" fillId="24" borderId="5" xfId="0" applyFont="1" applyFill="1" applyBorder="1" applyAlignment="1">
      <alignment horizontal="center" vertical="center"/>
    </xf>
    <xf numFmtId="0" fontId="2" fillId="24" borderId="5" xfId="0" applyFont="1" applyFill="1" applyBorder="1" applyAlignment="1">
      <alignment vertical="center" wrapText="1"/>
    </xf>
    <xf numFmtId="4" fontId="2" fillId="24" borderId="5" xfId="0" applyNumberFormat="1" applyFont="1" applyFill="1" applyBorder="1" applyAlignment="1">
      <alignment horizontal="right" vertical="center"/>
    </xf>
    <xf numFmtId="0" fontId="1" fillId="24" borderId="5" xfId="0" applyFont="1" applyFill="1" applyBorder="1" applyAlignment="1">
      <alignment vertical="center"/>
    </xf>
    <xf numFmtId="0" fontId="2" fillId="24" borderId="170" xfId="0" applyFont="1" applyFill="1" applyBorder="1" applyAlignment="1">
      <alignment horizontal="center" vertical="center"/>
    </xf>
    <xf numFmtId="0" fontId="2" fillId="24" borderId="170" xfId="0" applyFont="1" applyFill="1" applyBorder="1" applyAlignment="1">
      <alignment vertical="center" wrapText="1"/>
    </xf>
    <xf numFmtId="4" fontId="2" fillId="24" borderId="170" xfId="0" applyNumberFormat="1" applyFont="1" applyFill="1" applyBorder="1" applyAlignment="1">
      <alignment horizontal="right" vertical="center"/>
    </xf>
    <xf numFmtId="0" fontId="1" fillId="24" borderId="170" xfId="0" applyFont="1" applyFill="1" applyBorder="1" applyAlignment="1">
      <alignment vertical="center" wrapText="1"/>
    </xf>
    <xf numFmtId="164" fontId="1" fillId="0" borderId="134" xfId="0" applyNumberFormat="1" applyFont="1" applyBorder="1" applyAlignment="1">
      <alignment horizontal="center" vertical="center"/>
    </xf>
    <xf numFmtId="4" fontId="1" fillId="0" borderId="134" xfId="0" applyNumberFormat="1" applyFont="1" applyBorder="1" applyAlignment="1">
      <alignment horizontal="right" vertical="center"/>
    </xf>
    <xf numFmtId="164" fontId="2" fillId="0" borderId="137" xfId="0" applyNumberFormat="1" applyFont="1" applyBorder="1" applyAlignment="1">
      <alignment horizontal="center" vertical="center"/>
    </xf>
    <xf numFmtId="0" fontId="2" fillId="0" borderId="81" xfId="0" applyFont="1" applyBorder="1" applyAlignment="1">
      <alignment vertical="center" wrapText="1"/>
    </xf>
    <xf numFmtId="4" fontId="2" fillId="0" borderId="81" xfId="0" applyNumberFormat="1" applyFont="1" applyBorder="1" applyAlignment="1">
      <alignment horizontal="right" vertical="center"/>
    </xf>
    <xf numFmtId="0" fontId="1" fillId="0" borderId="81" xfId="0" applyFont="1" applyBorder="1" applyAlignment="1">
      <alignment vertical="center"/>
    </xf>
    <xf numFmtId="0" fontId="1" fillId="0" borderId="137" xfId="0" applyFont="1" applyBorder="1" applyAlignment="1">
      <alignment horizontal="center" vertical="center"/>
    </xf>
    <xf numFmtId="0" fontId="1" fillId="0" borderId="81" xfId="0" applyFont="1" applyBorder="1" applyAlignment="1">
      <alignment vertical="center" wrapText="1"/>
    </xf>
    <xf numFmtId="4" fontId="1" fillId="0" borderId="81" xfId="0" applyNumberFormat="1" applyFont="1" applyBorder="1" applyAlignment="1">
      <alignment horizontal="right" vertical="center"/>
    </xf>
    <xf numFmtId="0" fontId="7" fillId="0" borderId="137" xfId="0" applyFont="1" applyBorder="1" applyAlignment="1">
      <alignment horizontal="center" vertical="center"/>
    </xf>
    <xf numFmtId="0" fontId="7" fillId="0" borderId="81" xfId="0" applyFont="1" applyBorder="1" applyAlignment="1">
      <alignment vertical="center" wrapText="1"/>
    </xf>
    <xf numFmtId="4" fontId="7" fillId="0" borderId="81" xfId="0" applyNumberFormat="1" applyFont="1" applyBorder="1" applyAlignment="1">
      <alignment horizontal="right" vertical="center"/>
    </xf>
    <xf numFmtId="0" fontId="7" fillId="0" borderId="81" xfId="0" applyFont="1" applyBorder="1" applyAlignment="1">
      <alignment vertical="center"/>
    </xf>
    <xf numFmtId="0" fontId="1" fillId="0" borderId="137" xfId="0" quotePrefix="1" applyFont="1" applyBorder="1" applyAlignment="1">
      <alignment horizontal="center" vertical="center"/>
    </xf>
    <xf numFmtId="4" fontId="2" fillId="0" borderId="1" xfId="0" applyNumberFormat="1" applyFont="1" applyBorder="1" applyAlignment="1">
      <alignment horizontal="right" vertical="center"/>
    </xf>
    <xf numFmtId="1" fontId="6" fillId="0" borderId="0" xfId="0" applyNumberFormat="1" applyFont="1" applyAlignment="1">
      <alignment horizontal="left" vertical="center" wrapText="1"/>
    </xf>
    <xf numFmtId="1" fontId="2" fillId="0" borderId="0" xfId="0" applyNumberFormat="1" applyFont="1" applyAlignment="1">
      <alignment horizontal="center" vertical="center"/>
    </xf>
    <xf numFmtId="0" fontId="162" fillId="0" borderId="0" xfId="0" applyFont="1"/>
    <xf numFmtId="0" fontId="61" fillId="0" borderId="0" xfId="0" applyFont="1"/>
    <xf numFmtId="0" fontId="47" fillId="0" borderId="0" xfId="0" applyFont="1"/>
    <xf numFmtId="0" fontId="3" fillId="3" borderId="1" xfId="0" applyFont="1" applyFill="1" applyBorder="1" applyAlignment="1">
      <alignment vertical="center" wrapText="1"/>
    </xf>
    <xf numFmtId="49" fontId="1" fillId="3" borderId="1" xfId="0" applyNumberFormat="1" applyFont="1" applyFill="1" applyBorder="1" applyAlignment="1">
      <alignment horizontal="center" vertical="center" wrapText="1"/>
    </xf>
    <xf numFmtId="49" fontId="1" fillId="0" borderId="0" xfId="0" applyNumberFormat="1" applyFont="1" applyAlignment="1">
      <alignment horizontal="center"/>
    </xf>
    <xf numFmtId="0" fontId="51" fillId="3" borderId="1" xfId="0" applyFont="1" applyFill="1" applyBorder="1" applyAlignment="1">
      <alignment vertical="center" wrapText="1"/>
    </xf>
    <xf numFmtId="3" fontId="51" fillId="3" borderId="140" xfId="0" applyNumberFormat="1" applyFont="1" applyFill="1" applyBorder="1" applyAlignment="1">
      <alignment vertical="center" wrapText="1"/>
    </xf>
    <xf numFmtId="3" fontId="51" fillId="3" borderId="1" xfId="0" applyNumberFormat="1" applyFont="1" applyFill="1" applyBorder="1" applyAlignment="1">
      <alignment vertical="center" wrapText="1"/>
    </xf>
    <xf numFmtId="0" fontId="146" fillId="3" borderId="142" xfId="0" applyFont="1" applyFill="1" applyBorder="1" applyAlignment="1">
      <alignment vertical="center" wrapText="1"/>
    </xf>
    <xf numFmtId="3" fontId="146" fillId="3" borderId="1" xfId="0" applyNumberFormat="1" applyFont="1" applyFill="1" applyBorder="1" applyAlignment="1">
      <alignment horizontal="right" vertical="center" wrapText="1"/>
    </xf>
    <xf numFmtId="0" fontId="3" fillId="3" borderId="1" xfId="0" applyFont="1" applyFill="1" applyBorder="1" applyAlignment="1">
      <alignment wrapText="1"/>
    </xf>
    <xf numFmtId="3" fontId="146" fillId="3" borderId="1" xfId="0" applyNumberFormat="1" applyFont="1" applyFill="1" applyBorder="1" applyAlignment="1">
      <alignment horizontal="right" wrapText="1"/>
    </xf>
    <xf numFmtId="3" fontId="146" fillId="3" borderId="123" xfId="0" applyNumberFormat="1" applyFont="1" applyFill="1" applyBorder="1" applyAlignment="1">
      <alignment horizontal="right" wrapText="1"/>
    </xf>
    <xf numFmtId="0" fontId="146" fillId="3" borderId="123" xfId="0" applyFont="1" applyFill="1" applyBorder="1" applyAlignment="1">
      <alignment horizontal="right" wrapText="1"/>
    </xf>
    <xf numFmtId="0" fontId="146" fillId="3" borderId="1" xfId="0" applyFont="1" applyFill="1" applyBorder="1" applyAlignment="1">
      <alignment horizontal="right" wrapText="1"/>
    </xf>
    <xf numFmtId="0" fontId="116" fillId="0" borderId="0" xfId="0" applyFont="1"/>
    <xf numFmtId="0" fontId="116" fillId="0" borderId="0" xfId="0" applyFont="1" applyAlignment="1">
      <alignment horizontal="center"/>
    </xf>
    <xf numFmtId="0" fontId="118" fillId="0" borderId="0" xfId="0" applyFont="1" applyAlignment="1">
      <alignment horizontal="center"/>
    </xf>
    <xf numFmtId="0" fontId="130" fillId="0" borderId="0" xfId="0" applyFont="1" applyAlignment="1">
      <alignment horizontal="right"/>
    </xf>
    <xf numFmtId="1" fontId="118" fillId="0" borderId="0" xfId="0" applyNumberFormat="1" applyFont="1"/>
    <xf numFmtId="0" fontId="165" fillId="0" borderId="0" xfId="0" applyFont="1"/>
    <xf numFmtId="0" fontId="118" fillId="0" borderId="0" xfId="0" applyFont="1"/>
    <xf numFmtId="3" fontId="116" fillId="0" borderId="0" xfId="0" applyNumberFormat="1" applyFont="1"/>
    <xf numFmtId="0" fontId="118" fillId="0" borderId="145" xfId="0" applyFont="1" applyBorder="1" applyAlignment="1">
      <alignment horizontal="center"/>
    </xf>
    <xf numFmtId="0" fontId="118" fillId="0" borderId="157" xfId="0" applyFont="1" applyBorder="1" applyAlignment="1">
      <alignment horizontal="center"/>
    </xf>
    <xf numFmtId="3" fontId="118" fillId="0" borderId="157" xfId="0" applyNumberFormat="1" applyFont="1" applyBorder="1" applyAlignment="1">
      <alignment horizontal="center"/>
    </xf>
    <xf numFmtId="0" fontId="118" fillId="0" borderId="158" xfId="0" applyFont="1" applyBorder="1" applyAlignment="1">
      <alignment horizontal="center"/>
    </xf>
    <xf numFmtId="0" fontId="118" fillId="0" borderId="1" xfId="0" applyFont="1" applyBorder="1" applyAlignment="1">
      <alignment horizontal="center"/>
    </xf>
    <xf numFmtId="0" fontId="118" fillId="0" borderId="1" xfId="0" applyFont="1" applyBorder="1"/>
    <xf numFmtId="0" fontId="118" fillId="8" borderId="1" xfId="0" applyFont="1" applyFill="1" applyBorder="1" applyAlignment="1">
      <alignment horizontal="center"/>
    </xf>
    <xf numFmtId="0" fontId="11" fillId="8" borderId="1" xfId="0" applyFont="1" applyFill="1" applyBorder="1" applyAlignment="1">
      <alignment horizontal="left" vertical="center" wrapText="1"/>
    </xf>
    <xf numFmtId="0" fontId="116" fillId="8" borderId="1" xfId="0" applyFont="1" applyFill="1" applyBorder="1" applyAlignment="1">
      <alignment horizontal="center"/>
    </xf>
    <xf numFmtId="0" fontId="116" fillId="8" borderId="1" xfId="0" applyFont="1" applyFill="1" applyBorder="1"/>
    <xf numFmtId="0" fontId="118" fillId="8" borderId="148" xfId="0" applyFont="1" applyFill="1" applyBorder="1" applyAlignment="1">
      <alignment horizontal="center"/>
    </xf>
    <xf numFmtId="0" fontId="116" fillId="0" borderId="85" xfId="0" applyFont="1" applyBorder="1"/>
    <xf numFmtId="3" fontId="116" fillId="0" borderId="85" xfId="0" applyNumberFormat="1" applyFont="1" applyBorder="1"/>
    <xf numFmtId="0" fontId="116" fillId="0" borderId="85" xfId="0" applyFont="1" applyBorder="1" applyAlignment="1">
      <alignment horizontal="center"/>
    </xf>
    <xf numFmtId="0" fontId="116" fillId="0" borderId="0" xfId="0" applyFont="1" applyAlignment="1">
      <alignment horizontal="right"/>
    </xf>
    <xf numFmtId="0" fontId="116" fillId="0" borderId="149" xfId="0" applyFont="1" applyBorder="1"/>
    <xf numFmtId="0" fontId="118" fillId="0" borderId="148" xfId="0" applyFont="1" applyBorder="1" applyAlignment="1">
      <alignment horizontal="center"/>
    </xf>
    <xf numFmtId="0" fontId="118" fillId="0" borderId="85" xfId="0" applyFont="1" applyBorder="1" applyAlignment="1">
      <alignment horizontal="left"/>
    </xf>
    <xf numFmtId="3" fontId="118" fillId="0" borderId="85" xfId="0" applyNumberFormat="1" applyFont="1" applyBorder="1"/>
    <xf numFmtId="0" fontId="118" fillId="0" borderId="85" xfId="0" applyFont="1" applyBorder="1"/>
    <xf numFmtId="0" fontId="118" fillId="0" borderId="85" xfId="0" applyFont="1" applyBorder="1" applyAlignment="1">
      <alignment horizontal="center"/>
    </xf>
    <xf numFmtId="0" fontId="118" fillId="0" borderId="159" xfId="0" applyFont="1" applyBorder="1"/>
    <xf numFmtId="0" fontId="116" fillId="0" borderId="160" xfId="0" applyFont="1" applyBorder="1" applyAlignment="1">
      <alignment horizontal="center"/>
    </xf>
    <xf numFmtId="0" fontId="116" fillId="0" borderId="161" xfId="0" applyFont="1" applyBorder="1"/>
    <xf numFmtId="3" fontId="118" fillId="0" borderId="161" xfId="0" applyNumberFormat="1" applyFont="1" applyBorder="1"/>
    <xf numFmtId="0" fontId="118" fillId="0" borderId="161" xfId="0" applyFont="1" applyBorder="1"/>
    <xf numFmtId="0" fontId="116" fillId="0" borderId="161" xfId="0" applyFont="1" applyBorder="1" applyAlignment="1">
      <alignment horizontal="center"/>
    </xf>
    <xf numFmtId="0" fontId="116" fillId="0" borderId="162" xfId="0" applyFont="1" applyBorder="1"/>
    <xf numFmtId="3" fontId="114" fillId="0" borderId="0" xfId="0" applyNumberFormat="1" applyFont="1"/>
    <xf numFmtId="0" fontId="166" fillId="0" borderId="0" xfId="0" applyFont="1"/>
    <xf numFmtId="0" fontId="167" fillId="0" borderId="0" xfId="0" applyFont="1" applyAlignment="1">
      <alignment horizontal="center"/>
    </xf>
    <xf numFmtId="0" fontId="167" fillId="0" borderId="0" xfId="0" applyFont="1"/>
    <xf numFmtId="0" fontId="13" fillId="8" borderId="0" xfId="0" applyFont="1" applyFill="1"/>
    <xf numFmtId="165" fontId="147" fillId="0" borderId="0" xfId="0" applyNumberFormat="1" applyFont="1" applyAlignment="1">
      <alignment vertical="center"/>
    </xf>
    <xf numFmtId="0" fontId="2" fillId="20" borderId="1" xfId="0" applyFont="1" applyFill="1" applyBorder="1" applyAlignment="1">
      <alignment vertical="center"/>
    </xf>
    <xf numFmtId="3" fontId="2" fillId="20" borderId="1" xfId="0" applyNumberFormat="1" applyFont="1" applyFill="1" applyBorder="1" applyAlignment="1">
      <alignment vertical="center"/>
    </xf>
    <xf numFmtId="0" fontId="2" fillId="24" borderId="1" xfId="0" applyFont="1" applyFill="1" applyBorder="1" applyAlignment="1">
      <alignment horizontal="center" vertical="center"/>
    </xf>
    <xf numFmtId="0" fontId="2" fillId="24" borderId="1" xfId="0" applyFont="1" applyFill="1" applyBorder="1" applyAlignment="1">
      <alignment vertical="center" wrapText="1"/>
    </xf>
    <xf numFmtId="3" fontId="2" fillId="24" borderId="1" xfId="0" applyNumberFormat="1" applyFont="1" applyFill="1" applyBorder="1" applyAlignment="1">
      <alignment horizontal="right" vertical="center" wrapText="1"/>
    </xf>
    <xf numFmtId="0" fontId="1" fillId="24" borderId="1" xfId="0" applyFont="1" applyFill="1" applyBorder="1" applyAlignment="1">
      <alignment vertical="center"/>
    </xf>
    <xf numFmtId="0" fontId="2" fillId="0" borderId="7" xfId="0" applyFont="1" applyBorder="1" applyAlignment="1">
      <alignment vertical="center" wrapText="1"/>
    </xf>
    <xf numFmtId="3" fontId="2" fillId="0" borderId="7" xfId="0" applyNumberFormat="1" applyFont="1" applyBorder="1" applyAlignment="1">
      <alignment horizontal="right" vertical="center" wrapText="1"/>
    </xf>
    <xf numFmtId="0" fontId="1" fillId="0" borderId="1" xfId="0" applyFont="1" applyBorder="1" applyAlignment="1">
      <alignment horizontal="left" vertical="center"/>
    </xf>
    <xf numFmtId="0" fontId="10" fillId="0" borderId="0" xfId="0" applyFont="1" applyAlignment="1">
      <alignment horizontal="left" vertical="center" wrapText="1"/>
    </xf>
    <xf numFmtId="0" fontId="1" fillId="8" borderId="67" xfId="0" applyFont="1" applyFill="1" applyBorder="1" applyAlignment="1">
      <alignment horizontal="center" vertical="center" shrinkToFit="1"/>
    </xf>
    <xf numFmtId="14" fontId="1" fillId="8" borderId="67" xfId="0" applyNumberFormat="1" applyFont="1" applyFill="1" applyBorder="1" applyAlignment="1">
      <alignment horizontal="center" vertical="center" shrinkToFit="1"/>
    </xf>
    <xf numFmtId="49" fontId="1" fillId="8" borderId="67" xfId="0" applyNumberFormat="1" applyFont="1" applyFill="1" applyBorder="1" applyAlignment="1">
      <alignment horizontal="center" vertical="center" shrinkToFit="1"/>
    </xf>
    <xf numFmtId="0" fontId="1" fillId="8" borderId="67" xfId="0" applyFont="1" applyFill="1" applyBorder="1" applyAlignment="1">
      <alignment vertical="center" shrinkToFit="1"/>
    </xf>
    <xf numFmtId="180" fontId="1" fillId="8" borderId="67" xfId="0" applyNumberFormat="1" applyFont="1" applyFill="1" applyBorder="1" applyAlignment="1">
      <alignment vertical="center" shrinkToFit="1"/>
    </xf>
    <xf numFmtId="0" fontId="1" fillId="8" borderId="67" xfId="0" applyFont="1" applyFill="1" applyBorder="1" applyAlignment="1">
      <alignment vertical="center"/>
    </xf>
    <xf numFmtId="0" fontId="169" fillId="8" borderId="67" xfId="0" applyFont="1" applyFill="1" applyBorder="1" applyAlignment="1">
      <alignment vertical="center" shrinkToFit="1"/>
    </xf>
    <xf numFmtId="0" fontId="2" fillId="8" borderId="1" xfId="0" applyFont="1" applyFill="1" applyBorder="1" applyAlignment="1">
      <alignment horizontal="center" vertical="center" shrinkToFit="1"/>
    </xf>
    <xf numFmtId="0" fontId="2" fillId="8" borderId="1" xfId="0" applyFont="1" applyFill="1" applyBorder="1" applyAlignment="1">
      <alignment horizontal="left" vertical="center" shrinkToFit="1"/>
    </xf>
    <xf numFmtId="14" fontId="2" fillId="8" borderId="1" xfId="0" applyNumberFormat="1" applyFont="1" applyFill="1" applyBorder="1" applyAlignment="1">
      <alignment horizontal="center" vertical="center" shrinkToFit="1"/>
    </xf>
    <xf numFmtId="49" fontId="2" fillId="8" borderId="1" xfId="0" applyNumberFormat="1" applyFont="1" applyFill="1" applyBorder="1" applyAlignment="1">
      <alignment horizontal="center" vertical="center" shrinkToFit="1"/>
    </xf>
    <xf numFmtId="0" fontId="1" fillId="8" borderId="1" xfId="0" applyFont="1" applyFill="1" applyBorder="1" applyAlignment="1">
      <alignment horizontal="center" vertical="center" shrinkToFit="1"/>
    </xf>
    <xf numFmtId="0" fontId="1" fillId="8" borderId="1" xfId="0" applyFont="1" applyFill="1" applyBorder="1" applyAlignment="1">
      <alignment vertical="center" shrinkToFit="1"/>
    </xf>
    <xf numFmtId="0" fontId="1" fillId="8" borderId="1" xfId="0" applyFont="1" applyFill="1" applyBorder="1" applyAlignment="1">
      <alignment horizontal="left" vertical="center" shrinkToFit="1"/>
    </xf>
    <xf numFmtId="49" fontId="1" fillId="8" borderId="1" xfId="0" applyNumberFormat="1" applyFont="1" applyFill="1" applyBorder="1" applyAlignment="1">
      <alignment horizontal="center" vertical="center" shrinkToFit="1"/>
    </xf>
    <xf numFmtId="14" fontId="1" fillId="8" borderId="1" xfId="0" applyNumberFormat="1" applyFont="1" applyFill="1" applyBorder="1" applyAlignment="1">
      <alignment horizontal="center" vertical="center" shrinkToFit="1"/>
    </xf>
    <xf numFmtId="180" fontId="1" fillId="8" borderId="1" xfId="0" applyNumberFormat="1" applyFont="1" applyFill="1" applyBorder="1" applyAlignment="1">
      <alignment vertical="center" shrinkToFit="1"/>
    </xf>
    <xf numFmtId="182" fontId="1" fillId="8" borderId="1" xfId="0" applyNumberFormat="1" applyFont="1" applyFill="1" applyBorder="1" applyAlignment="1">
      <alignment horizontal="center" vertical="center" shrinkToFit="1"/>
    </xf>
    <xf numFmtId="182" fontId="1" fillId="8" borderId="1" xfId="0" applyNumberFormat="1" applyFont="1" applyFill="1" applyBorder="1" applyAlignment="1">
      <alignment vertical="center" shrinkToFit="1"/>
    </xf>
    <xf numFmtId="1" fontId="1" fillId="8" borderId="1" xfId="0" applyNumberFormat="1" applyFont="1" applyFill="1" applyBorder="1" applyAlignment="1">
      <alignment horizontal="center" vertical="center" shrinkToFit="1"/>
    </xf>
    <xf numFmtId="49" fontId="2" fillId="8" borderId="1" xfId="0" applyNumberFormat="1" applyFont="1" applyFill="1" applyBorder="1" applyAlignment="1">
      <alignment vertical="center" shrinkToFit="1"/>
    </xf>
    <xf numFmtId="180" fontId="1" fillId="8" borderId="1" xfId="0" quotePrefix="1" applyNumberFormat="1" applyFont="1" applyFill="1" applyBorder="1" applyAlignment="1">
      <alignment vertical="center" shrinkToFit="1"/>
    </xf>
    <xf numFmtId="14" fontId="1" fillId="8" borderId="1" xfId="0" applyNumberFormat="1" applyFont="1" applyFill="1" applyBorder="1" applyAlignment="1">
      <alignment vertical="center" shrinkToFit="1"/>
    </xf>
    <xf numFmtId="0" fontId="1" fillId="8" borderId="1" xfId="0" applyFont="1" applyFill="1" applyBorder="1" applyAlignment="1">
      <alignment vertical="center"/>
    </xf>
    <xf numFmtId="0" fontId="1" fillId="8" borderId="1" xfId="0" applyFont="1" applyFill="1" applyBorder="1" applyAlignment="1">
      <alignment horizontal="left" vertical="center"/>
    </xf>
    <xf numFmtId="14" fontId="1" fillId="8" borderId="1" xfId="0" applyNumberFormat="1" applyFont="1" applyFill="1" applyBorder="1" applyAlignment="1">
      <alignment horizontal="center" vertical="center"/>
    </xf>
    <xf numFmtId="49" fontId="1" fillId="8" borderId="1" xfId="0" applyNumberFormat="1" applyFont="1" applyFill="1" applyBorder="1" applyAlignment="1">
      <alignment horizontal="center" vertical="center"/>
    </xf>
    <xf numFmtId="0" fontId="20" fillId="0" borderId="0" xfId="0" applyFont="1" applyAlignment="1">
      <alignment horizontal="left"/>
    </xf>
    <xf numFmtId="0" fontId="20" fillId="3" borderId="0" xfId="0" applyFont="1" applyFill="1"/>
    <xf numFmtId="49" fontId="20" fillId="3" borderId="0" xfId="0" applyNumberFormat="1" applyFont="1" applyFill="1"/>
    <xf numFmtId="180" fontId="20" fillId="3" borderId="0" xfId="0" applyNumberFormat="1" applyFont="1" applyFill="1"/>
    <xf numFmtId="0" fontId="130" fillId="3" borderId="97" xfId="0" applyFont="1" applyFill="1" applyBorder="1" applyAlignment="1">
      <alignment horizontal="center"/>
    </xf>
    <xf numFmtId="49" fontId="114" fillId="3" borderId="5" xfId="0" applyNumberFormat="1" applyFont="1" applyFill="1" applyBorder="1" applyAlignment="1">
      <alignment horizontal="center"/>
    </xf>
    <xf numFmtId="0" fontId="114" fillId="0" borderId="6" xfId="0" applyFont="1" applyBorder="1"/>
    <xf numFmtId="0" fontId="20" fillId="3" borderId="6" xfId="0" applyFont="1" applyFill="1" applyBorder="1"/>
    <xf numFmtId="0" fontId="20" fillId="0" borderId="6" xfId="0" applyFont="1" applyBorder="1"/>
    <xf numFmtId="49" fontId="114" fillId="25" borderId="5" xfId="0" applyNumberFormat="1" applyFont="1" applyFill="1" applyBorder="1" applyAlignment="1">
      <alignment horizontal="center"/>
    </xf>
    <xf numFmtId="0" fontId="114" fillId="25" borderId="6" xfId="0" applyFont="1" applyFill="1" applyBorder="1"/>
    <xf numFmtId="0" fontId="20" fillId="25" borderId="0" xfId="0" applyFont="1" applyFill="1"/>
    <xf numFmtId="49" fontId="20" fillId="25" borderId="0" xfId="0" applyNumberFormat="1" applyFont="1" applyFill="1"/>
    <xf numFmtId="180" fontId="20" fillId="25" borderId="0" xfId="0" applyNumberFormat="1" applyFont="1" applyFill="1"/>
    <xf numFmtId="49" fontId="20" fillId="0" borderId="0" xfId="0" applyNumberFormat="1" applyFont="1"/>
    <xf numFmtId="0" fontId="69" fillId="0" borderId="0" xfId="0" applyFont="1" applyAlignment="1">
      <alignment horizontal="center"/>
    </xf>
    <xf numFmtId="0" fontId="20" fillId="0" borderId="0" xfId="0" applyFont="1" applyAlignment="1">
      <alignment vertical="top"/>
    </xf>
    <xf numFmtId="49" fontId="20" fillId="2" borderId="0" xfId="0" applyNumberFormat="1" applyFont="1" applyFill="1"/>
    <xf numFmtId="0" fontId="70" fillId="0" borderId="5" xfId="0" applyFont="1" applyBorder="1" applyAlignment="1">
      <alignment horizontal="center" vertical="top"/>
    </xf>
    <xf numFmtId="0" fontId="70" fillId="0" borderId="6" xfId="0" applyFont="1" applyBorder="1" applyAlignment="1">
      <alignment horizontal="center" vertical="top"/>
    </xf>
    <xf numFmtId="0" fontId="130" fillId="0" borderId="6" xfId="0" applyFont="1" applyBorder="1" applyAlignment="1">
      <alignment horizontal="center" vertical="top"/>
    </xf>
    <xf numFmtId="0" fontId="70" fillId="0" borderId="6" xfId="0" applyFont="1" applyBorder="1"/>
    <xf numFmtId="0" fontId="20" fillId="0" borderId="6" xfId="0" applyFont="1" applyBorder="1" applyAlignment="1">
      <alignment vertical="top"/>
    </xf>
    <xf numFmtId="0" fontId="69" fillId="0" borderId="5" xfId="0" applyFont="1" applyBorder="1" applyAlignment="1">
      <alignment horizontal="center" vertical="top"/>
    </xf>
    <xf numFmtId="0" fontId="69" fillId="0" borderId="6" xfId="0" applyFont="1" applyBorder="1" applyAlignment="1">
      <alignment horizontal="center" vertical="top"/>
    </xf>
    <xf numFmtId="0" fontId="114" fillId="0" borderId="6" xfId="0" applyFont="1" applyBorder="1" applyAlignment="1">
      <alignment horizontal="center" vertical="top"/>
    </xf>
    <xf numFmtId="0" fontId="69" fillId="0" borderId="5" xfId="0" applyFont="1" applyBorder="1" applyAlignment="1">
      <alignment horizontal="center"/>
    </xf>
    <xf numFmtId="0" fontId="70" fillId="0" borderId="5" xfId="0" applyFont="1" applyBorder="1" applyAlignment="1">
      <alignment horizontal="center"/>
    </xf>
    <xf numFmtId="0" fontId="69" fillId="0" borderId="6" xfId="0" applyFont="1" applyBorder="1" applyAlignment="1">
      <alignment horizontal="center"/>
    </xf>
    <xf numFmtId="0" fontId="20" fillId="0" borderId="5" xfId="0" applyFont="1" applyBorder="1" applyAlignment="1">
      <alignment vertical="top"/>
    </xf>
    <xf numFmtId="0" fontId="70" fillId="0" borderId="97" xfId="0" applyFont="1" applyBorder="1" applyAlignment="1">
      <alignment vertical="top"/>
    </xf>
    <xf numFmtId="0" fontId="20" fillId="0" borderId="97" xfId="0" applyFont="1" applyBorder="1" applyAlignment="1">
      <alignment vertical="top"/>
    </xf>
    <xf numFmtId="0" fontId="20" fillId="0" borderId="5" xfId="0" applyFont="1" applyBorder="1"/>
    <xf numFmtId="0" fontId="70" fillId="0" borderId="6" xfId="0" applyFont="1" applyBorder="1" applyAlignment="1">
      <alignment vertical="top"/>
    </xf>
    <xf numFmtId="0" fontId="20" fillId="0" borderId="97" xfId="0" applyFont="1" applyBorder="1"/>
    <xf numFmtId="49" fontId="130" fillId="25" borderId="5" xfId="0" applyNumberFormat="1" applyFont="1" applyFill="1" applyBorder="1" applyAlignment="1">
      <alignment horizontal="center"/>
    </xf>
    <xf numFmtId="0" fontId="69" fillId="25" borderId="6" xfId="0" applyFont="1" applyFill="1" applyBorder="1"/>
    <xf numFmtId="0" fontId="130" fillId="3" borderId="0" xfId="0" applyFont="1" applyFill="1" applyAlignment="1">
      <alignment horizontal="center"/>
    </xf>
    <xf numFmtId="0" fontId="20" fillId="3" borderId="97" xfId="0" applyFont="1" applyFill="1" applyBorder="1"/>
    <xf numFmtId="49" fontId="20" fillId="3" borderId="97" xfId="0" applyNumberFormat="1" applyFont="1" applyFill="1" applyBorder="1"/>
    <xf numFmtId="0" fontId="130" fillId="3" borderId="5" xfId="0" applyFont="1" applyFill="1" applyBorder="1" applyAlignment="1">
      <alignment horizontal="center"/>
    </xf>
    <xf numFmtId="0" fontId="130" fillId="3" borderId="6" xfId="0" applyFont="1" applyFill="1" applyBorder="1" applyAlignment="1">
      <alignment horizontal="center"/>
    </xf>
    <xf numFmtId="0" fontId="130" fillId="3" borderId="6" xfId="0" applyFont="1" applyFill="1" applyBorder="1"/>
    <xf numFmtId="0" fontId="114" fillId="3" borderId="5" xfId="0" applyFont="1" applyFill="1" applyBorder="1" applyAlignment="1">
      <alignment horizontal="center"/>
    </xf>
    <xf numFmtId="0" fontId="114" fillId="3" borderId="6" xfId="0" applyFont="1" applyFill="1" applyBorder="1" applyAlignment="1">
      <alignment horizontal="center"/>
    </xf>
    <xf numFmtId="0" fontId="114" fillId="3" borderId="6" xfId="0" applyFont="1" applyFill="1" applyBorder="1" applyAlignment="1">
      <alignment horizontal="right"/>
    </xf>
    <xf numFmtId="49" fontId="20" fillId="3" borderId="6" xfId="0" applyNumberFormat="1" applyFont="1" applyFill="1" applyBorder="1"/>
    <xf numFmtId="0" fontId="130" fillId="3" borderId="81" xfId="0" applyFont="1" applyFill="1" applyBorder="1" applyAlignment="1">
      <alignment horizontal="center"/>
    </xf>
    <xf numFmtId="0" fontId="130" fillId="3" borderId="85" xfId="0" applyFont="1" applyFill="1" applyBorder="1"/>
    <xf numFmtId="0" fontId="20" fillId="3" borderId="85" xfId="0" applyFont="1" applyFill="1" applyBorder="1"/>
    <xf numFmtId="49" fontId="20" fillId="3" borderId="85" xfId="0" applyNumberFormat="1" applyFont="1" applyFill="1" applyBorder="1"/>
    <xf numFmtId="0" fontId="114" fillId="3" borderId="81" xfId="0" applyFont="1" applyFill="1" applyBorder="1" applyAlignment="1">
      <alignment horizontal="center"/>
    </xf>
    <xf numFmtId="0" fontId="114" fillId="3" borderId="85" xfId="0" applyFont="1" applyFill="1" applyBorder="1" applyAlignment="1">
      <alignment horizontal="center"/>
    </xf>
    <xf numFmtId="0" fontId="114" fillId="3" borderId="85" xfId="0" applyFont="1" applyFill="1" applyBorder="1" applyAlignment="1">
      <alignment horizontal="right"/>
    </xf>
    <xf numFmtId="174" fontId="114" fillId="3" borderId="85" xfId="0" applyNumberFormat="1" applyFont="1" applyFill="1" applyBorder="1" applyAlignment="1">
      <alignment horizontal="right"/>
    </xf>
    <xf numFmtId="0" fontId="130" fillId="3" borderId="85" xfId="0" applyFont="1" applyFill="1" applyBorder="1" applyAlignment="1">
      <alignment horizontal="right"/>
    </xf>
    <xf numFmtId="0" fontId="114" fillId="3" borderId="0" xfId="0" applyFont="1" applyFill="1"/>
    <xf numFmtId="0" fontId="130" fillId="3" borderId="6" xfId="0" applyFont="1" applyFill="1" applyBorder="1" applyAlignment="1">
      <alignment horizontal="right"/>
    </xf>
    <xf numFmtId="0" fontId="173" fillId="3" borderId="85" xfId="0" applyFont="1" applyFill="1" applyBorder="1"/>
    <xf numFmtId="0" fontId="114" fillId="3" borderId="6" xfId="0" applyFont="1" applyFill="1" applyBorder="1"/>
    <xf numFmtId="174" fontId="114" fillId="3" borderId="81" xfId="0" applyNumberFormat="1" applyFont="1" applyFill="1" applyBorder="1" applyAlignment="1">
      <alignment horizontal="center"/>
    </xf>
    <xf numFmtId="0" fontId="20" fillId="3" borderId="81" xfId="0" applyFont="1" applyFill="1" applyBorder="1"/>
    <xf numFmtId="0" fontId="114" fillId="3" borderId="85" xfId="0" applyFont="1" applyFill="1" applyBorder="1"/>
    <xf numFmtId="0" fontId="20" fillId="3" borderId="5" xfId="0" applyFont="1" applyFill="1" applyBorder="1"/>
    <xf numFmtId="0" fontId="114" fillId="3" borderId="97" xfId="0" applyFont="1" applyFill="1" applyBorder="1"/>
    <xf numFmtId="0" fontId="130" fillId="3" borderId="97" xfId="0" applyFont="1" applyFill="1" applyBorder="1"/>
    <xf numFmtId="0" fontId="141" fillId="3" borderId="5" xfId="0" applyFont="1" applyFill="1" applyBorder="1" applyAlignment="1">
      <alignment horizontal="center"/>
    </xf>
    <xf numFmtId="0" fontId="20" fillId="3" borderId="137" xfId="0" applyFont="1" applyFill="1" applyBorder="1"/>
    <xf numFmtId="0" fontId="114" fillId="0" borderId="0" xfId="0" applyFont="1" applyAlignment="1">
      <alignment horizontal="center"/>
    </xf>
    <xf numFmtId="0" fontId="130" fillId="0" borderId="0" xfId="0" applyFont="1" applyAlignment="1">
      <alignment horizontal="center"/>
    </xf>
    <xf numFmtId="180" fontId="20" fillId="0" borderId="0" xfId="0" applyNumberFormat="1" applyFont="1"/>
    <xf numFmtId="0" fontId="158" fillId="0" borderId="0" xfId="0" applyFont="1" applyAlignment="1">
      <alignment horizontal="center"/>
    </xf>
    <xf numFmtId="49" fontId="20" fillId="0" borderId="97" xfId="0" applyNumberFormat="1" applyFont="1" applyBorder="1"/>
    <xf numFmtId="0" fontId="130" fillId="0" borderId="5" xfId="0" applyFont="1" applyBorder="1" applyAlignment="1">
      <alignment horizontal="center"/>
    </xf>
    <xf numFmtId="0" fontId="130" fillId="0" borderId="6" xfId="0" applyFont="1" applyBorder="1" applyAlignment="1">
      <alignment horizontal="center"/>
    </xf>
    <xf numFmtId="0" fontId="130" fillId="0" borderId="6" xfId="0" applyFont="1" applyBorder="1" applyAlignment="1">
      <alignment horizontal="right"/>
    </xf>
    <xf numFmtId="0" fontId="130" fillId="0" borderId="6" xfId="0" applyFont="1" applyBorder="1"/>
    <xf numFmtId="0" fontId="114" fillId="0" borderId="5" xfId="0" applyFont="1" applyBorder="1" applyAlignment="1">
      <alignment horizontal="center"/>
    </xf>
    <xf numFmtId="0" fontId="114" fillId="0" borderId="6" xfId="0" applyFont="1" applyBorder="1" applyAlignment="1">
      <alignment horizontal="center"/>
    </xf>
    <xf numFmtId="0" fontId="114" fillId="0" borderId="6" xfId="0" applyFont="1" applyBorder="1" applyAlignment="1">
      <alignment horizontal="right"/>
    </xf>
    <xf numFmtId="49" fontId="20" fillId="0" borderId="6" xfId="0" applyNumberFormat="1" applyFont="1" applyBorder="1"/>
    <xf numFmtId="0" fontId="130" fillId="0" borderId="81" xfId="0" applyFont="1" applyBorder="1" applyAlignment="1">
      <alignment horizontal="center"/>
    </xf>
    <xf numFmtId="0" fontId="130" fillId="0" borderId="85" xfId="0" applyFont="1" applyBorder="1"/>
    <xf numFmtId="0" fontId="20" fillId="0" borderId="85" xfId="0" applyFont="1" applyBorder="1"/>
    <xf numFmtId="49" fontId="20" fillId="0" borderId="85" xfId="0" applyNumberFormat="1" applyFont="1" applyBorder="1"/>
    <xf numFmtId="0" fontId="114" fillId="0" borderId="81" xfId="0" applyFont="1" applyBorder="1" applyAlignment="1">
      <alignment horizontal="center"/>
    </xf>
    <xf numFmtId="0" fontId="114" fillId="0" borderId="85" xfId="0" applyFont="1" applyBorder="1" applyAlignment="1">
      <alignment horizontal="center"/>
    </xf>
    <xf numFmtId="0" fontId="114" fillId="0" borderId="85" xfId="0" applyFont="1" applyBorder="1" applyAlignment="1">
      <alignment horizontal="right"/>
    </xf>
    <xf numFmtId="174" fontId="114" fillId="0" borderId="85" xfId="0" applyNumberFormat="1" applyFont="1" applyBorder="1" applyAlignment="1">
      <alignment horizontal="right"/>
    </xf>
    <xf numFmtId="0" fontId="130" fillId="0" borderId="85" xfId="0" applyFont="1" applyBorder="1" applyAlignment="1">
      <alignment horizontal="right"/>
    </xf>
    <xf numFmtId="0" fontId="114" fillId="0" borderId="0" xfId="0" applyFont="1"/>
    <xf numFmtId="0" fontId="173" fillId="0" borderId="85" xfId="0" applyFont="1" applyBorder="1"/>
    <xf numFmtId="49" fontId="20" fillId="0" borderId="81" xfId="0" applyNumberFormat="1" applyFont="1" applyBorder="1"/>
    <xf numFmtId="174" fontId="114" fillId="0" borderId="81" xfId="0" applyNumberFormat="1" applyFont="1" applyBorder="1" applyAlignment="1">
      <alignment horizontal="center"/>
    </xf>
    <xf numFmtId="0" fontId="114" fillId="0" borderId="85" xfId="0" applyFont="1" applyBorder="1"/>
    <xf numFmtId="49" fontId="20" fillId="0" borderId="5" xfId="0" applyNumberFormat="1" applyFont="1" applyBorder="1"/>
    <xf numFmtId="0" fontId="114" fillId="0" borderId="97" xfId="0" applyFont="1" applyBorder="1"/>
    <xf numFmtId="0" fontId="130" fillId="0" borderId="97" xfId="0" applyFont="1" applyBorder="1"/>
    <xf numFmtId="0" fontId="141" fillId="0" borderId="5" xfId="0" applyFont="1" applyBorder="1" applyAlignment="1">
      <alignment horizontal="center"/>
    </xf>
    <xf numFmtId="49" fontId="20" fillId="0" borderId="137" xfId="0" applyNumberFormat="1" applyFont="1" applyBorder="1"/>
    <xf numFmtId="0" fontId="171" fillId="0" borderId="0" xfId="0" applyFont="1"/>
    <xf numFmtId="0" fontId="130" fillId="0" borderId="0" xfId="0" applyFont="1"/>
    <xf numFmtId="0" fontId="130" fillId="0" borderId="97" xfId="0" applyFont="1" applyBorder="1" applyAlignment="1">
      <alignment horizontal="center"/>
    </xf>
    <xf numFmtId="0" fontId="171" fillId="0" borderId="5" xfId="0" applyFont="1" applyBorder="1" applyAlignment="1">
      <alignment horizontal="center"/>
    </xf>
    <xf numFmtId="0" fontId="171" fillId="0" borderId="6" xfId="0" applyFont="1" applyBorder="1" applyAlignment="1">
      <alignment vertical="top"/>
    </xf>
    <xf numFmtId="0" fontId="171" fillId="0" borderId="6" xfId="0" applyFont="1" applyBorder="1" applyAlignment="1">
      <alignment horizontal="center" vertical="top"/>
    </xf>
    <xf numFmtId="0" fontId="171" fillId="0" borderId="5" xfId="0" applyFont="1" applyBorder="1" applyAlignment="1">
      <alignment horizontal="center" vertical="top"/>
    </xf>
    <xf numFmtId="0" fontId="130" fillId="0" borderId="6" xfId="0" applyFont="1" applyBorder="1" applyAlignment="1">
      <alignment vertical="top"/>
    </xf>
    <xf numFmtId="0" fontId="130" fillId="0" borderId="97" xfId="0" applyFont="1" applyBorder="1" applyAlignment="1">
      <alignment vertical="top"/>
    </xf>
    <xf numFmtId="0" fontId="173" fillId="0" borderId="97" xfId="0" applyFont="1" applyBorder="1" applyAlignment="1">
      <alignment vertical="top"/>
    </xf>
    <xf numFmtId="0" fontId="173" fillId="0" borderId="97" xfId="0" applyFont="1" applyBorder="1" applyAlignment="1">
      <alignment horizontal="center" vertical="top"/>
    </xf>
    <xf numFmtId="49" fontId="20" fillId="0" borderId="5" xfId="0" applyNumberFormat="1" applyFont="1" applyBorder="1" applyAlignment="1">
      <alignment vertical="top"/>
    </xf>
    <xf numFmtId="0" fontId="173" fillId="0" borderId="6" xfId="0" applyFont="1" applyBorder="1" applyAlignment="1">
      <alignment horizontal="center" vertical="top"/>
    </xf>
    <xf numFmtId="0" fontId="114" fillId="0" borderId="6" xfId="0" applyFont="1" applyBorder="1" applyAlignment="1">
      <alignment vertical="top"/>
    </xf>
    <xf numFmtId="0" fontId="114" fillId="0" borderId="5" xfId="0" applyFont="1" applyBorder="1" applyAlignment="1">
      <alignment horizontal="center" vertical="top"/>
    </xf>
    <xf numFmtId="49" fontId="20" fillId="0" borderId="0" xfId="0" applyNumberFormat="1" applyFont="1" applyAlignment="1">
      <alignment vertical="top"/>
    </xf>
    <xf numFmtId="0" fontId="173" fillId="0" borderId="6" xfId="0" applyFont="1" applyBorder="1" applyAlignment="1">
      <alignment vertical="top"/>
    </xf>
    <xf numFmtId="0" fontId="173" fillId="0" borderId="6" xfId="0" applyFont="1" applyBorder="1"/>
    <xf numFmtId="0" fontId="114" fillId="0" borderId="97" xfId="0" applyFont="1" applyBorder="1" applyAlignment="1">
      <alignment horizontal="center" vertical="top"/>
    </xf>
    <xf numFmtId="0" fontId="171" fillId="0" borderId="97" xfId="0" applyFont="1" applyBorder="1" applyAlignment="1">
      <alignment horizontal="center"/>
    </xf>
    <xf numFmtId="0" fontId="171" fillId="0" borderId="6" xfId="0" applyFont="1" applyBorder="1"/>
    <xf numFmtId="0" fontId="175" fillId="0" borderId="0" xfId="0" applyFont="1" applyAlignment="1">
      <alignment horizontal="center"/>
    </xf>
    <xf numFmtId="0" fontId="165" fillId="0" borderId="0" xfId="0" applyFont="1" applyAlignment="1">
      <alignment horizontal="center"/>
    </xf>
    <xf numFmtId="3" fontId="114" fillId="0" borderId="6" xfId="0" applyNumberFormat="1" applyFont="1" applyBorder="1" applyAlignment="1">
      <alignment vertical="top"/>
    </xf>
    <xf numFmtId="0" fontId="114" fillId="0" borderId="97" xfId="0" applyFont="1" applyBorder="1" applyAlignment="1">
      <alignment vertical="top"/>
    </xf>
    <xf numFmtId="0" fontId="161" fillId="0" borderId="0" xfId="0" applyFont="1" applyAlignment="1">
      <alignment horizontal="center"/>
    </xf>
    <xf numFmtId="0" fontId="130" fillId="0" borderId="0" xfId="0" applyFont="1" applyAlignment="1">
      <alignment horizontal="left"/>
    </xf>
    <xf numFmtId="0" fontId="130" fillId="0" borderId="1" xfId="0" applyFont="1" applyBorder="1" applyAlignment="1">
      <alignment horizontal="center" wrapText="1"/>
    </xf>
    <xf numFmtId="0" fontId="130" fillId="0" borderId="4" xfId="0" applyFont="1" applyBorder="1" applyAlignment="1">
      <alignment horizontal="center" wrapText="1"/>
    </xf>
    <xf numFmtId="0" fontId="130" fillId="0" borderId="5" xfId="0" applyFont="1" applyBorder="1" applyAlignment="1">
      <alignment horizontal="left"/>
    </xf>
    <xf numFmtId="0" fontId="130" fillId="0" borderId="6" xfId="0" applyFont="1" applyBorder="1" applyAlignment="1">
      <alignment horizontal="left"/>
    </xf>
    <xf numFmtId="164" fontId="171" fillId="0" borderId="5" xfId="0" applyNumberFormat="1" applyFont="1" applyBorder="1" applyAlignment="1">
      <alignment horizontal="center"/>
    </xf>
    <xf numFmtId="0" fontId="171" fillId="0" borderId="97" xfId="0" applyFont="1" applyBorder="1" applyAlignment="1">
      <alignment horizontal="center" vertical="top"/>
    </xf>
    <xf numFmtId="164" fontId="171" fillId="0" borderId="5" xfId="0" applyNumberFormat="1" applyFont="1" applyBorder="1" applyAlignment="1">
      <alignment horizontal="center" vertical="top"/>
    </xf>
    <xf numFmtId="0" fontId="130" fillId="0" borderId="5" xfId="0" applyFont="1" applyBorder="1" applyAlignment="1">
      <alignment vertical="top"/>
    </xf>
    <xf numFmtId="164" fontId="114" fillId="0" borderId="5" xfId="0" applyNumberFormat="1" applyFont="1" applyBorder="1" applyAlignment="1">
      <alignment horizontal="center"/>
    </xf>
    <xf numFmtId="0" fontId="114" fillId="0" borderId="6" xfId="0" applyFont="1" applyBorder="1" applyAlignment="1">
      <alignment horizontal="left"/>
    </xf>
    <xf numFmtId="0" fontId="114" fillId="0" borderId="79" xfId="0" applyFont="1" applyBorder="1" applyAlignment="1">
      <alignment horizontal="center"/>
    </xf>
    <xf numFmtId="0" fontId="114" fillId="0" borderId="5" xfId="0" applyFont="1" applyBorder="1" applyAlignment="1">
      <alignment vertical="top"/>
    </xf>
    <xf numFmtId="0" fontId="114" fillId="0" borderId="1" xfId="0" applyFont="1" applyBorder="1" applyAlignment="1">
      <alignment vertical="top"/>
    </xf>
    <xf numFmtId="0" fontId="114" fillId="0" borderId="81" xfId="0" applyFont="1" applyBorder="1" applyAlignment="1">
      <alignment vertical="top"/>
    </xf>
    <xf numFmtId="164" fontId="114" fillId="0" borderId="79" xfId="0" applyNumberFormat="1" applyFont="1" applyBorder="1" applyAlignment="1">
      <alignment horizontal="center"/>
    </xf>
    <xf numFmtId="0" fontId="114" fillId="0" borderId="79" xfId="0" applyFont="1" applyBorder="1" applyAlignment="1">
      <alignment vertical="top"/>
    </xf>
    <xf numFmtId="0" fontId="114" fillId="0" borderId="5" xfId="0" applyFont="1" applyBorder="1"/>
    <xf numFmtId="0" fontId="114" fillId="0" borderId="97" xfId="0" applyFont="1" applyBorder="1" applyAlignment="1">
      <alignment horizontal="center"/>
    </xf>
    <xf numFmtId="164" fontId="114" fillId="0" borderId="79" xfId="0" applyNumberFormat="1" applyFont="1" applyBorder="1" applyAlignment="1">
      <alignment horizontal="center" vertical="top"/>
    </xf>
    <xf numFmtId="164" fontId="114" fillId="0" borderId="5" xfId="0" applyNumberFormat="1" applyFont="1" applyBorder="1" applyAlignment="1">
      <alignment horizontal="right"/>
    </xf>
    <xf numFmtId="0" fontId="114" fillId="0" borderId="79" xfId="0" applyFont="1" applyBorder="1" applyAlignment="1">
      <alignment horizontal="center" vertical="top"/>
    </xf>
    <xf numFmtId="0" fontId="130" fillId="0" borderId="5" xfId="0" applyFont="1" applyBorder="1"/>
    <xf numFmtId="0" fontId="130" fillId="0" borderId="79" xfId="0" applyFont="1" applyBorder="1" applyAlignment="1">
      <alignment vertical="top"/>
    </xf>
    <xf numFmtId="0" fontId="114" fillId="0" borderId="0" xfId="0" applyFont="1" applyAlignment="1">
      <alignment horizontal="center" vertical="top"/>
    </xf>
    <xf numFmtId="0" fontId="130" fillId="0" borderId="0" xfId="0" applyFont="1" applyAlignment="1">
      <alignment vertical="top"/>
    </xf>
    <xf numFmtId="0" fontId="176" fillId="0" borderId="0" xfId="0" applyFont="1" applyAlignment="1">
      <alignment horizontal="center"/>
    </xf>
    <xf numFmtId="0" fontId="177" fillId="0" borderId="0" xfId="0" applyFont="1" applyAlignment="1">
      <alignment horizontal="center"/>
    </xf>
    <xf numFmtId="0" fontId="161" fillId="2" borderId="0" xfId="0" applyFont="1" applyFill="1" applyAlignment="1">
      <alignment horizontal="center"/>
    </xf>
    <xf numFmtId="0" fontId="130" fillId="2" borderId="0" xfId="0" applyFont="1" applyFill="1" applyAlignment="1">
      <alignment horizontal="left"/>
    </xf>
    <xf numFmtId="0" fontId="130" fillId="2" borderId="0" xfId="0" applyFont="1" applyFill="1" applyAlignment="1">
      <alignment horizontal="center"/>
    </xf>
    <xf numFmtId="0" fontId="130" fillId="2" borderId="0" xfId="0" applyFont="1" applyFill="1"/>
    <xf numFmtId="0" fontId="161" fillId="2" borderId="0" xfId="0" applyFont="1" applyFill="1"/>
    <xf numFmtId="0" fontId="20" fillId="2" borderId="0" xfId="0" applyFont="1" applyFill="1"/>
    <xf numFmtId="0" fontId="118" fillId="0" borderId="6" xfId="0" applyFont="1" applyBorder="1" applyAlignment="1">
      <alignment horizontal="center" wrapText="1"/>
    </xf>
    <xf numFmtId="0" fontId="116" fillId="0" borderId="5" xfId="0" applyFont="1" applyBorder="1" applyAlignment="1">
      <alignment horizontal="center"/>
    </xf>
    <xf numFmtId="0" fontId="116" fillId="0" borderId="6" xfId="0" applyFont="1" applyBorder="1"/>
    <xf numFmtId="0" fontId="118" fillId="0" borderId="6" xfId="0" applyFont="1" applyBorder="1"/>
    <xf numFmtId="0" fontId="118" fillId="0" borderId="6" xfId="0" applyFont="1" applyBorder="1" applyAlignment="1">
      <alignment horizontal="center"/>
    </xf>
    <xf numFmtId="0" fontId="151" fillId="0" borderId="6" xfId="0" applyFont="1" applyBorder="1"/>
    <xf numFmtId="0" fontId="116" fillId="0" borderId="5" xfId="0" applyFont="1" applyBorder="1"/>
    <xf numFmtId="0" fontId="118" fillId="0" borderId="0" xfId="0" applyFont="1" applyAlignment="1">
      <alignment horizontal="left"/>
    </xf>
    <xf numFmtId="0" fontId="69" fillId="0" borderId="0" xfId="0" applyFont="1"/>
    <xf numFmtId="0" fontId="161" fillId="0" borderId="0" xfId="0" applyFont="1" applyAlignment="1">
      <alignment horizontal="left"/>
    </xf>
    <xf numFmtId="0" fontId="69" fillId="0" borderId="0" xfId="0" applyFont="1" applyAlignment="1">
      <alignment horizontal="right" vertical="top"/>
    </xf>
    <xf numFmtId="0" fontId="178" fillId="0" borderId="0" xfId="0" applyFont="1" applyAlignment="1">
      <alignment horizontal="center"/>
    </xf>
    <xf numFmtId="0" fontId="69" fillId="0" borderId="0" xfId="0" applyFont="1" applyAlignment="1">
      <alignment horizontal="right"/>
    </xf>
    <xf numFmtId="0" fontId="70" fillId="0" borderId="0" xfId="0" applyFont="1"/>
    <xf numFmtId="0" fontId="70" fillId="0" borderId="1" xfId="0" applyFont="1" applyBorder="1" applyAlignment="1">
      <alignment horizontal="center" vertical="top"/>
    </xf>
    <xf numFmtId="0" fontId="70" fillId="0" borderId="4" xfId="0" applyFont="1" applyBorder="1" applyAlignment="1">
      <alignment horizontal="center" vertical="top"/>
    </xf>
    <xf numFmtId="0" fontId="130" fillId="0" borderId="4" xfId="0" applyFont="1" applyBorder="1" applyAlignment="1">
      <alignment horizontal="center" vertical="top"/>
    </xf>
    <xf numFmtId="0" fontId="72" fillId="0" borderId="6" xfId="0" applyFont="1" applyBorder="1"/>
    <xf numFmtId="0" fontId="69" fillId="0" borderId="6" xfId="0" applyFont="1" applyBorder="1" applyAlignment="1">
      <alignment horizontal="right" vertical="top"/>
    </xf>
    <xf numFmtId="0" fontId="130" fillId="0" borderId="6" xfId="0" applyFont="1" applyBorder="1" applyAlignment="1">
      <alignment horizontal="right" vertical="top"/>
    </xf>
    <xf numFmtId="0" fontId="69" fillId="0" borderId="6" xfId="0" applyFont="1" applyBorder="1"/>
    <xf numFmtId="0" fontId="114" fillId="0" borderId="6" xfId="0" applyFont="1" applyBorder="1" applyAlignment="1">
      <alignment horizontal="right" vertical="top"/>
    </xf>
    <xf numFmtId="0" fontId="69" fillId="0" borderId="6" xfId="0" applyFont="1" applyBorder="1" applyAlignment="1">
      <alignment horizontal="right"/>
    </xf>
    <xf numFmtId="0" fontId="161" fillId="0" borderId="5" xfId="0" applyFont="1" applyBorder="1" applyAlignment="1">
      <alignment horizontal="center"/>
    </xf>
    <xf numFmtId="0" fontId="72" fillId="0" borderId="5" xfId="0" applyFont="1" applyBorder="1" applyAlignment="1">
      <alignment horizontal="center"/>
    </xf>
    <xf numFmtId="0" fontId="161" fillId="0" borderId="6" xfId="0" applyFont="1" applyBorder="1"/>
    <xf numFmtId="0" fontId="72" fillId="0" borderId="0" xfId="0" applyFont="1"/>
    <xf numFmtId="0" fontId="71" fillId="0" borderId="5" xfId="0" applyFont="1" applyBorder="1" applyAlignment="1">
      <alignment horizontal="center" vertical="top"/>
    </xf>
    <xf numFmtId="0" fontId="114" fillId="0" borderId="4" xfId="0" applyFont="1" applyBorder="1"/>
    <xf numFmtId="0" fontId="173" fillId="0" borderId="6" xfId="0" applyFont="1" applyBorder="1" applyAlignment="1">
      <alignment horizontal="right" vertical="top"/>
    </xf>
    <xf numFmtId="0" fontId="72" fillId="0" borderId="6" xfId="0" applyFont="1" applyBorder="1" applyAlignment="1">
      <alignment vertical="top"/>
    </xf>
    <xf numFmtId="0" fontId="71" fillId="0" borderId="6" xfId="0" applyFont="1" applyBorder="1" applyAlignment="1">
      <alignment horizontal="right"/>
    </xf>
    <xf numFmtId="0" fontId="71" fillId="0" borderId="6" xfId="0" applyFont="1" applyBorder="1"/>
    <xf numFmtId="0" fontId="161" fillId="0" borderId="6" xfId="0" applyFont="1" applyBorder="1" applyAlignment="1">
      <alignment horizontal="center"/>
    </xf>
    <xf numFmtId="0" fontId="161" fillId="0" borderId="6" xfId="0" applyFont="1" applyBorder="1" applyAlignment="1">
      <alignment horizontal="right"/>
    </xf>
    <xf numFmtId="0" fontId="69" fillId="0" borderId="81" xfId="0" applyFont="1" applyBorder="1" applyAlignment="1">
      <alignment horizontal="center" vertical="top"/>
    </xf>
    <xf numFmtId="0" fontId="69" fillId="0" borderId="85" xfId="0" applyFont="1" applyBorder="1" applyAlignment="1">
      <alignment horizontal="center" vertical="top"/>
    </xf>
    <xf numFmtId="0" fontId="69" fillId="0" borderId="85" xfId="0" applyFont="1" applyBorder="1" applyAlignment="1">
      <alignment horizontal="right" vertical="top"/>
    </xf>
    <xf numFmtId="0" fontId="114" fillId="0" borderId="85" xfId="0" applyFont="1" applyBorder="1" applyAlignment="1">
      <alignment horizontal="right" vertical="top"/>
    </xf>
    <xf numFmtId="0" fontId="70" fillId="0" borderId="4" xfId="0" applyFont="1" applyBorder="1" applyAlignment="1">
      <alignment vertical="top"/>
    </xf>
    <xf numFmtId="0" fontId="69" fillId="0" borderId="4" xfId="0" applyFont="1" applyBorder="1" applyAlignment="1">
      <alignment horizontal="center" vertical="top"/>
    </xf>
    <xf numFmtId="0" fontId="69" fillId="0" borderId="4" xfId="0" applyFont="1" applyBorder="1" applyAlignment="1">
      <alignment horizontal="right" vertical="top"/>
    </xf>
    <xf numFmtId="0" fontId="130" fillId="0" borderId="4" xfId="0" applyFont="1" applyBorder="1" applyAlignment="1">
      <alignment horizontal="right" vertical="top"/>
    </xf>
    <xf numFmtId="0" fontId="161" fillId="0" borderId="97" xfId="0" applyFont="1" applyBorder="1"/>
    <xf numFmtId="183" fontId="171" fillId="0" borderId="0" xfId="0" applyNumberFormat="1" applyFont="1"/>
    <xf numFmtId="0" fontId="178" fillId="0" borderId="0" xfId="0" applyFont="1"/>
    <xf numFmtId="0" fontId="41" fillId="0" borderId="0" xfId="0" applyFont="1" applyAlignment="1">
      <alignment horizontal="center"/>
    </xf>
    <xf numFmtId="0" fontId="183" fillId="0" borderId="0" xfId="0" applyFont="1"/>
    <xf numFmtId="0" fontId="182" fillId="0" borderId="0" xfId="0" applyFont="1" applyAlignment="1">
      <alignment vertical="center" wrapText="1"/>
    </xf>
    <xf numFmtId="172" fontId="182" fillId="0" borderId="0" xfId="0" applyNumberFormat="1" applyFont="1" applyAlignment="1">
      <alignment vertical="center" wrapText="1"/>
    </xf>
    <xf numFmtId="0" fontId="184" fillId="0" borderId="0" xfId="0" applyFont="1" applyAlignment="1">
      <alignment horizontal="right" vertical="center"/>
    </xf>
    <xf numFmtId="0" fontId="182" fillId="17" borderId="0" xfId="0" applyFont="1" applyFill="1" applyAlignment="1">
      <alignment vertical="center"/>
    </xf>
    <xf numFmtId="0" fontId="182" fillId="17" borderId="0" xfId="0" applyFont="1" applyFill="1" applyAlignment="1">
      <alignment horizontal="right" vertical="center"/>
    </xf>
    <xf numFmtId="0" fontId="182" fillId="0" borderId="0" xfId="0" applyFont="1" applyAlignment="1">
      <alignment vertical="center"/>
    </xf>
    <xf numFmtId="0" fontId="186" fillId="17" borderId="0" xfId="0" applyFont="1" applyFill="1" applyAlignment="1">
      <alignment vertical="center"/>
    </xf>
    <xf numFmtId="0" fontId="186" fillId="17" borderId="0" xfId="0" applyFont="1" applyFill="1" applyAlignment="1">
      <alignment horizontal="right" vertical="center"/>
    </xf>
    <xf numFmtId="0" fontId="186" fillId="0" borderId="0" xfId="0" applyFont="1" applyAlignment="1">
      <alignment vertical="center"/>
    </xf>
    <xf numFmtId="0" fontId="188" fillId="0" borderId="0" xfId="0" applyFont="1" applyAlignment="1">
      <alignment vertical="center"/>
    </xf>
    <xf numFmtId="172" fontId="188" fillId="0" borderId="0" xfId="0" applyNumberFormat="1" applyFont="1" applyAlignment="1">
      <alignment vertical="center"/>
    </xf>
    <xf numFmtId="0" fontId="188" fillId="0" borderId="0" xfId="0" applyFont="1" applyAlignment="1">
      <alignment horizontal="center" vertical="center"/>
    </xf>
    <xf numFmtId="165" fontId="189" fillId="0" borderId="1" xfId="0" applyNumberFormat="1" applyFont="1" applyBorder="1" applyAlignment="1">
      <alignment horizontal="center" vertical="center" wrapText="1"/>
    </xf>
    <xf numFmtId="172" fontId="193" fillId="0" borderId="1" xfId="0" applyNumberFormat="1" applyFont="1" applyBorder="1" applyAlignment="1">
      <alignment horizontal="center" vertical="center" wrapText="1"/>
    </xf>
    <xf numFmtId="172" fontId="193" fillId="17" borderId="1" xfId="0" applyNumberFormat="1" applyFont="1" applyFill="1" applyBorder="1" applyAlignment="1">
      <alignment horizontal="center" vertical="center" wrapText="1"/>
    </xf>
    <xf numFmtId="172" fontId="193" fillId="17" borderId="1" xfId="0" applyNumberFormat="1" applyFont="1" applyFill="1" applyBorder="1" applyAlignment="1">
      <alignment horizontal="right" vertical="center" wrapText="1"/>
    </xf>
    <xf numFmtId="49" fontId="189" fillId="0" borderId="1" xfId="0" applyNumberFormat="1" applyFont="1" applyBorder="1" applyAlignment="1">
      <alignment horizontal="center" vertical="center" wrapText="1"/>
    </xf>
    <xf numFmtId="49" fontId="189" fillId="17" borderId="1" xfId="0" applyNumberFormat="1" applyFont="1" applyFill="1" applyBorder="1" applyAlignment="1">
      <alignment horizontal="center" vertical="center" wrapText="1"/>
    </xf>
    <xf numFmtId="49" fontId="189" fillId="17" borderId="1" xfId="0" applyNumberFormat="1" applyFont="1" applyFill="1" applyBorder="1" applyAlignment="1">
      <alignment horizontal="right" vertical="center" wrapText="1"/>
    </xf>
    <xf numFmtId="165" fontId="189" fillId="0" borderId="1" xfId="0" applyNumberFormat="1" applyFont="1" applyBorder="1" applyAlignment="1">
      <alignment horizontal="left" vertical="center" wrapText="1"/>
    </xf>
    <xf numFmtId="172" fontId="189" fillId="0" borderId="1" xfId="0" applyNumberFormat="1" applyFont="1" applyBorder="1" applyAlignment="1">
      <alignment horizontal="center" vertical="center" wrapText="1"/>
    </xf>
    <xf numFmtId="172" fontId="189" fillId="17" borderId="1" xfId="0" applyNumberFormat="1" applyFont="1" applyFill="1" applyBorder="1" applyAlignment="1">
      <alignment horizontal="center" vertical="center" wrapText="1"/>
    </xf>
    <xf numFmtId="0" fontId="183" fillId="0" borderId="1" xfId="0" applyFont="1" applyBorder="1" applyAlignment="1">
      <alignment horizontal="center" vertical="center" wrapText="1"/>
    </xf>
    <xf numFmtId="0" fontId="189" fillId="0" borderId="1" xfId="0" applyFont="1" applyBorder="1" applyAlignment="1">
      <alignment horizontal="left" vertical="center" wrapText="1"/>
    </xf>
    <xf numFmtId="0" fontId="183" fillId="0" borderId="1" xfId="0" applyFont="1" applyBorder="1" applyAlignment="1">
      <alignment horizontal="left" vertical="center" wrapText="1"/>
    </xf>
    <xf numFmtId="0" fontId="189" fillId="0" borderId="1" xfId="0" applyFont="1" applyBorder="1" applyAlignment="1">
      <alignment vertical="center"/>
    </xf>
    <xf numFmtId="0" fontId="189" fillId="17" borderId="1" xfId="0" applyFont="1" applyFill="1" applyBorder="1" applyAlignment="1">
      <alignment vertical="center"/>
    </xf>
    <xf numFmtId="0" fontId="189" fillId="17" borderId="1" xfId="0" applyFont="1" applyFill="1" applyBorder="1" applyAlignment="1">
      <alignment horizontal="right" vertical="center"/>
    </xf>
    <xf numFmtId="0" fontId="184" fillId="0" borderId="1" xfId="0" applyFont="1" applyBorder="1" applyAlignment="1">
      <alignment horizontal="left" vertical="center" wrapText="1"/>
    </xf>
    <xf numFmtId="172" fontId="183" fillId="0" borderId="1" xfId="0" applyNumberFormat="1" applyFont="1" applyBorder="1" applyAlignment="1">
      <alignment horizontal="right" vertical="center" wrapText="1"/>
    </xf>
    <xf numFmtId="165" fontId="183" fillId="0" borderId="1" xfId="0" applyNumberFormat="1" applyFont="1" applyBorder="1" applyAlignment="1">
      <alignment horizontal="right" vertical="center" wrapText="1"/>
    </xf>
    <xf numFmtId="165" fontId="183" fillId="17" borderId="1" xfId="0" applyNumberFormat="1" applyFont="1" applyFill="1" applyBorder="1" applyAlignment="1">
      <alignment horizontal="right" vertical="center" wrapText="1"/>
    </xf>
    <xf numFmtId="0" fontId="183" fillId="0" borderId="0" xfId="0" applyFont="1" applyAlignment="1">
      <alignment vertical="center"/>
    </xf>
    <xf numFmtId="172" fontId="183" fillId="17" borderId="1" xfId="0" applyNumberFormat="1" applyFont="1" applyFill="1" applyBorder="1" applyAlignment="1">
      <alignment horizontal="right" vertical="center" wrapText="1"/>
    </xf>
    <xf numFmtId="0" fontId="183" fillId="0" borderId="1" xfId="0" applyFont="1" applyBorder="1" applyAlignment="1">
      <alignment vertical="center" wrapText="1"/>
    </xf>
    <xf numFmtId="172" fontId="183" fillId="0" borderId="1" xfId="0" applyNumberFormat="1" applyFont="1" applyBorder="1" applyAlignment="1">
      <alignment horizontal="center" vertical="center" wrapText="1"/>
    </xf>
    <xf numFmtId="172" fontId="183" fillId="17" borderId="1" xfId="0" applyNumberFormat="1" applyFont="1" applyFill="1" applyBorder="1" applyAlignment="1">
      <alignment horizontal="center" vertical="center" wrapText="1"/>
    </xf>
    <xf numFmtId="0" fontId="183" fillId="17" borderId="1" xfId="0" applyFont="1" applyFill="1" applyBorder="1" applyAlignment="1">
      <alignment horizontal="right" vertical="center"/>
    </xf>
    <xf numFmtId="0" fontId="189" fillId="0" borderId="1" xfId="0" applyFont="1" applyBorder="1" applyAlignment="1">
      <alignment horizontal="center" vertical="center" wrapText="1"/>
    </xf>
    <xf numFmtId="172" fontId="189" fillId="0" borderId="1" xfId="0" applyNumberFormat="1" applyFont="1" applyBorder="1" applyAlignment="1">
      <alignment horizontal="right" vertical="center" wrapText="1"/>
    </xf>
    <xf numFmtId="0" fontId="183" fillId="0" borderId="1" xfId="0" applyFont="1" applyBorder="1" applyAlignment="1">
      <alignment vertical="center"/>
    </xf>
    <xf numFmtId="0" fontId="183" fillId="17" borderId="1" xfId="0" applyFont="1" applyFill="1" applyBorder="1" applyAlignment="1">
      <alignment vertical="center"/>
    </xf>
    <xf numFmtId="172" fontId="189" fillId="17" borderId="1" xfId="0" applyNumberFormat="1" applyFont="1" applyFill="1" applyBorder="1" applyAlignment="1">
      <alignment horizontal="right" vertical="center" wrapText="1"/>
    </xf>
    <xf numFmtId="0" fontId="183" fillId="0" borderId="1" xfId="0" applyFont="1" applyBorder="1" applyAlignment="1">
      <alignment horizontal="left" vertical="top"/>
    </xf>
    <xf numFmtId="0" fontId="183" fillId="8" borderId="0" xfId="0" applyFont="1" applyFill="1" applyAlignment="1">
      <alignment vertical="center"/>
    </xf>
    <xf numFmtId="0" fontId="186" fillId="8" borderId="0" xfId="0" applyFont="1" applyFill="1" applyAlignment="1">
      <alignment vertical="center"/>
    </xf>
    <xf numFmtId="0" fontId="183" fillId="0" borderId="1" xfId="0" applyFont="1" applyBorder="1"/>
    <xf numFmtId="0" fontId="183" fillId="3" borderId="0" xfId="0" applyFont="1" applyFill="1" applyAlignment="1">
      <alignment vertical="center"/>
    </xf>
    <xf numFmtId="172" fontId="183" fillId="0" borderId="1" xfId="0" applyNumberFormat="1" applyFont="1" applyBorder="1" applyAlignment="1">
      <alignment vertical="center"/>
    </xf>
    <xf numFmtId="0" fontId="195" fillId="0" borderId="1" xfId="0" applyFont="1" applyBorder="1" applyAlignment="1">
      <alignment vertical="center" wrapText="1"/>
    </xf>
    <xf numFmtId="172" fontId="183" fillId="0" borderId="1" xfId="0" applyNumberFormat="1" applyFont="1" applyBorder="1" applyAlignment="1">
      <alignment horizontal="right" vertical="center"/>
    </xf>
    <xf numFmtId="172" fontId="183" fillId="17" borderId="1" xfId="0" applyNumberFormat="1" applyFont="1" applyFill="1" applyBorder="1" applyAlignment="1">
      <alignment horizontal="right" vertical="center"/>
    </xf>
    <xf numFmtId="0" fontId="182" fillId="0" borderId="1" xfId="0" applyFont="1" applyBorder="1" applyAlignment="1">
      <alignment vertical="center" wrapText="1"/>
    </xf>
    <xf numFmtId="0" fontId="183" fillId="0" borderId="1" xfId="0" applyFont="1" applyBorder="1" applyAlignment="1">
      <alignment wrapText="1"/>
    </xf>
    <xf numFmtId="0" fontId="182" fillId="0" borderId="1" xfId="0" applyFont="1" applyBorder="1"/>
    <xf numFmtId="0" fontId="189" fillId="17" borderId="1" xfId="0" applyFont="1" applyFill="1" applyBorder="1" applyAlignment="1">
      <alignment vertical="center" wrapText="1"/>
    </xf>
    <xf numFmtId="49" fontId="183" fillId="0" borderId="1" xfId="0" applyNumberFormat="1" applyFont="1" applyBorder="1" applyAlignment="1">
      <alignment horizontal="center" vertical="center" wrapText="1"/>
    </xf>
    <xf numFmtId="0" fontId="183" fillId="0" borderId="1" xfId="0" applyFont="1" applyBorder="1" applyAlignment="1">
      <alignment horizontal="left" vertical="center" wrapText="1" readingOrder="1"/>
    </xf>
    <xf numFmtId="0" fontId="183" fillId="0" borderId="1" xfId="0" applyFont="1" applyBorder="1" applyAlignment="1">
      <alignment horizontal="center" vertical="center" wrapText="1" readingOrder="1"/>
    </xf>
    <xf numFmtId="3" fontId="183" fillId="0" borderId="1" xfId="0" applyNumberFormat="1" applyFont="1" applyBorder="1" applyAlignment="1">
      <alignment horizontal="right" vertical="center" wrapText="1" readingOrder="1"/>
    </xf>
    <xf numFmtId="3" fontId="183" fillId="0" borderId="1" xfId="0" applyNumberFormat="1" applyFont="1" applyBorder="1" applyAlignment="1">
      <alignment horizontal="center" vertical="center" wrapText="1" readingOrder="1"/>
    </xf>
    <xf numFmtId="0" fontId="183" fillId="17" borderId="1" xfId="0" applyFont="1" applyFill="1" applyBorder="1" applyAlignment="1">
      <alignment horizontal="center" vertical="center" wrapText="1" readingOrder="1"/>
    </xf>
    <xf numFmtId="3" fontId="183" fillId="17" borderId="1" xfId="0" applyNumberFormat="1" applyFont="1" applyFill="1" applyBorder="1" applyAlignment="1">
      <alignment horizontal="right" vertical="center" wrapText="1" readingOrder="1"/>
    </xf>
    <xf numFmtId="3" fontId="183" fillId="17" borderId="1" xfId="0" applyNumberFormat="1" applyFont="1" applyFill="1" applyBorder="1" applyAlignment="1">
      <alignment horizontal="center" vertical="center" wrapText="1" readingOrder="1"/>
    </xf>
    <xf numFmtId="0" fontId="183" fillId="17" borderId="1" xfId="0" applyFont="1" applyFill="1" applyBorder="1" applyAlignment="1">
      <alignment horizontal="left" vertical="center" wrapText="1" readingOrder="1"/>
    </xf>
    <xf numFmtId="0" fontId="183" fillId="0" borderId="1" xfId="0" applyFont="1" applyBorder="1" applyAlignment="1">
      <alignment horizontal="right" vertical="center" wrapText="1" readingOrder="1"/>
    </xf>
    <xf numFmtId="0" fontId="183" fillId="17" borderId="1" xfId="0" applyFont="1" applyFill="1" applyBorder="1" applyAlignment="1">
      <alignment horizontal="right" vertical="center" wrapText="1" readingOrder="1"/>
    </xf>
    <xf numFmtId="0" fontId="183" fillId="0" borderId="1" xfId="0" quotePrefix="1" applyFont="1" applyBorder="1" applyAlignment="1">
      <alignment horizontal="left" vertical="center" wrapText="1"/>
    </xf>
    <xf numFmtId="0" fontId="183" fillId="0" borderId="1" xfId="0" applyFont="1" applyBorder="1" applyAlignment="1">
      <alignment horizontal="left" wrapText="1"/>
    </xf>
    <xf numFmtId="0" fontId="183" fillId="0" borderId="1" xfId="0" applyFont="1" applyBorder="1" applyAlignment="1">
      <alignment horizontal="left"/>
    </xf>
    <xf numFmtId="172" fontId="183" fillId="0" borderId="1" xfId="0" applyNumberFormat="1" applyFont="1" applyBorder="1" applyAlignment="1">
      <alignment horizontal="center"/>
    </xf>
    <xf numFmtId="172" fontId="183" fillId="0" borderId="1" xfId="0" applyNumberFormat="1" applyFont="1" applyBorder="1" applyAlignment="1">
      <alignment horizontal="right"/>
    </xf>
    <xf numFmtId="172" fontId="183" fillId="17" borderId="1" xfId="0" applyNumberFormat="1" applyFont="1" applyFill="1" applyBorder="1" applyAlignment="1">
      <alignment horizontal="right"/>
    </xf>
    <xf numFmtId="164" fontId="183" fillId="0" borderId="1" xfId="0" applyNumberFormat="1" applyFont="1" applyBorder="1" applyAlignment="1">
      <alignment horizontal="center" vertical="center" wrapText="1"/>
    </xf>
    <xf numFmtId="0" fontId="182" fillId="17" borderId="1" xfId="0" applyFont="1" applyFill="1" applyBorder="1" applyAlignment="1">
      <alignment vertical="center" wrapText="1"/>
    </xf>
    <xf numFmtId="0" fontId="183" fillId="0" borderId="1" xfId="0" applyFont="1" applyBorder="1" applyAlignment="1">
      <alignment horizontal="center"/>
    </xf>
    <xf numFmtId="172" fontId="183" fillId="17" borderId="1" xfId="0" applyNumberFormat="1" applyFont="1" applyFill="1" applyBorder="1" applyAlignment="1">
      <alignment horizontal="center"/>
    </xf>
    <xf numFmtId="0" fontId="183" fillId="0" borderId="1" xfId="0" applyFont="1" applyBorder="1" applyAlignment="1">
      <alignment vertical="top" wrapText="1"/>
    </xf>
    <xf numFmtId="0" fontId="183" fillId="0" borderId="1" xfId="0" applyFont="1" applyBorder="1" applyAlignment="1">
      <alignment horizontal="center" vertical="top"/>
    </xf>
    <xf numFmtId="0" fontId="186" fillId="2" borderId="0" xfId="0" applyFont="1" applyFill="1" applyAlignment="1">
      <alignment vertical="center"/>
    </xf>
    <xf numFmtId="165" fontId="183" fillId="0" borderId="1" xfId="0" applyNumberFormat="1" applyFont="1" applyBorder="1" applyAlignment="1">
      <alignment horizontal="center" vertical="center" wrapText="1"/>
    </xf>
    <xf numFmtId="3" fontId="183" fillId="0" borderId="1" xfId="0" applyNumberFormat="1" applyFont="1" applyBorder="1" applyAlignment="1">
      <alignment horizontal="left" vertical="center" wrapText="1" readingOrder="1"/>
    </xf>
    <xf numFmtId="0" fontId="183" fillId="0" borderId="1" xfId="0" applyFont="1" applyBorder="1" applyAlignment="1">
      <alignment horizontal="left" vertical="center"/>
    </xf>
    <xf numFmtId="165" fontId="183" fillId="0" borderId="1" xfId="0" applyNumberFormat="1" applyFont="1" applyBorder="1" applyAlignment="1">
      <alignment horizontal="left" vertical="center" wrapText="1"/>
    </xf>
    <xf numFmtId="165" fontId="189" fillId="17" borderId="1" xfId="0" applyNumberFormat="1" applyFont="1" applyFill="1" applyBorder="1" applyAlignment="1">
      <alignment horizontal="center" vertical="center" wrapText="1"/>
    </xf>
    <xf numFmtId="165" fontId="183" fillId="0" borderId="1" xfId="0" applyNumberFormat="1" applyFont="1" applyBorder="1" applyAlignment="1">
      <alignment wrapText="1"/>
    </xf>
    <xf numFmtId="165" fontId="183" fillId="0" borderId="1" xfId="0" applyNumberFormat="1" applyFont="1" applyBorder="1" applyAlignment="1">
      <alignment horizontal="center" wrapText="1"/>
    </xf>
    <xf numFmtId="172" fontId="183" fillId="0" borderId="1" xfId="0" applyNumberFormat="1" applyFont="1" applyBorder="1"/>
    <xf numFmtId="172" fontId="183" fillId="0" borderId="1" xfId="0" applyNumberFormat="1" applyFont="1" applyBorder="1" applyAlignment="1">
      <alignment horizontal="center" wrapText="1"/>
    </xf>
    <xf numFmtId="165" fontId="183" fillId="17" borderId="1" xfId="0" applyNumberFormat="1" applyFont="1" applyFill="1" applyBorder="1" applyAlignment="1">
      <alignment horizontal="center" vertical="center" wrapText="1"/>
    </xf>
    <xf numFmtId="172" fontId="183" fillId="17" borderId="1" xfId="0" applyNumberFormat="1" applyFont="1" applyFill="1" applyBorder="1" applyAlignment="1">
      <alignment horizontal="center" wrapText="1"/>
    </xf>
    <xf numFmtId="165" fontId="183" fillId="0" borderId="1" xfId="0" applyNumberFormat="1" applyFont="1" applyBorder="1" applyAlignment="1">
      <alignment horizontal="left"/>
    </xf>
    <xf numFmtId="0" fontId="189" fillId="8" borderId="1" xfId="0" applyFont="1" applyFill="1" applyBorder="1" applyAlignment="1">
      <alignment vertical="center"/>
    </xf>
    <xf numFmtId="0" fontId="189" fillId="17" borderId="1" xfId="0" applyFont="1" applyFill="1" applyBorder="1" applyAlignment="1">
      <alignment horizontal="center" vertical="center" wrapText="1"/>
    </xf>
    <xf numFmtId="0" fontId="183" fillId="0" borderId="0" xfId="0" applyFont="1" applyAlignment="1">
      <alignment horizontal="center" vertical="center"/>
    </xf>
    <xf numFmtId="0" fontId="183" fillId="0" borderId="0" xfId="0" applyFont="1" applyAlignment="1">
      <alignment vertical="center" wrapText="1"/>
    </xf>
    <xf numFmtId="0" fontId="197" fillId="17" borderId="0" xfId="0" applyFont="1" applyFill="1" applyAlignment="1">
      <alignment vertical="center"/>
    </xf>
    <xf numFmtId="0" fontId="197" fillId="17" borderId="0" xfId="0" applyFont="1" applyFill="1" applyAlignment="1">
      <alignment horizontal="right" vertical="center"/>
    </xf>
    <xf numFmtId="0" fontId="197" fillId="0" borderId="0" xfId="0" applyFont="1" applyAlignment="1">
      <alignment vertical="center"/>
    </xf>
    <xf numFmtId="0" fontId="198" fillId="0" borderId="0" xfId="0" applyFont="1" applyAlignment="1">
      <alignment horizontal="center" vertical="center"/>
    </xf>
    <xf numFmtId="0" fontId="198" fillId="0" borderId="0" xfId="0" applyFont="1" applyAlignment="1">
      <alignment horizontal="center" vertical="center" wrapText="1"/>
    </xf>
    <xf numFmtId="0" fontId="198" fillId="0" borderId="0" xfId="0" applyFont="1" applyAlignment="1">
      <alignment vertical="center"/>
    </xf>
    <xf numFmtId="0" fontId="185" fillId="0" borderId="0" xfId="0" applyFont="1" applyAlignment="1">
      <alignment vertical="center"/>
    </xf>
    <xf numFmtId="0" fontId="186" fillId="0" borderId="0" xfId="0" applyFont="1" applyAlignment="1">
      <alignment horizontal="center" vertical="center"/>
    </xf>
    <xf numFmtId="0" fontId="186" fillId="0" borderId="0" xfId="0" applyFont="1" applyAlignment="1">
      <alignment vertical="center" wrapText="1"/>
    </xf>
    <xf numFmtId="172" fontId="186" fillId="0" borderId="0" xfId="0" applyNumberFormat="1" applyFont="1" applyAlignment="1">
      <alignment vertical="center" wrapText="1"/>
    </xf>
    <xf numFmtId="172" fontId="186" fillId="0" borderId="0" xfId="0" applyNumberFormat="1" applyFont="1" applyAlignment="1">
      <alignment vertical="center"/>
    </xf>
    <xf numFmtId="0" fontId="183" fillId="17" borderId="0" xfId="0" applyFont="1" applyFill="1"/>
    <xf numFmtId="0" fontId="183" fillId="17" borderId="0" xfId="0" applyFont="1" applyFill="1" applyAlignment="1">
      <alignment horizontal="right"/>
    </xf>
    <xf numFmtId="172" fontId="183" fillId="3" borderId="0" xfId="0" applyNumberFormat="1" applyFont="1" applyFill="1" applyAlignment="1">
      <alignment vertical="center"/>
    </xf>
    <xf numFmtId="0" fontId="184" fillId="3" borderId="0" xfId="0" applyFont="1" applyFill="1" applyAlignment="1">
      <alignment horizontal="right" vertical="center"/>
    </xf>
    <xf numFmtId="0" fontId="183" fillId="3" borderId="97" xfId="0" applyFont="1" applyFill="1" applyBorder="1" applyAlignment="1">
      <alignment vertical="center"/>
    </xf>
    <xf numFmtId="172" fontId="183" fillId="3" borderId="97" xfId="0" applyNumberFormat="1" applyFont="1" applyFill="1" applyBorder="1" applyAlignment="1">
      <alignment vertical="center"/>
    </xf>
    <xf numFmtId="0" fontId="183" fillId="0" borderId="97" xfId="0" applyFont="1" applyBorder="1" applyAlignment="1">
      <alignment vertical="center"/>
    </xf>
    <xf numFmtId="165" fontId="189" fillId="3" borderId="6" xfId="0" applyNumberFormat="1" applyFont="1" applyFill="1" applyBorder="1" applyAlignment="1">
      <alignment horizontal="center" vertical="center" wrapText="1"/>
    </xf>
    <xf numFmtId="172" fontId="193" fillId="3" borderId="6" xfId="0" applyNumberFormat="1" applyFont="1" applyFill="1" applyBorder="1" applyAlignment="1">
      <alignment horizontal="center" vertical="center" wrapText="1"/>
    </xf>
    <xf numFmtId="165" fontId="183" fillId="3" borderId="6" xfId="0" applyNumberFormat="1" applyFont="1" applyFill="1" applyBorder="1" applyAlignment="1">
      <alignment vertical="center"/>
    </xf>
    <xf numFmtId="172" fontId="193" fillId="0" borderId="6" xfId="0" applyNumberFormat="1" applyFont="1" applyBorder="1" applyAlignment="1">
      <alignment horizontal="center" vertical="center" wrapText="1"/>
    </xf>
    <xf numFmtId="165" fontId="189" fillId="3" borderId="5" xfId="0" applyNumberFormat="1" applyFont="1" applyFill="1" applyBorder="1" applyAlignment="1">
      <alignment horizontal="center" vertical="center" wrapText="1"/>
    </xf>
    <xf numFmtId="49" fontId="189" fillId="3" borderId="6" xfId="0" applyNumberFormat="1" applyFont="1" applyFill="1" applyBorder="1" applyAlignment="1">
      <alignment horizontal="center" vertical="center" wrapText="1"/>
    </xf>
    <xf numFmtId="49" fontId="183" fillId="0" borderId="6" xfId="0" applyNumberFormat="1" applyFont="1" applyBorder="1" applyAlignment="1">
      <alignment vertical="center"/>
    </xf>
    <xf numFmtId="0" fontId="183" fillId="2" borderId="1" xfId="0" applyFont="1" applyFill="1" applyBorder="1" applyAlignment="1">
      <alignment vertical="center"/>
    </xf>
    <xf numFmtId="172" fontId="189" fillId="2" borderId="1" xfId="0" applyNumberFormat="1" applyFont="1" applyFill="1" applyBorder="1" applyAlignment="1">
      <alignment horizontal="right" vertical="center" wrapText="1"/>
    </xf>
    <xf numFmtId="172" fontId="183" fillId="2" borderId="1" xfId="0" applyNumberFormat="1" applyFont="1" applyFill="1" applyBorder="1" applyAlignment="1">
      <alignment horizontal="right" vertical="center" wrapText="1"/>
    </xf>
    <xf numFmtId="0" fontId="200" fillId="0" borderId="0" xfId="0" applyFont="1" applyAlignment="1">
      <alignment horizontal="left" vertical="center" wrapText="1"/>
    </xf>
    <xf numFmtId="0" fontId="201" fillId="0" borderId="1" xfId="0" applyFont="1" applyBorder="1" applyAlignment="1">
      <alignment horizontal="left" wrapText="1"/>
    </xf>
    <xf numFmtId="0" fontId="201" fillId="0" borderId="4" xfId="0" applyFont="1" applyBorder="1" applyAlignment="1">
      <alignment wrapText="1"/>
    </xf>
    <xf numFmtId="172" fontId="201" fillId="0" borderId="4" xfId="0" applyNumberFormat="1" applyFont="1" applyBorder="1" applyAlignment="1">
      <alignment horizontal="right"/>
    </xf>
    <xf numFmtId="172" fontId="201" fillId="2" borderId="4" xfId="0" applyNumberFormat="1" applyFont="1" applyFill="1" applyBorder="1" applyAlignment="1">
      <alignment horizontal="right"/>
    </xf>
    <xf numFmtId="0" fontId="183" fillId="3" borderId="6" xfId="0" applyFont="1" applyFill="1" applyBorder="1" applyAlignment="1">
      <alignment horizontal="left" vertical="center" wrapText="1"/>
    </xf>
    <xf numFmtId="0" fontId="183" fillId="3" borderId="6" xfId="0" applyFont="1" applyFill="1" applyBorder="1" applyAlignment="1">
      <alignment vertical="center" wrapText="1"/>
    </xf>
    <xf numFmtId="172" fontId="183" fillId="3" borderId="6" xfId="0" applyNumberFormat="1" applyFont="1" applyFill="1" applyBorder="1" applyAlignment="1">
      <alignment horizontal="right" vertical="center" wrapText="1"/>
    </xf>
    <xf numFmtId="172" fontId="183" fillId="3" borderId="6" xfId="0" applyNumberFormat="1" applyFont="1" applyFill="1" applyBorder="1" applyAlignment="1">
      <alignment vertical="center"/>
    </xf>
    <xf numFmtId="0" fontId="183" fillId="3" borderId="6" xfId="0" applyFont="1" applyFill="1" applyBorder="1" applyAlignment="1">
      <alignment vertical="center"/>
    </xf>
    <xf numFmtId="0" fontId="183" fillId="0" borderId="6" xfId="0" applyFont="1" applyBorder="1" applyAlignment="1">
      <alignment vertical="center"/>
    </xf>
    <xf numFmtId="172" fontId="183" fillId="0" borderId="6" xfId="0" applyNumberFormat="1" applyFont="1" applyBorder="1" applyAlignment="1">
      <alignment vertical="center"/>
    </xf>
    <xf numFmtId="0" fontId="202" fillId="0" borderId="1" xfId="0" applyFont="1" applyBorder="1"/>
    <xf numFmtId="3" fontId="202" fillId="3" borderId="1" xfId="0" applyNumberFormat="1" applyFont="1" applyFill="1" applyBorder="1" applyAlignment="1">
      <alignment horizontal="left"/>
    </xf>
    <xf numFmtId="3" fontId="202" fillId="0" borderId="1" xfId="0" applyNumberFormat="1" applyFont="1" applyBorder="1"/>
    <xf numFmtId="0" fontId="202" fillId="8" borderId="1" xfId="0" applyFont="1" applyFill="1" applyBorder="1" applyAlignment="1">
      <alignment horizontal="right"/>
    </xf>
    <xf numFmtId="3" fontId="202" fillId="8" borderId="1" xfId="0" applyNumberFormat="1" applyFont="1" applyFill="1" applyBorder="1" applyAlignment="1">
      <alignment horizontal="right"/>
    </xf>
    <xf numFmtId="0" fontId="201" fillId="0" borderId="1" xfId="0" applyFont="1" applyBorder="1"/>
    <xf numFmtId="3" fontId="201" fillId="0" borderId="1" xfId="0" applyNumberFormat="1" applyFont="1" applyBorder="1" applyAlignment="1">
      <alignment horizontal="right"/>
    </xf>
    <xf numFmtId="0" fontId="203" fillId="0" borderId="1" xfId="0" applyFont="1" applyBorder="1"/>
    <xf numFmtId="0" fontId="201" fillId="0" borderId="0" xfId="0" applyFont="1"/>
    <xf numFmtId="0" fontId="201" fillId="0" borderId="81" xfId="0" applyFont="1" applyBorder="1" applyAlignment="1">
      <alignment horizontal="center"/>
    </xf>
    <xf numFmtId="0" fontId="183" fillId="0" borderId="87" xfId="0" applyFont="1" applyBorder="1" applyAlignment="1">
      <alignment vertical="center" wrapText="1"/>
    </xf>
    <xf numFmtId="0" fontId="183" fillId="0" borderId="88" xfId="0" applyFont="1" applyBorder="1" applyAlignment="1">
      <alignment vertical="center"/>
    </xf>
    <xf numFmtId="3" fontId="183" fillId="0" borderId="88" xfId="0" applyNumberFormat="1" applyFont="1" applyBorder="1" applyAlignment="1">
      <alignment horizontal="right" vertical="center"/>
    </xf>
    <xf numFmtId="0" fontId="183" fillId="0" borderId="88" xfId="0" applyFont="1" applyBorder="1" applyAlignment="1">
      <alignment horizontal="right" vertical="center"/>
    </xf>
    <xf numFmtId="165" fontId="183" fillId="0" borderId="88" xfId="0" applyNumberFormat="1" applyFont="1" applyBorder="1" applyAlignment="1">
      <alignment horizontal="right" vertical="center"/>
    </xf>
    <xf numFmtId="0" fontId="201" fillId="0" borderId="81" xfId="0" applyFont="1" applyBorder="1" applyAlignment="1">
      <alignment vertical="center"/>
    </xf>
    <xf numFmtId="0" fontId="203" fillId="0" borderId="81" xfId="0" applyFont="1" applyBorder="1"/>
    <xf numFmtId="0" fontId="183" fillId="0" borderId="87" xfId="0" applyFont="1" applyBorder="1" applyAlignment="1">
      <alignment wrapText="1"/>
    </xf>
    <xf numFmtId="0" fontId="183" fillId="0" borderId="88" xfId="0" applyFont="1" applyBorder="1"/>
    <xf numFmtId="0" fontId="183" fillId="0" borderId="88" xfId="0" applyFont="1" applyBorder="1" applyAlignment="1">
      <alignment horizontal="right"/>
    </xf>
    <xf numFmtId="165" fontId="183" fillId="0" borderId="88" xfId="0" applyNumberFormat="1" applyFont="1" applyBorder="1" applyAlignment="1">
      <alignment horizontal="right"/>
    </xf>
    <xf numFmtId="0" fontId="201" fillId="0" borderId="81" xfId="0" applyFont="1" applyBorder="1"/>
    <xf numFmtId="0" fontId="183" fillId="0" borderId="88" xfId="0" applyFont="1" applyBorder="1" applyAlignment="1">
      <alignment horizontal="center" vertical="center"/>
    </xf>
    <xf numFmtId="165" fontId="183" fillId="0" borderId="88" xfId="0" applyNumberFormat="1" applyFont="1" applyBorder="1" applyAlignment="1">
      <alignment horizontal="center" vertical="center"/>
    </xf>
    <xf numFmtId="3" fontId="201" fillId="0" borderId="81" xfId="0" applyNumberFormat="1" applyFont="1" applyBorder="1" applyAlignment="1">
      <alignment horizontal="right" vertical="center"/>
    </xf>
    <xf numFmtId="3" fontId="201" fillId="0" borderId="81" xfId="0" applyNumberFormat="1" applyFont="1" applyBorder="1" applyAlignment="1">
      <alignment horizontal="right"/>
    </xf>
    <xf numFmtId="165" fontId="204" fillId="0" borderId="5" xfId="0" applyNumberFormat="1" applyFont="1" applyBorder="1" applyAlignment="1">
      <alignment horizontal="right" vertical="center"/>
    </xf>
    <xf numFmtId="165" fontId="204" fillId="3" borderId="6" xfId="0" applyNumberFormat="1" applyFont="1" applyFill="1" applyBorder="1" applyAlignment="1">
      <alignment vertical="center" wrapText="1"/>
    </xf>
    <xf numFmtId="165" fontId="204" fillId="0" borderId="6" xfId="0" applyNumberFormat="1" applyFont="1" applyBorder="1" applyAlignment="1">
      <alignment vertical="center"/>
    </xf>
    <xf numFmtId="172" fontId="204" fillId="0" borderId="6" xfId="0" applyNumberFormat="1" applyFont="1" applyBorder="1" applyAlignment="1">
      <alignment horizontal="right" vertical="center"/>
    </xf>
    <xf numFmtId="165" fontId="183" fillId="0" borderId="6" xfId="0" applyNumberFormat="1" applyFont="1" applyBorder="1" applyAlignment="1">
      <alignment vertical="center"/>
    </xf>
    <xf numFmtId="172" fontId="183" fillId="3" borderId="0" xfId="0" applyNumberFormat="1" applyFont="1" applyFill="1" applyAlignment="1">
      <alignment horizontal="center" vertical="center"/>
    </xf>
    <xf numFmtId="172" fontId="183" fillId="3" borderId="97" xfId="0" applyNumberFormat="1" applyFont="1" applyFill="1" applyBorder="1" applyAlignment="1">
      <alignment horizontal="center" vertical="center"/>
    </xf>
    <xf numFmtId="172" fontId="183" fillId="3" borderId="6" xfId="0" applyNumberFormat="1" applyFont="1" applyFill="1" applyBorder="1" applyAlignment="1">
      <alignment horizontal="center" vertical="center"/>
    </xf>
    <xf numFmtId="3" fontId="201" fillId="0" borderId="1" xfId="0" applyNumberFormat="1" applyFont="1" applyBorder="1" applyAlignment="1">
      <alignment horizontal="center"/>
    </xf>
    <xf numFmtId="165" fontId="183" fillId="0" borderId="88" xfId="0" applyNumberFormat="1" applyFont="1" applyBorder="1" applyAlignment="1">
      <alignment horizontal="center"/>
    </xf>
    <xf numFmtId="0" fontId="183" fillId="3" borderId="0" xfId="0" applyFont="1" applyFill="1" applyAlignment="1">
      <alignment horizontal="center" vertical="center"/>
    </xf>
    <xf numFmtId="0" fontId="183" fillId="0" borderId="0" xfId="0" applyFont="1" applyAlignment="1">
      <alignment horizontal="center"/>
    </xf>
    <xf numFmtId="0" fontId="5" fillId="0" borderId="0" xfId="0" applyFont="1" applyAlignment="1">
      <alignment horizontal="center" vertical="center"/>
    </xf>
    <xf numFmtId="0" fontId="0" fillId="0" borderId="0" xfId="0"/>
    <xf numFmtId="0" fontId="6" fillId="0" borderId="0" xfId="0" applyFont="1" applyAlignment="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8" fillId="2" borderId="2" xfId="0" applyFont="1" applyFill="1" applyBorder="1" applyAlignment="1">
      <alignment horizontal="center" vertical="center"/>
    </xf>
    <xf numFmtId="0" fontId="9" fillId="0" borderId="3" xfId="0" applyFont="1" applyBorder="1"/>
    <xf numFmtId="0" fontId="6" fillId="0" borderId="0" xfId="0" applyFont="1" applyAlignment="1">
      <alignment horizontal="center" vertical="center"/>
    </xf>
    <xf numFmtId="0" fontId="15" fillId="0" borderId="0" xfId="0" applyFont="1" applyAlignment="1">
      <alignment horizontal="center" vertical="center" wrapText="1"/>
    </xf>
    <xf numFmtId="0" fontId="16" fillId="2" borderId="2" xfId="0" applyFont="1" applyFill="1" applyBorder="1" applyAlignment="1">
      <alignment horizontal="center" vertical="center" wrapText="1"/>
    </xf>
    <xf numFmtId="0" fontId="2" fillId="0" borderId="7" xfId="0" applyFont="1" applyBorder="1" applyAlignment="1">
      <alignment horizontal="center" vertical="center" wrapText="1"/>
    </xf>
    <xf numFmtId="0" fontId="9" fillId="0" borderId="5" xfId="0" applyFont="1" applyBorder="1"/>
    <xf numFmtId="3" fontId="2" fillId="0" borderId="7" xfId="0" applyNumberFormat="1" applyFont="1" applyBorder="1" applyAlignment="1">
      <alignment horizontal="center" vertical="center" wrapText="1"/>
    </xf>
    <xf numFmtId="0" fontId="2" fillId="0" borderId="8" xfId="0" applyFont="1" applyBorder="1" applyAlignment="1">
      <alignment horizontal="center" vertical="center"/>
    </xf>
    <xf numFmtId="0" fontId="9" fillId="0" borderId="9" xfId="0" applyFont="1" applyBorder="1"/>
    <xf numFmtId="0" fontId="9" fillId="0" borderId="4" xfId="0" applyFont="1" applyBorder="1"/>
    <xf numFmtId="3" fontId="21" fillId="0" borderId="10" xfId="0" applyNumberFormat="1" applyFont="1" applyBorder="1" applyAlignment="1">
      <alignment horizontal="center" vertical="center"/>
    </xf>
    <xf numFmtId="0" fontId="9" fillId="0" borderId="10" xfId="0" applyFont="1" applyBorder="1"/>
    <xf numFmtId="3" fontId="21" fillId="0" borderId="0" xfId="0" applyNumberFormat="1" applyFont="1" applyAlignment="1">
      <alignment horizontal="right" vertical="center"/>
    </xf>
    <xf numFmtId="3" fontId="21" fillId="0" borderId="0" xfId="0" applyNumberFormat="1" applyFont="1" applyAlignment="1">
      <alignment horizontal="center" vertical="center"/>
    </xf>
    <xf numFmtId="0" fontId="10" fillId="0" borderId="0" xfId="0" applyFont="1" applyAlignment="1">
      <alignment horizontal="center" vertical="center" wrapText="1"/>
    </xf>
    <xf numFmtId="3" fontId="2" fillId="0" borderId="0" xfId="0" applyNumberFormat="1" applyFont="1" applyAlignment="1">
      <alignment horizontal="center" vertical="center" wrapText="1"/>
    </xf>
    <xf numFmtId="0" fontId="22" fillId="0" borderId="14" xfId="0" applyFont="1" applyBorder="1" applyAlignment="1">
      <alignment horizontal="center" vertical="center" wrapText="1"/>
    </xf>
    <xf numFmtId="0" fontId="9" fillId="0" borderId="6" xfId="0" applyFont="1" applyBorder="1"/>
    <xf numFmtId="0" fontId="8" fillId="0" borderId="7" xfId="0" applyFont="1" applyBorder="1" applyAlignment="1">
      <alignment horizontal="center" vertical="center"/>
    </xf>
    <xf numFmtId="3" fontId="20" fillId="0" borderId="0" xfId="0" applyNumberFormat="1" applyFont="1" applyAlignment="1">
      <alignment horizontal="center" vertical="center"/>
    </xf>
    <xf numFmtId="0" fontId="33" fillId="0" borderId="0" xfId="0" applyFont="1" applyAlignment="1">
      <alignment horizontal="left" wrapText="1"/>
    </xf>
    <xf numFmtId="3" fontId="2" fillId="0" borderId="0" xfId="0" applyNumberFormat="1" applyFont="1" applyAlignment="1">
      <alignment horizontal="center" vertical="center"/>
    </xf>
    <xf numFmtId="3" fontId="19" fillId="0" borderId="0" xfId="0" applyNumberFormat="1" applyFont="1" applyAlignment="1">
      <alignment horizontal="center" vertical="center" wrapText="1"/>
    </xf>
    <xf numFmtId="0" fontId="3" fillId="0" borderId="0" xfId="0" applyFont="1" applyAlignment="1">
      <alignment horizontal="center" vertical="center"/>
    </xf>
    <xf numFmtId="3" fontId="19" fillId="0" borderId="0" xfId="0" applyNumberFormat="1" applyFont="1" applyAlignment="1">
      <alignment horizontal="center" vertical="center"/>
    </xf>
    <xf numFmtId="0" fontId="19" fillId="0" borderId="0" xfId="0" applyFont="1" applyAlignment="1">
      <alignment horizontal="center" vertical="center"/>
    </xf>
    <xf numFmtId="0" fontId="8" fillId="0" borderId="0" xfId="0" applyFont="1" applyAlignment="1">
      <alignment horizontal="center" vertical="center"/>
    </xf>
    <xf numFmtId="0" fontId="1" fillId="0" borderId="0" xfId="0" applyFont="1" applyAlignment="1">
      <alignment vertical="center" wrapText="1"/>
    </xf>
    <xf numFmtId="3" fontId="2" fillId="0" borderId="0" xfId="0" applyNumberFormat="1" applyFont="1" applyAlignment="1">
      <alignment horizontal="right"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21" fillId="0" borderId="10" xfId="0" applyNumberFormat="1" applyFont="1" applyBorder="1" applyAlignment="1">
      <alignment horizontal="center"/>
    </xf>
    <xf numFmtId="0" fontId="1"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center" vertical="center"/>
    </xf>
    <xf numFmtId="3" fontId="46" fillId="0" borderId="0" xfId="0" applyNumberFormat="1" applyFont="1" applyAlignment="1">
      <alignment horizontal="center" wrapText="1"/>
    </xf>
    <xf numFmtId="0" fontId="36" fillId="0" borderId="0" xfId="0" applyFont="1" applyAlignment="1">
      <alignment horizontal="center" vertical="center"/>
    </xf>
    <xf numFmtId="165" fontId="55" fillId="7" borderId="42" xfId="0" applyNumberFormat="1" applyFont="1" applyFill="1" applyBorder="1" applyAlignment="1">
      <alignment horizontal="center" vertical="center" wrapText="1"/>
    </xf>
    <xf numFmtId="0" fontId="9" fillId="0" borderId="42" xfId="0" applyFont="1" applyBorder="1"/>
    <xf numFmtId="0" fontId="19" fillId="0" borderId="0" xfId="0" quotePrefix="1" applyFont="1" applyAlignment="1">
      <alignment horizontal="center" vertical="center"/>
    </xf>
    <xf numFmtId="0" fontId="19" fillId="0" borderId="0" xfId="0" applyFont="1" applyAlignment="1">
      <alignment horizontal="center" vertical="center" wrapText="1"/>
    </xf>
    <xf numFmtId="0" fontId="53" fillId="2" borderId="2" xfId="0" applyFont="1" applyFill="1" applyBorder="1" applyAlignment="1">
      <alignment horizontal="center" vertical="center"/>
    </xf>
    <xf numFmtId="165" fontId="19" fillId="0" borderId="7" xfId="0" applyNumberFormat="1" applyFont="1" applyBorder="1" applyAlignment="1">
      <alignment horizontal="center" vertical="center" wrapText="1"/>
    </xf>
    <xf numFmtId="165" fontId="54" fillId="3" borderId="7" xfId="0" applyNumberFormat="1" applyFont="1" applyFill="1" applyBorder="1" applyAlignment="1">
      <alignment horizontal="center" vertical="center" wrapText="1"/>
    </xf>
    <xf numFmtId="165" fontId="19" fillId="3" borderId="7" xfId="0" applyNumberFormat="1" applyFont="1" applyFill="1" applyBorder="1" applyAlignment="1">
      <alignment horizontal="center" vertical="center" wrapText="1"/>
    </xf>
    <xf numFmtId="165" fontId="19" fillId="0" borderId="8" xfId="0" applyNumberFormat="1" applyFont="1" applyBorder="1" applyAlignment="1">
      <alignment horizontal="center" vertical="center" wrapText="1"/>
    </xf>
    <xf numFmtId="165" fontId="55" fillId="7" borderId="62" xfId="0" applyNumberFormat="1" applyFont="1" applyFill="1" applyBorder="1" applyAlignment="1">
      <alignment horizontal="center" vertical="center" wrapText="1"/>
    </xf>
    <xf numFmtId="0" fontId="9" fillId="0" borderId="63" xfId="0" applyFont="1" applyBorder="1"/>
    <xf numFmtId="165" fontId="19" fillId="0" borderId="27" xfId="0" applyNumberFormat="1" applyFont="1" applyBorder="1" applyAlignment="1">
      <alignment horizontal="center" vertical="center" wrapText="1"/>
    </xf>
    <xf numFmtId="0" fontId="9" fillId="0" borderId="47" xfId="0" applyFont="1" applyBorder="1"/>
    <xf numFmtId="165" fontId="19" fillId="0" borderId="28" xfId="0" applyNumberFormat="1" applyFont="1" applyBorder="1" applyAlignment="1">
      <alignment horizontal="center" vertical="center" wrapText="1"/>
    </xf>
    <xf numFmtId="0" fontId="9" fillId="0" borderId="48" xfId="0" applyFont="1" applyBorder="1"/>
    <xf numFmtId="165" fontId="54" fillId="7" borderId="28" xfId="0" applyNumberFormat="1" applyFont="1" applyFill="1" applyBorder="1" applyAlignment="1">
      <alignment horizontal="center" vertical="center" wrapText="1"/>
    </xf>
    <xf numFmtId="165" fontId="19" fillId="7" borderId="28" xfId="0" applyNumberFormat="1" applyFont="1" applyFill="1" applyBorder="1" applyAlignment="1">
      <alignment horizontal="center" vertical="center" wrapText="1"/>
    </xf>
    <xf numFmtId="165" fontId="19" fillId="0" borderId="44" xfId="0" applyNumberFormat="1" applyFont="1" applyBorder="1" applyAlignment="1">
      <alignment horizontal="center" vertical="center" wrapText="1"/>
    </xf>
    <xf numFmtId="0" fontId="9" fillId="0" borderId="61" xfId="0" applyFont="1" applyBorder="1"/>
    <xf numFmtId="0" fontId="9" fillId="0" borderId="43" xfId="0" applyFont="1" applyBorder="1"/>
    <xf numFmtId="0" fontId="9" fillId="0" borderId="71" xfId="0" applyFont="1" applyBorder="1"/>
    <xf numFmtId="0" fontId="2" fillId="0" borderId="0" xfId="0" quotePrefix="1" applyFont="1" applyAlignment="1">
      <alignment horizontal="center" vertical="center"/>
    </xf>
    <xf numFmtId="168" fontId="19" fillId="0" borderId="0" xfId="0" applyNumberFormat="1" applyFont="1" applyAlignment="1">
      <alignment horizontal="center" vertical="center" wrapText="1"/>
    </xf>
    <xf numFmtId="171" fontId="19" fillId="0" borderId="28" xfId="0" applyNumberFormat="1" applyFont="1" applyBorder="1" applyAlignment="1">
      <alignment horizontal="center" vertical="center" wrapText="1"/>
    </xf>
    <xf numFmtId="173" fontId="19" fillId="0" borderId="28" xfId="0" applyNumberFormat="1" applyFont="1" applyBorder="1" applyAlignment="1">
      <alignment horizontal="center" vertical="center" wrapText="1"/>
    </xf>
    <xf numFmtId="3" fontId="30" fillId="0" borderId="0" xfId="0" applyNumberFormat="1" applyFont="1" applyAlignment="1">
      <alignment horizontal="center" vertical="center" wrapText="1"/>
    </xf>
    <xf numFmtId="0" fontId="21" fillId="0" borderId="10" xfId="0" applyFont="1" applyBorder="1" applyAlignment="1">
      <alignment horizontal="center" vertical="center"/>
    </xf>
    <xf numFmtId="0" fontId="53" fillId="0" borderId="0" xfId="0" applyFont="1" applyAlignment="1">
      <alignment horizontal="center" vertical="center"/>
    </xf>
    <xf numFmtId="0" fontId="19" fillId="0" borderId="28" xfId="0" applyFont="1" applyBorder="1" applyAlignment="1">
      <alignment horizontal="center" vertical="center" wrapText="1"/>
    </xf>
    <xf numFmtId="165" fontId="54" fillId="7" borderId="7" xfId="0" applyNumberFormat="1" applyFont="1" applyFill="1" applyBorder="1" applyAlignment="1">
      <alignment horizontal="center" vertical="center" wrapText="1"/>
    </xf>
    <xf numFmtId="0" fontId="21" fillId="8" borderId="93" xfId="0" applyFont="1" applyFill="1" applyBorder="1" applyAlignment="1">
      <alignment horizontal="center" vertical="center"/>
    </xf>
    <xf numFmtId="0" fontId="9" fillId="0" borderId="94" xfId="0" applyFont="1" applyBorder="1"/>
    <xf numFmtId="165" fontId="19" fillId="8" borderId="8" xfId="0" applyNumberFormat="1" applyFont="1" applyFill="1" applyBorder="1" applyAlignment="1">
      <alignment horizontal="center" vertical="center" wrapText="1"/>
    </xf>
    <xf numFmtId="0" fontId="2" fillId="8" borderId="2" xfId="0" applyFont="1" applyFill="1" applyBorder="1" applyAlignment="1">
      <alignment horizontal="center" vertical="center"/>
    </xf>
    <xf numFmtId="0" fontId="6" fillId="8" borderId="2" xfId="0" applyFont="1" applyFill="1" applyBorder="1" applyAlignment="1">
      <alignment horizontal="center" vertical="center"/>
    </xf>
    <xf numFmtId="0" fontId="53" fillId="8" borderId="2" xfId="0" applyFont="1" applyFill="1" applyBorder="1" applyAlignment="1">
      <alignment horizontal="center" vertical="center"/>
    </xf>
    <xf numFmtId="165" fontId="19" fillId="8" borderId="7" xfId="0" applyNumberFormat="1" applyFont="1" applyFill="1" applyBorder="1" applyAlignment="1">
      <alignment horizontal="center" vertical="center" wrapText="1"/>
    </xf>
    <xf numFmtId="165" fontId="19" fillId="7" borderId="7" xfId="0" applyNumberFormat="1" applyFont="1" applyFill="1" applyBorder="1" applyAlignment="1">
      <alignment horizontal="center" vertical="center" wrapText="1"/>
    </xf>
    <xf numFmtId="165" fontId="19" fillId="13" borderId="7" xfId="0" applyNumberFormat="1" applyFont="1" applyFill="1" applyBorder="1" applyAlignment="1">
      <alignment horizontal="left" vertical="center" wrapText="1"/>
    </xf>
    <xf numFmtId="0" fontId="21" fillId="0" borderId="0" xfId="0" applyFont="1" applyAlignment="1">
      <alignment horizontal="center" vertical="center"/>
    </xf>
    <xf numFmtId="165" fontId="19" fillId="3" borderId="8" xfId="0" applyNumberFormat="1" applyFont="1" applyFill="1" applyBorder="1" applyAlignment="1">
      <alignment horizontal="center" vertical="center" wrapText="1"/>
    </xf>
    <xf numFmtId="165" fontId="48" fillId="0" borderId="7" xfId="0" applyNumberFormat="1" applyFont="1" applyBorder="1" applyAlignment="1">
      <alignment horizontal="center" vertical="center" wrapText="1"/>
    </xf>
    <xf numFmtId="168" fontId="19" fillId="3" borderId="7" xfId="0" applyNumberFormat="1" applyFont="1" applyFill="1" applyBorder="1" applyAlignment="1">
      <alignment horizontal="center" vertical="center" wrapText="1"/>
    </xf>
    <xf numFmtId="165" fontId="48" fillId="0" borderId="28" xfId="0" applyNumberFormat="1" applyFont="1" applyBorder="1" applyAlignment="1">
      <alignment horizontal="center" vertical="center" wrapText="1"/>
    </xf>
    <xf numFmtId="168" fontId="19" fillId="2" borderId="28" xfId="0" applyNumberFormat="1" applyFont="1" applyFill="1" applyBorder="1" applyAlignment="1">
      <alignment horizontal="center" vertical="center" wrapText="1"/>
    </xf>
    <xf numFmtId="0" fontId="18" fillId="0" borderId="0" xfId="0" applyFont="1" applyAlignment="1">
      <alignment horizontal="right" vertical="center"/>
    </xf>
    <xf numFmtId="168" fontId="4" fillId="0" borderId="0" xfId="0" applyNumberFormat="1" applyFont="1" applyAlignment="1">
      <alignment horizontal="center" vertical="center" wrapText="1"/>
    </xf>
    <xf numFmtId="0" fontId="107" fillId="0" borderId="0" xfId="0" applyFont="1" applyAlignment="1">
      <alignment horizontal="center" vertical="center" wrapText="1"/>
    </xf>
    <xf numFmtId="0" fontId="4" fillId="0" borderId="0" xfId="0" quotePrefix="1" applyFont="1" applyAlignment="1">
      <alignment horizontal="center" vertical="center"/>
    </xf>
    <xf numFmtId="0" fontId="4" fillId="0" borderId="0" xfId="0" applyFont="1" applyAlignment="1">
      <alignment horizontal="center" vertical="center" wrapText="1"/>
    </xf>
    <xf numFmtId="0" fontId="107" fillId="0" borderId="0" xfId="0" applyFont="1" applyAlignment="1">
      <alignment horizontal="center" wrapText="1"/>
    </xf>
    <xf numFmtId="0" fontId="4" fillId="0" borderId="0" xfId="0" applyFont="1" applyAlignment="1">
      <alignment horizontal="center"/>
    </xf>
    <xf numFmtId="165" fontId="4" fillId="0" borderId="107" xfId="0" applyNumberFormat="1" applyFont="1" applyBorder="1" applyAlignment="1">
      <alignment horizontal="center" vertical="center" wrapText="1"/>
    </xf>
    <xf numFmtId="0" fontId="9" fillId="0" borderId="111" xfId="0" applyFont="1" applyBorder="1"/>
    <xf numFmtId="165" fontId="4" fillId="0" borderId="108" xfId="0" applyNumberFormat="1" applyFont="1" applyBorder="1" applyAlignment="1">
      <alignment horizontal="center" vertical="center" wrapText="1"/>
    </xf>
    <xf numFmtId="0" fontId="9" fillId="0" borderId="81" xfId="0" applyFont="1" applyBorder="1"/>
    <xf numFmtId="165" fontId="4" fillId="0" borderId="41" xfId="0" applyNumberFormat="1" applyFont="1" applyBorder="1" applyAlignment="1">
      <alignment horizontal="center" vertical="center" wrapText="1"/>
    </xf>
    <xf numFmtId="0" fontId="9" fillId="0" borderId="109" xfId="0" applyFont="1" applyBorder="1"/>
    <xf numFmtId="0" fontId="9" fillId="0" borderId="110" xfId="0" applyFont="1" applyBorder="1"/>
    <xf numFmtId="165" fontId="4" fillId="0" borderId="81" xfId="0" applyNumberFormat="1" applyFont="1" applyBorder="1" applyAlignment="1">
      <alignment horizontal="center" vertical="center" wrapText="1"/>
    </xf>
    <xf numFmtId="0" fontId="35" fillId="2" borderId="2" xfId="0" applyFont="1" applyFill="1" applyBorder="1" applyAlignment="1">
      <alignment horizontal="center" vertical="center"/>
    </xf>
    <xf numFmtId="0" fontId="107" fillId="0" borderId="0" xfId="0" applyFont="1" applyAlignment="1">
      <alignment horizontal="right"/>
    </xf>
    <xf numFmtId="0" fontId="4" fillId="0" borderId="0" xfId="0" applyFont="1" applyAlignment="1">
      <alignment horizontal="center" wrapText="1"/>
    </xf>
    <xf numFmtId="0" fontId="3" fillId="0" borderId="0" xfId="0" applyFont="1" applyAlignment="1">
      <alignment horizontal="center"/>
    </xf>
    <xf numFmtId="0" fontId="4" fillId="0" borderId="0" xfId="0" applyFont="1" applyAlignment="1">
      <alignment horizontal="center" vertical="center"/>
    </xf>
    <xf numFmtId="165" fontId="35" fillId="2" borderId="7" xfId="0" applyNumberFormat="1" applyFont="1" applyFill="1" applyBorder="1" applyAlignment="1">
      <alignment horizontal="center" vertical="center" wrapText="1"/>
    </xf>
    <xf numFmtId="0" fontId="124" fillId="3" borderId="127" xfId="0" applyFont="1" applyFill="1" applyBorder="1" applyAlignment="1">
      <alignment horizontal="center"/>
    </xf>
    <xf numFmtId="0" fontId="9" fillId="0" borderId="127" xfId="0" applyFont="1" applyBorder="1"/>
    <xf numFmtId="0" fontId="118" fillId="3" borderId="0" xfId="0" applyFont="1" applyFill="1" applyAlignment="1">
      <alignment horizontal="center"/>
    </xf>
    <xf numFmtId="0" fontId="117" fillId="3" borderId="0" xfId="0" applyFont="1" applyFill="1"/>
    <xf numFmtId="0" fontId="119" fillId="3" borderId="0" xfId="0" applyFont="1" applyFill="1" applyAlignment="1">
      <alignment horizontal="center"/>
    </xf>
    <xf numFmtId="0" fontId="73" fillId="3" borderId="0" xfId="0" applyFont="1" applyFill="1" applyAlignment="1">
      <alignment horizontal="right"/>
    </xf>
    <xf numFmtId="0" fontId="112" fillId="3" borderId="8" xfId="0" applyFont="1" applyFill="1" applyBorder="1" applyAlignment="1">
      <alignment horizontal="center"/>
    </xf>
    <xf numFmtId="0" fontId="118" fillId="3" borderId="7" xfId="0" applyFont="1" applyFill="1" applyBorder="1" applyAlignment="1">
      <alignment horizontal="center" wrapText="1"/>
    </xf>
    <xf numFmtId="0" fontId="122" fillId="3" borderId="79" xfId="0" applyFont="1" applyFill="1" applyBorder="1" applyAlignment="1">
      <alignment horizontal="center"/>
    </xf>
    <xf numFmtId="165" fontId="46" fillId="3" borderId="7" xfId="0" applyNumberFormat="1" applyFont="1" applyFill="1" applyBorder="1" applyAlignment="1">
      <alignment horizontal="center" vertical="center" wrapText="1"/>
    </xf>
    <xf numFmtId="0" fontId="120" fillId="3" borderId="8" xfId="0" applyFont="1" applyFill="1" applyBorder="1" applyAlignment="1">
      <alignment horizontal="center"/>
    </xf>
    <xf numFmtId="0" fontId="116" fillId="3" borderId="0" xfId="0" applyFont="1" applyFill="1" applyAlignment="1">
      <alignment horizontal="center"/>
    </xf>
    <xf numFmtId="0" fontId="81" fillId="8" borderId="0" xfId="0" applyFont="1" applyFill="1" applyAlignment="1">
      <alignment horizontal="center" vertical="center"/>
    </xf>
    <xf numFmtId="0" fontId="128" fillId="8" borderId="8" xfId="0" applyFont="1" applyFill="1" applyBorder="1" applyAlignment="1">
      <alignment horizontal="center" vertical="center"/>
    </xf>
    <xf numFmtId="0" fontId="63" fillId="8" borderId="0" xfId="0" applyFont="1" applyFill="1" applyAlignment="1">
      <alignment horizontal="center" vertical="center"/>
    </xf>
    <xf numFmtId="0" fontId="62" fillId="8" borderId="0" xfId="0" applyFont="1" applyFill="1" applyAlignment="1">
      <alignment horizontal="center" vertical="center"/>
    </xf>
    <xf numFmtId="0" fontId="19" fillId="8" borderId="0" xfId="0" applyFont="1" applyFill="1" applyAlignment="1">
      <alignment horizontal="center" vertical="center" wrapText="1"/>
    </xf>
    <xf numFmtId="0" fontId="107" fillId="0" borderId="0" xfId="0" applyFont="1" applyAlignment="1">
      <alignment horizontal="right" vertical="center" wrapText="1"/>
    </xf>
    <xf numFmtId="0" fontId="4" fillId="0" borderId="0" xfId="0" applyFont="1" applyAlignment="1">
      <alignment horizontal="right" vertical="center" wrapText="1"/>
    </xf>
    <xf numFmtId="0" fontId="35" fillId="2" borderId="2" xfId="0" applyFont="1" applyFill="1" applyBorder="1" applyAlignment="1">
      <alignment horizontal="center" vertical="center" wrapText="1"/>
    </xf>
    <xf numFmtId="0" fontId="144" fillId="0" borderId="8" xfId="0" applyFont="1" applyBorder="1" applyAlignment="1">
      <alignment horizontal="center" vertical="center" wrapText="1"/>
    </xf>
    <xf numFmtId="0" fontId="11" fillId="0" borderId="0" xfId="0" applyFont="1" applyAlignment="1">
      <alignment horizontal="center" vertical="center"/>
    </xf>
    <xf numFmtId="0" fontId="10" fillId="0" borderId="0" xfId="0" applyFont="1" applyAlignment="1">
      <alignment horizontal="center" vertical="center"/>
    </xf>
    <xf numFmtId="0" fontId="1" fillId="0" borderId="8" xfId="0" applyFont="1" applyBorder="1" applyAlignment="1">
      <alignment horizontal="center" vertical="center"/>
    </xf>
    <xf numFmtId="0" fontId="15" fillId="0" borderId="0" xfId="0" applyFont="1" applyAlignment="1">
      <alignment horizontal="center" vertical="center"/>
    </xf>
    <xf numFmtId="0" fontId="2" fillId="0" borderId="7" xfId="0" applyFont="1" applyBorder="1" applyAlignment="1">
      <alignment horizontal="center" vertical="center"/>
    </xf>
    <xf numFmtId="0" fontId="2" fillId="0" borderId="14" xfId="0" applyFont="1" applyBorder="1" applyAlignment="1">
      <alignment horizontal="center" vertical="center" wrapText="1"/>
    </xf>
    <xf numFmtId="0" fontId="4" fillId="0" borderId="7" xfId="0" applyFont="1" applyBorder="1" applyAlignment="1">
      <alignment horizontal="center" vertical="center" wrapText="1"/>
    </xf>
    <xf numFmtId="0" fontId="2" fillId="0" borderId="136" xfId="0" applyFont="1" applyBorder="1" applyAlignment="1">
      <alignment horizontal="center" vertical="center" wrapText="1"/>
    </xf>
    <xf numFmtId="0" fontId="9" fillId="0" borderId="79" xfId="0" applyFont="1" applyBorder="1"/>
    <xf numFmtId="0" fontId="9" fillId="0" borderId="14" xfId="0" applyFont="1" applyBorder="1"/>
    <xf numFmtId="0" fontId="145" fillId="2" borderId="2" xfId="0" applyFont="1" applyFill="1" applyBorder="1" applyAlignment="1">
      <alignment horizontal="center" vertical="center"/>
    </xf>
    <xf numFmtId="0" fontId="146" fillId="0" borderId="8" xfId="0" applyFont="1" applyBorder="1" applyAlignment="1">
      <alignment horizontal="center" vertical="center" wrapText="1"/>
    </xf>
    <xf numFmtId="0" fontId="146" fillId="0" borderId="8" xfId="0" applyFont="1" applyBorder="1" applyAlignment="1">
      <alignment horizontal="center" vertical="center"/>
    </xf>
    <xf numFmtId="0" fontId="51" fillId="2" borderId="0" xfId="0" applyFont="1" applyFill="1" applyAlignment="1">
      <alignment horizontal="center" vertical="center"/>
    </xf>
    <xf numFmtId="0" fontId="51" fillId="0" borderId="0" xfId="0" applyFont="1" applyAlignment="1">
      <alignment horizontal="center" vertical="center"/>
    </xf>
    <xf numFmtId="0" fontId="123" fillId="0" borderId="9" xfId="0" applyFont="1" applyBorder="1" applyAlignment="1">
      <alignment horizontal="center"/>
    </xf>
    <xf numFmtId="0" fontId="150" fillId="0" borderId="8" xfId="0" applyFont="1" applyBorder="1" applyAlignment="1">
      <alignment horizontal="center" vertical="center" wrapText="1"/>
    </xf>
    <xf numFmtId="0" fontId="146" fillId="0" borderId="8" xfId="0" applyFont="1" applyBorder="1" applyAlignment="1">
      <alignment horizontal="left" vertical="center" wrapText="1"/>
    </xf>
    <xf numFmtId="0" fontId="123" fillId="0" borderId="8" xfId="0" applyFont="1" applyBorder="1" applyAlignment="1">
      <alignment horizontal="left"/>
    </xf>
    <xf numFmtId="0" fontId="51" fillId="0" borderId="136" xfId="0" applyFont="1" applyBorder="1" applyAlignment="1">
      <alignment horizontal="center" vertical="center" wrapText="1"/>
    </xf>
    <xf numFmtId="0" fontId="146" fillId="6" borderId="8" xfId="0" applyFont="1" applyFill="1" applyBorder="1" applyAlignment="1">
      <alignment vertical="center"/>
    </xf>
    <xf numFmtId="0" fontId="156" fillId="2" borderId="0" xfId="0" applyFont="1" applyFill="1" applyAlignment="1">
      <alignment horizontal="center" vertical="center"/>
    </xf>
    <xf numFmtId="0" fontId="150" fillId="12" borderId="8" xfId="0" applyFont="1" applyFill="1" applyBorder="1" applyAlignment="1">
      <alignment horizontal="left" vertical="center" wrapText="1"/>
    </xf>
    <xf numFmtId="0" fontId="146" fillId="12" borderId="8" xfId="0" applyFont="1" applyFill="1" applyBorder="1" applyAlignment="1">
      <alignment horizontal="left" vertical="center" wrapText="1"/>
    </xf>
    <xf numFmtId="0" fontId="146" fillId="6" borderId="8" xfId="0" applyFont="1" applyFill="1" applyBorder="1" applyAlignment="1">
      <alignment horizontal="left" vertical="center" wrapText="1"/>
    </xf>
    <xf numFmtId="0" fontId="146" fillId="0" borderId="8" xfId="0" applyFont="1" applyBorder="1" applyAlignment="1">
      <alignment vertical="center"/>
    </xf>
    <xf numFmtId="0" fontId="51" fillId="0" borderId="8" xfId="0" applyFont="1" applyBorder="1" applyAlignment="1">
      <alignment horizontal="center" vertical="center" wrapText="1"/>
    </xf>
    <xf numFmtId="0" fontId="146" fillId="0" borderId="136" xfId="0" applyFont="1" applyBorder="1" applyAlignment="1">
      <alignment horizontal="center" vertical="center" wrapText="1"/>
    </xf>
    <xf numFmtId="0" fontId="155" fillId="3" borderId="8" xfId="0" applyFont="1" applyFill="1" applyBorder="1" applyAlignment="1">
      <alignment horizontal="left" wrapText="1"/>
    </xf>
    <xf numFmtId="0" fontId="9" fillId="0" borderId="97" xfId="0" applyFont="1" applyBorder="1"/>
    <xf numFmtId="0" fontId="51" fillId="0" borderId="7" xfId="0" applyFont="1" applyBorder="1" applyAlignment="1">
      <alignment horizontal="center" vertical="center" wrapText="1"/>
    </xf>
    <xf numFmtId="0" fontId="114" fillId="0" borderId="8" xfId="0" applyFont="1" applyBorder="1" applyAlignment="1">
      <alignment horizontal="left"/>
    </xf>
    <xf numFmtId="0" fontId="116" fillId="0" borderId="8" xfId="0" applyFont="1" applyBorder="1" applyAlignment="1">
      <alignment horizontal="left"/>
    </xf>
    <xf numFmtId="0" fontId="116" fillId="0" borderId="8" xfId="0" applyFont="1" applyBorder="1"/>
    <xf numFmtId="0" fontId="51" fillId="18" borderId="8" xfId="0" applyFont="1" applyFill="1" applyBorder="1" applyAlignment="1">
      <alignment horizontal="left" vertical="center" wrapText="1"/>
    </xf>
    <xf numFmtId="0" fontId="146" fillId="0" borderId="136" xfId="0" applyFont="1" applyBorder="1" applyAlignment="1">
      <alignment horizontal="left" vertical="center" wrapText="1"/>
    </xf>
    <xf numFmtId="0" fontId="150" fillId="0" borderId="8" xfId="0" applyFont="1" applyBorder="1" applyAlignment="1">
      <alignment horizontal="left" vertical="center" wrapText="1"/>
    </xf>
    <xf numFmtId="0" fontId="146" fillId="0" borderId="8" xfId="0" applyFont="1" applyBorder="1" applyAlignment="1">
      <alignment horizontal="left" vertical="center"/>
    </xf>
    <xf numFmtId="0" fontId="51" fillId="20" borderId="8" xfId="0" applyFont="1" applyFill="1" applyBorder="1" applyAlignment="1">
      <alignment horizontal="left" vertical="center" wrapText="1"/>
    </xf>
    <xf numFmtId="0" fontId="146" fillId="8" borderId="8" xfId="0" applyFont="1" applyFill="1" applyBorder="1" applyAlignment="1">
      <alignment horizontal="left" vertical="center" wrapText="1"/>
    </xf>
    <xf numFmtId="0" fontId="123" fillId="3" borderId="8" xfId="0" applyFont="1" applyFill="1" applyBorder="1" applyAlignment="1">
      <alignment horizontal="left"/>
    </xf>
    <xf numFmtId="0" fontId="51" fillId="19" borderId="8" xfId="0" applyFont="1" applyFill="1" applyBorder="1" applyAlignment="1">
      <alignment horizontal="left" vertical="center" wrapText="1"/>
    </xf>
    <xf numFmtId="0" fontId="51" fillId="8" borderId="7" xfId="0" applyFont="1" applyFill="1" applyBorder="1" applyAlignment="1">
      <alignment horizontal="center" vertical="center" wrapText="1"/>
    </xf>
    <xf numFmtId="0" fontId="51" fillId="0" borderId="8" xfId="0" applyFont="1" applyBorder="1" applyAlignment="1">
      <alignment horizontal="center" vertical="center"/>
    </xf>
    <xf numFmtId="0" fontId="146" fillId="3" borderId="79" xfId="0" applyFont="1" applyFill="1" applyBorder="1" applyAlignment="1">
      <alignment horizontal="center" vertical="center" wrapText="1"/>
    </xf>
    <xf numFmtId="0" fontId="51" fillId="8" borderId="8" xfId="0" applyFont="1" applyFill="1" applyBorder="1" applyAlignment="1">
      <alignment horizontal="center" vertical="center" wrapText="1"/>
    </xf>
    <xf numFmtId="0" fontId="146" fillId="8" borderId="8" xfId="0" applyFont="1" applyFill="1" applyBorder="1" applyAlignment="1">
      <alignment horizontal="center" vertical="center" wrapText="1"/>
    </xf>
    <xf numFmtId="0" fontId="146" fillId="3" borderId="8" xfId="0" applyFont="1" applyFill="1" applyBorder="1" applyAlignment="1">
      <alignment horizontal="left" vertical="center" wrapText="1"/>
    </xf>
    <xf numFmtId="0" fontId="51" fillId="18" borderId="8" xfId="0" applyFont="1" applyFill="1" applyBorder="1" applyAlignment="1">
      <alignment horizontal="left" vertical="center"/>
    </xf>
    <xf numFmtId="0" fontId="146" fillId="8" borderId="8" xfId="0" applyFont="1" applyFill="1" applyBorder="1" applyAlignment="1">
      <alignment horizontal="center" vertical="center"/>
    </xf>
    <xf numFmtId="0" fontId="150" fillId="8" borderId="8" xfId="0" applyFont="1" applyFill="1" applyBorder="1" applyAlignment="1">
      <alignment horizontal="center" vertical="center" wrapText="1"/>
    </xf>
    <xf numFmtId="0" fontId="51" fillId="2" borderId="8" xfId="0" applyFont="1" applyFill="1" applyBorder="1" applyAlignment="1">
      <alignment horizontal="center" vertical="center" wrapText="1"/>
    </xf>
    <xf numFmtId="0" fontId="51" fillId="0" borderId="8" xfId="0" applyFont="1" applyBorder="1" applyAlignment="1">
      <alignment horizontal="left" vertical="center" wrapText="1"/>
    </xf>
    <xf numFmtId="0" fontId="146" fillId="2" borderId="0" xfId="0" applyFont="1" applyFill="1" applyAlignment="1">
      <alignment horizontal="center" vertical="center"/>
    </xf>
    <xf numFmtId="0" fontId="147" fillId="0" borderId="0" xfId="0" applyFont="1" applyAlignment="1">
      <alignment horizontal="center" vertical="center"/>
    </xf>
    <xf numFmtId="0" fontId="148" fillId="0" borderId="0" xfId="0" applyFont="1" applyAlignment="1">
      <alignment horizontal="center" vertical="center"/>
    </xf>
    <xf numFmtId="0" fontId="42" fillId="2" borderId="138" xfId="0" applyFont="1" applyFill="1" applyBorder="1" applyAlignment="1">
      <alignment horizontal="center" vertical="center"/>
    </xf>
    <xf numFmtId="0" fontId="9" fillId="0" borderId="139" xfId="0" applyFont="1" applyBorder="1"/>
    <xf numFmtId="0" fontId="51" fillId="0" borderId="7" xfId="0" applyFont="1" applyBorder="1" applyAlignment="1">
      <alignment horizontal="center" vertical="center"/>
    </xf>
    <xf numFmtId="0" fontId="51" fillId="0" borderId="136" xfId="0" applyFont="1" applyBorder="1" applyAlignment="1">
      <alignment horizontal="center" vertical="center"/>
    </xf>
    <xf numFmtId="0" fontId="144" fillId="0" borderId="144" xfId="0" applyFont="1" applyBorder="1" applyAlignment="1">
      <alignment horizontal="center" vertical="center" wrapText="1"/>
    </xf>
    <xf numFmtId="0" fontId="9" fillId="0" borderId="125" xfId="0" applyFont="1" applyBorder="1"/>
    <xf numFmtId="0" fontId="8" fillId="2" borderId="2" xfId="0" applyFont="1" applyFill="1" applyBorder="1" applyAlignment="1">
      <alignment horizontal="center" vertical="center" wrapText="1"/>
    </xf>
    <xf numFmtId="0" fontId="17" fillId="0" borderId="8" xfId="0" applyFont="1" applyBorder="1" applyAlignment="1">
      <alignment horizontal="center" vertical="center" wrapText="1"/>
    </xf>
    <xf numFmtId="0" fontId="199" fillId="0" borderId="0" xfId="0" applyFont="1" applyAlignment="1">
      <alignment horizontal="center" vertical="center" wrapText="1"/>
    </xf>
    <xf numFmtId="0" fontId="183" fillId="0" borderId="0" xfId="0" applyFont="1"/>
    <xf numFmtId="0" fontId="182" fillId="0" borderId="0" xfId="0" applyFont="1" applyAlignment="1">
      <alignment horizontal="center" vertical="center"/>
    </xf>
    <xf numFmtId="0" fontId="184" fillId="0" borderId="0" xfId="0" applyFont="1" applyAlignment="1">
      <alignment horizontal="center" vertical="center"/>
    </xf>
    <xf numFmtId="0" fontId="185" fillId="0" borderId="0" xfId="0" applyFont="1" applyAlignment="1">
      <alignment horizontal="center" vertical="center"/>
    </xf>
    <xf numFmtId="0" fontId="187" fillId="0" borderId="0" xfId="0" applyFont="1" applyAlignment="1">
      <alignment horizontal="center" vertical="center"/>
    </xf>
    <xf numFmtId="165" fontId="189" fillId="0" borderId="7" xfId="0" applyNumberFormat="1" applyFont="1" applyBorder="1" applyAlignment="1">
      <alignment horizontal="center" vertical="center" wrapText="1"/>
    </xf>
    <xf numFmtId="0" fontId="191" fillId="0" borderId="5" xfId="0" applyFont="1" applyBorder="1"/>
    <xf numFmtId="172" fontId="189" fillId="0" borderId="7" xfId="0" applyNumberFormat="1" applyFont="1" applyBorder="1" applyAlignment="1">
      <alignment horizontal="center" vertical="center" wrapText="1"/>
    </xf>
    <xf numFmtId="172" fontId="190" fillId="0" borderId="8" xfId="0" applyNumberFormat="1" applyFont="1" applyBorder="1" applyAlignment="1">
      <alignment horizontal="center" vertical="center" wrapText="1"/>
    </xf>
    <xf numFmtId="0" fontId="191" fillId="0" borderId="9" xfId="0" applyFont="1" applyBorder="1"/>
    <xf numFmtId="0" fontId="191" fillId="0" borderId="4" xfId="0" applyFont="1" applyBorder="1"/>
    <xf numFmtId="0" fontId="192" fillId="17" borderId="8" xfId="0" applyFont="1" applyFill="1" applyBorder="1" applyAlignment="1">
      <alignment horizontal="center" vertical="center" wrapText="1"/>
    </xf>
    <xf numFmtId="0" fontId="196" fillId="0" borderId="0" xfId="0" applyFont="1" applyAlignment="1">
      <alignment horizontal="right" vertical="center"/>
    </xf>
    <xf numFmtId="0" fontId="35" fillId="0" borderId="7" xfId="0" applyFont="1" applyBorder="1" applyAlignment="1">
      <alignment horizontal="center"/>
    </xf>
    <xf numFmtId="0" fontId="183" fillId="0" borderId="0" xfId="0" applyFont="1" applyAlignment="1">
      <alignment vertical="center"/>
    </xf>
    <xf numFmtId="0" fontId="182" fillId="3" borderId="0" xfId="0" applyFont="1" applyFill="1" applyAlignment="1">
      <alignment horizontal="center" vertical="center"/>
    </xf>
    <xf numFmtId="0" fontId="189" fillId="3" borderId="0" xfId="0" applyFont="1" applyFill="1" applyAlignment="1">
      <alignment horizontal="center" vertical="center"/>
    </xf>
    <xf numFmtId="0" fontId="185" fillId="3" borderId="0" xfId="0" applyFont="1" applyFill="1" applyAlignment="1">
      <alignment horizontal="center" vertical="center"/>
    </xf>
    <xf numFmtId="0" fontId="187" fillId="3" borderId="0" xfId="0" applyFont="1" applyFill="1" applyAlignment="1">
      <alignment horizontal="center" vertical="center"/>
    </xf>
    <xf numFmtId="165" fontId="189" fillId="3" borderId="81" xfId="0" applyNumberFormat="1" applyFont="1" applyFill="1" applyBorder="1" applyAlignment="1">
      <alignment horizontal="center" vertical="center" wrapText="1"/>
    </xf>
    <xf numFmtId="165" fontId="189" fillId="3" borderId="85" xfId="0" applyNumberFormat="1" applyFont="1" applyFill="1" applyBorder="1" applyAlignment="1">
      <alignment horizontal="center" vertical="center" wrapText="1"/>
    </xf>
    <xf numFmtId="0" fontId="191" fillId="0" borderId="6" xfId="0" applyFont="1" applyBorder="1"/>
    <xf numFmtId="172" fontId="189" fillId="3" borderId="85" xfId="0" applyNumberFormat="1" applyFont="1" applyFill="1" applyBorder="1" applyAlignment="1">
      <alignment horizontal="center" vertical="center" wrapText="1"/>
    </xf>
    <xf numFmtId="172" fontId="190" fillId="3" borderId="97" xfId="0" applyNumberFormat="1" applyFont="1" applyFill="1" applyBorder="1" applyAlignment="1">
      <alignment horizontal="center" vertical="center" wrapText="1"/>
    </xf>
    <xf numFmtId="0" fontId="191" fillId="0" borderId="97" xfId="0" applyFont="1" applyBorder="1"/>
    <xf numFmtId="0" fontId="192" fillId="0" borderId="97" xfId="0" applyFont="1" applyBorder="1" applyAlignment="1">
      <alignment horizontal="center" vertical="center" wrapText="1"/>
    </xf>
    <xf numFmtId="0" fontId="194" fillId="3" borderId="0" xfId="0" applyFont="1" applyFill="1" applyAlignment="1">
      <alignment horizontal="right" vertical="center"/>
    </xf>
    <xf numFmtId="0" fontId="6" fillId="0" borderId="155" xfId="0" applyFont="1" applyBorder="1" applyAlignment="1">
      <alignment horizontal="center" vertical="center" wrapText="1"/>
    </xf>
    <xf numFmtId="0" fontId="9" fillId="0" borderId="155" xfId="0" applyFont="1" applyBorder="1"/>
    <xf numFmtId="0" fontId="35" fillId="0" borderId="0" xfId="0" applyFont="1" applyAlignment="1">
      <alignment horizontal="center" vertical="center"/>
    </xf>
    <xf numFmtId="165" fontId="2" fillId="0" borderId="8" xfId="0" applyNumberFormat="1" applyFont="1" applyBorder="1" applyAlignment="1">
      <alignment horizontal="center" vertical="center" wrapText="1"/>
    </xf>
    <xf numFmtId="0" fontId="4" fillId="0" borderId="156" xfId="0" applyFont="1" applyBorder="1" applyAlignment="1">
      <alignment horizontal="center" vertical="center" wrapText="1"/>
    </xf>
    <xf numFmtId="0" fontId="6" fillId="0" borderId="156" xfId="0" applyFont="1" applyBorder="1" applyAlignment="1">
      <alignment horizontal="center" vertical="center" wrapText="1"/>
    </xf>
    <xf numFmtId="0" fontId="2" fillId="0" borderId="8" xfId="0" applyFont="1" applyBorder="1" applyAlignment="1">
      <alignment horizontal="center" vertical="center" wrapText="1"/>
    </xf>
    <xf numFmtId="0" fontId="18" fillId="0" borderId="97" xfId="0" applyFont="1" applyBorder="1" applyAlignment="1">
      <alignment vertical="center"/>
    </xf>
    <xf numFmtId="165" fontId="2" fillId="0" borderId="7" xfId="0" applyNumberFormat="1" applyFont="1" applyBorder="1" applyAlignment="1">
      <alignment horizontal="center" vertical="center" wrapText="1"/>
    </xf>
    <xf numFmtId="0" fontId="2" fillId="6" borderId="7" xfId="0" applyFont="1" applyFill="1" applyBorder="1" applyAlignment="1">
      <alignment horizontal="center" vertical="center"/>
    </xf>
    <xf numFmtId="0" fontId="1" fillId="0" borderId="0" xfId="0" applyFont="1" applyAlignment="1">
      <alignment vertical="center"/>
    </xf>
    <xf numFmtId="0" fontId="2" fillId="0" borderId="85" xfId="0" applyFont="1" applyBorder="1" applyAlignment="1">
      <alignment horizontal="center" vertical="center"/>
    </xf>
    <xf numFmtId="0" fontId="2" fillId="0" borderId="0" xfId="0" applyFont="1" applyAlignment="1">
      <alignment vertical="center"/>
    </xf>
    <xf numFmtId="0" fontId="2" fillId="0" borderId="81" xfId="0" applyFont="1" applyBorder="1" applyAlignment="1">
      <alignment horizontal="center" vertical="center"/>
    </xf>
    <xf numFmtId="0" fontId="2" fillId="0" borderId="85" xfId="0" applyFont="1" applyBorder="1" applyAlignment="1">
      <alignment horizontal="center" vertical="center" wrapText="1"/>
    </xf>
    <xf numFmtId="0" fontId="2" fillId="0" borderId="97" xfId="0" applyFont="1" applyBorder="1" applyAlignment="1">
      <alignment horizontal="center" vertical="center" wrapText="1"/>
    </xf>
    <xf numFmtId="0" fontId="6" fillId="0" borderId="127" xfId="0" applyFont="1" applyBorder="1" applyAlignment="1">
      <alignment horizontal="center" vertical="center"/>
    </xf>
    <xf numFmtId="0" fontId="160" fillId="0" borderId="0" xfId="0" applyFont="1" applyAlignment="1">
      <alignment horizontal="center" vertical="center"/>
    </xf>
    <xf numFmtId="0" fontId="149" fillId="0" borderId="0" xfId="0" applyFont="1" applyAlignment="1">
      <alignment horizontal="center" vertical="center"/>
    </xf>
    <xf numFmtId="3" fontId="12" fillId="0" borderId="0" xfId="0" applyNumberFormat="1" applyFont="1" applyAlignment="1">
      <alignment horizontal="right" vertical="center"/>
    </xf>
    <xf numFmtId="0" fontId="17" fillId="0" borderId="0" xfId="0" applyFont="1" applyAlignment="1">
      <alignment horizontal="center" vertical="center"/>
    </xf>
    <xf numFmtId="0" fontId="36" fillId="2" borderId="2" xfId="0" applyFont="1" applyFill="1" applyBorder="1" applyAlignment="1">
      <alignment horizontal="center" vertical="center"/>
    </xf>
    <xf numFmtId="0" fontId="12" fillId="0" borderId="0" xfId="0" applyFont="1" applyAlignment="1">
      <alignment horizontal="left" vertical="center" wrapText="1"/>
    </xf>
    <xf numFmtId="0" fontId="2" fillId="0" borderId="0" xfId="0" applyFont="1" applyAlignment="1">
      <alignment horizontal="right" vertical="center"/>
    </xf>
    <xf numFmtId="0" fontId="6" fillId="0" borderId="0" xfId="0" applyFont="1" applyAlignment="1">
      <alignment horizontal="right" vertical="center"/>
    </xf>
    <xf numFmtId="0" fontId="146" fillId="3" borderId="171" xfId="0" applyFont="1" applyFill="1" applyBorder="1" applyAlignment="1">
      <alignment horizontal="center" vertical="center" wrapText="1"/>
    </xf>
    <xf numFmtId="0" fontId="9" fillId="0" borderId="172" xfId="0" applyFont="1" applyBorder="1"/>
    <xf numFmtId="0" fontId="163" fillId="3" borderId="171" xfId="0" applyFont="1" applyFill="1" applyBorder="1" applyAlignment="1">
      <alignment horizontal="center" vertical="center" wrapText="1"/>
    </xf>
    <xf numFmtId="0" fontId="148" fillId="3" borderId="171" xfId="0" applyFont="1" applyFill="1" applyBorder="1" applyAlignment="1">
      <alignment horizontal="center" vertical="center" wrapText="1"/>
    </xf>
    <xf numFmtId="0" fontId="9" fillId="0" borderId="173" xfId="0" applyFont="1" applyBorder="1"/>
    <xf numFmtId="0" fontId="164" fillId="2" borderId="171" xfId="0" applyFont="1" applyFill="1" applyBorder="1" applyAlignment="1">
      <alignment horizontal="center" vertical="center" wrapText="1"/>
    </xf>
    <xf numFmtId="0" fontId="167" fillId="0" borderId="0" xfId="0" applyFont="1" applyAlignment="1">
      <alignment horizontal="center"/>
    </xf>
    <xf numFmtId="0" fontId="112" fillId="0" borderId="0" xfId="0" applyFont="1" applyAlignment="1">
      <alignment horizontal="center"/>
    </xf>
    <xf numFmtId="0" fontId="159" fillId="0" borderId="0" xfId="0" applyFont="1" applyAlignment="1">
      <alignment horizontal="center"/>
    </xf>
    <xf numFmtId="0" fontId="124" fillId="0" borderId="0" xfId="0" applyFont="1" applyAlignment="1">
      <alignment horizontal="center"/>
    </xf>
    <xf numFmtId="0" fontId="166" fillId="0" borderId="0" xfId="0" applyFont="1" applyAlignment="1">
      <alignment horizontal="center"/>
    </xf>
    <xf numFmtId="0" fontId="118" fillId="0" borderId="0" xfId="0" applyFont="1" applyAlignment="1">
      <alignment horizontal="center"/>
    </xf>
    <xf numFmtId="0" fontId="2" fillId="8" borderId="2" xfId="0" applyFont="1" applyFill="1" applyBorder="1" applyAlignment="1">
      <alignment horizontal="center" vertical="center" shrinkToFit="1"/>
    </xf>
    <xf numFmtId="0" fontId="168" fillId="8" borderId="2" xfId="0" applyFont="1" applyFill="1" applyBorder="1" applyAlignment="1">
      <alignment horizontal="center" vertical="center" shrinkToFit="1"/>
    </xf>
    <xf numFmtId="0" fontId="2" fillId="8" borderId="8" xfId="0" applyFont="1" applyFill="1" applyBorder="1" applyAlignment="1">
      <alignment horizontal="center" vertical="center" shrinkToFit="1"/>
    </xf>
    <xf numFmtId="49" fontId="2" fillId="8" borderId="8" xfId="0" applyNumberFormat="1" applyFont="1" applyFill="1" applyBorder="1" applyAlignment="1">
      <alignment horizontal="center" vertical="center" shrinkToFit="1"/>
    </xf>
    <xf numFmtId="0" fontId="130" fillId="3" borderId="0" xfId="0" applyFont="1" applyFill="1" applyAlignment="1">
      <alignment horizontal="center"/>
    </xf>
    <xf numFmtId="0" fontId="130" fillId="3" borderId="0" xfId="0" applyFont="1" applyFill="1"/>
    <xf numFmtId="0" fontId="130" fillId="0" borderId="0" xfId="0" applyFont="1" applyAlignment="1">
      <alignment horizontal="center"/>
    </xf>
    <xf numFmtId="0" fontId="174" fillId="0" borderId="0" xfId="0" applyFont="1" applyAlignment="1">
      <alignment horizontal="center"/>
    </xf>
    <xf numFmtId="0" fontId="114" fillId="0" borderId="0" xfId="0" applyFont="1" applyAlignment="1">
      <alignment horizontal="center"/>
    </xf>
    <xf numFmtId="0" fontId="158" fillId="3" borderId="0" xfId="0" applyFont="1" applyFill="1" applyAlignment="1">
      <alignment horizontal="center"/>
    </xf>
    <xf numFmtId="0" fontId="114" fillId="3" borderId="85" xfId="0" applyFont="1" applyFill="1" applyBorder="1"/>
    <xf numFmtId="0" fontId="9" fillId="0" borderId="85" xfId="0" applyFont="1" applyBorder="1"/>
    <xf numFmtId="0" fontId="114" fillId="3" borderId="85" xfId="0" applyFont="1" applyFill="1" applyBorder="1" applyAlignment="1">
      <alignment horizontal="center"/>
    </xf>
    <xf numFmtId="0" fontId="171" fillId="3" borderId="0" xfId="0" applyFont="1" applyFill="1"/>
    <xf numFmtId="0" fontId="20" fillId="0" borderId="0" xfId="0" applyFont="1"/>
    <xf numFmtId="0" fontId="172" fillId="3" borderId="0" xfId="0" applyFont="1" applyFill="1" applyAlignment="1">
      <alignment horizontal="center"/>
    </xf>
    <xf numFmtId="0" fontId="70" fillId="2" borderId="0" xfId="0" applyFont="1" applyFill="1" applyAlignment="1">
      <alignment horizontal="center"/>
    </xf>
    <xf numFmtId="0" fontId="69" fillId="0" borderId="97" xfId="0" applyFont="1" applyBorder="1" applyAlignment="1">
      <alignment horizontal="center"/>
    </xf>
    <xf numFmtId="0" fontId="171" fillId="0" borderId="0" xfId="0" applyFont="1" applyAlignment="1">
      <alignment horizontal="center"/>
    </xf>
    <xf numFmtId="0" fontId="70" fillId="0" borderId="0" xfId="0" applyFont="1" applyAlignment="1">
      <alignment horizontal="center" vertical="top"/>
    </xf>
    <xf numFmtId="0" fontId="114" fillId="3" borderId="0" xfId="0" applyFont="1" applyFill="1" applyAlignment="1">
      <alignment horizontal="center"/>
    </xf>
    <xf numFmtId="0" fontId="170" fillId="0" borderId="0" xfId="0" applyFont="1"/>
    <xf numFmtId="0" fontId="130" fillId="3" borderId="97" xfId="0" applyFont="1" applyFill="1" applyBorder="1" applyAlignment="1">
      <alignment horizontal="center"/>
    </xf>
    <xf numFmtId="0" fontId="69" fillId="0" borderId="0" xfId="0" applyFont="1" applyAlignment="1">
      <alignment horizontal="center"/>
    </xf>
    <xf numFmtId="0" fontId="70" fillId="0" borderId="0" xfId="0" applyFont="1" applyAlignment="1">
      <alignment horizontal="center"/>
    </xf>
    <xf numFmtId="0" fontId="118" fillId="0" borderId="7" xfId="0" applyFont="1" applyBorder="1" applyAlignment="1">
      <alignment horizontal="center" wrapText="1"/>
    </xf>
    <xf numFmtId="0" fontId="118" fillId="0" borderId="9" xfId="0" applyFont="1" applyBorder="1" applyAlignment="1">
      <alignment horizontal="center" wrapText="1"/>
    </xf>
    <xf numFmtId="0" fontId="118" fillId="0" borderId="0" xfId="0" applyFont="1"/>
    <xf numFmtId="0" fontId="11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179" fillId="0" borderId="0" xfId="0" applyFont="1"/>
    <xf numFmtId="0" fontId="130" fillId="0" borderId="9" xfId="0" applyFont="1" applyBorder="1" applyAlignment="1">
      <alignment horizontal="left"/>
    </xf>
    <xf numFmtId="0" fontId="119" fillId="0" borderId="0" xfId="0" applyFont="1" applyAlignment="1">
      <alignment horizontal="center"/>
    </xf>
    <xf numFmtId="0" fontId="118" fillId="0" borderId="7" xfId="0" applyFont="1" applyBorder="1" applyAlignment="1">
      <alignment horizontal="center"/>
    </xf>
    <xf numFmtId="0" fontId="130" fillId="0" borderId="0" xfId="0" applyFont="1"/>
    <xf numFmtId="0" fontId="158" fillId="0" borderId="0" xfId="0" applyFont="1" applyAlignment="1">
      <alignment horizontal="center" vertical="top"/>
    </xf>
    <xf numFmtId="0" fontId="130" fillId="0" borderId="0" xfId="0" applyFont="1" applyAlignment="1">
      <alignment horizontal="left"/>
    </xf>
    <xf numFmtId="0" fontId="114" fillId="0" borderId="0" xfId="0" applyFont="1" applyAlignment="1">
      <alignment horizontal="center" wrapText="1"/>
    </xf>
    <xf numFmtId="0" fontId="130" fillId="0" borderId="97" xfId="0" applyFont="1" applyBorder="1"/>
    <xf numFmtId="0" fontId="173" fillId="0" borderId="0" xfId="0" applyFont="1" applyAlignment="1">
      <alignment vertical="top"/>
    </xf>
    <xf numFmtId="0" fontId="158" fillId="0" borderId="0" xfId="0" applyFont="1" applyAlignment="1">
      <alignment horizontal="center"/>
    </xf>
    <xf numFmtId="0" fontId="114" fillId="0" borderId="85" xfId="0" applyFont="1" applyBorder="1"/>
    <xf numFmtId="0" fontId="114" fillId="0" borderId="85" xfId="0" applyFont="1" applyBorder="1" applyAlignment="1">
      <alignment horizontal="center"/>
    </xf>
    <xf numFmtId="0" fontId="171" fillId="0" borderId="0" xfId="0" applyFont="1"/>
    <xf numFmtId="0" fontId="201" fillId="0" borderId="0" xfId="0" applyFont="1" applyFill="1"/>
    <xf numFmtId="0" fontId="201" fillId="0" borderId="174" xfId="0" applyFont="1" applyBorder="1"/>
    <xf numFmtId="0" fontId="201" fillId="0" borderId="175" xfId="0" applyFont="1" applyBorder="1"/>
  </cellXfs>
  <cellStyles count="1">
    <cellStyle name="Normal" xfId="0" builtinId="0"/>
  </cellStyles>
  <dxfs count="4">
    <dxf>
      <font>
        <color rgb="FFFF0000"/>
      </font>
      <fill>
        <patternFill patternType="none"/>
      </fill>
    </dxf>
    <dxf>
      <font>
        <color rgb="FFFF0000"/>
      </font>
      <fill>
        <patternFill patternType="none"/>
      </fill>
    </dxf>
    <dxf>
      <font>
        <color rgb="FFFF0000"/>
      </font>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oneCellAnchor>
    <xdr:from>
      <xdr:col>1</xdr:col>
      <xdr:colOff>1943100</xdr:colOff>
      <xdr:row>2</xdr:row>
      <xdr:rowOff>-9525</xdr:rowOff>
    </xdr:from>
    <xdr:ext cx="1095375" cy="28575"/>
    <xdr:grpSp>
      <xdr:nvGrpSpPr>
        <xdr:cNvPr id="2" name="Shape 2">
          <a:extLst>
            <a:ext uri="{FF2B5EF4-FFF2-40B4-BE49-F238E27FC236}">
              <a16:creationId xmlns:a16="http://schemas.microsoft.com/office/drawing/2014/main" id="{00000000-0008-0000-0500-000002000000}"/>
            </a:ext>
          </a:extLst>
        </xdr:cNvPr>
        <xdr:cNvGrpSpPr/>
      </xdr:nvGrpSpPr>
      <xdr:grpSpPr>
        <a:xfrm>
          <a:off x="2273300" y="346075"/>
          <a:ext cx="1095375" cy="28575"/>
          <a:chOff x="4798313" y="3765713"/>
          <a:chExt cx="1095375" cy="28575"/>
        </a:xfrm>
      </xdr:grpSpPr>
      <xdr:grpSp>
        <xdr:nvGrpSpPr>
          <xdr:cNvPr id="3" name="Shape 3">
            <a:extLst>
              <a:ext uri="{FF2B5EF4-FFF2-40B4-BE49-F238E27FC236}">
                <a16:creationId xmlns:a16="http://schemas.microsoft.com/office/drawing/2014/main" id="{00000000-0008-0000-0500-000003000000}"/>
              </a:ext>
            </a:extLst>
          </xdr:cNvPr>
          <xdr:cNvGrpSpPr/>
        </xdr:nvGrpSpPr>
        <xdr:grpSpPr>
          <a:xfrm>
            <a:off x="4798313" y="3765713"/>
            <a:ext cx="1095375" cy="28575"/>
            <a:chOff x="4798313" y="3775238"/>
            <a:chExt cx="1095375" cy="9525"/>
          </a:xfrm>
        </xdr:grpSpPr>
        <xdr:sp macro="" textlink="">
          <xdr:nvSpPr>
            <xdr:cNvPr id="4" name="Shape 4">
              <a:extLst>
                <a:ext uri="{FF2B5EF4-FFF2-40B4-BE49-F238E27FC236}">
                  <a16:creationId xmlns:a16="http://schemas.microsoft.com/office/drawing/2014/main" id="{00000000-0008-0000-0500-000004000000}"/>
                </a:ext>
              </a:extLst>
            </xdr:cNvPr>
            <xdr:cNvSpPr/>
          </xdr:nvSpPr>
          <xdr:spPr>
            <a:xfrm>
              <a:off x="4798313" y="3775238"/>
              <a:ext cx="109537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500-000005000000}"/>
                </a:ext>
              </a:extLst>
            </xdr:cNvPr>
            <xdr:cNvCxnSpPr/>
          </xdr:nvCxnSpPr>
          <xdr:spPr>
            <a:xfrm rot="10800000" flipH="1">
              <a:off x="4798313" y="3775238"/>
              <a:ext cx="109537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6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6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6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6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495300</xdr:colOff>
      <xdr:row>1</xdr:row>
      <xdr:rowOff>238125</xdr:rowOff>
    </xdr:from>
    <xdr:ext cx="1228725" cy="38100"/>
    <xdr:grpSp>
      <xdr:nvGrpSpPr>
        <xdr:cNvPr id="2" name="Shape 2">
          <a:extLst>
            <a:ext uri="{FF2B5EF4-FFF2-40B4-BE49-F238E27FC236}">
              <a16:creationId xmlns:a16="http://schemas.microsoft.com/office/drawing/2014/main" id="{00000000-0008-0000-0700-000002000000}"/>
            </a:ext>
          </a:extLst>
        </xdr:cNvPr>
        <xdr:cNvGrpSpPr/>
      </xdr:nvGrpSpPr>
      <xdr:grpSpPr>
        <a:xfrm>
          <a:off x="933450" y="415925"/>
          <a:ext cx="1228725" cy="38100"/>
          <a:chOff x="4731638" y="3760949"/>
          <a:chExt cx="1228725" cy="38100"/>
        </a:xfrm>
      </xdr:grpSpPr>
      <xdr:grpSp>
        <xdr:nvGrpSpPr>
          <xdr:cNvPr id="6" name="Shape 6">
            <a:extLst>
              <a:ext uri="{FF2B5EF4-FFF2-40B4-BE49-F238E27FC236}">
                <a16:creationId xmlns:a16="http://schemas.microsoft.com/office/drawing/2014/main" id="{00000000-0008-0000-0700-000006000000}"/>
              </a:ext>
            </a:extLst>
          </xdr:cNvPr>
          <xdr:cNvGrpSpPr/>
        </xdr:nvGrpSpPr>
        <xdr:grpSpPr>
          <a:xfrm>
            <a:off x="4731638" y="3760949"/>
            <a:ext cx="1228725" cy="38100"/>
            <a:chOff x="4731638" y="3775238"/>
            <a:chExt cx="1228725" cy="9525"/>
          </a:xfrm>
        </xdr:grpSpPr>
        <xdr:sp macro="" textlink="">
          <xdr:nvSpPr>
            <xdr:cNvPr id="4" name="Shape 4">
              <a:extLst>
                <a:ext uri="{FF2B5EF4-FFF2-40B4-BE49-F238E27FC236}">
                  <a16:creationId xmlns:a16="http://schemas.microsoft.com/office/drawing/2014/main" id="{00000000-0008-0000-0700-000004000000}"/>
                </a:ext>
              </a:extLst>
            </xdr:cNvPr>
            <xdr:cNvSpPr/>
          </xdr:nvSpPr>
          <xdr:spPr>
            <a:xfrm>
              <a:off x="4731638" y="3775238"/>
              <a:ext cx="1228725" cy="95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7" name="Shape 7">
              <a:extLst>
                <a:ext uri="{FF2B5EF4-FFF2-40B4-BE49-F238E27FC236}">
                  <a16:creationId xmlns:a16="http://schemas.microsoft.com/office/drawing/2014/main" id="{00000000-0008-0000-0700-000007000000}"/>
                </a:ext>
              </a:extLst>
            </xdr:cNvPr>
            <xdr:cNvCxnSpPr/>
          </xdr:nvCxnSpPr>
          <xdr:spPr>
            <a:xfrm>
              <a:off x="4731638" y="3775238"/>
              <a:ext cx="1228725" cy="9525"/>
            </a:xfrm>
            <a:prstGeom prst="straightConnector1">
              <a:avLst/>
            </a:prstGeom>
            <a:noFill/>
            <a:ln w="9525" cap="flat" cmpd="sng">
              <a:solidFill>
                <a:schemeClr val="dk1"/>
              </a:solidFill>
              <a:prstDash val="solid"/>
              <a:miter lim="800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885825</xdr:colOff>
      <xdr:row>2</xdr:row>
      <xdr:rowOff>-9525</xdr:rowOff>
    </xdr:from>
    <xdr:ext cx="1304925" cy="38100"/>
    <xdr:grpSp>
      <xdr:nvGrpSpPr>
        <xdr:cNvPr id="2" name="Shape 2">
          <a:extLst>
            <a:ext uri="{FF2B5EF4-FFF2-40B4-BE49-F238E27FC236}">
              <a16:creationId xmlns:a16="http://schemas.microsoft.com/office/drawing/2014/main" id="{00000000-0008-0000-1100-000002000000}"/>
            </a:ext>
          </a:extLst>
        </xdr:cNvPr>
        <xdr:cNvGrpSpPr/>
      </xdr:nvGrpSpPr>
      <xdr:grpSpPr>
        <a:xfrm>
          <a:off x="1217436" y="343253"/>
          <a:ext cx="1304925" cy="38100"/>
          <a:chOff x="4693538" y="3780000"/>
          <a:chExt cx="1304925" cy="0"/>
        </a:xfrm>
      </xdr:grpSpPr>
      <xdr:cxnSp macro="">
        <xdr:nvCxnSpPr>
          <xdr:cNvPr id="3" name="Shape 3">
            <a:extLst>
              <a:ext uri="{FF2B5EF4-FFF2-40B4-BE49-F238E27FC236}">
                <a16:creationId xmlns:a16="http://schemas.microsoft.com/office/drawing/2014/main" id="{00000000-0008-0000-1100-000003000000}"/>
              </a:ext>
            </a:extLst>
          </xdr:cNvPr>
          <xdr:cNvCxnSpPr/>
        </xdr:nvCxnSpPr>
        <xdr:spPr>
          <a:xfrm>
            <a:off x="4693538" y="3780000"/>
            <a:ext cx="13049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5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1000"/>
  <sheetViews>
    <sheetView workbookViewId="0"/>
  </sheetViews>
  <sheetFormatPr defaultColWidth="14.453125" defaultRowHeight="15" customHeight="1"/>
  <cols>
    <col min="1" max="1" width="31.08984375" customWidth="1"/>
    <col min="2" max="2" width="62.7265625" customWidth="1"/>
    <col min="3" max="3" width="34.81640625" customWidth="1"/>
    <col min="4" max="23" width="9" customWidth="1"/>
  </cols>
  <sheetData>
    <row r="1" spans="1:23" ht="13.5" customHeight="1">
      <c r="A1" s="1" t="s">
        <v>0</v>
      </c>
      <c r="B1" s="2"/>
      <c r="C1" s="3"/>
      <c r="D1" s="4"/>
      <c r="E1" s="4"/>
      <c r="F1" s="4"/>
      <c r="G1" s="4"/>
      <c r="H1" s="4"/>
      <c r="I1" s="4"/>
      <c r="J1" s="4"/>
      <c r="K1" s="4"/>
      <c r="L1" s="4"/>
      <c r="M1" s="4"/>
      <c r="N1" s="4"/>
      <c r="O1" s="4"/>
      <c r="P1" s="4"/>
      <c r="Q1" s="4"/>
      <c r="R1" s="4"/>
      <c r="S1" s="4"/>
      <c r="T1" s="4"/>
      <c r="U1" s="4"/>
      <c r="V1" s="4"/>
      <c r="W1" s="4"/>
    </row>
    <row r="2" spans="1:23" ht="13.5" customHeight="1">
      <c r="A2" s="5" t="s">
        <v>1</v>
      </c>
      <c r="B2" s="4"/>
      <c r="C2" s="3"/>
      <c r="D2" s="4"/>
      <c r="E2" s="4"/>
      <c r="F2" s="4"/>
      <c r="G2" s="4"/>
      <c r="H2" s="4"/>
      <c r="I2" s="4"/>
      <c r="J2" s="4"/>
      <c r="K2" s="4"/>
      <c r="L2" s="4"/>
      <c r="M2" s="4"/>
      <c r="N2" s="4"/>
      <c r="O2" s="4"/>
      <c r="P2" s="4"/>
      <c r="Q2" s="4"/>
      <c r="R2" s="4"/>
      <c r="S2" s="4"/>
      <c r="T2" s="4"/>
      <c r="U2" s="4"/>
      <c r="V2" s="4"/>
      <c r="W2" s="4"/>
    </row>
    <row r="3" spans="1:23" ht="19.5" customHeight="1">
      <c r="A3" s="4"/>
      <c r="B3" s="4"/>
      <c r="C3" s="3"/>
      <c r="D3" s="4"/>
      <c r="E3" s="4"/>
      <c r="F3" s="4"/>
      <c r="G3" s="4"/>
      <c r="H3" s="4"/>
      <c r="I3" s="4"/>
      <c r="J3" s="4"/>
      <c r="K3" s="4"/>
      <c r="L3" s="4"/>
      <c r="M3" s="4"/>
      <c r="N3" s="4"/>
      <c r="O3" s="4"/>
      <c r="P3" s="4"/>
      <c r="Q3" s="4"/>
      <c r="R3" s="4"/>
      <c r="S3" s="4"/>
      <c r="T3" s="4"/>
      <c r="U3" s="4"/>
      <c r="V3" s="4"/>
      <c r="W3" s="4"/>
    </row>
    <row r="4" spans="1:23" ht="24" customHeight="1">
      <c r="A4" s="2873" t="s">
        <v>2</v>
      </c>
      <c r="B4" s="2874"/>
      <c r="C4" s="2874"/>
      <c r="D4" s="4"/>
      <c r="E4" s="4"/>
      <c r="F4" s="4"/>
      <c r="G4" s="4"/>
      <c r="H4" s="4"/>
      <c r="I4" s="4"/>
      <c r="J4" s="4"/>
      <c r="K4" s="4"/>
      <c r="L4" s="4"/>
      <c r="M4" s="4"/>
      <c r="N4" s="4"/>
      <c r="O4" s="4"/>
      <c r="P4" s="4"/>
      <c r="Q4" s="4"/>
      <c r="R4" s="4"/>
      <c r="S4" s="4"/>
      <c r="T4" s="4"/>
      <c r="U4" s="4"/>
      <c r="V4" s="4"/>
      <c r="W4" s="4"/>
    </row>
    <row r="5" spans="1:23" ht="18" customHeight="1">
      <c r="A5" s="2875" t="s">
        <v>3</v>
      </c>
      <c r="B5" s="2874"/>
      <c r="C5" s="2874"/>
      <c r="D5" s="4"/>
      <c r="E5" s="4"/>
      <c r="F5" s="4"/>
      <c r="G5" s="4"/>
      <c r="H5" s="4"/>
      <c r="I5" s="4"/>
      <c r="J5" s="4"/>
      <c r="K5" s="4"/>
      <c r="L5" s="4"/>
      <c r="M5" s="4"/>
      <c r="N5" s="4"/>
      <c r="O5" s="4"/>
      <c r="P5" s="4"/>
      <c r="Q5" s="4"/>
      <c r="R5" s="4"/>
      <c r="S5" s="4"/>
      <c r="T5" s="4"/>
      <c r="U5" s="4"/>
      <c r="V5" s="4"/>
      <c r="W5" s="4"/>
    </row>
    <row r="6" spans="1:23" ht="13.5" customHeight="1">
      <c r="A6" s="6"/>
      <c r="B6" s="6"/>
      <c r="C6" s="6"/>
      <c r="D6" s="4"/>
      <c r="E6" s="4"/>
      <c r="F6" s="4"/>
      <c r="G6" s="4"/>
      <c r="H6" s="4"/>
      <c r="I6" s="4"/>
      <c r="J6" s="4"/>
      <c r="K6" s="4"/>
      <c r="L6" s="4"/>
      <c r="M6" s="4"/>
      <c r="N6" s="4"/>
      <c r="O6" s="4"/>
      <c r="P6" s="4"/>
      <c r="Q6" s="4"/>
      <c r="R6" s="4"/>
      <c r="S6" s="4"/>
      <c r="T6" s="4"/>
      <c r="U6" s="4"/>
      <c r="V6" s="4"/>
      <c r="W6" s="4"/>
    </row>
    <row r="7" spans="1:23" ht="24.75" customHeight="1">
      <c r="A7" s="8" t="s">
        <v>4</v>
      </c>
      <c r="B7" s="9" t="s">
        <v>5</v>
      </c>
      <c r="C7" s="8" t="s">
        <v>6</v>
      </c>
      <c r="D7" s="10"/>
      <c r="E7" s="10"/>
      <c r="F7" s="10"/>
      <c r="G7" s="10"/>
      <c r="H7" s="10"/>
      <c r="I7" s="10"/>
      <c r="J7" s="10"/>
      <c r="K7" s="10"/>
      <c r="L7" s="10"/>
      <c r="M7" s="10"/>
      <c r="N7" s="10"/>
      <c r="O7" s="10"/>
      <c r="P7" s="10"/>
      <c r="Q7" s="10"/>
      <c r="R7" s="10"/>
      <c r="S7" s="10"/>
      <c r="T7" s="10"/>
      <c r="U7" s="10"/>
      <c r="V7" s="10"/>
      <c r="W7" s="10"/>
    </row>
    <row r="8" spans="1:23" ht="24.75" customHeight="1">
      <c r="A8" s="11" t="s">
        <v>7</v>
      </c>
      <c r="B8" s="12" t="s">
        <v>8</v>
      </c>
      <c r="C8" s="11" t="s">
        <v>9</v>
      </c>
      <c r="D8" s="13"/>
      <c r="E8" s="13"/>
      <c r="F8" s="13"/>
      <c r="G8" s="13"/>
      <c r="H8" s="13"/>
      <c r="I8" s="13"/>
      <c r="J8" s="13"/>
      <c r="K8" s="13"/>
      <c r="L8" s="13"/>
      <c r="M8" s="13"/>
      <c r="N8" s="13"/>
      <c r="O8" s="13"/>
      <c r="P8" s="13"/>
      <c r="Q8" s="13"/>
      <c r="R8" s="13"/>
      <c r="S8" s="13"/>
      <c r="T8" s="13"/>
      <c r="U8" s="13"/>
      <c r="V8" s="13"/>
      <c r="W8" s="13"/>
    </row>
    <row r="9" spans="1:23" ht="24.75" customHeight="1">
      <c r="A9" s="11" t="s">
        <v>10</v>
      </c>
      <c r="B9" s="12" t="s">
        <v>11</v>
      </c>
      <c r="C9" s="11"/>
      <c r="D9" s="13"/>
      <c r="E9" s="13"/>
      <c r="F9" s="13"/>
      <c r="G9" s="13"/>
      <c r="H9" s="13"/>
      <c r="I9" s="13"/>
      <c r="J9" s="13"/>
      <c r="K9" s="13"/>
      <c r="L9" s="13"/>
      <c r="M9" s="13"/>
      <c r="N9" s="13"/>
      <c r="O9" s="13"/>
      <c r="P9" s="13"/>
      <c r="Q9" s="13"/>
      <c r="R9" s="13"/>
      <c r="S9" s="13"/>
      <c r="T9" s="13"/>
      <c r="U9" s="13"/>
      <c r="V9" s="13"/>
      <c r="W9" s="13"/>
    </row>
    <row r="10" spans="1:23" ht="24.75" customHeight="1">
      <c r="A10" s="11" t="s">
        <v>12</v>
      </c>
      <c r="B10" s="12" t="s">
        <v>13</v>
      </c>
      <c r="C10" s="11" t="s">
        <v>14</v>
      </c>
      <c r="D10" s="13"/>
      <c r="E10" s="13"/>
      <c r="F10" s="13"/>
      <c r="G10" s="13"/>
      <c r="H10" s="13"/>
      <c r="I10" s="13"/>
      <c r="J10" s="13"/>
      <c r="K10" s="13"/>
      <c r="L10" s="13"/>
      <c r="M10" s="13"/>
      <c r="N10" s="13"/>
      <c r="O10" s="13"/>
      <c r="P10" s="13"/>
      <c r="Q10" s="13"/>
      <c r="R10" s="13"/>
      <c r="S10" s="13"/>
      <c r="T10" s="13"/>
      <c r="U10" s="13"/>
      <c r="V10" s="13"/>
      <c r="W10" s="13"/>
    </row>
    <row r="11" spans="1:23" ht="24.75" customHeight="1">
      <c r="A11" s="11" t="s">
        <v>15</v>
      </c>
      <c r="B11" s="12" t="s">
        <v>16</v>
      </c>
      <c r="C11" s="11" t="s">
        <v>14</v>
      </c>
      <c r="D11" s="13"/>
      <c r="E11" s="13"/>
      <c r="F11" s="13"/>
      <c r="G11" s="13"/>
      <c r="H11" s="13"/>
      <c r="I11" s="13"/>
      <c r="J11" s="13"/>
      <c r="K11" s="13"/>
      <c r="L11" s="13"/>
      <c r="M11" s="13"/>
      <c r="N11" s="13"/>
      <c r="O11" s="13"/>
      <c r="P11" s="13"/>
      <c r="Q11" s="13"/>
      <c r="R11" s="13"/>
      <c r="S11" s="13"/>
      <c r="T11" s="13"/>
      <c r="U11" s="13"/>
      <c r="V11" s="13"/>
      <c r="W11" s="13"/>
    </row>
    <row r="12" spans="1:23" ht="24.75" customHeight="1">
      <c r="A12" s="11" t="s">
        <v>17</v>
      </c>
      <c r="B12" s="12" t="s">
        <v>18</v>
      </c>
      <c r="C12" s="11" t="s">
        <v>14</v>
      </c>
      <c r="D12" s="13"/>
      <c r="E12" s="13"/>
      <c r="F12" s="13"/>
      <c r="G12" s="13"/>
      <c r="H12" s="13"/>
      <c r="I12" s="13"/>
      <c r="J12" s="13"/>
      <c r="K12" s="13"/>
      <c r="L12" s="13"/>
      <c r="M12" s="13"/>
      <c r="N12" s="13"/>
      <c r="O12" s="13"/>
      <c r="P12" s="13"/>
      <c r="Q12" s="13"/>
      <c r="R12" s="13"/>
      <c r="S12" s="13"/>
      <c r="T12" s="13"/>
      <c r="U12" s="13"/>
      <c r="V12" s="13"/>
      <c r="W12" s="13"/>
    </row>
    <row r="13" spans="1:23" ht="24.75" customHeight="1">
      <c r="A13" s="11" t="s">
        <v>19</v>
      </c>
      <c r="B13" s="12" t="s">
        <v>20</v>
      </c>
      <c r="C13" s="11" t="s">
        <v>14</v>
      </c>
      <c r="D13" s="13"/>
      <c r="E13" s="13"/>
      <c r="F13" s="13"/>
      <c r="G13" s="13"/>
      <c r="H13" s="13"/>
      <c r="I13" s="13"/>
      <c r="J13" s="13"/>
      <c r="K13" s="13"/>
      <c r="L13" s="13"/>
      <c r="M13" s="13"/>
      <c r="N13" s="13"/>
      <c r="O13" s="13"/>
      <c r="P13" s="13"/>
      <c r="Q13" s="13"/>
      <c r="R13" s="13"/>
      <c r="S13" s="13"/>
      <c r="T13" s="13"/>
      <c r="U13" s="13"/>
      <c r="V13" s="13"/>
      <c r="W13" s="13"/>
    </row>
    <row r="14" spans="1:23" ht="24.75" customHeight="1">
      <c r="A14" s="11" t="s">
        <v>21</v>
      </c>
      <c r="B14" s="12" t="s">
        <v>22</v>
      </c>
      <c r="C14" s="11" t="s">
        <v>14</v>
      </c>
      <c r="D14" s="13"/>
      <c r="E14" s="13"/>
      <c r="F14" s="13"/>
      <c r="G14" s="13"/>
      <c r="H14" s="13"/>
      <c r="I14" s="13"/>
      <c r="J14" s="13"/>
      <c r="K14" s="13"/>
      <c r="L14" s="13"/>
      <c r="M14" s="13"/>
      <c r="N14" s="13"/>
      <c r="O14" s="13"/>
      <c r="P14" s="13"/>
      <c r="Q14" s="13"/>
      <c r="R14" s="13"/>
      <c r="S14" s="13"/>
      <c r="T14" s="13"/>
      <c r="U14" s="13"/>
      <c r="V14" s="13"/>
      <c r="W14" s="13"/>
    </row>
    <row r="15" spans="1:23" ht="24.75" customHeight="1">
      <c r="A15" s="11" t="s">
        <v>23</v>
      </c>
      <c r="B15" s="12" t="s">
        <v>24</v>
      </c>
      <c r="C15" s="11" t="s">
        <v>14</v>
      </c>
      <c r="D15" s="13"/>
      <c r="E15" s="13"/>
      <c r="F15" s="13"/>
      <c r="G15" s="13"/>
      <c r="H15" s="13"/>
      <c r="I15" s="13"/>
      <c r="J15" s="13"/>
      <c r="K15" s="13"/>
      <c r="L15" s="13"/>
      <c r="M15" s="13"/>
      <c r="N15" s="13"/>
      <c r="O15" s="13"/>
      <c r="P15" s="13"/>
      <c r="Q15" s="13"/>
      <c r="R15" s="13"/>
      <c r="S15" s="13"/>
      <c r="T15" s="13"/>
      <c r="U15" s="13"/>
      <c r="V15" s="13"/>
      <c r="W15" s="13"/>
    </row>
    <row r="16" spans="1:23" ht="31.5" customHeight="1">
      <c r="A16" s="11" t="s">
        <v>25</v>
      </c>
      <c r="B16" s="12" t="s">
        <v>26</v>
      </c>
      <c r="C16" s="11" t="s">
        <v>14</v>
      </c>
      <c r="D16" s="13"/>
      <c r="E16" s="13"/>
      <c r="F16" s="13"/>
      <c r="G16" s="13"/>
      <c r="H16" s="13"/>
      <c r="I16" s="13"/>
      <c r="J16" s="13"/>
      <c r="K16" s="13"/>
      <c r="L16" s="13"/>
      <c r="M16" s="13"/>
      <c r="N16" s="13"/>
      <c r="O16" s="13"/>
      <c r="P16" s="13"/>
      <c r="Q16" s="13"/>
      <c r="R16" s="13"/>
      <c r="S16" s="13"/>
      <c r="T16" s="13"/>
      <c r="U16" s="13"/>
      <c r="V16" s="13"/>
      <c r="W16" s="13"/>
    </row>
    <row r="17" spans="1:23" ht="24.75" customHeight="1">
      <c r="A17" s="11" t="s">
        <v>27</v>
      </c>
      <c r="B17" s="12" t="s">
        <v>28</v>
      </c>
      <c r="C17" s="11" t="s">
        <v>14</v>
      </c>
      <c r="D17" s="13"/>
      <c r="E17" s="13"/>
      <c r="F17" s="13"/>
      <c r="G17" s="13"/>
      <c r="H17" s="13"/>
      <c r="I17" s="13"/>
      <c r="J17" s="13"/>
      <c r="K17" s="13"/>
      <c r="L17" s="13"/>
      <c r="M17" s="13"/>
      <c r="N17" s="13"/>
      <c r="O17" s="13"/>
      <c r="P17" s="13"/>
      <c r="Q17" s="13"/>
      <c r="R17" s="13"/>
      <c r="S17" s="13"/>
      <c r="T17" s="13"/>
      <c r="U17" s="13"/>
      <c r="V17" s="13"/>
      <c r="W17" s="13"/>
    </row>
    <row r="18" spans="1:23" ht="33.75" customHeight="1">
      <c r="A18" s="11" t="s">
        <v>29</v>
      </c>
      <c r="B18" s="12" t="s">
        <v>30</v>
      </c>
      <c r="C18" s="14" t="s">
        <v>31</v>
      </c>
      <c r="D18" s="13"/>
      <c r="E18" s="13"/>
      <c r="F18" s="13"/>
      <c r="G18" s="13"/>
      <c r="H18" s="13"/>
      <c r="I18" s="13"/>
      <c r="J18" s="13"/>
      <c r="K18" s="13"/>
      <c r="L18" s="13"/>
      <c r="M18" s="13"/>
      <c r="N18" s="13"/>
      <c r="O18" s="13"/>
      <c r="P18" s="13"/>
      <c r="Q18" s="13"/>
      <c r="R18" s="13"/>
      <c r="S18" s="13"/>
      <c r="T18" s="13"/>
      <c r="U18" s="13"/>
      <c r="V18" s="13"/>
      <c r="W18" s="13"/>
    </row>
    <row r="19" spans="1:23" ht="24.75" customHeight="1">
      <c r="A19" s="11" t="s">
        <v>32</v>
      </c>
      <c r="B19" s="12" t="s">
        <v>33</v>
      </c>
      <c r="C19" s="11" t="s">
        <v>14</v>
      </c>
      <c r="D19" s="13"/>
      <c r="E19" s="13"/>
      <c r="F19" s="13"/>
      <c r="G19" s="13"/>
      <c r="H19" s="13"/>
      <c r="I19" s="13"/>
      <c r="J19" s="13"/>
      <c r="K19" s="13"/>
      <c r="L19" s="13"/>
      <c r="M19" s="13"/>
      <c r="N19" s="13"/>
      <c r="O19" s="13"/>
      <c r="P19" s="13"/>
      <c r="Q19" s="13"/>
      <c r="R19" s="13"/>
      <c r="S19" s="13"/>
      <c r="T19" s="13"/>
      <c r="U19" s="13"/>
      <c r="V19" s="13"/>
      <c r="W19" s="13"/>
    </row>
    <row r="20" spans="1:23" ht="24.75" customHeight="1">
      <c r="A20" s="11" t="s">
        <v>34</v>
      </c>
      <c r="B20" s="12" t="s">
        <v>35</v>
      </c>
      <c r="C20" s="11" t="s">
        <v>36</v>
      </c>
      <c r="D20" s="13"/>
      <c r="E20" s="13"/>
      <c r="F20" s="13"/>
      <c r="G20" s="13"/>
      <c r="H20" s="13"/>
      <c r="I20" s="13"/>
      <c r="J20" s="13"/>
      <c r="K20" s="13"/>
      <c r="L20" s="13"/>
      <c r="M20" s="13"/>
      <c r="N20" s="13"/>
      <c r="O20" s="13"/>
      <c r="P20" s="13"/>
      <c r="Q20" s="13"/>
      <c r="R20" s="13"/>
      <c r="S20" s="13"/>
      <c r="T20" s="13"/>
      <c r="U20" s="13"/>
      <c r="V20" s="13"/>
      <c r="W20" s="13"/>
    </row>
    <row r="21" spans="1:23" ht="24.75" customHeight="1">
      <c r="A21" s="11" t="s">
        <v>37</v>
      </c>
      <c r="B21" s="12" t="s">
        <v>38</v>
      </c>
      <c r="C21" s="11" t="s">
        <v>39</v>
      </c>
      <c r="D21" s="13"/>
      <c r="E21" s="13"/>
      <c r="F21" s="13"/>
      <c r="G21" s="13"/>
      <c r="H21" s="13"/>
      <c r="I21" s="13"/>
      <c r="J21" s="13"/>
      <c r="K21" s="13"/>
      <c r="L21" s="13"/>
      <c r="M21" s="13"/>
      <c r="N21" s="13"/>
      <c r="O21" s="13"/>
      <c r="P21" s="13"/>
      <c r="Q21" s="13"/>
      <c r="R21" s="13"/>
      <c r="S21" s="13"/>
      <c r="T21" s="13"/>
      <c r="U21" s="13"/>
      <c r="V21" s="13"/>
      <c r="W21" s="13"/>
    </row>
    <row r="22" spans="1:23" ht="24.75" customHeight="1">
      <c r="A22" s="11" t="s">
        <v>40</v>
      </c>
      <c r="B22" s="12" t="s">
        <v>41</v>
      </c>
      <c r="C22" s="11" t="s">
        <v>42</v>
      </c>
      <c r="D22" s="13"/>
      <c r="E22" s="13"/>
      <c r="F22" s="13"/>
      <c r="G22" s="13"/>
      <c r="H22" s="13"/>
      <c r="I22" s="13"/>
      <c r="J22" s="13"/>
      <c r="K22" s="13"/>
      <c r="L22" s="13"/>
      <c r="M22" s="13"/>
      <c r="N22" s="13"/>
      <c r="O22" s="13"/>
      <c r="P22" s="13"/>
      <c r="Q22" s="13"/>
      <c r="R22" s="13"/>
      <c r="S22" s="13"/>
      <c r="T22" s="13"/>
      <c r="U22" s="13"/>
      <c r="V22" s="13"/>
      <c r="W22" s="13"/>
    </row>
    <row r="23" spans="1:23" ht="24.75" customHeight="1">
      <c r="A23" s="11" t="s">
        <v>43</v>
      </c>
      <c r="B23" s="12" t="s">
        <v>44</v>
      </c>
      <c r="C23" s="11" t="s">
        <v>45</v>
      </c>
      <c r="D23" s="13"/>
      <c r="E23" s="13"/>
      <c r="F23" s="13"/>
      <c r="G23" s="13"/>
      <c r="H23" s="13"/>
      <c r="I23" s="13"/>
      <c r="J23" s="13"/>
      <c r="K23" s="13"/>
      <c r="L23" s="13"/>
      <c r="M23" s="13"/>
      <c r="N23" s="13"/>
      <c r="O23" s="13"/>
      <c r="P23" s="13"/>
      <c r="Q23" s="13"/>
      <c r="R23" s="13"/>
      <c r="S23" s="13"/>
      <c r="T23" s="13"/>
      <c r="U23" s="13"/>
      <c r="V23" s="13"/>
      <c r="W23" s="13"/>
    </row>
    <row r="24" spans="1:23" ht="41.25" customHeight="1">
      <c r="A24" s="11" t="s">
        <v>46</v>
      </c>
      <c r="B24" s="12" t="s">
        <v>47</v>
      </c>
      <c r="C24" s="14" t="s">
        <v>48</v>
      </c>
      <c r="D24" s="13"/>
      <c r="E24" s="13"/>
      <c r="F24" s="13"/>
      <c r="G24" s="13"/>
      <c r="H24" s="13"/>
      <c r="I24" s="13"/>
      <c r="J24" s="13"/>
      <c r="K24" s="13"/>
      <c r="L24" s="13"/>
      <c r="M24" s="13"/>
      <c r="N24" s="13"/>
      <c r="O24" s="13"/>
      <c r="P24" s="13"/>
      <c r="Q24" s="13"/>
      <c r="R24" s="13"/>
      <c r="S24" s="13"/>
      <c r="T24" s="13"/>
      <c r="U24" s="13"/>
      <c r="V24" s="13"/>
      <c r="W24" s="13"/>
    </row>
    <row r="25" spans="1:23" ht="24.75" customHeight="1">
      <c r="A25" s="11" t="s">
        <v>49</v>
      </c>
      <c r="B25" s="12" t="s">
        <v>50</v>
      </c>
      <c r="C25" s="11" t="s">
        <v>9</v>
      </c>
      <c r="D25" s="13"/>
      <c r="E25" s="13"/>
      <c r="F25" s="13"/>
      <c r="G25" s="13"/>
      <c r="H25" s="13"/>
      <c r="I25" s="13"/>
      <c r="J25" s="13"/>
      <c r="K25" s="13"/>
      <c r="L25" s="13"/>
      <c r="M25" s="13"/>
      <c r="N25" s="13"/>
      <c r="O25" s="13"/>
      <c r="P25" s="13"/>
      <c r="Q25" s="13"/>
      <c r="R25" s="13"/>
      <c r="S25" s="13"/>
      <c r="T25" s="13"/>
      <c r="U25" s="13"/>
      <c r="V25" s="13"/>
      <c r="W25" s="13"/>
    </row>
    <row r="26" spans="1:23" ht="24.75" customHeight="1">
      <c r="A26" s="11" t="s">
        <v>51</v>
      </c>
      <c r="B26" s="12" t="s">
        <v>52</v>
      </c>
      <c r="C26" s="11" t="s">
        <v>14</v>
      </c>
      <c r="D26" s="13"/>
      <c r="E26" s="13"/>
      <c r="F26" s="13"/>
      <c r="G26" s="13"/>
      <c r="H26" s="13"/>
      <c r="I26" s="13"/>
      <c r="J26" s="13"/>
      <c r="K26" s="13"/>
      <c r="L26" s="13"/>
      <c r="M26" s="13"/>
      <c r="N26" s="13"/>
      <c r="O26" s="13"/>
      <c r="P26" s="13"/>
      <c r="Q26" s="13"/>
      <c r="R26" s="13"/>
      <c r="S26" s="13"/>
      <c r="T26" s="13"/>
      <c r="U26" s="13"/>
      <c r="V26" s="13"/>
      <c r="W26" s="13"/>
    </row>
    <row r="27" spans="1:23" ht="66.75" customHeight="1">
      <c r="A27" s="11" t="s">
        <v>53</v>
      </c>
      <c r="B27" s="12" t="s">
        <v>54</v>
      </c>
      <c r="C27" s="11" t="s">
        <v>55</v>
      </c>
      <c r="D27" s="13"/>
      <c r="E27" s="13"/>
      <c r="F27" s="13"/>
      <c r="G27" s="13"/>
      <c r="H27" s="13"/>
      <c r="I27" s="13"/>
      <c r="J27" s="13"/>
      <c r="K27" s="13"/>
      <c r="L27" s="13"/>
      <c r="M27" s="13"/>
      <c r="N27" s="13"/>
      <c r="O27" s="13"/>
      <c r="P27" s="13"/>
      <c r="Q27" s="13"/>
      <c r="R27" s="13"/>
      <c r="S27" s="13"/>
      <c r="T27" s="13"/>
      <c r="U27" s="13"/>
      <c r="V27" s="13"/>
      <c r="W27" s="13"/>
    </row>
    <row r="28" spans="1:23" ht="24.75" customHeight="1">
      <c r="A28" s="11" t="s">
        <v>56</v>
      </c>
      <c r="B28" s="12" t="s">
        <v>57</v>
      </c>
      <c r="C28" s="11" t="s">
        <v>14</v>
      </c>
      <c r="D28" s="13"/>
      <c r="E28" s="13"/>
      <c r="F28" s="13"/>
      <c r="G28" s="13"/>
      <c r="H28" s="13"/>
      <c r="I28" s="13"/>
      <c r="J28" s="13"/>
      <c r="K28" s="13"/>
      <c r="L28" s="13"/>
      <c r="M28" s="13"/>
      <c r="N28" s="13"/>
      <c r="O28" s="13"/>
      <c r="P28" s="13"/>
      <c r="Q28" s="13"/>
      <c r="R28" s="13"/>
      <c r="S28" s="13"/>
      <c r="T28" s="13"/>
      <c r="U28" s="13"/>
      <c r="V28" s="13"/>
      <c r="W28" s="13"/>
    </row>
    <row r="29" spans="1:23" ht="24.75" customHeight="1">
      <c r="A29" s="11" t="s">
        <v>58</v>
      </c>
      <c r="B29" s="12" t="s">
        <v>59</v>
      </c>
      <c r="C29" s="11" t="s">
        <v>14</v>
      </c>
      <c r="D29" s="13"/>
      <c r="E29" s="13"/>
      <c r="F29" s="13"/>
      <c r="G29" s="13"/>
      <c r="H29" s="13"/>
      <c r="I29" s="13"/>
      <c r="J29" s="13"/>
      <c r="K29" s="13"/>
      <c r="L29" s="13"/>
      <c r="M29" s="13"/>
      <c r="N29" s="13"/>
      <c r="O29" s="13"/>
      <c r="P29" s="13"/>
      <c r="Q29" s="13"/>
      <c r="R29" s="13"/>
      <c r="S29" s="13"/>
      <c r="T29" s="13"/>
      <c r="U29" s="13"/>
      <c r="V29" s="13"/>
      <c r="W29" s="13"/>
    </row>
    <row r="30" spans="1:23" ht="39" customHeight="1">
      <c r="A30" s="11" t="s">
        <v>60</v>
      </c>
      <c r="B30" s="12" t="s">
        <v>61</v>
      </c>
      <c r="C30" s="11" t="s">
        <v>62</v>
      </c>
      <c r="D30" s="13"/>
      <c r="E30" s="13"/>
      <c r="F30" s="13"/>
      <c r="G30" s="13"/>
      <c r="H30" s="13"/>
      <c r="I30" s="13"/>
      <c r="J30" s="13"/>
      <c r="K30" s="13"/>
      <c r="L30" s="13"/>
      <c r="M30" s="13"/>
      <c r="N30" s="13"/>
      <c r="O30" s="13"/>
      <c r="P30" s="13"/>
      <c r="Q30" s="13"/>
      <c r="R30" s="13"/>
      <c r="S30" s="13"/>
      <c r="T30" s="13"/>
      <c r="U30" s="13"/>
      <c r="V30" s="13"/>
      <c r="W30" s="13"/>
    </row>
    <row r="31" spans="1:23" ht="24.75" customHeight="1">
      <c r="A31" s="11" t="s">
        <v>63</v>
      </c>
      <c r="B31" s="12" t="s">
        <v>64</v>
      </c>
      <c r="C31" s="11" t="s">
        <v>14</v>
      </c>
      <c r="D31" s="13"/>
      <c r="E31" s="13"/>
      <c r="F31" s="13"/>
      <c r="G31" s="13"/>
      <c r="H31" s="13"/>
      <c r="I31" s="13"/>
      <c r="J31" s="13"/>
      <c r="K31" s="13"/>
      <c r="L31" s="13"/>
      <c r="M31" s="13"/>
      <c r="N31" s="13"/>
      <c r="O31" s="13"/>
      <c r="P31" s="13"/>
      <c r="Q31" s="13"/>
      <c r="R31" s="13"/>
      <c r="S31" s="13"/>
      <c r="T31" s="13"/>
      <c r="U31" s="13"/>
      <c r="V31" s="13"/>
      <c r="W31" s="13"/>
    </row>
    <row r="32" spans="1:23" ht="24.75" customHeight="1">
      <c r="A32" s="11" t="s">
        <v>65</v>
      </c>
      <c r="B32" s="12" t="s">
        <v>66</v>
      </c>
      <c r="C32" s="11" t="s">
        <v>14</v>
      </c>
      <c r="D32" s="13"/>
      <c r="E32" s="13"/>
      <c r="F32" s="13"/>
      <c r="G32" s="13"/>
      <c r="H32" s="13"/>
      <c r="I32" s="13"/>
      <c r="J32" s="13"/>
      <c r="K32" s="13"/>
      <c r="L32" s="13"/>
      <c r="M32" s="13"/>
      <c r="N32" s="13"/>
      <c r="O32" s="13"/>
      <c r="P32" s="13"/>
      <c r="Q32" s="13"/>
      <c r="R32" s="13"/>
      <c r="S32" s="13"/>
      <c r="T32" s="13"/>
      <c r="U32" s="13"/>
      <c r="V32" s="13"/>
      <c r="W32" s="13"/>
    </row>
    <row r="33" spans="1:23" ht="24.75" customHeight="1">
      <c r="A33" s="11" t="s">
        <v>67</v>
      </c>
      <c r="B33" s="12" t="s">
        <v>68</v>
      </c>
      <c r="C33" s="11" t="s">
        <v>14</v>
      </c>
      <c r="D33" s="13"/>
      <c r="E33" s="13"/>
      <c r="F33" s="13"/>
      <c r="G33" s="13"/>
      <c r="H33" s="13"/>
      <c r="I33" s="13"/>
      <c r="J33" s="13"/>
      <c r="K33" s="13"/>
      <c r="L33" s="13"/>
      <c r="M33" s="13"/>
      <c r="N33" s="13"/>
      <c r="O33" s="13"/>
      <c r="P33" s="13"/>
      <c r="Q33" s="13"/>
      <c r="R33" s="13"/>
      <c r="S33" s="13"/>
      <c r="T33" s="13"/>
      <c r="U33" s="13"/>
      <c r="V33" s="13"/>
      <c r="W33" s="13"/>
    </row>
    <row r="34" spans="1:23" ht="24.75" customHeight="1">
      <c r="A34" s="11" t="s">
        <v>69</v>
      </c>
      <c r="B34" s="12" t="s">
        <v>70</v>
      </c>
      <c r="C34" s="11" t="s">
        <v>9</v>
      </c>
      <c r="D34" s="13"/>
      <c r="E34" s="13"/>
      <c r="F34" s="13"/>
      <c r="G34" s="13"/>
      <c r="H34" s="13"/>
      <c r="I34" s="13"/>
      <c r="J34" s="13"/>
      <c r="K34" s="13"/>
      <c r="L34" s="13"/>
      <c r="M34" s="13"/>
      <c r="N34" s="13"/>
      <c r="O34" s="13"/>
      <c r="P34" s="13"/>
      <c r="Q34" s="13"/>
      <c r="R34" s="13"/>
      <c r="S34" s="13"/>
      <c r="T34" s="13"/>
      <c r="U34" s="13"/>
      <c r="V34" s="13"/>
      <c r="W34" s="13"/>
    </row>
    <row r="35" spans="1:23" ht="24.75" customHeight="1">
      <c r="A35" s="11" t="s">
        <v>71</v>
      </c>
      <c r="B35" s="12" t="s">
        <v>72</v>
      </c>
      <c r="C35" s="11" t="s">
        <v>9</v>
      </c>
      <c r="D35" s="13"/>
      <c r="E35" s="13"/>
      <c r="F35" s="13"/>
      <c r="G35" s="13"/>
      <c r="H35" s="13"/>
      <c r="I35" s="13"/>
      <c r="J35" s="13"/>
      <c r="K35" s="13"/>
      <c r="L35" s="13"/>
      <c r="M35" s="13"/>
      <c r="N35" s="13"/>
      <c r="O35" s="13"/>
      <c r="P35" s="13"/>
      <c r="Q35" s="13"/>
      <c r="R35" s="13"/>
      <c r="S35" s="13"/>
      <c r="T35" s="13"/>
      <c r="U35" s="13"/>
      <c r="V35" s="13"/>
      <c r="W35" s="13"/>
    </row>
    <row r="36" spans="1:23" ht="24.75" customHeight="1">
      <c r="A36" s="11" t="s">
        <v>73</v>
      </c>
      <c r="B36" s="12" t="s">
        <v>74</v>
      </c>
      <c r="C36" s="11" t="s">
        <v>9</v>
      </c>
      <c r="D36" s="13"/>
      <c r="E36" s="13"/>
      <c r="F36" s="13"/>
      <c r="G36" s="13"/>
      <c r="H36" s="13"/>
      <c r="I36" s="13"/>
      <c r="J36" s="13"/>
      <c r="K36" s="13"/>
      <c r="L36" s="13"/>
      <c r="M36" s="13"/>
      <c r="N36" s="13"/>
      <c r="O36" s="13"/>
      <c r="P36" s="13"/>
      <c r="Q36" s="13"/>
      <c r="R36" s="13"/>
      <c r="S36" s="13"/>
      <c r="T36" s="13"/>
      <c r="U36" s="13"/>
      <c r="V36" s="13"/>
      <c r="W36" s="13"/>
    </row>
    <row r="37" spans="1:23" ht="24.75" customHeight="1">
      <c r="A37" s="11" t="s">
        <v>75</v>
      </c>
      <c r="B37" s="12" t="s">
        <v>76</v>
      </c>
      <c r="C37" s="11" t="s">
        <v>9</v>
      </c>
      <c r="D37" s="4"/>
      <c r="E37" s="4"/>
      <c r="F37" s="4"/>
      <c r="G37" s="4"/>
      <c r="H37" s="4"/>
      <c r="I37" s="4"/>
      <c r="J37" s="4"/>
      <c r="K37" s="4"/>
      <c r="L37" s="4"/>
      <c r="M37" s="4"/>
      <c r="N37" s="4"/>
      <c r="O37" s="4"/>
      <c r="P37" s="4"/>
      <c r="Q37" s="4"/>
      <c r="R37" s="4"/>
      <c r="S37" s="4"/>
      <c r="T37" s="4"/>
      <c r="U37" s="4"/>
      <c r="V37" s="4"/>
      <c r="W37" s="4"/>
    </row>
    <row r="38" spans="1:23" ht="45" customHeight="1">
      <c r="A38" s="4"/>
      <c r="B38" s="10"/>
      <c r="C38" s="10"/>
      <c r="D38" s="10"/>
      <c r="E38" s="10"/>
      <c r="F38" s="10"/>
      <c r="G38" s="10"/>
      <c r="H38" s="10"/>
      <c r="I38" s="4"/>
      <c r="J38" s="4"/>
      <c r="K38" s="4"/>
      <c r="L38" s="4"/>
      <c r="M38" s="4"/>
      <c r="N38" s="4"/>
      <c r="O38" s="4"/>
      <c r="P38" s="4"/>
      <c r="Q38" s="4"/>
      <c r="R38" s="4"/>
      <c r="S38" s="4"/>
      <c r="T38" s="4"/>
      <c r="U38" s="4"/>
      <c r="V38" s="4"/>
      <c r="W38" s="4"/>
    </row>
    <row r="39" spans="1:23" ht="13.5" customHeight="1">
      <c r="A39" s="4"/>
      <c r="B39" s="4"/>
      <c r="C39" s="3"/>
      <c r="D39" s="4"/>
      <c r="E39" s="4"/>
      <c r="F39" s="4"/>
      <c r="G39" s="4"/>
      <c r="H39" s="4"/>
      <c r="I39" s="4"/>
      <c r="J39" s="4"/>
      <c r="K39" s="4"/>
      <c r="L39" s="4"/>
      <c r="M39" s="4"/>
      <c r="N39" s="4"/>
      <c r="O39" s="4"/>
      <c r="P39" s="4"/>
      <c r="Q39" s="4"/>
      <c r="R39" s="4"/>
      <c r="S39" s="4"/>
      <c r="T39" s="4"/>
      <c r="U39" s="4"/>
      <c r="V39" s="4"/>
      <c r="W39" s="4"/>
    </row>
    <row r="40" spans="1:23" ht="13.5" customHeight="1">
      <c r="A40" s="4"/>
      <c r="B40" s="4"/>
      <c r="C40" s="3"/>
      <c r="D40" s="4"/>
      <c r="E40" s="4"/>
      <c r="F40" s="4"/>
      <c r="G40" s="4"/>
      <c r="H40" s="4"/>
      <c r="I40" s="4"/>
      <c r="J40" s="4"/>
      <c r="K40" s="4"/>
      <c r="L40" s="4"/>
      <c r="M40" s="4"/>
      <c r="N40" s="4"/>
      <c r="O40" s="4"/>
      <c r="P40" s="4"/>
      <c r="Q40" s="4"/>
      <c r="R40" s="4"/>
      <c r="S40" s="4"/>
      <c r="T40" s="4"/>
      <c r="U40" s="4"/>
      <c r="V40" s="4"/>
      <c r="W40" s="4"/>
    </row>
    <row r="41" spans="1:23" ht="13.5" customHeight="1">
      <c r="A41" s="4"/>
      <c r="B41" s="4"/>
      <c r="C41" s="3"/>
      <c r="D41" s="4"/>
      <c r="E41" s="4"/>
      <c r="F41" s="4"/>
      <c r="G41" s="4"/>
      <c r="H41" s="4"/>
      <c r="I41" s="4"/>
      <c r="J41" s="4"/>
      <c r="K41" s="4"/>
      <c r="L41" s="4"/>
      <c r="M41" s="4"/>
      <c r="N41" s="4"/>
      <c r="O41" s="4"/>
      <c r="P41" s="4"/>
      <c r="Q41" s="4"/>
      <c r="R41" s="4"/>
      <c r="S41" s="4"/>
      <c r="T41" s="4"/>
      <c r="U41" s="4"/>
      <c r="V41" s="4"/>
      <c r="W41" s="4"/>
    </row>
    <row r="42" spans="1:23" ht="13.5" customHeight="1">
      <c r="A42" s="4"/>
      <c r="B42" s="4"/>
      <c r="C42" s="3"/>
      <c r="D42" s="4"/>
      <c r="E42" s="4"/>
      <c r="F42" s="4"/>
      <c r="G42" s="4"/>
      <c r="H42" s="4"/>
      <c r="I42" s="4"/>
      <c r="J42" s="4"/>
      <c r="K42" s="4"/>
      <c r="L42" s="4"/>
      <c r="M42" s="4"/>
      <c r="N42" s="4"/>
      <c r="O42" s="4"/>
      <c r="P42" s="4"/>
      <c r="Q42" s="4"/>
      <c r="R42" s="4"/>
      <c r="S42" s="4"/>
      <c r="T42" s="4"/>
      <c r="U42" s="4"/>
      <c r="V42" s="4"/>
      <c r="W42" s="4"/>
    </row>
    <row r="43" spans="1:23" ht="13.5" customHeight="1">
      <c r="A43" s="4"/>
      <c r="B43" s="4"/>
      <c r="C43" s="3"/>
      <c r="D43" s="4"/>
      <c r="E43" s="4"/>
      <c r="F43" s="4"/>
      <c r="G43" s="4"/>
      <c r="H43" s="4"/>
      <c r="I43" s="4"/>
      <c r="J43" s="4"/>
      <c r="K43" s="4"/>
      <c r="L43" s="4"/>
      <c r="M43" s="4"/>
      <c r="N43" s="4"/>
      <c r="O43" s="4"/>
      <c r="P43" s="4"/>
      <c r="Q43" s="4"/>
      <c r="R43" s="4"/>
      <c r="S43" s="4"/>
      <c r="T43" s="4"/>
      <c r="U43" s="4"/>
      <c r="V43" s="4"/>
      <c r="W43" s="4"/>
    </row>
    <row r="44" spans="1:23" ht="13.5" customHeight="1">
      <c r="A44" s="4"/>
      <c r="B44" s="4"/>
      <c r="C44" s="3"/>
      <c r="D44" s="4"/>
      <c r="E44" s="4"/>
      <c r="F44" s="4"/>
      <c r="G44" s="4"/>
      <c r="H44" s="4"/>
      <c r="I44" s="4"/>
      <c r="J44" s="4"/>
      <c r="K44" s="4"/>
      <c r="L44" s="4"/>
      <c r="M44" s="4"/>
      <c r="N44" s="4"/>
      <c r="O44" s="4"/>
      <c r="P44" s="4"/>
      <c r="Q44" s="4"/>
      <c r="R44" s="4"/>
      <c r="S44" s="4"/>
      <c r="T44" s="4"/>
      <c r="U44" s="4"/>
      <c r="V44" s="4"/>
      <c r="W44" s="4"/>
    </row>
    <row r="45" spans="1:23" ht="13.5" customHeight="1">
      <c r="A45" s="4"/>
      <c r="B45" s="4"/>
      <c r="C45" s="3"/>
      <c r="D45" s="4"/>
      <c r="E45" s="4"/>
      <c r="F45" s="4"/>
      <c r="G45" s="4"/>
      <c r="H45" s="4"/>
      <c r="I45" s="4"/>
      <c r="J45" s="4"/>
      <c r="K45" s="4"/>
      <c r="L45" s="4"/>
      <c r="M45" s="4"/>
      <c r="N45" s="4"/>
      <c r="O45" s="4"/>
      <c r="P45" s="4"/>
      <c r="Q45" s="4"/>
      <c r="R45" s="4"/>
      <c r="S45" s="4"/>
      <c r="T45" s="4"/>
      <c r="U45" s="4"/>
      <c r="V45" s="4"/>
      <c r="W45" s="4"/>
    </row>
    <row r="46" spans="1:23" ht="13.5" customHeight="1">
      <c r="A46" s="4"/>
      <c r="B46" s="4"/>
      <c r="C46" s="3"/>
      <c r="D46" s="4"/>
      <c r="E46" s="4"/>
      <c r="F46" s="4"/>
      <c r="G46" s="4"/>
      <c r="H46" s="4"/>
      <c r="I46" s="4"/>
      <c r="J46" s="4"/>
      <c r="K46" s="4"/>
      <c r="L46" s="4"/>
      <c r="M46" s="4"/>
      <c r="N46" s="4"/>
      <c r="O46" s="4"/>
      <c r="P46" s="4"/>
      <c r="Q46" s="4"/>
      <c r="R46" s="4"/>
      <c r="S46" s="4"/>
      <c r="T46" s="4"/>
      <c r="U46" s="4"/>
      <c r="V46" s="4"/>
      <c r="W46" s="4"/>
    </row>
    <row r="47" spans="1:23" ht="13.5" customHeight="1">
      <c r="A47" s="4"/>
      <c r="B47" s="4"/>
      <c r="C47" s="3"/>
      <c r="D47" s="4"/>
      <c r="E47" s="4"/>
      <c r="F47" s="4"/>
      <c r="G47" s="4"/>
      <c r="H47" s="4"/>
      <c r="I47" s="4"/>
      <c r="J47" s="4"/>
      <c r="K47" s="4"/>
      <c r="L47" s="4"/>
      <c r="M47" s="4"/>
      <c r="N47" s="4"/>
      <c r="O47" s="4"/>
      <c r="P47" s="4"/>
      <c r="Q47" s="4"/>
      <c r="R47" s="4"/>
      <c r="S47" s="4"/>
      <c r="T47" s="4"/>
      <c r="U47" s="4"/>
      <c r="V47" s="4"/>
      <c r="W47" s="4"/>
    </row>
    <row r="48" spans="1:23" ht="13.5" customHeight="1">
      <c r="A48" s="4"/>
      <c r="B48" s="4"/>
      <c r="C48" s="3"/>
      <c r="D48" s="4"/>
      <c r="E48" s="4"/>
      <c r="F48" s="4"/>
      <c r="G48" s="4"/>
      <c r="H48" s="4"/>
      <c r="I48" s="4"/>
      <c r="J48" s="4"/>
      <c r="K48" s="4"/>
      <c r="L48" s="4"/>
      <c r="M48" s="4"/>
      <c r="N48" s="4"/>
      <c r="O48" s="4"/>
      <c r="P48" s="4"/>
      <c r="Q48" s="4"/>
      <c r="R48" s="4"/>
      <c r="S48" s="4"/>
      <c r="T48" s="4"/>
      <c r="U48" s="4"/>
      <c r="V48" s="4"/>
      <c r="W48" s="4"/>
    </row>
    <row r="49" spans="1:23" ht="13.5" customHeight="1">
      <c r="A49" s="4"/>
      <c r="B49" s="4"/>
      <c r="C49" s="3"/>
      <c r="D49" s="4"/>
      <c r="E49" s="4"/>
      <c r="F49" s="4"/>
      <c r="G49" s="4"/>
      <c r="H49" s="4"/>
      <c r="I49" s="4"/>
      <c r="J49" s="4"/>
      <c r="K49" s="4"/>
      <c r="L49" s="4"/>
      <c r="M49" s="4"/>
      <c r="N49" s="4"/>
      <c r="O49" s="4"/>
      <c r="P49" s="4"/>
      <c r="Q49" s="4"/>
      <c r="R49" s="4"/>
      <c r="S49" s="4"/>
      <c r="T49" s="4"/>
      <c r="U49" s="4"/>
      <c r="V49" s="4"/>
      <c r="W49" s="4"/>
    </row>
    <row r="50" spans="1:23" ht="13.5" customHeight="1">
      <c r="A50" s="4"/>
      <c r="B50" s="4"/>
      <c r="C50" s="3"/>
      <c r="D50" s="4"/>
      <c r="E50" s="4"/>
      <c r="F50" s="4"/>
      <c r="G50" s="4"/>
      <c r="H50" s="4"/>
      <c r="I50" s="4"/>
      <c r="J50" s="4"/>
      <c r="K50" s="4"/>
      <c r="L50" s="4"/>
      <c r="M50" s="4"/>
      <c r="N50" s="4"/>
      <c r="O50" s="4"/>
      <c r="P50" s="4"/>
      <c r="Q50" s="4"/>
      <c r="R50" s="4"/>
      <c r="S50" s="4"/>
      <c r="T50" s="4"/>
      <c r="U50" s="4"/>
      <c r="V50" s="4"/>
      <c r="W50" s="4"/>
    </row>
    <row r="51" spans="1:23" ht="13.5" customHeight="1">
      <c r="A51" s="4"/>
      <c r="B51" s="4"/>
      <c r="C51" s="3"/>
      <c r="D51" s="4"/>
      <c r="E51" s="4"/>
      <c r="F51" s="4"/>
      <c r="G51" s="4"/>
      <c r="H51" s="4"/>
      <c r="I51" s="4"/>
      <c r="J51" s="4"/>
      <c r="K51" s="4"/>
      <c r="L51" s="4"/>
      <c r="M51" s="4"/>
      <c r="N51" s="4"/>
      <c r="O51" s="4"/>
      <c r="P51" s="4"/>
      <c r="Q51" s="4"/>
      <c r="R51" s="4"/>
      <c r="S51" s="4"/>
      <c r="T51" s="4"/>
      <c r="U51" s="4"/>
      <c r="V51" s="4"/>
      <c r="W51" s="4"/>
    </row>
    <row r="52" spans="1:23" ht="13.5" customHeight="1">
      <c r="A52" s="4"/>
      <c r="B52" s="4"/>
      <c r="C52" s="3"/>
      <c r="D52" s="4"/>
      <c r="E52" s="4"/>
      <c r="F52" s="4"/>
      <c r="G52" s="4"/>
      <c r="H52" s="4"/>
      <c r="I52" s="4"/>
      <c r="J52" s="4"/>
      <c r="K52" s="4"/>
      <c r="L52" s="4"/>
      <c r="M52" s="4"/>
      <c r="N52" s="4"/>
      <c r="O52" s="4"/>
      <c r="P52" s="4"/>
      <c r="Q52" s="4"/>
      <c r="R52" s="4"/>
      <c r="S52" s="4"/>
      <c r="T52" s="4"/>
      <c r="U52" s="4"/>
      <c r="V52" s="4"/>
      <c r="W52" s="4"/>
    </row>
    <row r="53" spans="1:23" ht="13.5" customHeight="1">
      <c r="A53" s="4"/>
      <c r="B53" s="4"/>
      <c r="C53" s="3"/>
      <c r="D53" s="4"/>
      <c r="E53" s="4"/>
      <c r="F53" s="4"/>
      <c r="G53" s="4"/>
      <c r="H53" s="4"/>
      <c r="I53" s="4"/>
      <c r="J53" s="4"/>
      <c r="K53" s="4"/>
      <c r="L53" s="4"/>
      <c r="M53" s="4"/>
      <c r="N53" s="4"/>
      <c r="O53" s="4"/>
      <c r="P53" s="4"/>
      <c r="Q53" s="4"/>
      <c r="R53" s="4"/>
      <c r="S53" s="4"/>
      <c r="T53" s="4"/>
      <c r="U53" s="4"/>
      <c r="V53" s="4"/>
      <c r="W53" s="4"/>
    </row>
    <row r="54" spans="1:23" ht="13.5" customHeight="1">
      <c r="A54" s="4"/>
      <c r="B54" s="4"/>
      <c r="C54" s="3"/>
      <c r="D54" s="4"/>
      <c r="E54" s="4"/>
      <c r="F54" s="4"/>
      <c r="G54" s="4"/>
      <c r="H54" s="4"/>
      <c r="I54" s="4"/>
      <c r="J54" s="4"/>
      <c r="K54" s="4"/>
      <c r="L54" s="4"/>
      <c r="M54" s="4"/>
      <c r="N54" s="4"/>
      <c r="O54" s="4"/>
      <c r="P54" s="4"/>
      <c r="Q54" s="4"/>
      <c r="R54" s="4"/>
      <c r="S54" s="4"/>
      <c r="T54" s="4"/>
      <c r="U54" s="4"/>
      <c r="V54" s="4"/>
      <c r="W54" s="4"/>
    </row>
    <row r="55" spans="1:23" ht="13.5" customHeight="1">
      <c r="A55" s="4"/>
      <c r="B55" s="4"/>
      <c r="C55" s="3"/>
      <c r="D55" s="4"/>
      <c r="E55" s="4"/>
      <c r="F55" s="4"/>
      <c r="G55" s="4"/>
      <c r="H55" s="4"/>
      <c r="I55" s="4"/>
      <c r="J55" s="4"/>
      <c r="K55" s="4"/>
      <c r="L55" s="4"/>
      <c r="M55" s="4"/>
      <c r="N55" s="4"/>
      <c r="O55" s="4"/>
      <c r="P55" s="4"/>
      <c r="Q55" s="4"/>
      <c r="R55" s="4"/>
      <c r="S55" s="4"/>
      <c r="T55" s="4"/>
      <c r="U55" s="4"/>
      <c r="V55" s="4"/>
      <c r="W55" s="4"/>
    </row>
    <row r="56" spans="1:23" ht="13.5" customHeight="1">
      <c r="A56" s="4"/>
      <c r="B56" s="4"/>
      <c r="C56" s="3"/>
      <c r="D56" s="4"/>
      <c r="E56" s="4"/>
      <c r="F56" s="4"/>
      <c r="G56" s="4"/>
      <c r="H56" s="4"/>
      <c r="I56" s="4"/>
      <c r="J56" s="4"/>
      <c r="K56" s="4"/>
      <c r="L56" s="4"/>
      <c r="M56" s="4"/>
      <c r="N56" s="4"/>
      <c r="O56" s="4"/>
      <c r="P56" s="4"/>
      <c r="Q56" s="4"/>
      <c r="R56" s="4"/>
      <c r="S56" s="4"/>
      <c r="T56" s="4"/>
      <c r="U56" s="4"/>
      <c r="V56" s="4"/>
      <c r="W56" s="4"/>
    </row>
    <row r="57" spans="1:23" ht="13.5" customHeight="1">
      <c r="A57" s="4"/>
      <c r="B57" s="4"/>
      <c r="C57" s="3"/>
      <c r="D57" s="4"/>
      <c r="E57" s="4"/>
      <c r="F57" s="4"/>
      <c r="G57" s="4"/>
      <c r="H57" s="4"/>
      <c r="I57" s="4"/>
      <c r="J57" s="4"/>
      <c r="K57" s="4"/>
      <c r="L57" s="4"/>
      <c r="M57" s="4"/>
      <c r="N57" s="4"/>
      <c r="O57" s="4"/>
      <c r="P57" s="4"/>
      <c r="Q57" s="4"/>
      <c r="R57" s="4"/>
      <c r="S57" s="4"/>
      <c r="T57" s="4"/>
      <c r="U57" s="4"/>
      <c r="V57" s="4"/>
      <c r="W57" s="4"/>
    </row>
    <row r="58" spans="1:23" ht="13.5" customHeight="1">
      <c r="A58" s="4"/>
      <c r="B58" s="4"/>
      <c r="C58" s="3"/>
      <c r="D58" s="4"/>
      <c r="E58" s="4"/>
      <c r="F58" s="4"/>
      <c r="G58" s="4"/>
      <c r="H58" s="4"/>
      <c r="I58" s="4"/>
      <c r="J58" s="4"/>
      <c r="K58" s="4"/>
      <c r="L58" s="4"/>
      <c r="M58" s="4"/>
      <c r="N58" s="4"/>
      <c r="O58" s="4"/>
      <c r="P58" s="4"/>
      <c r="Q58" s="4"/>
      <c r="R58" s="4"/>
      <c r="S58" s="4"/>
      <c r="T58" s="4"/>
      <c r="U58" s="4"/>
      <c r="V58" s="4"/>
      <c r="W58" s="4"/>
    </row>
    <row r="59" spans="1:23" ht="13.5" customHeight="1">
      <c r="A59" s="4"/>
      <c r="B59" s="4"/>
      <c r="C59" s="3"/>
      <c r="D59" s="4"/>
      <c r="E59" s="4"/>
      <c r="F59" s="4"/>
      <c r="G59" s="4"/>
      <c r="H59" s="4"/>
      <c r="I59" s="4"/>
      <c r="J59" s="4"/>
      <c r="K59" s="4"/>
      <c r="L59" s="4"/>
      <c r="M59" s="4"/>
      <c r="N59" s="4"/>
      <c r="O59" s="4"/>
      <c r="P59" s="4"/>
      <c r="Q59" s="4"/>
      <c r="R59" s="4"/>
      <c r="S59" s="4"/>
      <c r="T59" s="4"/>
      <c r="U59" s="4"/>
      <c r="V59" s="4"/>
      <c r="W59" s="4"/>
    </row>
    <row r="60" spans="1:23" ht="13.5" customHeight="1">
      <c r="A60" s="4"/>
      <c r="B60" s="4"/>
      <c r="C60" s="3"/>
      <c r="D60" s="4"/>
      <c r="E60" s="4"/>
      <c r="F60" s="4"/>
      <c r="G60" s="4"/>
      <c r="H60" s="4"/>
      <c r="I60" s="4"/>
      <c r="J60" s="4"/>
      <c r="K60" s="4"/>
      <c r="L60" s="4"/>
      <c r="M60" s="4"/>
      <c r="N60" s="4"/>
      <c r="O60" s="4"/>
      <c r="P60" s="4"/>
      <c r="Q60" s="4"/>
      <c r="R60" s="4"/>
      <c r="S60" s="4"/>
      <c r="T60" s="4"/>
      <c r="U60" s="4"/>
      <c r="V60" s="4"/>
      <c r="W60" s="4"/>
    </row>
    <row r="61" spans="1:23" ht="13.5" customHeight="1">
      <c r="A61" s="4"/>
      <c r="B61" s="4"/>
      <c r="C61" s="3"/>
      <c r="D61" s="4"/>
      <c r="E61" s="4"/>
      <c r="F61" s="4"/>
      <c r="G61" s="4"/>
      <c r="H61" s="4"/>
      <c r="I61" s="4"/>
      <c r="J61" s="4"/>
      <c r="K61" s="4"/>
      <c r="L61" s="4"/>
      <c r="M61" s="4"/>
      <c r="N61" s="4"/>
      <c r="O61" s="4"/>
      <c r="P61" s="4"/>
      <c r="Q61" s="4"/>
      <c r="R61" s="4"/>
      <c r="S61" s="4"/>
      <c r="T61" s="4"/>
      <c r="U61" s="4"/>
      <c r="V61" s="4"/>
      <c r="W61" s="4"/>
    </row>
    <row r="62" spans="1:23" ht="13.5" customHeight="1">
      <c r="A62" s="4"/>
      <c r="B62" s="4"/>
      <c r="C62" s="3"/>
      <c r="D62" s="4"/>
      <c r="E62" s="4"/>
      <c r="F62" s="4"/>
      <c r="G62" s="4"/>
      <c r="H62" s="4"/>
      <c r="I62" s="4"/>
      <c r="J62" s="4"/>
      <c r="K62" s="4"/>
      <c r="L62" s="4"/>
      <c r="M62" s="4"/>
      <c r="N62" s="4"/>
      <c r="O62" s="4"/>
      <c r="P62" s="4"/>
      <c r="Q62" s="4"/>
      <c r="R62" s="4"/>
      <c r="S62" s="4"/>
      <c r="T62" s="4"/>
      <c r="U62" s="4"/>
      <c r="V62" s="4"/>
      <c r="W62" s="4"/>
    </row>
    <row r="63" spans="1:23" ht="13.5" customHeight="1">
      <c r="A63" s="4"/>
      <c r="B63" s="4"/>
      <c r="C63" s="3"/>
      <c r="D63" s="4"/>
      <c r="E63" s="4"/>
      <c r="F63" s="4"/>
      <c r="G63" s="4"/>
      <c r="H63" s="4"/>
      <c r="I63" s="4"/>
      <c r="J63" s="4"/>
      <c r="K63" s="4"/>
      <c r="L63" s="4"/>
      <c r="M63" s="4"/>
      <c r="N63" s="4"/>
      <c r="O63" s="4"/>
      <c r="P63" s="4"/>
      <c r="Q63" s="4"/>
      <c r="R63" s="4"/>
      <c r="S63" s="4"/>
      <c r="T63" s="4"/>
      <c r="U63" s="4"/>
      <c r="V63" s="4"/>
      <c r="W63" s="4"/>
    </row>
    <row r="64" spans="1:23" ht="13.5" customHeight="1">
      <c r="A64" s="4"/>
      <c r="B64" s="4"/>
      <c r="C64" s="3"/>
      <c r="D64" s="4"/>
      <c r="E64" s="4"/>
      <c r="F64" s="4"/>
      <c r="G64" s="4"/>
      <c r="H64" s="4"/>
      <c r="I64" s="4"/>
      <c r="J64" s="4"/>
      <c r="K64" s="4"/>
      <c r="L64" s="4"/>
      <c r="M64" s="4"/>
      <c r="N64" s="4"/>
      <c r="O64" s="4"/>
      <c r="P64" s="4"/>
      <c r="Q64" s="4"/>
      <c r="R64" s="4"/>
      <c r="S64" s="4"/>
      <c r="T64" s="4"/>
      <c r="U64" s="4"/>
      <c r="V64" s="4"/>
      <c r="W64" s="4"/>
    </row>
    <row r="65" spans="1:23" ht="13.5" customHeight="1">
      <c r="A65" s="4"/>
      <c r="B65" s="4"/>
      <c r="C65" s="3"/>
      <c r="D65" s="4"/>
      <c r="E65" s="4"/>
      <c r="F65" s="4"/>
      <c r="G65" s="4"/>
      <c r="H65" s="4"/>
      <c r="I65" s="4"/>
      <c r="J65" s="4"/>
      <c r="K65" s="4"/>
      <c r="L65" s="4"/>
      <c r="M65" s="4"/>
      <c r="N65" s="4"/>
      <c r="O65" s="4"/>
      <c r="P65" s="4"/>
      <c r="Q65" s="4"/>
      <c r="R65" s="4"/>
      <c r="S65" s="4"/>
      <c r="T65" s="4"/>
      <c r="U65" s="4"/>
      <c r="V65" s="4"/>
      <c r="W65" s="4"/>
    </row>
    <row r="66" spans="1:23" ht="13.5" customHeight="1">
      <c r="A66" s="4"/>
      <c r="B66" s="4"/>
      <c r="C66" s="3"/>
      <c r="D66" s="4"/>
      <c r="E66" s="4"/>
      <c r="F66" s="4"/>
      <c r="G66" s="4"/>
      <c r="H66" s="4"/>
      <c r="I66" s="4"/>
      <c r="J66" s="4"/>
      <c r="K66" s="4"/>
      <c r="L66" s="4"/>
      <c r="M66" s="4"/>
      <c r="N66" s="4"/>
      <c r="O66" s="4"/>
      <c r="P66" s="4"/>
      <c r="Q66" s="4"/>
      <c r="R66" s="4"/>
      <c r="S66" s="4"/>
      <c r="T66" s="4"/>
      <c r="U66" s="4"/>
      <c r="V66" s="4"/>
      <c r="W66" s="4"/>
    </row>
    <row r="67" spans="1:23" ht="13.5" customHeight="1">
      <c r="A67" s="4"/>
      <c r="B67" s="4"/>
      <c r="C67" s="3"/>
      <c r="D67" s="4"/>
      <c r="E67" s="4"/>
      <c r="F67" s="4"/>
      <c r="G67" s="4"/>
      <c r="H67" s="4"/>
      <c r="I67" s="4"/>
      <c r="J67" s="4"/>
      <c r="K67" s="4"/>
      <c r="L67" s="4"/>
      <c r="M67" s="4"/>
      <c r="N67" s="4"/>
      <c r="O67" s="4"/>
      <c r="P67" s="4"/>
      <c r="Q67" s="4"/>
      <c r="R67" s="4"/>
      <c r="S67" s="4"/>
      <c r="T67" s="4"/>
      <c r="U67" s="4"/>
      <c r="V67" s="4"/>
      <c r="W67" s="4"/>
    </row>
    <row r="68" spans="1:23" ht="13.5" customHeight="1">
      <c r="A68" s="4"/>
      <c r="B68" s="4"/>
      <c r="C68" s="3"/>
      <c r="D68" s="4"/>
      <c r="E68" s="4"/>
      <c r="F68" s="4"/>
      <c r="G68" s="4"/>
      <c r="H68" s="4"/>
      <c r="I68" s="4"/>
      <c r="J68" s="4"/>
      <c r="K68" s="4"/>
      <c r="L68" s="4"/>
      <c r="M68" s="4"/>
      <c r="N68" s="4"/>
      <c r="O68" s="4"/>
      <c r="P68" s="4"/>
      <c r="Q68" s="4"/>
      <c r="R68" s="4"/>
      <c r="S68" s="4"/>
      <c r="T68" s="4"/>
      <c r="U68" s="4"/>
      <c r="V68" s="4"/>
      <c r="W68" s="4"/>
    </row>
    <row r="69" spans="1:23" ht="13.5" customHeight="1">
      <c r="A69" s="4"/>
      <c r="B69" s="4"/>
      <c r="C69" s="3"/>
      <c r="D69" s="4"/>
      <c r="E69" s="4"/>
      <c r="F69" s="4"/>
      <c r="G69" s="4"/>
      <c r="H69" s="4"/>
      <c r="I69" s="4"/>
      <c r="J69" s="4"/>
      <c r="K69" s="4"/>
      <c r="L69" s="4"/>
      <c r="M69" s="4"/>
      <c r="N69" s="4"/>
      <c r="O69" s="4"/>
      <c r="P69" s="4"/>
      <c r="Q69" s="4"/>
      <c r="R69" s="4"/>
      <c r="S69" s="4"/>
      <c r="T69" s="4"/>
      <c r="U69" s="4"/>
      <c r="V69" s="4"/>
      <c r="W69" s="4"/>
    </row>
    <row r="70" spans="1:23" ht="13.5" customHeight="1">
      <c r="A70" s="4"/>
      <c r="B70" s="4"/>
      <c r="C70" s="3"/>
      <c r="D70" s="4"/>
      <c r="E70" s="4"/>
      <c r="F70" s="4"/>
      <c r="G70" s="4"/>
      <c r="H70" s="4"/>
      <c r="I70" s="4"/>
      <c r="J70" s="4"/>
      <c r="K70" s="4"/>
      <c r="L70" s="4"/>
      <c r="M70" s="4"/>
      <c r="N70" s="4"/>
      <c r="O70" s="4"/>
      <c r="P70" s="4"/>
      <c r="Q70" s="4"/>
      <c r="R70" s="4"/>
      <c r="S70" s="4"/>
      <c r="T70" s="4"/>
      <c r="U70" s="4"/>
      <c r="V70" s="4"/>
      <c r="W70" s="4"/>
    </row>
    <row r="71" spans="1:23" ht="13.5" customHeight="1">
      <c r="A71" s="4"/>
      <c r="B71" s="4"/>
      <c r="C71" s="3"/>
      <c r="D71" s="4"/>
      <c r="E71" s="4"/>
      <c r="F71" s="4"/>
      <c r="G71" s="4"/>
      <c r="H71" s="4"/>
      <c r="I71" s="4"/>
      <c r="J71" s="4"/>
      <c r="K71" s="4"/>
      <c r="L71" s="4"/>
      <c r="M71" s="4"/>
      <c r="N71" s="4"/>
      <c r="O71" s="4"/>
      <c r="P71" s="4"/>
      <c r="Q71" s="4"/>
      <c r="R71" s="4"/>
      <c r="S71" s="4"/>
      <c r="T71" s="4"/>
      <c r="U71" s="4"/>
      <c r="V71" s="4"/>
      <c r="W71" s="4"/>
    </row>
    <row r="72" spans="1:23" ht="13.5" customHeight="1">
      <c r="A72" s="4"/>
      <c r="B72" s="4"/>
      <c r="C72" s="3"/>
      <c r="D72" s="4"/>
      <c r="E72" s="4"/>
      <c r="F72" s="4"/>
      <c r="G72" s="4"/>
      <c r="H72" s="4"/>
      <c r="I72" s="4"/>
      <c r="J72" s="4"/>
      <c r="K72" s="4"/>
      <c r="L72" s="4"/>
      <c r="M72" s="4"/>
      <c r="N72" s="4"/>
      <c r="O72" s="4"/>
      <c r="P72" s="4"/>
      <c r="Q72" s="4"/>
      <c r="R72" s="4"/>
      <c r="S72" s="4"/>
      <c r="T72" s="4"/>
      <c r="U72" s="4"/>
      <c r="V72" s="4"/>
      <c r="W72" s="4"/>
    </row>
    <row r="73" spans="1:23" ht="13.5" customHeight="1">
      <c r="A73" s="4"/>
      <c r="B73" s="4"/>
      <c r="C73" s="3"/>
      <c r="D73" s="4"/>
      <c r="E73" s="4"/>
      <c r="F73" s="4"/>
      <c r="G73" s="4"/>
      <c r="H73" s="4"/>
      <c r="I73" s="4"/>
      <c r="J73" s="4"/>
      <c r="K73" s="4"/>
      <c r="L73" s="4"/>
      <c r="M73" s="4"/>
      <c r="N73" s="4"/>
      <c r="O73" s="4"/>
      <c r="P73" s="4"/>
      <c r="Q73" s="4"/>
      <c r="R73" s="4"/>
      <c r="S73" s="4"/>
      <c r="T73" s="4"/>
      <c r="U73" s="4"/>
      <c r="V73" s="4"/>
      <c r="W73" s="4"/>
    </row>
    <row r="74" spans="1:23" ht="13.5" customHeight="1">
      <c r="A74" s="4"/>
      <c r="B74" s="4"/>
      <c r="C74" s="3"/>
      <c r="D74" s="4"/>
      <c r="E74" s="4"/>
      <c r="F74" s="4"/>
      <c r="G74" s="4"/>
      <c r="H74" s="4"/>
      <c r="I74" s="4"/>
      <c r="J74" s="4"/>
      <c r="K74" s="4"/>
      <c r="L74" s="4"/>
      <c r="M74" s="4"/>
      <c r="N74" s="4"/>
      <c r="O74" s="4"/>
      <c r="P74" s="4"/>
      <c r="Q74" s="4"/>
      <c r="R74" s="4"/>
      <c r="S74" s="4"/>
      <c r="T74" s="4"/>
      <c r="U74" s="4"/>
      <c r="V74" s="4"/>
      <c r="W74" s="4"/>
    </row>
    <row r="75" spans="1:23" ht="13.5" customHeight="1">
      <c r="A75" s="4"/>
      <c r="B75" s="4"/>
      <c r="C75" s="3"/>
      <c r="D75" s="4"/>
      <c r="E75" s="4"/>
      <c r="F75" s="4"/>
      <c r="G75" s="4"/>
      <c r="H75" s="4"/>
      <c r="I75" s="4"/>
      <c r="J75" s="4"/>
      <c r="K75" s="4"/>
      <c r="L75" s="4"/>
      <c r="M75" s="4"/>
      <c r="N75" s="4"/>
      <c r="O75" s="4"/>
      <c r="P75" s="4"/>
      <c r="Q75" s="4"/>
      <c r="R75" s="4"/>
      <c r="S75" s="4"/>
      <c r="T75" s="4"/>
      <c r="U75" s="4"/>
      <c r="V75" s="4"/>
      <c r="W75" s="4"/>
    </row>
    <row r="76" spans="1:23" ht="13.5" customHeight="1">
      <c r="A76" s="4"/>
      <c r="B76" s="4"/>
      <c r="C76" s="3"/>
      <c r="D76" s="4"/>
      <c r="E76" s="4"/>
      <c r="F76" s="4"/>
      <c r="G76" s="4"/>
      <c r="H76" s="4"/>
      <c r="I76" s="4"/>
      <c r="J76" s="4"/>
      <c r="K76" s="4"/>
      <c r="L76" s="4"/>
      <c r="M76" s="4"/>
      <c r="N76" s="4"/>
      <c r="O76" s="4"/>
      <c r="P76" s="4"/>
      <c r="Q76" s="4"/>
      <c r="R76" s="4"/>
      <c r="S76" s="4"/>
      <c r="T76" s="4"/>
      <c r="U76" s="4"/>
      <c r="V76" s="4"/>
      <c r="W76" s="4"/>
    </row>
    <row r="77" spans="1:23" ht="13.5" customHeight="1">
      <c r="A77" s="4"/>
      <c r="B77" s="4"/>
      <c r="C77" s="3"/>
      <c r="D77" s="4"/>
      <c r="E77" s="4"/>
      <c r="F77" s="4"/>
      <c r="G77" s="4"/>
      <c r="H77" s="4"/>
      <c r="I77" s="4"/>
      <c r="J77" s="4"/>
      <c r="K77" s="4"/>
      <c r="L77" s="4"/>
      <c r="M77" s="4"/>
      <c r="N77" s="4"/>
      <c r="O77" s="4"/>
      <c r="P77" s="4"/>
      <c r="Q77" s="4"/>
      <c r="R77" s="4"/>
      <c r="S77" s="4"/>
      <c r="T77" s="4"/>
      <c r="U77" s="4"/>
      <c r="V77" s="4"/>
      <c r="W77" s="4"/>
    </row>
    <row r="78" spans="1:23" ht="13.5" customHeight="1">
      <c r="A78" s="4"/>
      <c r="B78" s="4"/>
      <c r="C78" s="3"/>
      <c r="D78" s="4"/>
      <c r="E78" s="4"/>
      <c r="F78" s="4"/>
      <c r="G78" s="4"/>
      <c r="H78" s="4"/>
      <c r="I78" s="4"/>
      <c r="J78" s="4"/>
      <c r="K78" s="4"/>
      <c r="L78" s="4"/>
      <c r="M78" s="4"/>
      <c r="N78" s="4"/>
      <c r="O78" s="4"/>
      <c r="P78" s="4"/>
      <c r="Q78" s="4"/>
      <c r="R78" s="4"/>
      <c r="S78" s="4"/>
      <c r="T78" s="4"/>
      <c r="U78" s="4"/>
      <c r="V78" s="4"/>
      <c r="W78" s="4"/>
    </row>
    <row r="79" spans="1:23" ht="13.5" customHeight="1">
      <c r="A79" s="4"/>
      <c r="B79" s="4"/>
      <c r="C79" s="3"/>
      <c r="D79" s="4"/>
      <c r="E79" s="4"/>
      <c r="F79" s="4"/>
      <c r="G79" s="4"/>
      <c r="H79" s="4"/>
      <c r="I79" s="4"/>
      <c r="J79" s="4"/>
      <c r="K79" s="4"/>
      <c r="L79" s="4"/>
      <c r="M79" s="4"/>
      <c r="N79" s="4"/>
      <c r="O79" s="4"/>
      <c r="P79" s="4"/>
      <c r="Q79" s="4"/>
      <c r="R79" s="4"/>
      <c r="S79" s="4"/>
      <c r="T79" s="4"/>
      <c r="U79" s="4"/>
      <c r="V79" s="4"/>
      <c r="W79" s="4"/>
    </row>
    <row r="80" spans="1:23" ht="13.5" customHeight="1">
      <c r="A80" s="4"/>
      <c r="B80" s="4"/>
      <c r="C80" s="3"/>
      <c r="D80" s="4"/>
      <c r="E80" s="4"/>
      <c r="F80" s="4"/>
      <c r="G80" s="4"/>
      <c r="H80" s="4"/>
      <c r="I80" s="4"/>
      <c r="J80" s="4"/>
      <c r="K80" s="4"/>
      <c r="L80" s="4"/>
      <c r="M80" s="4"/>
      <c r="N80" s="4"/>
      <c r="O80" s="4"/>
      <c r="P80" s="4"/>
      <c r="Q80" s="4"/>
      <c r="R80" s="4"/>
      <c r="S80" s="4"/>
      <c r="T80" s="4"/>
      <c r="U80" s="4"/>
      <c r="V80" s="4"/>
      <c r="W80" s="4"/>
    </row>
    <row r="81" spans="1:23" ht="13.5" customHeight="1">
      <c r="A81" s="4"/>
      <c r="B81" s="4"/>
      <c r="C81" s="3"/>
      <c r="D81" s="4"/>
      <c r="E81" s="4"/>
      <c r="F81" s="4"/>
      <c r="G81" s="4"/>
      <c r="H81" s="4"/>
      <c r="I81" s="4"/>
      <c r="J81" s="4"/>
      <c r="K81" s="4"/>
      <c r="L81" s="4"/>
      <c r="M81" s="4"/>
      <c r="N81" s="4"/>
      <c r="O81" s="4"/>
      <c r="P81" s="4"/>
      <c r="Q81" s="4"/>
      <c r="R81" s="4"/>
      <c r="S81" s="4"/>
      <c r="T81" s="4"/>
      <c r="U81" s="4"/>
      <c r="V81" s="4"/>
      <c r="W81" s="4"/>
    </row>
    <row r="82" spans="1:23" ht="13.5" customHeight="1">
      <c r="A82" s="4"/>
      <c r="B82" s="4"/>
      <c r="C82" s="3"/>
      <c r="D82" s="4"/>
      <c r="E82" s="4"/>
      <c r="F82" s="4"/>
      <c r="G82" s="4"/>
      <c r="H82" s="4"/>
      <c r="I82" s="4"/>
      <c r="J82" s="4"/>
      <c r="K82" s="4"/>
      <c r="L82" s="4"/>
      <c r="M82" s="4"/>
      <c r="N82" s="4"/>
      <c r="O82" s="4"/>
      <c r="P82" s="4"/>
      <c r="Q82" s="4"/>
      <c r="R82" s="4"/>
      <c r="S82" s="4"/>
      <c r="T82" s="4"/>
      <c r="U82" s="4"/>
      <c r="V82" s="4"/>
      <c r="W82" s="4"/>
    </row>
    <row r="83" spans="1:23" ht="13.5" customHeight="1">
      <c r="A83" s="4"/>
      <c r="B83" s="4"/>
      <c r="C83" s="3"/>
      <c r="D83" s="4"/>
      <c r="E83" s="4"/>
      <c r="F83" s="4"/>
      <c r="G83" s="4"/>
      <c r="H83" s="4"/>
      <c r="I83" s="4"/>
      <c r="J83" s="4"/>
      <c r="K83" s="4"/>
      <c r="L83" s="4"/>
      <c r="M83" s="4"/>
      <c r="N83" s="4"/>
      <c r="O83" s="4"/>
      <c r="P83" s="4"/>
      <c r="Q83" s="4"/>
      <c r="R83" s="4"/>
      <c r="S83" s="4"/>
      <c r="T83" s="4"/>
      <c r="U83" s="4"/>
      <c r="V83" s="4"/>
      <c r="W83" s="4"/>
    </row>
    <row r="84" spans="1:23" ht="13.5" customHeight="1">
      <c r="A84" s="4"/>
      <c r="B84" s="4"/>
      <c r="C84" s="3"/>
      <c r="D84" s="4"/>
      <c r="E84" s="4"/>
      <c r="F84" s="4"/>
      <c r="G84" s="4"/>
      <c r="H84" s="4"/>
      <c r="I84" s="4"/>
      <c r="J84" s="4"/>
      <c r="K84" s="4"/>
      <c r="L84" s="4"/>
      <c r="M84" s="4"/>
      <c r="N84" s="4"/>
      <c r="O84" s="4"/>
      <c r="P84" s="4"/>
      <c r="Q84" s="4"/>
      <c r="R84" s="4"/>
      <c r="S84" s="4"/>
      <c r="T84" s="4"/>
      <c r="U84" s="4"/>
      <c r="V84" s="4"/>
      <c r="W84" s="4"/>
    </row>
    <row r="85" spans="1:23" ht="13.5" customHeight="1">
      <c r="A85" s="4"/>
      <c r="B85" s="4"/>
      <c r="C85" s="3"/>
      <c r="D85" s="4"/>
      <c r="E85" s="4"/>
      <c r="F85" s="4"/>
      <c r="G85" s="4"/>
      <c r="H85" s="4"/>
      <c r="I85" s="4"/>
      <c r="J85" s="4"/>
      <c r="K85" s="4"/>
      <c r="L85" s="4"/>
      <c r="M85" s="4"/>
      <c r="N85" s="4"/>
      <c r="O85" s="4"/>
      <c r="P85" s="4"/>
      <c r="Q85" s="4"/>
      <c r="R85" s="4"/>
      <c r="S85" s="4"/>
      <c r="T85" s="4"/>
      <c r="U85" s="4"/>
      <c r="V85" s="4"/>
      <c r="W85" s="4"/>
    </row>
    <row r="86" spans="1:23" ht="13.5" customHeight="1">
      <c r="A86" s="4"/>
      <c r="B86" s="4"/>
      <c r="C86" s="3"/>
      <c r="D86" s="4"/>
      <c r="E86" s="4"/>
      <c r="F86" s="4"/>
      <c r="G86" s="4"/>
      <c r="H86" s="4"/>
      <c r="I86" s="4"/>
      <c r="J86" s="4"/>
      <c r="K86" s="4"/>
      <c r="L86" s="4"/>
      <c r="M86" s="4"/>
      <c r="N86" s="4"/>
      <c r="O86" s="4"/>
      <c r="P86" s="4"/>
      <c r="Q86" s="4"/>
      <c r="R86" s="4"/>
      <c r="S86" s="4"/>
      <c r="T86" s="4"/>
      <c r="U86" s="4"/>
      <c r="V86" s="4"/>
      <c r="W86" s="4"/>
    </row>
    <row r="87" spans="1:23" ht="13.5" customHeight="1">
      <c r="A87" s="4"/>
      <c r="B87" s="4"/>
      <c r="C87" s="3"/>
      <c r="D87" s="4"/>
      <c r="E87" s="4"/>
      <c r="F87" s="4"/>
      <c r="G87" s="4"/>
      <c r="H87" s="4"/>
      <c r="I87" s="4"/>
      <c r="J87" s="4"/>
      <c r="K87" s="4"/>
      <c r="L87" s="4"/>
      <c r="M87" s="4"/>
      <c r="N87" s="4"/>
      <c r="O87" s="4"/>
      <c r="P87" s="4"/>
      <c r="Q87" s="4"/>
      <c r="R87" s="4"/>
      <c r="S87" s="4"/>
      <c r="T87" s="4"/>
      <c r="U87" s="4"/>
      <c r="V87" s="4"/>
      <c r="W87" s="4"/>
    </row>
    <row r="88" spans="1:23" ht="13.5" customHeight="1">
      <c r="A88" s="4"/>
      <c r="B88" s="4"/>
      <c r="C88" s="3"/>
      <c r="D88" s="4"/>
      <c r="E88" s="4"/>
      <c r="F88" s="4"/>
      <c r="G88" s="4"/>
      <c r="H88" s="4"/>
      <c r="I88" s="4"/>
      <c r="J88" s="4"/>
      <c r="K88" s="4"/>
      <c r="L88" s="4"/>
      <c r="M88" s="4"/>
      <c r="N88" s="4"/>
      <c r="O88" s="4"/>
      <c r="P88" s="4"/>
      <c r="Q88" s="4"/>
      <c r="R88" s="4"/>
      <c r="S88" s="4"/>
      <c r="T88" s="4"/>
      <c r="U88" s="4"/>
      <c r="V88" s="4"/>
      <c r="W88" s="4"/>
    </row>
    <row r="89" spans="1:23" ht="13.5" customHeight="1">
      <c r="A89" s="4"/>
      <c r="B89" s="4"/>
      <c r="C89" s="3"/>
      <c r="D89" s="4"/>
      <c r="E89" s="4"/>
      <c r="F89" s="4"/>
      <c r="G89" s="4"/>
      <c r="H89" s="4"/>
      <c r="I89" s="4"/>
      <c r="J89" s="4"/>
      <c r="K89" s="4"/>
      <c r="L89" s="4"/>
      <c r="M89" s="4"/>
      <c r="N89" s="4"/>
      <c r="O89" s="4"/>
      <c r="P89" s="4"/>
      <c r="Q89" s="4"/>
      <c r="R89" s="4"/>
      <c r="S89" s="4"/>
      <c r="T89" s="4"/>
      <c r="U89" s="4"/>
      <c r="V89" s="4"/>
      <c r="W89" s="4"/>
    </row>
    <row r="90" spans="1:23" ht="13.5" customHeight="1">
      <c r="A90" s="4"/>
      <c r="B90" s="4"/>
      <c r="C90" s="3"/>
      <c r="D90" s="4"/>
      <c r="E90" s="4"/>
      <c r="F90" s="4"/>
      <c r="G90" s="4"/>
      <c r="H90" s="4"/>
      <c r="I90" s="4"/>
      <c r="J90" s="4"/>
      <c r="K90" s="4"/>
      <c r="L90" s="4"/>
      <c r="M90" s="4"/>
      <c r="N90" s="4"/>
      <c r="O90" s="4"/>
      <c r="P90" s="4"/>
      <c r="Q90" s="4"/>
      <c r="R90" s="4"/>
      <c r="S90" s="4"/>
      <c r="T90" s="4"/>
      <c r="U90" s="4"/>
      <c r="V90" s="4"/>
      <c r="W90" s="4"/>
    </row>
    <row r="91" spans="1:23" ht="13.5" customHeight="1">
      <c r="A91" s="4"/>
      <c r="B91" s="4"/>
      <c r="C91" s="3"/>
      <c r="D91" s="4"/>
      <c r="E91" s="4"/>
      <c r="F91" s="4"/>
      <c r="G91" s="4"/>
      <c r="H91" s="4"/>
      <c r="I91" s="4"/>
      <c r="J91" s="4"/>
      <c r="K91" s="4"/>
      <c r="L91" s="4"/>
      <c r="M91" s="4"/>
      <c r="N91" s="4"/>
      <c r="O91" s="4"/>
      <c r="P91" s="4"/>
      <c r="Q91" s="4"/>
      <c r="R91" s="4"/>
      <c r="S91" s="4"/>
      <c r="T91" s="4"/>
      <c r="U91" s="4"/>
      <c r="V91" s="4"/>
      <c r="W91" s="4"/>
    </row>
    <row r="92" spans="1:23" ht="13.5" customHeight="1">
      <c r="A92" s="4"/>
      <c r="B92" s="4"/>
      <c r="C92" s="3"/>
      <c r="D92" s="4"/>
      <c r="E92" s="4"/>
      <c r="F92" s="4"/>
      <c r="G92" s="4"/>
      <c r="H92" s="4"/>
      <c r="I92" s="4"/>
      <c r="J92" s="4"/>
      <c r="K92" s="4"/>
      <c r="L92" s="4"/>
      <c r="M92" s="4"/>
      <c r="N92" s="4"/>
      <c r="O92" s="4"/>
      <c r="P92" s="4"/>
      <c r="Q92" s="4"/>
      <c r="R92" s="4"/>
      <c r="S92" s="4"/>
      <c r="T92" s="4"/>
      <c r="U92" s="4"/>
      <c r="V92" s="4"/>
      <c r="W92" s="4"/>
    </row>
    <row r="93" spans="1:23" ht="13.5" customHeight="1">
      <c r="A93" s="4"/>
      <c r="B93" s="4"/>
      <c r="C93" s="3"/>
      <c r="D93" s="4"/>
      <c r="E93" s="4"/>
      <c r="F93" s="4"/>
      <c r="G93" s="4"/>
      <c r="H93" s="4"/>
      <c r="I93" s="4"/>
      <c r="J93" s="4"/>
      <c r="K93" s="4"/>
      <c r="L93" s="4"/>
      <c r="M93" s="4"/>
      <c r="N93" s="4"/>
      <c r="O93" s="4"/>
      <c r="P93" s="4"/>
      <c r="Q93" s="4"/>
      <c r="R93" s="4"/>
      <c r="S93" s="4"/>
      <c r="T93" s="4"/>
      <c r="U93" s="4"/>
      <c r="V93" s="4"/>
      <c r="W93" s="4"/>
    </row>
    <row r="94" spans="1:23" ht="13.5" customHeight="1">
      <c r="A94" s="4"/>
      <c r="B94" s="4"/>
      <c r="C94" s="3"/>
      <c r="D94" s="4"/>
      <c r="E94" s="4"/>
      <c r="F94" s="4"/>
      <c r="G94" s="4"/>
      <c r="H94" s="4"/>
      <c r="I94" s="4"/>
      <c r="J94" s="4"/>
      <c r="K94" s="4"/>
      <c r="L94" s="4"/>
      <c r="M94" s="4"/>
      <c r="N94" s="4"/>
      <c r="O94" s="4"/>
      <c r="P94" s="4"/>
      <c r="Q94" s="4"/>
      <c r="R94" s="4"/>
      <c r="S94" s="4"/>
      <c r="T94" s="4"/>
      <c r="U94" s="4"/>
      <c r="V94" s="4"/>
      <c r="W94" s="4"/>
    </row>
    <row r="95" spans="1:23" ht="13.5" customHeight="1">
      <c r="A95" s="4"/>
      <c r="B95" s="4"/>
      <c r="C95" s="3"/>
      <c r="D95" s="4"/>
      <c r="E95" s="4"/>
      <c r="F95" s="4"/>
      <c r="G95" s="4"/>
      <c r="H95" s="4"/>
      <c r="I95" s="4"/>
      <c r="J95" s="4"/>
      <c r="K95" s="4"/>
      <c r="L95" s="4"/>
      <c r="M95" s="4"/>
      <c r="N95" s="4"/>
      <c r="O95" s="4"/>
      <c r="P95" s="4"/>
      <c r="Q95" s="4"/>
      <c r="R95" s="4"/>
      <c r="S95" s="4"/>
      <c r="T95" s="4"/>
      <c r="U95" s="4"/>
      <c r="V95" s="4"/>
      <c r="W95" s="4"/>
    </row>
    <row r="96" spans="1:23" ht="13.5" customHeight="1">
      <c r="A96" s="4"/>
      <c r="B96" s="4"/>
      <c r="C96" s="3"/>
      <c r="D96" s="4"/>
      <c r="E96" s="4"/>
      <c r="F96" s="4"/>
      <c r="G96" s="4"/>
      <c r="H96" s="4"/>
      <c r="I96" s="4"/>
      <c r="J96" s="4"/>
      <c r="K96" s="4"/>
      <c r="L96" s="4"/>
      <c r="M96" s="4"/>
      <c r="N96" s="4"/>
      <c r="O96" s="4"/>
      <c r="P96" s="4"/>
      <c r="Q96" s="4"/>
      <c r="R96" s="4"/>
      <c r="S96" s="4"/>
      <c r="T96" s="4"/>
      <c r="U96" s="4"/>
      <c r="V96" s="4"/>
      <c r="W96" s="4"/>
    </row>
    <row r="97" spans="1:23" ht="13.5" customHeight="1">
      <c r="A97" s="4"/>
      <c r="B97" s="4"/>
      <c r="C97" s="3"/>
      <c r="D97" s="4"/>
      <c r="E97" s="4"/>
      <c r="F97" s="4"/>
      <c r="G97" s="4"/>
      <c r="H97" s="4"/>
      <c r="I97" s="4"/>
      <c r="J97" s="4"/>
      <c r="K97" s="4"/>
      <c r="L97" s="4"/>
      <c r="M97" s="4"/>
      <c r="N97" s="4"/>
      <c r="O97" s="4"/>
      <c r="P97" s="4"/>
      <c r="Q97" s="4"/>
      <c r="R97" s="4"/>
      <c r="S97" s="4"/>
      <c r="T97" s="4"/>
      <c r="U97" s="4"/>
      <c r="V97" s="4"/>
      <c r="W97" s="4"/>
    </row>
    <row r="98" spans="1:23" ht="13.5" customHeight="1">
      <c r="A98" s="4"/>
      <c r="B98" s="4"/>
      <c r="C98" s="3"/>
      <c r="D98" s="4"/>
      <c r="E98" s="4"/>
      <c r="F98" s="4"/>
      <c r="G98" s="4"/>
      <c r="H98" s="4"/>
      <c r="I98" s="4"/>
      <c r="J98" s="4"/>
      <c r="K98" s="4"/>
      <c r="L98" s="4"/>
      <c r="M98" s="4"/>
      <c r="N98" s="4"/>
      <c r="O98" s="4"/>
      <c r="P98" s="4"/>
      <c r="Q98" s="4"/>
      <c r="R98" s="4"/>
      <c r="S98" s="4"/>
      <c r="T98" s="4"/>
      <c r="U98" s="4"/>
      <c r="V98" s="4"/>
      <c r="W98" s="4"/>
    </row>
    <row r="99" spans="1:23" ht="13.5" customHeight="1">
      <c r="A99" s="4"/>
      <c r="B99" s="4"/>
      <c r="C99" s="3"/>
      <c r="D99" s="4"/>
      <c r="E99" s="4"/>
      <c r="F99" s="4"/>
      <c r="G99" s="4"/>
      <c r="H99" s="4"/>
      <c r="I99" s="4"/>
      <c r="J99" s="4"/>
      <c r="K99" s="4"/>
      <c r="L99" s="4"/>
      <c r="M99" s="4"/>
      <c r="N99" s="4"/>
      <c r="O99" s="4"/>
      <c r="P99" s="4"/>
      <c r="Q99" s="4"/>
      <c r="R99" s="4"/>
      <c r="S99" s="4"/>
      <c r="T99" s="4"/>
      <c r="U99" s="4"/>
      <c r="V99" s="4"/>
      <c r="W99" s="4"/>
    </row>
    <row r="100" spans="1:23" ht="13.5" customHeight="1">
      <c r="A100" s="4"/>
      <c r="B100" s="4"/>
      <c r="C100" s="3"/>
      <c r="D100" s="4"/>
      <c r="E100" s="4"/>
      <c r="F100" s="4"/>
      <c r="G100" s="4"/>
      <c r="H100" s="4"/>
      <c r="I100" s="4"/>
      <c r="J100" s="4"/>
      <c r="K100" s="4"/>
      <c r="L100" s="4"/>
      <c r="M100" s="4"/>
      <c r="N100" s="4"/>
      <c r="O100" s="4"/>
      <c r="P100" s="4"/>
      <c r="Q100" s="4"/>
      <c r="R100" s="4"/>
      <c r="S100" s="4"/>
      <c r="T100" s="4"/>
      <c r="U100" s="4"/>
      <c r="V100" s="4"/>
      <c r="W100" s="4"/>
    </row>
    <row r="101" spans="1:23" ht="13.5" customHeight="1">
      <c r="A101" s="4"/>
      <c r="B101" s="4"/>
      <c r="C101" s="3"/>
      <c r="D101" s="4"/>
      <c r="E101" s="4"/>
      <c r="F101" s="4"/>
      <c r="G101" s="4"/>
      <c r="H101" s="4"/>
      <c r="I101" s="4"/>
      <c r="J101" s="4"/>
      <c r="K101" s="4"/>
      <c r="L101" s="4"/>
      <c r="M101" s="4"/>
      <c r="N101" s="4"/>
      <c r="O101" s="4"/>
      <c r="P101" s="4"/>
      <c r="Q101" s="4"/>
      <c r="R101" s="4"/>
      <c r="S101" s="4"/>
      <c r="T101" s="4"/>
      <c r="U101" s="4"/>
      <c r="V101" s="4"/>
      <c r="W101" s="4"/>
    </row>
    <row r="102" spans="1:23" ht="13.5" customHeight="1">
      <c r="A102" s="4"/>
      <c r="B102" s="4"/>
      <c r="C102" s="3"/>
      <c r="D102" s="4"/>
      <c r="E102" s="4"/>
      <c r="F102" s="4"/>
      <c r="G102" s="4"/>
      <c r="H102" s="4"/>
      <c r="I102" s="4"/>
      <c r="J102" s="4"/>
      <c r="K102" s="4"/>
      <c r="L102" s="4"/>
      <c r="M102" s="4"/>
      <c r="N102" s="4"/>
      <c r="O102" s="4"/>
      <c r="P102" s="4"/>
      <c r="Q102" s="4"/>
      <c r="R102" s="4"/>
      <c r="S102" s="4"/>
      <c r="T102" s="4"/>
      <c r="U102" s="4"/>
      <c r="V102" s="4"/>
      <c r="W102" s="4"/>
    </row>
    <row r="103" spans="1:23" ht="13.5" customHeight="1">
      <c r="A103" s="4"/>
      <c r="B103" s="4"/>
      <c r="C103" s="3"/>
      <c r="D103" s="4"/>
      <c r="E103" s="4"/>
      <c r="F103" s="4"/>
      <c r="G103" s="4"/>
      <c r="H103" s="4"/>
      <c r="I103" s="4"/>
      <c r="J103" s="4"/>
      <c r="K103" s="4"/>
      <c r="L103" s="4"/>
      <c r="M103" s="4"/>
      <c r="N103" s="4"/>
      <c r="O103" s="4"/>
      <c r="P103" s="4"/>
      <c r="Q103" s="4"/>
      <c r="R103" s="4"/>
      <c r="S103" s="4"/>
      <c r="T103" s="4"/>
      <c r="U103" s="4"/>
      <c r="V103" s="4"/>
      <c r="W103" s="4"/>
    </row>
    <row r="104" spans="1:23" ht="13.5" customHeight="1">
      <c r="A104" s="4"/>
      <c r="B104" s="4"/>
      <c r="C104" s="3"/>
      <c r="D104" s="4"/>
      <c r="E104" s="4"/>
      <c r="F104" s="4"/>
      <c r="G104" s="4"/>
      <c r="H104" s="4"/>
      <c r="I104" s="4"/>
      <c r="J104" s="4"/>
      <c r="K104" s="4"/>
      <c r="L104" s="4"/>
      <c r="M104" s="4"/>
      <c r="N104" s="4"/>
      <c r="O104" s="4"/>
      <c r="P104" s="4"/>
      <c r="Q104" s="4"/>
      <c r="R104" s="4"/>
      <c r="S104" s="4"/>
      <c r="T104" s="4"/>
      <c r="U104" s="4"/>
      <c r="V104" s="4"/>
      <c r="W104" s="4"/>
    </row>
    <row r="105" spans="1:23" ht="13.5" customHeight="1">
      <c r="A105" s="4"/>
      <c r="B105" s="4"/>
      <c r="C105" s="3"/>
      <c r="D105" s="4"/>
      <c r="E105" s="4"/>
      <c r="F105" s="4"/>
      <c r="G105" s="4"/>
      <c r="H105" s="4"/>
      <c r="I105" s="4"/>
      <c r="J105" s="4"/>
      <c r="K105" s="4"/>
      <c r="L105" s="4"/>
      <c r="M105" s="4"/>
      <c r="N105" s="4"/>
      <c r="O105" s="4"/>
      <c r="P105" s="4"/>
      <c r="Q105" s="4"/>
      <c r="R105" s="4"/>
      <c r="S105" s="4"/>
      <c r="T105" s="4"/>
      <c r="U105" s="4"/>
      <c r="V105" s="4"/>
      <c r="W105" s="4"/>
    </row>
    <row r="106" spans="1:23" ht="13.5" customHeight="1">
      <c r="A106" s="4"/>
      <c r="B106" s="4"/>
      <c r="C106" s="3"/>
      <c r="D106" s="4"/>
      <c r="E106" s="4"/>
      <c r="F106" s="4"/>
      <c r="G106" s="4"/>
      <c r="H106" s="4"/>
      <c r="I106" s="4"/>
      <c r="J106" s="4"/>
      <c r="K106" s="4"/>
      <c r="L106" s="4"/>
      <c r="M106" s="4"/>
      <c r="N106" s="4"/>
      <c r="O106" s="4"/>
      <c r="P106" s="4"/>
      <c r="Q106" s="4"/>
      <c r="R106" s="4"/>
      <c r="S106" s="4"/>
      <c r="T106" s="4"/>
      <c r="U106" s="4"/>
      <c r="V106" s="4"/>
      <c r="W106" s="4"/>
    </row>
    <row r="107" spans="1:23" ht="13.5" customHeight="1">
      <c r="A107" s="4"/>
      <c r="B107" s="4"/>
      <c r="C107" s="3"/>
      <c r="D107" s="4"/>
      <c r="E107" s="4"/>
      <c r="F107" s="4"/>
      <c r="G107" s="4"/>
      <c r="H107" s="4"/>
      <c r="I107" s="4"/>
      <c r="J107" s="4"/>
      <c r="K107" s="4"/>
      <c r="L107" s="4"/>
      <c r="M107" s="4"/>
      <c r="N107" s="4"/>
      <c r="O107" s="4"/>
      <c r="P107" s="4"/>
      <c r="Q107" s="4"/>
      <c r="R107" s="4"/>
      <c r="S107" s="4"/>
      <c r="T107" s="4"/>
      <c r="U107" s="4"/>
      <c r="V107" s="4"/>
      <c r="W107" s="4"/>
    </row>
    <row r="108" spans="1:23" ht="13.5" customHeight="1">
      <c r="A108" s="4"/>
      <c r="B108" s="4"/>
      <c r="C108" s="3"/>
      <c r="D108" s="4"/>
      <c r="E108" s="4"/>
      <c r="F108" s="4"/>
      <c r="G108" s="4"/>
      <c r="H108" s="4"/>
      <c r="I108" s="4"/>
      <c r="J108" s="4"/>
      <c r="K108" s="4"/>
      <c r="L108" s="4"/>
      <c r="M108" s="4"/>
      <c r="N108" s="4"/>
      <c r="O108" s="4"/>
      <c r="P108" s="4"/>
      <c r="Q108" s="4"/>
      <c r="R108" s="4"/>
      <c r="S108" s="4"/>
      <c r="T108" s="4"/>
      <c r="U108" s="4"/>
      <c r="V108" s="4"/>
      <c r="W108" s="4"/>
    </row>
    <row r="109" spans="1:23" ht="13.5" customHeight="1">
      <c r="A109" s="4"/>
      <c r="B109" s="4"/>
      <c r="C109" s="3"/>
      <c r="D109" s="4"/>
      <c r="E109" s="4"/>
      <c r="F109" s="4"/>
      <c r="G109" s="4"/>
      <c r="H109" s="4"/>
      <c r="I109" s="4"/>
      <c r="J109" s="4"/>
      <c r="K109" s="4"/>
      <c r="L109" s="4"/>
      <c r="M109" s="4"/>
      <c r="N109" s="4"/>
      <c r="O109" s="4"/>
      <c r="P109" s="4"/>
      <c r="Q109" s="4"/>
      <c r="R109" s="4"/>
      <c r="S109" s="4"/>
      <c r="T109" s="4"/>
      <c r="U109" s="4"/>
      <c r="V109" s="4"/>
      <c r="W109" s="4"/>
    </row>
    <row r="110" spans="1:23" ht="13.5" customHeight="1">
      <c r="A110" s="4"/>
      <c r="B110" s="4"/>
      <c r="C110" s="3"/>
      <c r="D110" s="4"/>
      <c r="E110" s="4"/>
      <c r="F110" s="4"/>
      <c r="G110" s="4"/>
      <c r="H110" s="4"/>
      <c r="I110" s="4"/>
      <c r="J110" s="4"/>
      <c r="K110" s="4"/>
      <c r="L110" s="4"/>
      <c r="M110" s="4"/>
      <c r="N110" s="4"/>
      <c r="O110" s="4"/>
      <c r="P110" s="4"/>
      <c r="Q110" s="4"/>
      <c r="R110" s="4"/>
      <c r="S110" s="4"/>
      <c r="T110" s="4"/>
      <c r="U110" s="4"/>
      <c r="V110" s="4"/>
      <c r="W110" s="4"/>
    </row>
    <row r="111" spans="1:23" ht="13.5" customHeight="1">
      <c r="A111" s="4"/>
      <c r="B111" s="4"/>
      <c r="C111" s="3"/>
      <c r="D111" s="4"/>
      <c r="E111" s="4"/>
      <c r="F111" s="4"/>
      <c r="G111" s="4"/>
      <c r="H111" s="4"/>
      <c r="I111" s="4"/>
      <c r="J111" s="4"/>
      <c r="K111" s="4"/>
      <c r="L111" s="4"/>
      <c r="M111" s="4"/>
      <c r="N111" s="4"/>
      <c r="O111" s="4"/>
      <c r="P111" s="4"/>
      <c r="Q111" s="4"/>
      <c r="R111" s="4"/>
      <c r="S111" s="4"/>
      <c r="T111" s="4"/>
      <c r="U111" s="4"/>
      <c r="V111" s="4"/>
      <c r="W111" s="4"/>
    </row>
    <row r="112" spans="1:23" ht="13.5" customHeight="1">
      <c r="A112" s="4"/>
      <c r="B112" s="4"/>
      <c r="C112" s="3"/>
      <c r="D112" s="4"/>
      <c r="E112" s="4"/>
      <c r="F112" s="4"/>
      <c r="G112" s="4"/>
      <c r="H112" s="4"/>
      <c r="I112" s="4"/>
      <c r="J112" s="4"/>
      <c r="K112" s="4"/>
      <c r="L112" s="4"/>
      <c r="M112" s="4"/>
      <c r="N112" s="4"/>
      <c r="O112" s="4"/>
      <c r="P112" s="4"/>
      <c r="Q112" s="4"/>
      <c r="R112" s="4"/>
      <c r="S112" s="4"/>
      <c r="T112" s="4"/>
      <c r="U112" s="4"/>
      <c r="V112" s="4"/>
      <c r="W112" s="4"/>
    </row>
    <row r="113" spans="1:23" ht="13.5" customHeight="1">
      <c r="A113" s="4"/>
      <c r="B113" s="4"/>
      <c r="C113" s="3"/>
      <c r="D113" s="4"/>
      <c r="E113" s="4"/>
      <c r="F113" s="4"/>
      <c r="G113" s="4"/>
      <c r="H113" s="4"/>
      <c r="I113" s="4"/>
      <c r="J113" s="4"/>
      <c r="K113" s="4"/>
      <c r="L113" s="4"/>
      <c r="M113" s="4"/>
      <c r="N113" s="4"/>
      <c r="O113" s="4"/>
      <c r="P113" s="4"/>
      <c r="Q113" s="4"/>
      <c r="R113" s="4"/>
      <c r="S113" s="4"/>
      <c r="T113" s="4"/>
      <c r="U113" s="4"/>
      <c r="V113" s="4"/>
      <c r="W113" s="4"/>
    </row>
    <row r="114" spans="1:23" ht="13.5" customHeight="1">
      <c r="A114" s="4"/>
      <c r="B114" s="4"/>
      <c r="C114" s="3"/>
      <c r="D114" s="4"/>
      <c r="E114" s="4"/>
      <c r="F114" s="4"/>
      <c r="G114" s="4"/>
      <c r="H114" s="4"/>
      <c r="I114" s="4"/>
      <c r="J114" s="4"/>
      <c r="K114" s="4"/>
      <c r="L114" s="4"/>
      <c r="M114" s="4"/>
      <c r="N114" s="4"/>
      <c r="O114" s="4"/>
      <c r="P114" s="4"/>
      <c r="Q114" s="4"/>
      <c r="R114" s="4"/>
      <c r="S114" s="4"/>
      <c r="T114" s="4"/>
      <c r="U114" s="4"/>
      <c r="V114" s="4"/>
      <c r="W114" s="4"/>
    </row>
    <row r="115" spans="1:23" ht="13.5" customHeight="1">
      <c r="A115" s="4"/>
      <c r="B115" s="4"/>
      <c r="C115" s="3"/>
      <c r="D115" s="4"/>
      <c r="E115" s="4"/>
      <c r="F115" s="4"/>
      <c r="G115" s="4"/>
      <c r="H115" s="4"/>
      <c r="I115" s="4"/>
      <c r="J115" s="4"/>
      <c r="K115" s="4"/>
      <c r="L115" s="4"/>
      <c r="M115" s="4"/>
      <c r="N115" s="4"/>
      <c r="O115" s="4"/>
      <c r="P115" s="4"/>
      <c r="Q115" s="4"/>
      <c r="R115" s="4"/>
      <c r="S115" s="4"/>
      <c r="T115" s="4"/>
      <c r="U115" s="4"/>
      <c r="V115" s="4"/>
      <c r="W115" s="4"/>
    </row>
    <row r="116" spans="1:23" ht="13.5" customHeight="1">
      <c r="A116" s="4"/>
      <c r="B116" s="4"/>
      <c r="C116" s="3"/>
      <c r="D116" s="4"/>
      <c r="E116" s="4"/>
      <c r="F116" s="4"/>
      <c r="G116" s="4"/>
      <c r="H116" s="4"/>
      <c r="I116" s="4"/>
      <c r="J116" s="4"/>
      <c r="K116" s="4"/>
      <c r="L116" s="4"/>
      <c r="M116" s="4"/>
      <c r="N116" s="4"/>
      <c r="O116" s="4"/>
      <c r="P116" s="4"/>
      <c r="Q116" s="4"/>
      <c r="R116" s="4"/>
      <c r="S116" s="4"/>
      <c r="T116" s="4"/>
      <c r="U116" s="4"/>
      <c r="V116" s="4"/>
      <c r="W116" s="4"/>
    </row>
    <row r="117" spans="1:23" ht="13.5" customHeight="1">
      <c r="A117" s="4"/>
      <c r="B117" s="4"/>
      <c r="C117" s="3"/>
      <c r="D117" s="4"/>
      <c r="E117" s="4"/>
      <c r="F117" s="4"/>
      <c r="G117" s="4"/>
      <c r="H117" s="4"/>
      <c r="I117" s="4"/>
      <c r="J117" s="4"/>
      <c r="K117" s="4"/>
      <c r="L117" s="4"/>
      <c r="M117" s="4"/>
      <c r="N117" s="4"/>
      <c r="O117" s="4"/>
      <c r="P117" s="4"/>
      <c r="Q117" s="4"/>
      <c r="R117" s="4"/>
      <c r="S117" s="4"/>
      <c r="T117" s="4"/>
      <c r="U117" s="4"/>
      <c r="V117" s="4"/>
      <c r="W117" s="4"/>
    </row>
    <row r="118" spans="1:23" ht="13.5" customHeight="1">
      <c r="A118" s="4"/>
      <c r="B118" s="4"/>
      <c r="C118" s="3"/>
      <c r="D118" s="4"/>
      <c r="E118" s="4"/>
      <c r="F118" s="4"/>
      <c r="G118" s="4"/>
      <c r="H118" s="4"/>
      <c r="I118" s="4"/>
      <c r="J118" s="4"/>
      <c r="K118" s="4"/>
      <c r="L118" s="4"/>
      <c r="M118" s="4"/>
      <c r="N118" s="4"/>
      <c r="O118" s="4"/>
      <c r="P118" s="4"/>
      <c r="Q118" s="4"/>
      <c r="R118" s="4"/>
      <c r="S118" s="4"/>
      <c r="T118" s="4"/>
      <c r="U118" s="4"/>
      <c r="V118" s="4"/>
      <c r="W118" s="4"/>
    </row>
    <row r="119" spans="1:23" ht="13.5" customHeight="1">
      <c r="A119" s="4"/>
      <c r="B119" s="4"/>
      <c r="C119" s="3"/>
      <c r="D119" s="4"/>
      <c r="E119" s="4"/>
      <c r="F119" s="4"/>
      <c r="G119" s="4"/>
      <c r="H119" s="4"/>
      <c r="I119" s="4"/>
      <c r="J119" s="4"/>
      <c r="K119" s="4"/>
      <c r="L119" s="4"/>
      <c r="M119" s="4"/>
      <c r="N119" s="4"/>
      <c r="O119" s="4"/>
      <c r="P119" s="4"/>
      <c r="Q119" s="4"/>
      <c r="R119" s="4"/>
      <c r="S119" s="4"/>
      <c r="T119" s="4"/>
      <c r="U119" s="4"/>
      <c r="V119" s="4"/>
      <c r="W119" s="4"/>
    </row>
    <row r="120" spans="1:23" ht="13.5" customHeight="1">
      <c r="A120" s="4"/>
      <c r="B120" s="4"/>
      <c r="C120" s="3"/>
      <c r="D120" s="4"/>
      <c r="E120" s="4"/>
      <c r="F120" s="4"/>
      <c r="G120" s="4"/>
      <c r="H120" s="4"/>
      <c r="I120" s="4"/>
      <c r="J120" s="4"/>
      <c r="K120" s="4"/>
      <c r="L120" s="4"/>
      <c r="M120" s="4"/>
      <c r="N120" s="4"/>
      <c r="O120" s="4"/>
      <c r="P120" s="4"/>
      <c r="Q120" s="4"/>
      <c r="R120" s="4"/>
      <c r="S120" s="4"/>
      <c r="T120" s="4"/>
      <c r="U120" s="4"/>
      <c r="V120" s="4"/>
      <c r="W120" s="4"/>
    </row>
    <row r="121" spans="1:23" ht="13.5" customHeight="1">
      <c r="A121" s="4"/>
      <c r="B121" s="4"/>
      <c r="C121" s="3"/>
      <c r="D121" s="4"/>
      <c r="E121" s="4"/>
      <c r="F121" s="4"/>
      <c r="G121" s="4"/>
      <c r="H121" s="4"/>
      <c r="I121" s="4"/>
      <c r="J121" s="4"/>
      <c r="K121" s="4"/>
      <c r="L121" s="4"/>
      <c r="M121" s="4"/>
      <c r="N121" s="4"/>
      <c r="O121" s="4"/>
      <c r="P121" s="4"/>
      <c r="Q121" s="4"/>
      <c r="R121" s="4"/>
      <c r="S121" s="4"/>
      <c r="T121" s="4"/>
      <c r="U121" s="4"/>
      <c r="V121" s="4"/>
      <c r="W121" s="4"/>
    </row>
    <row r="122" spans="1:23" ht="13.5" customHeight="1">
      <c r="A122" s="4"/>
      <c r="B122" s="4"/>
      <c r="C122" s="3"/>
      <c r="D122" s="4"/>
      <c r="E122" s="4"/>
      <c r="F122" s="4"/>
      <c r="G122" s="4"/>
      <c r="H122" s="4"/>
      <c r="I122" s="4"/>
      <c r="J122" s="4"/>
      <c r="K122" s="4"/>
      <c r="L122" s="4"/>
      <c r="M122" s="4"/>
      <c r="N122" s="4"/>
      <c r="O122" s="4"/>
      <c r="P122" s="4"/>
      <c r="Q122" s="4"/>
      <c r="R122" s="4"/>
      <c r="S122" s="4"/>
      <c r="T122" s="4"/>
      <c r="U122" s="4"/>
      <c r="V122" s="4"/>
      <c r="W122" s="4"/>
    </row>
    <row r="123" spans="1:23" ht="13.5" customHeight="1">
      <c r="A123" s="4"/>
      <c r="B123" s="4"/>
      <c r="C123" s="3"/>
      <c r="D123" s="4"/>
      <c r="E123" s="4"/>
      <c r="F123" s="4"/>
      <c r="G123" s="4"/>
      <c r="H123" s="4"/>
      <c r="I123" s="4"/>
      <c r="J123" s="4"/>
      <c r="K123" s="4"/>
      <c r="L123" s="4"/>
      <c r="M123" s="4"/>
      <c r="N123" s="4"/>
      <c r="O123" s="4"/>
      <c r="P123" s="4"/>
      <c r="Q123" s="4"/>
      <c r="R123" s="4"/>
      <c r="S123" s="4"/>
      <c r="T123" s="4"/>
      <c r="U123" s="4"/>
      <c r="V123" s="4"/>
      <c r="W123" s="4"/>
    </row>
    <row r="124" spans="1:23" ht="13.5" customHeight="1">
      <c r="A124" s="4"/>
      <c r="B124" s="4"/>
      <c r="C124" s="3"/>
      <c r="D124" s="4"/>
      <c r="E124" s="4"/>
      <c r="F124" s="4"/>
      <c r="G124" s="4"/>
      <c r="H124" s="4"/>
      <c r="I124" s="4"/>
      <c r="J124" s="4"/>
      <c r="K124" s="4"/>
      <c r="L124" s="4"/>
      <c r="M124" s="4"/>
      <c r="N124" s="4"/>
      <c r="O124" s="4"/>
      <c r="P124" s="4"/>
      <c r="Q124" s="4"/>
      <c r="R124" s="4"/>
      <c r="S124" s="4"/>
      <c r="T124" s="4"/>
      <c r="U124" s="4"/>
      <c r="V124" s="4"/>
      <c r="W124" s="4"/>
    </row>
    <row r="125" spans="1:23" ht="13.5" customHeight="1">
      <c r="A125" s="4"/>
      <c r="B125" s="4"/>
      <c r="C125" s="3"/>
      <c r="D125" s="4"/>
      <c r="E125" s="4"/>
      <c r="F125" s="4"/>
      <c r="G125" s="4"/>
      <c r="H125" s="4"/>
      <c r="I125" s="4"/>
      <c r="J125" s="4"/>
      <c r="K125" s="4"/>
      <c r="L125" s="4"/>
      <c r="M125" s="4"/>
      <c r="N125" s="4"/>
      <c r="O125" s="4"/>
      <c r="P125" s="4"/>
      <c r="Q125" s="4"/>
      <c r="R125" s="4"/>
      <c r="S125" s="4"/>
      <c r="T125" s="4"/>
      <c r="U125" s="4"/>
      <c r="V125" s="4"/>
      <c r="W125" s="4"/>
    </row>
    <row r="126" spans="1:23" ht="13.5" customHeight="1">
      <c r="A126" s="4"/>
      <c r="B126" s="4"/>
      <c r="C126" s="3"/>
      <c r="D126" s="4"/>
      <c r="E126" s="4"/>
      <c r="F126" s="4"/>
      <c r="G126" s="4"/>
      <c r="H126" s="4"/>
      <c r="I126" s="4"/>
      <c r="J126" s="4"/>
      <c r="K126" s="4"/>
      <c r="L126" s="4"/>
      <c r="M126" s="4"/>
      <c r="N126" s="4"/>
      <c r="O126" s="4"/>
      <c r="P126" s="4"/>
      <c r="Q126" s="4"/>
      <c r="R126" s="4"/>
      <c r="S126" s="4"/>
      <c r="T126" s="4"/>
      <c r="U126" s="4"/>
      <c r="V126" s="4"/>
      <c r="W126" s="4"/>
    </row>
    <row r="127" spans="1:23" ht="13.5" customHeight="1">
      <c r="A127" s="4"/>
      <c r="B127" s="4"/>
      <c r="C127" s="3"/>
      <c r="D127" s="4"/>
      <c r="E127" s="4"/>
      <c r="F127" s="4"/>
      <c r="G127" s="4"/>
      <c r="H127" s="4"/>
      <c r="I127" s="4"/>
      <c r="J127" s="4"/>
      <c r="K127" s="4"/>
      <c r="L127" s="4"/>
      <c r="M127" s="4"/>
      <c r="N127" s="4"/>
      <c r="O127" s="4"/>
      <c r="P127" s="4"/>
      <c r="Q127" s="4"/>
      <c r="R127" s="4"/>
      <c r="S127" s="4"/>
      <c r="T127" s="4"/>
      <c r="U127" s="4"/>
      <c r="V127" s="4"/>
      <c r="W127" s="4"/>
    </row>
    <row r="128" spans="1:23" ht="13.5" customHeight="1">
      <c r="A128" s="4"/>
      <c r="B128" s="4"/>
      <c r="C128" s="3"/>
      <c r="D128" s="4"/>
      <c r="E128" s="4"/>
      <c r="F128" s="4"/>
      <c r="G128" s="4"/>
      <c r="H128" s="4"/>
      <c r="I128" s="4"/>
      <c r="J128" s="4"/>
      <c r="K128" s="4"/>
      <c r="L128" s="4"/>
      <c r="M128" s="4"/>
      <c r="N128" s="4"/>
      <c r="O128" s="4"/>
      <c r="P128" s="4"/>
      <c r="Q128" s="4"/>
      <c r="R128" s="4"/>
      <c r="S128" s="4"/>
      <c r="T128" s="4"/>
      <c r="U128" s="4"/>
      <c r="V128" s="4"/>
      <c r="W128" s="4"/>
    </row>
    <row r="129" spans="1:23" ht="13.5" customHeight="1">
      <c r="A129" s="4"/>
      <c r="B129" s="4"/>
      <c r="C129" s="3"/>
      <c r="D129" s="4"/>
      <c r="E129" s="4"/>
      <c r="F129" s="4"/>
      <c r="G129" s="4"/>
      <c r="H129" s="4"/>
      <c r="I129" s="4"/>
      <c r="J129" s="4"/>
      <c r="K129" s="4"/>
      <c r="L129" s="4"/>
      <c r="M129" s="4"/>
      <c r="N129" s="4"/>
      <c r="O129" s="4"/>
      <c r="P129" s="4"/>
      <c r="Q129" s="4"/>
      <c r="R129" s="4"/>
      <c r="S129" s="4"/>
      <c r="T129" s="4"/>
      <c r="U129" s="4"/>
      <c r="V129" s="4"/>
      <c r="W129" s="4"/>
    </row>
    <row r="130" spans="1:23" ht="13.5" customHeight="1">
      <c r="A130" s="4"/>
      <c r="B130" s="4"/>
      <c r="C130" s="3"/>
      <c r="D130" s="4"/>
      <c r="E130" s="4"/>
      <c r="F130" s="4"/>
      <c r="G130" s="4"/>
      <c r="H130" s="4"/>
      <c r="I130" s="4"/>
      <c r="J130" s="4"/>
      <c r="K130" s="4"/>
      <c r="L130" s="4"/>
      <c r="M130" s="4"/>
      <c r="N130" s="4"/>
      <c r="O130" s="4"/>
      <c r="P130" s="4"/>
      <c r="Q130" s="4"/>
      <c r="R130" s="4"/>
      <c r="S130" s="4"/>
      <c r="T130" s="4"/>
      <c r="U130" s="4"/>
      <c r="V130" s="4"/>
      <c r="W130" s="4"/>
    </row>
    <row r="131" spans="1:23" ht="13.5" customHeight="1">
      <c r="A131" s="4"/>
      <c r="B131" s="4"/>
      <c r="C131" s="3"/>
      <c r="D131" s="4"/>
      <c r="E131" s="4"/>
      <c r="F131" s="4"/>
      <c r="G131" s="4"/>
      <c r="H131" s="4"/>
      <c r="I131" s="4"/>
      <c r="J131" s="4"/>
      <c r="K131" s="4"/>
      <c r="L131" s="4"/>
      <c r="M131" s="4"/>
      <c r="N131" s="4"/>
      <c r="O131" s="4"/>
      <c r="P131" s="4"/>
      <c r="Q131" s="4"/>
      <c r="R131" s="4"/>
      <c r="S131" s="4"/>
      <c r="T131" s="4"/>
      <c r="U131" s="4"/>
      <c r="V131" s="4"/>
      <c r="W131" s="4"/>
    </row>
    <row r="132" spans="1:23" ht="13.5" customHeight="1">
      <c r="A132" s="4"/>
      <c r="B132" s="4"/>
      <c r="C132" s="3"/>
      <c r="D132" s="4"/>
      <c r="E132" s="4"/>
      <c r="F132" s="4"/>
      <c r="G132" s="4"/>
      <c r="H132" s="4"/>
      <c r="I132" s="4"/>
      <c r="J132" s="4"/>
      <c r="K132" s="4"/>
      <c r="L132" s="4"/>
      <c r="M132" s="4"/>
      <c r="N132" s="4"/>
      <c r="O132" s="4"/>
      <c r="P132" s="4"/>
      <c r="Q132" s="4"/>
      <c r="R132" s="4"/>
      <c r="S132" s="4"/>
      <c r="T132" s="4"/>
      <c r="U132" s="4"/>
      <c r="V132" s="4"/>
      <c r="W132" s="4"/>
    </row>
    <row r="133" spans="1:23" ht="13.5" customHeight="1">
      <c r="A133" s="4"/>
      <c r="B133" s="4"/>
      <c r="C133" s="3"/>
      <c r="D133" s="4"/>
      <c r="E133" s="4"/>
      <c r="F133" s="4"/>
      <c r="G133" s="4"/>
      <c r="H133" s="4"/>
      <c r="I133" s="4"/>
      <c r="J133" s="4"/>
      <c r="K133" s="4"/>
      <c r="L133" s="4"/>
      <c r="M133" s="4"/>
      <c r="N133" s="4"/>
      <c r="O133" s="4"/>
      <c r="P133" s="4"/>
      <c r="Q133" s="4"/>
      <c r="R133" s="4"/>
      <c r="S133" s="4"/>
      <c r="T133" s="4"/>
      <c r="U133" s="4"/>
      <c r="V133" s="4"/>
      <c r="W133" s="4"/>
    </row>
    <row r="134" spans="1:23" ht="13.5" customHeight="1">
      <c r="A134" s="4"/>
      <c r="B134" s="4"/>
      <c r="C134" s="3"/>
      <c r="D134" s="4"/>
      <c r="E134" s="4"/>
      <c r="F134" s="4"/>
      <c r="G134" s="4"/>
      <c r="H134" s="4"/>
      <c r="I134" s="4"/>
      <c r="J134" s="4"/>
      <c r="K134" s="4"/>
      <c r="L134" s="4"/>
      <c r="M134" s="4"/>
      <c r="N134" s="4"/>
      <c r="O134" s="4"/>
      <c r="P134" s="4"/>
      <c r="Q134" s="4"/>
      <c r="R134" s="4"/>
      <c r="S134" s="4"/>
      <c r="T134" s="4"/>
      <c r="U134" s="4"/>
      <c r="V134" s="4"/>
      <c r="W134" s="4"/>
    </row>
    <row r="135" spans="1:23" ht="13.5" customHeight="1">
      <c r="A135" s="4"/>
      <c r="B135" s="4"/>
      <c r="C135" s="3"/>
      <c r="D135" s="4"/>
      <c r="E135" s="4"/>
      <c r="F135" s="4"/>
      <c r="G135" s="4"/>
      <c r="H135" s="4"/>
      <c r="I135" s="4"/>
      <c r="J135" s="4"/>
      <c r="K135" s="4"/>
      <c r="L135" s="4"/>
      <c r="M135" s="4"/>
      <c r="N135" s="4"/>
      <c r="O135" s="4"/>
      <c r="P135" s="4"/>
      <c r="Q135" s="4"/>
      <c r="R135" s="4"/>
      <c r="S135" s="4"/>
      <c r="T135" s="4"/>
      <c r="U135" s="4"/>
      <c r="V135" s="4"/>
      <c r="W135" s="4"/>
    </row>
    <row r="136" spans="1:23" ht="13.5" customHeight="1">
      <c r="A136" s="4"/>
      <c r="B136" s="4"/>
      <c r="C136" s="3"/>
      <c r="D136" s="4"/>
      <c r="E136" s="4"/>
      <c r="F136" s="4"/>
      <c r="G136" s="4"/>
      <c r="H136" s="4"/>
      <c r="I136" s="4"/>
      <c r="J136" s="4"/>
      <c r="K136" s="4"/>
      <c r="L136" s="4"/>
      <c r="M136" s="4"/>
      <c r="N136" s="4"/>
      <c r="O136" s="4"/>
      <c r="P136" s="4"/>
      <c r="Q136" s="4"/>
      <c r="R136" s="4"/>
      <c r="S136" s="4"/>
      <c r="T136" s="4"/>
      <c r="U136" s="4"/>
      <c r="V136" s="4"/>
      <c r="W136" s="4"/>
    </row>
    <row r="137" spans="1:23" ht="13.5" customHeight="1">
      <c r="A137" s="4"/>
      <c r="B137" s="4"/>
      <c r="C137" s="3"/>
      <c r="D137" s="4"/>
      <c r="E137" s="4"/>
      <c r="F137" s="4"/>
      <c r="G137" s="4"/>
      <c r="H137" s="4"/>
      <c r="I137" s="4"/>
      <c r="J137" s="4"/>
      <c r="K137" s="4"/>
      <c r="L137" s="4"/>
      <c r="M137" s="4"/>
      <c r="N137" s="4"/>
      <c r="O137" s="4"/>
      <c r="P137" s="4"/>
      <c r="Q137" s="4"/>
      <c r="R137" s="4"/>
      <c r="S137" s="4"/>
      <c r="T137" s="4"/>
      <c r="U137" s="4"/>
      <c r="V137" s="4"/>
      <c r="W137" s="4"/>
    </row>
    <row r="138" spans="1:23" ht="13.5" customHeight="1">
      <c r="A138" s="4"/>
      <c r="B138" s="4"/>
      <c r="C138" s="3"/>
      <c r="D138" s="4"/>
      <c r="E138" s="4"/>
      <c r="F138" s="4"/>
      <c r="G138" s="4"/>
      <c r="H138" s="4"/>
      <c r="I138" s="4"/>
      <c r="J138" s="4"/>
      <c r="K138" s="4"/>
      <c r="L138" s="4"/>
      <c r="M138" s="4"/>
      <c r="N138" s="4"/>
      <c r="O138" s="4"/>
      <c r="P138" s="4"/>
      <c r="Q138" s="4"/>
      <c r="R138" s="4"/>
      <c r="S138" s="4"/>
      <c r="T138" s="4"/>
      <c r="U138" s="4"/>
      <c r="V138" s="4"/>
      <c r="W138" s="4"/>
    </row>
    <row r="139" spans="1:23" ht="13.5" customHeight="1">
      <c r="A139" s="4"/>
      <c r="B139" s="4"/>
      <c r="C139" s="3"/>
      <c r="D139" s="4"/>
      <c r="E139" s="4"/>
      <c r="F139" s="4"/>
      <c r="G139" s="4"/>
      <c r="H139" s="4"/>
      <c r="I139" s="4"/>
      <c r="J139" s="4"/>
      <c r="K139" s="4"/>
      <c r="L139" s="4"/>
      <c r="M139" s="4"/>
      <c r="N139" s="4"/>
      <c r="O139" s="4"/>
      <c r="P139" s="4"/>
      <c r="Q139" s="4"/>
      <c r="R139" s="4"/>
      <c r="S139" s="4"/>
      <c r="T139" s="4"/>
      <c r="U139" s="4"/>
      <c r="V139" s="4"/>
      <c r="W139" s="4"/>
    </row>
    <row r="140" spans="1:23" ht="13.5" customHeight="1">
      <c r="A140" s="4"/>
      <c r="B140" s="4"/>
      <c r="C140" s="3"/>
      <c r="D140" s="4"/>
      <c r="E140" s="4"/>
      <c r="F140" s="4"/>
      <c r="G140" s="4"/>
      <c r="H140" s="4"/>
      <c r="I140" s="4"/>
      <c r="J140" s="4"/>
      <c r="K140" s="4"/>
      <c r="L140" s="4"/>
      <c r="M140" s="4"/>
      <c r="N140" s="4"/>
      <c r="O140" s="4"/>
      <c r="P140" s="4"/>
      <c r="Q140" s="4"/>
      <c r="R140" s="4"/>
      <c r="S140" s="4"/>
      <c r="T140" s="4"/>
      <c r="U140" s="4"/>
      <c r="V140" s="4"/>
      <c r="W140" s="4"/>
    </row>
    <row r="141" spans="1:23" ht="13.5" customHeight="1">
      <c r="A141" s="4"/>
      <c r="B141" s="4"/>
      <c r="C141" s="3"/>
      <c r="D141" s="4"/>
      <c r="E141" s="4"/>
      <c r="F141" s="4"/>
      <c r="G141" s="4"/>
      <c r="H141" s="4"/>
      <c r="I141" s="4"/>
      <c r="J141" s="4"/>
      <c r="K141" s="4"/>
      <c r="L141" s="4"/>
      <c r="M141" s="4"/>
      <c r="N141" s="4"/>
      <c r="O141" s="4"/>
      <c r="P141" s="4"/>
      <c r="Q141" s="4"/>
      <c r="R141" s="4"/>
      <c r="S141" s="4"/>
      <c r="T141" s="4"/>
      <c r="U141" s="4"/>
      <c r="V141" s="4"/>
      <c r="W141" s="4"/>
    </row>
    <row r="142" spans="1:23" ht="13.5" customHeight="1">
      <c r="A142" s="4"/>
      <c r="B142" s="4"/>
      <c r="C142" s="3"/>
      <c r="D142" s="4"/>
      <c r="E142" s="4"/>
      <c r="F142" s="4"/>
      <c r="G142" s="4"/>
      <c r="H142" s="4"/>
      <c r="I142" s="4"/>
      <c r="J142" s="4"/>
      <c r="K142" s="4"/>
      <c r="L142" s="4"/>
      <c r="M142" s="4"/>
      <c r="N142" s="4"/>
      <c r="O142" s="4"/>
      <c r="P142" s="4"/>
      <c r="Q142" s="4"/>
      <c r="R142" s="4"/>
      <c r="S142" s="4"/>
      <c r="T142" s="4"/>
      <c r="U142" s="4"/>
      <c r="V142" s="4"/>
      <c r="W142" s="4"/>
    </row>
    <row r="143" spans="1:23" ht="13.5" customHeight="1">
      <c r="A143" s="4"/>
      <c r="B143" s="4"/>
      <c r="C143" s="3"/>
      <c r="D143" s="4"/>
      <c r="E143" s="4"/>
      <c r="F143" s="4"/>
      <c r="G143" s="4"/>
      <c r="H143" s="4"/>
      <c r="I143" s="4"/>
      <c r="J143" s="4"/>
      <c r="K143" s="4"/>
      <c r="L143" s="4"/>
      <c r="M143" s="4"/>
      <c r="N143" s="4"/>
      <c r="O143" s="4"/>
      <c r="P143" s="4"/>
      <c r="Q143" s="4"/>
      <c r="R143" s="4"/>
      <c r="S143" s="4"/>
      <c r="T143" s="4"/>
      <c r="U143" s="4"/>
      <c r="V143" s="4"/>
      <c r="W143" s="4"/>
    </row>
    <row r="144" spans="1:23" ht="13.5" customHeight="1">
      <c r="A144" s="4"/>
      <c r="B144" s="4"/>
      <c r="C144" s="3"/>
      <c r="D144" s="4"/>
      <c r="E144" s="4"/>
      <c r="F144" s="4"/>
      <c r="G144" s="4"/>
      <c r="H144" s="4"/>
      <c r="I144" s="4"/>
      <c r="J144" s="4"/>
      <c r="K144" s="4"/>
      <c r="L144" s="4"/>
      <c r="M144" s="4"/>
      <c r="N144" s="4"/>
      <c r="O144" s="4"/>
      <c r="P144" s="4"/>
      <c r="Q144" s="4"/>
      <c r="R144" s="4"/>
      <c r="S144" s="4"/>
      <c r="T144" s="4"/>
      <c r="U144" s="4"/>
      <c r="V144" s="4"/>
      <c r="W144" s="4"/>
    </row>
    <row r="145" spans="1:23" ht="13.5" customHeight="1">
      <c r="A145" s="4"/>
      <c r="B145" s="4"/>
      <c r="C145" s="3"/>
      <c r="D145" s="4"/>
      <c r="E145" s="4"/>
      <c r="F145" s="4"/>
      <c r="G145" s="4"/>
      <c r="H145" s="4"/>
      <c r="I145" s="4"/>
      <c r="J145" s="4"/>
      <c r="K145" s="4"/>
      <c r="L145" s="4"/>
      <c r="M145" s="4"/>
      <c r="N145" s="4"/>
      <c r="O145" s="4"/>
      <c r="P145" s="4"/>
      <c r="Q145" s="4"/>
      <c r="R145" s="4"/>
      <c r="S145" s="4"/>
      <c r="T145" s="4"/>
      <c r="U145" s="4"/>
      <c r="V145" s="4"/>
      <c r="W145" s="4"/>
    </row>
    <row r="146" spans="1:23" ht="13.5" customHeight="1">
      <c r="A146" s="4"/>
      <c r="B146" s="4"/>
      <c r="C146" s="3"/>
      <c r="D146" s="4"/>
      <c r="E146" s="4"/>
      <c r="F146" s="4"/>
      <c r="G146" s="4"/>
      <c r="H146" s="4"/>
      <c r="I146" s="4"/>
      <c r="J146" s="4"/>
      <c r="K146" s="4"/>
      <c r="L146" s="4"/>
      <c r="M146" s="4"/>
      <c r="N146" s="4"/>
      <c r="O146" s="4"/>
      <c r="P146" s="4"/>
      <c r="Q146" s="4"/>
      <c r="R146" s="4"/>
      <c r="S146" s="4"/>
      <c r="T146" s="4"/>
      <c r="U146" s="4"/>
      <c r="V146" s="4"/>
      <c r="W146" s="4"/>
    </row>
    <row r="147" spans="1:23" ht="13.5" customHeight="1">
      <c r="A147" s="4"/>
      <c r="B147" s="4"/>
      <c r="C147" s="3"/>
      <c r="D147" s="4"/>
      <c r="E147" s="4"/>
      <c r="F147" s="4"/>
      <c r="G147" s="4"/>
      <c r="H147" s="4"/>
      <c r="I147" s="4"/>
      <c r="J147" s="4"/>
      <c r="K147" s="4"/>
      <c r="L147" s="4"/>
      <c r="M147" s="4"/>
      <c r="N147" s="4"/>
      <c r="O147" s="4"/>
      <c r="P147" s="4"/>
      <c r="Q147" s="4"/>
      <c r="R147" s="4"/>
      <c r="S147" s="4"/>
      <c r="T147" s="4"/>
      <c r="U147" s="4"/>
      <c r="V147" s="4"/>
      <c r="W147" s="4"/>
    </row>
    <row r="148" spans="1:23" ht="13.5" customHeight="1">
      <c r="A148" s="4"/>
      <c r="B148" s="4"/>
      <c r="C148" s="3"/>
      <c r="D148" s="4"/>
      <c r="E148" s="4"/>
      <c r="F148" s="4"/>
      <c r="G148" s="4"/>
      <c r="H148" s="4"/>
      <c r="I148" s="4"/>
      <c r="J148" s="4"/>
      <c r="K148" s="4"/>
      <c r="L148" s="4"/>
      <c r="M148" s="4"/>
      <c r="N148" s="4"/>
      <c r="O148" s="4"/>
      <c r="P148" s="4"/>
      <c r="Q148" s="4"/>
      <c r="R148" s="4"/>
      <c r="S148" s="4"/>
      <c r="T148" s="4"/>
      <c r="U148" s="4"/>
      <c r="V148" s="4"/>
      <c r="W148" s="4"/>
    </row>
    <row r="149" spans="1:23" ht="13.5" customHeight="1">
      <c r="A149" s="4"/>
      <c r="B149" s="4"/>
      <c r="C149" s="3"/>
      <c r="D149" s="4"/>
      <c r="E149" s="4"/>
      <c r="F149" s="4"/>
      <c r="G149" s="4"/>
      <c r="H149" s="4"/>
      <c r="I149" s="4"/>
      <c r="J149" s="4"/>
      <c r="K149" s="4"/>
      <c r="L149" s="4"/>
      <c r="M149" s="4"/>
      <c r="N149" s="4"/>
      <c r="O149" s="4"/>
      <c r="P149" s="4"/>
      <c r="Q149" s="4"/>
      <c r="R149" s="4"/>
      <c r="S149" s="4"/>
      <c r="T149" s="4"/>
      <c r="U149" s="4"/>
      <c r="V149" s="4"/>
      <c r="W149" s="4"/>
    </row>
    <row r="150" spans="1:23" ht="13.5" customHeight="1">
      <c r="A150" s="4"/>
      <c r="B150" s="4"/>
      <c r="C150" s="3"/>
      <c r="D150" s="4"/>
      <c r="E150" s="4"/>
      <c r="F150" s="4"/>
      <c r="G150" s="4"/>
      <c r="H150" s="4"/>
      <c r="I150" s="4"/>
      <c r="J150" s="4"/>
      <c r="K150" s="4"/>
      <c r="L150" s="4"/>
      <c r="M150" s="4"/>
      <c r="N150" s="4"/>
      <c r="O150" s="4"/>
      <c r="P150" s="4"/>
      <c r="Q150" s="4"/>
      <c r="R150" s="4"/>
      <c r="S150" s="4"/>
      <c r="T150" s="4"/>
      <c r="U150" s="4"/>
      <c r="V150" s="4"/>
      <c r="W150" s="4"/>
    </row>
    <row r="151" spans="1:23" ht="13.5" customHeight="1">
      <c r="A151" s="4"/>
      <c r="B151" s="4"/>
      <c r="C151" s="3"/>
      <c r="D151" s="4"/>
      <c r="E151" s="4"/>
      <c r="F151" s="4"/>
      <c r="G151" s="4"/>
      <c r="H151" s="4"/>
      <c r="I151" s="4"/>
      <c r="J151" s="4"/>
      <c r="K151" s="4"/>
      <c r="L151" s="4"/>
      <c r="M151" s="4"/>
      <c r="N151" s="4"/>
      <c r="O151" s="4"/>
      <c r="P151" s="4"/>
      <c r="Q151" s="4"/>
      <c r="R151" s="4"/>
      <c r="S151" s="4"/>
      <c r="T151" s="4"/>
      <c r="U151" s="4"/>
      <c r="V151" s="4"/>
      <c r="W151" s="4"/>
    </row>
    <row r="152" spans="1:23" ht="13.5" customHeight="1">
      <c r="A152" s="4"/>
      <c r="B152" s="4"/>
      <c r="C152" s="3"/>
      <c r="D152" s="4"/>
      <c r="E152" s="4"/>
      <c r="F152" s="4"/>
      <c r="G152" s="4"/>
      <c r="H152" s="4"/>
      <c r="I152" s="4"/>
      <c r="J152" s="4"/>
      <c r="K152" s="4"/>
      <c r="L152" s="4"/>
      <c r="M152" s="4"/>
      <c r="N152" s="4"/>
      <c r="O152" s="4"/>
      <c r="P152" s="4"/>
      <c r="Q152" s="4"/>
      <c r="R152" s="4"/>
      <c r="S152" s="4"/>
      <c r="T152" s="4"/>
      <c r="U152" s="4"/>
      <c r="V152" s="4"/>
      <c r="W152" s="4"/>
    </row>
    <row r="153" spans="1:23" ht="13.5" customHeight="1">
      <c r="A153" s="4"/>
      <c r="B153" s="4"/>
      <c r="C153" s="3"/>
      <c r="D153" s="4"/>
      <c r="E153" s="4"/>
      <c r="F153" s="4"/>
      <c r="G153" s="4"/>
      <c r="H153" s="4"/>
      <c r="I153" s="4"/>
      <c r="J153" s="4"/>
      <c r="K153" s="4"/>
      <c r="L153" s="4"/>
      <c r="M153" s="4"/>
      <c r="N153" s="4"/>
      <c r="O153" s="4"/>
      <c r="P153" s="4"/>
      <c r="Q153" s="4"/>
      <c r="R153" s="4"/>
      <c r="S153" s="4"/>
      <c r="T153" s="4"/>
      <c r="U153" s="4"/>
      <c r="V153" s="4"/>
      <c r="W153" s="4"/>
    </row>
    <row r="154" spans="1:23" ht="13.5" customHeight="1">
      <c r="A154" s="4"/>
      <c r="B154" s="4"/>
      <c r="C154" s="3"/>
      <c r="D154" s="4"/>
      <c r="E154" s="4"/>
      <c r="F154" s="4"/>
      <c r="G154" s="4"/>
      <c r="H154" s="4"/>
      <c r="I154" s="4"/>
      <c r="J154" s="4"/>
      <c r="K154" s="4"/>
      <c r="L154" s="4"/>
      <c r="M154" s="4"/>
      <c r="N154" s="4"/>
      <c r="O154" s="4"/>
      <c r="P154" s="4"/>
      <c r="Q154" s="4"/>
      <c r="R154" s="4"/>
      <c r="S154" s="4"/>
      <c r="T154" s="4"/>
      <c r="U154" s="4"/>
      <c r="V154" s="4"/>
      <c r="W154" s="4"/>
    </row>
    <row r="155" spans="1:23" ht="13.5" customHeight="1">
      <c r="A155" s="4"/>
      <c r="B155" s="4"/>
      <c r="C155" s="3"/>
      <c r="D155" s="4"/>
      <c r="E155" s="4"/>
      <c r="F155" s="4"/>
      <c r="G155" s="4"/>
      <c r="H155" s="4"/>
      <c r="I155" s="4"/>
      <c r="J155" s="4"/>
      <c r="K155" s="4"/>
      <c r="L155" s="4"/>
      <c r="M155" s="4"/>
      <c r="N155" s="4"/>
      <c r="O155" s="4"/>
      <c r="P155" s="4"/>
      <c r="Q155" s="4"/>
      <c r="R155" s="4"/>
      <c r="S155" s="4"/>
      <c r="T155" s="4"/>
      <c r="U155" s="4"/>
      <c r="V155" s="4"/>
      <c r="W155" s="4"/>
    </row>
    <row r="156" spans="1:23" ht="13.5" customHeight="1">
      <c r="A156" s="4"/>
      <c r="B156" s="4"/>
      <c r="C156" s="3"/>
      <c r="D156" s="4"/>
      <c r="E156" s="4"/>
      <c r="F156" s="4"/>
      <c r="G156" s="4"/>
      <c r="H156" s="4"/>
      <c r="I156" s="4"/>
      <c r="J156" s="4"/>
      <c r="K156" s="4"/>
      <c r="L156" s="4"/>
      <c r="M156" s="4"/>
      <c r="N156" s="4"/>
      <c r="O156" s="4"/>
      <c r="P156" s="4"/>
      <c r="Q156" s="4"/>
      <c r="R156" s="4"/>
      <c r="S156" s="4"/>
      <c r="T156" s="4"/>
      <c r="U156" s="4"/>
      <c r="V156" s="4"/>
      <c r="W156" s="4"/>
    </row>
    <row r="157" spans="1:23" ht="13.5" customHeight="1">
      <c r="A157" s="4"/>
      <c r="B157" s="4"/>
      <c r="C157" s="3"/>
      <c r="D157" s="4"/>
      <c r="E157" s="4"/>
      <c r="F157" s="4"/>
      <c r="G157" s="4"/>
      <c r="H157" s="4"/>
      <c r="I157" s="4"/>
      <c r="J157" s="4"/>
      <c r="K157" s="4"/>
      <c r="L157" s="4"/>
      <c r="M157" s="4"/>
      <c r="N157" s="4"/>
      <c r="O157" s="4"/>
      <c r="P157" s="4"/>
      <c r="Q157" s="4"/>
      <c r="R157" s="4"/>
      <c r="S157" s="4"/>
      <c r="T157" s="4"/>
      <c r="U157" s="4"/>
      <c r="V157" s="4"/>
      <c r="W157" s="4"/>
    </row>
    <row r="158" spans="1:23" ht="13.5" customHeight="1">
      <c r="A158" s="4"/>
      <c r="B158" s="4"/>
      <c r="C158" s="3"/>
      <c r="D158" s="4"/>
      <c r="E158" s="4"/>
      <c r="F158" s="4"/>
      <c r="G158" s="4"/>
      <c r="H158" s="4"/>
      <c r="I158" s="4"/>
      <c r="J158" s="4"/>
      <c r="K158" s="4"/>
      <c r="L158" s="4"/>
      <c r="M158" s="4"/>
      <c r="N158" s="4"/>
      <c r="O158" s="4"/>
      <c r="P158" s="4"/>
      <c r="Q158" s="4"/>
      <c r="R158" s="4"/>
      <c r="S158" s="4"/>
      <c r="T158" s="4"/>
      <c r="U158" s="4"/>
      <c r="V158" s="4"/>
      <c r="W158" s="4"/>
    </row>
    <row r="159" spans="1:23" ht="13.5" customHeight="1">
      <c r="A159" s="4"/>
      <c r="B159" s="4"/>
      <c r="C159" s="3"/>
      <c r="D159" s="4"/>
      <c r="E159" s="4"/>
      <c r="F159" s="4"/>
      <c r="G159" s="4"/>
      <c r="H159" s="4"/>
      <c r="I159" s="4"/>
      <c r="J159" s="4"/>
      <c r="K159" s="4"/>
      <c r="L159" s="4"/>
      <c r="M159" s="4"/>
      <c r="N159" s="4"/>
      <c r="O159" s="4"/>
      <c r="P159" s="4"/>
      <c r="Q159" s="4"/>
      <c r="R159" s="4"/>
      <c r="S159" s="4"/>
      <c r="T159" s="4"/>
      <c r="U159" s="4"/>
      <c r="V159" s="4"/>
      <c r="W159" s="4"/>
    </row>
    <row r="160" spans="1:23" ht="13.5" customHeight="1">
      <c r="A160" s="4"/>
      <c r="B160" s="4"/>
      <c r="C160" s="3"/>
      <c r="D160" s="4"/>
      <c r="E160" s="4"/>
      <c r="F160" s="4"/>
      <c r="G160" s="4"/>
      <c r="H160" s="4"/>
      <c r="I160" s="4"/>
      <c r="J160" s="4"/>
      <c r="K160" s="4"/>
      <c r="L160" s="4"/>
      <c r="M160" s="4"/>
      <c r="N160" s="4"/>
      <c r="O160" s="4"/>
      <c r="P160" s="4"/>
      <c r="Q160" s="4"/>
      <c r="R160" s="4"/>
      <c r="S160" s="4"/>
      <c r="T160" s="4"/>
      <c r="U160" s="4"/>
      <c r="V160" s="4"/>
      <c r="W160" s="4"/>
    </row>
    <row r="161" spans="1:23" ht="13.5" customHeight="1">
      <c r="A161" s="4"/>
      <c r="B161" s="4"/>
      <c r="C161" s="3"/>
      <c r="D161" s="4"/>
      <c r="E161" s="4"/>
      <c r="F161" s="4"/>
      <c r="G161" s="4"/>
      <c r="H161" s="4"/>
      <c r="I161" s="4"/>
      <c r="J161" s="4"/>
      <c r="K161" s="4"/>
      <c r="L161" s="4"/>
      <c r="M161" s="4"/>
      <c r="N161" s="4"/>
      <c r="O161" s="4"/>
      <c r="P161" s="4"/>
      <c r="Q161" s="4"/>
      <c r="R161" s="4"/>
      <c r="S161" s="4"/>
      <c r="T161" s="4"/>
      <c r="U161" s="4"/>
      <c r="V161" s="4"/>
      <c r="W161" s="4"/>
    </row>
    <row r="162" spans="1:23" ht="13.5" customHeight="1">
      <c r="A162" s="4"/>
      <c r="B162" s="4"/>
      <c r="C162" s="3"/>
      <c r="D162" s="4"/>
      <c r="E162" s="4"/>
      <c r="F162" s="4"/>
      <c r="G162" s="4"/>
      <c r="H162" s="4"/>
      <c r="I162" s="4"/>
      <c r="J162" s="4"/>
      <c r="K162" s="4"/>
      <c r="L162" s="4"/>
      <c r="M162" s="4"/>
      <c r="N162" s="4"/>
      <c r="O162" s="4"/>
      <c r="P162" s="4"/>
      <c r="Q162" s="4"/>
      <c r="R162" s="4"/>
      <c r="S162" s="4"/>
      <c r="T162" s="4"/>
      <c r="U162" s="4"/>
      <c r="V162" s="4"/>
      <c r="W162" s="4"/>
    </row>
    <row r="163" spans="1:23" ht="13.5" customHeight="1">
      <c r="A163" s="4"/>
      <c r="B163" s="4"/>
      <c r="C163" s="3"/>
      <c r="D163" s="4"/>
      <c r="E163" s="4"/>
      <c r="F163" s="4"/>
      <c r="G163" s="4"/>
      <c r="H163" s="4"/>
      <c r="I163" s="4"/>
      <c r="J163" s="4"/>
      <c r="K163" s="4"/>
      <c r="L163" s="4"/>
      <c r="M163" s="4"/>
      <c r="N163" s="4"/>
      <c r="O163" s="4"/>
      <c r="P163" s="4"/>
      <c r="Q163" s="4"/>
      <c r="R163" s="4"/>
      <c r="S163" s="4"/>
      <c r="T163" s="4"/>
      <c r="U163" s="4"/>
      <c r="V163" s="4"/>
      <c r="W163" s="4"/>
    </row>
    <row r="164" spans="1:23" ht="13.5" customHeight="1">
      <c r="A164" s="4"/>
      <c r="B164" s="4"/>
      <c r="C164" s="3"/>
      <c r="D164" s="4"/>
      <c r="E164" s="4"/>
      <c r="F164" s="4"/>
      <c r="G164" s="4"/>
      <c r="H164" s="4"/>
      <c r="I164" s="4"/>
      <c r="J164" s="4"/>
      <c r="K164" s="4"/>
      <c r="L164" s="4"/>
      <c r="M164" s="4"/>
      <c r="N164" s="4"/>
      <c r="O164" s="4"/>
      <c r="P164" s="4"/>
      <c r="Q164" s="4"/>
      <c r="R164" s="4"/>
      <c r="S164" s="4"/>
      <c r="T164" s="4"/>
      <c r="U164" s="4"/>
      <c r="V164" s="4"/>
      <c r="W164" s="4"/>
    </row>
    <row r="165" spans="1:23" ht="13.5" customHeight="1">
      <c r="A165" s="4"/>
      <c r="B165" s="4"/>
      <c r="C165" s="3"/>
      <c r="D165" s="4"/>
      <c r="E165" s="4"/>
      <c r="F165" s="4"/>
      <c r="G165" s="4"/>
      <c r="H165" s="4"/>
      <c r="I165" s="4"/>
      <c r="J165" s="4"/>
      <c r="K165" s="4"/>
      <c r="L165" s="4"/>
      <c r="M165" s="4"/>
      <c r="N165" s="4"/>
      <c r="O165" s="4"/>
      <c r="P165" s="4"/>
      <c r="Q165" s="4"/>
      <c r="R165" s="4"/>
      <c r="S165" s="4"/>
      <c r="T165" s="4"/>
      <c r="U165" s="4"/>
      <c r="V165" s="4"/>
      <c r="W165" s="4"/>
    </row>
    <row r="166" spans="1:23" ht="13.5" customHeight="1">
      <c r="A166" s="4"/>
      <c r="B166" s="4"/>
      <c r="C166" s="3"/>
      <c r="D166" s="4"/>
      <c r="E166" s="4"/>
      <c r="F166" s="4"/>
      <c r="G166" s="4"/>
      <c r="H166" s="4"/>
      <c r="I166" s="4"/>
      <c r="J166" s="4"/>
      <c r="K166" s="4"/>
      <c r="L166" s="4"/>
      <c r="M166" s="4"/>
      <c r="N166" s="4"/>
      <c r="O166" s="4"/>
      <c r="P166" s="4"/>
      <c r="Q166" s="4"/>
      <c r="R166" s="4"/>
      <c r="S166" s="4"/>
      <c r="T166" s="4"/>
      <c r="U166" s="4"/>
      <c r="V166" s="4"/>
      <c r="W166" s="4"/>
    </row>
    <row r="167" spans="1:23" ht="13.5" customHeight="1">
      <c r="A167" s="4"/>
      <c r="B167" s="4"/>
      <c r="C167" s="3"/>
      <c r="D167" s="4"/>
      <c r="E167" s="4"/>
      <c r="F167" s="4"/>
      <c r="G167" s="4"/>
      <c r="H167" s="4"/>
      <c r="I167" s="4"/>
      <c r="J167" s="4"/>
      <c r="K167" s="4"/>
      <c r="L167" s="4"/>
      <c r="M167" s="4"/>
      <c r="N167" s="4"/>
      <c r="O167" s="4"/>
      <c r="P167" s="4"/>
      <c r="Q167" s="4"/>
      <c r="R167" s="4"/>
      <c r="S167" s="4"/>
      <c r="T167" s="4"/>
      <c r="U167" s="4"/>
      <c r="V167" s="4"/>
      <c r="W167" s="4"/>
    </row>
    <row r="168" spans="1:23" ht="13.5" customHeight="1">
      <c r="A168" s="4"/>
      <c r="B168" s="4"/>
      <c r="C168" s="3"/>
      <c r="D168" s="4"/>
      <c r="E168" s="4"/>
      <c r="F168" s="4"/>
      <c r="G168" s="4"/>
      <c r="H168" s="4"/>
      <c r="I168" s="4"/>
      <c r="J168" s="4"/>
      <c r="K168" s="4"/>
      <c r="L168" s="4"/>
      <c r="M168" s="4"/>
      <c r="N168" s="4"/>
      <c r="O168" s="4"/>
      <c r="P168" s="4"/>
      <c r="Q168" s="4"/>
      <c r="R168" s="4"/>
      <c r="S168" s="4"/>
      <c r="T168" s="4"/>
      <c r="U168" s="4"/>
      <c r="V168" s="4"/>
      <c r="W168" s="4"/>
    </row>
    <row r="169" spans="1:23" ht="13.5" customHeight="1">
      <c r="A169" s="4"/>
      <c r="B169" s="4"/>
      <c r="C169" s="3"/>
      <c r="D169" s="4"/>
      <c r="E169" s="4"/>
      <c r="F169" s="4"/>
      <c r="G169" s="4"/>
      <c r="H169" s="4"/>
      <c r="I169" s="4"/>
      <c r="J169" s="4"/>
      <c r="K169" s="4"/>
      <c r="L169" s="4"/>
      <c r="M169" s="4"/>
      <c r="N169" s="4"/>
      <c r="O169" s="4"/>
      <c r="P169" s="4"/>
      <c r="Q169" s="4"/>
      <c r="R169" s="4"/>
      <c r="S169" s="4"/>
      <c r="T169" s="4"/>
      <c r="U169" s="4"/>
      <c r="V169" s="4"/>
      <c r="W169" s="4"/>
    </row>
    <row r="170" spans="1:23" ht="13.5" customHeight="1">
      <c r="A170" s="4"/>
      <c r="B170" s="4"/>
      <c r="C170" s="3"/>
      <c r="D170" s="4"/>
      <c r="E170" s="4"/>
      <c r="F170" s="4"/>
      <c r="G170" s="4"/>
      <c r="H170" s="4"/>
      <c r="I170" s="4"/>
      <c r="J170" s="4"/>
      <c r="K170" s="4"/>
      <c r="L170" s="4"/>
      <c r="M170" s="4"/>
      <c r="N170" s="4"/>
      <c r="O170" s="4"/>
      <c r="P170" s="4"/>
      <c r="Q170" s="4"/>
      <c r="R170" s="4"/>
      <c r="S170" s="4"/>
      <c r="T170" s="4"/>
      <c r="U170" s="4"/>
      <c r="V170" s="4"/>
      <c r="W170" s="4"/>
    </row>
    <row r="171" spans="1:23" ht="13.5" customHeight="1">
      <c r="A171" s="4"/>
      <c r="B171" s="4"/>
      <c r="C171" s="3"/>
      <c r="D171" s="4"/>
      <c r="E171" s="4"/>
      <c r="F171" s="4"/>
      <c r="G171" s="4"/>
      <c r="H171" s="4"/>
      <c r="I171" s="4"/>
      <c r="J171" s="4"/>
      <c r="K171" s="4"/>
      <c r="L171" s="4"/>
      <c r="M171" s="4"/>
      <c r="N171" s="4"/>
      <c r="O171" s="4"/>
      <c r="P171" s="4"/>
      <c r="Q171" s="4"/>
      <c r="R171" s="4"/>
      <c r="S171" s="4"/>
      <c r="T171" s="4"/>
      <c r="U171" s="4"/>
      <c r="V171" s="4"/>
      <c r="W171" s="4"/>
    </row>
    <row r="172" spans="1:23" ht="13.5" customHeight="1">
      <c r="A172" s="4"/>
      <c r="B172" s="4"/>
      <c r="C172" s="3"/>
      <c r="D172" s="4"/>
      <c r="E172" s="4"/>
      <c r="F172" s="4"/>
      <c r="G172" s="4"/>
      <c r="H172" s="4"/>
      <c r="I172" s="4"/>
      <c r="J172" s="4"/>
      <c r="K172" s="4"/>
      <c r="L172" s="4"/>
      <c r="M172" s="4"/>
      <c r="N172" s="4"/>
      <c r="O172" s="4"/>
      <c r="P172" s="4"/>
      <c r="Q172" s="4"/>
      <c r="R172" s="4"/>
      <c r="S172" s="4"/>
      <c r="T172" s="4"/>
      <c r="U172" s="4"/>
      <c r="V172" s="4"/>
      <c r="W172" s="4"/>
    </row>
    <row r="173" spans="1:23" ht="13.5" customHeight="1">
      <c r="A173" s="4"/>
      <c r="B173" s="4"/>
      <c r="C173" s="3"/>
      <c r="D173" s="4"/>
      <c r="E173" s="4"/>
      <c r="F173" s="4"/>
      <c r="G173" s="4"/>
      <c r="H173" s="4"/>
      <c r="I173" s="4"/>
      <c r="J173" s="4"/>
      <c r="K173" s="4"/>
      <c r="L173" s="4"/>
      <c r="M173" s="4"/>
      <c r="N173" s="4"/>
      <c r="O173" s="4"/>
      <c r="P173" s="4"/>
      <c r="Q173" s="4"/>
      <c r="R173" s="4"/>
      <c r="S173" s="4"/>
      <c r="T173" s="4"/>
      <c r="U173" s="4"/>
      <c r="V173" s="4"/>
      <c r="W173" s="4"/>
    </row>
    <row r="174" spans="1:23" ht="13.5" customHeight="1">
      <c r="A174" s="4"/>
      <c r="B174" s="4"/>
      <c r="C174" s="3"/>
      <c r="D174" s="4"/>
      <c r="E174" s="4"/>
      <c r="F174" s="4"/>
      <c r="G174" s="4"/>
      <c r="H174" s="4"/>
      <c r="I174" s="4"/>
      <c r="J174" s="4"/>
      <c r="K174" s="4"/>
      <c r="L174" s="4"/>
      <c r="M174" s="4"/>
      <c r="N174" s="4"/>
      <c r="O174" s="4"/>
      <c r="P174" s="4"/>
      <c r="Q174" s="4"/>
      <c r="R174" s="4"/>
      <c r="S174" s="4"/>
      <c r="T174" s="4"/>
      <c r="U174" s="4"/>
      <c r="V174" s="4"/>
      <c r="W174" s="4"/>
    </row>
    <row r="175" spans="1:23" ht="13.5" customHeight="1">
      <c r="A175" s="4"/>
      <c r="B175" s="4"/>
      <c r="C175" s="3"/>
      <c r="D175" s="4"/>
      <c r="E175" s="4"/>
      <c r="F175" s="4"/>
      <c r="G175" s="4"/>
      <c r="H175" s="4"/>
      <c r="I175" s="4"/>
      <c r="J175" s="4"/>
      <c r="K175" s="4"/>
      <c r="L175" s="4"/>
      <c r="M175" s="4"/>
      <c r="N175" s="4"/>
      <c r="O175" s="4"/>
      <c r="P175" s="4"/>
      <c r="Q175" s="4"/>
      <c r="R175" s="4"/>
      <c r="S175" s="4"/>
      <c r="T175" s="4"/>
      <c r="U175" s="4"/>
      <c r="V175" s="4"/>
      <c r="W175" s="4"/>
    </row>
    <row r="176" spans="1:23" ht="13.5" customHeight="1">
      <c r="A176" s="4"/>
      <c r="B176" s="4"/>
      <c r="C176" s="3"/>
      <c r="D176" s="4"/>
      <c r="E176" s="4"/>
      <c r="F176" s="4"/>
      <c r="G176" s="4"/>
      <c r="H176" s="4"/>
      <c r="I176" s="4"/>
      <c r="J176" s="4"/>
      <c r="K176" s="4"/>
      <c r="L176" s="4"/>
      <c r="M176" s="4"/>
      <c r="N176" s="4"/>
      <c r="O176" s="4"/>
      <c r="P176" s="4"/>
      <c r="Q176" s="4"/>
      <c r="R176" s="4"/>
      <c r="S176" s="4"/>
      <c r="T176" s="4"/>
      <c r="U176" s="4"/>
      <c r="V176" s="4"/>
      <c r="W176" s="4"/>
    </row>
    <row r="177" spans="1:23" ht="13.5" customHeight="1">
      <c r="A177" s="4"/>
      <c r="B177" s="4"/>
      <c r="C177" s="3"/>
      <c r="D177" s="4"/>
      <c r="E177" s="4"/>
      <c r="F177" s="4"/>
      <c r="G177" s="4"/>
      <c r="H177" s="4"/>
      <c r="I177" s="4"/>
      <c r="J177" s="4"/>
      <c r="K177" s="4"/>
      <c r="L177" s="4"/>
      <c r="M177" s="4"/>
      <c r="N177" s="4"/>
      <c r="O177" s="4"/>
      <c r="P177" s="4"/>
      <c r="Q177" s="4"/>
      <c r="R177" s="4"/>
      <c r="S177" s="4"/>
      <c r="T177" s="4"/>
      <c r="U177" s="4"/>
      <c r="V177" s="4"/>
      <c r="W177" s="4"/>
    </row>
    <row r="178" spans="1:23" ht="13.5" customHeight="1">
      <c r="A178" s="4"/>
      <c r="B178" s="4"/>
      <c r="C178" s="3"/>
      <c r="D178" s="4"/>
      <c r="E178" s="4"/>
      <c r="F178" s="4"/>
      <c r="G178" s="4"/>
      <c r="H178" s="4"/>
      <c r="I178" s="4"/>
      <c r="J178" s="4"/>
      <c r="K178" s="4"/>
      <c r="L178" s="4"/>
      <c r="M178" s="4"/>
      <c r="N178" s="4"/>
      <c r="O178" s="4"/>
      <c r="P178" s="4"/>
      <c r="Q178" s="4"/>
      <c r="R178" s="4"/>
      <c r="S178" s="4"/>
      <c r="T178" s="4"/>
      <c r="U178" s="4"/>
      <c r="V178" s="4"/>
      <c r="W178" s="4"/>
    </row>
    <row r="179" spans="1:23" ht="13.5" customHeight="1">
      <c r="A179" s="4"/>
      <c r="B179" s="4"/>
      <c r="C179" s="3"/>
      <c r="D179" s="4"/>
      <c r="E179" s="4"/>
      <c r="F179" s="4"/>
      <c r="G179" s="4"/>
      <c r="H179" s="4"/>
      <c r="I179" s="4"/>
      <c r="J179" s="4"/>
      <c r="K179" s="4"/>
      <c r="L179" s="4"/>
      <c r="M179" s="4"/>
      <c r="N179" s="4"/>
      <c r="O179" s="4"/>
      <c r="P179" s="4"/>
      <c r="Q179" s="4"/>
      <c r="R179" s="4"/>
      <c r="S179" s="4"/>
      <c r="T179" s="4"/>
      <c r="U179" s="4"/>
      <c r="V179" s="4"/>
      <c r="W179" s="4"/>
    </row>
    <row r="180" spans="1:23" ht="13.5" customHeight="1">
      <c r="A180" s="4"/>
      <c r="B180" s="4"/>
      <c r="C180" s="3"/>
      <c r="D180" s="4"/>
      <c r="E180" s="4"/>
      <c r="F180" s="4"/>
      <c r="G180" s="4"/>
      <c r="H180" s="4"/>
      <c r="I180" s="4"/>
      <c r="J180" s="4"/>
      <c r="K180" s="4"/>
      <c r="L180" s="4"/>
      <c r="M180" s="4"/>
      <c r="N180" s="4"/>
      <c r="O180" s="4"/>
      <c r="P180" s="4"/>
      <c r="Q180" s="4"/>
      <c r="R180" s="4"/>
      <c r="S180" s="4"/>
      <c r="T180" s="4"/>
      <c r="U180" s="4"/>
      <c r="V180" s="4"/>
      <c r="W180" s="4"/>
    </row>
    <row r="181" spans="1:23" ht="13.5" customHeight="1">
      <c r="A181" s="4"/>
      <c r="B181" s="4"/>
      <c r="C181" s="3"/>
      <c r="D181" s="4"/>
      <c r="E181" s="4"/>
      <c r="F181" s="4"/>
      <c r="G181" s="4"/>
      <c r="H181" s="4"/>
      <c r="I181" s="4"/>
      <c r="J181" s="4"/>
      <c r="K181" s="4"/>
      <c r="L181" s="4"/>
      <c r="M181" s="4"/>
      <c r="N181" s="4"/>
      <c r="O181" s="4"/>
      <c r="P181" s="4"/>
      <c r="Q181" s="4"/>
      <c r="R181" s="4"/>
      <c r="S181" s="4"/>
      <c r="T181" s="4"/>
      <c r="U181" s="4"/>
      <c r="V181" s="4"/>
      <c r="W181" s="4"/>
    </row>
    <row r="182" spans="1:23" ht="13.5" customHeight="1">
      <c r="A182" s="4"/>
      <c r="B182" s="4"/>
      <c r="C182" s="3"/>
      <c r="D182" s="4"/>
      <c r="E182" s="4"/>
      <c r="F182" s="4"/>
      <c r="G182" s="4"/>
      <c r="H182" s="4"/>
      <c r="I182" s="4"/>
      <c r="J182" s="4"/>
      <c r="K182" s="4"/>
      <c r="L182" s="4"/>
      <c r="M182" s="4"/>
      <c r="N182" s="4"/>
      <c r="O182" s="4"/>
      <c r="P182" s="4"/>
      <c r="Q182" s="4"/>
      <c r="R182" s="4"/>
      <c r="S182" s="4"/>
      <c r="T182" s="4"/>
      <c r="U182" s="4"/>
      <c r="V182" s="4"/>
      <c r="W182" s="4"/>
    </row>
    <row r="183" spans="1:23" ht="13.5" customHeight="1">
      <c r="A183" s="4"/>
      <c r="B183" s="4"/>
      <c r="C183" s="3"/>
      <c r="D183" s="4"/>
      <c r="E183" s="4"/>
      <c r="F183" s="4"/>
      <c r="G183" s="4"/>
      <c r="H183" s="4"/>
      <c r="I183" s="4"/>
      <c r="J183" s="4"/>
      <c r="K183" s="4"/>
      <c r="L183" s="4"/>
      <c r="M183" s="4"/>
      <c r="N183" s="4"/>
      <c r="O183" s="4"/>
      <c r="P183" s="4"/>
      <c r="Q183" s="4"/>
      <c r="R183" s="4"/>
      <c r="S183" s="4"/>
      <c r="T183" s="4"/>
      <c r="U183" s="4"/>
      <c r="V183" s="4"/>
      <c r="W183" s="4"/>
    </row>
    <row r="184" spans="1:23" ht="13.5" customHeight="1">
      <c r="A184" s="4"/>
      <c r="B184" s="4"/>
      <c r="C184" s="3"/>
      <c r="D184" s="4"/>
      <c r="E184" s="4"/>
      <c r="F184" s="4"/>
      <c r="G184" s="4"/>
      <c r="H184" s="4"/>
      <c r="I184" s="4"/>
      <c r="J184" s="4"/>
      <c r="K184" s="4"/>
      <c r="L184" s="4"/>
      <c r="M184" s="4"/>
      <c r="N184" s="4"/>
      <c r="O184" s="4"/>
      <c r="P184" s="4"/>
      <c r="Q184" s="4"/>
      <c r="R184" s="4"/>
      <c r="S184" s="4"/>
      <c r="T184" s="4"/>
      <c r="U184" s="4"/>
      <c r="V184" s="4"/>
      <c r="W184" s="4"/>
    </row>
    <row r="185" spans="1:23" ht="13.5" customHeight="1">
      <c r="A185" s="4"/>
      <c r="B185" s="4"/>
      <c r="C185" s="3"/>
      <c r="D185" s="4"/>
      <c r="E185" s="4"/>
      <c r="F185" s="4"/>
      <c r="G185" s="4"/>
      <c r="H185" s="4"/>
      <c r="I185" s="4"/>
      <c r="J185" s="4"/>
      <c r="K185" s="4"/>
      <c r="L185" s="4"/>
      <c r="M185" s="4"/>
      <c r="N185" s="4"/>
      <c r="O185" s="4"/>
      <c r="P185" s="4"/>
      <c r="Q185" s="4"/>
      <c r="R185" s="4"/>
      <c r="S185" s="4"/>
      <c r="T185" s="4"/>
      <c r="U185" s="4"/>
      <c r="V185" s="4"/>
      <c r="W185" s="4"/>
    </row>
    <row r="186" spans="1:23" ht="13.5" customHeight="1">
      <c r="A186" s="4"/>
      <c r="B186" s="4"/>
      <c r="C186" s="3"/>
      <c r="D186" s="4"/>
      <c r="E186" s="4"/>
      <c r="F186" s="4"/>
      <c r="G186" s="4"/>
      <c r="H186" s="4"/>
      <c r="I186" s="4"/>
      <c r="J186" s="4"/>
      <c r="K186" s="4"/>
      <c r="L186" s="4"/>
      <c r="M186" s="4"/>
      <c r="N186" s="4"/>
      <c r="O186" s="4"/>
      <c r="P186" s="4"/>
      <c r="Q186" s="4"/>
      <c r="R186" s="4"/>
      <c r="S186" s="4"/>
      <c r="T186" s="4"/>
      <c r="U186" s="4"/>
      <c r="V186" s="4"/>
      <c r="W186" s="4"/>
    </row>
    <row r="187" spans="1:23" ht="13.5" customHeight="1">
      <c r="A187" s="4"/>
      <c r="B187" s="4"/>
      <c r="C187" s="3"/>
      <c r="D187" s="4"/>
      <c r="E187" s="4"/>
      <c r="F187" s="4"/>
      <c r="G187" s="4"/>
      <c r="H187" s="4"/>
      <c r="I187" s="4"/>
      <c r="J187" s="4"/>
      <c r="K187" s="4"/>
      <c r="L187" s="4"/>
      <c r="M187" s="4"/>
      <c r="N187" s="4"/>
      <c r="O187" s="4"/>
      <c r="P187" s="4"/>
      <c r="Q187" s="4"/>
      <c r="R187" s="4"/>
      <c r="S187" s="4"/>
      <c r="T187" s="4"/>
      <c r="U187" s="4"/>
      <c r="V187" s="4"/>
      <c r="W187" s="4"/>
    </row>
    <row r="188" spans="1:23" ht="13.5" customHeight="1">
      <c r="A188" s="4"/>
      <c r="B188" s="4"/>
      <c r="C188" s="3"/>
      <c r="D188" s="4"/>
      <c r="E188" s="4"/>
      <c r="F188" s="4"/>
      <c r="G188" s="4"/>
      <c r="H188" s="4"/>
      <c r="I188" s="4"/>
      <c r="J188" s="4"/>
      <c r="K188" s="4"/>
      <c r="L188" s="4"/>
      <c r="M188" s="4"/>
      <c r="N188" s="4"/>
      <c r="O188" s="4"/>
      <c r="P188" s="4"/>
      <c r="Q188" s="4"/>
      <c r="R188" s="4"/>
      <c r="S188" s="4"/>
      <c r="T188" s="4"/>
      <c r="U188" s="4"/>
      <c r="V188" s="4"/>
      <c r="W188" s="4"/>
    </row>
    <row r="189" spans="1:23" ht="13.5" customHeight="1">
      <c r="A189" s="4"/>
      <c r="B189" s="4"/>
      <c r="C189" s="3"/>
      <c r="D189" s="4"/>
      <c r="E189" s="4"/>
      <c r="F189" s="4"/>
      <c r="G189" s="4"/>
      <c r="H189" s="4"/>
      <c r="I189" s="4"/>
      <c r="J189" s="4"/>
      <c r="K189" s="4"/>
      <c r="L189" s="4"/>
      <c r="M189" s="4"/>
      <c r="N189" s="4"/>
      <c r="O189" s="4"/>
      <c r="P189" s="4"/>
      <c r="Q189" s="4"/>
      <c r="R189" s="4"/>
      <c r="S189" s="4"/>
      <c r="T189" s="4"/>
      <c r="U189" s="4"/>
      <c r="V189" s="4"/>
      <c r="W189" s="4"/>
    </row>
    <row r="190" spans="1:23" ht="13.5" customHeight="1">
      <c r="A190" s="4"/>
      <c r="B190" s="4"/>
      <c r="C190" s="3"/>
      <c r="D190" s="4"/>
      <c r="E190" s="4"/>
      <c r="F190" s="4"/>
      <c r="G190" s="4"/>
      <c r="H190" s="4"/>
      <c r="I190" s="4"/>
      <c r="J190" s="4"/>
      <c r="K190" s="4"/>
      <c r="L190" s="4"/>
      <c r="M190" s="4"/>
      <c r="N190" s="4"/>
      <c r="O190" s="4"/>
      <c r="P190" s="4"/>
      <c r="Q190" s="4"/>
      <c r="R190" s="4"/>
      <c r="S190" s="4"/>
      <c r="T190" s="4"/>
      <c r="U190" s="4"/>
      <c r="V190" s="4"/>
      <c r="W190" s="4"/>
    </row>
    <row r="191" spans="1:23" ht="13.5" customHeight="1">
      <c r="A191" s="4"/>
      <c r="B191" s="4"/>
      <c r="C191" s="3"/>
      <c r="D191" s="4"/>
      <c r="E191" s="4"/>
      <c r="F191" s="4"/>
      <c r="G191" s="4"/>
      <c r="H191" s="4"/>
      <c r="I191" s="4"/>
      <c r="J191" s="4"/>
      <c r="K191" s="4"/>
      <c r="L191" s="4"/>
      <c r="M191" s="4"/>
      <c r="N191" s="4"/>
      <c r="O191" s="4"/>
      <c r="P191" s="4"/>
      <c r="Q191" s="4"/>
      <c r="R191" s="4"/>
      <c r="S191" s="4"/>
      <c r="T191" s="4"/>
      <c r="U191" s="4"/>
      <c r="V191" s="4"/>
      <c r="W191" s="4"/>
    </row>
    <row r="192" spans="1:23" ht="13.5" customHeight="1">
      <c r="A192" s="4"/>
      <c r="B192" s="4"/>
      <c r="C192" s="3"/>
      <c r="D192" s="4"/>
      <c r="E192" s="4"/>
      <c r="F192" s="4"/>
      <c r="G192" s="4"/>
      <c r="H192" s="4"/>
      <c r="I192" s="4"/>
      <c r="J192" s="4"/>
      <c r="K192" s="4"/>
      <c r="L192" s="4"/>
      <c r="M192" s="4"/>
      <c r="N192" s="4"/>
      <c r="O192" s="4"/>
      <c r="P192" s="4"/>
      <c r="Q192" s="4"/>
      <c r="R192" s="4"/>
      <c r="S192" s="4"/>
      <c r="T192" s="4"/>
      <c r="U192" s="4"/>
      <c r="V192" s="4"/>
      <c r="W192" s="4"/>
    </row>
    <row r="193" spans="1:23" ht="13.5" customHeight="1">
      <c r="A193" s="4"/>
      <c r="B193" s="4"/>
      <c r="C193" s="3"/>
      <c r="D193" s="4"/>
      <c r="E193" s="4"/>
      <c r="F193" s="4"/>
      <c r="G193" s="4"/>
      <c r="H193" s="4"/>
      <c r="I193" s="4"/>
      <c r="J193" s="4"/>
      <c r="K193" s="4"/>
      <c r="L193" s="4"/>
      <c r="M193" s="4"/>
      <c r="N193" s="4"/>
      <c r="O193" s="4"/>
      <c r="P193" s="4"/>
      <c r="Q193" s="4"/>
      <c r="R193" s="4"/>
      <c r="S193" s="4"/>
      <c r="T193" s="4"/>
      <c r="U193" s="4"/>
      <c r="V193" s="4"/>
      <c r="W193" s="4"/>
    </row>
    <row r="194" spans="1:23" ht="13.5" customHeight="1">
      <c r="A194" s="4"/>
      <c r="B194" s="4"/>
      <c r="C194" s="3"/>
      <c r="D194" s="4"/>
      <c r="E194" s="4"/>
      <c r="F194" s="4"/>
      <c r="G194" s="4"/>
      <c r="H194" s="4"/>
      <c r="I194" s="4"/>
      <c r="J194" s="4"/>
      <c r="K194" s="4"/>
      <c r="L194" s="4"/>
      <c r="M194" s="4"/>
      <c r="N194" s="4"/>
      <c r="O194" s="4"/>
      <c r="P194" s="4"/>
      <c r="Q194" s="4"/>
      <c r="R194" s="4"/>
      <c r="S194" s="4"/>
      <c r="T194" s="4"/>
      <c r="U194" s="4"/>
      <c r="V194" s="4"/>
      <c r="W194" s="4"/>
    </row>
    <row r="195" spans="1:23" ht="13.5" customHeight="1">
      <c r="A195" s="4"/>
      <c r="B195" s="4"/>
      <c r="C195" s="3"/>
      <c r="D195" s="4"/>
      <c r="E195" s="4"/>
      <c r="F195" s="4"/>
      <c r="G195" s="4"/>
      <c r="H195" s="4"/>
      <c r="I195" s="4"/>
      <c r="J195" s="4"/>
      <c r="K195" s="4"/>
      <c r="L195" s="4"/>
      <c r="M195" s="4"/>
      <c r="N195" s="4"/>
      <c r="O195" s="4"/>
      <c r="P195" s="4"/>
      <c r="Q195" s="4"/>
      <c r="R195" s="4"/>
      <c r="S195" s="4"/>
      <c r="T195" s="4"/>
      <c r="U195" s="4"/>
      <c r="V195" s="4"/>
      <c r="W195" s="4"/>
    </row>
    <row r="196" spans="1:23" ht="13.5" customHeight="1">
      <c r="A196" s="4"/>
      <c r="B196" s="4"/>
      <c r="C196" s="3"/>
      <c r="D196" s="4"/>
      <c r="E196" s="4"/>
      <c r="F196" s="4"/>
      <c r="G196" s="4"/>
      <c r="H196" s="4"/>
      <c r="I196" s="4"/>
      <c r="J196" s="4"/>
      <c r="K196" s="4"/>
      <c r="L196" s="4"/>
      <c r="M196" s="4"/>
      <c r="N196" s="4"/>
      <c r="O196" s="4"/>
      <c r="P196" s="4"/>
      <c r="Q196" s="4"/>
      <c r="R196" s="4"/>
      <c r="S196" s="4"/>
      <c r="T196" s="4"/>
      <c r="U196" s="4"/>
      <c r="V196" s="4"/>
      <c r="W196" s="4"/>
    </row>
    <row r="197" spans="1:23" ht="13.5" customHeight="1">
      <c r="A197" s="4"/>
      <c r="B197" s="4"/>
      <c r="C197" s="3"/>
      <c r="D197" s="4"/>
      <c r="E197" s="4"/>
      <c r="F197" s="4"/>
      <c r="G197" s="4"/>
      <c r="H197" s="4"/>
      <c r="I197" s="4"/>
      <c r="J197" s="4"/>
      <c r="K197" s="4"/>
      <c r="L197" s="4"/>
      <c r="M197" s="4"/>
      <c r="N197" s="4"/>
      <c r="O197" s="4"/>
      <c r="P197" s="4"/>
      <c r="Q197" s="4"/>
      <c r="R197" s="4"/>
      <c r="S197" s="4"/>
      <c r="T197" s="4"/>
      <c r="U197" s="4"/>
      <c r="V197" s="4"/>
      <c r="W197" s="4"/>
    </row>
    <row r="198" spans="1:23" ht="13.5" customHeight="1">
      <c r="A198" s="4"/>
      <c r="B198" s="4"/>
      <c r="C198" s="3"/>
      <c r="D198" s="4"/>
      <c r="E198" s="4"/>
      <c r="F198" s="4"/>
      <c r="G198" s="4"/>
      <c r="H198" s="4"/>
      <c r="I198" s="4"/>
      <c r="J198" s="4"/>
      <c r="K198" s="4"/>
      <c r="L198" s="4"/>
      <c r="M198" s="4"/>
      <c r="N198" s="4"/>
      <c r="O198" s="4"/>
      <c r="P198" s="4"/>
      <c r="Q198" s="4"/>
      <c r="R198" s="4"/>
      <c r="S198" s="4"/>
      <c r="T198" s="4"/>
      <c r="U198" s="4"/>
      <c r="V198" s="4"/>
      <c r="W198" s="4"/>
    </row>
    <row r="199" spans="1:23" ht="13.5" customHeight="1">
      <c r="A199" s="4"/>
      <c r="B199" s="4"/>
      <c r="C199" s="3"/>
      <c r="D199" s="4"/>
      <c r="E199" s="4"/>
      <c r="F199" s="4"/>
      <c r="G199" s="4"/>
      <c r="H199" s="4"/>
      <c r="I199" s="4"/>
      <c r="J199" s="4"/>
      <c r="K199" s="4"/>
      <c r="L199" s="4"/>
      <c r="M199" s="4"/>
      <c r="N199" s="4"/>
      <c r="O199" s="4"/>
      <c r="P199" s="4"/>
      <c r="Q199" s="4"/>
      <c r="R199" s="4"/>
      <c r="S199" s="4"/>
      <c r="T199" s="4"/>
      <c r="U199" s="4"/>
      <c r="V199" s="4"/>
      <c r="W199" s="4"/>
    </row>
    <row r="200" spans="1:23" ht="13.5" customHeight="1">
      <c r="A200" s="4"/>
      <c r="B200" s="4"/>
      <c r="C200" s="3"/>
      <c r="D200" s="4"/>
      <c r="E200" s="4"/>
      <c r="F200" s="4"/>
      <c r="G200" s="4"/>
      <c r="H200" s="4"/>
      <c r="I200" s="4"/>
      <c r="J200" s="4"/>
      <c r="K200" s="4"/>
      <c r="L200" s="4"/>
      <c r="M200" s="4"/>
      <c r="N200" s="4"/>
      <c r="O200" s="4"/>
      <c r="P200" s="4"/>
      <c r="Q200" s="4"/>
      <c r="R200" s="4"/>
      <c r="S200" s="4"/>
      <c r="T200" s="4"/>
      <c r="U200" s="4"/>
      <c r="V200" s="4"/>
      <c r="W200" s="4"/>
    </row>
    <row r="201" spans="1:23" ht="13.5" customHeight="1">
      <c r="A201" s="4"/>
      <c r="B201" s="4"/>
      <c r="C201" s="3"/>
      <c r="D201" s="4"/>
      <c r="E201" s="4"/>
      <c r="F201" s="4"/>
      <c r="G201" s="4"/>
      <c r="H201" s="4"/>
      <c r="I201" s="4"/>
      <c r="J201" s="4"/>
      <c r="K201" s="4"/>
      <c r="L201" s="4"/>
      <c r="M201" s="4"/>
      <c r="N201" s="4"/>
      <c r="O201" s="4"/>
      <c r="P201" s="4"/>
      <c r="Q201" s="4"/>
      <c r="R201" s="4"/>
      <c r="S201" s="4"/>
      <c r="T201" s="4"/>
      <c r="U201" s="4"/>
      <c r="V201" s="4"/>
      <c r="W201" s="4"/>
    </row>
    <row r="202" spans="1:23" ht="13.5" customHeight="1">
      <c r="A202" s="4"/>
      <c r="B202" s="4"/>
      <c r="C202" s="3"/>
      <c r="D202" s="4"/>
      <c r="E202" s="4"/>
      <c r="F202" s="4"/>
      <c r="G202" s="4"/>
      <c r="H202" s="4"/>
      <c r="I202" s="4"/>
      <c r="J202" s="4"/>
      <c r="K202" s="4"/>
      <c r="L202" s="4"/>
      <c r="M202" s="4"/>
      <c r="N202" s="4"/>
      <c r="O202" s="4"/>
      <c r="P202" s="4"/>
      <c r="Q202" s="4"/>
      <c r="R202" s="4"/>
      <c r="S202" s="4"/>
      <c r="T202" s="4"/>
      <c r="U202" s="4"/>
      <c r="V202" s="4"/>
      <c r="W202" s="4"/>
    </row>
    <row r="203" spans="1:23" ht="13.5" customHeight="1">
      <c r="A203" s="4"/>
      <c r="B203" s="4"/>
      <c r="C203" s="3"/>
      <c r="D203" s="4"/>
      <c r="E203" s="4"/>
      <c r="F203" s="4"/>
      <c r="G203" s="4"/>
      <c r="H203" s="4"/>
      <c r="I203" s="4"/>
      <c r="J203" s="4"/>
      <c r="K203" s="4"/>
      <c r="L203" s="4"/>
      <c r="M203" s="4"/>
      <c r="N203" s="4"/>
      <c r="O203" s="4"/>
      <c r="P203" s="4"/>
      <c r="Q203" s="4"/>
      <c r="R203" s="4"/>
      <c r="S203" s="4"/>
      <c r="T203" s="4"/>
      <c r="U203" s="4"/>
      <c r="V203" s="4"/>
      <c r="W203" s="4"/>
    </row>
    <row r="204" spans="1:23" ht="13.5" customHeight="1">
      <c r="A204" s="4"/>
      <c r="B204" s="4"/>
      <c r="C204" s="3"/>
      <c r="D204" s="4"/>
      <c r="E204" s="4"/>
      <c r="F204" s="4"/>
      <c r="G204" s="4"/>
      <c r="H204" s="4"/>
      <c r="I204" s="4"/>
      <c r="J204" s="4"/>
      <c r="K204" s="4"/>
      <c r="L204" s="4"/>
      <c r="M204" s="4"/>
      <c r="N204" s="4"/>
      <c r="O204" s="4"/>
      <c r="P204" s="4"/>
      <c r="Q204" s="4"/>
      <c r="R204" s="4"/>
      <c r="S204" s="4"/>
      <c r="T204" s="4"/>
      <c r="U204" s="4"/>
      <c r="V204" s="4"/>
      <c r="W204" s="4"/>
    </row>
    <row r="205" spans="1:23" ht="13.5" customHeight="1">
      <c r="A205" s="4"/>
      <c r="B205" s="4"/>
      <c r="C205" s="3"/>
      <c r="D205" s="4"/>
      <c r="E205" s="4"/>
      <c r="F205" s="4"/>
      <c r="G205" s="4"/>
      <c r="H205" s="4"/>
      <c r="I205" s="4"/>
      <c r="J205" s="4"/>
      <c r="K205" s="4"/>
      <c r="L205" s="4"/>
      <c r="M205" s="4"/>
      <c r="N205" s="4"/>
      <c r="O205" s="4"/>
      <c r="P205" s="4"/>
      <c r="Q205" s="4"/>
      <c r="R205" s="4"/>
      <c r="S205" s="4"/>
      <c r="T205" s="4"/>
      <c r="U205" s="4"/>
      <c r="V205" s="4"/>
      <c r="W205" s="4"/>
    </row>
    <row r="206" spans="1:23" ht="13.5" customHeight="1">
      <c r="A206" s="4"/>
      <c r="B206" s="4"/>
      <c r="C206" s="3"/>
      <c r="D206" s="4"/>
      <c r="E206" s="4"/>
      <c r="F206" s="4"/>
      <c r="G206" s="4"/>
      <c r="H206" s="4"/>
      <c r="I206" s="4"/>
      <c r="J206" s="4"/>
      <c r="K206" s="4"/>
      <c r="L206" s="4"/>
      <c r="M206" s="4"/>
      <c r="N206" s="4"/>
      <c r="O206" s="4"/>
      <c r="P206" s="4"/>
      <c r="Q206" s="4"/>
      <c r="R206" s="4"/>
      <c r="S206" s="4"/>
      <c r="T206" s="4"/>
      <c r="U206" s="4"/>
      <c r="V206" s="4"/>
      <c r="W206" s="4"/>
    </row>
    <row r="207" spans="1:23" ht="13.5" customHeight="1">
      <c r="A207" s="4"/>
      <c r="B207" s="4"/>
      <c r="C207" s="3"/>
      <c r="D207" s="4"/>
      <c r="E207" s="4"/>
      <c r="F207" s="4"/>
      <c r="G207" s="4"/>
      <c r="H207" s="4"/>
      <c r="I207" s="4"/>
      <c r="J207" s="4"/>
      <c r="K207" s="4"/>
      <c r="L207" s="4"/>
      <c r="M207" s="4"/>
      <c r="N207" s="4"/>
      <c r="O207" s="4"/>
      <c r="P207" s="4"/>
      <c r="Q207" s="4"/>
      <c r="R207" s="4"/>
      <c r="S207" s="4"/>
      <c r="T207" s="4"/>
      <c r="U207" s="4"/>
      <c r="V207" s="4"/>
      <c r="W207" s="4"/>
    </row>
    <row r="208" spans="1:23" ht="13.5" customHeight="1">
      <c r="A208" s="4"/>
      <c r="B208" s="4"/>
      <c r="C208" s="3"/>
      <c r="D208" s="4"/>
      <c r="E208" s="4"/>
      <c r="F208" s="4"/>
      <c r="G208" s="4"/>
      <c r="H208" s="4"/>
      <c r="I208" s="4"/>
      <c r="J208" s="4"/>
      <c r="K208" s="4"/>
      <c r="L208" s="4"/>
      <c r="M208" s="4"/>
      <c r="N208" s="4"/>
      <c r="O208" s="4"/>
      <c r="P208" s="4"/>
      <c r="Q208" s="4"/>
      <c r="R208" s="4"/>
      <c r="S208" s="4"/>
      <c r="T208" s="4"/>
      <c r="U208" s="4"/>
      <c r="V208" s="4"/>
      <c r="W208" s="4"/>
    </row>
    <row r="209" spans="1:23" ht="13.5" customHeight="1">
      <c r="A209" s="4"/>
      <c r="B209" s="4"/>
      <c r="C209" s="3"/>
      <c r="D209" s="4"/>
      <c r="E209" s="4"/>
      <c r="F209" s="4"/>
      <c r="G209" s="4"/>
      <c r="H209" s="4"/>
      <c r="I209" s="4"/>
      <c r="J209" s="4"/>
      <c r="K209" s="4"/>
      <c r="L209" s="4"/>
      <c r="M209" s="4"/>
      <c r="N209" s="4"/>
      <c r="O209" s="4"/>
      <c r="P209" s="4"/>
      <c r="Q209" s="4"/>
      <c r="R209" s="4"/>
      <c r="S209" s="4"/>
      <c r="T209" s="4"/>
      <c r="U209" s="4"/>
      <c r="V209" s="4"/>
      <c r="W209" s="4"/>
    </row>
    <row r="210" spans="1:23" ht="13.5" customHeight="1">
      <c r="A210" s="4"/>
      <c r="B210" s="4"/>
      <c r="C210" s="3"/>
      <c r="D210" s="4"/>
      <c r="E210" s="4"/>
      <c r="F210" s="4"/>
      <c r="G210" s="4"/>
      <c r="H210" s="4"/>
      <c r="I210" s="4"/>
      <c r="J210" s="4"/>
      <c r="K210" s="4"/>
      <c r="L210" s="4"/>
      <c r="M210" s="4"/>
      <c r="N210" s="4"/>
      <c r="O210" s="4"/>
      <c r="P210" s="4"/>
      <c r="Q210" s="4"/>
      <c r="R210" s="4"/>
      <c r="S210" s="4"/>
      <c r="T210" s="4"/>
      <c r="U210" s="4"/>
      <c r="V210" s="4"/>
      <c r="W210" s="4"/>
    </row>
    <row r="211" spans="1:23" ht="13.5" customHeight="1">
      <c r="A211" s="4"/>
      <c r="B211" s="4"/>
      <c r="C211" s="3"/>
      <c r="D211" s="4"/>
      <c r="E211" s="4"/>
      <c r="F211" s="4"/>
      <c r="G211" s="4"/>
      <c r="H211" s="4"/>
      <c r="I211" s="4"/>
      <c r="J211" s="4"/>
      <c r="K211" s="4"/>
      <c r="L211" s="4"/>
      <c r="M211" s="4"/>
      <c r="N211" s="4"/>
      <c r="O211" s="4"/>
      <c r="P211" s="4"/>
      <c r="Q211" s="4"/>
      <c r="R211" s="4"/>
      <c r="S211" s="4"/>
      <c r="T211" s="4"/>
      <c r="U211" s="4"/>
      <c r="V211" s="4"/>
      <c r="W211" s="4"/>
    </row>
    <row r="212" spans="1:23" ht="13.5" customHeight="1">
      <c r="A212" s="4"/>
      <c r="B212" s="4"/>
      <c r="C212" s="3"/>
      <c r="D212" s="4"/>
      <c r="E212" s="4"/>
      <c r="F212" s="4"/>
      <c r="G212" s="4"/>
      <c r="H212" s="4"/>
      <c r="I212" s="4"/>
      <c r="J212" s="4"/>
      <c r="K212" s="4"/>
      <c r="L212" s="4"/>
      <c r="M212" s="4"/>
      <c r="N212" s="4"/>
      <c r="O212" s="4"/>
      <c r="P212" s="4"/>
      <c r="Q212" s="4"/>
      <c r="R212" s="4"/>
      <c r="S212" s="4"/>
      <c r="T212" s="4"/>
      <c r="U212" s="4"/>
      <c r="V212" s="4"/>
      <c r="W212" s="4"/>
    </row>
    <row r="213" spans="1:23" ht="13.5" customHeight="1">
      <c r="A213" s="4"/>
      <c r="B213" s="4"/>
      <c r="C213" s="3"/>
      <c r="D213" s="4"/>
      <c r="E213" s="4"/>
      <c r="F213" s="4"/>
      <c r="G213" s="4"/>
      <c r="H213" s="4"/>
      <c r="I213" s="4"/>
      <c r="J213" s="4"/>
      <c r="K213" s="4"/>
      <c r="L213" s="4"/>
      <c r="M213" s="4"/>
      <c r="N213" s="4"/>
      <c r="O213" s="4"/>
      <c r="P213" s="4"/>
      <c r="Q213" s="4"/>
      <c r="R213" s="4"/>
      <c r="S213" s="4"/>
      <c r="T213" s="4"/>
      <c r="U213" s="4"/>
      <c r="V213" s="4"/>
      <c r="W213" s="4"/>
    </row>
    <row r="214" spans="1:23" ht="13.5" customHeight="1">
      <c r="A214" s="4"/>
      <c r="B214" s="4"/>
      <c r="C214" s="3"/>
      <c r="D214" s="4"/>
      <c r="E214" s="4"/>
      <c r="F214" s="4"/>
      <c r="G214" s="4"/>
      <c r="H214" s="4"/>
      <c r="I214" s="4"/>
      <c r="J214" s="4"/>
      <c r="K214" s="4"/>
      <c r="L214" s="4"/>
      <c r="M214" s="4"/>
      <c r="N214" s="4"/>
      <c r="O214" s="4"/>
      <c r="P214" s="4"/>
      <c r="Q214" s="4"/>
      <c r="R214" s="4"/>
      <c r="S214" s="4"/>
      <c r="T214" s="4"/>
      <c r="U214" s="4"/>
      <c r="V214" s="4"/>
      <c r="W214" s="4"/>
    </row>
    <row r="215" spans="1:23" ht="13.5" customHeight="1">
      <c r="A215" s="4"/>
      <c r="B215" s="4"/>
      <c r="C215" s="3"/>
      <c r="D215" s="4"/>
      <c r="E215" s="4"/>
      <c r="F215" s="4"/>
      <c r="G215" s="4"/>
      <c r="H215" s="4"/>
      <c r="I215" s="4"/>
      <c r="J215" s="4"/>
      <c r="K215" s="4"/>
      <c r="L215" s="4"/>
      <c r="M215" s="4"/>
      <c r="N215" s="4"/>
      <c r="O215" s="4"/>
      <c r="P215" s="4"/>
      <c r="Q215" s="4"/>
      <c r="R215" s="4"/>
      <c r="S215" s="4"/>
      <c r="T215" s="4"/>
      <c r="U215" s="4"/>
      <c r="V215" s="4"/>
      <c r="W215" s="4"/>
    </row>
    <row r="216" spans="1:23" ht="13.5" customHeight="1">
      <c r="A216" s="4"/>
      <c r="B216" s="4"/>
      <c r="C216" s="3"/>
      <c r="D216" s="4"/>
      <c r="E216" s="4"/>
      <c r="F216" s="4"/>
      <c r="G216" s="4"/>
      <c r="H216" s="4"/>
      <c r="I216" s="4"/>
      <c r="J216" s="4"/>
      <c r="K216" s="4"/>
      <c r="L216" s="4"/>
      <c r="M216" s="4"/>
      <c r="N216" s="4"/>
      <c r="O216" s="4"/>
      <c r="P216" s="4"/>
      <c r="Q216" s="4"/>
      <c r="R216" s="4"/>
      <c r="S216" s="4"/>
      <c r="T216" s="4"/>
      <c r="U216" s="4"/>
      <c r="V216" s="4"/>
      <c r="W216" s="4"/>
    </row>
    <row r="217" spans="1:23" ht="13.5" customHeight="1">
      <c r="A217" s="4"/>
      <c r="B217" s="4"/>
      <c r="C217" s="3"/>
      <c r="D217" s="4"/>
      <c r="E217" s="4"/>
      <c r="F217" s="4"/>
      <c r="G217" s="4"/>
      <c r="H217" s="4"/>
      <c r="I217" s="4"/>
      <c r="J217" s="4"/>
      <c r="K217" s="4"/>
      <c r="L217" s="4"/>
      <c r="M217" s="4"/>
      <c r="N217" s="4"/>
      <c r="O217" s="4"/>
      <c r="P217" s="4"/>
      <c r="Q217" s="4"/>
      <c r="R217" s="4"/>
      <c r="S217" s="4"/>
      <c r="T217" s="4"/>
      <c r="U217" s="4"/>
      <c r="V217" s="4"/>
      <c r="W217" s="4"/>
    </row>
    <row r="218" spans="1:23" ht="13.5" customHeight="1">
      <c r="A218" s="4"/>
      <c r="B218" s="4"/>
      <c r="C218" s="3"/>
      <c r="D218" s="4"/>
      <c r="E218" s="4"/>
      <c r="F218" s="4"/>
      <c r="G218" s="4"/>
      <c r="H218" s="4"/>
      <c r="I218" s="4"/>
      <c r="J218" s="4"/>
      <c r="K218" s="4"/>
      <c r="L218" s="4"/>
      <c r="M218" s="4"/>
      <c r="N218" s="4"/>
      <c r="O218" s="4"/>
      <c r="P218" s="4"/>
      <c r="Q218" s="4"/>
      <c r="R218" s="4"/>
      <c r="S218" s="4"/>
      <c r="T218" s="4"/>
      <c r="U218" s="4"/>
      <c r="V218" s="4"/>
      <c r="W218" s="4"/>
    </row>
    <row r="219" spans="1:23" ht="13.5" customHeight="1">
      <c r="A219" s="4"/>
      <c r="B219" s="4"/>
      <c r="C219" s="3"/>
      <c r="D219" s="4"/>
      <c r="E219" s="4"/>
      <c r="F219" s="4"/>
      <c r="G219" s="4"/>
      <c r="H219" s="4"/>
      <c r="I219" s="4"/>
      <c r="J219" s="4"/>
      <c r="K219" s="4"/>
      <c r="L219" s="4"/>
      <c r="M219" s="4"/>
      <c r="N219" s="4"/>
      <c r="O219" s="4"/>
      <c r="P219" s="4"/>
      <c r="Q219" s="4"/>
      <c r="R219" s="4"/>
      <c r="S219" s="4"/>
      <c r="T219" s="4"/>
      <c r="U219" s="4"/>
      <c r="V219" s="4"/>
      <c r="W219" s="4"/>
    </row>
    <row r="220" spans="1:23" ht="13.5" customHeight="1">
      <c r="A220" s="4"/>
      <c r="B220" s="4"/>
      <c r="C220" s="3"/>
      <c r="D220" s="4"/>
      <c r="E220" s="4"/>
      <c r="F220" s="4"/>
      <c r="G220" s="4"/>
      <c r="H220" s="4"/>
      <c r="I220" s="4"/>
      <c r="J220" s="4"/>
      <c r="K220" s="4"/>
      <c r="L220" s="4"/>
      <c r="M220" s="4"/>
      <c r="N220" s="4"/>
      <c r="O220" s="4"/>
      <c r="P220" s="4"/>
      <c r="Q220" s="4"/>
      <c r="R220" s="4"/>
      <c r="S220" s="4"/>
      <c r="T220" s="4"/>
      <c r="U220" s="4"/>
      <c r="V220" s="4"/>
      <c r="W220" s="4"/>
    </row>
    <row r="221" spans="1:23" ht="13.5" customHeight="1">
      <c r="A221" s="4"/>
      <c r="B221" s="4"/>
      <c r="C221" s="3"/>
      <c r="D221" s="4"/>
      <c r="E221" s="4"/>
      <c r="F221" s="4"/>
      <c r="G221" s="4"/>
      <c r="H221" s="4"/>
      <c r="I221" s="4"/>
      <c r="J221" s="4"/>
      <c r="K221" s="4"/>
      <c r="L221" s="4"/>
      <c r="M221" s="4"/>
      <c r="N221" s="4"/>
      <c r="O221" s="4"/>
      <c r="P221" s="4"/>
      <c r="Q221" s="4"/>
      <c r="R221" s="4"/>
      <c r="S221" s="4"/>
      <c r="T221" s="4"/>
      <c r="U221" s="4"/>
      <c r="V221" s="4"/>
      <c r="W221" s="4"/>
    </row>
    <row r="222" spans="1:23" ht="13.5" customHeight="1">
      <c r="A222" s="4"/>
      <c r="B222" s="4"/>
      <c r="C222" s="3"/>
      <c r="D222" s="4"/>
      <c r="E222" s="4"/>
      <c r="F222" s="4"/>
      <c r="G222" s="4"/>
      <c r="H222" s="4"/>
      <c r="I222" s="4"/>
      <c r="J222" s="4"/>
      <c r="K222" s="4"/>
      <c r="L222" s="4"/>
      <c r="M222" s="4"/>
      <c r="N222" s="4"/>
      <c r="O222" s="4"/>
      <c r="P222" s="4"/>
      <c r="Q222" s="4"/>
      <c r="R222" s="4"/>
      <c r="S222" s="4"/>
      <c r="T222" s="4"/>
      <c r="U222" s="4"/>
      <c r="V222" s="4"/>
      <c r="W222" s="4"/>
    </row>
    <row r="223" spans="1:23" ht="13.5" customHeight="1">
      <c r="A223" s="4"/>
      <c r="B223" s="4"/>
      <c r="C223" s="3"/>
      <c r="D223" s="4"/>
      <c r="E223" s="4"/>
      <c r="F223" s="4"/>
      <c r="G223" s="4"/>
      <c r="H223" s="4"/>
      <c r="I223" s="4"/>
      <c r="J223" s="4"/>
      <c r="K223" s="4"/>
      <c r="L223" s="4"/>
      <c r="M223" s="4"/>
      <c r="N223" s="4"/>
      <c r="O223" s="4"/>
      <c r="P223" s="4"/>
      <c r="Q223" s="4"/>
      <c r="R223" s="4"/>
      <c r="S223" s="4"/>
      <c r="T223" s="4"/>
      <c r="U223" s="4"/>
      <c r="V223" s="4"/>
      <c r="W223" s="4"/>
    </row>
    <row r="224" spans="1:23" ht="13.5" customHeight="1">
      <c r="A224" s="4"/>
      <c r="B224" s="4"/>
      <c r="C224" s="3"/>
      <c r="D224" s="4"/>
      <c r="E224" s="4"/>
      <c r="F224" s="4"/>
      <c r="G224" s="4"/>
      <c r="H224" s="4"/>
      <c r="I224" s="4"/>
      <c r="J224" s="4"/>
      <c r="K224" s="4"/>
      <c r="L224" s="4"/>
      <c r="M224" s="4"/>
      <c r="N224" s="4"/>
      <c r="O224" s="4"/>
      <c r="P224" s="4"/>
      <c r="Q224" s="4"/>
      <c r="R224" s="4"/>
      <c r="S224" s="4"/>
      <c r="T224" s="4"/>
      <c r="U224" s="4"/>
      <c r="V224" s="4"/>
      <c r="W224" s="4"/>
    </row>
    <row r="225" spans="1:23" ht="13.5" customHeight="1">
      <c r="A225" s="4"/>
      <c r="B225" s="4"/>
      <c r="C225" s="3"/>
      <c r="D225" s="4"/>
      <c r="E225" s="4"/>
      <c r="F225" s="4"/>
      <c r="G225" s="4"/>
      <c r="H225" s="4"/>
      <c r="I225" s="4"/>
      <c r="J225" s="4"/>
      <c r="K225" s="4"/>
      <c r="L225" s="4"/>
      <c r="M225" s="4"/>
      <c r="N225" s="4"/>
      <c r="O225" s="4"/>
      <c r="P225" s="4"/>
      <c r="Q225" s="4"/>
      <c r="R225" s="4"/>
      <c r="S225" s="4"/>
      <c r="T225" s="4"/>
      <c r="U225" s="4"/>
      <c r="V225" s="4"/>
      <c r="W225" s="4"/>
    </row>
    <row r="226" spans="1:23" ht="13.5" customHeight="1">
      <c r="A226" s="4"/>
      <c r="B226" s="4"/>
      <c r="C226" s="3"/>
      <c r="D226" s="4"/>
      <c r="E226" s="4"/>
      <c r="F226" s="4"/>
      <c r="G226" s="4"/>
      <c r="H226" s="4"/>
      <c r="I226" s="4"/>
      <c r="J226" s="4"/>
      <c r="K226" s="4"/>
      <c r="L226" s="4"/>
      <c r="M226" s="4"/>
      <c r="N226" s="4"/>
      <c r="O226" s="4"/>
      <c r="P226" s="4"/>
      <c r="Q226" s="4"/>
      <c r="R226" s="4"/>
      <c r="S226" s="4"/>
      <c r="T226" s="4"/>
      <c r="U226" s="4"/>
      <c r="V226" s="4"/>
      <c r="W226" s="4"/>
    </row>
    <row r="227" spans="1:23" ht="13.5" customHeight="1">
      <c r="A227" s="4"/>
      <c r="B227" s="4"/>
      <c r="C227" s="3"/>
      <c r="D227" s="4"/>
      <c r="E227" s="4"/>
      <c r="F227" s="4"/>
      <c r="G227" s="4"/>
      <c r="H227" s="4"/>
      <c r="I227" s="4"/>
      <c r="J227" s="4"/>
      <c r="K227" s="4"/>
      <c r="L227" s="4"/>
      <c r="M227" s="4"/>
      <c r="N227" s="4"/>
      <c r="O227" s="4"/>
      <c r="P227" s="4"/>
      <c r="Q227" s="4"/>
      <c r="R227" s="4"/>
      <c r="S227" s="4"/>
      <c r="T227" s="4"/>
      <c r="U227" s="4"/>
      <c r="V227" s="4"/>
      <c r="W227" s="4"/>
    </row>
    <row r="228" spans="1:23" ht="13.5" customHeight="1">
      <c r="A228" s="4"/>
      <c r="B228" s="4"/>
      <c r="C228" s="3"/>
      <c r="D228" s="4"/>
      <c r="E228" s="4"/>
      <c r="F228" s="4"/>
      <c r="G228" s="4"/>
      <c r="H228" s="4"/>
      <c r="I228" s="4"/>
      <c r="J228" s="4"/>
      <c r="K228" s="4"/>
      <c r="L228" s="4"/>
      <c r="M228" s="4"/>
      <c r="N228" s="4"/>
      <c r="O228" s="4"/>
      <c r="P228" s="4"/>
      <c r="Q228" s="4"/>
      <c r="R228" s="4"/>
      <c r="S228" s="4"/>
      <c r="T228" s="4"/>
      <c r="U228" s="4"/>
      <c r="V228" s="4"/>
      <c r="W228" s="4"/>
    </row>
    <row r="229" spans="1:23" ht="13.5" customHeight="1">
      <c r="A229" s="4"/>
      <c r="B229" s="4"/>
      <c r="C229" s="3"/>
      <c r="D229" s="4"/>
      <c r="E229" s="4"/>
      <c r="F229" s="4"/>
      <c r="G229" s="4"/>
      <c r="H229" s="4"/>
      <c r="I229" s="4"/>
      <c r="J229" s="4"/>
      <c r="K229" s="4"/>
      <c r="L229" s="4"/>
      <c r="M229" s="4"/>
      <c r="N229" s="4"/>
      <c r="O229" s="4"/>
      <c r="P229" s="4"/>
      <c r="Q229" s="4"/>
      <c r="R229" s="4"/>
      <c r="S229" s="4"/>
      <c r="T229" s="4"/>
      <c r="U229" s="4"/>
      <c r="V229" s="4"/>
      <c r="W229" s="4"/>
    </row>
    <row r="230" spans="1:23" ht="13.5" customHeight="1">
      <c r="A230" s="4"/>
      <c r="B230" s="4"/>
      <c r="C230" s="3"/>
      <c r="D230" s="4"/>
      <c r="E230" s="4"/>
      <c r="F230" s="4"/>
      <c r="G230" s="4"/>
      <c r="H230" s="4"/>
      <c r="I230" s="4"/>
      <c r="J230" s="4"/>
      <c r="K230" s="4"/>
      <c r="L230" s="4"/>
      <c r="M230" s="4"/>
      <c r="N230" s="4"/>
      <c r="O230" s="4"/>
      <c r="P230" s="4"/>
      <c r="Q230" s="4"/>
      <c r="R230" s="4"/>
      <c r="S230" s="4"/>
      <c r="T230" s="4"/>
      <c r="U230" s="4"/>
      <c r="V230" s="4"/>
      <c r="W230" s="4"/>
    </row>
    <row r="231" spans="1:23" ht="13.5" customHeight="1">
      <c r="A231" s="4"/>
      <c r="B231" s="4"/>
      <c r="C231" s="3"/>
      <c r="D231" s="4"/>
      <c r="E231" s="4"/>
      <c r="F231" s="4"/>
      <c r="G231" s="4"/>
      <c r="H231" s="4"/>
      <c r="I231" s="4"/>
      <c r="J231" s="4"/>
      <c r="K231" s="4"/>
      <c r="L231" s="4"/>
      <c r="M231" s="4"/>
      <c r="N231" s="4"/>
      <c r="O231" s="4"/>
      <c r="P231" s="4"/>
      <c r="Q231" s="4"/>
      <c r="R231" s="4"/>
      <c r="S231" s="4"/>
      <c r="T231" s="4"/>
      <c r="U231" s="4"/>
      <c r="V231" s="4"/>
      <c r="W231" s="4"/>
    </row>
    <row r="232" spans="1:23" ht="13.5" customHeight="1">
      <c r="A232" s="4"/>
      <c r="B232" s="4"/>
      <c r="C232" s="3"/>
      <c r="D232" s="4"/>
      <c r="E232" s="4"/>
      <c r="F232" s="4"/>
      <c r="G232" s="4"/>
      <c r="H232" s="4"/>
      <c r="I232" s="4"/>
      <c r="J232" s="4"/>
      <c r="K232" s="4"/>
      <c r="L232" s="4"/>
      <c r="M232" s="4"/>
      <c r="N232" s="4"/>
      <c r="O232" s="4"/>
      <c r="P232" s="4"/>
      <c r="Q232" s="4"/>
      <c r="R232" s="4"/>
      <c r="S232" s="4"/>
      <c r="T232" s="4"/>
      <c r="U232" s="4"/>
      <c r="V232" s="4"/>
      <c r="W232" s="4"/>
    </row>
    <row r="233" spans="1:23" ht="13.5" customHeight="1">
      <c r="A233" s="4"/>
      <c r="B233" s="4"/>
      <c r="C233" s="3"/>
      <c r="D233" s="4"/>
      <c r="E233" s="4"/>
      <c r="F233" s="4"/>
      <c r="G233" s="4"/>
      <c r="H233" s="4"/>
      <c r="I233" s="4"/>
      <c r="J233" s="4"/>
      <c r="K233" s="4"/>
      <c r="L233" s="4"/>
      <c r="M233" s="4"/>
      <c r="N233" s="4"/>
      <c r="O233" s="4"/>
      <c r="P233" s="4"/>
      <c r="Q233" s="4"/>
      <c r="R233" s="4"/>
      <c r="S233" s="4"/>
      <c r="T233" s="4"/>
      <c r="U233" s="4"/>
      <c r="V233" s="4"/>
      <c r="W233" s="4"/>
    </row>
    <row r="234" spans="1:23" ht="13.5" customHeight="1">
      <c r="A234" s="4"/>
      <c r="B234" s="4"/>
      <c r="C234" s="3"/>
      <c r="D234" s="4"/>
      <c r="E234" s="4"/>
      <c r="F234" s="4"/>
      <c r="G234" s="4"/>
      <c r="H234" s="4"/>
      <c r="I234" s="4"/>
      <c r="J234" s="4"/>
      <c r="K234" s="4"/>
      <c r="L234" s="4"/>
      <c r="M234" s="4"/>
      <c r="N234" s="4"/>
      <c r="O234" s="4"/>
      <c r="P234" s="4"/>
      <c r="Q234" s="4"/>
      <c r="R234" s="4"/>
      <c r="S234" s="4"/>
      <c r="T234" s="4"/>
      <c r="U234" s="4"/>
      <c r="V234" s="4"/>
      <c r="W234" s="4"/>
    </row>
    <row r="235" spans="1:23" ht="13.5" customHeight="1">
      <c r="A235" s="4"/>
      <c r="B235" s="4"/>
      <c r="C235" s="3"/>
      <c r="D235" s="4"/>
      <c r="E235" s="4"/>
      <c r="F235" s="4"/>
      <c r="G235" s="4"/>
      <c r="H235" s="4"/>
      <c r="I235" s="4"/>
      <c r="J235" s="4"/>
      <c r="K235" s="4"/>
      <c r="L235" s="4"/>
      <c r="M235" s="4"/>
      <c r="N235" s="4"/>
      <c r="O235" s="4"/>
      <c r="P235" s="4"/>
      <c r="Q235" s="4"/>
      <c r="R235" s="4"/>
      <c r="S235" s="4"/>
      <c r="T235" s="4"/>
      <c r="U235" s="4"/>
      <c r="V235" s="4"/>
      <c r="W235" s="4"/>
    </row>
    <row r="236" spans="1:23" ht="13.5" customHeight="1">
      <c r="A236" s="4"/>
      <c r="B236" s="4"/>
      <c r="C236" s="3"/>
      <c r="D236" s="4"/>
      <c r="E236" s="4"/>
      <c r="F236" s="4"/>
      <c r="G236" s="4"/>
      <c r="H236" s="4"/>
      <c r="I236" s="4"/>
      <c r="J236" s="4"/>
      <c r="K236" s="4"/>
      <c r="L236" s="4"/>
      <c r="M236" s="4"/>
      <c r="N236" s="4"/>
      <c r="O236" s="4"/>
      <c r="P236" s="4"/>
      <c r="Q236" s="4"/>
      <c r="R236" s="4"/>
      <c r="S236" s="4"/>
      <c r="T236" s="4"/>
      <c r="U236" s="4"/>
      <c r="V236" s="4"/>
      <c r="W236" s="4"/>
    </row>
    <row r="237" spans="1:23" ht="13.5" customHeight="1">
      <c r="A237" s="4"/>
      <c r="B237" s="4"/>
      <c r="C237" s="3"/>
      <c r="D237" s="4"/>
      <c r="E237" s="4"/>
      <c r="F237" s="4"/>
      <c r="G237" s="4"/>
      <c r="H237" s="4"/>
      <c r="I237" s="4"/>
      <c r="J237" s="4"/>
      <c r="K237" s="4"/>
      <c r="L237" s="4"/>
      <c r="M237" s="4"/>
      <c r="N237" s="4"/>
      <c r="O237" s="4"/>
      <c r="P237" s="4"/>
      <c r="Q237" s="4"/>
      <c r="R237" s="4"/>
      <c r="S237" s="4"/>
      <c r="T237" s="4"/>
      <c r="U237" s="4"/>
      <c r="V237" s="4"/>
      <c r="W237" s="4"/>
    </row>
    <row r="238" spans="1:23" ht="15.75" customHeight="1"/>
    <row r="239" spans="1:23" ht="15.75" customHeight="1"/>
    <row r="240" spans="1:23"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4:C4"/>
    <mergeCell ref="A5:C5"/>
  </mergeCells>
  <pageMargins left="0.17" right="0.17" top="0.36" bottom="0.75" header="0" footer="0"/>
  <pageSetup paperSize="9" fitToHeight="0"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P1000"/>
  <sheetViews>
    <sheetView topLeftCell="A76" zoomScale="80" zoomScaleNormal="80" workbookViewId="0">
      <selection sqref="A1:C1"/>
    </sheetView>
  </sheetViews>
  <sheetFormatPr defaultColWidth="14.453125" defaultRowHeight="15" customHeight="1"/>
  <cols>
    <col min="1" max="1" width="4.81640625" customWidth="1"/>
    <col min="2" max="2" width="52" customWidth="1"/>
    <col min="3" max="9" width="8.7265625" customWidth="1"/>
    <col min="10" max="10" width="11.453125" customWidth="1"/>
    <col min="11" max="15" width="8.7265625" customWidth="1"/>
  </cols>
  <sheetData>
    <row r="1" spans="1:15" ht="14.25" customHeight="1">
      <c r="A1" s="2903" t="s">
        <v>0</v>
      </c>
      <c r="B1" s="2874"/>
      <c r="C1" s="2874"/>
      <c r="D1" s="278"/>
      <c r="E1" s="3"/>
      <c r="F1" s="3"/>
      <c r="G1" s="3"/>
      <c r="H1" s="3"/>
      <c r="I1" s="3"/>
      <c r="J1" s="279" t="s">
        <v>653</v>
      </c>
      <c r="K1" s="121"/>
      <c r="L1" s="121"/>
      <c r="M1" s="121"/>
      <c r="N1" s="249"/>
      <c r="O1" s="249"/>
    </row>
    <row r="2" spans="1:15" ht="14.25" customHeight="1">
      <c r="A2" s="2905" t="s">
        <v>1</v>
      </c>
      <c r="B2" s="2874"/>
      <c r="C2" s="2874"/>
      <c r="D2" s="280"/>
      <c r="E2" s="53"/>
      <c r="F2" s="53"/>
      <c r="G2" s="53"/>
      <c r="H2" s="53"/>
      <c r="I2" s="53"/>
      <c r="J2" s="49"/>
      <c r="K2" s="2920"/>
      <c r="L2" s="2874"/>
      <c r="M2" s="2874"/>
      <c r="N2" s="249"/>
      <c r="O2" s="249"/>
    </row>
    <row r="3" spans="1:15" ht="14.25" customHeight="1">
      <c r="A3" s="2877" t="s">
        <v>398</v>
      </c>
      <c r="B3" s="2874"/>
      <c r="C3" s="2874"/>
      <c r="D3" s="2874"/>
      <c r="E3" s="2874"/>
      <c r="F3" s="2874"/>
      <c r="G3" s="2874"/>
      <c r="H3" s="2874"/>
      <c r="I3" s="2874"/>
      <c r="J3" s="2874"/>
      <c r="K3" s="2874"/>
      <c r="L3" s="2874"/>
      <c r="M3" s="2874"/>
      <c r="N3" s="249"/>
      <c r="O3" s="249"/>
    </row>
    <row r="4" spans="1:15" ht="14.25" customHeight="1">
      <c r="A4" s="2881" t="s">
        <v>399</v>
      </c>
      <c r="B4" s="2874"/>
      <c r="C4" s="2874"/>
      <c r="D4" s="2874"/>
      <c r="E4" s="2874"/>
      <c r="F4" s="2874"/>
      <c r="G4" s="2874"/>
      <c r="H4" s="2874"/>
      <c r="I4" s="2874"/>
      <c r="J4" s="2874"/>
      <c r="K4" s="2874"/>
      <c r="L4" s="2874"/>
      <c r="M4" s="2874"/>
      <c r="N4" s="249"/>
      <c r="O4" s="249"/>
    </row>
    <row r="5" spans="1:15" ht="14.25" customHeight="1">
      <c r="A5" s="2921" t="s">
        <v>400</v>
      </c>
      <c r="B5" s="2880"/>
      <c r="C5" s="2880"/>
      <c r="D5" s="2880"/>
      <c r="E5" s="2880"/>
      <c r="F5" s="2880"/>
      <c r="G5" s="2880"/>
      <c r="H5" s="2880"/>
      <c r="I5" s="2880"/>
      <c r="J5" s="2880"/>
      <c r="K5" s="2880"/>
      <c r="L5" s="2880"/>
      <c r="M5" s="2880"/>
      <c r="N5" s="281"/>
      <c r="O5" s="281"/>
    </row>
    <row r="6" spans="1:15" ht="15" customHeight="1">
      <c r="A6" s="56"/>
      <c r="B6" s="56"/>
      <c r="C6" s="56"/>
      <c r="D6" s="432"/>
      <c r="E6" s="56"/>
      <c r="F6" s="56"/>
      <c r="G6" s="56"/>
      <c r="H6" s="56"/>
      <c r="I6" s="56"/>
      <c r="J6" s="56"/>
      <c r="K6" s="56"/>
      <c r="L6" s="56"/>
      <c r="M6" s="56" t="s">
        <v>401</v>
      </c>
      <c r="N6" s="249"/>
      <c r="O6" s="249"/>
    </row>
    <row r="7" spans="1:15" ht="36" customHeight="1">
      <c r="A7" s="2928" t="s">
        <v>159</v>
      </c>
      <c r="B7" s="2930" t="s">
        <v>402</v>
      </c>
      <c r="C7" s="2930" t="s">
        <v>403</v>
      </c>
      <c r="D7" s="2930" t="s">
        <v>404</v>
      </c>
      <c r="E7" s="2930" t="s">
        <v>405</v>
      </c>
      <c r="F7" s="2930" t="s">
        <v>406</v>
      </c>
      <c r="G7" s="2930" t="s">
        <v>407</v>
      </c>
      <c r="H7" s="2930" t="s">
        <v>408</v>
      </c>
      <c r="I7" s="2932" t="s">
        <v>409</v>
      </c>
      <c r="J7" s="2933" t="s">
        <v>388</v>
      </c>
      <c r="K7" s="2934" t="s">
        <v>410</v>
      </c>
      <c r="L7" s="2935"/>
      <c r="M7" s="2936"/>
      <c r="N7" s="2926" t="s">
        <v>411</v>
      </c>
      <c r="O7" s="2927"/>
    </row>
    <row r="8" spans="1:15" ht="32.25" customHeight="1">
      <c r="A8" s="2929"/>
      <c r="B8" s="2931"/>
      <c r="C8" s="2931"/>
      <c r="D8" s="2931"/>
      <c r="E8" s="2931"/>
      <c r="F8" s="2931"/>
      <c r="G8" s="2931"/>
      <c r="H8" s="2931"/>
      <c r="I8" s="2931"/>
      <c r="J8" s="2931"/>
      <c r="K8" s="433" t="s">
        <v>412</v>
      </c>
      <c r="L8" s="433" t="s">
        <v>413</v>
      </c>
      <c r="M8" s="433" t="s">
        <v>414</v>
      </c>
      <c r="N8" s="434" t="s">
        <v>409</v>
      </c>
      <c r="O8" s="435" t="s">
        <v>388</v>
      </c>
    </row>
    <row r="9" spans="1:15" ht="14.2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row>
    <row r="10" spans="1:15" ht="90" customHeight="1">
      <c r="A10" s="443"/>
      <c r="B10" s="437" t="s">
        <v>429</v>
      </c>
      <c r="C10" s="438"/>
      <c r="D10" s="438"/>
      <c r="E10" s="438"/>
      <c r="F10" s="438"/>
      <c r="G10" s="438"/>
      <c r="H10" s="438"/>
      <c r="I10" s="444" t="s">
        <v>430</v>
      </c>
      <c r="J10" s="445" t="s">
        <v>431</v>
      </c>
      <c r="K10" s="438"/>
      <c r="L10" s="438"/>
      <c r="M10" s="446"/>
      <c r="N10" s="295"/>
      <c r="O10" s="295"/>
    </row>
    <row r="11" spans="1:15" ht="14.25" customHeight="1">
      <c r="A11" s="307" t="s">
        <v>84</v>
      </c>
      <c r="B11" s="308" t="s">
        <v>654</v>
      </c>
      <c r="C11" s="311">
        <f t="shared" ref="C11:E11" si="0">C12+C39</f>
        <v>97</v>
      </c>
      <c r="D11" s="447">
        <f t="shared" si="0"/>
        <v>0</v>
      </c>
      <c r="E11" s="311">
        <f t="shared" si="0"/>
        <v>32</v>
      </c>
      <c r="F11" s="311"/>
      <c r="G11" s="311">
        <f t="shared" ref="G11:M11" si="1">G12+G39</f>
        <v>0</v>
      </c>
      <c r="H11" s="311">
        <f t="shared" si="1"/>
        <v>0</v>
      </c>
      <c r="I11" s="448">
        <f t="shared" si="1"/>
        <v>7244</v>
      </c>
      <c r="J11" s="448">
        <f t="shared" si="1"/>
        <v>2496.6</v>
      </c>
      <c r="K11" s="311">
        <f t="shared" si="1"/>
        <v>2496.6</v>
      </c>
      <c r="L11" s="311">
        <f t="shared" si="1"/>
        <v>0</v>
      </c>
      <c r="M11" s="313">
        <f t="shared" si="1"/>
        <v>0</v>
      </c>
      <c r="N11" s="288"/>
      <c r="O11" s="288"/>
    </row>
    <row r="12" spans="1:15" ht="14.25" customHeight="1">
      <c r="A12" s="307" t="s">
        <v>213</v>
      </c>
      <c r="B12" s="308" t="s">
        <v>433</v>
      </c>
      <c r="C12" s="309">
        <f>C13</f>
        <v>97</v>
      </c>
      <c r="D12" s="447"/>
      <c r="E12" s="309">
        <f>E13</f>
        <v>32</v>
      </c>
      <c r="F12" s="309"/>
      <c r="G12" s="311"/>
      <c r="H12" s="309"/>
      <c r="I12" s="448">
        <f t="shared" ref="I12:M12" si="2">I13</f>
        <v>7244</v>
      </c>
      <c r="J12" s="448">
        <f t="shared" si="2"/>
        <v>2496.6</v>
      </c>
      <c r="K12" s="311">
        <f t="shared" si="2"/>
        <v>2496.6</v>
      </c>
      <c r="L12" s="311">
        <f t="shared" si="2"/>
        <v>0</v>
      </c>
      <c r="M12" s="313">
        <f t="shared" si="2"/>
        <v>0</v>
      </c>
      <c r="N12" s="288"/>
      <c r="O12" s="288"/>
    </row>
    <row r="13" spans="1:15" ht="14.25" customHeight="1">
      <c r="A13" s="314">
        <v>1</v>
      </c>
      <c r="B13" s="315" t="s">
        <v>390</v>
      </c>
      <c r="C13" s="311">
        <f>C14+C26</f>
        <v>97</v>
      </c>
      <c r="D13" s="447"/>
      <c r="E13" s="311">
        <f>E14+E26</f>
        <v>32</v>
      </c>
      <c r="F13" s="311"/>
      <c r="G13" s="311"/>
      <c r="H13" s="311"/>
      <c r="I13" s="448">
        <f t="shared" ref="I13:M13" si="3">I14+I26</f>
        <v>7244</v>
      </c>
      <c r="J13" s="448">
        <f t="shared" si="3"/>
        <v>2496.6</v>
      </c>
      <c r="K13" s="311">
        <f t="shared" si="3"/>
        <v>2496.6</v>
      </c>
      <c r="L13" s="311">
        <f t="shared" si="3"/>
        <v>0</v>
      </c>
      <c r="M13" s="313">
        <f t="shared" si="3"/>
        <v>0</v>
      </c>
      <c r="N13" s="288"/>
      <c r="O13" s="288"/>
    </row>
    <row r="14" spans="1:15" ht="14.25" customHeight="1">
      <c r="A14" s="316">
        <v>1.1000000000000001</v>
      </c>
      <c r="B14" s="449" t="s">
        <v>434</v>
      </c>
      <c r="C14" s="309">
        <f>SUM(C15:C25)</f>
        <v>47</v>
      </c>
      <c r="D14" s="447"/>
      <c r="E14" s="309">
        <f>SUM(E15:E25)</f>
        <v>11</v>
      </c>
      <c r="F14" s="309"/>
      <c r="G14" s="309"/>
      <c r="H14" s="309"/>
      <c r="I14" s="450">
        <f t="shared" ref="I14:M14" si="4">SUM(I15:I25)</f>
        <v>1970</v>
      </c>
      <c r="J14" s="450">
        <f t="shared" si="4"/>
        <v>910.5</v>
      </c>
      <c r="K14" s="309">
        <f t="shared" si="4"/>
        <v>910.5</v>
      </c>
      <c r="L14" s="309">
        <f t="shared" si="4"/>
        <v>0</v>
      </c>
      <c r="M14" s="320">
        <f t="shared" si="4"/>
        <v>0</v>
      </c>
      <c r="N14" s="372"/>
      <c r="O14" s="372"/>
    </row>
    <row r="15" spans="1:15" ht="14.5">
      <c r="A15" s="451" t="s">
        <v>436</v>
      </c>
      <c r="B15" s="452" t="s">
        <v>655</v>
      </c>
      <c r="C15" s="327">
        <v>5</v>
      </c>
      <c r="D15" s="453">
        <v>1</v>
      </c>
      <c r="E15" s="327">
        <v>1</v>
      </c>
      <c r="F15" s="327">
        <v>0</v>
      </c>
      <c r="G15" s="330">
        <v>1</v>
      </c>
      <c r="H15" s="327">
        <v>70</v>
      </c>
      <c r="I15" s="454">
        <f t="shared" ref="I15:I25" si="5">C15*D15*H15</f>
        <v>350</v>
      </c>
      <c r="J15" s="455">
        <f t="shared" ref="J15:J16" si="6">C15*E15*G15*16.5</f>
        <v>82.5</v>
      </c>
      <c r="K15" s="385">
        <f t="shared" ref="K15:K25" si="7">J15</f>
        <v>82.5</v>
      </c>
      <c r="L15" s="385">
        <v>0</v>
      </c>
      <c r="M15" s="456">
        <v>0</v>
      </c>
      <c r="N15" s="372"/>
      <c r="O15" s="372"/>
    </row>
    <row r="16" spans="1:15" ht="14.5">
      <c r="A16" s="457" t="s">
        <v>440</v>
      </c>
      <c r="B16" s="458" t="s">
        <v>655</v>
      </c>
      <c r="C16" s="459">
        <v>3</v>
      </c>
      <c r="D16" s="460">
        <v>1</v>
      </c>
      <c r="E16" s="459">
        <v>1</v>
      </c>
      <c r="F16" s="459">
        <v>0</v>
      </c>
      <c r="G16" s="461">
        <v>1</v>
      </c>
      <c r="H16" s="459">
        <v>70</v>
      </c>
      <c r="I16" s="454">
        <f t="shared" si="5"/>
        <v>210</v>
      </c>
      <c r="J16" s="462">
        <f t="shared" si="6"/>
        <v>49.5</v>
      </c>
      <c r="K16" s="390">
        <f t="shared" si="7"/>
        <v>49.5</v>
      </c>
      <c r="L16" s="390">
        <v>0</v>
      </c>
      <c r="M16" s="463">
        <v>0</v>
      </c>
      <c r="N16" s="372"/>
      <c r="O16" s="372"/>
    </row>
    <row r="17" spans="1:16" ht="14.5">
      <c r="A17" s="457" t="s">
        <v>443</v>
      </c>
      <c r="B17" s="458" t="s">
        <v>656</v>
      </c>
      <c r="C17" s="459">
        <v>5</v>
      </c>
      <c r="D17" s="460">
        <v>1.3</v>
      </c>
      <c r="E17" s="459">
        <v>1</v>
      </c>
      <c r="F17" s="459">
        <v>0</v>
      </c>
      <c r="G17" s="461">
        <v>1</v>
      </c>
      <c r="H17" s="459">
        <v>30</v>
      </c>
      <c r="I17" s="454">
        <f t="shared" si="5"/>
        <v>195</v>
      </c>
      <c r="J17" s="462">
        <f t="shared" ref="J17:J18" si="8">C17*E17*G17*16.5*1.3</f>
        <v>107.25</v>
      </c>
      <c r="K17" s="390">
        <f t="shared" si="7"/>
        <v>107.25</v>
      </c>
      <c r="L17" s="390">
        <v>0</v>
      </c>
      <c r="M17" s="463">
        <v>0</v>
      </c>
      <c r="N17" s="372"/>
      <c r="O17" s="372"/>
    </row>
    <row r="18" spans="1:16" ht="14.5">
      <c r="A18" s="464" t="s">
        <v>446</v>
      </c>
      <c r="B18" s="458" t="s">
        <v>657</v>
      </c>
      <c r="C18" s="459">
        <v>5</v>
      </c>
      <c r="D18" s="460">
        <v>1.3</v>
      </c>
      <c r="E18" s="459">
        <v>1</v>
      </c>
      <c r="F18" s="459">
        <v>0</v>
      </c>
      <c r="G18" s="461">
        <v>1</v>
      </c>
      <c r="H18" s="459">
        <v>30</v>
      </c>
      <c r="I18" s="454">
        <f t="shared" si="5"/>
        <v>195</v>
      </c>
      <c r="J18" s="462">
        <f t="shared" si="8"/>
        <v>107.25</v>
      </c>
      <c r="K18" s="390">
        <f t="shared" si="7"/>
        <v>107.25</v>
      </c>
      <c r="L18" s="390">
        <v>0</v>
      </c>
      <c r="M18" s="463">
        <v>0</v>
      </c>
      <c r="N18" s="372"/>
      <c r="O18" s="372"/>
    </row>
    <row r="19" spans="1:16" ht="14.5">
      <c r="A19" s="464" t="s">
        <v>449</v>
      </c>
      <c r="B19" s="458" t="s">
        <v>658</v>
      </c>
      <c r="C19" s="459">
        <v>5</v>
      </c>
      <c r="D19" s="460">
        <v>1</v>
      </c>
      <c r="E19" s="459">
        <v>1</v>
      </c>
      <c r="F19" s="459">
        <v>0</v>
      </c>
      <c r="G19" s="461">
        <v>1</v>
      </c>
      <c r="H19" s="459">
        <v>35</v>
      </c>
      <c r="I19" s="454">
        <f t="shared" si="5"/>
        <v>175</v>
      </c>
      <c r="J19" s="462">
        <f>C19*E19*G19*16.5</f>
        <v>82.5</v>
      </c>
      <c r="K19" s="390">
        <f t="shared" si="7"/>
        <v>82.5</v>
      </c>
      <c r="L19" s="390">
        <v>0</v>
      </c>
      <c r="M19" s="463">
        <v>0</v>
      </c>
      <c r="N19" s="372"/>
      <c r="O19" s="372"/>
    </row>
    <row r="20" spans="1:16" ht="14.5">
      <c r="A20" s="465" t="s">
        <v>452</v>
      </c>
      <c r="B20" s="466" t="s">
        <v>659</v>
      </c>
      <c r="C20" s="467">
        <v>3</v>
      </c>
      <c r="D20" s="468">
        <v>1</v>
      </c>
      <c r="E20" s="467">
        <v>1</v>
      </c>
      <c r="F20" s="467">
        <v>1</v>
      </c>
      <c r="G20" s="469">
        <v>1</v>
      </c>
      <c r="H20" s="467">
        <v>15</v>
      </c>
      <c r="I20" s="454">
        <f t="shared" si="5"/>
        <v>45</v>
      </c>
      <c r="J20" s="470">
        <f>C20*E20*G20*15</f>
        <v>45</v>
      </c>
      <c r="K20" s="471">
        <f t="shared" si="7"/>
        <v>45</v>
      </c>
      <c r="L20" s="471">
        <v>0</v>
      </c>
      <c r="M20" s="472">
        <v>0</v>
      </c>
      <c r="N20" s="473"/>
      <c r="O20" s="473"/>
      <c r="P20" s="474"/>
    </row>
    <row r="21" spans="1:16" ht="15.75" customHeight="1">
      <c r="A21" s="457" t="s">
        <v>455</v>
      </c>
      <c r="B21" s="458" t="s">
        <v>660</v>
      </c>
      <c r="C21" s="459">
        <v>5</v>
      </c>
      <c r="D21" s="460">
        <v>1.3</v>
      </c>
      <c r="E21" s="459">
        <v>1</v>
      </c>
      <c r="F21" s="459">
        <v>0</v>
      </c>
      <c r="G21" s="461">
        <v>1</v>
      </c>
      <c r="H21" s="459">
        <v>35</v>
      </c>
      <c r="I21" s="454">
        <f t="shared" si="5"/>
        <v>227.5</v>
      </c>
      <c r="J21" s="462">
        <f>C21*E21*G21*16.5*1.3</f>
        <v>107.25</v>
      </c>
      <c r="K21" s="390">
        <f t="shared" si="7"/>
        <v>107.25</v>
      </c>
      <c r="L21" s="390">
        <v>0</v>
      </c>
      <c r="M21" s="463">
        <v>0</v>
      </c>
      <c r="N21" s="372"/>
      <c r="O21" s="372"/>
    </row>
    <row r="22" spans="1:16" ht="15.75" customHeight="1">
      <c r="A22" s="457" t="s">
        <v>457</v>
      </c>
      <c r="B22" s="458" t="s">
        <v>661</v>
      </c>
      <c r="C22" s="459">
        <v>3</v>
      </c>
      <c r="D22" s="460">
        <v>1</v>
      </c>
      <c r="E22" s="459">
        <v>1</v>
      </c>
      <c r="F22" s="459">
        <v>0</v>
      </c>
      <c r="G22" s="461">
        <v>1</v>
      </c>
      <c r="H22" s="459">
        <v>35</v>
      </c>
      <c r="I22" s="454">
        <f t="shared" si="5"/>
        <v>105</v>
      </c>
      <c r="J22" s="462">
        <f t="shared" ref="J22:J23" si="9">C22*E22*G22*16.5</f>
        <v>49.5</v>
      </c>
      <c r="K22" s="390">
        <f t="shared" si="7"/>
        <v>49.5</v>
      </c>
      <c r="L22" s="390">
        <v>0</v>
      </c>
      <c r="M22" s="463">
        <v>0</v>
      </c>
      <c r="N22" s="372"/>
      <c r="O22" s="372"/>
    </row>
    <row r="23" spans="1:16" ht="15.75" customHeight="1">
      <c r="A23" s="457" t="s">
        <v>459</v>
      </c>
      <c r="B23" s="458" t="s">
        <v>662</v>
      </c>
      <c r="C23" s="459">
        <v>5</v>
      </c>
      <c r="D23" s="460">
        <v>1</v>
      </c>
      <c r="E23" s="459">
        <v>1</v>
      </c>
      <c r="F23" s="459">
        <v>0</v>
      </c>
      <c r="G23" s="461">
        <v>1</v>
      </c>
      <c r="H23" s="459">
        <v>30</v>
      </c>
      <c r="I23" s="454">
        <f t="shared" si="5"/>
        <v>150</v>
      </c>
      <c r="J23" s="462">
        <f t="shared" si="9"/>
        <v>82.5</v>
      </c>
      <c r="K23" s="390">
        <f t="shared" si="7"/>
        <v>82.5</v>
      </c>
      <c r="L23" s="390">
        <v>0</v>
      </c>
      <c r="M23" s="463">
        <v>0</v>
      </c>
      <c r="N23" s="372"/>
      <c r="O23" s="372"/>
    </row>
    <row r="24" spans="1:16" ht="15.75" customHeight="1">
      <c r="A24" s="464" t="s">
        <v>462</v>
      </c>
      <c r="B24" s="458" t="s">
        <v>663</v>
      </c>
      <c r="C24" s="459">
        <v>3</v>
      </c>
      <c r="D24" s="460">
        <v>1</v>
      </c>
      <c r="E24" s="459">
        <v>1</v>
      </c>
      <c r="F24" s="459">
        <v>2</v>
      </c>
      <c r="G24" s="461">
        <v>1</v>
      </c>
      <c r="H24" s="459">
        <v>30</v>
      </c>
      <c r="I24" s="454">
        <f t="shared" si="5"/>
        <v>90</v>
      </c>
      <c r="J24" s="462">
        <f>C24*F24*15</f>
        <v>90</v>
      </c>
      <c r="K24" s="390">
        <f t="shared" si="7"/>
        <v>90</v>
      </c>
      <c r="L24" s="390">
        <v>0</v>
      </c>
      <c r="M24" s="463">
        <v>0</v>
      </c>
      <c r="N24" s="372"/>
      <c r="O24" s="372"/>
    </row>
    <row r="25" spans="1:16" ht="15.75" customHeight="1">
      <c r="A25" s="457" t="s">
        <v>465</v>
      </c>
      <c r="B25" s="458" t="s">
        <v>664</v>
      </c>
      <c r="C25" s="459">
        <v>5</v>
      </c>
      <c r="D25" s="460">
        <v>1.3</v>
      </c>
      <c r="E25" s="459">
        <v>1</v>
      </c>
      <c r="F25" s="459">
        <v>0</v>
      </c>
      <c r="G25" s="461">
        <v>1</v>
      </c>
      <c r="H25" s="459">
        <v>35</v>
      </c>
      <c r="I25" s="454">
        <f t="shared" si="5"/>
        <v>227.5</v>
      </c>
      <c r="J25" s="462">
        <f>C25*E25*G25*16.5*1.3</f>
        <v>107.25</v>
      </c>
      <c r="K25" s="390">
        <f t="shared" si="7"/>
        <v>107.25</v>
      </c>
      <c r="L25" s="390">
        <v>0</v>
      </c>
      <c r="M25" s="463">
        <v>0</v>
      </c>
      <c r="N25" s="372"/>
      <c r="O25" s="372"/>
    </row>
    <row r="26" spans="1:16" ht="14.25" customHeight="1">
      <c r="A26" s="356">
        <v>1.2</v>
      </c>
      <c r="B26" s="75" t="s">
        <v>665</v>
      </c>
      <c r="C26" s="393">
        <f>SUM(C27:C38)</f>
        <v>50</v>
      </c>
      <c r="D26" s="475"/>
      <c r="E26" s="393">
        <f>SUM(E27:E38)</f>
        <v>21</v>
      </c>
      <c r="F26" s="393"/>
      <c r="G26" s="395"/>
      <c r="H26" s="393"/>
      <c r="I26" s="476">
        <f t="shared" ref="I26:L26" si="10">SUM(I27:I38)</f>
        <v>5274</v>
      </c>
      <c r="J26" s="476">
        <f t="shared" si="10"/>
        <v>1586.1</v>
      </c>
      <c r="K26" s="408">
        <f t="shared" si="10"/>
        <v>1586.1</v>
      </c>
      <c r="L26" s="408">
        <f t="shared" si="10"/>
        <v>0</v>
      </c>
      <c r="M26" s="313">
        <v>0</v>
      </c>
      <c r="N26" s="372"/>
      <c r="O26" s="372"/>
    </row>
    <row r="27" spans="1:16" ht="14.25" customHeight="1">
      <c r="A27" s="367" t="s">
        <v>436</v>
      </c>
      <c r="B27" s="458" t="s">
        <v>656</v>
      </c>
      <c r="C27" s="327">
        <v>5</v>
      </c>
      <c r="D27" s="453">
        <v>1.3</v>
      </c>
      <c r="E27" s="327">
        <v>1</v>
      </c>
      <c r="F27" s="327">
        <v>0</v>
      </c>
      <c r="G27" s="330">
        <v>1</v>
      </c>
      <c r="H27" s="327">
        <v>28</v>
      </c>
      <c r="I27" s="454">
        <f t="shared" ref="I27:I38" si="11">C27*D27*H27</f>
        <v>182</v>
      </c>
      <c r="J27" s="455">
        <f t="shared" ref="J27:J28" si="12">C27*E27*G27*16.5*1.3</f>
        <v>107.25</v>
      </c>
      <c r="K27" s="385">
        <f t="shared" ref="K27:K38" si="13">J27</f>
        <v>107.25</v>
      </c>
      <c r="L27" s="385">
        <v>0</v>
      </c>
      <c r="M27" s="456">
        <v>0</v>
      </c>
      <c r="N27" s="372"/>
      <c r="O27" s="372"/>
    </row>
    <row r="28" spans="1:16" ht="14.25" customHeight="1">
      <c r="A28" s="367" t="s">
        <v>440</v>
      </c>
      <c r="B28" s="458" t="s">
        <v>657</v>
      </c>
      <c r="C28" s="477">
        <v>5</v>
      </c>
      <c r="D28" s="478">
        <v>1.3</v>
      </c>
      <c r="E28" s="477">
        <v>1</v>
      </c>
      <c r="F28" s="477">
        <v>0</v>
      </c>
      <c r="G28" s="390">
        <v>1</v>
      </c>
      <c r="H28" s="459">
        <v>27</v>
      </c>
      <c r="I28" s="454">
        <f t="shared" si="11"/>
        <v>175.5</v>
      </c>
      <c r="J28" s="462">
        <f t="shared" si="12"/>
        <v>107.25</v>
      </c>
      <c r="K28" s="390">
        <f t="shared" si="13"/>
        <v>107.25</v>
      </c>
      <c r="L28" s="390">
        <v>0</v>
      </c>
      <c r="M28" s="463">
        <v>0</v>
      </c>
      <c r="N28" s="372"/>
      <c r="O28" s="372"/>
    </row>
    <row r="29" spans="1:16" ht="14.25" customHeight="1">
      <c r="A29" s="367" t="s">
        <v>443</v>
      </c>
      <c r="B29" s="458" t="s">
        <v>662</v>
      </c>
      <c r="C29" s="459">
        <v>5</v>
      </c>
      <c r="D29" s="460">
        <v>1</v>
      </c>
      <c r="E29" s="459">
        <v>1</v>
      </c>
      <c r="F29" s="459">
        <v>0</v>
      </c>
      <c r="G29" s="461">
        <v>1</v>
      </c>
      <c r="H29" s="459">
        <v>27</v>
      </c>
      <c r="I29" s="454">
        <f t="shared" si="11"/>
        <v>135</v>
      </c>
      <c r="J29" s="462">
        <f>C29*E29*G29*16.5</f>
        <v>82.5</v>
      </c>
      <c r="K29" s="390">
        <f t="shared" si="13"/>
        <v>82.5</v>
      </c>
      <c r="L29" s="390">
        <v>0</v>
      </c>
      <c r="M29" s="463">
        <v>0</v>
      </c>
      <c r="N29" s="372"/>
      <c r="O29" s="372"/>
    </row>
    <row r="30" spans="1:16" ht="14.25" customHeight="1">
      <c r="A30" s="367" t="s">
        <v>446</v>
      </c>
      <c r="B30" s="458" t="s">
        <v>663</v>
      </c>
      <c r="C30" s="459">
        <v>3</v>
      </c>
      <c r="D30" s="460">
        <v>1</v>
      </c>
      <c r="E30" s="459">
        <v>1</v>
      </c>
      <c r="F30" s="459">
        <v>2</v>
      </c>
      <c r="G30" s="461">
        <v>1</v>
      </c>
      <c r="H30" s="459">
        <v>27</v>
      </c>
      <c r="I30" s="454">
        <f t="shared" si="11"/>
        <v>81</v>
      </c>
      <c r="J30" s="462">
        <f>C30*E30*G30*15</f>
        <v>45</v>
      </c>
      <c r="K30" s="390">
        <f t="shared" si="13"/>
        <v>45</v>
      </c>
      <c r="L30" s="390">
        <v>0</v>
      </c>
      <c r="M30" s="463">
        <v>0</v>
      </c>
      <c r="N30" s="372"/>
      <c r="O30" s="372"/>
    </row>
    <row r="31" spans="1:16" ht="14.25" customHeight="1">
      <c r="A31" s="367" t="s">
        <v>449</v>
      </c>
      <c r="B31" s="458" t="s">
        <v>666</v>
      </c>
      <c r="C31" s="459">
        <v>4</v>
      </c>
      <c r="D31" s="460">
        <v>1</v>
      </c>
      <c r="E31" s="459">
        <v>1</v>
      </c>
      <c r="F31" s="459">
        <v>0</v>
      </c>
      <c r="G31" s="461">
        <v>1</v>
      </c>
      <c r="H31" s="459">
        <v>35</v>
      </c>
      <c r="I31" s="454">
        <f t="shared" si="11"/>
        <v>140</v>
      </c>
      <c r="J31" s="462">
        <f>C31*E31*G31*16.5</f>
        <v>66</v>
      </c>
      <c r="K31" s="390">
        <f t="shared" si="13"/>
        <v>66</v>
      </c>
      <c r="L31" s="390">
        <v>0</v>
      </c>
      <c r="M31" s="463">
        <v>0</v>
      </c>
      <c r="N31" s="372"/>
      <c r="O31" s="372"/>
    </row>
    <row r="32" spans="1:16" ht="14.25" customHeight="1">
      <c r="A32" s="367" t="s">
        <v>452</v>
      </c>
      <c r="B32" s="458" t="s">
        <v>660</v>
      </c>
      <c r="C32" s="459">
        <v>5</v>
      </c>
      <c r="D32" s="460">
        <v>1.3</v>
      </c>
      <c r="E32" s="459">
        <v>1</v>
      </c>
      <c r="F32" s="459">
        <v>0</v>
      </c>
      <c r="G32" s="461">
        <v>1</v>
      </c>
      <c r="H32" s="459">
        <v>35</v>
      </c>
      <c r="I32" s="454">
        <f t="shared" si="11"/>
        <v>227.5</v>
      </c>
      <c r="J32" s="462">
        <f>C32*E32*G32*16.5*1.3</f>
        <v>107.25</v>
      </c>
      <c r="K32" s="390">
        <f t="shared" si="13"/>
        <v>107.25</v>
      </c>
      <c r="L32" s="390">
        <v>0</v>
      </c>
      <c r="M32" s="463">
        <v>0</v>
      </c>
      <c r="N32" s="372"/>
      <c r="O32" s="372"/>
    </row>
    <row r="33" spans="1:15" ht="14.25" customHeight="1">
      <c r="A33" s="367" t="s">
        <v>455</v>
      </c>
      <c r="B33" s="458" t="s">
        <v>661</v>
      </c>
      <c r="C33" s="459">
        <v>3</v>
      </c>
      <c r="D33" s="460">
        <v>1</v>
      </c>
      <c r="E33" s="459">
        <v>1</v>
      </c>
      <c r="F33" s="459">
        <v>0</v>
      </c>
      <c r="G33" s="461">
        <v>1</v>
      </c>
      <c r="H33" s="459">
        <v>35</v>
      </c>
      <c r="I33" s="454">
        <f t="shared" si="11"/>
        <v>105</v>
      </c>
      <c r="J33" s="462">
        <f t="shared" ref="J33:J34" si="14">C33*E33*G33*16.5</f>
        <v>49.5</v>
      </c>
      <c r="K33" s="390">
        <f t="shared" si="13"/>
        <v>49.5</v>
      </c>
      <c r="L33" s="390">
        <v>0</v>
      </c>
      <c r="M33" s="463">
        <v>0</v>
      </c>
      <c r="N33" s="372"/>
      <c r="O33" s="372"/>
    </row>
    <row r="34" spans="1:15" ht="14.25" customHeight="1">
      <c r="A34" s="367" t="s">
        <v>457</v>
      </c>
      <c r="B34" s="458" t="s">
        <v>658</v>
      </c>
      <c r="C34" s="459">
        <v>5</v>
      </c>
      <c r="D34" s="460">
        <v>1</v>
      </c>
      <c r="E34" s="459">
        <v>1</v>
      </c>
      <c r="F34" s="459">
        <v>0</v>
      </c>
      <c r="G34" s="461">
        <v>1</v>
      </c>
      <c r="H34" s="459">
        <v>35</v>
      </c>
      <c r="I34" s="454">
        <f t="shared" si="11"/>
        <v>175</v>
      </c>
      <c r="J34" s="462">
        <f t="shared" si="14"/>
        <v>82.5</v>
      </c>
      <c r="K34" s="390">
        <f t="shared" si="13"/>
        <v>82.5</v>
      </c>
      <c r="L34" s="390">
        <v>0</v>
      </c>
      <c r="M34" s="463">
        <v>0</v>
      </c>
      <c r="N34" s="372"/>
      <c r="O34" s="372"/>
    </row>
    <row r="35" spans="1:15" ht="14.25" customHeight="1">
      <c r="A35" s="367" t="s">
        <v>459</v>
      </c>
      <c r="B35" s="458" t="s">
        <v>655</v>
      </c>
      <c r="C35" s="459">
        <v>5</v>
      </c>
      <c r="D35" s="460">
        <v>1</v>
      </c>
      <c r="E35" s="459">
        <v>6</v>
      </c>
      <c r="F35" s="459">
        <v>0</v>
      </c>
      <c r="G35" s="461">
        <v>1</v>
      </c>
      <c r="H35" s="459">
        <v>450</v>
      </c>
      <c r="I35" s="454">
        <f t="shared" si="11"/>
        <v>2250</v>
      </c>
      <c r="J35" s="462">
        <f t="shared" ref="J35:J38" si="15">C35*D35*E35*G35*16.5</f>
        <v>495</v>
      </c>
      <c r="K35" s="390">
        <f t="shared" si="13"/>
        <v>495</v>
      </c>
      <c r="L35" s="390">
        <v>0</v>
      </c>
      <c r="M35" s="463">
        <v>0</v>
      </c>
      <c r="N35" s="372"/>
      <c r="O35" s="372"/>
    </row>
    <row r="36" spans="1:15" ht="14.25" customHeight="1">
      <c r="A36" s="367" t="s">
        <v>462</v>
      </c>
      <c r="B36" s="458" t="s">
        <v>655</v>
      </c>
      <c r="C36" s="459">
        <v>4</v>
      </c>
      <c r="D36" s="460">
        <v>1</v>
      </c>
      <c r="E36" s="459">
        <v>5</v>
      </c>
      <c r="F36" s="459">
        <v>0</v>
      </c>
      <c r="G36" s="461">
        <v>1</v>
      </c>
      <c r="H36" s="459">
        <v>375</v>
      </c>
      <c r="I36" s="454">
        <f t="shared" si="11"/>
        <v>1500</v>
      </c>
      <c r="J36" s="462">
        <f t="shared" si="15"/>
        <v>330</v>
      </c>
      <c r="K36" s="390">
        <f t="shared" si="13"/>
        <v>330</v>
      </c>
      <c r="L36" s="390">
        <v>0</v>
      </c>
      <c r="M36" s="463">
        <v>0</v>
      </c>
      <c r="N36" s="372"/>
      <c r="O36" s="372"/>
    </row>
    <row r="37" spans="1:15" ht="14.25" customHeight="1">
      <c r="A37" s="367" t="s">
        <v>465</v>
      </c>
      <c r="B37" s="458" t="s">
        <v>655</v>
      </c>
      <c r="C37" s="459">
        <v>3</v>
      </c>
      <c r="D37" s="460">
        <v>1</v>
      </c>
      <c r="E37" s="459">
        <v>1</v>
      </c>
      <c r="F37" s="459">
        <v>0</v>
      </c>
      <c r="G37" s="461">
        <v>1</v>
      </c>
      <c r="H37" s="459">
        <v>75</v>
      </c>
      <c r="I37" s="454">
        <f t="shared" si="11"/>
        <v>225</v>
      </c>
      <c r="J37" s="462">
        <f t="shared" si="15"/>
        <v>49.5</v>
      </c>
      <c r="K37" s="390">
        <f t="shared" si="13"/>
        <v>49.5</v>
      </c>
      <c r="L37" s="390">
        <v>0</v>
      </c>
      <c r="M37" s="463">
        <v>0</v>
      </c>
      <c r="N37" s="372"/>
      <c r="O37" s="372"/>
    </row>
    <row r="38" spans="1:15" ht="14.25" customHeight="1">
      <c r="A38" s="367" t="s">
        <v>468</v>
      </c>
      <c r="B38" s="458" t="s">
        <v>667</v>
      </c>
      <c r="C38" s="459">
        <v>3</v>
      </c>
      <c r="D38" s="460">
        <v>1.3</v>
      </c>
      <c r="E38" s="459">
        <v>1</v>
      </c>
      <c r="F38" s="459">
        <v>0</v>
      </c>
      <c r="G38" s="461">
        <v>1</v>
      </c>
      <c r="H38" s="459">
        <v>20</v>
      </c>
      <c r="I38" s="454">
        <f t="shared" si="11"/>
        <v>78</v>
      </c>
      <c r="J38" s="462">
        <f t="shared" si="15"/>
        <v>64.350000000000009</v>
      </c>
      <c r="K38" s="390">
        <f t="shared" si="13"/>
        <v>64.350000000000009</v>
      </c>
      <c r="L38" s="390">
        <v>0</v>
      </c>
      <c r="M38" s="463">
        <v>0</v>
      </c>
      <c r="N38" s="372"/>
      <c r="O38" s="372"/>
    </row>
    <row r="39" spans="1:15" ht="14.25" customHeight="1">
      <c r="A39" s="307" t="s">
        <v>246</v>
      </c>
      <c r="B39" s="308" t="s">
        <v>581</v>
      </c>
      <c r="C39" s="309">
        <f>C40+C60</f>
        <v>0</v>
      </c>
      <c r="D39" s="447"/>
      <c r="E39" s="309">
        <f>E40+E60</f>
        <v>0</v>
      </c>
      <c r="F39" s="309"/>
      <c r="G39" s="311"/>
      <c r="H39" s="309"/>
      <c r="I39" s="448">
        <f t="shared" ref="I39:M39" si="16">I40+I60</f>
        <v>0</v>
      </c>
      <c r="J39" s="448">
        <f t="shared" si="16"/>
        <v>0</v>
      </c>
      <c r="K39" s="311">
        <f t="shared" si="16"/>
        <v>0</v>
      </c>
      <c r="L39" s="311">
        <f t="shared" si="16"/>
        <v>0</v>
      </c>
      <c r="M39" s="313">
        <f t="shared" si="16"/>
        <v>0</v>
      </c>
      <c r="N39" s="372"/>
      <c r="O39" s="372"/>
    </row>
    <row r="40" spans="1:15" ht="14.25" customHeight="1">
      <c r="A40" s="307">
        <v>1</v>
      </c>
      <c r="B40" s="317" t="s">
        <v>582</v>
      </c>
      <c r="C40" s="309">
        <f>C41+C50</f>
        <v>0</v>
      </c>
      <c r="D40" s="447"/>
      <c r="E40" s="309">
        <f>E41+E50</f>
        <v>0</v>
      </c>
      <c r="F40" s="309"/>
      <c r="G40" s="311"/>
      <c r="H40" s="309"/>
      <c r="I40" s="448">
        <f t="shared" ref="I40:M40" si="17">I41+I50</f>
        <v>0</v>
      </c>
      <c r="J40" s="448">
        <f t="shared" si="17"/>
        <v>0</v>
      </c>
      <c r="K40" s="311">
        <f t="shared" si="17"/>
        <v>0</v>
      </c>
      <c r="L40" s="311">
        <f t="shared" si="17"/>
        <v>0</v>
      </c>
      <c r="M40" s="313">
        <f t="shared" si="17"/>
        <v>0</v>
      </c>
      <c r="N40" s="372"/>
      <c r="O40" s="372"/>
    </row>
    <row r="41" spans="1:15" ht="14.25" customHeight="1">
      <c r="A41" s="316">
        <v>1.1000000000000001</v>
      </c>
      <c r="B41" s="317" t="s">
        <v>583</v>
      </c>
      <c r="C41" s="309">
        <f>SUM(C42:C49)</f>
        <v>0</v>
      </c>
      <c r="D41" s="447"/>
      <c r="E41" s="309">
        <f>SUM(E42:E49)</f>
        <v>0</v>
      </c>
      <c r="F41" s="309"/>
      <c r="G41" s="311"/>
      <c r="H41" s="309"/>
      <c r="I41" s="448">
        <f t="shared" ref="I41:M41" si="18">SUM(I42:I49)</f>
        <v>0</v>
      </c>
      <c r="J41" s="448">
        <f t="shared" si="18"/>
        <v>0</v>
      </c>
      <c r="K41" s="311">
        <f t="shared" si="18"/>
        <v>0</v>
      </c>
      <c r="L41" s="311">
        <f t="shared" si="18"/>
        <v>0</v>
      </c>
      <c r="M41" s="313">
        <f t="shared" si="18"/>
        <v>0</v>
      </c>
      <c r="N41" s="372"/>
      <c r="O41" s="372"/>
    </row>
    <row r="42" spans="1:15" ht="14.25" customHeight="1">
      <c r="A42" s="380" t="s">
        <v>436</v>
      </c>
      <c r="B42" s="75" t="s">
        <v>642</v>
      </c>
      <c r="C42" s="401"/>
      <c r="D42" s="479"/>
      <c r="E42" s="401"/>
      <c r="F42" s="401"/>
      <c r="G42" s="403"/>
      <c r="H42" s="401"/>
      <c r="I42" s="480">
        <f t="shared" ref="I42:I49" si="19">C42*D42*H42</f>
        <v>0</v>
      </c>
      <c r="J42" s="481">
        <f t="shared" ref="J42:J49" si="20">C42*E42*G42*16.5</f>
        <v>0</v>
      </c>
      <c r="K42" s="403"/>
      <c r="L42" s="403"/>
      <c r="M42" s="406"/>
      <c r="N42" s="372"/>
      <c r="O42" s="372"/>
    </row>
    <row r="43" spans="1:15" ht="14.25" customHeight="1">
      <c r="A43" s="380" t="s">
        <v>443</v>
      </c>
      <c r="B43" s="75" t="s">
        <v>642</v>
      </c>
      <c r="C43" s="401"/>
      <c r="D43" s="479"/>
      <c r="E43" s="401"/>
      <c r="F43" s="401"/>
      <c r="G43" s="403"/>
      <c r="H43" s="401"/>
      <c r="I43" s="480">
        <f t="shared" si="19"/>
        <v>0</v>
      </c>
      <c r="J43" s="481">
        <f t="shared" si="20"/>
        <v>0</v>
      </c>
      <c r="K43" s="482"/>
      <c r="L43" s="403"/>
      <c r="M43" s="406"/>
      <c r="N43" s="372"/>
      <c r="O43" s="372"/>
    </row>
    <row r="44" spans="1:15" ht="14.25" customHeight="1">
      <c r="A44" s="380" t="s">
        <v>446</v>
      </c>
      <c r="B44" s="75" t="s">
        <v>642</v>
      </c>
      <c r="C44" s="401"/>
      <c r="D44" s="479"/>
      <c r="E44" s="401"/>
      <c r="F44" s="401"/>
      <c r="G44" s="403"/>
      <c r="H44" s="401"/>
      <c r="I44" s="480">
        <f t="shared" si="19"/>
        <v>0</v>
      </c>
      <c r="J44" s="481">
        <f t="shared" si="20"/>
        <v>0</v>
      </c>
      <c r="K44" s="482"/>
      <c r="L44" s="403"/>
      <c r="M44" s="406"/>
      <c r="N44" s="372"/>
      <c r="O44" s="372"/>
    </row>
    <row r="45" spans="1:15" ht="14.25" customHeight="1">
      <c r="A45" s="380" t="s">
        <v>449</v>
      </c>
      <c r="B45" s="75" t="s">
        <v>642</v>
      </c>
      <c r="C45" s="401"/>
      <c r="D45" s="479"/>
      <c r="E45" s="401"/>
      <c r="F45" s="401"/>
      <c r="G45" s="403"/>
      <c r="H45" s="401"/>
      <c r="I45" s="480">
        <f t="shared" si="19"/>
        <v>0</v>
      </c>
      <c r="J45" s="481">
        <f t="shared" si="20"/>
        <v>0</v>
      </c>
      <c r="K45" s="403"/>
      <c r="L45" s="403"/>
      <c r="M45" s="406"/>
      <c r="N45" s="372"/>
      <c r="O45" s="372"/>
    </row>
    <row r="46" spans="1:15" ht="14.25" customHeight="1">
      <c r="A46" s="380" t="s">
        <v>457</v>
      </c>
      <c r="B46" s="75" t="s">
        <v>642</v>
      </c>
      <c r="C46" s="401"/>
      <c r="D46" s="479"/>
      <c r="E46" s="401"/>
      <c r="F46" s="401"/>
      <c r="G46" s="403"/>
      <c r="H46" s="401"/>
      <c r="I46" s="480">
        <f t="shared" si="19"/>
        <v>0</v>
      </c>
      <c r="J46" s="481">
        <f t="shared" si="20"/>
        <v>0</v>
      </c>
      <c r="K46" s="403"/>
      <c r="L46" s="403"/>
      <c r="M46" s="406"/>
      <c r="N46" s="372"/>
      <c r="O46" s="372"/>
    </row>
    <row r="47" spans="1:15" ht="14.25" customHeight="1">
      <c r="A47" s="380" t="s">
        <v>459</v>
      </c>
      <c r="B47" s="75" t="s">
        <v>642</v>
      </c>
      <c r="C47" s="401"/>
      <c r="D47" s="479"/>
      <c r="E47" s="401"/>
      <c r="F47" s="401"/>
      <c r="G47" s="403"/>
      <c r="H47" s="401"/>
      <c r="I47" s="480">
        <f t="shared" si="19"/>
        <v>0</v>
      </c>
      <c r="J47" s="481">
        <f t="shared" si="20"/>
        <v>0</v>
      </c>
      <c r="K47" s="403"/>
      <c r="L47" s="403"/>
      <c r="M47" s="406"/>
      <c r="N47" s="372"/>
      <c r="O47" s="372"/>
    </row>
    <row r="48" spans="1:15" ht="14.25" customHeight="1">
      <c r="A48" s="380" t="s">
        <v>462</v>
      </c>
      <c r="B48" s="75" t="s">
        <v>642</v>
      </c>
      <c r="C48" s="401"/>
      <c r="D48" s="479"/>
      <c r="E48" s="401"/>
      <c r="F48" s="401"/>
      <c r="G48" s="403"/>
      <c r="H48" s="401"/>
      <c r="I48" s="480">
        <f t="shared" si="19"/>
        <v>0</v>
      </c>
      <c r="J48" s="481">
        <f t="shared" si="20"/>
        <v>0</v>
      </c>
      <c r="K48" s="482"/>
      <c r="L48" s="403"/>
      <c r="M48" s="406"/>
      <c r="N48" s="372"/>
      <c r="O48" s="372"/>
    </row>
    <row r="49" spans="1:15" ht="14.25" customHeight="1">
      <c r="A49" s="380" t="s">
        <v>471</v>
      </c>
      <c r="B49" s="75" t="s">
        <v>642</v>
      </c>
      <c r="C49" s="401"/>
      <c r="D49" s="479"/>
      <c r="E49" s="401"/>
      <c r="F49" s="401"/>
      <c r="G49" s="403"/>
      <c r="H49" s="401"/>
      <c r="I49" s="480">
        <f t="shared" si="19"/>
        <v>0</v>
      </c>
      <c r="J49" s="481">
        <f t="shared" si="20"/>
        <v>0</v>
      </c>
      <c r="K49" s="482"/>
      <c r="L49" s="403"/>
      <c r="M49" s="406"/>
      <c r="N49" s="372"/>
      <c r="O49" s="372"/>
    </row>
    <row r="50" spans="1:15" ht="14.25" customHeight="1">
      <c r="A50" s="356">
        <v>1.2</v>
      </c>
      <c r="B50" s="75" t="s">
        <v>668</v>
      </c>
      <c r="C50" s="393">
        <f>SUM(C51:C58)</f>
        <v>0</v>
      </c>
      <c r="D50" s="475"/>
      <c r="E50" s="393">
        <f>SUM(E51:E58)</f>
        <v>0</v>
      </c>
      <c r="F50" s="393"/>
      <c r="G50" s="395"/>
      <c r="H50" s="393"/>
      <c r="I50" s="476">
        <f>SUM(I51:I58)</f>
        <v>0</v>
      </c>
      <c r="J50" s="476">
        <f>SUM(J51:J59)</f>
        <v>0</v>
      </c>
      <c r="K50" s="408">
        <f t="shared" ref="K50:M50" si="21">SUM(K51:K58)</f>
        <v>0</v>
      </c>
      <c r="L50" s="408">
        <f t="shared" si="21"/>
        <v>0</v>
      </c>
      <c r="M50" s="409">
        <f t="shared" si="21"/>
        <v>0</v>
      </c>
      <c r="N50" s="372"/>
      <c r="O50" s="372"/>
    </row>
    <row r="51" spans="1:15" ht="14.25" customHeight="1">
      <c r="A51" s="380" t="s">
        <v>440</v>
      </c>
      <c r="B51" s="75" t="s">
        <v>642</v>
      </c>
      <c r="C51" s="401"/>
      <c r="D51" s="479"/>
      <c r="E51" s="401"/>
      <c r="F51" s="401"/>
      <c r="G51" s="403"/>
      <c r="H51" s="401"/>
      <c r="I51" s="480">
        <f t="shared" ref="I51:I59" si="22">C51*D51*H51</f>
        <v>0</v>
      </c>
      <c r="J51" s="481">
        <f t="shared" ref="J51:J58" si="23">C51*E51*G51*16.5</f>
        <v>0</v>
      </c>
      <c r="K51" s="403"/>
      <c r="L51" s="403"/>
      <c r="M51" s="406"/>
      <c r="N51" s="372"/>
      <c r="O51" s="372"/>
    </row>
    <row r="52" spans="1:15" ht="14.25" customHeight="1">
      <c r="A52" s="380" t="s">
        <v>443</v>
      </c>
      <c r="B52" s="75" t="s">
        <v>642</v>
      </c>
      <c r="C52" s="401"/>
      <c r="D52" s="479"/>
      <c r="E52" s="401"/>
      <c r="F52" s="401"/>
      <c r="G52" s="403"/>
      <c r="H52" s="401"/>
      <c r="I52" s="480">
        <f t="shared" si="22"/>
        <v>0</v>
      </c>
      <c r="J52" s="481">
        <f t="shared" si="23"/>
        <v>0</v>
      </c>
      <c r="K52" s="482"/>
      <c r="L52" s="403"/>
      <c r="M52" s="406"/>
      <c r="N52" s="372"/>
      <c r="O52" s="372"/>
    </row>
    <row r="53" spans="1:15" ht="14.25" customHeight="1">
      <c r="A53" s="380" t="s">
        <v>452</v>
      </c>
      <c r="B53" s="75" t="s">
        <v>642</v>
      </c>
      <c r="C53" s="401"/>
      <c r="D53" s="479"/>
      <c r="E53" s="401"/>
      <c r="F53" s="401"/>
      <c r="G53" s="403"/>
      <c r="H53" s="401"/>
      <c r="I53" s="480">
        <f t="shared" si="22"/>
        <v>0</v>
      </c>
      <c r="J53" s="481">
        <f t="shared" si="23"/>
        <v>0</v>
      </c>
      <c r="K53" s="403"/>
      <c r="L53" s="403"/>
      <c r="M53" s="406"/>
      <c r="N53" s="372"/>
      <c r="O53" s="372"/>
    </row>
    <row r="54" spans="1:15" ht="14.25" customHeight="1">
      <c r="A54" s="380" t="s">
        <v>455</v>
      </c>
      <c r="B54" s="75" t="s">
        <v>642</v>
      </c>
      <c r="C54" s="401"/>
      <c r="D54" s="479"/>
      <c r="E54" s="401"/>
      <c r="F54" s="401"/>
      <c r="G54" s="403"/>
      <c r="H54" s="401"/>
      <c r="I54" s="480">
        <f t="shared" si="22"/>
        <v>0</v>
      </c>
      <c r="J54" s="481">
        <f t="shared" si="23"/>
        <v>0</v>
      </c>
      <c r="K54" s="403"/>
      <c r="L54" s="403"/>
      <c r="M54" s="406"/>
      <c r="N54" s="372"/>
      <c r="O54" s="372"/>
    </row>
    <row r="55" spans="1:15" ht="14.25" customHeight="1">
      <c r="A55" s="380" t="s">
        <v>457</v>
      </c>
      <c r="B55" s="75" t="s">
        <v>642</v>
      </c>
      <c r="C55" s="401"/>
      <c r="D55" s="479"/>
      <c r="E55" s="401"/>
      <c r="F55" s="401"/>
      <c r="G55" s="403"/>
      <c r="H55" s="401"/>
      <c r="I55" s="480">
        <f t="shared" si="22"/>
        <v>0</v>
      </c>
      <c r="J55" s="481">
        <f t="shared" si="23"/>
        <v>0</v>
      </c>
      <c r="K55" s="403"/>
      <c r="L55" s="403"/>
      <c r="M55" s="406"/>
      <c r="N55" s="372"/>
      <c r="O55" s="372"/>
    </row>
    <row r="56" spans="1:15" ht="14.25" customHeight="1">
      <c r="A56" s="380" t="s">
        <v>465</v>
      </c>
      <c r="B56" s="75" t="s">
        <v>642</v>
      </c>
      <c r="C56" s="401"/>
      <c r="D56" s="479"/>
      <c r="E56" s="401"/>
      <c r="F56" s="401"/>
      <c r="G56" s="403"/>
      <c r="H56" s="401"/>
      <c r="I56" s="480">
        <f t="shared" si="22"/>
        <v>0</v>
      </c>
      <c r="J56" s="481">
        <f t="shared" si="23"/>
        <v>0</v>
      </c>
      <c r="K56" s="482"/>
      <c r="L56" s="403"/>
      <c r="M56" s="406"/>
      <c r="N56" s="372"/>
      <c r="O56" s="372"/>
    </row>
    <row r="57" spans="1:15" ht="14.25" customHeight="1">
      <c r="A57" s="380" t="s">
        <v>468</v>
      </c>
      <c r="B57" s="75" t="s">
        <v>642</v>
      </c>
      <c r="C57" s="401"/>
      <c r="D57" s="479"/>
      <c r="E57" s="401"/>
      <c r="F57" s="401"/>
      <c r="G57" s="403"/>
      <c r="H57" s="401"/>
      <c r="I57" s="480">
        <f t="shared" si="22"/>
        <v>0</v>
      </c>
      <c r="J57" s="481">
        <f t="shared" si="23"/>
        <v>0</v>
      </c>
      <c r="K57" s="482"/>
      <c r="L57" s="403"/>
      <c r="M57" s="406"/>
      <c r="N57" s="372"/>
      <c r="O57" s="372"/>
    </row>
    <row r="58" spans="1:15" ht="14.25" customHeight="1">
      <c r="A58" s="380" t="s">
        <v>474</v>
      </c>
      <c r="B58" s="75" t="s">
        <v>642</v>
      </c>
      <c r="C58" s="401"/>
      <c r="D58" s="479"/>
      <c r="E58" s="401"/>
      <c r="F58" s="401"/>
      <c r="G58" s="403"/>
      <c r="H58" s="401"/>
      <c r="I58" s="480">
        <f t="shared" si="22"/>
        <v>0</v>
      </c>
      <c r="J58" s="481">
        <f t="shared" si="23"/>
        <v>0</v>
      </c>
      <c r="K58" s="403"/>
      <c r="L58" s="403"/>
      <c r="M58" s="406"/>
      <c r="N58" s="372"/>
      <c r="O58" s="372"/>
    </row>
    <row r="59" spans="1:15" ht="14.25" customHeight="1">
      <c r="A59" s="380" t="s">
        <v>477</v>
      </c>
      <c r="B59" s="75" t="s">
        <v>642</v>
      </c>
      <c r="C59" s="279"/>
      <c r="D59" s="483"/>
      <c r="E59" s="279"/>
      <c r="F59" s="279"/>
      <c r="G59" s="483"/>
      <c r="H59" s="279"/>
      <c r="I59" s="484">
        <f t="shared" si="22"/>
        <v>0</v>
      </c>
      <c r="J59" s="485"/>
      <c r="K59" s="483"/>
      <c r="L59" s="403"/>
      <c r="M59" s="406"/>
      <c r="N59" s="288"/>
      <c r="O59" s="288"/>
    </row>
    <row r="60" spans="1:15" ht="14.25" customHeight="1">
      <c r="A60" s="307">
        <v>2</v>
      </c>
      <c r="B60" s="308" t="s">
        <v>639</v>
      </c>
      <c r="C60" s="309">
        <f>C61+C67</f>
        <v>0</v>
      </c>
      <c r="D60" s="447"/>
      <c r="E60" s="309">
        <f>E61+E67</f>
        <v>0</v>
      </c>
      <c r="F60" s="309"/>
      <c r="G60" s="311"/>
      <c r="H60" s="309"/>
      <c r="I60" s="448">
        <f t="shared" ref="I60:M60" si="24">I61+I67</f>
        <v>0</v>
      </c>
      <c r="J60" s="448">
        <f t="shared" si="24"/>
        <v>0</v>
      </c>
      <c r="K60" s="311">
        <f t="shared" si="24"/>
        <v>0</v>
      </c>
      <c r="L60" s="311">
        <f t="shared" si="24"/>
        <v>0</v>
      </c>
      <c r="M60" s="313">
        <f t="shared" si="24"/>
        <v>0</v>
      </c>
      <c r="N60" s="372"/>
      <c r="O60" s="372"/>
    </row>
    <row r="61" spans="1:15" ht="14.25" customHeight="1">
      <c r="A61" s="316" t="s">
        <v>640</v>
      </c>
      <c r="B61" s="317" t="s">
        <v>641</v>
      </c>
      <c r="C61" s="309">
        <f>SUM(C62:C66)</f>
        <v>0</v>
      </c>
      <c r="D61" s="447"/>
      <c r="E61" s="309">
        <f>SUM(E62:E66)</f>
        <v>0</v>
      </c>
      <c r="F61" s="309"/>
      <c r="G61" s="311"/>
      <c r="H61" s="309"/>
      <c r="I61" s="448">
        <f t="shared" ref="I61:M61" si="25">SUM(I62:I66)</f>
        <v>0</v>
      </c>
      <c r="J61" s="448">
        <f t="shared" si="25"/>
        <v>0</v>
      </c>
      <c r="K61" s="311">
        <f t="shared" si="25"/>
        <v>0</v>
      </c>
      <c r="L61" s="311">
        <f t="shared" si="25"/>
        <v>0</v>
      </c>
      <c r="M61" s="313">
        <f t="shared" si="25"/>
        <v>0</v>
      </c>
      <c r="N61" s="372"/>
      <c r="O61" s="372"/>
    </row>
    <row r="62" spans="1:15" ht="14.25" customHeight="1">
      <c r="A62" s="380" t="s">
        <v>436</v>
      </c>
      <c r="B62" s="75" t="s">
        <v>642</v>
      </c>
      <c r="C62" s="401"/>
      <c r="D62" s="479"/>
      <c r="E62" s="401"/>
      <c r="F62" s="401"/>
      <c r="G62" s="403"/>
      <c r="H62" s="401"/>
      <c r="I62" s="480">
        <f t="shared" ref="I62:I66" si="26">C62*D62*H62</f>
        <v>0</v>
      </c>
      <c r="J62" s="481">
        <f t="shared" ref="J62:J66" si="27">C62*E62*G62*16.5</f>
        <v>0</v>
      </c>
      <c r="K62" s="403"/>
      <c r="L62" s="403"/>
      <c r="M62" s="406"/>
      <c r="N62" s="372"/>
      <c r="O62" s="372"/>
    </row>
    <row r="63" spans="1:15" ht="14.25" customHeight="1">
      <c r="A63" s="380" t="s">
        <v>440</v>
      </c>
      <c r="B63" s="75" t="s">
        <v>642</v>
      </c>
      <c r="C63" s="401"/>
      <c r="D63" s="479"/>
      <c r="E63" s="401"/>
      <c r="F63" s="401"/>
      <c r="G63" s="403"/>
      <c r="H63" s="401"/>
      <c r="I63" s="480">
        <f t="shared" si="26"/>
        <v>0</v>
      </c>
      <c r="J63" s="481">
        <f t="shared" si="27"/>
        <v>0</v>
      </c>
      <c r="K63" s="403"/>
      <c r="L63" s="403"/>
      <c r="M63" s="406"/>
      <c r="N63" s="372"/>
      <c r="O63" s="372"/>
    </row>
    <row r="64" spans="1:15" ht="14.25" customHeight="1">
      <c r="A64" s="380" t="s">
        <v>443</v>
      </c>
      <c r="B64" s="75" t="s">
        <v>642</v>
      </c>
      <c r="C64" s="401"/>
      <c r="D64" s="479"/>
      <c r="E64" s="401"/>
      <c r="F64" s="401"/>
      <c r="G64" s="403"/>
      <c r="H64" s="401"/>
      <c r="I64" s="480">
        <f t="shared" si="26"/>
        <v>0</v>
      </c>
      <c r="J64" s="481">
        <f t="shared" si="27"/>
        <v>0</v>
      </c>
      <c r="K64" s="403"/>
      <c r="L64" s="403"/>
      <c r="M64" s="406"/>
      <c r="N64" s="372"/>
      <c r="O64" s="372"/>
    </row>
    <row r="65" spans="1:15" ht="14.25" customHeight="1">
      <c r="A65" s="380" t="s">
        <v>446</v>
      </c>
      <c r="B65" s="75" t="s">
        <v>642</v>
      </c>
      <c r="C65" s="401"/>
      <c r="D65" s="479"/>
      <c r="E65" s="401"/>
      <c r="F65" s="401"/>
      <c r="G65" s="403"/>
      <c r="H65" s="401"/>
      <c r="I65" s="480">
        <f t="shared" si="26"/>
        <v>0</v>
      </c>
      <c r="J65" s="481">
        <f t="shared" si="27"/>
        <v>0</v>
      </c>
      <c r="K65" s="403"/>
      <c r="L65" s="403"/>
      <c r="M65" s="406"/>
      <c r="N65" s="372"/>
      <c r="O65" s="372"/>
    </row>
    <row r="66" spans="1:15" ht="14.25" customHeight="1">
      <c r="A66" s="380" t="s">
        <v>449</v>
      </c>
      <c r="B66" s="75" t="s">
        <v>642</v>
      </c>
      <c r="C66" s="401"/>
      <c r="D66" s="479"/>
      <c r="E66" s="401"/>
      <c r="F66" s="401"/>
      <c r="G66" s="403"/>
      <c r="H66" s="401"/>
      <c r="I66" s="480">
        <f t="shared" si="26"/>
        <v>0</v>
      </c>
      <c r="J66" s="481">
        <f t="shared" si="27"/>
        <v>0</v>
      </c>
      <c r="K66" s="403"/>
      <c r="L66" s="403"/>
      <c r="M66" s="406"/>
      <c r="N66" s="372"/>
      <c r="O66" s="372"/>
    </row>
    <row r="67" spans="1:15" ht="14.25" customHeight="1">
      <c r="A67" s="367" t="s">
        <v>640</v>
      </c>
      <c r="B67" s="75" t="s">
        <v>669</v>
      </c>
      <c r="C67" s="393">
        <f>SUM(C68:C74)</f>
        <v>0</v>
      </c>
      <c r="D67" s="475"/>
      <c r="E67" s="393">
        <f>SUM(E68:E74)</f>
        <v>0</v>
      </c>
      <c r="F67" s="393"/>
      <c r="G67" s="395"/>
      <c r="H67" s="393"/>
      <c r="I67" s="476">
        <f t="shared" ref="I67:M67" si="28">SUM(I68:I74)</f>
        <v>0</v>
      </c>
      <c r="J67" s="476">
        <f t="shared" si="28"/>
        <v>0</v>
      </c>
      <c r="K67" s="408">
        <f t="shared" si="28"/>
        <v>0</v>
      </c>
      <c r="L67" s="408">
        <f t="shared" si="28"/>
        <v>0</v>
      </c>
      <c r="M67" s="409">
        <f t="shared" si="28"/>
        <v>0</v>
      </c>
      <c r="N67" s="372"/>
      <c r="O67" s="372"/>
    </row>
    <row r="68" spans="1:15" ht="14.25" customHeight="1">
      <c r="A68" s="380" t="s">
        <v>452</v>
      </c>
      <c r="B68" s="75" t="s">
        <v>642</v>
      </c>
      <c r="C68" s="401"/>
      <c r="D68" s="479"/>
      <c r="E68" s="401"/>
      <c r="F68" s="401"/>
      <c r="G68" s="403"/>
      <c r="H68" s="401"/>
      <c r="I68" s="480">
        <f t="shared" ref="I68:I74" si="29">C68*D68*H68</f>
        <v>0</v>
      </c>
      <c r="J68" s="481">
        <f t="shared" ref="J68:J74" si="30">C68*E68*G68*16.5</f>
        <v>0</v>
      </c>
      <c r="K68" s="403"/>
      <c r="L68" s="403"/>
      <c r="M68" s="406"/>
      <c r="N68" s="372"/>
      <c r="O68" s="372"/>
    </row>
    <row r="69" spans="1:15" ht="14.25" customHeight="1">
      <c r="A69" s="380" t="s">
        <v>455</v>
      </c>
      <c r="B69" s="75" t="s">
        <v>642</v>
      </c>
      <c r="C69" s="401"/>
      <c r="D69" s="479"/>
      <c r="E69" s="401"/>
      <c r="F69" s="401"/>
      <c r="G69" s="403"/>
      <c r="H69" s="401"/>
      <c r="I69" s="480">
        <f t="shared" si="29"/>
        <v>0</v>
      </c>
      <c r="J69" s="481">
        <f t="shared" si="30"/>
        <v>0</v>
      </c>
      <c r="K69" s="403"/>
      <c r="L69" s="403"/>
      <c r="M69" s="406"/>
      <c r="N69" s="372"/>
      <c r="O69" s="372"/>
    </row>
    <row r="70" spans="1:15" ht="14.25" customHeight="1">
      <c r="A70" s="380" t="s">
        <v>457</v>
      </c>
      <c r="B70" s="75" t="s">
        <v>642</v>
      </c>
      <c r="C70" s="401"/>
      <c r="D70" s="479"/>
      <c r="E70" s="401"/>
      <c r="F70" s="401"/>
      <c r="G70" s="403"/>
      <c r="H70" s="401"/>
      <c r="I70" s="480">
        <f t="shared" si="29"/>
        <v>0</v>
      </c>
      <c r="J70" s="481">
        <f t="shared" si="30"/>
        <v>0</v>
      </c>
      <c r="K70" s="403"/>
      <c r="L70" s="403"/>
      <c r="M70" s="406"/>
      <c r="N70" s="372"/>
      <c r="O70" s="372"/>
    </row>
    <row r="71" spans="1:15" ht="14.25" customHeight="1">
      <c r="A71" s="380" t="s">
        <v>459</v>
      </c>
      <c r="B71" s="75" t="s">
        <v>642</v>
      </c>
      <c r="C71" s="401"/>
      <c r="D71" s="479"/>
      <c r="E71" s="401"/>
      <c r="F71" s="401"/>
      <c r="G71" s="403"/>
      <c r="H71" s="401"/>
      <c r="I71" s="480">
        <f t="shared" si="29"/>
        <v>0</v>
      </c>
      <c r="J71" s="481">
        <f t="shared" si="30"/>
        <v>0</v>
      </c>
      <c r="K71" s="403"/>
      <c r="L71" s="403"/>
      <c r="M71" s="406"/>
      <c r="N71" s="372"/>
      <c r="O71" s="372"/>
    </row>
    <row r="72" spans="1:15" ht="14.25" customHeight="1">
      <c r="A72" s="380" t="s">
        <v>462</v>
      </c>
      <c r="B72" s="75" t="s">
        <v>642</v>
      </c>
      <c r="C72" s="401"/>
      <c r="D72" s="479"/>
      <c r="E72" s="401"/>
      <c r="F72" s="401"/>
      <c r="G72" s="403"/>
      <c r="H72" s="401"/>
      <c r="I72" s="480">
        <f t="shared" si="29"/>
        <v>0</v>
      </c>
      <c r="J72" s="481">
        <f t="shared" si="30"/>
        <v>0</v>
      </c>
      <c r="K72" s="403"/>
      <c r="L72" s="403"/>
      <c r="M72" s="406"/>
      <c r="N72" s="372"/>
      <c r="O72" s="372"/>
    </row>
    <row r="73" spans="1:15" ht="14.25" customHeight="1">
      <c r="A73" s="380" t="s">
        <v>465</v>
      </c>
      <c r="B73" s="75" t="s">
        <v>642</v>
      </c>
      <c r="C73" s="401"/>
      <c r="D73" s="479"/>
      <c r="E73" s="401"/>
      <c r="F73" s="401"/>
      <c r="G73" s="403"/>
      <c r="H73" s="401"/>
      <c r="I73" s="480">
        <f t="shared" si="29"/>
        <v>0</v>
      </c>
      <c r="J73" s="481">
        <f t="shared" si="30"/>
        <v>0</v>
      </c>
      <c r="K73" s="403"/>
      <c r="L73" s="403"/>
      <c r="M73" s="406"/>
      <c r="N73" s="372"/>
      <c r="O73" s="372"/>
    </row>
    <row r="74" spans="1:15" ht="14.25" customHeight="1">
      <c r="A74" s="486" t="s">
        <v>468</v>
      </c>
      <c r="B74" s="487" t="s">
        <v>642</v>
      </c>
      <c r="C74" s="488"/>
      <c r="D74" s="489"/>
      <c r="E74" s="488"/>
      <c r="F74" s="488"/>
      <c r="G74" s="490"/>
      <c r="H74" s="488"/>
      <c r="I74" s="491">
        <f t="shared" si="29"/>
        <v>0</v>
      </c>
      <c r="J74" s="492">
        <f t="shared" si="30"/>
        <v>0</v>
      </c>
      <c r="K74" s="490"/>
      <c r="L74" s="490"/>
      <c r="M74" s="493"/>
      <c r="N74" s="372"/>
      <c r="O74" s="372"/>
    </row>
    <row r="75" spans="1:15" ht="14.25" customHeight="1">
      <c r="A75" s="410" t="s">
        <v>87</v>
      </c>
      <c r="B75" s="411" t="s">
        <v>644</v>
      </c>
      <c r="C75" s="412"/>
      <c r="D75" s="494"/>
      <c r="E75" s="412"/>
      <c r="F75" s="412"/>
      <c r="G75" s="414"/>
      <c r="H75" s="412"/>
      <c r="I75" s="495"/>
      <c r="J75" s="495"/>
      <c r="K75" s="414"/>
      <c r="L75" s="414"/>
      <c r="M75" s="416"/>
      <c r="N75" s="372"/>
      <c r="O75" s="372"/>
    </row>
    <row r="76" spans="1:15" ht="14.25" customHeight="1">
      <c r="A76" s="410"/>
      <c r="B76" s="411" t="s">
        <v>645</v>
      </c>
      <c r="C76" s="412"/>
      <c r="D76" s="494"/>
      <c r="E76" s="412"/>
      <c r="F76" s="412"/>
      <c r="G76" s="414"/>
      <c r="H76" s="412"/>
      <c r="I76" s="495"/>
      <c r="J76" s="495"/>
      <c r="K76" s="414"/>
      <c r="L76" s="414"/>
      <c r="M76" s="416"/>
      <c r="N76" s="372"/>
      <c r="O76" s="372"/>
    </row>
    <row r="77" spans="1:15" ht="14.25" customHeight="1">
      <c r="A77" s="410"/>
      <c r="B77" s="411" t="s">
        <v>646</v>
      </c>
      <c r="C77" s="412"/>
      <c r="D77" s="494"/>
      <c r="E77" s="412"/>
      <c r="F77" s="412"/>
      <c r="G77" s="414"/>
      <c r="H77" s="412"/>
      <c r="I77" s="495"/>
      <c r="J77" s="495"/>
      <c r="K77" s="414"/>
      <c r="L77" s="414"/>
      <c r="M77" s="416"/>
      <c r="N77" s="372"/>
      <c r="O77" s="372"/>
    </row>
    <row r="78" spans="1:15" ht="14.25" customHeight="1">
      <c r="A78" s="417"/>
      <c r="B78" s="418"/>
      <c r="C78" s="419"/>
      <c r="D78" s="496"/>
      <c r="E78" s="419"/>
      <c r="F78" s="419"/>
      <c r="G78" s="421"/>
      <c r="H78" s="419"/>
      <c r="I78" s="422"/>
      <c r="J78" s="421"/>
    </row>
    <row r="79" spans="1:15" ht="15" customHeight="1">
      <c r="A79" s="120"/>
      <c r="B79" s="120"/>
      <c r="C79" s="249"/>
      <c r="D79" s="497"/>
      <c r="E79" s="249"/>
      <c r="F79" s="249"/>
      <c r="G79" s="249"/>
      <c r="H79" s="249"/>
      <c r="I79" s="249"/>
      <c r="J79" s="2875" t="s">
        <v>647</v>
      </c>
      <c r="K79" s="2874"/>
      <c r="L79" s="2874"/>
      <c r="M79" s="2874"/>
    </row>
    <row r="80" spans="1:15" ht="14.25" customHeight="1">
      <c r="A80" s="53"/>
      <c r="B80" s="53" t="s">
        <v>648</v>
      </c>
      <c r="C80" s="425"/>
      <c r="D80" s="498"/>
      <c r="E80" s="426" t="s">
        <v>649</v>
      </c>
      <c r="F80" s="425"/>
      <c r="G80" s="425"/>
      <c r="H80" s="425"/>
      <c r="I80" s="425"/>
      <c r="J80" s="2919" t="s">
        <v>650</v>
      </c>
      <c r="K80" s="2874"/>
      <c r="L80" s="2874"/>
      <c r="M80" s="2874"/>
    </row>
    <row r="81" spans="1:13" ht="14.25" customHeight="1">
      <c r="A81" s="120"/>
      <c r="B81" s="120" t="s">
        <v>651</v>
      </c>
      <c r="C81" s="49"/>
      <c r="D81" s="499"/>
      <c r="E81" s="49"/>
      <c r="F81" s="49"/>
      <c r="G81" s="49"/>
      <c r="H81" s="49"/>
      <c r="I81" s="49"/>
      <c r="J81" s="429"/>
    </row>
    <row r="82" spans="1:13" ht="14.25" customHeight="1">
      <c r="A82" s="120"/>
      <c r="B82" s="120"/>
      <c r="C82" s="49"/>
      <c r="D82" s="499"/>
      <c r="E82" s="49"/>
      <c r="F82" s="49"/>
      <c r="G82" s="49"/>
      <c r="H82" s="49"/>
      <c r="I82" s="49"/>
      <c r="J82" s="429"/>
    </row>
    <row r="83" spans="1:13" ht="14.25" customHeight="1">
      <c r="A83" s="120"/>
      <c r="B83" s="120"/>
      <c r="C83" s="49"/>
      <c r="D83" s="499"/>
      <c r="E83" s="49"/>
      <c r="F83" s="49"/>
      <c r="G83" s="49"/>
      <c r="H83" s="49"/>
      <c r="I83" s="49"/>
      <c r="J83" s="429"/>
    </row>
    <row r="84" spans="1:13" ht="14.25" customHeight="1">
      <c r="A84" s="120"/>
      <c r="B84" s="120"/>
      <c r="C84" s="49"/>
      <c r="D84" s="499"/>
      <c r="E84" s="49"/>
      <c r="F84" s="49"/>
      <c r="G84" s="49"/>
      <c r="H84" s="49"/>
      <c r="I84" s="49"/>
      <c r="J84" s="429"/>
    </row>
    <row r="85" spans="1:13" ht="14.25" customHeight="1">
      <c r="A85" s="120"/>
      <c r="B85" s="120"/>
      <c r="C85" s="49"/>
      <c r="D85" s="499"/>
      <c r="E85" s="49"/>
      <c r="F85" s="49"/>
      <c r="G85" s="49"/>
      <c r="H85" s="49"/>
      <c r="I85" s="49"/>
      <c r="J85" s="2920" t="s">
        <v>652</v>
      </c>
      <c r="K85" s="2874"/>
      <c r="L85" s="2874"/>
      <c r="M85" s="2874"/>
    </row>
    <row r="86" spans="1:13" ht="14.25" customHeight="1"/>
    <row r="87" spans="1:13" ht="14.25" customHeight="1"/>
    <row r="88" spans="1:13" ht="14.25" customHeight="1"/>
    <row r="89" spans="1:13" ht="14.25" customHeight="1"/>
    <row r="90" spans="1:13" ht="14.25" customHeight="1"/>
    <row r="91" spans="1:13" ht="14.25" customHeight="1"/>
    <row r="92" spans="1:13" ht="14.25" customHeight="1"/>
    <row r="93" spans="1:13" ht="14.25" customHeight="1"/>
    <row r="94" spans="1:13" ht="14.25" customHeight="1"/>
    <row r="95" spans="1:13" ht="14.25" customHeight="1"/>
    <row r="96" spans="1:1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B7:B8"/>
    <mergeCell ref="C7:C8"/>
    <mergeCell ref="D7:D8"/>
    <mergeCell ref="E7:E8"/>
    <mergeCell ref="F7:F8"/>
    <mergeCell ref="N7:O7"/>
    <mergeCell ref="J79:M79"/>
    <mergeCell ref="J80:M80"/>
    <mergeCell ref="J85:M85"/>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47" zoomScale="80" zoomScaleNormal="80"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6" width="8.7265625" customWidth="1"/>
  </cols>
  <sheetData>
    <row r="1" spans="1:26" ht="14.25" customHeight="1">
      <c r="A1" s="2903" t="s">
        <v>0</v>
      </c>
      <c r="B1" s="2874"/>
      <c r="C1" s="2874"/>
      <c r="D1" s="278"/>
      <c r="E1" s="3"/>
      <c r="F1" s="3"/>
      <c r="G1" s="3"/>
      <c r="H1" s="3"/>
      <c r="I1" s="3"/>
      <c r="J1" s="279" t="s">
        <v>670</v>
      </c>
      <c r="K1" s="121"/>
      <c r="L1" s="121"/>
      <c r="M1" s="121"/>
      <c r="N1" s="249"/>
      <c r="O1" s="249"/>
      <c r="P1" s="249"/>
      <c r="Q1" s="52"/>
      <c r="R1" s="52"/>
      <c r="S1" s="52"/>
      <c r="T1" s="52"/>
      <c r="U1" s="52"/>
      <c r="V1" s="52"/>
      <c r="W1" s="52"/>
      <c r="X1" s="52"/>
      <c r="Y1" s="52"/>
      <c r="Z1" s="52"/>
    </row>
    <row r="2" spans="1:26" ht="14.25" customHeight="1">
      <c r="A2" s="2905" t="s">
        <v>1</v>
      </c>
      <c r="B2" s="2874"/>
      <c r="C2" s="2874"/>
      <c r="D2" s="280"/>
      <c r="E2" s="53"/>
      <c r="F2" s="53"/>
      <c r="G2" s="53"/>
      <c r="H2" s="53"/>
      <c r="I2" s="53"/>
      <c r="J2" s="49"/>
      <c r="K2" s="2920"/>
      <c r="L2" s="2874"/>
      <c r="M2" s="2874"/>
      <c r="N2" s="249"/>
      <c r="O2" s="249"/>
      <c r="P2" s="249"/>
      <c r="Q2" s="52"/>
      <c r="R2" s="52"/>
      <c r="S2" s="52"/>
      <c r="T2" s="52"/>
      <c r="U2" s="52"/>
      <c r="V2" s="52"/>
      <c r="W2" s="52"/>
      <c r="X2" s="52"/>
      <c r="Y2" s="52"/>
      <c r="Z2" s="52"/>
    </row>
    <row r="3" spans="1:26"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c r="X4" s="52"/>
      <c r="Y4" s="52"/>
      <c r="Z4" s="52"/>
    </row>
    <row r="5" spans="1:26" ht="30" customHeight="1">
      <c r="A5" s="2921" t="s">
        <v>400</v>
      </c>
      <c r="B5" s="2880"/>
      <c r="C5" s="2880"/>
      <c r="D5" s="2880"/>
      <c r="E5" s="2880"/>
      <c r="F5" s="2880"/>
      <c r="G5" s="2880"/>
      <c r="H5" s="2880"/>
      <c r="I5" s="2880"/>
      <c r="J5" s="2880"/>
      <c r="K5" s="2880"/>
      <c r="L5" s="2880"/>
      <c r="M5" s="2937"/>
      <c r="N5" s="281"/>
      <c r="O5" s="281"/>
      <c r="P5" s="281"/>
      <c r="Q5" s="282"/>
      <c r="R5" s="282"/>
      <c r="S5" s="282"/>
      <c r="T5" s="282"/>
      <c r="U5" s="282"/>
      <c r="V5" s="282"/>
      <c r="W5" s="282"/>
      <c r="X5" s="282"/>
      <c r="Y5" s="282"/>
      <c r="Z5" s="282"/>
    </row>
    <row r="6" spans="1:26" ht="14.25" customHeight="1">
      <c r="A6" s="56"/>
      <c r="B6" s="56"/>
      <c r="C6" s="56"/>
      <c r="D6" s="432"/>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28" t="s">
        <v>159</v>
      </c>
      <c r="B7" s="2930" t="s">
        <v>402</v>
      </c>
      <c r="C7" s="2930" t="s">
        <v>403</v>
      </c>
      <c r="D7" s="2930"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c r="U7" s="257"/>
      <c r="V7" s="257"/>
      <c r="W7" s="257"/>
      <c r="X7" s="257"/>
      <c r="Y7" s="257"/>
      <c r="Z7" s="257"/>
    </row>
    <row r="8" spans="1:26"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39" t="s">
        <v>427</v>
      </c>
      <c r="O9" s="440" t="s">
        <v>428</v>
      </c>
      <c r="P9" s="500"/>
      <c r="Q9" s="296"/>
      <c r="R9" s="296"/>
      <c r="S9" s="296"/>
      <c r="T9" s="296"/>
      <c r="U9" s="296"/>
      <c r="V9" s="296"/>
      <c r="W9" s="296"/>
      <c r="X9" s="296"/>
      <c r="Y9" s="296"/>
      <c r="Z9" s="296"/>
    </row>
    <row r="10" spans="1:26" ht="83.25" customHeight="1">
      <c r="A10" s="443"/>
      <c r="B10" s="437" t="s">
        <v>429</v>
      </c>
      <c r="C10" s="438"/>
      <c r="D10" s="438"/>
      <c r="E10" s="438"/>
      <c r="F10" s="438"/>
      <c r="G10" s="438"/>
      <c r="H10" s="438"/>
      <c r="I10" s="501" t="s">
        <v>430</v>
      </c>
      <c r="J10" s="502" t="s">
        <v>431</v>
      </c>
      <c r="K10" s="438"/>
      <c r="L10" s="438"/>
      <c r="M10" s="446"/>
      <c r="N10" s="503"/>
      <c r="O10" s="503"/>
      <c r="P10" s="500"/>
      <c r="Q10" s="296"/>
      <c r="R10" s="296"/>
      <c r="S10" s="296"/>
      <c r="T10" s="296"/>
      <c r="U10" s="296"/>
      <c r="V10" s="296"/>
      <c r="W10" s="296"/>
      <c r="X10" s="296"/>
      <c r="Y10" s="296"/>
      <c r="Z10" s="296"/>
    </row>
    <row r="11" spans="1:26" ht="17.25" customHeight="1">
      <c r="A11" s="307" t="s">
        <v>84</v>
      </c>
      <c r="B11" s="308" t="s">
        <v>671</v>
      </c>
      <c r="C11" s="311">
        <f t="shared" ref="C11:E11" si="0">C12+C38</f>
        <v>111</v>
      </c>
      <c r="D11" s="447">
        <f t="shared" si="0"/>
        <v>0</v>
      </c>
      <c r="E11" s="311">
        <f t="shared" si="0"/>
        <v>32</v>
      </c>
      <c r="F11" s="311"/>
      <c r="G11" s="311">
        <f t="shared" ref="G11:M11" si="1">G12+G38</f>
        <v>0</v>
      </c>
      <c r="H11" s="311">
        <f t="shared" si="1"/>
        <v>0</v>
      </c>
      <c r="I11" s="448">
        <f t="shared" si="1"/>
        <v>1891.2600000000002</v>
      </c>
      <c r="J11" s="448">
        <f t="shared" si="1"/>
        <v>1958.1</v>
      </c>
      <c r="K11" s="311">
        <f t="shared" si="1"/>
        <v>1413.6</v>
      </c>
      <c r="L11" s="311">
        <f t="shared" si="1"/>
        <v>0</v>
      </c>
      <c r="M11" s="313">
        <f t="shared" si="1"/>
        <v>0</v>
      </c>
      <c r="N11" s="504"/>
      <c r="O11" s="504"/>
      <c r="P11" s="249"/>
      <c r="Q11" s="257"/>
      <c r="R11" s="257"/>
      <c r="S11" s="257"/>
      <c r="T11" s="257"/>
      <c r="U11" s="257"/>
      <c r="V11" s="257"/>
      <c r="W11" s="257"/>
      <c r="X11" s="257"/>
      <c r="Y11" s="257"/>
      <c r="Z11" s="257"/>
    </row>
    <row r="12" spans="1:26" ht="27" customHeight="1">
      <c r="A12" s="307" t="s">
        <v>213</v>
      </c>
      <c r="B12" s="308" t="s">
        <v>433</v>
      </c>
      <c r="C12" s="309">
        <f>C13</f>
        <v>78</v>
      </c>
      <c r="D12" s="447"/>
      <c r="E12" s="309">
        <f>E13</f>
        <v>22</v>
      </c>
      <c r="F12" s="309"/>
      <c r="G12" s="311"/>
      <c r="H12" s="309"/>
      <c r="I12" s="448">
        <f t="shared" ref="I12:M12" si="2">I13</f>
        <v>1495.2600000000002</v>
      </c>
      <c r="J12" s="448">
        <f t="shared" si="2"/>
        <v>1413.6</v>
      </c>
      <c r="K12" s="311">
        <f t="shared" si="2"/>
        <v>1413.6</v>
      </c>
      <c r="L12" s="311">
        <f t="shared" si="2"/>
        <v>0</v>
      </c>
      <c r="M12" s="313">
        <f t="shared" si="2"/>
        <v>0</v>
      </c>
      <c r="N12" s="504"/>
      <c r="O12" s="504"/>
      <c r="P12" s="249"/>
      <c r="Q12" s="257"/>
      <c r="R12" s="257"/>
      <c r="S12" s="257"/>
      <c r="T12" s="257"/>
      <c r="U12" s="257"/>
      <c r="V12" s="257"/>
      <c r="W12" s="257"/>
      <c r="X12" s="257"/>
      <c r="Y12" s="257"/>
      <c r="Z12" s="257"/>
    </row>
    <row r="13" spans="1:26" ht="17.25" customHeight="1">
      <c r="A13" s="314">
        <v>1</v>
      </c>
      <c r="B13" s="315" t="s">
        <v>390</v>
      </c>
      <c r="C13" s="311">
        <f>C14+C24</f>
        <v>78</v>
      </c>
      <c r="D13" s="447"/>
      <c r="E13" s="311">
        <f>E14+E24</f>
        <v>22</v>
      </c>
      <c r="F13" s="311"/>
      <c r="G13" s="311"/>
      <c r="H13" s="311"/>
      <c r="I13" s="448">
        <f t="shared" ref="I13:M13" si="3">I14+I24</f>
        <v>1495.2600000000002</v>
      </c>
      <c r="J13" s="448">
        <f t="shared" si="3"/>
        <v>1413.6</v>
      </c>
      <c r="K13" s="311">
        <f t="shared" si="3"/>
        <v>1413.6</v>
      </c>
      <c r="L13" s="311">
        <f t="shared" si="3"/>
        <v>0</v>
      </c>
      <c r="M13" s="313">
        <f t="shared" si="3"/>
        <v>0</v>
      </c>
      <c r="N13" s="504"/>
      <c r="O13" s="504"/>
      <c r="P13" s="249"/>
      <c r="Q13" s="257"/>
      <c r="R13" s="257"/>
      <c r="S13" s="257"/>
      <c r="T13" s="257"/>
      <c r="U13" s="257"/>
      <c r="V13" s="257"/>
      <c r="W13" s="257"/>
      <c r="X13" s="257"/>
      <c r="Y13" s="257"/>
      <c r="Z13" s="257"/>
    </row>
    <row r="14" spans="1:26" ht="37.5" customHeight="1">
      <c r="A14" s="316">
        <v>1.1000000000000001</v>
      </c>
      <c r="B14" s="317" t="s">
        <v>434</v>
      </c>
      <c r="C14" s="309">
        <f>SUM(C15:C23)</f>
        <v>38</v>
      </c>
      <c r="D14" s="447"/>
      <c r="E14" s="309">
        <f>SUM(E15:E23)</f>
        <v>9</v>
      </c>
      <c r="F14" s="309"/>
      <c r="G14" s="309"/>
      <c r="H14" s="309"/>
      <c r="I14" s="448">
        <f t="shared" ref="I14:M14" si="4">SUM(I15:I23)</f>
        <v>715.90000000000009</v>
      </c>
      <c r="J14" s="448">
        <f t="shared" si="4"/>
        <v>678.9</v>
      </c>
      <c r="K14" s="309">
        <f t="shared" si="4"/>
        <v>678.9</v>
      </c>
      <c r="L14" s="309">
        <f t="shared" si="4"/>
        <v>0</v>
      </c>
      <c r="M14" s="320">
        <f t="shared" si="4"/>
        <v>0</v>
      </c>
      <c r="N14" s="505"/>
      <c r="O14" s="505"/>
      <c r="P14" s="423"/>
      <c r="Q14" s="324"/>
      <c r="R14" s="324"/>
      <c r="S14" s="324"/>
      <c r="T14" s="324"/>
      <c r="U14" s="324"/>
      <c r="V14" s="324"/>
      <c r="W14" s="324"/>
      <c r="X14" s="324"/>
      <c r="Y14" s="324"/>
      <c r="Z14" s="324"/>
    </row>
    <row r="15" spans="1:26" ht="14.25" customHeight="1">
      <c r="A15" s="506" t="s">
        <v>436</v>
      </c>
      <c r="B15" s="507" t="s">
        <v>672</v>
      </c>
      <c r="C15" s="508">
        <v>5</v>
      </c>
      <c r="D15" s="509">
        <v>1.06</v>
      </c>
      <c r="E15" s="510">
        <v>1</v>
      </c>
      <c r="F15" s="511">
        <v>1</v>
      </c>
      <c r="G15" s="512">
        <v>1</v>
      </c>
      <c r="H15" s="511">
        <v>17</v>
      </c>
      <c r="I15" s="513">
        <f t="shared" ref="I15:I23" si="5">C15*D15*H15</f>
        <v>90.100000000000009</v>
      </c>
      <c r="J15" s="514">
        <f>(C15-1)*E15*G25*16.5+1*F15*15</f>
        <v>81</v>
      </c>
      <c r="K15" s="515">
        <f t="shared" ref="K15:K23" si="6">J15</f>
        <v>81</v>
      </c>
      <c r="L15" s="515">
        <v>0</v>
      </c>
      <c r="M15" s="516">
        <v>0</v>
      </c>
      <c r="N15" s="517"/>
      <c r="O15" s="517"/>
      <c r="P15" s="518" t="s">
        <v>673</v>
      </c>
      <c r="Q15" s="519"/>
      <c r="R15" s="519"/>
      <c r="S15" s="519"/>
      <c r="T15" s="519"/>
      <c r="U15" s="519"/>
      <c r="V15" s="519"/>
      <c r="W15" s="519"/>
      <c r="X15" s="519"/>
      <c r="Y15" s="519"/>
      <c r="Z15" s="519"/>
    </row>
    <row r="16" spans="1:26" ht="15.75" customHeight="1">
      <c r="A16" s="520" t="s">
        <v>440</v>
      </c>
      <c r="B16" s="521" t="s">
        <v>674</v>
      </c>
      <c r="C16" s="522">
        <v>3</v>
      </c>
      <c r="D16" s="523">
        <v>1</v>
      </c>
      <c r="E16" s="524">
        <v>1</v>
      </c>
      <c r="F16" s="525">
        <v>2</v>
      </c>
      <c r="G16" s="395">
        <v>1</v>
      </c>
      <c r="H16" s="525">
        <v>17</v>
      </c>
      <c r="I16" s="480">
        <f t="shared" si="5"/>
        <v>51</v>
      </c>
      <c r="J16" s="481">
        <f>C16*E16*G16*16.5</f>
        <v>49.5</v>
      </c>
      <c r="K16" s="403">
        <f t="shared" si="6"/>
        <v>49.5</v>
      </c>
      <c r="L16" s="403">
        <v>0</v>
      </c>
      <c r="M16" s="406">
        <v>0</v>
      </c>
      <c r="N16" s="505"/>
      <c r="O16" s="505"/>
      <c r="P16" s="423" t="s">
        <v>673</v>
      </c>
      <c r="Q16" s="324"/>
      <c r="R16" s="324"/>
      <c r="S16" s="324"/>
      <c r="T16" s="324"/>
      <c r="U16" s="324"/>
      <c r="V16" s="324"/>
      <c r="W16" s="324"/>
      <c r="X16" s="324"/>
      <c r="Y16" s="324"/>
      <c r="Z16" s="324"/>
    </row>
    <row r="17" spans="1:26" ht="15.75" customHeight="1">
      <c r="A17" s="506" t="s">
        <v>443</v>
      </c>
      <c r="B17" s="526" t="s">
        <v>675</v>
      </c>
      <c r="C17" s="508">
        <v>5</v>
      </c>
      <c r="D17" s="509">
        <v>1.06</v>
      </c>
      <c r="E17" s="510">
        <v>1</v>
      </c>
      <c r="F17" s="511">
        <v>1</v>
      </c>
      <c r="G17" s="512">
        <v>1</v>
      </c>
      <c r="H17" s="511">
        <v>19</v>
      </c>
      <c r="I17" s="513">
        <f t="shared" si="5"/>
        <v>100.70000000000002</v>
      </c>
      <c r="J17" s="514">
        <f t="shared" ref="J17:J18" si="7">(C17-1)*E17*G17*16.5+1*F17*15</f>
        <v>81</v>
      </c>
      <c r="K17" s="515">
        <f t="shared" si="6"/>
        <v>81</v>
      </c>
      <c r="L17" s="515">
        <v>0</v>
      </c>
      <c r="M17" s="516">
        <v>0</v>
      </c>
      <c r="N17" s="517"/>
      <c r="O17" s="517"/>
      <c r="P17" s="518" t="s">
        <v>676</v>
      </c>
      <c r="Q17" s="519"/>
      <c r="R17" s="519"/>
      <c r="S17" s="519"/>
      <c r="T17" s="519"/>
      <c r="U17" s="519"/>
      <c r="V17" s="519"/>
      <c r="W17" s="519"/>
      <c r="X17" s="519"/>
      <c r="Y17" s="519"/>
      <c r="Z17" s="519"/>
    </row>
    <row r="18" spans="1:26" ht="15.75" customHeight="1">
      <c r="A18" s="506" t="s">
        <v>446</v>
      </c>
      <c r="B18" s="526" t="s">
        <v>677</v>
      </c>
      <c r="C18" s="508">
        <v>5</v>
      </c>
      <c r="D18" s="509">
        <v>1.06</v>
      </c>
      <c r="E18" s="510">
        <v>1</v>
      </c>
      <c r="F18" s="511">
        <v>1</v>
      </c>
      <c r="G18" s="512">
        <v>1</v>
      </c>
      <c r="H18" s="511">
        <v>19</v>
      </c>
      <c r="I18" s="513">
        <f t="shared" si="5"/>
        <v>100.70000000000002</v>
      </c>
      <c r="J18" s="514">
        <f t="shared" si="7"/>
        <v>81</v>
      </c>
      <c r="K18" s="515">
        <f t="shared" si="6"/>
        <v>81</v>
      </c>
      <c r="L18" s="515">
        <v>0</v>
      </c>
      <c r="M18" s="516">
        <v>0</v>
      </c>
      <c r="N18" s="517"/>
      <c r="O18" s="517"/>
      <c r="P18" s="518" t="s">
        <v>676</v>
      </c>
      <c r="Q18" s="519"/>
      <c r="R18" s="519"/>
      <c r="S18" s="519"/>
      <c r="T18" s="519"/>
      <c r="U18" s="519"/>
      <c r="V18" s="519"/>
      <c r="W18" s="519"/>
      <c r="X18" s="519"/>
      <c r="Y18" s="519"/>
      <c r="Z18" s="519"/>
    </row>
    <row r="19" spans="1:26" ht="15.75" customHeight="1">
      <c r="A19" s="506" t="s">
        <v>449</v>
      </c>
      <c r="B19" s="526" t="s">
        <v>678</v>
      </c>
      <c r="C19" s="508">
        <v>2</v>
      </c>
      <c r="D19" s="509">
        <v>1.3</v>
      </c>
      <c r="E19" s="510">
        <v>1</v>
      </c>
      <c r="F19" s="511">
        <v>1</v>
      </c>
      <c r="G19" s="512">
        <v>1</v>
      </c>
      <c r="H19" s="511">
        <v>19</v>
      </c>
      <c r="I19" s="513">
        <f t="shared" si="5"/>
        <v>49.4</v>
      </c>
      <c r="J19" s="514">
        <f>C19*E19*G19*16.5*1.3</f>
        <v>42.9</v>
      </c>
      <c r="K19" s="515">
        <f t="shared" si="6"/>
        <v>42.9</v>
      </c>
      <c r="L19" s="515">
        <v>0</v>
      </c>
      <c r="M19" s="516">
        <v>0</v>
      </c>
      <c r="N19" s="517"/>
      <c r="O19" s="517"/>
      <c r="P19" s="518" t="s">
        <v>676</v>
      </c>
      <c r="Q19" s="519"/>
      <c r="R19" s="519"/>
      <c r="S19" s="519"/>
      <c r="T19" s="519"/>
      <c r="U19" s="519"/>
      <c r="V19" s="519"/>
      <c r="W19" s="519"/>
      <c r="X19" s="519"/>
      <c r="Y19" s="519"/>
      <c r="Z19" s="519"/>
    </row>
    <row r="20" spans="1:26" ht="15.75" customHeight="1">
      <c r="A20" s="506" t="s">
        <v>452</v>
      </c>
      <c r="B20" s="526" t="s">
        <v>679</v>
      </c>
      <c r="C20" s="508">
        <v>5</v>
      </c>
      <c r="D20" s="509">
        <v>1.06</v>
      </c>
      <c r="E20" s="510">
        <v>1</v>
      </c>
      <c r="F20" s="511">
        <v>1</v>
      </c>
      <c r="G20" s="512">
        <v>1</v>
      </c>
      <c r="H20" s="511">
        <v>15</v>
      </c>
      <c r="I20" s="513">
        <f t="shared" si="5"/>
        <v>79.500000000000014</v>
      </c>
      <c r="J20" s="514">
        <f>(C20-1)*E20*G20*16.5+1*F20*15</f>
        <v>81</v>
      </c>
      <c r="K20" s="515">
        <f t="shared" si="6"/>
        <v>81</v>
      </c>
      <c r="L20" s="515">
        <v>0</v>
      </c>
      <c r="M20" s="516">
        <v>0</v>
      </c>
      <c r="N20" s="517"/>
      <c r="O20" s="517"/>
      <c r="P20" s="518" t="s">
        <v>680</v>
      </c>
      <c r="Q20" s="519"/>
      <c r="R20" s="519"/>
      <c r="S20" s="519"/>
      <c r="T20" s="519"/>
      <c r="U20" s="519"/>
      <c r="V20" s="519"/>
      <c r="W20" s="519"/>
      <c r="X20" s="519"/>
      <c r="Y20" s="519"/>
      <c r="Z20" s="519"/>
    </row>
    <row r="21" spans="1:26" ht="15.75" customHeight="1">
      <c r="A21" s="506" t="s">
        <v>455</v>
      </c>
      <c r="B21" s="526" t="s">
        <v>681</v>
      </c>
      <c r="C21" s="508">
        <v>5</v>
      </c>
      <c r="D21" s="509">
        <v>1.3</v>
      </c>
      <c r="E21" s="510">
        <v>1</v>
      </c>
      <c r="F21" s="511">
        <v>1</v>
      </c>
      <c r="G21" s="512">
        <v>1</v>
      </c>
      <c r="H21" s="511">
        <v>15</v>
      </c>
      <c r="I21" s="513">
        <f t="shared" si="5"/>
        <v>97.5</v>
      </c>
      <c r="J21" s="514">
        <f t="shared" ref="J21:J22" si="8">C21*E21*G21*16.5*1.3</f>
        <v>107.25</v>
      </c>
      <c r="K21" s="515">
        <f t="shared" si="6"/>
        <v>107.25</v>
      </c>
      <c r="L21" s="515">
        <v>0</v>
      </c>
      <c r="M21" s="516">
        <v>0</v>
      </c>
      <c r="N21" s="517"/>
      <c r="O21" s="517"/>
      <c r="P21" s="518" t="s">
        <v>680</v>
      </c>
      <c r="Q21" s="519"/>
      <c r="R21" s="519"/>
      <c r="S21" s="519"/>
      <c r="T21" s="519"/>
      <c r="U21" s="519"/>
      <c r="V21" s="519"/>
      <c r="W21" s="519"/>
      <c r="X21" s="519"/>
      <c r="Y21" s="519"/>
      <c r="Z21" s="519"/>
    </row>
    <row r="22" spans="1:26" ht="15.75" customHeight="1">
      <c r="A22" s="506" t="s">
        <v>457</v>
      </c>
      <c r="B22" s="526" t="s">
        <v>682</v>
      </c>
      <c r="C22" s="508">
        <v>5</v>
      </c>
      <c r="D22" s="509">
        <v>1.3</v>
      </c>
      <c r="E22" s="510">
        <v>1</v>
      </c>
      <c r="F22" s="511">
        <v>1</v>
      </c>
      <c r="G22" s="512">
        <v>1</v>
      </c>
      <c r="H22" s="511">
        <v>15</v>
      </c>
      <c r="I22" s="513">
        <f t="shared" si="5"/>
        <v>97.5</v>
      </c>
      <c r="J22" s="514">
        <f t="shared" si="8"/>
        <v>107.25</v>
      </c>
      <c r="K22" s="515">
        <f t="shared" si="6"/>
        <v>107.25</v>
      </c>
      <c r="L22" s="515">
        <v>0</v>
      </c>
      <c r="M22" s="516">
        <v>0</v>
      </c>
      <c r="N22" s="517"/>
      <c r="O22" s="517"/>
      <c r="P22" s="518" t="s">
        <v>680</v>
      </c>
      <c r="Q22" s="519"/>
      <c r="R22" s="519"/>
      <c r="S22" s="519"/>
      <c r="T22" s="519"/>
      <c r="U22" s="519"/>
      <c r="V22" s="519"/>
      <c r="W22" s="519"/>
      <c r="X22" s="519"/>
      <c r="Y22" s="519"/>
      <c r="Z22" s="519"/>
    </row>
    <row r="23" spans="1:26" ht="15.75" customHeight="1">
      <c r="A23" s="506" t="s">
        <v>459</v>
      </c>
      <c r="B23" s="526" t="s">
        <v>683</v>
      </c>
      <c r="C23" s="508">
        <v>3</v>
      </c>
      <c r="D23" s="509">
        <v>1.1000000000000001</v>
      </c>
      <c r="E23" s="510">
        <v>1</v>
      </c>
      <c r="F23" s="511">
        <v>1</v>
      </c>
      <c r="G23" s="512">
        <v>1</v>
      </c>
      <c r="H23" s="511">
        <v>15</v>
      </c>
      <c r="I23" s="513">
        <f t="shared" si="5"/>
        <v>49.500000000000007</v>
      </c>
      <c r="J23" s="514">
        <f>(C23-1)*E23*G23*16.5+1*F23*15</f>
        <v>48</v>
      </c>
      <c r="K23" s="515">
        <f t="shared" si="6"/>
        <v>48</v>
      </c>
      <c r="L23" s="515">
        <v>0</v>
      </c>
      <c r="M23" s="516">
        <v>0</v>
      </c>
      <c r="N23" s="517"/>
      <c r="O23" s="517"/>
      <c r="P23" s="518" t="s">
        <v>680</v>
      </c>
      <c r="Q23" s="519"/>
      <c r="R23" s="519"/>
      <c r="S23" s="519"/>
      <c r="T23" s="519"/>
      <c r="U23" s="519"/>
      <c r="V23" s="519"/>
      <c r="W23" s="519"/>
      <c r="X23" s="519"/>
      <c r="Y23" s="519"/>
      <c r="Z23" s="519"/>
    </row>
    <row r="24" spans="1:26" ht="38.25" customHeight="1">
      <c r="A24" s="356">
        <v>1.2</v>
      </c>
      <c r="B24" s="75" t="s">
        <v>684</v>
      </c>
      <c r="C24" s="393">
        <f>SUM(C25:C37)</f>
        <v>40</v>
      </c>
      <c r="D24" s="475"/>
      <c r="E24" s="393">
        <f>SUM(E25:E37)</f>
        <v>13</v>
      </c>
      <c r="F24" s="393"/>
      <c r="G24" s="395"/>
      <c r="H24" s="393"/>
      <c r="I24" s="476">
        <f t="shared" ref="I24:L24" si="9">SUM(I25:I37)</f>
        <v>779.36</v>
      </c>
      <c r="J24" s="476">
        <f t="shared" si="9"/>
        <v>734.69999999999993</v>
      </c>
      <c r="K24" s="408">
        <f t="shared" si="9"/>
        <v>734.69999999999993</v>
      </c>
      <c r="L24" s="408">
        <f t="shared" si="9"/>
        <v>0</v>
      </c>
      <c r="M24" s="313">
        <v>0</v>
      </c>
      <c r="N24" s="505"/>
      <c r="O24" s="505"/>
      <c r="P24" s="423"/>
      <c r="Q24" s="324"/>
      <c r="R24" s="324"/>
      <c r="S24" s="324"/>
      <c r="T24" s="324"/>
      <c r="U24" s="324"/>
      <c r="V24" s="324"/>
      <c r="W24" s="324"/>
      <c r="X24" s="324"/>
      <c r="Y24" s="324"/>
      <c r="Z24" s="324"/>
    </row>
    <row r="25" spans="1:26" ht="15.75" customHeight="1">
      <c r="A25" s="527" t="s">
        <v>436</v>
      </c>
      <c r="B25" s="507" t="s">
        <v>685</v>
      </c>
      <c r="C25" s="508">
        <v>3</v>
      </c>
      <c r="D25" s="528">
        <v>1.3</v>
      </c>
      <c r="E25" s="508">
        <v>1</v>
      </c>
      <c r="F25" s="529">
        <v>1</v>
      </c>
      <c r="G25" s="530">
        <v>1</v>
      </c>
      <c r="H25" s="531">
        <v>20</v>
      </c>
      <c r="I25" s="513">
        <f t="shared" ref="I25:I37" si="10">C25*D25*H25</f>
        <v>78</v>
      </c>
      <c r="J25" s="514">
        <f>C25*E25*G25*16.5*1.3</f>
        <v>64.350000000000009</v>
      </c>
      <c r="K25" s="515">
        <f t="shared" ref="K25:K37" si="11">J25</f>
        <v>64.350000000000009</v>
      </c>
      <c r="L25" s="515">
        <v>0</v>
      </c>
      <c r="M25" s="516">
        <v>0</v>
      </c>
      <c r="N25" s="517"/>
      <c r="O25" s="517"/>
      <c r="P25" s="518" t="s">
        <v>686</v>
      </c>
      <c r="Q25" s="519"/>
      <c r="R25" s="519"/>
      <c r="S25" s="519"/>
      <c r="T25" s="519"/>
      <c r="U25" s="519"/>
      <c r="V25" s="519"/>
      <c r="W25" s="519"/>
      <c r="X25" s="519"/>
      <c r="Y25" s="519"/>
      <c r="Z25" s="519"/>
    </row>
    <row r="26" spans="1:26" ht="15.75" customHeight="1">
      <c r="A26" s="527" t="s">
        <v>440</v>
      </c>
      <c r="B26" s="526" t="s">
        <v>687</v>
      </c>
      <c r="C26" s="532">
        <v>3</v>
      </c>
      <c r="D26" s="533">
        <v>1.06</v>
      </c>
      <c r="E26" s="532">
        <v>1</v>
      </c>
      <c r="F26" s="534">
        <v>1</v>
      </c>
      <c r="G26" s="535">
        <v>1</v>
      </c>
      <c r="H26" s="529">
        <v>17</v>
      </c>
      <c r="I26" s="513">
        <f t="shared" si="10"/>
        <v>54.06</v>
      </c>
      <c r="J26" s="514">
        <f>(C26-1)*E26*G26*16.5+1*F26*15</f>
        <v>48</v>
      </c>
      <c r="K26" s="515">
        <f t="shared" si="11"/>
        <v>48</v>
      </c>
      <c r="L26" s="515">
        <v>0</v>
      </c>
      <c r="M26" s="516">
        <v>0</v>
      </c>
      <c r="N26" s="517"/>
      <c r="O26" s="517"/>
      <c r="P26" s="518" t="s">
        <v>673</v>
      </c>
      <c r="Q26" s="519"/>
      <c r="R26" s="519"/>
      <c r="S26" s="519"/>
      <c r="T26" s="519"/>
      <c r="U26" s="519"/>
      <c r="V26" s="519"/>
      <c r="W26" s="519"/>
      <c r="X26" s="519"/>
      <c r="Y26" s="519"/>
      <c r="Z26" s="519"/>
    </row>
    <row r="27" spans="1:26" ht="15.75" customHeight="1">
      <c r="A27" s="527" t="s">
        <v>446</v>
      </c>
      <c r="B27" s="507" t="s">
        <v>688</v>
      </c>
      <c r="C27" s="508">
        <v>4</v>
      </c>
      <c r="D27" s="528">
        <v>1.3</v>
      </c>
      <c r="E27" s="508">
        <v>1</v>
      </c>
      <c r="F27" s="529">
        <v>1</v>
      </c>
      <c r="G27" s="531">
        <v>1</v>
      </c>
      <c r="H27" s="529">
        <v>17</v>
      </c>
      <c r="I27" s="513">
        <f t="shared" si="10"/>
        <v>88.4</v>
      </c>
      <c r="J27" s="514">
        <f t="shared" ref="J27:J28" si="12">C27*E27*G27*16.5*1.3</f>
        <v>85.8</v>
      </c>
      <c r="K27" s="515">
        <f t="shared" si="11"/>
        <v>85.8</v>
      </c>
      <c r="L27" s="515">
        <v>0</v>
      </c>
      <c r="M27" s="516">
        <v>0</v>
      </c>
      <c r="N27" s="517"/>
      <c r="O27" s="517"/>
      <c r="P27" s="518" t="s">
        <v>673</v>
      </c>
      <c r="Q27" s="519"/>
      <c r="R27" s="519"/>
      <c r="S27" s="519"/>
      <c r="T27" s="519"/>
      <c r="U27" s="519"/>
      <c r="V27" s="519"/>
      <c r="W27" s="519"/>
      <c r="X27" s="519"/>
      <c r="Y27" s="519"/>
      <c r="Z27" s="519"/>
    </row>
    <row r="28" spans="1:26" ht="15.75" customHeight="1">
      <c r="A28" s="527" t="s">
        <v>449</v>
      </c>
      <c r="B28" s="536" t="s">
        <v>689</v>
      </c>
      <c r="C28" s="508">
        <v>5</v>
      </c>
      <c r="D28" s="528">
        <v>1.3</v>
      </c>
      <c r="E28" s="508">
        <v>1</v>
      </c>
      <c r="F28" s="529">
        <v>1</v>
      </c>
      <c r="G28" s="531">
        <v>1</v>
      </c>
      <c r="H28" s="529">
        <v>17</v>
      </c>
      <c r="I28" s="513">
        <f t="shared" si="10"/>
        <v>110.5</v>
      </c>
      <c r="J28" s="514">
        <f t="shared" si="12"/>
        <v>107.25</v>
      </c>
      <c r="K28" s="515">
        <f t="shared" si="11"/>
        <v>107.25</v>
      </c>
      <c r="L28" s="515">
        <v>0</v>
      </c>
      <c r="M28" s="516">
        <v>0</v>
      </c>
      <c r="N28" s="517"/>
      <c r="O28" s="517"/>
      <c r="P28" s="518" t="s">
        <v>673</v>
      </c>
      <c r="Q28" s="519"/>
      <c r="R28" s="519"/>
      <c r="S28" s="519"/>
      <c r="T28" s="519"/>
      <c r="U28" s="519"/>
      <c r="V28" s="519"/>
      <c r="W28" s="519"/>
      <c r="X28" s="519"/>
      <c r="Y28" s="519"/>
      <c r="Z28" s="519"/>
    </row>
    <row r="29" spans="1:26" ht="15.75" customHeight="1">
      <c r="A29" s="527" t="s">
        <v>452</v>
      </c>
      <c r="B29" s="526" t="s">
        <v>690</v>
      </c>
      <c r="C29" s="508">
        <v>3</v>
      </c>
      <c r="D29" s="528">
        <v>1.1000000000000001</v>
      </c>
      <c r="E29" s="508">
        <v>1</v>
      </c>
      <c r="F29" s="529">
        <v>1</v>
      </c>
      <c r="G29" s="531">
        <v>1</v>
      </c>
      <c r="H29" s="529">
        <v>19</v>
      </c>
      <c r="I29" s="513">
        <f t="shared" si="10"/>
        <v>62.7</v>
      </c>
      <c r="J29" s="514">
        <f>(C29-1)*E29*G29*16.5+1*F29*15</f>
        <v>48</v>
      </c>
      <c r="K29" s="515">
        <f t="shared" si="11"/>
        <v>48</v>
      </c>
      <c r="L29" s="515">
        <v>0</v>
      </c>
      <c r="M29" s="516">
        <v>0</v>
      </c>
      <c r="N29" s="517"/>
      <c r="O29" s="517"/>
      <c r="P29" s="518" t="s">
        <v>676</v>
      </c>
      <c r="Q29" s="519"/>
      <c r="R29" s="519"/>
      <c r="S29" s="519"/>
      <c r="T29" s="519"/>
      <c r="U29" s="519"/>
      <c r="V29" s="519"/>
      <c r="W29" s="519"/>
      <c r="X29" s="519"/>
      <c r="Y29" s="519"/>
      <c r="Z29" s="519"/>
    </row>
    <row r="30" spans="1:26" ht="15.75" customHeight="1">
      <c r="A30" s="537" t="s">
        <v>455</v>
      </c>
      <c r="B30" s="538" t="s">
        <v>691</v>
      </c>
      <c r="C30" s="522">
        <v>3</v>
      </c>
      <c r="D30" s="539">
        <v>1</v>
      </c>
      <c r="E30" s="522">
        <v>1</v>
      </c>
      <c r="F30" s="540">
        <v>1</v>
      </c>
      <c r="G30" s="541">
        <v>1</v>
      </c>
      <c r="H30" s="540">
        <v>19</v>
      </c>
      <c r="I30" s="480">
        <f t="shared" si="10"/>
        <v>57</v>
      </c>
      <c r="J30" s="481">
        <f>C30*E30*G30*16.5</f>
        <v>49.5</v>
      </c>
      <c r="K30" s="403">
        <f t="shared" si="11"/>
        <v>49.5</v>
      </c>
      <c r="L30" s="403">
        <v>0</v>
      </c>
      <c r="M30" s="406">
        <v>0</v>
      </c>
      <c r="N30" s="505"/>
      <c r="O30" s="505"/>
      <c r="P30" s="423" t="s">
        <v>676</v>
      </c>
      <c r="Q30" s="324"/>
      <c r="R30" s="324"/>
      <c r="S30" s="324"/>
      <c r="T30" s="324"/>
      <c r="U30" s="324"/>
      <c r="V30" s="324"/>
      <c r="W30" s="324"/>
      <c r="X30" s="324"/>
      <c r="Y30" s="324"/>
      <c r="Z30" s="324"/>
    </row>
    <row r="31" spans="1:26" ht="15.75" customHeight="1">
      <c r="A31" s="527" t="s">
        <v>457</v>
      </c>
      <c r="B31" s="526" t="s">
        <v>692</v>
      </c>
      <c r="C31" s="508">
        <v>3</v>
      </c>
      <c r="D31" s="528">
        <v>1.1000000000000001</v>
      </c>
      <c r="E31" s="508">
        <v>1</v>
      </c>
      <c r="F31" s="529">
        <v>1</v>
      </c>
      <c r="G31" s="531">
        <v>1</v>
      </c>
      <c r="H31" s="529">
        <v>19</v>
      </c>
      <c r="I31" s="513">
        <f t="shared" si="10"/>
        <v>62.7</v>
      </c>
      <c r="J31" s="514">
        <f>(C31-1)*E31*G31*16.5+1*F31*15</f>
        <v>48</v>
      </c>
      <c r="K31" s="515">
        <f t="shared" si="11"/>
        <v>48</v>
      </c>
      <c r="L31" s="515">
        <v>0</v>
      </c>
      <c r="M31" s="516">
        <v>0</v>
      </c>
      <c r="N31" s="517"/>
      <c r="O31" s="517"/>
      <c r="P31" s="518" t="s">
        <v>676</v>
      </c>
      <c r="Q31" s="519"/>
      <c r="R31" s="519"/>
      <c r="S31" s="519"/>
      <c r="T31" s="519"/>
      <c r="U31" s="519"/>
      <c r="V31" s="519"/>
      <c r="W31" s="519"/>
      <c r="X31" s="519"/>
      <c r="Y31" s="519"/>
      <c r="Z31" s="519"/>
    </row>
    <row r="32" spans="1:26" ht="15.75" customHeight="1">
      <c r="A32" s="537" t="s">
        <v>462</v>
      </c>
      <c r="B32" s="538" t="s">
        <v>693</v>
      </c>
      <c r="C32" s="522">
        <v>2</v>
      </c>
      <c r="D32" s="539">
        <v>1</v>
      </c>
      <c r="E32" s="522">
        <v>1</v>
      </c>
      <c r="F32" s="540">
        <v>1</v>
      </c>
      <c r="G32" s="541">
        <v>1</v>
      </c>
      <c r="H32" s="540">
        <v>19</v>
      </c>
      <c r="I32" s="480">
        <f t="shared" si="10"/>
        <v>38</v>
      </c>
      <c r="J32" s="481">
        <f t="shared" ref="J32:J34" si="13">C32*E32*G32*16.5</f>
        <v>33</v>
      </c>
      <c r="K32" s="403">
        <f t="shared" si="11"/>
        <v>33</v>
      </c>
      <c r="L32" s="403">
        <v>0</v>
      </c>
      <c r="M32" s="406">
        <v>0</v>
      </c>
      <c r="N32" s="505"/>
      <c r="O32" s="505"/>
      <c r="P32" s="423" t="s">
        <v>676</v>
      </c>
      <c r="Q32" s="324"/>
      <c r="R32" s="324"/>
      <c r="S32" s="324"/>
      <c r="T32" s="324"/>
      <c r="U32" s="324"/>
      <c r="V32" s="324"/>
      <c r="W32" s="324"/>
      <c r="X32" s="324"/>
      <c r="Y32" s="324"/>
      <c r="Z32" s="324"/>
    </row>
    <row r="33" spans="1:26" ht="15.75" customHeight="1">
      <c r="A33" s="537" t="s">
        <v>449</v>
      </c>
      <c r="B33" s="542" t="s">
        <v>694</v>
      </c>
      <c r="C33" s="522">
        <v>3</v>
      </c>
      <c r="D33" s="539">
        <v>1</v>
      </c>
      <c r="E33" s="522">
        <v>1</v>
      </c>
      <c r="F33" s="540">
        <v>1</v>
      </c>
      <c r="G33" s="541">
        <v>1</v>
      </c>
      <c r="H33" s="540">
        <v>15</v>
      </c>
      <c r="I33" s="480">
        <f t="shared" si="10"/>
        <v>45</v>
      </c>
      <c r="J33" s="481">
        <f t="shared" si="13"/>
        <v>49.5</v>
      </c>
      <c r="K33" s="403">
        <f t="shared" si="11"/>
        <v>49.5</v>
      </c>
      <c r="L33" s="403">
        <v>0</v>
      </c>
      <c r="M33" s="406">
        <v>0</v>
      </c>
      <c r="N33" s="505"/>
      <c r="O33" s="505"/>
      <c r="P33" s="423" t="s">
        <v>680</v>
      </c>
      <c r="Q33" s="324"/>
      <c r="R33" s="324"/>
      <c r="S33" s="324"/>
      <c r="T33" s="324"/>
      <c r="U33" s="324"/>
      <c r="V33" s="324"/>
      <c r="W33" s="324"/>
      <c r="X33" s="324"/>
      <c r="Y33" s="324"/>
      <c r="Z33" s="324"/>
    </row>
    <row r="34" spans="1:26" ht="15.75" customHeight="1">
      <c r="A34" s="537" t="s">
        <v>452</v>
      </c>
      <c r="B34" s="542" t="s">
        <v>695</v>
      </c>
      <c r="C34" s="522">
        <v>3</v>
      </c>
      <c r="D34" s="539">
        <v>1</v>
      </c>
      <c r="E34" s="522">
        <v>1</v>
      </c>
      <c r="F34" s="540">
        <v>1</v>
      </c>
      <c r="G34" s="541">
        <v>1</v>
      </c>
      <c r="H34" s="540">
        <v>15</v>
      </c>
      <c r="I34" s="480">
        <f t="shared" si="10"/>
        <v>45</v>
      </c>
      <c r="J34" s="481">
        <f t="shared" si="13"/>
        <v>49.5</v>
      </c>
      <c r="K34" s="403">
        <f t="shared" si="11"/>
        <v>49.5</v>
      </c>
      <c r="L34" s="403">
        <v>0</v>
      </c>
      <c r="M34" s="406">
        <v>0</v>
      </c>
      <c r="N34" s="505"/>
      <c r="O34" s="505"/>
      <c r="P34" s="423" t="s">
        <v>680</v>
      </c>
      <c r="Q34" s="324"/>
      <c r="R34" s="324"/>
      <c r="S34" s="324"/>
      <c r="T34" s="324"/>
      <c r="U34" s="324"/>
      <c r="V34" s="324"/>
      <c r="W34" s="324"/>
      <c r="X34" s="324"/>
      <c r="Y34" s="324"/>
      <c r="Z34" s="324"/>
    </row>
    <row r="35" spans="1:26" ht="15.75" customHeight="1">
      <c r="A35" s="527" t="s">
        <v>455</v>
      </c>
      <c r="B35" s="543" t="s">
        <v>696</v>
      </c>
      <c r="C35" s="508">
        <v>4</v>
      </c>
      <c r="D35" s="528">
        <v>1.3</v>
      </c>
      <c r="E35" s="508">
        <v>1</v>
      </c>
      <c r="F35" s="529">
        <v>1</v>
      </c>
      <c r="G35" s="531">
        <v>1</v>
      </c>
      <c r="H35" s="529">
        <v>15</v>
      </c>
      <c r="I35" s="513">
        <f t="shared" si="10"/>
        <v>78</v>
      </c>
      <c r="J35" s="514">
        <f>C35*E35*G35*16.5*1.3</f>
        <v>85.8</v>
      </c>
      <c r="K35" s="515">
        <f t="shared" si="11"/>
        <v>85.8</v>
      </c>
      <c r="L35" s="515">
        <v>0</v>
      </c>
      <c r="M35" s="516">
        <v>0</v>
      </c>
      <c r="N35" s="517"/>
      <c r="O35" s="517"/>
      <c r="P35" s="518" t="s">
        <v>680</v>
      </c>
      <c r="Q35" s="519"/>
      <c r="R35" s="519"/>
      <c r="S35" s="519"/>
      <c r="T35" s="519"/>
      <c r="U35" s="519"/>
      <c r="V35" s="519"/>
      <c r="W35" s="519"/>
      <c r="X35" s="519"/>
      <c r="Y35" s="519"/>
      <c r="Z35" s="519"/>
    </row>
    <row r="36" spans="1:26" ht="15.75" customHeight="1">
      <c r="A36" s="537" t="s">
        <v>457</v>
      </c>
      <c r="B36" s="544" t="s">
        <v>697</v>
      </c>
      <c r="C36" s="522">
        <v>2</v>
      </c>
      <c r="D36" s="539">
        <v>1</v>
      </c>
      <c r="E36" s="522">
        <v>1</v>
      </c>
      <c r="F36" s="540">
        <v>1</v>
      </c>
      <c r="G36" s="541">
        <v>1</v>
      </c>
      <c r="H36" s="540">
        <v>15</v>
      </c>
      <c r="I36" s="480">
        <f t="shared" si="10"/>
        <v>30</v>
      </c>
      <c r="J36" s="481">
        <f t="shared" ref="J36:J37" si="14">C36*E36*G36*16.5</f>
        <v>33</v>
      </c>
      <c r="K36" s="403">
        <f t="shared" si="11"/>
        <v>33</v>
      </c>
      <c r="L36" s="403">
        <v>0</v>
      </c>
      <c r="M36" s="406">
        <v>0</v>
      </c>
      <c r="N36" s="505"/>
      <c r="O36" s="505"/>
      <c r="P36" s="423" t="s">
        <v>680</v>
      </c>
      <c r="Q36" s="324"/>
      <c r="R36" s="324"/>
      <c r="S36" s="324"/>
      <c r="T36" s="324"/>
      <c r="U36" s="324"/>
      <c r="V36" s="324"/>
      <c r="W36" s="324"/>
      <c r="X36" s="324"/>
      <c r="Y36" s="324"/>
      <c r="Z36" s="324"/>
    </row>
    <row r="37" spans="1:26" ht="15.75" customHeight="1">
      <c r="A37" s="537" t="s">
        <v>462</v>
      </c>
      <c r="B37" s="504" t="s">
        <v>698</v>
      </c>
      <c r="C37" s="522">
        <v>2</v>
      </c>
      <c r="D37" s="539">
        <v>1</v>
      </c>
      <c r="E37" s="522">
        <v>1</v>
      </c>
      <c r="F37" s="540">
        <v>1</v>
      </c>
      <c r="G37" s="541">
        <v>1</v>
      </c>
      <c r="H37" s="540">
        <v>15</v>
      </c>
      <c r="I37" s="480">
        <f t="shared" si="10"/>
        <v>30</v>
      </c>
      <c r="J37" s="481">
        <f t="shared" si="14"/>
        <v>33</v>
      </c>
      <c r="K37" s="403">
        <f t="shared" si="11"/>
        <v>33</v>
      </c>
      <c r="L37" s="403">
        <v>0</v>
      </c>
      <c r="M37" s="406">
        <v>0</v>
      </c>
      <c r="N37" s="505"/>
      <c r="O37" s="505"/>
      <c r="P37" s="423" t="s">
        <v>680</v>
      </c>
      <c r="Q37" s="324"/>
      <c r="R37" s="324"/>
      <c r="S37" s="324"/>
      <c r="T37" s="324"/>
      <c r="U37" s="324"/>
      <c r="V37" s="324"/>
      <c r="W37" s="324"/>
      <c r="X37" s="324"/>
      <c r="Y37" s="324"/>
      <c r="Z37" s="324"/>
    </row>
    <row r="38" spans="1:26" ht="14.25" customHeight="1">
      <c r="A38" s="307" t="s">
        <v>246</v>
      </c>
      <c r="B38" s="308" t="s">
        <v>581</v>
      </c>
      <c r="C38" s="309">
        <f>C39</f>
        <v>33</v>
      </c>
      <c r="D38" s="447"/>
      <c r="E38" s="309">
        <f>E39</f>
        <v>10</v>
      </c>
      <c r="F38" s="309"/>
      <c r="G38" s="311"/>
      <c r="H38" s="309"/>
      <c r="I38" s="448">
        <f t="shared" ref="I38:M38" si="15">I39</f>
        <v>396</v>
      </c>
      <c r="J38" s="448">
        <f t="shared" si="15"/>
        <v>544.5</v>
      </c>
      <c r="K38" s="311">
        <f t="shared" si="15"/>
        <v>0</v>
      </c>
      <c r="L38" s="311">
        <f t="shared" si="15"/>
        <v>0</v>
      </c>
      <c r="M38" s="313">
        <f t="shared" si="15"/>
        <v>0</v>
      </c>
      <c r="N38" s="505"/>
      <c r="O38" s="505"/>
      <c r="P38" s="423"/>
      <c r="Q38" s="324"/>
      <c r="R38" s="324"/>
      <c r="S38" s="324"/>
      <c r="T38" s="324"/>
      <c r="U38" s="324"/>
      <c r="V38" s="324"/>
      <c r="W38" s="324"/>
      <c r="X38" s="324"/>
      <c r="Y38" s="324"/>
      <c r="Z38" s="324"/>
    </row>
    <row r="39" spans="1:26" ht="15.75" customHeight="1">
      <c r="A39" s="307">
        <v>1</v>
      </c>
      <c r="B39" s="317" t="s">
        <v>582</v>
      </c>
      <c r="C39" s="309">
        <f>C40+C47</f>
        <v>33</v>
      </c>
      <c r="D39" s="447"/>
      <c r="E39" s="309">
        <f>E40+E47</f>
        <v>10</v>
      </c>
      <c r="F39" s="309"/>
      <c r="G39" s="311"/>
      <c r="H39" s="309"/>
      <c r="I39" s="448">
        <f t="shared" ref="I39:M39" si="16">I40+I47</f>
        <v>396</v>
      </c>
      <c r="J39" s="448">
        <f t="shared" si="16"/>
        <v>544.5</v>
      </c>
      <c r="K39" s="311">
        <f t="shared" si="16"/>
        <v>0</v>
      </c>
      <c r="L39" s="311">
        <f t="shared" si="16"/>
        <v>0</v>
      </c>
      <c r="M39" s="313">
        <f t="shared" si="16"/>
        <v>0</v>
      </c>
      <c r="N39" s="505"/>
      <c r="O39" s="505"/>
      <c r="P39" s="423"/>
      <c r="Q39" s="324"/>
      <c r="R39" s="324"/>
      <c r="S39" s="324"/>
      <c r="T39" s="324"/>
      <c r="U39" s="324"/>
      <c r="V39" s="324"/>
      <c r="W39" s="324"/>
      <c r="X39" s="324"/>
      <c r="Y39" s="324"/>
      <c r="Z39" s="324"/>
    </row>
    <row r="40" spans="1:26" ht="38.25" customHeight="1">
      <c r="A40" s="316">
        <v>1.1000000000000001</v>
      </c>
      <c r="B40" s="317" t="s">
        <v>583</v>
      </c>
      <c r="C40" s="309">
        <f>SUM(C41:C46)</f>
        <v>16</v>
      </c>
      <c r="D40" s="447"/>
      <c r="E40" s="309">
        <f>SUM(E41:E46)</f>
        <v>6</v>
      </c>
      <c r="F40" s="309"/>
      <c r="G40" s="311"/>
      <c r="H40" s="309"/>
      <c r="I40" s="448">
        <f t="shared" ref="I40:M40" si="17">SUM(I41:I46)</f>
        <v>192</v>
      </c>
      <c r="J40" s="448">
        <f t="shared" si="17"/>
        <v>264</v>
      </c>
      <c r="K40" s="311">
        <f t="shared" si="17"/>
        <v>0</v>
      </c>
      <c r="L40" s="311">
        <f t="shared" si="17"/>
        <v>0</v>
      </c>
      <c r="M40" s="313">
        <f t="shared" si="17"/>
        <v>0</v>
      </c>
      <c r="N40" s="505"/>
      <c r="O40" s="505"/>
      <c r="P40" s="423"/>
      <c r="Q40" s="324"/>
      <c r="R40" s="324"/>
      <c r="S40" s="324"/>
      <c r="T40" s="324"/>
      <c r="U40" s="324"/>
      <c r="V40" s="324"/>
      <c r="W40" s="324"/>
      <c r="X40" s="324"/>
      <c r="Y40" s="324"/>
      <c r="Z40" s="324"/>
    </row>
    <row r="41" spans="1:26" ht="15.75" customHeight="1">
      <c r="A41" s="545" t="s">
        <v>436</v>
      </c>
      <c r="B41" s="546" t="s">
        <v>699</v>
      </c>
      <c r="C41" s="547">
        <v>2</v>
      </c>
      <c r="D41" s="402">
        <v>1</v>
      </c>
      <c r="E41" s="77">
        <v>1</v>
      </c>
      <c r="F41" s="401">
        <v>1</v>
      </c>
      <c r="G41" s="403">
        <v>1</v>
      </c>
      <c r="H41" s="401">
        <v>12</v>
      </c>
      <c r="I41" s="480">
        <f t="shared" ref="I41:I46" si="18">C41*D41*H41</f>
        <v>24</v>
      </c>
      <c r="J41" s="481">
        <f t="shared" ref="J41:J46" si="19">C41*E41*G41*16.5</f>
        <v>33</v>
      </c>
      <c r="K41" s="403"/>
      <c r="L41" s="403"/>
      <c r="M41" s="406"/>
      <c r="N41" s="505"/>
      <c r="O41" s="505"/>
      <c r="P41" s="423"/>
      <c r="Q41" s="324"/>
      <c r="R41" s="324"/>
      <c r="S41" s="324"/>
      <c r="T41" s="324"/>
      <c r="U41" s="324"/>
      <c r="V41" s="324"/>
      <c r="W41" s="324"/>
      <c r="X41" s="324"/>
      <c r="Y41" s="324"/>
      <c r="Z41" s="324"/>
    </row>
    <row r="42" spans="1:26" ht="15.75" customHeight="1">
      <c r="A42" s="545" t="s">
        <v>443</v>
      </c>
      <c r="B42" s="546" t="s">
        <v>700</v>
      </c>
      <c r="C42" s="547">
        <v>4</v>
      </c>
      <c r="D42" s="402">
        <v>1</v>
      </c>
      <c r="E42" s="77">
        <v>1</v>
      </c>
      <c r="F42" s="401">
        <v>1</v>
      </c>
      <c r="G42" s="403">
        <v>1</v>
      </c>
      <c r="H42" s="401">
        <v>12</v>
      </c>
      <c r="I42" s="480">
        <f t="shared" si="18"/>
        <v>48</v>
      </c>
      <c r="J42" s="481">
        <f t="shared" si="19"/>
        <v>66</v>
      </c>
      <c r="K42" s="482"/>
      <c r="L42" s="403"/>
      <c r="M42" s="406"/>
      <c r="N42" s="505"/>
      <c r="O42" s="505"/>
      <c r="P42" s="423"/>
      <c r="Q42" s="324"/>
      <c r="R42" s="324"/>
      <c r="S42" s="324"/>
      <c r="T42" s="324"/>
      <c r="U42" s="324"/>
      <c r="V42" s="324"/>
      <c r="W42" s="324"/>
      <c r="X42" s="324"/>
      <c r="Y42" s="324"/>
      <c r="Z42" s="324"/>
    </row>
    <row r="43" spans="1:26" ht="15.75" customHeight="1">
      <c r="A43" s="545" t="s">
        <v>446</v>
      </c>
      <c r="B43" s="546" t="s">
        <v>701</v>
      </c>
      <c r="C43" s="547">
        <v>3</v>
      </c>
      <c r="D43" s="402">
        <v>1</v>
      </c>
      <c r="E43" s="77">
        <v>1</v>
      </c>
      <c r="F43" s="401">
        <v>1</v>
      </c>
      <c r="G43" s="403">
        <v>1</v>
      </c>
      <c r="H43" s="401">
        <v>12</v>
      </c>
      <c r="I43" s="480">
        <f t="shared" si="18"/>
        <v>36</v>
      </c>
      <c r="J43" s="481">
        <f t="shared" si="19"/>
        <v>49.5</v>
      </c>
      <c r="K43" s="482"/>
      <c r="L43" s="403"/>
      <c r="M43" s="406"/>
      <c r="N43" s="505"/>
      <c r="O43" s="505"/>
      <c r="P43" s="423"/>
      <c r="Q43" s="324"/>
      <c r="R43" s="324"/>
      <c r="S43" s="324"/>
      <c r="T43" s="324"/>
      <c r="U43" s="324"/>
      <c r="V43" s="324"/>
      <c r="W43" s="324"/>
      <c r="X43" s="324"/>
      <c r="Y43" s="324"/>
      <c r="Z43" s="324"/>
    </row>
    <row r="44" spans="1:26" ht="15.75" customHeight="1">
      <c r="A44" s="545" t="s">
        <v>449</v>
      </c>
      <c r="B44" s="546" t="s">
        <v>702</v>
      </c>
      <c r="C44" s="547">
        <v>3</v>
      </c>
      <c r="D44" s="402">
        <v>1</v>
      </c>
      <c r="E44" s="77">
        <v>1</v>
      </c>
      <c r="F44" s="401">
        <v>1</v>
      </c>
      <c r="G44" s="403">
        <v>1</v>
      </c>
      <c r="H44" s="401">
        <v>12</v>
      </c>
      <c r="I44" s="480">
        <f t="shared" si="18"/>
        <v>36</v>
      </c>
      <c r="J44" s="481">
        <f t="shared" si="19"/>
        <v>49.5</v>
      </c>
      <c r="K44" s="403"/>
      <c r="L44" s="403"/>
      <c r="M44" s="406"/>
      <c r="N44" s="505"/>
      <c r="O44" s="505"/>
      <c r="P44" s="423"/>
      <c r="Q44" s="324"/>
      <c r="R44" s="324"/>
      <c r="S44" s="324"/>
      <c r="T44" s="324"/>
      <c r="U44" s="324"/>
      <c r="V44" s="324"/>
      <c r="W44" s="324"/>
      <c r="X44" s="324"/>
      <c r="Y44" s="324"/>
      <c r="Z44" s="324"/>
    </row>
    <row r="45" spans="1:26" ht="15.75" customHeight="1">
      <c r="A45" s="548" t="s">
        <v>452</v>
      </c>
      <c r="B45" s="546" t="s">
        <v>697</v>
      </c>
      <c r="C45" s="547">
        <v>2</v>
      </c>
      <c r="D45" s="402">
        <v>1</v>
      </c>
      <c r="E45" s="77">
        <v>1</v>
      </c>
      <c r="F45" s="401">
        <v>1</v>
      </c>
      <c r="G45" s="403">
        <v>1</v>
      </c>
      <c r="H45" s="401">
        <v>12</v>
      </c>
      <c r="I45" s="480">
        <f t="shared" si="18"/>
        <v>24</v>
      </c>
      <c r="J45" s="481">
        <f t="shared" si="19"/>
        <v>33</v>
      </c>
      <c r="K45" s="403"/>
      <c r="L45" s="403"/>
      <c r="M45" s="406"/>
      <c r="N45" s="505"/>
      <c r="O45" s="505"/>
      <c r="P45" s="423"/>
      <c r="Q45" s="324"/>
      <c r="R45" s="324"/>
      <c r="S45" s="324"/>
      <c r="T45" s="324"/>
      <c r="U45" s="324"/>
      <c r="V45" s="324"/>
      <c r="W45" s="324"/>
      <c r="X45" s="324"/>
      <c r="Y45" s="324"/>
      <c r="Z45" s="324"/>
    </row>
    <row r="46" spans="1:26" ht="15.75" customHeight="1">
      <c r="A46" s="548" t="s">
        <v>455</v>
      </c>
      <c r="B46" s="546" t="s">
        <v>698</v>
      </c>
      <c r="C46" s="547">
        <v>2</v>
      </c>
      <c r="D46" s="402">
        <v>1</v>
      </c>
      <c r="E46" s="77">
        <v>1</v>
      </c>
      <c r="F46" s="401">
        <v>1</v>
      </c>
      <c r="G46" s="403">
        <v>1</v>
      </c>
      <c r="H46" s="401">
        <v>12</v>
      </c>
      <c r="I46" s="480">
        <f t="shared" si="18"/>
        <v>24</v>
      </c>
      <c r="J46" s="481">
        <f t="shared" si="19"/>
        <v>33</v>
      </c>
      <c r="K46" s="403"/>
      <c r="L46" s="403"/>
      <c r="M46" s="406"/>
      <c r="N46" s="505"/>
      <c r="O46" s="505"/>
      <c r="P46" s="423"/>
      <c r="Q46" s="324"/>
      <c r="R46" s="324"/>
      <c r="S46" s="324"/>
      <c r="T46" s="324"/>
      <c r="U46" s="324"/>
      <c r="V46" s="324"/>
      <c r="W46" s="324"/>
      <c r="X46" s="324"/>
      <c r="Y46" s="324"/>
      <c r="Z46" s="324"/>
    </row>
    <row r="47" spans="1:26" ht="14.25" customHeight="1">
      <c r="A47" s="356">
        <v>1.2</v>
      </c>
      <c r="B47" s="75" t="s">
        <v>703</v>
      </c>
      <c r="C47" s="393">
        <f>SUM(C48:C51)</f>
        <v>17</v>
      </c>
      <c r="D47" s="475"/>
      <c r="E47" s="393">
        <f>SUM(E48:E51)</f>
        <v>4</v>
      </c>
      <c r="F47" s="393"/>
      <c r="G47" s="395"/>
      <c r="H47" s="393"/>
      <c r="I47" s="476">
        <f t="shared" ref="I47:M47" si="20">SUM(I48:I51)</f>
        <v>204</v>
      </c>
      <c r="J47" s="476">
        <f t="shared" si="20"/>
        <v>280.5</v>
      </c>
      <c r="K47" s="408">
        <f t="shared" si="20"/>
        <v>0</v>
      </c>
      <c r="L47" s="408">
        <f t="shared" si="20"/>
        <v>0</v>
      </c>
      <c r="M47" s="409">
        <f t="shared" si="20"/>
        <v>0</v>
      </c>
      <c r="N47" s="505"/>
      <c r="O47" s="505"/>
      <c r="P47" s="423"/>
      <c r="Q47" s="324"/>
      <c r="R47" s="324"/>
      <c r="S47" s="324"/>
      <c r="T47" s="324"/>
      <c r="U47" s="324"/>
      <c r="V47" s="324"/>
      <c r="W47" s="324"/>
      <c r="X47" s="324"/>
      <c r="Y47" s="324"/>
      <c r="Z47" s="324"/>
    </row>
    <row r="48" spans="1:26" ht="15.75" customHeight="1">
      <c r="A48" s="545" t="s">
        <v>440</v>
      </c>
      <c r="B48" s="546" t="s">
        <v>704</v>
      </c>
      <c r="C48" s="77">
        <v>2</v>
      </c>
      <c r="D48" s="402">
        <v>1</v>
      </c>
      <c r="E48" s="77">
        <v>1</v>
      </c>
      <c r="F48" s="401">
        <v>1</v>
      </c>
      <c r="G48" s="403">
        <v>1</v>
      </c>
      <c r="H48" s="401">
        <v>12</v>
      </c>
      <c r="I48" s="480">
        <f t="shared" ref="I48:I51" si="21">C48*D48*H48</f>
        <v>24</v>
      </c>
      <c r="J48" s="481">
        <f t="shared" ref="J48:J51" si="22">C48*E48*G48*16.5</f>
        <v>33</v>
      </c>
      <c r="K48" s="403"/>
      <c r="L48" s="403"/>
      <c r="M48" s="406"/>
      <c r="N48" s="505"/>
      <c r="O48" s="505"/>
      <c r="P48" s="423"/>
      <c r="Q48" s="324"/>
      <c r="R48" s="324"/>
      <c r="S48" s="324"/>
      <c r="T48" s="324"/>
      <c r="U48" s="324"/>
      <c r="V48" s="324"/>
      <c r="W48" s="324"/>
      <c r="X48" s="324"/>
      <c r="Y48" s="324"/>
      <c r="Z48" s="324"/>
    </row>
    <row r="49" spans="1:26" ht="15.75" customHeight="1">
      <c r="A49" s="545" t="s">
        <v>443</v>
      </c>
      <c r="B49" s="504" t="s">
        <v>705</v>
      </c>
      <c r="C49" s="77">
        <v>5</v>
      </c>
      <c r="D49" s="402">
        <v>1</v>
      </c>
      <c r="E49" s="77">
        <v>1</v>
      </c>
      <c r="F49" s="401">
        <v>1</v>
      </c>
      <c r="G49" s="403">
        <v>1</v>
      </c>
      <c r="H49" s="401">
        <v>12</v>
      </c>
      <c r="I49" s="480">
        <f t="shared" si="21"/>
        <v>60</v>
      </c>
      <c r="J49" s="481">
        <f t="shared" si="22"/>
        <v>82.5</v>
      </c>
      <c r="K49" s="482"/>
      <c r="L49" s="403"/>
      <c r="M49" s="406"/>
      <c r="N49" s="505"/>
      <c r="O49" s="505"/>
      <c r="P49" s="423"/>
      <c r="Q49" s="324"/>
      <c r="R49" s="324"/>
      <c r="S49" s="324"/>
      <c r="T49" s="324"/>
      <c r="U49" s="324"/>
      <c r="V49" s="324"/>
      <c r="W49" s="324"/>
      <c r="X49" s="324"/>
      <c r="Y49" s="324"/>
      <c r="Z49" s="324"/>
    </row>
    <row r="50" spans="1:26" ht="15.75" customHeight="1">
      <c r="A50" s="545" t="s">
        <v>452</v>
      </c>
      <c r="B50" s="504" t="s">
        <v>706</v>
      </c>
      <c r="C50" s="77">
        <v>5</v>
      </c>
      <c r="D50" s="402">
        <v>1</v>
      </c>
      <c r="E50" s="77">
        <v>1</v>
      </c>
      <c r="F50" s="401">
        <v>1</v>
      </c>
      <c r="G50" s="403">
        <v>1</v>
      </c>
      <c r="H50" s="401">
        <v>12</v>
      </c>
      <c r="I50" s="480">
        <f t="shared" si="21"/>
        <v>60</v>
      </c>
      <c r="J50" s="481">
        <f t="shared" si="22"/>
        <v>82.5</v>
      </c>
      <c r="K50" s="403"/>
      <c r="L50" s="403"/>
      <c r="M50" s="406"/>
      <c r="N50" s="505"/>
      <c r="O50" s="505"/>
      <c r="P50" s="423"/>
      <c r="Q50" s="324"/>
      <c r="R50" s="324"/>
      <c r="S50" s="324"/>
      <c r="T50" s="324"/>
      <c r="U50" s="324"/>
      <c r="V50" s="324"/>
      <c r="W50" s="324"/>
      <c r="X50" s="324"/>
      <c r="Y50" s="324"/>
      <c r="Z50" s="324"/>
    </row>
    <row r="51" spans="1:26" ht="15.75" customHeight="1">
      <c r="A51" s="549" t="s">
        <v>455</v>
      </c>
      <c r="B51" s="550" t="s">
        <v>707</v>
      </c>
      <c r="C51" s="551">
        <v>5</v>
      </c>
      <c r="D51" s="552">
        <v>1</v>
      </c>
      <c r="E51" s="551">
        <v>1</v>
      </c>
      <c r="F51" s="553">
        <v>1</v>
      </c>
      <c r="G51" s="554">
        <v>1</v>
      </c>
      <c r="H51" s="553">
        <v>12</v>
      </c>
      <c r="I51" s="555">
        <f t="shared" si="21"/>
        <v>60</v>
      </c>
      <c r="J51" s="556">
        <f t="shared" si="22"/>
        <v>82.5</v>
      </c>
      <c r="K51" s="554"/>
      <c r="L51" s="554"/>
      <c r="M51" s="557"/>
      <c r="N51" s="558"/>
      <c r="O51" s="558"/>
      <c r="P51" s="423"/>
      <c r="Q51" s="324"/>
      <c r="R51" s="324"/>
      <c r="S51" s="324"/>
      <c r="T51" s="324"/>
      <c r="U51" s="324"/>
      <c r="V51" s="324"/>
      <c r="W51" s="324"/>
      <c r="X51" s="324"/>
      <c r="Y51" s="324"/>
      <c r="Z51" s="324"/>
    </row>
    <row r="52" spans="1:26" ht="39.75" customHeight="1">
      <c r="A52" s="410" t="s">
        <v>87</v>
      </c>
      <c r="B52" s="411" t="s">
        <v>708</v>
      </c>
      <c r="C52" s="412">
        <f>C11</f>
        <v>111</v>
      </c>
      <c r="D52" s="412"/>
      <c r="E52" s="412">
        <f>E11</f>
        <v>32</v>
      </c>
      <c r="F52" s="412"/>
      <c r="G52" s="412"/>
      <c r="H52" s="412"/>
      <c r="I52" s="412">
        <f t="shared" ref="I52:K52" si="23">I11</f>
        <v>1891.2600000000002</v>
      </c>
      <c r="J52" s="412">
        <f t="shared" si="23"/>
        <v>1958.1</v>
      </c>
      <c r="K52" s="412">
        <f t="shared" si="23"/>
        <v>1413.6</v>
      </c>
      <c r="L52" s="412"/>
      <c r="M52" s="412"/>
      <c r="N52" s="372"/>
      <c r="O52" s="372"/>
      <c r="P52" s="423"/>
      <c r="Q52" s="324"/>
      <c r="R52" s="324"/>
      <c r="S52" s="324"/>
      <c r="T52" s="324"/>
      <c r="U52" s="324"/>
      <c r="V52" s="324"/>
      <c r="W52" s="324"/>
      <c r="X52" s="324"/>
      <c r="Y52" s="324"/>
      <c r="Z52" s="324"/>
    </row>
    <row r="53" spans="1:26" ht="39.75" customHeight="1">
      <c r="A53" s="410"/>
      <c r="B53" s="411" t="s">
        <v>645</v>
      </c>
      <c r="C53" s="412">
        <f>C13</f>
        <v>78</v>
      </c>
      <c r="D53" s="412"/>
      <c r="E53" s="412">
        <f>E13</f>
        <v>22</v>
      </c>
      <c r="F53" s="412"/>
      <c r="G53" s="412"/>
      <c r="H53" s="412"/>
      <c r="I53" s="412">
        <f t="shared" ref="I53:K53" si="24">I13</f>
        <v>1495.2600000000002</v>
      </c>
      <c r="J53" s="412">
        <f t="shared" si="24"/>
        <v>1413.6</v>
      </c>
      <c r="K53" s="412">
        <f t="shared" si="24"/>
        <v>1413.6</v>
      </c>
      <c r="L53" s="412"/>
      <c r="M53" s="412"/>
      <c r="N53" s="372"/>
      <c r="O53" s="372"/>
      <c r="P53" s="423"/>
      <c r="Q53" s="324"/>
      <c r="R53" s="324"/>
      <c r="S53" s="324"/>
      <c r="T53" s="324"/>
      <c r="U53" s="324"/>
      <c r="V53" s="324"/>
      <c r="W53" s="324"/>
      <c r="X53" s="324"/>
      <c r="Y53" s="324"/>
      <c r="Z53" s="324"/>
    </row>
    <row r="54" spans="1:26" ht="39.75" customHeight="1">
      <c r="A54" s="410"/>
      <c r="B54" s="411" t="s">
        <v>646</v>
      </c>
      <c r="C54" s="412">
        <f>C39</f>
        <v>33</v>
      </c>
      <c r="D54" s="412"/>
      <c r="E54" s="412">
        <f>E39</f>
        <v>10</v>
      </c>
      <c r="F54" s="412"/>
      <c r="G54" s="412"/>
      <c r="H54" s="412"/>
      <c r="I54" s="412">
        <f t="shared" ref="I54:J54" si="25">I39</f>
        <v>396</v>
      </c>
      <c r="J54" s="412">
        <f t="shared" si="25"/>
        <v>544.5</v>
      </c>
      <c r="K54" s="412"/>
      <c r="L54" s="412"/>
      <c r="M54" s="412"/>
      <c r="N54" s="372"/>
      <c r="O54" s="372"/>
      <c r="P54" s="423"/>
      <c r="Q54" s="324"/>
      <c r="R54" s="324"/>
      <c r="S54" s="324"/>
      <c r="T54" s="324"/>
      <c r="U54" s="324"/>
      <c r="V54" s="324"/>
      <c r="W54" s="324"/>
      <c r="X54" s="324"/>
      <c r="Y54" s="324"/>
      <c r="Z54" s="324"/>
    </row>
    <row r="55" spans="1:26" ht="14.25" customHeight="1">
      <c r="A55" s="417"/>
      <c r="B55" s="418"/>
      <c r="C55" s="419"/>
      <c r="D55" s="496"/>
      <c r="E55" s="419"/>
      <c r="F55" s="419"/>
      <c r="G55" s="421"/>
      <c r="H55" s="419"/>
      <c r="I55" s="422"/>
      <c r="J55" s="421"/>
      <c r="K55" s="421"/>
      <c r="L55" s="421"/>
      <c r="M55" s="421"/>
      <c r="N55" s="423"/>
      <c r="O55" s="423"/>
      <c r="P55" s="423"/>
      <c r="Q55" s="324"/>
      <c r="R55" s="324"/>
      <c r="S55" s="52"/>
      <c r="T55" s="52"/>
      <c r="U55" s="52"/>
      <c r="V55" s="52"/>
      <c r="W55" s="52"/>
      <c r="X55" s="52"/>
      <c r="Y55" s="52"/>
      <c r="Z55" s="52"/>
    </row>
    <row r="56" spans="1:26" ht="13.5" customHeight="1">
      <c r="A56" s="1"/>
      <c r="B56" s="1"/>
      <c r="C56" s="13"/>
      <c r="D56" s="559"/>
      <c r="E56" s="13"/>
      <c r="F56" s="13"/>
      <c r="G56" s="13"/>
      <c r="H56" s="13"/>
      <c r="I56" s="13"/>
      <c r="J56" s="2875" t="s">
        <v>647</v>
      </c>
      <c r="K56" s="2874"/>
      <c r="L56" s="2874"/>
      <c r="M56" s="2874"/>
      <c r="N56" s="13"/>
      <c r="O56" s="13"/>
      <c r="P56" s="249"/>
      <c r="Q56" s="52"/>
      <c r="R56" s="52"/>
      <c r="S56" s="52"/>
      <c r="T56" s="52"/>
      <c r="U56" s="52"/>
      <c r="V56" s="52"/>
      <c r="W56" s="52"/>
      <c r="X56" s="52"/>
      <c r="Y56" s="52"/>
      <c r="Z56" s="52"/>
    </row>
    <row r="57" spans="1:26" ht="14.25" customHeight="1">
      <c r="A57" s="17"/>
      <c r="B57" s="17" t="s">
        <v>648</v>
      </c>
      <c r="C57" s="2"/>
      <c r="D57" s="560"/>
      <c r="E57" s="561" t="s">
        <v>649</v>
      </c>
      <c r="F57" s="2"/>
      <c r="G57" s="2"/>
      <c r="H57" s="2"/>
      <c r="I57" s="2"/>
      <c r="J57" s="2938" t="s">
        <v>650</v>
      </c>
      <c r="K57" s="2874"/>
      <c r="L57" s="2874"/>
      <c r="M57" s="2874"/>
      <c r="N57" s="10"/>
      <c r="O57" s="10"/>
      <c r="P57" s="423"/>
      <c r="Q57" s="427"/>
      <c r="R57" s="427"/>
      <c r="S57" s="427"/>
      <c r="T57" s="427"/>
      <c r="U57" s="427"/>
      <c r="V57" s="427"/>
      <c r="W57" s="427"/>
      <c r="X57" s="427"/>
      <c r="Y57" s="427"/>
      <c r="Z57" s="427"/>
    </row>
    <row r="58" spans="1:26" ht="14.25" customHeight="1">
      <c r="A58" s="1"/>
      <c r="B58" s="1" t="s">
        <v>651</v>
      </c>
      <c r="C58" s="19"/>
      <c r="D58" s="562"/>
      <c r="E58" s="19"/>
      <c r="F58" s="19"/>
      <c r="G58" s="19"/>
      <c r="H58" s="19"/>
      <c r="I58" s="19"/>
      <c r="J58" s="15"/>
      <c r="K58" s="563"/>
      <c r="L58" s="563"/>
      <c r="M58" s="563"/>
      <c r="N58" s="13"/>
      <c r="O58" s="13"/>
      <c r="P58" s="249"/>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563"/>
      <c r="N59" s="13"/>
      <c r="O59" s="13"/>
      <c r="P59" s="249"/>
      <c r="Q59" s="52"/>
      <c r="R59" s="52"/>
      <c r="S59" s="52"/>
      <c r="T59" s="52"/>
      <c r="U59" s="52"/>
      <c r="V59" s="52"/>
      <c r="W59" s="52"/>
      <c r="X59" s="52"/>
      <c r="Y59" s="52"/>
      <c r="Z59" s="52"/>
    </row>
    <row r="60" spans="1:26" ht="14.25" customHeight="1">
      <c r="A60" s="1"/>
      <c r="B60" s="1"/>
      <c r="C60" s="19"/>
      <c r="D60" s="562"/>
      <c r="E60" s="19"/>
      <c r="F60" s="19"/>
      <c r="G60" s="19"/>
      <c r="H60" s="19"/>
      <c r="I60" s="19"/>
      <c r="J60" s="15"/>
      <c r="K60" s="563"/>
      <c r="L60" s="563"/>
      <c r="M60" s="563"/>
      <c r="N60" s="13"/>
      <c r="O60" s="13"/>
      <c r="P60" s="249"/>
      <c r="Q60" s="52"/>
      <c r="R60" s="52"/>
      <c r="S60" s="52"/>
      <c r="T60" s="52"/>
      <c r="U60" s="52"/>
      <c r="V60" s="52"/>
      <c r="W60" s="52"/>
      <c r="X60" s="52"/>
      <c r="Y60" s="52"/>
      <c r="Z60" s="52"/>
    </row>
    <row r="61" spans="1:26" ht="14.25" customHeight="1">
      <c r="A61" s="1"/>
      <c r="B61" s="1"/>
      <c r="C61" s="19"/>
      <c r="D61" s="562"/>
      <c r="E61" s="19"/>
      <c r="F61" s="19"/>
      <c r="G61" s="19"/>
      <c r="H61" s="19"/>
      <c r="I61" s="19"/>
      <c r="J61" s="15"/>
      <c r="K61" s="563"/>
      <c r="L61" s="563"/>
      <c r="M61" s="563"/>
      <c r="N61" s="13"/>
      <c r="O61" s="13"/>
      <c r="P61" s="249"/>
      <c r="Q61" s="52"/>
      <c r="R61" s="52"/>
      <c r="S61" s="52"/>
      <c r="T61" s="52"/>
      <c r="U61" s="52"/>
      <c r="V61" s="52"/>
      <c r="W61" s="52"/>
      <c r="X61" s="52"/>
      <c r="Y61" s="52"/>
      <c r="Z61" s="52"/>
    </row>
    <row r="62" spans="1:26" ht="14.25" customHeight="1">
      <c r="A62" s="120"/>
      <c r="B62" s="53" t="s">
        <v>709</v>
      </c>
      <c r="C62" s="121"/>
      <c r="D62" s="2939" t="s">
        <v>710</v>
      </c>
      <c r="E62" s="2874"/>
      <c r="F62" s="2874"/>
      <c r="G62" s="2874"/>
      <c r="H62" s="49"/>
      <c r="I62" s="2920" t="s">
        <v>652</v>
      </c>
      <c r="J62" s="2874"/>
      <c r="K62" s="2874"/>
      <c r="L62" s="2874"/>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49"/>
      <c r="N63" s="249"/>
      <c r="O63" s="249"/>
      <c r="P63" s="249"/>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49"/>
      <c r="N64" s="249"/>
      <c r="O64" s="249"/>
      <c r="P64" s="249"/>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49"/>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430"/>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430"/>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5.75" customHeight="1">
      <c r="A263" s="565"/>
      <c r="B263" s="565"/>
      <c r="C263" s="565"/>
      <c r="D263" s="565"/>
      <c r="E263" s="565"/>
      <c r="F263" s="565"/>
      <c r="G263" s="565"/>
      <c r="H263" s="565"/>
      <c r="I263" s="565"/>
      <c r="J263" s="565"/>
      <c r="K263" s="565"/>
      <c r="L263" s="565"/>
      <c r="M263" s="565"/>
      <c r="N263" s="565"/>
      <c r="O263" s="565"/>
      <c r="P263" s="565"/>
      <c r="Q263" s="565"/>
      <c r="R263" s="565"/>
      <c r="S263" s="565"/>
      <c r="T263" s="565"/>
      <c r="U263" s="565"/>
      <c r="V263" s="565"/>
      <c r="W263" s="565"/>
      <c r="X263" s="565"/>
      <c r="Y263" s="565"/>
      <c r="Z263" s="565"/>
    </row>
    <row r="264" spans="1:26" ht="15.75" customHeight="1">
      <c r="A264" s="565"/>
      <c r="B264" s="565"/>
      <c r="C264" s="565"/>
      <c r="D264" s="565"/>
      <c r="E264" s="565"/>
      <c r="F264" s="565"/>
      <c r="G264" s="565"/>
      <c r="H264" s="565"/>
      <c r="I264" s="565"/>
      <c r="J264" s="565"/>
      <c r="K264" s="565"/>
      <c r="L264" s="565"/>
      <c r="M264" s="565"/>
      <c r="N264" s="565"/>
      <c r="O264" s="565"/>
      <c r="P264" s="565"/>
      <c r="Q264" s="565"/>
      <c r="R264" s="565"/>
      <c r="S264" s="565"/>
      <c r="T264" s="565"/>
      <c r="U264" s="565"/>
      <c r="V264" s="565"/>
      <c r="W264" s="565"/>
      <c r="X264" s="565"/>
      <c r="Y264" s="565"/>
      <c r="Z264" s="565"/>
    </row>
    <row r="265" spans="1:26" ht="15.75" customHeight="1">
      <c r="A265" s="565"/>
      <c r="B265" s="565"/>
      <c r="C265" s="565"/>
      <c r="D265" s="565"/>
      <c r="E265" s="565"/>
      <c r="F265" s="565"/>
      <c r="G265" s="565"/>
      <c r="H265" s="565"/>
      <c r="I265" s="565"/>
      <c r="J265" s="565"/>
      <c r="K265" s="565"/>
      <c r="L265" s="565"/>
      <c r="M265" s="565"/>
      <c r="N265" s="565"/>
      <c r="O265" s="565"/>
      <c r="P265" s="565"/>
      <c r="Q265" s="565"/>
      <c r="R265" s="565"/>
      <c r="S265" s="565"/>
      <c r="T265" s="565"/>
      <c r="U265" s="565"/>
      <c r="V265" s="565"/>
      <c r="W265" s="565"/>
      <c r="X265" s="565"/>
      <c r="Y265" s="565"/>
      <c r="Z265" s="565"/>
    </row>
    <row r="266" spans="1:26" ht="15.75" customHeight="1">
      <c r="A266" s="565"/>
      <c r="B266" s="565"/>
      <c r="C266" s="565"/>
      <c r="D266" s="565"/>
      <c r="E266" s="565"/>
      <c r="F266" s="565"/>
      <c r="G266" s="565"/>
      <c r="H266" s="565"/>
      <c r="I266" s="565"/>
      <c r="J266" s="565"/>
      <c r="K266" s="565"/>
      <c r="L266" s="565"/>
      <c r="M266" s="565"/>
      <c r="N266" s="565"/>
      <c r="O266" s="565"/>
      <c r="P266" s="565"/>
      <c r="Q266" s="565"/>
      <c r="R266" s="565"/>
      <c r="S266" s="565"/>
      <c r="T266" s="565"/>
      <c r="U266" s="565"/>
      <c r="V266" s="565"/>
      <c r="W266" s="565"/>
      <c r="X266" s="565"/>
      <c r="Y266" s="565"/>
      <c r="Z266" s="565"/>
    </row>
    <row r="267" spans="1:26" ht="15.75" customHeight="1">
      <c r="A267" s="565"/>
      <c r="B267" s="565"/>
      <c r="C267" s="565"/>
      <c r="D267" s="565"/>
      <c r="E267" s="565"/>
      <c r="F267" s="565"/>
      <c r="G267" s="565"/>
      <c r="H267" s="565"/>
      <c r="I267" s="565"/>
      <c r="J267" s="565"/>
      <c r="K267" s="565"/>
      <c r="L267" s="565"/>
      <c r="M267" s="565"/>
      <c r="N267" s="565"/>
      <c r="O267" s="565"/>
      <c r="P267" s="565"/>
      <c r="Q267" s="565"/>
      <c r="R267" s="565"/>
      <c r="S267" s="565"/>
      <c r="T267" s="565"/>
      <c r="U267" s="565"/>
      <c r="V267" s="565"/>
      <c r="W267" s="565"/>
      <c r="X267" s="565"/>
      <c r="Y267" s="565"/>
      <c r="Z267" s="565"/>
    </row>
    <row r="268" spans="1:26" ht="15.75" customHeight="1">
      <c r="A268" s="565"/>
      <c r="B268" s="565"/>
      <c r="C268" s="565"/>
      <c r="D268" s="565"/>
      <c r="E268" s="565"/>
      <c r="F268" s="565"/>
      <c r="G268" s="565"/>
      <c r="H268" s="565"/>
      <c r="I268" s="565"/>
      <c r="J268" s="565"/>
      <c r="K268" s="565"/>
      <c r="L268" s="565"/>
      <c r="M268" s="565"/>
      <c r="N268" s="565"/>
      <c r="O268" s="565"/>
      <c r="P268" s="565"/>
      <c r="Q268" s="565"/>
      <c r="R268" s="565"/>
      <c r="S268" s="565"/>
      <c r="T268" s="565"/>
      <c r="U268" s="565"/>
      <c r="V268" s="565"/>
      <c r="W268" s="565"/>
      <c r="X268" s="565"/>
      <c r="Y268" s="565"/>
      <c r="Z268" s="565"/>
    </row>
    <row r="269" spans="1:26" ht="15.75" customHeight="1">
      <c r="A269" s="565"/>
      <c r="B269" s="565"/>
      <c r="C269" s="565"/>
      <c r="D269" s="565"/>
      <c r="E269" s="565"/>
      <c r="F269" s="565"/>
      <c r="G269" s="565"/>
      <c r="H269" s="565"/>
      <c r="I269" s="565"/>
      <c r="J269" s="565"/>
      <c r="K269" s="565"/>
      <c r="L269" s="565"/>
      <c r="M269" s="565"/>
      <c r="N269" s="565"/>
      <c r="O269" s="565"/>
      <c r="P269" s="565"/>
      <c r="Q269" s="565"/>
      <c r="R269" s="565"/>
      <c r="S269" s="565"/>
      <c r="T269" s="565"/>
      <c r="U269" s="565"/>
      <c r="V269" s="565"/>
      <c r="W269" s="565"/>
      <c r="X269" s="565"/>
      <c r="Y269" s="565"/>
      <c r="Z269" s="565"/>
    </row>
    <row r="270" spans="1:26" ht="15.75" customHeight="1">
      <c r="A270" s="565"/>
      <c r="B270" s="565"/>
      <c r="C270" s="565"/>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row>
    <row r="271" spans="1:26" ht="15.75" customHeight="1">
      <c r="A271" s="565"/>
      <c r="B271" s="565"/>
      <c r="C271" s="565"/>
      <c r="D271" s="565"/>
      <c r="E271" s="565"/>
      <c r="F271" s="565"/>
      <c r="G271" s="565"/>
      <c r="H271" s="565"/>
      <c r="I271" s="565"/>
      <c r="J271" s="565"/>
      <c r="K271" s="565"/>
      <c r="L271" s="565"/>
      <c r="M271" s="565"/>
      <c r="N271" s="565"/>
      <c r="O271" s="565"/>
      <c r="P271" s="565"/>
      <c r="Q271" s="565"/>
      <c r="R271" s="565"/>
      <c r="S271" s="565"/>
      <c r="T271" s="565"/>
      <c r="U271" s="565"/>
      <c r="V271" s="565"/>
      <c r="W271" s="565"/>
      <c r="X271" s="565"/>
      <c r="Y271" s="565"/>
      <c r="Z271" s="565"/>
    </row>
    <row r="272" spans="1:26" ht="15.75" customHeight="1">
      <c r="A272" s="565"/>
      <c r="B272" s="565"/>
      <c r="C272" s="565"/>
      <c r="D272" s="565"/>
      <c r="E272" s="565"/>
      <c r="F272" s="565"/>
      <c r="G272" s="565"/>
      <c r="H272" s="565"/>
      <c r="I272" s="565"/>
      <c r="J272" s="565"/>
      <c r="K272" s="565"/>
      <c r="L272" s="565"/>
      <c r="M272" s="565"/>
      <c r="N272" s="565"/>
      <c r="O272" s="565"/>
      <c r="P272" s="565"/>
      <c r="Q272" s="565"/>
      <c r="R272" s="565"/>
      <c r="S272" s="565"/>
      <c r="T272" s="565"/>
      <c r="U272" s="565"/>
      <c r="V272" s="565"/>
      <c r="W272" s="565"/>
      <c r="X272" s="565"/>
      <c r="Y272" s="565"/>
      <c r="Z272" s="565"/>
    </row>
    <row r="273" spans="1:26" ht="15.75" customHeight="1">
      <c r="A273" s="565"/>
      <c r="B273" s="565"/>
      <c r="C273" s="565"/>
      <c r="D273" s="565"/>
      <c r="E273" s="565"/>
      <c r="F273" s="565"/>
      <c r="G273" s="565"/>
      <c r="H273" s="565"/>
      <c r="I273" s="565"/>
      <c r="J273" s="565"/>
      <c r="K273" s="565"/>
      <c r="L273" s="565"/>
      <c r="M273" s="565"/>
      <c r="N273" s="565"/>
      <c r="O273" s="565"/>
      <c r="P273" s="565"/>
      <c r="Q273" s="565"/>
      <c r="R273" s="565"/>
      <c r="S273" s="565"/>
      <c r="T273" s="565"/>
      <c r="U273" s="565"/>
      <c r="V273" s="565"/>
      <c r="W273" s="565"/>
      <c r="X273" s="565"/>
      <c r="Y273" s="565"/>
      <c r="Z273" s="565"/>
    </row>
    <row r="274" spans="1:26" ht="15.75" customHeight="1">
      <c r="A274" s="565"/>
      <c r="B274" s="565"/>
      <c r="C274" s="565"/>
      <c r="D274" s="565"/>
      <c r="E274" s="565"/>
      <c r="F274" s="565"/>
      <c r="G274" s="565"/>
      <c r="H274" s="565"/>
      <c r="I274" s="565"/>
      <c r="J274" s="565"/>
      <c r="K274" s="565"/>
      <c r="L274" s="565"/>
      <c r="M274" s="565"/>
      <c r="N274" s="565"/>
      <c r="O274" s="565"/>
      <c r="P274" s="565"/>
      <c r="Q274" s="565"/>
      <c r="R274" s="565"/>
      <c r="S274" s="565"/>
      <c r="T274" s="565"/>
      <c r="U274" s="565"/>
      <c r="V274" s="565"/>
      <c r="W274" s="565"/>
      <c r="X274" s="565"/>
      <c r="Y274" s="565"/>
      <c r="Z274" s="565"/>
    </row>
    <row r="275" spans="1:26" ht="15.75" customHeight="1">
      <c r="A275" s="565"/>
      <c r="B275" s="565"/>
      <c r="C275" s="565"/>
      <c r="D275" s="565"/>
      <c r="E275" s="565"/>
      <c r="F275" s="565"/>
      <c r="G275" s="565"/>
      <c r="H275" s="565"/>
      <c r="I275" s="565"/>
      <c r="J275" s="565"/>
      <c r="K275" s="565"/>
      <c r="L275" s="565"/>
      <c r="M275" s="565"/>
      <c r="N275" s="565"/>
      <c r="O275" s="565"/>
      <c r="P275" s="565"/>
      <c r="Q275" s="565"/>
      <c r="R275" s="565"/>
      <c r="S275" s="565"/>
      <c r="T275" s="565"/>
      <c r="U275" s="565"/>
      <c r="V275" s="565"/>
      <c r="W275" s="565"/>
      <c r="X275" s="565"/>
      <c r="Y275" s="565"/>
      <c r="Z275" s="565"/>
    </row>
    <row r="276" spans="1:26" ht="15.75" customHeight="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row>
    <row r="277" spans="1:26" ht="15.75" customHeight="1">
      <c r="A277" s="565"/>
      <c r="B277" s="565"/>
      <c r="C277" s="565"/>
      <c r="D277" s="565"/>
      <c r="E277" s="565"/>
      <c r="F277" s="565"/>
      <c r="G277" s="565"/>
      <c r="H277" s="565"/>
      <c r="I277" s="565"/>
      <c r="J277" s="565"/>
      <c r="K277" s="565"/>
      <c r="L277" s="565"/>
      <c r="M277" s="565"/>
      <c r="N277" s="565"/>
      <c r="O277" s="565"/>
      <c r="P277" s="565"/>
      <c r="Q277" s="565"/>
      <c r="R277" s="565"/>
      <c r="S277" s="565"/>
      <c r="T277" s="565"/>
      <c r="U277" s="565"/>
      <c r="V277" s="565"/>
      <c r="W277" s="565"/>
      <c r="X277" s="565"/>
      <c r="Y277" s="565"/>
      <c r="Z277" s="565"/>
    </row>
    <row r="278" spans="1:26" ht="15.75" customHeight="1">
      <c r="A278" s="565"/>
      <c r="B278" s="565"/>
      <c r="C278" s="565"/>
      <c r="D278" s="565"/>
      <c r="E278" s="565"/>
      <c r="F278" s="565"/>
      <c r="G278" s="565"/>
      <c r="H278" s="565"/>
      <c r="I278" s="565"/>
      <c r="J278" s="565"/>
      <c r="K278" s="565"/>
      <c r="L278" s="565"/>
      <c r="M278" s="565"/>
      <c r="N278" s="565"/>
      <c r="O278" s="565"/>
      <c r="P278" s="565"/>
      <c r="Q278" s="565"/>
      <c r="R278" s="565"/>
      <c r="S278" s="565"/>
      <c r="T278" s="565"/>
      <c r="U278" s="565"/>
      <c r="V278" s="565"/>
      <c r="W278" s="565"/>
      <c r="X278" s="565"/>
      <c r="Y278" s="565"/>
      <c r="Z278" s="565"/>
    </row>
    <row r="279" spans="1:26" ht="15.75" customHeight="1">
      <c r="A279" s="565"/>
      <c r="B279" s="565"/>
      <c r="C279" s="565"/>
      <c r="D279" s="565"/>
      <c r="E279" s="565"/>
      <c r="F279" s="565"/>
      <c r="G279" s="565"/>
      <c r="H279" s="565"/>
      <c r="I279" s="565"/>
      <c r="J279" s="565"/>
      <c r="K279" s="565"/>
      <c r="L279" s="565"/>
      <c r="M279" s="565"/>
      <c r="N279" s="565"/>
      <c r="O279" s="565"/>
      <c r="P279" s="565"/>
      <c r="Q279" s="565"/>
      <c r="R279" s="565"/>
      <c r="S279" s="565"/>
      <c r="T279" s="565"/>
      <c r="U279" s="565"/>
      <c r="V279" s="565"/>
      <c r="W279" s="565"/>
      <c r="X279" s="565"/>
      <c r="Y279" s="565"/>
      <c r="Z279" s="565"/>
    </row>
    <row r="280" spans="1:26" ht="15.75" customHeight="1">
      <c r="A280" s="565"/>
      <c r="B280" s="565"/>
      <c r="C280" s="565"/>
      <c r="D280" s="565"/>
      <c r="E280" s="565"/>
      <c r="F280" s="565"/>
      <c r="G280" s="565"/>
      <c r="H280" s="565"/>
      <c r="I280" s="565"/>
      <c r="J280" s="565"/>
      <c r="K280" s="565"/>
      <c r="L280" s="565"/>
      <c r="M280" s="565"/>
      <c r="N280" s="565"/>
      <c r="O280" s="565"/>
      <c r="P280" s="565"/>
      <c r="Q280" s="565"/>
      <c r="R280" s="565"/>
      <c r="S280" s="565"/>
      <c r="T280" s="565"/>
      <c r="U280" s="565"/>
      <c r="V280" s="565"/>
      <c r="W280" s="565"/>
      <c r="X280" s="565"/>
      <c r="Y280" s="565"/>
      <c r="Z280" s="565"/>
    </row>
    <row r="281" spans="1:26" ht="15.75" customHeight="1">
      <c r="A281" s="565"/>
      <c r="B281" s="565"/>
      <c r="C281" s="565"/>
      <c r="D281" s="565"/>
      <c r="E281" s="565"/>
      <c r="F281" s="565"/>
      <c r="G281" s="565"/>
      <c r="H281" s="565"/>
      <c r="I281" s="565"/>
      <c r="J281" s="565"/>
      <c r="K281" s="565"/>
      <c r="L281" s="565"/>
      <c r="M281" s="565"/>
      <c r="N281" s="565"/>
      <c r="O281" s="565"/>
      <c r="P281" s="565"/>
      <c r="Q281" s="565"/>
      <c r="R281" s="565"/>
      <c r="S281" s="565"/>
      <c r="T281" s="565"/>
      <c r="U281" s="565"/>
      <c r="V281" s="565"/>
      <c r="W281" s="565"/>
      <c r="X281" s="565"/>
      <c r="Y281" s="565"/>
      <c r="Z281" s="565"/>
    </row>
    <row r="282" spans="1:26" ht="15.75" customHeight="1">
      <c r="A282" s="565"/>
      <c r="B282" s="565"/>
      <c r="C282" s="565"/>
      <c r="D282" s="565"/>
      <c r="E282" s="565"/>
      <c r="F282" s="565"/>
      <c r="G282" s="565"/>
      <c r="H282" s="565"/>
      <c r="I282" s="565"/>
      <c r="J282" s="565"/>
      <c r="K282" s="565"/>
      <c r="L282" s="565"/>
      <c r="M282" s="565"/>
      <c r="N282" s="565"/>
      <c r="O282" s="565"/>
      <c r="P282" s="565"/>
      <c r="Q282" s="565"/>
      <c r="R282" s="565"/>
      <c r="S282" s="565"/>
      <c r="T282" s="565"/>
      <c r="U282" s="565"/>
      <c r="V282" s="565"/>
      <c r="W282" s="565"/>
      <c r="X282" s="565"/>
      <c r="Y282" s="565"/>
      <c r="Z282" s="565"/>
    </row>
    <row r="283" spans="1:26" ht="15.75" customHeight="1">
      <c r="A283" s="565"/>
      <c r="B283" s="565"/>
      <c r="C283" s="565"/>
      <c r="D283" s="565"/>
      <c r="E283" s="565"/>
      <c r="F283" s="565"/>
      <c r="G283" s="565"/>
      <c r="H283" s="565"/>
      <c r="I283" s="565"/>
      <c r="J283" s="565"/>
      <c r="K283" s="565"/>
      <c r="L283" s="565"/>
      <c r="M283" s="565"/>
      <c r="N283" s="565"/>
      <c r="O283" s="565"/>
      <c r="P283" s="565"/>
      <c r="Q283" s="565"/>
      <c r="R283" s="565"/>
      <c r="S283" s="565"/>
      <c r="T283" s="565"/>
      <c r="U283" s="565"/>
      <c r="V283" s="565"/>
      <c r="W283" s="565"/>
      <c r="X283" s="565"/>
      <c r="Y283" s="565"/>
      <c r="Z283" s="565"/>
    </row>
    <row r="284" spans="1:26" ht="15.75" customHeight="1">
      <c r="A284" s="565"/>
      <c r="B284" s="565"/>
      <c r="C284" s="565"/>
      <c r="D284" s="565"/>
      <c r="E284" s="565"/>
      <c r="F284" s="565"/>
      <c r="G284" s="565"/>
      <c r="H284" s="565"/>
      <c r="I284" s="565"/>
      <c r="J284" s="565"/>
      <c r="K284" s="565"/>
      <c r="L284" s="565"/>
      <c r="M284" s="565"/>
      <c r="N284" s="565"/>
      <c r="O284" s="565"/>
      <c r="P284" s="565"/>
      <c r="Q284" s="565"/>
      <c r="R284" s="565"/>
      <c r="S284" s="565"/>
      <c r="T284" s="565"/>
      <c r="U284" s="565"/>
      <c r="V284" s="565"/>
      <c r="W284" s="565"/>
      <c r="X284" s="565"/>
      <c r="Y284" s="565"/>
      <c r="Z284" s="565"/>
    </row>
    <row r="285" spans="1:26" ht="15.75" customHeight="1">
      <c r="A285" s="565"/>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row>
    <row r="286" spans="1:26" ht="15.75" customHeight="1">
      <c r="A286" s="565"/>
      <c r="B286" s="565"/>
      <c r="C286" s="565"/>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row>
    <row r="287" spans="1:26" ht="15.75" customHeight="1">
      <c r="A287" s="565"/>
      <c r="B287" s="565"/>
      <c r="C287" s="565"/>
      <c r="D287" s="565"/>
      <c r="E287" s="565"/>
      <c r="F287" s="565"/>
      <c r="G287" s="565"/>
      <c r="H287" s="565"/>
      <c r="I287" s="565"/>
      <c r="J287" s="565"/>
      <c r="K287" s="565"/>
      <c r="L287" s="565"/>
      <c r="M287" s="565"/>
      <c r="N287" s="565"/>
      <c r="O287" s="565"/>
      <c r="P287" s="565"/>
      <c r="Q287" s="565"/>
      <c r="R287" s="565"/>
      <c r="S287" s="565"/>
      <c r="T287" s="565"/>
      <c r="U287" s="565"/>
      <c r="V287" s="565"/>
      <c r="W287" s="565"/>
      <c r="X287" s="565"/>
      <c r="Y287" s="565"/>
      <c r="Z287" s="565"/>
    </row>
    <row r="288" spans="1:26" ht="15.75" customHeight="1">
      <c r="A288" s="565"/>
      <c r="B288" s="565"/>
      <c r="C288" s="565"/>
      <c r="D288" s="565"/>
      <c r="E288" s="565"/>
      <c r="F288" s="565"/>
      <c r="G288" s="565"/>
      <c r="H288" s="565"/>
      <c r="I288" s="565"/>
      <c r="J288" s="565"/>
      <c r="K288" s="565"/>
      <c r="L288" s="565"/>
      <c r="M288" s="565"/>
      <c r="N288" s="565"/>
      <c r="O288" s="565"/>
      <c r="P288" s="565"/>
      <c r="Q288" s="565"/>
      <c r="R288" s="565"/>
      <c r="S288" s="565"/>
      <c r="T288" s="565"/>
      <c r="U288" s="565"/>
      <c r="V288" s="565"/>
      <c r="W288" s="565"/>
      <c r="X288" s="565"/>
      <c r="Y288" s="565"/>
      <c r="Z288" s="565"/>
    </row>
    <row r="289" spans="1:26" ht="15.75" customHeight="1">
      <c r="A289" s="565"/>
      <c r="B289" s="565"/>
      <c r="C289" s="565"/>
      <c r="D289" s="565"/>
      <c r="E289" s="565"/>
      <c r="F289" s="565"/>
      <c r="G289" s="565"/>
      <c r="H289" s="565"/>
      <c r="I289" s="565"/>
      <c r="J289" s="565"/>
      <c r="K289" s="565"/>
      <c r="L289" s="565"/>
      <c r="M289" s="565"/>
      <c r="N289" s="565"/>
      <c r="O289" s="565"/>
      <c r="P289" s="565"/>
      <c r="Q289" s="565"/>
      <c r="R289" s="565"/>
      <c r="S289" s="565"/>
      <c r="T289" s="565"/>
      <c r="U289" s="565"/>
      <c r="V289" s="565"/>
      <c r="W289" s="565"/>
      <c r="X289" s="565"/>
      <c r="Y289" s="565"/>
      <c r="Z289" s="565"/>
    </row>
    <row r="290" spans="1:26" ht="15.75" customHeight="1">
      <c r="A290" s="565"/>
      <c r="B290" s="565"/>
      <c r="C290" s="565"/>
      <c r="D290" s="565"/>
      <c r="E290" s="565"/>
      <c r="F290" s="565"/>
      <c r="G290" s="565"/>
      <c r="H290" s="565"/>
      <c r="I290" s="565"/>
      <c r="J290" s="565"/>
      <c r="K290" s="565"/>
      <c r="L290" s="565"/>
      <c r="M290" s="565"/>
      <c r="N290" s="565"/>
      <c r="O290" s="565"/>
      <c r="P290" s="565"/>
      <c r="Q290" s="565"/>
      <c r="R290" s="565"/>
      <c r="S290" s="565"/>
      <c r="T290" s="565"/>
      <c r="U290" s="565"/>
      <c r="V290" s="565"/>
      <c r="W290" s="565"/>
      <c r="X290" s="565"/>
      <c r="Y290" s="565"/>
      <c r="Z290" s="565"/>
    </row>
    <row r="291" spans="1:26" ht="15.75" customHeight="1">
      <c r="A291" s="565"/>
      <c r="B291" s="565"/>
      <c r="C291" s="565"/>
      <c r="D291" s="565"/>
      <c r="E291" s="565"/>
      <c r="F291" s="565"/>
      <c r="G291" s="565"/>
      <c r="H291" s="565"/>
      <c r="I291" s="565"/>
      <c r="J291" s="565"/>
      <c r="K291" s="565"/>
      <c r="L291" s="565"/>
      <c r="M291" s="565"/>
      <c r="N291" s="565"/>
      <c r="O291" s="565"/>
      <c r="P291" s="565"/>
      <c r="Q291" s="565"/>
      <c r="R291" s="565"/>
      <c r="S291" s="565"/>
      <c r="T291" s="565"/>
      <c r="U291" s="565"/>
      <c r="V291" s="565"/>
      <c r="W291" s="565"/>
      <c r="X291" s="565"/>
      <c r="Y291" s="565"/>
      <c r="Z291" s="565"/>
    </row>
    <row r="292" spans="1:26" ht="15.75" customHeight="1">
      <c r="A292" s="565"/>
      <c r="B292" s="565"/>
      <c r="C292" s="565"/>
      <c r="D292" s="565"/>
      <c r="E292" s="565"/>
      <c r="F292" s="565"/>
      <c r="G292" s="565"/>
      <c r="H292" s="565"/>
      <c r="I292" s="565"/>
      <c r="J292" s="565"/>
      <c r="K292" s="565"/>
      <c r="L292" s="565"/>
      <c r="M292" s="565"/>
      <c r="N292" s="565"/>
      <c r="O292" s="565"/>
      <c r="P292" s="565"/>
      <c r="Q292" s="565"/>
      <c r="R292" s="565"/>
      <c r="S292" s="565"/>
      <c r="T292" s="565"/>
      <c r="U292" s="565"/>
      <c r="V292" s="565"/>
      <c r="W292" s="565"/>
      <c r="X292" s="565"/>
      <c r="Y292" s="565"/>
      <c r="Z292" s="565"/>
    </row>
    <row r="293" spans="1:26" ht="15.75" customHeight="1">
      <c r="A293" s="565"/>
      <c r="B293" s="565"/>
      <c r="C293" s="565"/>
      <c r="D293" s="565"/>
      <c r="E293" s="565"/>
      <c r="F293" s="565"/>
      <c r="G293" s="565"/>
      <c r="H293" s="565"/>
      <c r="I293" s="565"/>
      <c r="J293" s="565"/>
      <c r="K293" s="565"/>
      <c r="L293" s="565"/>
      <c r="M293" s="565"/>
      <c r="N293" s="565"/>
      <c r="O293" s="565"/>
      <c r="P293" s="565"/>
      <c r="Q293" s="565"/>
      <c r="R293" s="565"/>
      <c r="S293" s="565"/>
      <c r="T293" s="565"/>
      <c r="U293" s="565"/>
      <c r="V293" s="565"/>
      <c r="W293" s="565"/>
      <c r="X293" s="565"/>
      <c r="Y293" s="565"/>
      <c r="Z293" s="565"/>
    </row>
    <row r="294" spans="1:26" ht="15.75" customHeight="1">
      <c r="A294" s="565"/>
      <c r="B294" s="565"/>
      <c r="C294" s="565"/>
      <c r="D294" s="565"/>
      <c r="E294" s="565"/>
      <c r="F294" s="565"/>
      <c r="G294" s="565"/>
      <c r="H294" s="565"/>
      <c r="I294" s="565"/>
      <c r="J294" s="565"/>
      <c r="K294" s="565"/>
      <c r="L294" s="565"/>
      <c r="M294" s="565"/>
      <c r="N294" s="565"/>
      <c r="O294" s="565"/>
      <c r="P294" s="565"/>
      <c r="Q294" s="565"/>
      <c r="R294" s="565"/>
      <c r="S294" s="565"/>
      <c r="T294" s="565"/>
      <c r="U294" s="565"/>
      <c r="V294" s="565"/>
      <c r="W294" s="565"/>
      <c r="X294" s="565"/>
      <c r="Y294" s="565"/>
      <c r="Z294" s="565"/>
    </row>
    <row r="295" spans="1:26" ht="15.75" customHeight="1">
      <c r="A295" s="565"/>
      <c r="B295" s="565"/>
      <c r="C295" s="565"/>
      <c r="D295" s="565"/>
      <c r="E295" s="565"/>
      <c r="F295" s="565"/>
      <c r="G295" s="565"/>
      <c r="H295" s="565"/>
      <c r="I295" s="565"/>
      <c r="J295" s="565"/>
      <c r="K295" s="565"/>
      <c r="L295" s="565"/>
      <c r="M295" s="565"/>
      <c r="N295" s="565"/>
      <c r="O295" s="565"/>
      <c r="P295" s="565"/>
      <c r="Q295" s="565"/>
      <c r="R295" s="565"/>
      <c r="S295" s="565"/>
      <c r="T295" s="565"/>
      <c r="U295" s="565"/>
      <c r="V295" s="565"/>
      <c r="W295" s="565"/>
      <c r="X295" s="565"/>
      <c r="Y295" s="565"/>
      <c r="Z295" s="565"/>
    </row>
    <row r="296" spans="1:26" ht="15.75" customHeight="1">
      <c r="A296" s="565"/>
      <c r="B296" s="565"/>
      <c r="C296" s="565"/>
      <c r="D296" s="565"/>
      <c r="E296" s="565"/>
      <c r="F296" s="565"/>
      <c r="G296" s="565"/>
      <c r="H296" s="565"/>
      <c r="I296" s="565"/>
      <c r="J296" s="565"/>
      <c r="K296" s="565"/>
      <c r="L296" s="565"/>
      <c r="M296" s="565"/>
      <c r="N296" s="565"/>
      <c r="O296" s="565"/>
      <c r="P296" s="565"/>
      <c r="Q296" s="565"/>
      <c r="R296" s="565"/>
      <c r="S296" s="565"/>
      <c r="T296" s="565"/>
      <c r="U296" s="565"/>
      <c r="V296" s="565"/>
      <c r="W296" s="565"/>
      <c r="X296" s="565"/>
      <c r="Y296" s="565"/>
      <c r="Z296" s="565"/>
    </row>
    <row r="297" spans="1:26" ht="15.75" customHeight="1">
      <c r="A297" s="565"/>
      <c r="B297" s="565"/>
      <c r="C297" s="565"/>
      <c r="D297" s="565"/>
      <c r="E297" s="565"/>
      <c r="F297" s="565"/>
      <c r="G297" s="565"/>
      <c r="H297" s="565"/>
      <c r="I297" s="565"/>
      <c r="J297" s="565"/>
      <c r="K297" s="565"/>
      <c r="L297" s="565"/>
      <c r="M297" s="565"/>
      <c r="N297" s="565"/>
      <c r="O297" s="565"/>
      <c r="P297" s="565"/>
      <c r="Q297" s="565"/>
      <c r="R297" s="565"/>
      <c r="S297" s="565"/>
      <c r="T297" s="565"/>
      <c r="U297" s="565"/>
      <c r="V297" s="565"/>
      <c r="W297" s="565"/>
      <c r="X297" s="565"/>
      <c r="Y297" s="565"/>
      <c r="Z297" s="565"/>
    </row>
    <row r="298" spans="1:26" ht="15.75" customHeight="1">
      <c r="A298" s="565"/>
      <c r="B298" s="565"/>
      <c r="C298" s="565"/>
      <c r="D298" s="565"/>
      <c r="E298" s="565"/>
      <c r="F298" s="565"/>
      <c r="G298" s="565"/>
      <c r="H298" s="565"/>
      <c r="I298" s="565"/>
      <c r="J298" s="565"/>
      <c r="K298" s="565"/>
      <c r="L298" s="565"/>
      <c r="M298" s="565"/>
      <c r="N298" s="565"/>
      <c r="O298" s="565"/>
      <c r="P298" s="565"/>
      <c r="Q298" s="565"/>
      <c r="R298" s="565"/>
      <c r="S298" s="565"/>
      <c r="T298" s="565"/>
      <c r="U298" s="565"/>
      <c r="V298" s="565"/>
      <c r="W298" s="565"/>
      <c r="X298" s="565"/>
      <c r="Y298" s="565"/>
      <c r="Z298" s="565"/>
    </row>
    <row r="299" spans="1:26" ht="15.75" customHeight="1">
      <c r="A299" s="565"/>
      <c r="B299" s="565"/>
      <c r="C299" s="565"/>
      <c r="D299" s="565"/>
      <c r="E299" s="565"/>
      <c r="F299" s="565"/>
      <c r="G299" s="565"/>
      <c r="H299" s="565"/>
      <c r="I299" s="565"/>
      <c r="J299" s="565"/>
      <c r="K299" s="565"/>
      <c r="L299" s="565"/>
      <c r="M299" s="565"/>
      <c r="N299" s="565"/>
      <c r="O299" s="565"/>
      <c r="P299" s="565"/>
      <c r="Q299" s="565"/>
      <c r="R299" s="565"/>
      <c r="S299" s="565"/>
      <c r="T299" s="565"/>
      <c r="U299" s="565"/>
      <c r="V299" s="565"/>
      <c r="W299" s="565"/>
      <c r="X299" s="565"/>
      <c r="Y299" s="565"/>
      <c r="Z299" s="565"/>
    </row>
    <row r="300" spans="1:26" ht="15.75" customHeight="1">
      <c r="A300" s="565"/>
      <c r="B300" s="565"/>
      <c r="C300" s="565"/>
      <c r="D300" s="565"/>
      <c r="E300" s="565"/>
      <c r="F300" s="565"/>
      <c r="G300" s="565"/>
      <c r="H300" s="565"/>
      <c r="I300" s="565"/>
      <c r="J300" s="565"/>
      <c r="K300" s="565"/>
      <c r="L300" s="565"/>
      <c r="M300" s="565"/>
      <c r="N300" s="565"/>
      <c r="O300" s="565"/>
      <c r="P300" s="565"/>
      <c r="Q300" s="565"/>
      <c r="R300" s="565"/>
      <c r="S300" s="565"/>
      <c r="T300" s="565"/>
      <c r="U300" s="565"/>
      <c r="V300" s="565"/>
      <c r="W300" s="565"/>
      <c r="X300" s="565"/>
      <c r="Y300" s="565"/>
      <c r="Z300" s="565"/>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2">
    <mergeCell ref="N7:O7"/>
    <mergeCell ref="J56:M56"/>
    <mergeCell ref="J57:M57"/>
    <mergeCell ref="I62:L62"/>
    <mergeCell ref="G7:G8"/>
    <mergeCell ref="D62:G62"/>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conditionalFormatting sqref="B42">
    <cfRule type="cellIs" dxfId="2" priority="1" operator="equal">
      <formula>"Chưa có"</formula>
    </cfRule>
  </conditionalFormatting>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W995"/>
  <sheetViews>
    <sheetView topLeftCell="A10" zoomScale="60" zoomScaleNormal="60" workbookViewId="0">
      <selection activeCell="W18" sqref="W18"/>
    </sheetView>
  </sheetViews>
  <sheetFormatPr defaultColWidth="14.453125" defaultRowHeight="15" customHeight="1"/>
  <cols>
    <col min="1" max="1" width="4.7265625" customWidth="1"/>
    <col min="2" max="2" width="37.7265625" customWidth="1"/>
    <col min="3" max="3" width="8.453125" customWidth="1"/>
    <col min="4" max="4" width="10.453125" customWidth="1"/>
    <col min="5" max="6" width="7.7265625" customWidth="1"/>
    <col min="7" max="7" width="6.453125" customWidth="1"/>
    <col min="8" max="8" width="6.7265625" customWidth="1"/>
    <col min="9" max="9" width="12" customWidth="1"/>
    <col min="10" max="10" width="28.54296875" customWidth="1"/>
    <col min="11" max="11" width="9" customWidth="1"/>
    <col min="12" max="12" width="6.7265625" customWidth="1"/>
    <col min="13" max="13" width="8.26953125" customWidth="1"/>
    <col min="14" max="14" width="13" customWidth="1"/>
    <col min="15" max="23" width="8.7265625" customWidth="1"/>
  </cols>
  <sheetData>
    <row r="1" spans="1:23" ht="14.25" customHeight="1">
      <c r="A1" s="2903" t="s">
        <v>0</v>
      </c>
      <c r="B1" s="2874"/>
      <c r="C1" s="2874"/>
      <c r="D1" s="566"/>
      <c r="E1" s="3"/>
      <c r="F1" s="3"/>
      <c r="G1" s="3"/>
      <c r="H1" s="3"/>
      <c r="I1" s="3"/>
      <c r="J1" s="279" t="s">
        <v>711</v>
      </c>
      <c r="K1" s="121"/>
      <c r="L1" s="121"/>
      <c r="M1" s="121"/>
      <c r="N1" s="249"/>
      <c r="O1" s="249"/>
      <c r="P1" s="249"/>
      <c r="Q1" s="52"/>
      <c r="R1" s="52"/>
      <c r="S1" s="52"/>
      <c r="T1" s="52"/>
      <c r="U1" s="52"/>
      <c r="V1" s="52"/>
      <c r="W1" s="52"/>
    </row>
    <row r="2" spans="1:23" ht="14.25" customHeight="1">
      <c r="A2" s="2905" t="s">
        <v>1</v>
      </c>
      <c r="B2" s="2874"/>
      <c r="C2" s="2874"/>
      <c r="D2" s="567"/>
      <c r="E2" s="53"/>
      <c r="F2" s="53"/>
      <c r="G2" s="53"/>
      <c r="H2" s="53"/>
      <c r="I2" s="53"/>
      <c r="J2" s="49"/>
      <c r="K2" s="2920"/>
      <c r="L2" s="2874"/>
      <c r="M2" s="2874"/>
      <c r="N2" s="249"/>
      <c r="O2" s="249"/>
      <c r="P2" s="249"/>
      <c r="Q2" s="52"/>
      <c r="R2" s="52"/>
      <c r="S2" s="52"/>
      <c r="T2" s="52"/>
      <c r="U2" s="52"/>
      <c r="V2" s="52"/>
      <c r="W2" s="52"/>
    </row>
    <row r="3" spans="1:23"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row>
    <row r="4" spans="1:23"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row>
    <row r="5" spans="1:23" ht="30" customHeight="1">
      <c r="A5" s="2921" t="s">
        <v>400</v>
      </c>
      <c r="B5" s="2880"/>
      <c r="C5" s="2880"/>
      <c r="D5" s="2880"/>
      <c r="E5" s="2880"/>
      <c r="F5" s="2880"/>
      <c r="G5" s="2880"/>
      <c r="H5" s="2880"/>
      <c r="I5" s="2880"/>
      <c r="J5" s="2880"/>
      <c r="K5" s="2880"/>
      <c r="L5" s="2880"/>
      <c r="M5" s="2880"/>
      <c r="N5" s="281"/>
      <c r="O5" s="281"/>
      <c r="P5" s="281"/>
      <c r="Q5" s="282"/>
      <c r="R5" s="282"/>
      <c r="S5" s="282"/>
      <c r="T5" s="282"/>
      <c r="U5" s="282"/>
      <c r="V5" s="282"/>
      <c r="W5" s="282"/>
    </row>
    <row r="6" spans="1:23" ht="14.25" customHeight="1">
      <c r="A6" s="56"/>
      <c r="B6" s="56"/>
      <c r="C6" s="56"/>
      <c r="D6" s="568"/>
      <c r="E6" s="56"/>
      <c r="F6" s="56"/>
      <c r="G6" s="56"/>
      <c r="H6" s="56"/>
      <c r="I6" s="56"/>
      <c r="J6" s="56"/>
      <c r="K6" s="56"/>
      <c r="L6" s="56"/>
      <c r="M6" s="56" t="s">
        <v>401</v>
      </c>
      <c r="N6" s="249"/>
      <c r="O6" s="249"/>
      <c r="P6" s="249"/>
      <c r="Q6" s="52"/>
      <c r="R6" s="52"/>
      <c r="S6" s="52"/>
      <c r="T6" s="52"/>
      <c r="U6" s="52"/>
      <c r="V6" s="52"/>
      <c r="W6" s="52"/>
    </row>
    <row r="7" spans="1:23" ht="56.25" customHeight="1">
      <c r="A7" s="2928" t="s">
        <v>159</v>
      </c>
      <c r="B7" s="2930" t="s">
        <v>402</v>
      </c>
      <c r="C7" s="2930" t="s">
        <v>403</v>
      </c>
      <c r="D7" s="2940"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c r="U7" s="257"/>
      <c r="V7" s="257"/>
      <c r="W7" s="257"/>
    </row>
    <row r="8" spans="1:23"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569"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570"/>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712</v>
      </c>
      <c r="C11" s="311">
        <f t="shared" ref="C11:E11" si="0">C12</f>
        <v>107</v>
      </c>
      <c r="D11" s="571">
        <f t="shared" si="0"/>
        <v>0</v>
      </c>
      <c r="E11" s="311">
        <f t="shared" si="0"/>
        <v>38</v>
      </c>
      <c r="F11" s="311"/>
      <c r="G11" s="311">
        <f t="shared" ref="G11:M11" si="1">G12</f>
        <v>0</v>
      </c>
      <c r="H11" s="311">
        <f t="shared" si="1"/>
        <v>1312</v>
      </c>
      <c r="I11" s="448">
        <f t="shared" si="1"/>
        <v>5117.3</v>
      </c>
      <c r="J11" s="448">
        <f t="shared" si="1"/>
        <v>3101.1</v>
      </c>
      <c r="K11" s="311">
        <f t="shared" si="1"/>
        <v>3101.1</v>
      </c>
      <c r="L11" s="311">
        <f t="shared" si="1"/>
        <v>0</v>
      </c>
      <c r="M11" s="572">
        <f t="shared" si="1"/>
        <v>0</v>
      </c>
      <c r="N11" s="288"/>
      <c r="O11" s="288"/>
      <c r="P11" s="249"/>
      <c r="Q11" s="257"/>
      <c r="R11" s="257"/>
      <c r="S11" s="257"/>
      <c r="T11" s="257"/>
      <c r="U11" s="257"/>
      <c r="V11" s="257"/>
      <c r="W11" s="257"/>
    </row>
    <row r="12" spans="1:23" ht="27" customHeight="1">
      <c r="A12" s="307" t="s">
        <v>213</v>
      </c>
      <c r="B12" s="308" t="s">
        <v>433</v>
      </c>
      <c r="C12" s="309">
        <f>C13</f>
        <v>107</v>
      </c>
      <c r="D12" s="571"/>
      <c r="E12" s="309">
        <f>E13</f>
        <v>38</v>
      </c>
      <c r="F12" s="309"/>
      <c r="G12" s="311"/>
      <c r="H12" s="573">
        <f t="shared" ref="H12:M12" si="2">H13</f>
        <v>1312</v>
      </c>
      <c r="I12" s="448">
        <f t="shared" si="2"/>
        <v>5117.3</v>
      </c>
      <c r="J12" s="448">
        <f t="shared" si="2"/>
        <v>3101.1</v>
      </c>
      <c r="K12" s="311">
        <f t="shared" si="2"/>
        <v>3101.1</v>
      </c>
      <c r="L12" s="311">
        <f t="shared" si="2"/>
        <v>0</v>
      </c>
      <c r="M12" s="572">
        <f t="shared" si="2"/>
        <v>0</v>
      </c>
      <c r="N12" s="288"/>
      <c r="O12" s="288"/>
      <c r="P12" s="249"/>
      <c r="Q12" s="257"/>
      <c r="R12" s="257"/>
      <c r="S12" s="257"/>
      <c r="T12" s="257"/>
      <c r="U12" s="257"/>
      <c r="V12" s="257"/>
      <c r="W12" s="257"/>
    </row>
    <row r="13" spans="1:23" ht="17.25" customHeight="1">
      <c r="A13" s="314">
        <v>1</v>
      </c>
      <c r="B13" s="315" t="s">
        <v>390</v>
      </c>
      <c r="C13" s="311">
        <f>C14+C32</f>
        <v>107</v>
      </c>
      <c r="D13" s="571"/>
      <c r="E13" s="311">
        <f>E14+E32</f>
        <v>38</v>
      </c>
      <c r="F13" s="311"/>
      <c r="G13" s="311"/>
      <c r="H13" s="311">
        <f t="shared" ref="H13:M13" si="3">H14+H32</f>
        <v>1312</v>
      </c>
      <c r="I13" s="448">
        <f t="shared" si="3"/>
        <v>5117.3</v>
      </c>
      <c r="J13" s="448">
        <f t="shared" si="3"/>
        <v>3101.1</v>
      </c>
      <c r="K13" s="311">
        <f t="shared" si="3"/>
        <v>3101.1</v>
      </c>
      <c r="L13" s="311">
        <f t="shared" si="3"/>
        <v>0</v>
      </c>
      <c r="M13" s="572">
        <f t="shared" si="3"/>
        <v>0</v>
      </c>
      <c r="N13" s="288"/>
      <c r="O13" s="288"/>
      <c r="P13" s="249"/>
      <c r="Q13" s="257"/>
      <c r="R13" s="257"/>
      <c r="S13" s="257"/>
      <c r="T13" s="257"/>
      <c r="U13" s="257"/>
      <c r="V13" s="257"/>
      <c r="W13" s="257"/>
    </row>
    <row r="14" spans="1:23" ht="37.5" customHeight="1">
      <c r="A14" s="316">
        <v>1.1000000000000001</v>
      </c>
      <c r="B14" s="317" t="s">
        <v>434</v>
      </c>
      <c r="C14" s="309">
        <f>SUM(C15:C31)</f>
        <v>49</v>
      </c>
      <c r="D14" s="571"/>
      <c r="E14" s="309">
        <f>SUM(E15:E31)</f>
        <v>17</v>
      </c>
      <c r="F14" s="309"/>
      <c r="G14" s="309"/>
      <c r="H14" s="309">
        <f t="shared" ref="H14:M14" si="4">SUM(H15:H31)</f>
        <v>613</v>
      </c>
      <c r="I14" s="448">
        <f t="shared" si="4"/>
        <v>2327.9000000000005</v>
      </c>
      <c r="J14" s="448">
        <f t="shared" si="4"/>
        <v>1345.35</v>
      </c>
      <c r="K14" s="309">
        <f t="shared" si="4"/>
        <v>1345.35</v>
      </c>
      <c r="L14" s="309">
        <f t="shared" si="4"/>
        <v>0</v>
      </c>
      <c r="M14" s="574">
        <f t="shared" si="4"/>
        <v>0</v>
      </c>
      <c r="N14" s="372"/>
      <c r="O14" s="372"/>
      <c r="P14" s="423"/>
      <c r="Q14" s="324"/>
      <c r="R14" s="324"/>
      <c r="S14" s="324"/>
      <c r="T14" s="324"/>
      <c r="U14" s="324"/>
      <c r="V14" s="324"/>
      <c r="W14" s="324"/>
    </row>
    <row r="15" spans="1:23" ht="14.25" customHeight="1">
      <c r="A15" s="367" t="s">
        <v>436</v>
      </c>
      <c r="B15" s="575" t="s">
        <v>713</v>
      </c>
      <c r="C15" s="576">
        <v>4</v>
      </c>
      <c r="D15" s="577">
        <v>1.3</v>
      </c>
      <c r="E15" s="576">
        <v>2</v>
      </c>
      <c r="F15" s="578"/>
      <c r="G15" s="579">
        <v>1</v>
      </c>
      <c r="H15" s="576">
        <v>68</v>
      </c>
      <c r="I15" s="580">
        <f t="shared" ref="I15:I31" si="5">C15*D15*H15</f>
        <v>353.6</v>
      </c>
      <c r="J15" s="581">
        <f t="shared" ref="J15:J16" si="6">C15*E15*G15*16.5*1.3</f>
        <v>171.6</v>
      </c>
      <c r="K15" s="582">
        <f t="shared" ref="K15:K31" si="7">J15</f>
        <v>171.6</v>
      </c>
      <c r="L15" s="583">
        <f t="shared" ref="L15:M15" si="8">SUM(L16:L31)</f>
        <v>0</v>
      </c>
      <c r="M15" s="584">
        <f t="shared" si="8"/>
        <v>0</v>
      </c>
      <c r="N15" s="372"/>
      <c r="O15" s="372"/>
      <c r="P15" s="423"/>
      <c r="Q15" s="324"/>
      <c r="R15" s="324"/>
      <c r="S15" s="324"/>
      <c r="T15" s="324"/>
      <c r="U15" s="324"/>
      <c r="V15" s="324"/>
      <c r="W15" s="324"/>
    </row>
    <row r="16" spans="1:23" ht="14.25" customHeight="1">
      <c r="A16" s="367" t="s">
        <v>440</v>
      </c>
      <c r="B16" s="585" t="s">
        <v>714</v>
      </c>
      <c r="C16" s="586">
        <v>5</v>
      </c>
      <c r="D16" s="587">
        <v>1.3</v>
      </c>
      <c r="E16" s="586">
        <v>2</v>
      </c>
      <c r="F16" s="588"/>
      <c r="G16" s="589">
        <v>1</v>
      </c>
      <c r="H16" s="586">
        <v>68</v>
      </c>
      <c r="I16" s="590">
        <f t="shared" si="5"/>
        <v>442</v>
      </c>
      <c r="J16" s="591">
        <f t="shared" si="6"/>
        <v>214.5</v>
      </c>
      <c r="K16" s="592">
        <f t="shared" si="7"/>
        <v>214.5</v>
      </c>
      <c r="L16" s="593">
        <f t="shared" ref="L16:M16" si="9">SUM(L17:L31)</f>
        <v>0</v>
      </c>
      <c r="M16" s="594">
        <f t="shared" si="9"/>
        <v>0</v>
      </c>
      <c r="N16" s="372"/>
      <c r="O16" s="372"/>
      <c r="P16" s="423"/>
      <c r="Q16" s="324"/>
      <c r="R16" s="324"/>
      <c r="S16" s="324"/>
      <c r="T16" s="324"/>
      <c r="U16" s="324"/>
      <c r="V16" s="324"/>
      <c r="W16" s="324"/>
    </row>
    <row r="17" spans="1:23" ht="14.25" customHeight="1">
      <c r="A17" s="367" t="s">
        <v>443</v>
      </c>
      <c r="B17" s="595" t="s">
        <v>715</v>
      </c>
      <c r="C17" s="586">
        <v>3</v>
      </c>
      <c r="D17" s="587">
        <v>1.3</v>
      </c>
      <c r="E17" s="588"/>
      <c r="F17" s="596">
        <v>5</v>
      </c>
      <c r="G17" s="589">
        <v>1</v>
      </c>
      <c r="H17" s="586">
        <v>68</v>
      </c>
      <c r="I17" s="590">
        <f t="shared" si="5"/>
        <v>265.20000000000005</v>
      </c>
      <c r="J17" s="591">
        <f>C17*F17*G17*15</f>
        <v>225</v>
      </c>
      <c r="K17" s="592">
        <f t="shared" si="7"/>
        <v>225</v>
      </c>
      <c r="L17" s="593">
        <f t="shared" ref="L17:M17" si="10">SUM(L18:L31)</f>
        <v>0</v>
      </c>
      <c r="M17" s="594">
        <f t="shared" si="10"/>
        <v>0</v>
      </c>
      <c r="N17" s="372"/>
      <c r="O17" s="372"/>
      <c r="P17" s="423"/>
      <c r="Q17" s="324"/>
      <c r="R17" s="324"/>
      <c r="S17" s="324"/>
      <c r="T17" s="324"/>
      <c r="U17" s="324"/>
      <c r="V17" s="324"/>
      <c r="W17" s="324"/>
    </row>
    <row r="18" spans="1:23" ht="29.25" customHeight="1">
      <c r="A18" s="367" t="s">
        <v>446</v>
      </c>
      <c r="B18" s="595" t="s">
        <v>716</v>
      </c>
      <c r="C18" s="586">
        <v>2</v>
      </c>
      <c r="D18" s="587">
        <v>1</v>
      </c>
      <c r="E18" s="586">
        <v>1</v>
      </c>
      <c r="F18" s="588"/>
      <c r="G18" s="589">
        <v>1</v>
      </c>
      <c r="H18" s="586">
        <v>23</v>
      </c>
      <c r="I18" s="590">
        <f t="shared" si="5"/>
        <v>46</v>
      </c>
      <c r="J18" s="591">
        <f t="shared" ref="J18:J23" si="11">C18*E18*G18*16.5</f>
        <v>33</v>
      </c>
      <c r="K18" s="592">
        <f t="shared" si="7"/>
        <v>33</v>
      </c>
      <c r="L18" s="593">
        <f t="shared" ref="L18:M18" si="12">SUM(L19:L31)</f>
        <v>0</v>
      </c>
      <c r="M18" s="594">
        <f t="shared" si="12"/>
        <v>0</v>
      </c>
      <c r="N18" s="372"/>
      <c r="O18" s="372"/>
      <c r="P18" s="423"/>
      <c r="Q18" s="324"/>
      <c r="R18" s="324"/>
      <c r="S18" s="324"/>
      <c r="T18" s="324"/>
      <c r="U18" s="324"/>
      <c r="V18" s="324"/>
      <c r="W18" s="324"/>
    </row>
    <row r="19" spans="1:23" ht="14.25" customHeight="1">
      <c r="A19" s="367" t="s">
        <v>449</v>
      </c>
      <c r="B19" s="595" t="s">
        <v>717</v>
      </c>
      <c r="C19" s="586">
        <v>2</v>
      </c>
      <c r="D19" s="587">
        <v>1</v>
      </c>
      <c r="E19" s="586">
        <v>1</v>
      </c>
      <c r="F19" s="588"/>
      <c r="G19" s="589">
        <v>1</v>
      </c>
      <c r="H19" s="586">
        <v>23</v>
      </c>
      <c r="I19" s="590">
        <f t="shared" si="5"/>
        <v>46</v>
      </c>
      <c r="J19" s="591">
        <f t="shared" si="11"/>
        <v>33</v>
      </c>
      <c r="K19" s="592">
        <f t="shared" si="7"/>
        <v>33</v>
      </c>
      <c r="L19" s="593">
        <f t="shared" ref="L19:M19" si="13">SUM(L20:L32)</f>
        <v>0</v>
      </c>
      <c r="M19" s="594">
        <f t="shared" si="13"/>
        <v>0</v>
      </c>
      <c r="N19" s="372"/>
      <c r="O19" s="372"/>
      <c r="P19" s="423"/>
      <c r="Q19" s="324"/>
      <c r="R19" s="324"/>
      <c r="S19" s="324"/>
      <c r="T19" s="324"/>
      <c r="U19" s="324"/>
      <c r="V19" s="324"/>
      <c r="W19" s="324"/>
    </row>
    <row r="20" spans="1:23" ht="14.25" customHeight="1">
      <c r="A20" s="367" t="s">
        <v>452</v>
      </c>
      <c r="B20" s="595" t="s">
        <v>718</v>
      </c>
      <c r="C20" s="586">
        <v>2</v>
      </c>
      <c r="D20" s="587">
        <v>1</v>
      </c>
      <c r="E20" s="586">
        <v>1</v>
      </c>
      <c r="F20" s="588"/>
      <c r="G20" s="589">
        <v>1</v>
      </c>
      <c r="H20" s="586">
        <v>23</v>
      </c>
      <c r="I20" s="590">
        <f t="shared" si="5"/>
        <v>46</v>
      </c>
      <c r="J20" s="591">
        <f t="shared" si="11"/>
        <v>33</v>
      </c>
      <c r="K20" s="592">
        <f t="shared" si="7"/>
        <v>33</v>
      </c>
      <c r="L20" s="593">
        <f t="shared" ref="L20:M20" si="14">SUM(L21:L33)</f>
        <v>0</v>
      </c>
      <c r="M20" s="594">
        <f t="shared" si="14"/>
        <v>0</v>
      </c>
      <c r="N20" s="372"/>
      <c r="O20" s="372"/>
      <c r="P20" s="423"/>
      <c r="Q20" s="324"/>
      <c r="R20" s="324"/>
      <c r="S20" s="324"/>
      <c r="T20" s="324"/>
      <c r="U20" s="324"/>
      <c r="V20" s="324"/>
      <c r="W20" s="324"/>
    </row>
    <row r="21" spans="1:23" ht="14.25" customHeight="1">
      <c r="A21" s="367" t="s">
        <v>455</v>
      </c>
      <c r="B21" s="595" t="s">
        <v>719</v>
      </c>
      <c r="C21" s="586">
        <v>2</v>
      </c>
      <c r="D21" s="587">
        <v>1</v>
      </c>
      <c r="E21" s="586">
        <v>1</v>
      </c>
      <c r="F21" s="588"/>
      <c r="G21" s="589">
        <v>1</v>
      </c>
      <c r="H21" s="586">
        <v>23</v>
      </c>
      <c r="I21" s="590">
        <f t="shared" si="5"/>
        <v>46</v>
      </c>
      <c r="J21" s="591">
        <f t="shared" si="11"/>
        <v>33</v>
      </c>
      <c r="K21" s="592">
        <f t="shared" si="7"/>
        <v>33</v>
      </c>
      <c r="L21" s="593">
        <f t="shared" ref="L21:M21" si="15">SUM(L22:L34)</f>
        <v>0</v>
      </c>
      <c r="M21" s="594">
        <f t="shared" si="15"/>
        <v>0</v>
      </c>
      <c r="N21" s="372"/>
      <c r="O21" s="372"/>
      <c r="P21" s="423"/>
      <c r="Q21" s="324"/>
      <c r="R21" s="324"/>
      <c r="S21" s="324"/>
      <c r="T21" s="324"/>
      <c r="U21" s="324"/>
      <c r="V21" s="324"/>
      <c r="W21" s="324"/>
    </row>
    <row r="22" spans="1:23" ht="14.25" customHeight="1">
      <c r="A22" s="367" t="s">
        <v>457</v>
      </c>
      <c r="B22" s="595" t="s">
        <v>720</v>
      </c>
      <c r="C22" s="586">
        <v>2</v>
      </c>
      <c r="D22" s="587">
        <v>1</v>
      </c>
      <c r="E22" s="586">
        <v>1</v>
      </c>
      <c r="F22" s="588"/>
      <c r="G22" s="589">
        <v>1</v>
      </c>
      <c r="H22" s="586">
        <v>23</v>
      </c>
      <c r="I22" s="590">
        <f t="shared" si="5"/>
        <v>46</v>
      </c>
      <c r="J22" s="591">
        <f t="shared" si="11"/>
        <v>33</v>
      </c>
      <c r="K22" s="592">
        <f t="shared" si="7"/>
        <v>33</v>
      </c>
      <c r="L22" s="593">
        <f t="shared" ref="L22:M22" si="16">SUM(L23:L35)</f>
        <v>0</v>
      </c>
      <c r="M22" s="594">
        <f t="shared" si="16"/>
        <v>0</v>
      </c>
      <c r="N22" s="372"/>
      <c r="O22" s="372"/>
      <c r="P22" s="423"/>
      <c r="Q22" s="324"/>
      <c r="R22" s="324"/>
      <c r="S22" s="324"/>
      <c r="T22" s="324"/>
      <c r="U22" s="324"/>
      <c r="V22" s="324"/>
      <c r="W22" s="324"/>
    </row>
    <row r="23" spans="1:23" ht="14.25" customHeight="1">
      <c r="A23" s="367" t="s">
        <v>459</v>
      </c>
      <c r="B23" s="595" t="s">
        <v>722</v>
      </c>
      <c r="C23" s="586">
        <v>2</v>
      </c>
      <c r="D23" s="587">
        <v>1</v>
      </c>
      <c r="E23" s="586">
        <v>1</v>
      </c>
      <c r="F23" s="588"/>
      <c r="G23" s="589">
        <v>1</v>
      </c>
      <c r="H23" s="586">
        <v>23</v>
      </c>
      <c r="I23" s="590">
        <f t="shared" si="5"/>
        <v>46</v>
      </c>
      <c r="J23" s="591">
        <f t="shared" si="11"/>
        <v>33</v>
      </c>
      <c r="K23" s="592">
        <f t="shared" si="7"/>
        <v>33</v>
      </c>
      <c r="L23" s="593">
        <f t="shared" ref="L23:M23" si="17">SUM(L24:L36)</f>
        <v>0</v>
      </c>
      <c r="M23" s="594">
        <f t="shared" si="17"/>
        <v>0</v>
      </c>
      <c r="N23" s="372"/>
      <c r="O23" s="372"/>
      <c r="P23" s="423"/>
      <c r="Q23" s="324"/>
      <c r="R23" s="324"/>
      <c r="S23" s="324"/>
      <c r="T23" s="324"/>
      <c r="U23" s="324"/>
      <c r="V23" s="324"/>
      <c r="W23" s="324"/>
    </row>
    <row r="24" spans="1:23" ht="14.25" customHeight="1">
      <c r="A24" s="367" t="s">
        <v>462</v>
      </c>
      <c r="B24" s="597" t="s">
        <v>723</v>
      </c>
      <c r="C24" s="586">
        <v>2</v>
      </c>
      <c r="D24" s="598">
        <v>1.3</v>
      </c>
      <c r="E24" s="588"/>
      <c r="F24" s="586">
        <v>3</v>
      </c>
      <c r="G24" s="589">
        <v>1</v>
      </c>
      <c r="H24" s="586">
        <v>43</v>
      </c>
      <c r="I24" s="590">
        <f t="shared" si="5"/>
        <v>111.8</v>
      </c>
      <c r="J24" s="599">
        <f>C24*F24*G24*15</f>
        <v>90</v>
      </c>
      <c r="K24" s="592">
        <f t="shared" si="7"/>
        <v>90</v>
      </c>
      <c r="L24" s="593">
        <f t="shared" ref="L24:M24" si="18">SUM(L25:L37)</f>
        <v>0</v>
      </c>
      <c r="M24" s="594">
        <f t="shared" si="18"/>
        <v>0</v>
      </c>
      <c r="N24" s="372"/>
      <c r="O24" s="372"/>
      <c r="P24" s="423">
        <v>13</v>
      </c>
      <c r="Q24" s="324"/>
      <c r="R24" s="324"/>
      <c r="S24" s="324"/>
      <c r="T24" s="324"/>
      <c r="U24" s="324"/>
      <c r="V24" s="324"/>
      <c r="W24" s="324"/>
    </row>
    <row r="25" spans="1:23" ht="14.25" customHeight="1">
      <c r="A25" s="367" t="s">
        <v>465</v>
      </c>
      <c r="B25" s="597" t="s">
        <v>724</v>
      </c>
      <c r="C25" s="586">
        <v>5</v>
      </c>
      <c r="D25" s="587">
        <v>1.3</v>
      </c>
      <c r="E25" s="586">
        <v>1</v>
      </c>
      <c r="F25" s="588"/>
      <c r="G25" s="589">
        <v>1</v>
      </c>
      <c r="H25" s="586">
        <v>43</v>
      </c>
      <c r="I25" s="590">
        <f t="shared" si="5"/>
        <v>279.5</v>
      </c>
      <c r="J25" s="591">
        <f>C25*E25*G25*16.5*1.3</f>
        <v>107.25</v>
      </c>
      <c r="K25" s="592">
        <f t="shared" si="7"/>
        <v>107.25</v>
      </c>
      <c r="L25" s="593">
        <f t="shared" ref="L25:M25" si="19">SUM(L26:L38)</f>
        <v>0</v>
      </c>
      <c r="M25" s="594">
        <f t="shared" si="19"/>
        <v>0</v>
      </c>
      <c r="N25" s="372"/>
      <c r="O25" s="372"/>
      <c r="P25" s="423"/>
      <c r="Q25" s="324"/>
      <c r="R25" s="324"/>
      <c r="S25" s="324"/>
      <c r="T25" s="324"/>
      <c r="U25" s="324"/>
      <c r="V25" s="324"/>
      <c r="W25" s="324"/>
    </row>
    <row r="26" spans="1:23" ht="15.75" customHeight="1">
      <c r="A26" s="367" t="s">
        <v>468</v>
      </c>
      <c r="B26" s="597" t="s">
        <v>725</v>
      </c>
      <c r="C26" s="586">
        <v>4</v>
      </c>
      <c r="D26" s="587">
        <v>1</v>
      </c>
      <c r="E26" s="586">
        <v>1</v>
      </c>
      <c r="F26" s="588"/>
      <c r="G26" s="589">
        <v>1</v>
      </c>
      <c r="H26" s="586">
        <v>43</v>
      </c>
      <c r="I26" s="590">
        <f t="shared" si="5"/>
        <v>172</v>
      </c>
      <c r="J26" s="591">
        <f t="shared" ref="J26:J29" si="20">C26*E26*G26*16.5</f>
        <v>66</v>
      </c>
      <c r="K26" s="592">
        <f t="shared" si="7"/>
        <v>66</v>
      </c>
      <c r="L26" s="593">
        <f t="shared" ref="L26:M26" si="21">SUM(L27:L39)</f>
        <v>0</v>
      </c>
      <c r="M26" s="594">
        <f t="shared" si="21"/>
        <v>0</v>
      </c>
      <c r="N26" s="372"/>
      <c r="O26" s="372"/>
      <c r="P26" s="423"/>
      <c r="Q26" s="324"/>
      <c r="R26" s="324"/>
      <c r="S26" s="324"/>
      <c r="T26" s="324"/>
      <c r="U26" s="324"/>
      <c r="V26" s="324"/>
      <c r="W26" s="324"/>
    </row>
    <row r="27" spans="1:23" ht="15.75" customHeight="1">
      <c r="A27" s="367" t="s">
        <v>471</v>
      </c>
      <c r="B27" s="597" t="s">
        <v>726</v>
      </c>
      <c r="C27" s="586">
        <v>3</v>
      </c>
      <c r="D27" s="587">
        <v>1</v>
      </c>
      <c r="E27" s="586">
        <v>1</v>
      </c>
      <c r="F27" s="588"/>
      <c r="G27" s="589">
        <v>1</v>
      </c>
      <c r="H27" s="586">
        <v>24</v>
      </c>
      <c r="I27" s="590">
        <f t="shared" si="5"/>
        <v>72</v>
      </c>
      <c r="J27" s="591">
        <f t="shared" si="20"/>
        <v>49.5</v>
      </c>
      <c r="K27" s="592">
        <f t="shared" si="7"/>
        <v>49.5</v>
      </c>
      <c r="L27" s="593">
        <f t="shared" ref="L27:M27" si="22">SUM(L28:L40)</f>
        <v>0</v>
      </c>
      <c r="M27" s="594">
        <f t="shared" si="22"/>
        <v>0</v>
      </c>
      <c r="N27" s="372"/>
      <c r="O27" s="372"/>
      <c r="P27" s="423"/>
      <c r="Q27" s="324"/>
      <c r="R27" s="324"/>
      <c r="S27" s="324"/>
      <c r="T27" s="324"/>
      <c r="U27" s="324"/>
      <c r="V27" s="324"/>
      <c r="W27" s="324"/>
    </row>
    <row r="28" spans="1:23" ht="15.75" customHeight="1">
      <c r="A28" s="367" t="s">
        <v>474</v>
      </c>
      <c r="B28" s="597" t="s">
        <v>727</v>
      </c>
      <c r="C28" s="586">
        <v>3</v>
      </c>
      <c r="D28" s="587">
        <v>1</v>
      </c>
      <c r="E28" s="586">
        <v>1</v>
      </c>
      <c r="F28" s="588"/>
      <c r="G28" s="589">
        <v>1</v>
      </c>
      <c r="H28" s="586">
        <v>21</v>
      </c>
      <c r="I28" s="590">
        <f t="shared" si="5"/>
        <v>63</v>
      </c>
      <c r="J28" s="591">
        <f t="shared" si="20"/>
        <v>49.5</v>
      </c>
      <c r="K28" s="592">
        <f t="shared" si="7"/>
        <v>49.5</v>
      </c>
      <c r="L28" s="593">
        <f t="shared" ref="L28:M28" si="23">SUM(L29:L41)</f>
        <v>0</v>
      </c>
      <c r="M28" s="594">
        <f t="shared" si="23"/>
        <v>0</v>
      </c>
      <c r="N28" s="372"/>
      <c r="O28" s="372"/>
      <c r="P28" s="423"/>
      <c r="Q28" s="324"/>
      <c r="R28" s="324"/>
      <c r="S28" s="324"/>
      <c r="T28" s="324"/>
      <c r="U28" s="324"/>
      <c r="V28" s="324"/>
      <c r="W28" s="324"/>
    </row>
    <row r="29" spans="1:23" ht="15.75" customHeight="1">
      <c r="A29" s="367" t="s">
        <v>477</v>
      </c>
      <c r="B29" s="597" t="s">
        <v>728</v>
      </c>
      <c r="C29" s="586">
        <v>2</v>
      </c>
      <c r="D29" s="587">
        <v>1</v>
      </c>
      <c r="E29" s="586">
        <v>1</v>
      </c>
      <c r="F29" s="588"/>
      <c r="G29" s="589">
        <v>1</v>
      </c>
      <c r="H29" s="586">
        <v>21</v>
      </c>
      <c r="I29" s="590">
        <f t="shared" si="5"/>
        <v>42</v>
      </c>
      <c r="J29" s="591">
        <f t="shared" si="20"/>
        <v>33</v>
      </c>
      <c r="K29" s="592">
        <f t="shared" si="7"/>
        <v>33</v>
      </c>
      <c r="L29" s="593">
        <f t="shared" ref="L29:M29" si="24">SUM(L30:L42)</f>
        <v>0</v>
      </c>
      <c r="M29" s="594">
        <f t="shared" si="24"/>
        <v>0</v>
      </c>
      <c r="N29" s="372"/>
      <c r="O29" s="372"/>
      <c r="P29" s="423"/>
      <c r="Q29" s="324"/>
      <c r="R29" s="324"/>
      <c r="S29" s="324"/>
      <c r="T29" s="324"/>
      <c r="U29" s="324"/>
      <c r="V29" s="324"/>
      <c r="W29" s="324"/>
    </row>
    <row r="30" spans="1:23" ht="14.25" customHeight="1">
      <c r="A30" s="367" t="s">
        <v>479</v>
      </c>
      <c r="B30" s="597" t="s">
        <v>729</v>
      </c>
      <c r="C30" s="586">
        <v>3</v>
      </c>
      <c r="D30" s="587">
        <v>1.1000000000000001</v>
      </c>
      <c r="E30" s="586">
        <v>1</v>
      </c>
      <c r="F30" s="588"/>
      <c r="G30" s="589">
        <v>1</v>
      </c>
      <c r="H30" s="586">
        <v>50</v>
      </c>
      <c r="I30" s="590">
        <f t="shared" si="5"/>
        <v>165</v>
      </c>
      <c r="J30" s="591">
        <f>2*E30*G30*16.5 +3*15</f>
        <v>78</v>
      </c>
      <c r="K30" s="592">
        <f t="shared" si="7"/>
        <v>78</v>
      </c>
      <c r="L30" s="593">
        <f t="shared" ref="L30:M30" si="25">SUM(L31:L43)</f>
        <v>0</v>
      </c>
      <c r="M30" s="594">
        <f t="shared" si="25"/>
        <v>0</v>
      </c>
      <c r="N30" s="372"/>
      <c r="O30" s="372"/>
      <c r="P30" s="423"/>
      <c r="Q30" s="324"/>
      <c r="R30" s="324"/>
      <c r="S30" s="324"/>
      <c r="T30" s="324"/>
      <c r="U30" s="324"/>
      <c r="V30" s="324"/>
      <c r="W30" s="324"/>
    </row>
    <row r="31" spans="1:23" ht="15.75" customHeight="1">
      <c r="A31" s="367" t="s">
        <v>482</v>
      </c>
      <c r="B31" s="597" t="s">
        <v>730</v>
      </c>
      <c r="C31" s="586">
        <v>3</v>
      </c>
      <c r="D31" s="587">
        <v>1.1000000000000001</v>
      </c>
      <c r="E31" s="586">
        <v>1</v>
      </c>
      <c r="F31" s="588"/>
      <c r="G31" s="589">
        <v>1</v>
      </c>
      <c r="H31" s="586">
        <v>26</v>
      </c>
      <c r="I31" s="590">
        <f t="shared" si="5"/>
        <v>85.800000000000011</v>
      </c>
      <c r="J31" s="591">
        <f>2*E31*G31*16.5+2*15</f>
        <v>63</v>
      </c>
      <c r="K31" s="592">
        <f t="shared" si="7"/>
        <v>63</v>
      </c>
      <c r="L31" s="593">
        <f t="shared" ref="L31:M31" si="26">SUM(L32:L45)</f>
        <v>0</v>
      </c>
      <c r="M31" s="594">
        <f t="shared" si="26"/>
        <v>0</v>
      </c>
      <c r="N31" s="372"/>
      <c r="O31" s="372"/>
      <c r="P31" s="423"/>
      <c r="Q31" s="324"/>
      <c r="R31" s="324"/>
      <c r="S31" s="324"/>
      <c r="T31" s="324"/>
      <c r="U31" s="324"/>
      <c r="V31" s="324"/>
      <c r="W31" s="324"/>
    </row>
    <row r="32" spans="1:23" ht="38.25" customHeight="1">
      <c r="A32" s="356">
        <v>1.2</v>
      </c>
      <c r="B32" s="75" t="s">
        <v>731</v>
      </c>
      <c r="C32" s="393">
        <f>SUM(C33:C49)</f>
        <v>58</v>
      </c>
      <c r="D32" s="600"/>
      <c r="E32" s="393">
        <f>SUM(E33:E49)</f>
        <v>21</v>
      </c>
      <c r="F32" s="393"/>
      <c r="G32" s="395"/>
      <c r="H32" s="393">
        <f t="shared" ref="H32:L32" si="27">SUM(H33:H49)</f>
        <v>699</v>
      </c>
      <c r="I32" s="476">
        <f t="shared" si="27"/>
        <v>2789.3999999999996</v>
      </c>
      <c r="J32" s="476">
        <f t="shared" si="27"/>
        <v>1755.75</v>
      </c>
      <c r="K32" s="408">
        <f t="shared" si="27"/>
        <v>1755.75</v>
      </c>
      <c r="L32" s="408">
        <f t="shared" si="27"/>
        <v>0</v>
      </c>
      <c r="M32" s="572">
        <v>0</v>
      </c>
      <c r="N32" s="372"/>
      <c r="O32" s="372"/>
      <c r="P32" s="423"/>
      <c r="Q32" s="324"/>
      <c r="R32" s="324"/>
      <c r="S32" s="324"/>
      <c r="T32" s="324"/>
      <c r="U32" s="324"/>
      <c r="V32" s="324"/>
      <c r="W32" s="324"/>
    </row>
    <row r="33" spans="1:23" ht="14.25" customHeight="1">
      <c r="A33" s="367" t="s">
        <v>436</v>
      </c>
      <c r="B33" s="575" t="s">
        <v>733</v>
      </c>
      <c r="C33" s="601">
        <v>3</v>
      </c>
      <c r="D33" s="577">
        <v>1</v>
      </c>
      <c r="E33" s="576">
        <v>2</v>
      </c>
      <c r="F33" s="602"/>
      <c r="G33" s="579">
        <v>1</v>
      </c>
      <c r="H33" s="576">
        <v>68</v>
      </c>
      <c r="I33" s="580">
        <f t="shared" ref="I33:I49" si="28">C33*D33*H33</f>
        <v>204</v>
      </c>
      <c r="J33" s="581">
        <f t="shared" ref="J33:J34" si="29">C33*E33*G33*16.5</f>
        <v>99</v>
      </c>
      <c r="K33" s="582">
        <f t="shared" ref="K33:K50" si="30">J33</f>
        <v>99</v>
      </c>
      <c r="L33" s="583">
        <f t="shared" ref="L33:M33" si="31">SUM(L34:L49)</f>
        <v>0</v>
      </c>
      <c r="M33" s="584">
        <f t="shared" si="31"/>
        <v>0</v>
      </c>
      <c r="N33" s="372"/>
      <c r="O33" s="372"/>
      <c r="P33" s="423"/>
      <c r="Q33" s="324"/>
      <c r="R33" s="324"/>
      <c r="S33" s="324"/>
      <c r="T33" s="324"/>
      <c r="U33" s="324"/>
      <c r="V33" s="324"/>
      <c r="W33" s="324"/>
    </row>
    <row r="34" spans="1:23" ht="14.25" customHeight="1">
      <c r="A34" s="367" t="s">
        <v>440</v>
      </c>
      <c r="B34" s="575" t="s">
        <v>734</v>
      </c>
      <c r="C34" s="601">
        <v>3</v>
      </c>
      <c r="D34" s="603">
        <v>1</v>
      </c>
      <c r="E34" s="604">
        <v>2</v>
      </c>
      <c r="F34" s="602"/>
      <c r="G34" s="592">
        <v>1</v>
      </c>
      <c r="H34" s="586">
        <v>68</v>
      </c>
      <c r="I34" s="590">
        <f t="shared" si="28"/>
        <v>204</v>
      </c>
      <c r="J34" s="591">
        <f t="shared" si="29"/>
        <v>99</v>
      </c>
      <c r="K34" s="592">
        <f t="shared" si="30"/>
        <v>99</v>
      </c>
      <c r="L34" s="593">
        <f t="shared" ref="L34:M34" si="32">SUM(L35:L49)</f>
        <v>0</v>
      </c>
      <c r="M34" s="594">
        <f t="shared" si="32"/>
        <v>0</v>
      </c>
      <c r="N34" s="372"/>
      <c r="O34" s="372"/>
      <c r="P34" s="423"/>
      <c r="Q34" s="324"/>
      <c r="R34" s="324"/>
      <c r="S34" s="324"/>
      <c r="T34" s="324"/>
      <c r="U34" s="324"/>
      <c r="V34" s="324"/>
      <c r="W34" s="324"/>
    </row>
    <row r="35" spans="1:23" ht="14.25" customHeight="1">
      <c r="A35" s="367" t="s">
        <v>443</v>
      </c>
      <c r="B35" s="575" t="s">
        <v>735</v>
      </c>
      <c r="C35" s="601">
        <v>3</v>
      </c>
      <c r="D35" s="587">
        <v>1.3</v>
      </c>
      <c r="E35" s="586">
        <v>2</v>
      </c>
      <c r="F35" s="602"/>
      <c r="G35" s="589">
        <v>1</v>
      </c>
      <c r="H35" s="586">
        <v>68</v>
      </c>
      <c r="I35" s="590">
        <f t="shared" si="28"/>
        <v>265.20000000000005</v>
      </c>
      <c r="J35" s="591">
        <f>C35*E35*G35*16.5*1.3</f>
        <v>128.70000000000002</v>
      </c>
      <c r="K35" s="592">
        <f t="shared" si="30"/>
        <v>128.70000000000002</v>
      </c>
      <c r="L35" s="593">
        <f t="shared" ref="L35:M35" si="33">SUM(L36:L49)</f>
        <v>0</v>
      </c>
      <c r="M35" s="594">
        <f t="shared" si="33"/>
        <v>0</v>
      </c>
      <c r="N35" s="372"/>
      <c r="O35" s="372"/>
      <c r="P35" s="423"/>
      <c r="Q35" s="324"/>
      <c r="R35" s="324"/>
      <c r="S35" s="324"/>
      <c r="T35" s="324"/>
      <c r="U35" s="324"/>
      <c r="V35" s="324"/>
      <c r="W35" s="324"/>
    </row>
    <row r="36" spans="1:23" ht="14.25" customHeight="1">
      <c r="A36" s="367" t="s">
        <v>446</v>
      </c>
      <c r="B36" s="605" t="s">
        <v>737</v>
      </c>
      <c r="C36" s="606">
        <v>5</v>
      </c>
      <c r="D36" s="587">
        <v>1.3</v>
      </c>
      <c r="E36" s="588"/>
      <c r="F36" s="606">
        <v>5</v>
      </c>
      <c r="G36" s="589">
        <v>1</v>
      </c>
      <c r="H36" s="586">
        <v>68</v>
      </c>
      <c r="I36" s="590">
        <f t="shared" si="28"/>
        <v>442</v>
      </c>
      <c r="J36" s="591">
        <f>C36*F36*G36*15</f>
        <v>375</v>
      </c>
      <c r="K36" s="592">
        <f t="shared" si="30"/>
        <v>375</v>
      </c>
      <c r="L36" s="593">
        <f t="shared" ref="L36:M36" si="34">SUM(L37:L50)</f>
        <v>0</v>
      </c>
      <c r="M36" s="594">
        <f t="shared" si="34"/>
        <v>0</v>
      </c>
      <c r="N36" s="372"/>
      <c r="O36" s="372"/>
      <c r="P36" s="423"/>
      <c r="Q36" s="324"/>
      <c r="R36" s="324"/>
      <c r="S36" s="324"/>
      <c r="T36" s="324"/>
      <c r="U36" s="324"/>
      <c r="V36" s="324"/>
      <c r="W36" s="324"/>
    </row>
    <row r="37" spans="1:23" ht="14.25" customHeight="1">
      <c r="A37" s="367" t="s">
        <v>449</v>
      </c>
      <c r="B37" s="575" t="s">
        <v>738</v>
      </c>
      <c r="C37" s="601">
        <v>2</v>
      </c>
      <c r="D37" s="587">
        <v>1</v>
      </c>
      <c r="E37" s="586">
        <v>2</v>
      </c>
      <c r="F37" s="602"/>
      <c r="G37" s="589">
        <v>1</v>
      </c>
      <c r="H37" s="586">
        <v>23</v>
      </c>
      <c r="I37" s="590">
        <f t="shared" si="28"/>
        <v>46</v>
      </c>
      <c r="J37" s="591">
        <f t="shared" ref="J37:J39" si="35">C37*E37*G37*16.5</f>
        <v>66</v>
      </c>
      <c r="K37" s="592">
        <f t="shared" si="30"/>
        <v>66</v>
      </c>
      <c r="L37" s="593">
        <f t="shared" ref="L37:M37" si="36">SUM(L38:L51)</f>
        <v>0</v>
      </c>
      <c r="M37" s="594">
        <f t="shared" si="36"/>
        <v>0</v>
      </c>
      <c r="N37" s="372"/>
      <c r="O37" s="372"/>
      <c r="P37" s="423"/>
      <c r="Q37" s="324"/>
      <c r="R37" s="324"/>
      <c r="S37" s="324"/>
      <c r="T37" s="324"/>
      <c r="U37" s="324"/>
      <c r="V37" s="324"/>
      <c r="W37" s="324"/>
    </row>
    <row r="38" spans="1:23" ht="14.25" customHeight="1">
      <c r="A38" s="367" t="s">
        <v>452</v>
      </c>
      <c r="B38" s="575" t="s">
        <v>739</v>
      </c>
      <c r="C38" s="601">
        <v>2</v>
      </c>
      <c r="D38" s="587">
        <v>1</v>
      </c>
      <c r="E38" s="586">
        <v>2</v>
      </c>
      <c r="F38" s="602"/>
      <c r="G38" s="589">
        <v>1</v>
      </c>
      <c r="H38" s="586">
        <v>23</v>
      </c>
      <c r="I38" s="590">
        <f t="shared" si="28"/>
        <v>46</v>
      </c>
      <c r="J38" s="591">
        <f t="shared" si="35"/>
        <v>66</v>
      </c>
      <c r="K38" s="592">
        <f t="shared" si="30"/>
        <v>66</v>
      </c>
      <c r="L38" s="593">
        <f t="shared" ref="L38:M38" si="37">SUM(L39:L52)</f>
        <v>0</v>
      </c>
      <c r="M38" s="594">
        <f t="shared" si="37"/>
        <v>0</v>
      </c>
      <c r="N38" s="372"/>
      <c r="O38" s="372"/>
      <c r="P38" s="423"/>
      <c r="Q38" s="324"/>
      <c r="R38" s="324"/>
      <c r="S38" s="324"/>
      <c r="T38" s="324"/>
      <c r="U38" s="324"/>
      <c r="V38" s="324"/>
      <c r="W38" s="324"/>
    </row>
    <row r="39" spans="1:23" ht="14.25" customHeight="1">
      <c r="A39" s="367" t="s">
        <v>455</v>
      </c>
      <c r="B39" s="575" t="s">
        <v>740</v>
      </c>
      <c r="C39" s="601">
        <v>2</v>
      </c>
      <c r="D39" s="603">
        <v>1</v>
      </c>
      <c r="E39" s="604">
        <v>2</v>
      </c>
      <c r="F39" s="602"/>
      <c r="G39" s="592">
        <v>1</v>
      </c>
      <c r="H39" s="586">
        <v>23</v>
      </c>
      <c r="I39" s="590">
        <f t="shared" si="28"/>
        <v>46</v>
      </c>
      <c r="J39" s="591">
        <f t="shared" si="35"/>
        <v>66</v>
      </c>
      <c r="K39" s="592">
        <f t="shared" si="30"/>
        <v>66</v>
      </c>
      <c r="L39" s="593">
        <f t="shared" ref="L39:M39" si="38">SUM(L40:L53)</f>
        <v>0</v>
      </c>
      <c r="M39" s="594">
        <f t="shared" si="38"/>
        <v>0</v>
      </c>
      <c r="N39" s="372"/>
      <c r="O39" s="372"/>
      <c r="P39" s="423"/>
      <c r="Q39" s="324"/>
      <c r="R39" s="324"/>
      <c r="S39" s="324"/>
      <c r="T39" s="324"/>
      <c r="U39" s="324"/>
      <c r="V39" s="324"/>
      <c r="W39" s="324"/>
    </row>
    <row r="40" spans="1:23" ht="15.75" customHeight="1">
      <c r="A40" s="367" t="s">
        <v>457</v>
      </c>
      <c r="B40" s="607" t="s">
        <v>742</v>
      </c>
      <c r="C40" s="586">
        <v>5</v>
      </c>
      <c r="D40" s="587">
        <v>1.3</v>
      </c>
      <c r="E40" s="586">
        <v>1</v>
      </c>
      <c r="F40" s="602"/>
      <c r="G40" s="589">
        <v>1</v>
      </c>
      <c r="H40" s="586">
        <v>43</v>
      </c>
      <c r="I40" s="590">
        <f t="shared" si="28"/>
        <v>279.5</v>
      </c>
      <c r="J40" s="591">
        <f>C40*E40*G40*16.5*1.3</f>
        <v>107.25</v>
      </c>
      <c r="K40" s="592">
        <f t="shared" si="30"/>
        <v>107.25</v>
      </c>
      <c r="L40" s="593">
        <f t="shared" ref="L40:M40" si="39">SUM(L41:L54)</f>
        <v>0</v>
      </c>
      <c r="M40" s="594">
        <f t="shared" si="39"/>
        <v>0</v>
      </c>
      <c r="N40" s="372"/>
      <c r="O40" s="372"/>
      <c r="P40" s="423"/>
      <c r="Q40" s="324"/>
      <c r="R40" s="324"/>
      <c r="S40" s="324"/>
      <c r="T40" s="324"/>
      <c r="U40" s="324"/>
      <c r="V40" s="324"/>
      <c r="W40" s="324"/>
    </row>
    <row r="41" spans="1:23" ht="15.75" customHeight="1">
      <c r="A41" s="367" t="s">
        <v>459</v>
      </c>
      <c r="B41" s="607" t="s">
        <v>743</v>
      </c>
      <c r="C41" s="586">
        <v>5</v>
      </c>
      <c r="D41" s="598">
        <v>1.3</v>
      </c>
      <c r="E41" s="586">
        <v>1</v>
      </c>
      <c r="F41" s="602"/>
      <c r="G41" s="589">
        <v>1</v>
      </c>
      <c r="H41" s="586">
        <v>43</v>
      </c>
      <c r="I41" s="590">
        <f t="shared" si="28"/>
        <v>279.5</v>
      </c>
      <c r="J41" s="591">
        <f t="shared" ref="J41:J42" si="40">C41*E41*G41*16.5</f>
        <v>82.5</v>
      </c>
      <c r="K41" s="592">
        <f t="shared" si="30"/>
        <v>82.5</v>
      </c>
      <c r="L41" s="593">
        <f t="shared" ref="L41:M41" si="41">SUM(L42:L55)</f>
        <v>0</v>
      </c>
      <c r="M41" s="594">
        <f t="shared" si="41"/>
        <v>0</v>
      </c>
      <c r="N41" s="372"/>
      <c r="O41" s="372"/>
      <c r="P41" s="423"/>
      <c r="Q41" s="324"/>
      <c r="R41" s="324"/>
      <c r="S41" s="324"/>
      <c r="T41" s="324"/>
      <c r="U41" s="324"/>
      <c r="V41" s="324"/>
      <c r="W41" s="324"/>
    </row>
    <row r="42" spans="1:23" ht="15.75" customHeight="1">
      <c r="A42" s="367" t="s">
        <v>462</v>
      </c>
      <c r="B42" s="607" t="s">
        <v>744</v>
      </c>
      <c r="C42" s="586">
        <v>2</v>
      </c>
      <c r="D42" s="587">
        <v>1</v>
      </c>
      <c r="E42" s="586">
        <v>1</v>
      </c>
      <c r="F42" s="602"/>
      <c r="G42" s="589">
        <v>1</v>
      </c>
      <c r="H42" s="586">
        <v>43</v>
      </c>
      <c r="I42" s="590">
        <f t="shared" si="28"/>
        <v>86</v>
      </c>
      <c r="J42" s="591">
        <f t="shared" si="40"/>
        <v>33</v>
      </c>
      <c r="K42" s="592">
        <f t="shared" si="30"/>
        <v>33</v>
      </c>
      <c r="L42" s="593">
        <f t="shared" ref="L42:M42" si="42">SUM(L43:L56)</f>
        <v>0</v>
      </c>
      <c r="M42" s="594">
        <f t="shared" si="42"/>
        <v>0</v>
      </c>
      <c r="N42" s="372"/>
      <c r="O42" s="372"/>
      <c r="P42" s="423"/>
      <c r="Q42" s="324"/>
      <c r="R42" s="324"/>
      <c r="S42" s="324"/>
      <c r="T42" s="324"/>
      <c r="U42" s="324"/>
      <c r="V42" s="324"/>
      <c r="W42" s="324"/>
    </row>
    <row r="43" spans="1:23" ht="15.75" customHeight="1">
      <c r="A43" s="367" t="s">
        <v>465</v>
      </c>
      <c r="B43" s="607" t="s">
        <v>745</v>
      </c>
      <c r="C43" s="586">
        <v>3</v>
      </c>
      <c r="D43" s="587">
        <v>1</v>
      </c>
      <c r="E43" s="586">
        <v>1</v>
      </c>
      <c r="F43" s="602"/>
      <c r="G43" s="589">
        <v>1</v>
      </c>
      <c r="H43" s="586">
        <v>24</v>
      </c>
      <c r="I43" s="590">
        <f t="shared" si="28"/>
        <v>72</v>
      </c>
      <c r="J43" s="591">
        <f>2*E43*G43*16.5+2*15</f>
        <v>63</v>
      </c>
      <c r="K43" s="592">
        <f t="shared" si="30"/>
        <v>63</v>
      </c>
      <c r="L43" s="593">
        <f t="shared" ref="L43:M43" si="43">SUM(L44:L57)</f>
        <v>0</v>
      </c>
      <c r="M43" s="594">
        <f t="shared" si="43"/>
        <v>0</v>
      </c>
      <c r="N43" s="372"/>
      <c r="O43" s="372"/>
      <c r="P43" s="423"/>
      <c r="Q43" s="324"/>
      <c r="R43" s="324"/>
      <c r="S43" s="324"/>
      <c r="T43" s="324"/>
      <c r="U43" s="324"/>
      <c r="V43" s="324"/>
      <c r="W43" s="324"/>
    </row>
    <row r="44" spans="1:23" ht="15.75" customHeight="1">
      <c r="A44" s="367" t="s">
        <v>468</v>
      </c>
      <c r="B44" s="607" t="s">
        <v>746</v>
      </c>
      <c r="C44" s="586">
        <v>4</v>
      </c>
      <c r="D44" s="587">
        <v>1.3</v>
      </c>
      <c r="E44" s="588"/>
      <c r="F44" s="606">
        <v>3</v>
      </c>
      <c r="G44" s="589">
        <v>1</v>
      </c>
      <c r="H44" s="604">
        <v>15</v>
      </c>
      <c r="I44" s="590">
        <f t="shared" si="28"/>
        <v>78</v>
      </c>
      <c r="J44" s="591">
        <f>C44*F44*G44*15</f>
        <v>180</v>
      </c>
      <c r="K44" s="592">
        <f t="shared" si="30"/>
        <v>180</v>
      </c>
      <c r="L44" s="593">
        <f t="shared" ref="L44:M44" si="44">SUM(L45:L58)</f>
        <v>0</v>
      </c>
      <c r="M44" s="594">
        <f t="shared" si="44"/>
        <v>0</v>
      </c>
      <c r="N44" s="372"/>
      <c r="O44" s="372"/>
      <c r="P44" s="423"/>
      <c r="Q44" s="324"/>
      <c r="R44" s="324"/>
      <c r="S44" s="324"/>
      <c r="T44" s="324"/>
      <c r="U44" s="324"/>
      <c r="V44" s="324"/>
      <c r="W44" s="324"/>
    </row>
    <row r="45" spans="1:23" ht="15.75" customHeight="1">
      <c r="A45" s="367" t="s">
        <v>471</v>
      </c>
      <c r="B45" s="607" t="s">
        <v>748</v>
      </c>
      <c r="C45" s="586">
        <v>4</v>
      </c>
      <c r="D45" s="587">
        <v>1.3</v>
      </c>
      <c r="E45" s="586">
        <v>1</v>
      </c>
      <c r="F45" s="602"/>
      <c r="G45" s="589">
        <v>1</v>
      </c>
      <c r="H45" s="586">
        <v>21</v>
      </c>
      <c r="I45" s="590">
        <f t="shared" si="28"/>
        <v>109.2</v>
      </c>
      <c r="J45" s="591">
        <f>C45*E45*G45*16.5*1.3</f>
        <v>85.8</v>
      </c>
      <c r="K45" s="592">
        <f t="shared" si="30"/>
        <v>85.8</v>
      </c>
      <c r="L45" s="593">
        <f t="shared" ref="L45:M45" si="45">SUM(L46:L59)</f>
        <v>0</v>
      </c>
      <c r="M45" s="594">
        <f t="shared" si="45"/>
        <v>0</v>
      </c>
      <c r="N45" s="372"/>
      <c r="O45" s="372"/>
      <c r="P45" s="423"/>
      <c r="Q45" s="324"/>
      <c r="R45" s="324"/>
      <c r="S45" s="324"/>
      <c r="T45" s="324"/>
      <c r="U45" s="324"/>
      <c r="V45" s="324"/>
      <c r="W45" s="324"/>
    </row>
    <row r="46" spans="1:23" ht="15.75" customHeight="1">
      <c r="A46" s="367" t="s">
        <v>474</v>
      </c>
      <c r="B46" s="607" t="s">
        <v>749</v>
      </c>
      <c r="C46" s="586">
        <v>4</v>
      </c>
      <c r="D46" s="587">
        <v>1</v>
      </c>
      <c r="E46" s="586">
        <v>1</v>
      </c>
      <c r="F46" s="602"/>
      <c r="G46" s="589">
        <v>1</v>
      </c>
      <c r="H46" s="586">
        <v>21</v>
      </c>
      <c r="I46" s="590">
        <f t="shared" si="28"/>
        <v>84</v>
      </c>
      <c r="J46" s="591">
        <f t="shared" ref="J46:J47" si="46">C46*E46*G46*16.5</f>
        <v>66</v>
      </c>
      <c r="K46" s="592">
        <f t="shared" si="30"/>
        <v>66</v>
      </c>
      <c r="L46" s="593">
        <f t="shared" ref="L46:M46" si="47">SUM(L47:L60)</f>
        <v>0</v>
      </c>
      <c r="M46" s="594">
        <f t="shared" si="47"/>
        <v>0</v>
      </c>
      <c r="N46" s="372"/>
      <c r="O46" s="372"/>
      <c r="P46" s="423"/>
      <c r="Q46" s="324"/>
      <c r="R46" s="324"/>
      <c r="S46" s="324"/>
      <c r="T46" s="324"/>
      <c r="U46" s="324"/>
      <c r="V46" s="324"/>
      <c r="W46" s="324"/>
    </row>
    <row r="47" spans="1:23" ht="15.75" customHeight="1">
      <c r="A47" s="367" t="s">
        <v>477</v>
      </c>
      <c r="B47" s="607" t="s">
        <v>750</v>
      </c>
      <c r="C47" s="586">
        <v>3</v>
      </c>
      <c r="D47" s="587">
        <v>1</v>
      </c>
      <c r="E47" s="586">
        <v>1</v>
      </c>
      <c r="F47" s="602"/>
      <c r="G47" s="589">
        <v>1</v>
      </c>
      <c r="H47" s="586">
        <v>68</v>
      </c>
      <c r="I47" s="590">
        <f t="shared" si="28"/>
        <v>204</v>
      </c>
      <c r="J47" s="591">
        <f t="shared" si="46"/>
        <v>49.5</v>
      </c>
      <c r="K47" s="592">
        <f t="shared" si="30"/>
        <v>49.5</v>
      </c>
      <c r="L47" s="593">
        <f t="shared" ref="L47:M47" si="48">SUM(L48:L61)</f>
        <v>0</v>
      </c>
      <c r="M47" s="594">
        <f t="shared" si="48"/>
        <v>0</v>
      </c>
      <c r="N47" s="372"/>
      <c r="O47" s="372"/>
      <c r="P47" s="423"/>
      <c r="Q47" s="324"/>
      <c r="R47" s="324"/>
      <c r="S47" s="324"/>
      <c r="T47" s="324"/>
      <c r="U47" s="324"/>
      <c r="V47" s="324"/>
      <c r="W47" s="324"/>
    </row>
    <row r="48" spans="1:23" ht="15.75" customHeight="1">
      <c r="A48" s="367" t="s">
        <v>479</v>
      </c>
      <c r="B48" s="607" t="s">
        <v>751</v>
      </c>
      <c r="C48" s="586">
        <v>4</v>
      </c>
      <c r="D48" s="587">
        <v>1.075</v>
      </c>
      <c r="E48" s="586">
        <v>1</v>
      </c>
      <c r="F48" s="602"/>
      <c r="G48" s="589">
        <v>1</v>
      </c>
      <c r="H48" s="608">
        <v>50</v>
      </c>
      <c r="I48" s="590">
        <f t="shared" si="28"/>
        <v>215</v>
      </c>
      <c r="J48" s="591">
        <f>3*E48*G48*16.5+4*15</f>
        <v>109.5</v>
      </c>
      <c r="K48" s="592">
        <f t="shared" si="30"/>
        <v>109.5</v>
      </c>
      <c r="L48" s="593">
        <f t="shared" ref="L48:M48" si="49">SUM(L49:L62)</f>
        <v>0</v>
      </c>
      <c r="M48" s="594">
        <f t="shared" si="49"/>
        <v>0</v>
      </c>
      <c r="N48" s="372"/>
      <c r="O48" s="372"/>
      <c r="P48" s="423"/>
      <c r="Q48" s="324"/>
      <c r="R48" s="324"/>
      <c r="S48" s="324"/>
      <c r="T48" s="324"/>
      <c r="U48" s="324"/>
      <c r="V48" s="324"/>
      <c r="W48" s="324"/>
    </row>
    <row r="49" spans="1:23" ht="15.75" customHeight="1">
      <c r="A49" s="367" t="s">
        <v>482</v>
      </c>
      <c r="B49" s="607" t="s">
        <v>752</v>
      </c>
      <c r="C49" s="586">
        <v>4</v>
      </c>
      <c r="D49" s="587">
        <v>1.075</v>
      </c>
      <c r="E49" s="586">
        <v>1</v>
      </c>
      <c r="F49" s="602"/>
      <c r="G49" s="589">
        <v>1</v>
      </c>
      <c r="H49" s="608">
        <v>30</v>
      </c>
      <c r="I49" s="590">
        <f t="shared" si="28"/>
        <v>129</v>
      </c>
      <c r="J49" s="591">
        <f>3*E49*G49*16.5+2*15</f>
        <v>79.5</v>
      </c>
      <c r="K49" s="592">
        <f t="shared" si="30"/>
        <v>79.5</v>
      </c>
      <c r="L49" s="593">
        <f t="shared" ref="L49:M49" si="50">SUM(L50:L64)</f>
        <v>0</v>
      </c>
      <c r="M49" s="594">
        <f t="shared" si="50"/>
        <v>0</v>
      </c>
      <c r="N49" s="372"/>
      <c r="O49" s="372"/>
      <c r="P49" s="423"/>
      <c r="Q49" s="324"/>
      <c r="R49" s="324"/>
      <c r="S49" s="324"/>
      <c r="T49" s="324"/>
      <c r="U49" s="324"/>
      <c r="V49" s="324"/>
      <c r="W49" s="324"/>
    </row>
    <row r="50" spans="1:23" ht="39.75" customHeight="1">
      <c r="A50" s="609" t="s">
        <v>87</v>
      </c>
      <c r="B50" s="610" t="s">
        <v>644</v>
      </c>
      <c r="C50" s="611">
        <f>C11</f>
        <v>107</v>
      </c>
      <c r="D50" s="612"/>
      <c r="E50" s="611">
        <f>E11</f>
        <v>38</v>
      </c>
      <c r="F50" s="611"/>
      <c r="G50" s="613"/>
      <c r="H50" s="611"/>
      <c r="I50" s="614">
        <f t="shared" ref="I50:J50" si="51">I11</f>
        <v>5117.3</v>
      </c>
      <c r="J50" s="614">
        <f t="shared" si="51"/>
        <v>3101.1</v>
      </c>
      <c r="K50" s="613">
        <f t="shared" si="30"/>
        <v>3101.1</v>
      </c>
      <c r="L50" s="613"/>
      <c r="M50" s="615"/>
      <c r="N50" s="372"/>
      <c r="O50" s="372"/>
      <c r="P50" s="423"/>
      <c r="Q50" s="324"/>
      <c r="R50" s="324"/>
      <c r="S50" s="324"/>
      <c r="T50" s="324"/>
      <c r="U50" s="324"/>
      <c r="V50" s="324"/>
      <c r="W50" s="324"/>
    </row>
    <row r="51" spans="1:23" ht="14.25" customHeight="1">
      <c r="A51" s="417"/>
      <c r="B51" s="418"/>
      <c r="C51" s="419"/>
      <c r="D51" s="616"/>
      <c r="E51" s="419"/>
      <c r="F51" s="419"/>
      <c r="G51" s="421"/>
      <c r="H51" s="419"/>
      <c r="I51" s="422"/>
      <c r="J51" s="421"/>
      <c r="K51" s="421"/>
      <c r="L51" s="421"/>
      <c r="M51" s="421"/>
      <c r="N51" s="423"/>
      <c r="O51" s="423"/>
      <c r="P51" s="423"/>
      <c r="Q51" s="324"/>
      <c r="R51" s="52"/>
      <c r="S51" s="52"/>
      <c r="T51" s="52"/>
      <c r="U51" s="52"/>
      <c r="V51" s="52"/>
      <c r="W51" s="52"/>
    </row>
    <row r="52" spans="1:23" ht="13.5" customHeight="1">
      <c r="A52" s="120"/>
      <c r="B52" s="120"/>
      <c r="C52" s="249"/>
      <c r="D52" s="617"/>
      <c r="E52" s="249"/>
      <c r="F52" s="249"/>
      <c r="G52" s="249"/>
      <c r="H52" s="249"/>
      <c r="I52" s="249"/>
      <c r="J52" s="2875" t="s">
        <v>647</v>
      </c>
      <c r="K52" s="2874"/>
      <c r="L52" s="2874"/>
      <c r="M52" s="2874"/>
      <c r="N52" s="249"/>
      <c r="O52" s="249"/>
      <c r="P52" s="249"/>
      <c r="Q52" s="52"/>
      <c r="R52" s="52"/>
      <c r="S52" s="52"/>
      <c r="T52" s="52"/>
      <c r="U52" s="52"/>
      <c r="V52" s="52"/>
      <c r="W52" s="52"/>
    </row>
    <row r="53" spans="1:23" ht="14.25" customHeight="1">
      <c r="A53" s="53"/>
      <c r="B53" s="53" t="s">
        <v>648</v>
      </c>
      <c r="C53" s="2919" t="s">
        <v>649</v>
      </c>
      <c r="D53" s="2874"/>
      <c r="E53" s="2874"/>
      <c r="F53" s="2874"/>
      <c r="G53" s="2874"/>
      <c r="H53" s="2874"/>
      <c r="I53" s="425"/>
      <c r="J53" s="2919" t="s">
        <v>650</v>
      </c>
      <c r="K53" s="2874"/>
      <c r="L53" s="2874"/>
      <c r="M53" s="2874"/>
      <c r="N53" s="423"/>
      <c r="O53" s="423"/>
      <c r="P53" s="423"/>
      <c r="Q53" s="427"/>
      <c r="R53" s="427"/>
      <c r="S53" s="427"/>
      <c r="T53" s="427"/>
      <c r="U53" s="427"/>
      <c r="V53" s="427"/>
      <c r="W53" s="427"/>
    </row>
    <row r="54" spans="1:23" ht="14.25" customHeight="1">
      <c r="A54" s="120"/>
      <c r="B54" s="120" t="s">
        <v>651</v>
      </c>
      <c r="C54" s="49"/>
      <c r="D54" s="618"/>
      <c r="E54" s="49"/>
      <c r="F54" s="49"/>
      <c r="G54" s="49"/>
      <c r="H54" s="49"/>
      <c r="I54" s="49"/>
      <c r="J54" s="429"/>
      <c r="N54" s="249"/>
      <c r="O54" s="249"/>
      <c r="P54" s="249"/>
      <c r="Q54" s="52"/>
      <c r="R54" s="52"/>
      <c r="S54" s="52"/>
      <c r="T54" s="52"/>
      <c r="U54" s="52"/>
      <c r="V54" s="52"/>
      <c r="W54" s="52"/>
    </row>
    <row r="55" spans="1:23" ht="14.25" customHeight="1">
      <c r="A55" s="120"/>
      <c r="B55" s="120"/>
      <c r="C55" s="49"/>
      <c r="D55" s="618"/>
      <c r="E55" s="49"/>
      <c r="F55" s="49"/>
      <c r="G55" s="49"/>
      <c r="H55" s="49"/>
      <c r="I55" s="49"/>
      <c r="J55" s="429"/>
      <c r="N55" s="249"/>
      <c r="O55" s="249"/>
      <c r="P55" s="249"/>
      <c r="Q55" s="52"/>
      <c r="R55" s="52"/>
      <c r="S55" s="52"/>
      <c r="T55" s="52"/>
      <c r="U55" s="52"/>
      <c r="V55" s="52"/>
      <c r="W55" s="52"/>
    </row>
    <row r="56" spans="1:23" ht="14.25" customHeight="1">
      <c r="A56" s="120"/>
      <c r="B56" s="120"/>
      <c r="C56" s="49"/>
      <c r="D56" s="618"/>
      <c r="E56" s="49"/>
      <c r="F56" s="49"/>
      <c r="G56" s="49"/>
      <c r="H56" s="49"/>
      <c r="I56" s="49"/>
      <c r="J56" s="429"/>
      <c r="N56" s="249"/>
      <c r="O56" s="249"/>
      <c r="P56" s="249"/>
      <c r="Q56" s="52"/>
      <c r="R56" s="52"/>
      <c r="S56" s="52"/>
      <c r="T56" s="52"/>
      <c r="U56" s="52"/>
      <c r="V56" s="52"/>
      <c r="W56" s="52"/>
    </row>
    <row r="57" spans="1:23" ht="14.25" customHeight="1">
      <c r="A57" s="120"/>
      <c r="B57" s="120"/>
      <c r="C57" s="49"/>
      <c r="D57" s="618"/>
      <c r="E57" s="49"/>
      <c r="F57" s="49"/>
      <c r="G57" s="49"/>
      <c r="H57" s="49"/>
      <c r="I57" s="49"/>
      <c r="J57" s="429"/>
      <c r="N57" s="249"/>
      <c r="O57" s="249"/>
      <c r="P57" s="249"/>
      <c r="Q57" s="52"/>
      <c r="R57" s="52"/>
      <c r="S57" s="52"/>
      <c r="T57" s="52"/>
      <c r="U57" s="52"/>
      <c r="V57" s="52"/>
      <c r="W57" s="52"/>
    </row>
    <row r="58" spans="1:23" ht="14.25" customHeight="1">
      <c r="A58" s="120"/>
      <c r="B58" s="120"/>
      <c r="C58" s="2920" t="s">
        <v>753</v>
      </c>
      <c r="D58" s="2874"/>
      <c r="E58" s="2874"/>
      <c r="F58" s="2874"/>
      <c r="G58" s="2874"/>
      <c r="H58" s="2874"/>
      <c r="I58" s="49"/>
      <c r="J58" s="2920" t="s">
        <v>652</v>
      </c>
      <c r="K58" s="2874"/>
      <c r="L58" s="2874"/>
      <c r="M58" s="2874"/>
      <c r="N58" s="249"/>
      <c r="O58" s="249"/>
      <c r="P58" s="249"/>
      <c r="Q58" s="52"/>
      <c r="R58" s="52"/>
      <c r="S58" s="52"/>
      <c r="T58" s="52"/>
      <c r="U58" s="52"/>
      <c r="V58" s="52"/>
      <c r="W58" s="52"/>
    </row>
    <row r="59" spans="1:23" ht="14.25" customHeight="1">
      <c r="A59" s="120"/>
      <c r="B59" s="120"/>
      <c r="C59" s="49"/>
      <c r="D59" s="618"/>
      <c r="E59" s="49"/>
      <c r="F59" s="49"/>
      <c r="G59" s="49"/>
      <c r="H59" s="49"/>
      <c r="I59" s="49"/>
      <c r="J59" s="49"/>
      <c r="K59" s="49"/>
      <c r="L59" s="49"/>
      <c r="M59" s="49"/>
      <c r="N59" s="249"/>
      <c r="O59" s="249"/>
      <c r="P59" s="249"/>
      <c r="Q59" s="52"/>
      <c r="R59" s="52"/>
      <c r="S59" s="52"/>
      <c r="T59" s="52"/>
      <c r="U59" s="52"/>
      <c r="V59" s="52"/>
      <c r="W59" s="52"/>
    </row>
    <row r="60" spans="1:23" ht="14.25" customHeight="1">
      <c r="A60" s="120"/>
      <c r="B60" s="120"/>
      <c r="C60" s="49"/>
      <c r="D60" s="618"/>
      <c r="E60" s="49"/>
      <c r="F60" s="49"/>
      <c r="G60" s="49"/>
      <c r="H60" s="49"/>
      <c r="I60" s="49"/>
      <c r="J60" s="49"/>
      <c r="K60" s="49"/>
      <c r="L60" s="49"/>
      <c r="M60" s="49"/>
      <c r="N60" s="249"/>
      <c r="O60" s="249"/>
      <c r="P60" s="249"/>
      <c r="Q60" s="52"/>
      <c r="R60" s="52"/>
      <c r="S60" s="52"/>
      <c r="T60" s="52"/>
      <c r="U60" s="52"/>
      <c r="V60" s="52"/>
      <c r="W60" s="52"/>
    </row>
    <row r="61" spans="1:23" ht="14.25" customHeight="1">
      <c r="A61" s="120"/>
      <c r="B61" s="120"/>
      <c r="C61" s="49"/>
      <c r="D61" s="618"/>
      <c r="E61" s="49"/>
      <c r="F61" s="49"/>
      <c r="G61" s="49"/>
      <c r="H61" s="49"/>
      <c r="I61" s="49"/>
      <c r="J61" s="49"/>
      <c r="K61" s="49"/>
      <c r="L61" s="49"/>
      <c r="M61" s="49"/>
      <c r="N61" s="249"/>
      <c r="O61" s="249"/>
      <c r="P61" s="249"/>
      <c r="Q61" s="52"/>
      <c r="R61" s="52"/>
      <c r="S61" s="52"/>
      <c r="T61" s="52"/>
      <c r="U61" s="52"/>
      <c r="V61" s="52"/>
      <c r="W61" s="52"/>
    </row>
    <row r="62" spans="1:23" ht="14.25" customHeight="1">
      <c r="A62" s="120"/>
      <c r="B62" s="120"/>
      <c r="C62" s="49"/>
      <c r="D62" s="618"/>
      <c r="E62" s="49"/>
      <c r="F62" s="49"/>
      <c r="G62" s="49"/>
      <c r="H62" s="49"/>
      <c r="I62" s="49"/>
      <c r="J62" s="49"/>
      <c r="K62" s="49"/>
      <c r="L62" s="49"/>
      <c r="M62" s="49"/>
      <c r="N62" s="249"/>
      <c r="O62" s="249"/>
      <c r="P62" s="249"/>
      <c r="Q62" s="52"/>
      <c r="R62" s="52"/>
      <c r="S62" s="52"/>
      <c r="T62" s="52"/>
      <c r="U62" s="52"/>
      <c r="V62" s="52"/>
      <c r="W62" s="52"/>
    </row>
    <row r="63" spans="1:23" ht="14.25" customHeight="1">
      <c r="A63" s="120"/>
      <c r="B63" s="120"/>
      <c r="C63" s="49"/>
      <c r="D63" s="618"/>
      <c r="E63" s="49"/>
      <c r="F63" s="49"/>
      <c r="G63" s="49"/>
      <c r="H63" s="49"/>
      <c r="I63" s="49"/>
      <c r="J63" s="49"/>
      <c r="K63" s="49"/>
      <c r="L63" s="49"/>
      <c r="M63" s="49"/>
      <c r="N63" s="249"/>
      <c r="O63" s="249"/>
      <c r="P63" s="249"/>
      <c r="Q63" s="52"/>
      <c r="R63" s="52"/>
      <c r="S63" s="52"/>
      <c r="T63" s="52"/>
      <c r="U63" s="52"/>
      <c r="V63" s="52"/>
      <c r="W63" s="52"/>
    </row>
    <row r="64" spans="1:23" ht="14.25" customHeight="1">
      <c r="A64" s="120"/>
      <c r="B64" s="120"/>
      <c r="C64" s="49"/>
      <c r="D64" s="618"/>
      <c r="E64" s="49"/>
      <c r="F64" s="49"/>
      <c r="G64" s="49"/>
      <c r="H64" s="49"/>
      <c r="I64" s="49"/>
      <c r="J64" s="49"/>
      <c r="K64" s="49"/>
      <c r="L64" s="49"/>
      <c r="M64" s="49"/>
      <c r="N64" s="249"/>
      <c r="O64" s="249"/>
      <c r="P64" s="249"/>
      <c r="Q64" s="52"/>
      <c r="R64" s="52"/>
      <c r="S64" s="52"/>
      <c r="T64" s="52"/>
      <c r="U64" s="52"/>
      <c r="V64" s="52"/>
      <c r="W64" s="52"/>
    </row>
    <row r="65" spans="1:23" ht="14.25" customHeight="1">
      <c r="A65" s="120"/>
      <c r="B65" s="120"/>
      <c r="C65" s="49"/>
      <c r="D65" s="618"/>
      <c r="E65" s="49"/>
      <c r="F65" s="49"/>
      <c r="G65" s="49"/>
      <c r="H65" s="49"/>
      <c r="I65" s="49"/>
      <c r="J65" s="49"/>
      <c r="K65" s="49"/>
      <c r="L65" s="49"/>
      <c r="M65" s="49"/>
      <c r="N65" s="249"/>
      <c r="O65" s="249"/>
      <c r="P65" s="249"/>
      <c r="Q65" s="52"/>
      <c r="R65" s="52"/>
      <c r="S65" s="52"/>
      <c r="T65" s="52"/>
      <c r="U65" s="52"/>
      <c r="V65" s="52"/>
      <c r="W65" s="52"/>
    </row>
    <row r="66" spans="1:23" ht="14.25" customHeight="1">
      <c r="A66" s="120"/>
      <c r="B66" s="120"/>
      <c r="C66" s="49"/>
      <c r="D66" s="618"/>
      <c r="E66" s="49"/>
      <c r="F66" s="49"/>
      <c r="G66" s="49"/>
      <c r="H66" s="49"/>
      <c r="I66" s="49"/>
      <c r="J66" s="49"/>
      <c r="K66" s="49"/>
      <c r="L66" s="49"/>
      <c r="M66" s="49"/>
      <c r="N66" s="249"/>
      <c r="O66" s="249"/>
      <c r="P66" s="249"/>
      <c r="Q66" s="52"/>
      <c r="R66" s="52"/>
      <c r="S66" s="52"/>
      <c r="T66" s="52"/>
      <c r="U66" s="52"/>
      <c r="V66" s="52"/>
      <c r="W66" s="52"/>
    </row>
    <row r="67" spans="1:23" ht="14.25" customHeight="1">
      <c r="A67" s="120"/>
      <c r="B67" s="120"/>
      <c r="C67" s="49"/>
      <c r="D67" s="618"/>
      <c r="E67" s="49"/>
      <c r="F67" s="49"/>
      <c r="G67" s="49"/>
      <c r="H67" s="49"/>
      <c r="I67" s="49"/>
      <c r="J67" s="49"/>
      <c r="K67" s="49"/>
      <c r="L67" s="49"/>
      <c r="M67" s="49"/>
      <c r="N67" s="249"/>
      <c r="O67" s="249"/>
      <c r="P67" s="249"/>
      <c r="Q67" s="52"/>
      <c r="R67" s="52"/>
      <c r="S67" s="52"/>
      <c r="T67" s="52"/>
      <c r="U67" s="52"/>
      <c r="V67" s="52"/>
      <c r="W67" s="52"/>
    </row>
    <row r="68" spans="1:23" ht="14.25" customHeight="1">
      <c r="A68" s="120"/>
      <c r="B68" s="120"/>
      <c r="C68" s="49"/>
      <c r="D68" s="618"/>
      <c r="E68" s="49"/>
      <c r="F68" s="49"/>
      <c r="G68" s="49"/>
      <c r="H68" s="49"/>
      <c r="I68" s="49"/>
      <c r="J68" s="49"/>
      <c r="K68" s="49"/>
      <c r="L68" s="49"/>
      <c r="M68" s="49"/>
      <c r="N68" s="249"/>
      <c r="O68" s="249"/>
      <c r="P68" s="249"/>
      <c r="Q68" s="52"/>
      <c r="R68" s="52"/>
      <c r="S68" s="52"/>
      <c r="T68" s="52"/>
      <c r="U68" s="52"/>
      <c r="V68" s="52"/>
      <c r="W68" s="52"/>
    </row>
    <row r="69" spans="1:23" ht="14.25" customHeight="1">
      <c r="A69" s="120"/>
      <c r="B69" s="120"/>
      <c r="C69" s="49"/>
      <c r="D69" s="618"/>
      <c r="E69" s="49"/>
      <c r="F69" s="49"/>
      <c r="G69" s="49"/>
      <c r="H69" s="49"/>
      <c r="I69" s="49"/>
      <c r="J69" s="49"/>
      <c r="K69" s="49"/>
      <c r="L69" s="49"/>
      <c r="M69" s="49"/>
      <c r="N69" s="249"/>
      <c r="O69" s="249"/>
      <c r="P69" s="249"/>
      <c r="Q69" s="52"/>
      <c r="R69" s="52"/>
      <c r="S69" s="52"/>
      <c r="T69" s="52"/>
      <c r="U69" s="52"/>
      <c r="V69" s="52"/>
      <c r="W69" s="52"/>
    </row>
    <row r="70" spans="1:23" ht="14.25" customHeight="1">
      <c r="A70" s="120"/>
      <c r="B70" s="120"/>
      <c r="C70" s="49"/>
      <c r="D70" s="618"/>
      <c r="E70" s="49"/>
      <c r="F70" s="49"/>
      <c r="G70" s="49"/>
      <c r="H70" s="49"/>
      <c r="I70" s="49"/>
      <c r="J70" s="49"/>
      <c r="K70" s="49"/>
      <c r="L70" s="49"/>
      <c r="M70" s="49"/>
      <c r="N70" s="249"/>
      <c r="O70" s="249"/>
      <c r="P70" s="249"/>
      <c r="Q70" s="52"/>
      <c r="R70" s="52"/>
      <c r="S70" s="52"/>
      <c r="T70" s="52"/>
      <c r="U70" s="52"/>
      <c r="V70" s="52"/>
      <c r="W70" s="52"/>
    </row>
    <row r="71" spans="1:23" ht="14.25" customHeight="1">
      <c r="A71" s="120"/>
      <c r="B71" s="120"/>
      <c r="C71" s="49"/>
      <c r="D71" s="618"/>
      <c r="E71" s="49"/>
      <c r="F71" s="49"/>
      <c r="G71" s="49"/>
      <c r="H71" s="49"/>
      <c r="I71" s="49"/>
      <c r="J71" s="49"/>
      <c r="K71" s="49"/>
      <c r="L71" s="49"/>
      <c r="M71" s="49"/>
      <c r="N71" s="249"/>
      <c r="O71" s="249"/>
      <c r="P71" s="249"/>
      <c r="Q71" s="52"/>
      <c r="R71" s="52"/>
      <c r="S71" s="52"/>
      <c r="T71" s="52"/>
      <c r="U71" s="52"/>
      <c r="V71" s="52"/>
      <c r="W71" s="52"/>
    </row>
    <row r="72" spans="1:23" ht="14.25" customHeight="1">
      <c r="A72" s="120"/>
      <c r="B72" s="120"/>
      <c r="C72" s="49"/>
      <c r="D72" s="618"/>
      <c r="E72" s="49"/>
      <c r="F72" s="49"/>
      <c r="G72" s="49"/>
      <c r="H72" s="49"/>
      <c r="I72" s="49"/>
      <c r="J72" s="49"/>
      <c r="K72" s="49"/>
      <c r="L72" s="49"/>
      <c r="M72" s="49"/>
      <c r="N72" s="249"/>
      <c r="O72" s="249"/>
      <c r="P72" s="249"/>
      <c r="Q72" s="52"/>
      <c r="R72" s="52"/>
      <c r="S72" s="52"/>
      <c r="T72" s="52"/>
      <c r="U72" s="52"/>
      <c r="V72" s="52"/>
      <c r="W72" s="52"/>
    </row>
    <row r="73" spans="1:23" ht="14.25" customHeight="1">
      <c r="A73" s="120"/>
      <c r="B73" s="120"/>
      <c r="C73" s="49"/>
      <c r="D73" s="618"/>
      <c r="E73" s="49"/>
      <c r="F73" s="49"/>
      <c r="G73" s="49"/>
      <c r="H73" s="49"/>
      <c r="I73" s="49"/>
      <c r="J73" s="49"/>
      <c r="K73" s="49"/>
      <c r="L73" s="49"/>
      <c r="M73" s="49"/>
      <c r="N73" s="249"/>
      <c r="O73" s="249"/>
      <c r="P73" s="249"/>
      <c r="Q73" s="52"/>
      <c r="R73" s="52"/>
      <c r="S73" s="52"/>
      <c r="T73" s="52"/>
      <c r="U73" s="52"/>
      <c r="V73" s="52"/>
      <c r="W73" s="52"/>
    </row>
    <row r="74" spans="1:23" ht="14.25" customHeight="1">
      <c r="A74" s="120"/>
      <c r="B74" s="120"/>
      <c r="C74" s="49"/>
      <c r="D74" s="618"/>
      <c r="E74" s="49"/>
      <c r="F74" s="49"/>
      <c r="G74" s="49"/>
      <c r="H74" s="49"/>
      <c r="I74" s="49"/>
      <c r="J74" s="49"/>
      <c r="K74" s="49"/>
      <c r="L74" s="49"/>
      <c r="M74" s="49"/>
      <c r="N74" s="249"/>
      <c r="O74" s="249"/>
      <c r="P74" s="249"/>
      <c r="Q74" s="52"/>
      <c r="R74" s="52"/>
      <c r="S74" s="52"/>
      <c r="T74" s="52"/>
      <c r="U74" s="52"/>
      <c r="V74" s="52"/>
      <c r="W74" s="52"/>
    </row>
    <row r="75" spans="1:23" ht="14.25" customHeight="1">
      <c r="A75" s="120"/>
      <c r="B75" s="120"/>
      <c r="C75" s="49"/>
      <c r="D75" s="618"/>
      <c r="E75" s="49"/>
      <c r="F75" s="49"/>
      <c r="G75" s="49"/>
      <c r="H75" s="49"/>
      <c r="I75" s="49"/>
      <c r="J75" s="49"/>
      <c r="K75" s="49"/>
      <c r="L75" s="49"/>
      <c r="M75" s="49"/>
      <c r="N75" s="52"/>
      <c r="O75" s="52"/>
      <c r="P75" s="52"/>
      <c r="Q75" s="52"/>
      <c r="R75" s="52"/>
      <c r="S75" s="52"/>
      <c r="T75" s="52"/>
      <c r="U75" s="52"/>
      <c r="V75" s="52"/>
      <c r="W75" s="52"/>
    </row>
    <row r="76" spans="1:23" ht="14.25" customHeight="1">
      <c r="A76" s="51"/>
      <c r="B76" s="51"/>
      <c r="C76" s="430"/>
      <c r="D76" s="619"/>
      <c r="E76" s="430"/>
      <c r="F76" s="430"/>
      <c r="G76" s="430"/>
      <c r="H76" s="430"/>
      <c r="I76" s="430"/>
      <c r="J76" s="430"/>
      <c r="K76" s="430"/>
      <c r="L76" s="430"/>
      <c r="M76" s="430"/>
      <c r="N76" s="52"/>
      <c r="O76" s="52"/>
      <c r="P76" s="52"/>
      <c r="Q76" s="52"/>
      <c r="R76" s="52"/>
      <c r="S76" s="52"/>
      <c r="T76" s="52"/>
      <c r="U76" s="52"/>
      <c r="V76" s="52"/>
      <c r="W76" s="52"/>
    </row>
    <row r="77" spans="1:23" ht="14.25" customHeight="1">
      <c r="A77" s="51"/>
      <c r="B77" s="51"/>
      <c r="C77" s="430"/>
      <c r="D77" s="619"/>
      <c r="E77" s="430"/>
      <c r="F77" s="430"/>
      <c r="G77" s="430"/>
      <c r="H77" s="430"/>
      <c r="I77" s="430"/>
      <c r="J77" s="430"/>
      <c r="K77" s="430"/>
      <c r="L77" s="430"/>
      <c r="M77" s="430"/>
      <c r="N77" s="52"/>
      <c r="O77" s="52"/>
      <c r="P77" s="52"/>
      <c r="Q77" s="52"/>
      <c r="R77" s="52"/>
      <c r="S77" s="52"/>
      <c r="T77" s="52"/>
      <c r="U77" s="52"/>
      <c r="V77" s="52"/>
      <c r="W77" s="52"/>
    </row>
    <row r="78" spans="1:23" ht="14.25" customHeight="1">
      <c r="A78" s="51"/>
      <c r="B78" s="51"/>
      <c r="C78" s="430"/>
      <c r="D78" s="619"/>
      <c r="E78" s="430"/>
      <c r="F78" s="430"/>
      <c r="G78" s="430"/>
      <c r="H78" s="430"/>
      <c r="I78" s="430"/>
      <c r="J78" s="430"/>
      <c r="K78" s="430"/>
      <c r="L78" s="430"/>
      <c r="M78" s="430"/>
      <c r="N78" s="52"/>
      <c r="O78" s="52"/>
      <c r="P78" s="52"/>
      <c r="Q78" s="52"/>
      <c r="R78" s="52"/>
      <c r="S78" s="52"/>
      <c r="T78" s="52"/>
      <c r="U78" s="52"/>
      <c r="V78" s="52"/>
      <c r="W78" s="52"/>
    </row>
    <row r="79" spans="1:23" ht="14.25" customHeight="1">
      <c r="A79" s="51"/>
      <c r="B79" s="51"/>
      <c r="C79" s="430"/>
      <c r="D79" s="619"/>
      <c r="E79" s="430"/>
      <c r="F79" s="430"/>
      <c r="G79" s="430"/>
      <c r="H79" s="430"/>
      <c r="I79" s="430"/>
      <c r="J79" s="430"/>
      <c r="K79" s="430"/>
      <c r="L79" s="430"/>
      <c r="M79" s="430"/>
      <c r="N79" s="52"/>
      <c r="O79" s="52"/>
      <c r="P79" s="52"/>
      <c r="Q79" s="52"/>
      <c r="R79" s="52"/>
      <c r="S79" s="52"/>
      <c r="T79" s="52"/>
      <c r="U79" s="52"/>
      <c r="V79" s="52"/>
      <c r="W79" s="52"/>
    </row>
    <row r="80" spans="1:23" ht="14.25" customHeight="1">
      <c r="A80" s="51"/>
      <c r="B80" s="51"/>
      <c r="C80" s="430"/>
      <c r="D80" s="619"/>
      <c r="E80" s="430"/>
      <c r="F80" s="430"/>
      <c r="G80" s="430"/>
      <c r="H80" s="430"/>
      <c r="I80" s="430"/>
      <c r="J80" s="430"/>
      <c r="K80" s="430"/>
      <c r="L80" s="430"/>
      <c r="M80" s="430"/>
      <c r="N80" s="52"/>
      <c r="O80" s="52"/>
      <c r="P80" s="52"/>
      <c r="Q80" s="52"/>
      <c r="R80" s="52"/>
      <c r="S80" s="52"/>
      <c r="T80" s="52"/>
      <c r="U80" s="52"/>
      <c r="V80" s="52"/>
      <c r="W80" s="52"/>
    </row>
    <row r="81" spans="1:23" ht="14.25" customHeight="1">
      <c r="A81" s="51"/>
      <c r="B81" s="51"/>
      <c r="C81" s="430"/>
      <c r="D81" s="619"/>
      <c r="E81" s="430"/>
      <c r="F81" s="430"/>
      <c r="G81" s="430"/>
      <c r="H81" s="430"/>
      <c r="I81" s="430"/>
      <c r="J81" s="430"/>
      <c r="K81" s="430"/>
      <c r="L81" s="430"/>
      <c r="M81" s="430"/>
      <c r="N81" s="52"/>
      <c r="O81" s="52"/>
      <c r="P81" s="52"/>
      <c r="Q81" s="52"/>
      <c r="R81" s="52"/>
      <c r="S81" s="52"/>
      <c r="T81" s="52"/>
      <c r="U81" s="52"/>
      <c r="V81" s="52"/>
      <c r="W81" s="52"/>
    </row>
    <row r="82" spans="1:23" ht="14.25" customHeight="1">
      <c r="A82" s="51"/>
      <c r="B82" s="51"/>
      <c r="C82" s="430"/>
      <c r="D82" s="619"/>
      <c r="E82" s="430"/>
      <c r="F82" s="430"/>
      <c r="G82" s="430"/>
      <c r="H82" s="430"/>
      <c r="I82" s="430"/>
      <c r="J82" s="430"/>
      <c r="K82" s="430"/>
      <c r="L82" s="430"/>
      <c r="M82" s="430"/>
      <c r="N82" s="52"/>
      <c r="O82" s="52"/>
      <c r="P82" s="52"/>
      <c r="Q82" s="52"/>
      <c r="R82" s="52"/>
      <c r="S82" s="52"/>
      <c r="T82" s="52"/>
      <c r="U82" s="52"/>
      <c r="V82" s="52"/>
      <c r="W82" s="52"/>
    </row>
    <row r="83" spans="1:23" ht="14.25" customHeight="1">
      <c r="A83" s="51"/>
      <c r="B83" s="51"/>
      <c r="C83" s="430"/>
      <c r="D83" s="619"/>
      <c r="E83" s="430"/>
      <c r="F83" s="430"/>
      <c r="G83" s="430"/>
      <c r="H83" s="430"/>
      <c r="I83" s="430"/>
      <c r="J83" s="430"/>
      <c r="K83" s="430"/>
      <c r="L83" s="430"/>
      <c r="M83" s="430"/>
      <c r="N83" s="52"/>
      <c r="O83" s="52"/>
      <c r="P83" s="52"/>
      <c r="Q83" s="52"/>
      <c r="R83" s="52"/>
      <c r="S83" s="52"/>
      <c r="T83" s="52"/>
      <c r="U83" s="52"/>
      <c r="V83" s="52"/>
      <c r="W83" s="52"/>
    </row>
    <row r="84" spans="1:23" ht="14.25" customHeight="1">
      <c r="A84" s="51"/>
      <c r="B84" s="51"/>
      <c r="C84" s="430"/>
      <c r="D84" s="619"/>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19"/>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19"/>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19"/>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19"/>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19"/>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19"/>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19"/>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19"/>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19"/>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19"/>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19"/>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19"/>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19"/>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19"/>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19"/>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19"/>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19"/>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19"/>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19"/>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19"/>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19"/>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19"/>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19"/>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19"/>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19"/>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19"/>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19"/>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19"/>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19"/>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19"/>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19"/>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19"/>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19"/>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19"/>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19"/>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19"/>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19"/>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19"/>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19"/>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19"/>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19"/>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19"/>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19"/>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19"/>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19"/>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19"/>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19"/>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19"/>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19"/>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19"/>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19"/>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19"/>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19"/>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19"/>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19"/>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19"/>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19"/>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19"/>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19"/>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19"/>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19"/>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19"/>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19"/>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19"/>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19"/>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19"/>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19"/>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19"/>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19"/>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19"/>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19"/>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19"/>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19"/>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19"/>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19"/>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19"/>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19"/>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19"/>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19"/>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19"/>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19"/>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19"/>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19"/>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19"/>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19"/>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19"/>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19"/>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19"/>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19"/>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19"/>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19"/>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19"/>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19"/>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19"/>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19"/>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19"/>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19"/>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19"/>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19"/>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19"/>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19"/>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19"/>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19"/>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19"/>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19"/>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19"/>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19"/>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19"/>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19"/>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19"/>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19"/>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19"/>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19"/>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19"/>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19"/>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19"/>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19"/>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19"/>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19"/>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19"/>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19"/>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19"/>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19"/>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19"/>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19"/>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19"/>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19"/>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19"/>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19"/>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19"/>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19"/>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19"/>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19"/>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19"/>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19"/>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19"/>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19"/>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19"/>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19"/>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19"/>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19"/>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19"/>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19"/>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19"/>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19"/>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19"/>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19"/>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19"/>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19"/>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19"/>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19"/>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19"/>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19"/>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19"/>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19"/>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19"/>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19"/>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19"/>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19"/>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19"/>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19"/>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19"/>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19"/>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19"/>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19"/>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19"/>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19"/>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19"/>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19"/>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19"/>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19"/>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19"/>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19"/>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19"/>
      <c r="E258" s="430"/>
      <c r="F258" s="430"/>
      <c r="G258" s="430"/>
      <c r="H258" s="430"/>
      <c r="I258" s="430"/>
      <c r="J258" s="430"/>
      <c r="K258" s="430"/>
      <c r="L258" s="430"/>
      <c r="M258" s="430"/>
      <c r="N258" s="52"/>
      <c r="O258" s="52"/>
      <c r="P258" s="52"/>
      <c r="Q258" s="52"/>
      <c r="R258" s="52"/>
      <c r="S258" s="52"/>
      <c r="T258" s="52"/>
      <c r="U258" s="52"/>
      <c r="V258" s="52"/>
      <c r="W258" s="52"/>
    </row>
    <row r="259" spans="1:23" ht="15.75" customHeight="1">
      <c r="D259" s="620"/>
    </row>
    <row r="260" spans="1:23" ht="15.75" customHeight="1">
      <c r="D260" s="620"/>
    </row>
    <row r="261" spans="1:23" ht="15.75" customHeight="1">
      <c r="D261" s="620"/>
    </row>
    <row r="262" spans="1:23" ht="15.75" customHeight="1">
      <c r="D262" s="620"/>
    </row>
    <row r="263" spans="1:23" ht="15.75" customHeight="1">
      <c r="D263" s="620"/>
    </row>
    <row r="264" spans="1:23" ht="15.75" customHeight="1">
      <c r="D264" s="620"/>
    </row>
    <row r="265" spans="1:23" ht="15.75" customHeight="1">
      <c r="D265" s="620"/>
    </row>
    <row r="266" spans="1:23" ht="15.75" customHeight="1">
      <c r="D266" s="620"/>
    </row>
    <row r="267" spans="1:23" ht="15.75" customHeight="1">
      <c r="D267" s="620"/>
    </row>
    <row r="268" spans="1:23" ht="15.75" customHeight="1">
      <c r="D268" s="620"/>
    </row>
    <row r="269" spans="1:23" ht="15.75" customHeight="1">
      <c r="D269" s="620"/>
    </row>
    <row r="270" spans="1:23" ht="15.75" customHeight="1">
      <c r="D270" s="620"/>
    </row>
    <row r="271" spans="1:23" ht="15.75" customHeight="1">
      <c r="D271" s="620"/>
    </row>
    <row r="272" spans="1:23" ht="15.75" customHeight="1">
      <c r="D272" s="620"/>
    </row>
    <row r="273" spans="4:4" ht="15.75" customHeight="1">
      <c r="D273" s="620"/>
    </row>
    <row r="274" spans="4:4" ht="15.75" customHeight="1">
      <c r="D274" s="620"/>
    </row>
    <row r="275" spans="4:4" ht="15.75" customHeight="1">
      <c r="D275" s="620"/>
    </row>
    <row r="276" spans="4:4" ht="15.75" customHeight="1">
      <c r="D276" s="620"/>
    </row>
    <row r="277" spans="4:4" ht="15.75" customHeight="1">
      <c r="D277" s="620"/>
    </row>
    <row r="278" spans="4:4" ht="15.75" customHeight="1">
      <c r="D278" s="620"/>
    </row>
    <row r="279" spans="4:4" ht="15.75" customHeight="1">
      <c r="D279" s="620"/>
    </row>
    <row r="280" spans="4:4" ht="15.75" customHeight="1">
      <c r="D280" s="620"/>
    </row>
    <row r="281" spans="4:4" ht="15.75" customHeight="1">
      <c r="D281" s="620"/>
    </row>
    <row r="282" spans="4:4" ht="15.75" customHeight="1">
      <c r="D282" s="620"/>
    </row>
    <row r="283" spans="4:4" ht="15.75" customHeight="1">
      <c r="D283" s="620"/>
    </row>
    <row r="284" spans="4:4" ht="15.75" customHeight="1">
      <c r="D284" s="620"/>
    </row>
    <row r="285" spans="4:4" ht="15.75" customHeight="1">
      <c r="D285" s="620"/>
    </row>
    <row r="286" spans="4:4" ht="15.75" customHeight="1">
      <c r="D286" s="620"/>
    </row>
    <row r="287" spans="4:4" ht="15.75" customHeight="1">
      <c r="D287" s="620"/>
    </row>
    <row r="288" spans="4:4" ht="15.75" customHeight="1">
      <c r="D288" s="620"/>
    </row>
    <row r="289" spans="4:4" ht="15.75" customHeight="1">
      <c r="D289" s="620"/>
    </row>
    <row r="290" spans="4:4" ht="15.75" customHeight="1">
      <c r="D290" s="620"/>
    </row>
    <row r="291" spans="4:4" ht="15.75" customHeight="1">
      <c r="D291" s="620"/>
    </row>
    <row r="292" spans="4:4" ht="15.75" customHeight="1">
      <c r="D292" s="620"/>
    </row>
    <row r="293" spans="4:4" ht="15.75" customHeight="1">
      <c r="D293" s="620"/>
    </row>
    <row r="294" spans="4:4" ht="15.75" customHeight="1">
      <c r="D294" s="620"/>
    </row>
    <row r="295" spans="4:4" ht="15.75" customHeight="1">
      <c r="D295" s="620"/>
    </row>
    <row r="296" spans="4:4" ht="15.75" customHeight="1">
      <c r="D296" s="620"/>
    </row>
    <row r="297" spans="4:4" ht="15.75" customHeight="1">
      <c r="D297" s="620"/>
    </row>
    <row r="298" spans="4:4" ht="15.75" customHeight="1">
      <c r="D298" s="620"/>
    </row>
    <row r="299" spans="4:4" ht="15.75" customHeight="1">
      <c r="D299" s="620"/>
    </row>
    <row r="300" spans="4:4" ht="15.75" customHeight="1">
      <c r="D300" s="620"/>
    </row>
    <row r="301" spans="4:4" ht="15.75" customHeight="1">
      <c r="D301" s="620"/>
    </row>
    <row r="302" spans="4:4" ht="15.75" customHeight="1">
      <c r="D302" s="620"/>
    </row>
    <row r="303" spans="4:4" ht="15.75" customHeight="1">
      <c r="D303" s="620"/>
    </row>
    <row r="304" spans="4:4" ht="15.75" customHeight="1">
      <c r="D304" s="620"/>
    </row>
    <row r="305" spans="4:4" ht="15.75" customHeight="1">
      <c r="D305" s="620"/>
    </row>
    <row r="306" spans="4:4" ht="15.75" customHeight="1">
      <c r="D306" s="620"/>
    </row>
    <row r="307" spans="4:4" ht="15.75" customHeight="1">
      <c r="D307" s="620"/>
    </row>
    <row r="308" spans="4:4" ht="15.75" customHeight="1">
      <c r="D308" s="620"/>
    </row>
    <row r="309" spans="4:4" ht="15.75" customHeight="1">
      <c r="D309" s="620"/>
    </row>
    <row r="310" spans="4:4" ht="15.75" customHeight="1">
      <c r="D310" s="620"/>
    </row>
    <row r="311" spans="4:4" ht="15.75" customHeight="1">
      <c r="D311" s="620"/>
    </row>
    <row r="312" spans="4:4" ht="15.75" customHeight="1">
      <c r="D312" s="620"/>
    </row>
    <row r="313" spans="4:4" ht="15.75" customHeight="1">
      <c r="D313" s="620"/>
    </row>
    <row r="314" spans="4:4" ht="15.75" customHeight="1">
      <c r="D314" s="620"/>
    </row>
    <row r="315" spans="4:4" ht="15.75" customHeight="1">
      <c r="D315" s="620"/>
    </row>
    <row r="316" spans="4:4" ht="15.75" customHeight="1">
      <c r="D316" s="620"/>
    </row>
    <row r="317" spans="4:4" ht="15.75" customHeight="1">
      <c r="D317" s="620"/>
    </row>
    <row r="318" spans="4:4" ht="15.75" customHeight="1">
      <c r="D318" s="620"/>
    </row>
    <row r="319" spans="4:4" ht="15.75" customHeight="1">
      <c r="D319" s="620"/>
    </row>
    <row r="320" spans="4:4" ht="15.75" customHeight="1">
      <c r="D320" s="620"/>
    </row>
    <row r="321" spans="4:4" ht="15.75" customHeight="1">
      <c r="D321" s="620"/>
    </row>
    <row r="322" spans="4:4" ht="15.75" customHeight="1">
      <c r="D322" s="620"/>
    </row>
    <row r="323" spans="4:4" ht="15.75" customHeight="1">
      <c r="D323" s="620"/>
    </row>
    <row r="324" spans="4:4" ht="15.75" customHeight="1">
      <c r="D324" s="620"/>
    </row>
    <row r="325" spans="4:4" ht="15.75" customHeight="1">
      <c r="D325" s="620"/>
    </row>
    <row r="326" spans="4:4" ht="15.75" customHeight="1">
      <c r="D326" s="620"/>
    </row>
    <row r="327" spans="4:4" ht="15.75" customHeight="1">
      <c r="D327" s="620"/>
    </row>
    <row r="328" spans="4:4" ht="15.75" customHeight="1">
      <c r="D328" s="620"/>
    </row>
    <row r="329" spans="4:4" ht="15.75" customHeight="1">
      <c r="D329" s="620"/>
    </row>
    <row r="330" spans="4:4" ht="15.75" customHeight="1">
      <c r="D330" s="620"/>
    </row>
    <row r="331" spans="4:4" ht="15.75" customHeight="1">
      <c r="D331" s="620"/>
    </row>
    <row r="332" spans="4:4" ht="15.75" customHeight="1">
      <c r="D332" s="620"/>
    </row>
    <row r="333" spans="4:4" ht="15.75" customHeight="1">
      <c r="D333" s="620"/>
    </row>
    <row r="334" spans="4:4" ht="15.75" customHeight="1">
      <c r="D334" s="620"/>
    </row>
    <row r="335" spans="4:4" ht="15.75" customHeight="1">
      <c r="D335" s="620"/>
    </row>
    <row r="336" spans="4:4" ht="15.75" customHeight="1">
      <c r="D336" s="620"/>
    </row>
    <row r="337" spans="4:4" ht="15.75" customHeight="1">
      <c r="D337" s="620"/>
    </row>
    <row r="338" spans="4:4" ht="15.75" customHeight="1">
      <c r="D338" s="620"/>
    </row>
    <row r="339" spans="4:4" ht="15.75" customHeight="1">
      <c r="D339" s="620"/>
    </row>
    <row r="340" spans="4:4" ht="15.75" customHeight="1">
      <c r="D340" s="620"/>
    </row>
    <row r="341" spans="4:4" ht="15.75" customHeight="1">
      <c r="D341" s="620"/>
    </row>
    <row r="342" spans="4:4" ht="15.75" customHeight="1">
      <c r="D342" s="620"/>
    </row>
    <row r="343" spans="4:4" ht="15.75" customHeight="1">
      <c r="D343" s="620"/>
    </row>
    <row r="344" spans="4:4" ht="15.75" customHeight="1">
      <c r="D344" s="620"/>
    </row>
    <row r="345" spans="4:4" ht="15.75" customHeight="1">
      <c r="D345" s="620"/>
    </row>
    <row r="346" spans="4:4" ht="15.75" customHeight="1">
      <c r="D346" s="620"/>
    </row>
    <row r="347" spans="4:4" ht="15.75" customHeight="1">
      <c r="D347" s="620"/>
    </row>
    <row r="348" spans="4:4" ht="15.75" customHeight="1">
      <c r="D348" s="620"/>
    </row>
    <row r="349" spans="4:4" ht="15.75" customHeight="1">
      <c r="D349" s="620"/>
    </row>
    <row r="350" spans="4:4" ht="15.75" customHeight="1">
      <c r="D350" s="620"/>
    </row>
    <row r="351" spans="4:4" ht="15.75" customHeight="1">
      <c r="D351" s="620"/>
    </row>
    <row r="352" spans="4:4" ht="15.75" customHeight="1">
      <c r="D352" s="620"/>
    </row>
    <row r="353" spans="4:4" ht="15.75" customHeight="1">
      <c r="D353" s="620"/>
    </row>
    <row r="354" spans="4:4" ht="15.75" customHeight="1">
      <c r="D354" s="620"/>
    </row>
    <row r="355" spans="4:4" ht="15.75" customHeight="1">
      <c r="D355" s="620"/>
    </row>
    <row r="356" spans="4:4" ht="15.75" customHeight="1">
      <c r="D356" s="620"/>
    </row>
    <row r="357" spans="4:4" ht="15.75" customHeight="1">
      <c r="D357" s="620"/>
    </row>
    <row r="358" spans="4:4" ht="15.75" customHeight="1">
      <c r="D358" s="620"/>
    </row>
    <row r="359" spans="4:4" ht="15.75" customHeight="1">
      <c r="D359" s="620"/>
    </row>
    <row r="360" spans="4:4" ht="15.75" customHeight="1">
      <c r="D360" s="620"/>
    </row>
    <row r="361" spans="4:4" ht="15.75" customHeight="1">
      <c r="D361" s="620"/>
    </row>
    <row r="362" spans="4:4" ht="15.75" customHeight="1">
      <c r="D362" s="620"/>
    </row>
    <row r="363" spans="4:4" ht="15.75" customHeight="1">
      <c r="D363" s="620"/>
    </row>
    <row r="364" spans="4:4" ht="15.75" customHeight="1">
      <c r="D364" s="620"/>
    </row>
    <row r="365" spans="4:4" ht="15.75" customHeight="1">
      <c r="D365" s="620"/>
    </row>
    <row r="366" spans="4:4" ht="15.75" customHeight="1">
      <c r="D366" s="620"/>
    </row>
    <row r="367" spans="4:4" ht="15.75" customHeight="1">
      <c r="D367" s="620"/>
    </row>
    <row r="368" spans="4:4" ht="15.75" customHeight="1">
      <c r="D368" s="620"/>
    </row>
    <row r="369" spans="4:4" ht="15.75" customHeight="1">
      <c r="D369" s="620"/>
    </row>
    <row r="370" spans="4:4" ht="15.75" customHeight="1">
      <c r="D370" s="620"/>
    </row>
    <row r="371" spans="4:4" ht="15.75" customHeight="1">
      <c r="D371" s="620"/>
    </row>
    <row r="372" spans="4:4" ht="15.75" customHeight="1">
      <c r="D372" s="620"/>
    </row>
    <row r="373" spans="4:4" ht="15.75" customHeight="1">
      <c r="D373" s="620"/>
    </row>
    <row r="374" spans="4:4" ht="15.75" customHeight="1">
      <c r="D374" s="620"/>
    </row>
    <row r="375" spans="4:4" ht="15.75" customHeight="1">
      <c r="D375" s="620"/>
    </row>
    <row r="376" spans="4:4" ht="15.75" customHeight="1">
      <c r="D376" s="620"/>
    </row>
    <row r="377" spans="4:4" ht="15.75" customHeight="1">
      <c r="D377" s="620"/>
    </row>
    <row r="378" spans="4:4" ht="15.75" customHeight="1">
      <c r="D378" s="620"/>
    </row>
    <row r="379" spans="4:4" ht="15.75" customHeight="1">
      <c r="D379" s="620"/>
    </row>
    <row r="380" spans="4:4" ht="15.75" customHeight="1">
      <c r="D380" s="620"/>
    </row>
    <row r="381" spans="4:4" ht="15.75" customHeight="1">
      <c r="D381" s="620"/>
    </row>
    <row r="382" spans="4:4" ht="15.75" customHeight="1">
      <c r="D382" s="620"/>
    </row>
    <row r="383" spans="4:4" ht="15.75" customHeight="1">
      <c r="D383" s="620"/>
    </row>
    <row r="384" spans="4:4" ht="15.75" customHeight="1">
      <c r="D384" s="620"/>
    </row>
    <row r="385" spans="4:4" ht="15.75" customHeight="1">
      <c r="D385" s="620"/>
    </row>
    <row r="386" spans="4:4" ht="15.75" customHeight="1">
      <c r="D386" s="620"/>
    </row>
    <row r="387" spans="4:4" ht="15.75" customHeight="1">
      <c r="D387" s="620"/>
    </row>
    <row r="388" spans="4:4" ht="15.75" customHeight="1">
      <c r="D388" s="620"/>
    </row>
    <row r="389" spans="4:4" ht="15.75" customHeight="1">
      <c r="D389" s="620"/>
    </row>
    <row r="390" spans="4:4" ht="15.75" customHeight="1">
      <c r="D390" s="620"/>
    </row>
    <row r="391" spans="4:4" ht="15.75" customHeight="1">
      <c r="D391" s="620"/>
    </row>
    <row r="392" spans="4:4" ht="15.75" customHeight="1">
      <c r="D392" s="620"/>
    </row>
    <row r="393" spans="4:4" ht="15.75" customHeight="1">
      <c r="D393" s="620"/>
    </row>
    <row r="394" spans="4:4" ht="15.75" customHeight="1">
      <c r="D394" s="620"/>
    </row>
    <row r="395" spans="4:4" ht="15.75" customHeight="1">
      <c r="D395" s="620"/>
    </row>
    <row r="396" spans="4:4" ht="15.75" customHeight="1">
      <c r="D396" s="620"/>
    </row>
    <row r="397" spans="4:4" ht="15.75" customHeight="1">
      <c r="D397" s="620"/>
    </row>
    <row r="398" spans="4:4" ht="15.75" customHeight="1">
      <c r="D398" s="620"/>
    </row>
    <row r="399" spans="4:4" ht="15.75" customHeight="1">
      <c r="D399" s="620"/>
    </row>
    <row r="400" spans="4:4" ht="15.75" customHeight="1">
      <c r="D400" s="620"/>
    </row>
    <row r="401" spans="4:4" ht="15.75" customHeight="1">
      <c r="D401" s="620"/>
    </row>
    <row r="402" spans="4:4" ht="15.75" customHeight="1">
      <c r="D402" s="620"/>
    </row>
    <row r="403" spans="4:4" ht="15.75" customHeight="1">
      <c r="D403" s="620"/>
    </row>
    <row r="404" spans="4:4" ht="15.75" customHeight="1">
      <c r="D404" s="620"/>
    </row>
    <row r="405" spans="4:4" ht="15.75" customHeight="1">
      <c r="D405" s="620"/>
    </row>
    <row r="406" spans="4:4" ht="15.75" customHeight="1">
      <c r="D406" s="620"/>
    </row>
    <row r="407" spans="4:4" ht="15.75" customHeight="1">
      <c r="D407" s="620"/>
    </row>
    <row r="408" spans="4:4" ht="15.75" customHeight="1">
      <c r="D408" s="620"/>
    </row>
    <row r="409" spans="4:4" ht="15.75" customHeight="1">
      <c r="D409" s="620"/>
    </row>
    <row r="410" spans="4:4" ht="15.75" customHeight="1">
      <c r="D410" s="620"/>
    </row>
    <row r="411" spans="4:4" ht="15.75" customHeight="1">
      <c r="D411" s="620"/>
    </row>
    <row r="412" spans="4:4" ht="15.75" customHeight="1">
      <c r="D412" s="620"/>
    </row>
    <row r="413" spans="4:4" ht="15.75" customHeight="1">
      <c r="D413" s="620"/>
    </row>
    <row r="414" spans="4:4" ht="15.75" customHeight="1">
      <c r="D414" s="620"/>
    </row>
    <row r="415" spans="4:4" ht="15.75" customHeight="1">
      <c r="D415" s="620"/>
    </row>
    <row r="416" spans="4:4" ht="15.75" customHeight="1">
      <c r="D416" s="620"/>
    </row>
    <row r="417" spans="4:4" ht="15.75" customHeight="1">
      <c r="D417" s="620"/>
    </row>
    <row r="418" spans="4:4" ht="15.75" customHeight="1">
      <c r="D418" s="620"/>
    </row>
    <row r="419" spans="4:4" ht="15.75" customHeight="1">
      <c r="D419" s="620"/>
    </row>
    <row r="420" spans="4:4" ht="15.75" customHeight="1">
      <c r="D420" s="620"/>
    </row>
    <row r="421" spans="4:4" ht="15.75" customHeight="1">
      <c r="D421" s="620"/>
    </row>
    <row r="422" spans="4:4" ht="15.75" customHeight="1">
      <c r="D422" s="620"/>
    </row>
    <row r="423" spans="4:4" ht="15.75" customHeight="1">
      <c r="D423" s="620"/>
    </row>
    <row r="424" spans="4:4" ht="15.75" customHeight="1">
      <c r="D424" s="620"/>
    </row>
    <row r="425" spans="4:4" ht="15.75" customHeight="1">
      <c r="D425" s="620"/>
    </row>
    <row r="426" spans="4:4" ht="15.75" customHeight="1">
      <c r="D426" s="620"/>
    </row>
    <row r="427" spans="4:4" ht="15.75" customHeight="1">
      <c r="D427" s="620"/>
    </row>
    <row r="428" spans="4:4" ht="15.75" customHeight="1">
      <c r="D428" s="620"/>
    </row>
    <row r="429" spans="4:4" ht="15.75" customHeight="1">
      <c r="D429" s="620"/>
    </row>
    <row r="430" spans="4:4" ht="15.75" customHeight="1">
      <c r="D430" s="620"/>
    </row>
    <row r="431" spans="4:4" ht="15.75" customHeight="1">
      <c r="D431" s="620"/>
    </row>
    <row r="432" spans="4:4" ht="15.75" customHeight="1">
      <c r="D432" s="620"/>
    </row>
    <row r="433" spans="4:4" ht="15.75" customHeight="1">
      <c r="D433" s="620"/>
    </row>
    <row r="434" spans="4:4" ht="15.75" customHeight="1">
      <c r="D434" s="620"/>
    </row>
    <row r="435" spans="4:4" ht="15.75" customHeight="1">
      <c r="D435" s="620"/>
    </row>
    <row r="436" spans="4:4" ht="15.75" customHeight="1">
      <c r="D436" s="620"/>
    </row>
    <row r="437" spans="4:4" ht="15.75" customHeight="1">
      <c r="D437" s="620"/>
    </row>
    <row r="438" spans="4:4" ht="15.75" customHeight="1">
      <c r="D438" s="620"/>
    </row>
    <row r="439" spans="4:4" ht="15.75" customHeight="1">
      <c r="D439" s="620"/>
    </row>
    <row r="440" spans="4:4" ht="15.75" customHeight="1">
      <c r="D440" s="620"/>
    </row>
    <row r="441" spans="4:4" ht="15.75" customHeight="1">
      <c r="D441" s="620"/>
    </row>
    <row r="442" spans="4:4" ht="15.75" customHeight="1">
      <c r="D442" s="620"/>
    </row>
    <row r="443" spans="4:4" ht="15.75" customHeight="1">
      <c r="D443" s="620"/>
    </row>
    <row r="444" spans="4:4" ht="15.75" customHeight="1">
      <c r="D444" s="620"/>
    </row>
    <row r="445" spans="4:4" ht="15.75" customHeight="1">
      <c r="D445" s="620"/>
    </row>
    <row r="446" spans="4:4" ht="15.75" customHeight="1">
      <c r="D446" s="620"/>
    </row>
    <row r="447" spans="4:4" ht="15.75" customHeight="1">
      <c r="D447" s="620"/>
    </row>
    <row r="448" spans="4:4" ht="15.75" customHeight="1">
      <c r="D448" s="620"/>
    </row>
    <row r="449" spans="4:4" ht="15.75" customHeight="1">
      <c r="D449" s="620"/>
    </row>
    <row r="450" spans="4:4" ht="15.75" customHeight="1">
      <c r="D450" s="620"/>
    </row>
    <row r="451" spans="4:4" ht="15.75" customHeight="1">
      <c r="D451" s="620"/>
    </row>
    <row r="452" spans="4:4" ht="15.75" customHeight="1">
      <c r="D452" s="620"/>
    </row>
    <row r="453" spans="4:4" ht="15.75" customHeight="1">
      <c r="D453" s="620"/>
    </row>
    <row r="454" spans="4:4" ht="15.75" customHeight="1">
      <c r="D454" s="620"/>
    </row>
    <row r="455" spans="4:4" ht="15.75" customHeight="1">
      <c r="D455" s="620"/>
    </row>
    <row r="456" spans="4:4" ht="15.75" customHeight="1">
      <c r="D456" s="620"/>
    </row>
    <row r="457" spans="4:4" ht="15.75" customHeight="1">
      <c r="D457" s="620"/>
    </row>
    <row r="458" spans="4:4" ht="15.75" customHeight="1">
      <c r="D458" s="620"/>
    </row>
    <row r="459" spans="4:4" ht="15.75" customHeight="1">
      <c r="D459" s="620"/>
    </row>
    <row r="460" spans="4:4" ht="15.75" customHeight="1">
      <c r="D460" s="620"/>
    </row>
    <row r="461" spans="4:4" ht="15.75" customHeight="1">
      <c r="D461" s="620"/>
    </row>
    <row r="462" spans="4:4" ht="15.75" customHeight="1">
      <c r="D462" s="620"/>
    </row>
    <row r="463" spans="4:4" ht="15.75" customHeight="1">
      <c r="D463" s="620"/>
    </row>
    <row r="464" spans="4:4" ht="15.75" customHeight="1">
      <c r="D464" s="620"/>
    </row>
    <row r="465" spans="4:4" ht="15.75" customHeight="1">
      <c r="D465" s="620"/>
    </row>
    <row r="466" spans="4:4" ht="15.75" customHeight="1">
      <c r="D466" s="620"/>
    </row>
    <row r="467" spans="4:4" ht="15.75" customHeight="1">
      <c r="D467" s="620"/>
    </row>
    <row r="468" spans="4:4" ht="15.75" customHeight="1">
      <c r="D468" s="620"/>
    </row>
    <row r="469" spans="4:4" ht="15.75" customHeight="1">
      <c r="D469" s="620"/>
    </row>
    <row r="470" spans="4:4" ht="15.75" customHeight="1">
      <c r="D470" s="620"/>
    </row>
    <row r="471" spans="4:4" ht="15.75" customHeight="1">
      <c r="D471" s="620"/>
    </row>
    <row r="472" spans="4:4" ht="15.75" customHeight="1">
      <c r="D472" s="620"/>
    </row>
    <row r="473" spans="4:4" ht="15.75" customHeight="1">
      <c r="D473" s="620"/>
    </row>
    <row r="474" spans="4:4" ht="15.75" customHeight="1">
      <c r="D474" s="620"/>
    </row>
    <row r="475" spans="4:4" ht="15.75" customHeight="1">
      <c r="D475" s="620"/>
    </row>
    <row r="476" spans="4:4" ht="15.75" customHeight="1">
      <c r="D476" s="620"/>
    </row>
    <row r="477" spans="4:4" ht="15.75" customHeight="1">
      <c r="D477" s="620"/>
    </row>
    <row r="478" spans="4:4" ht="15.75" customHeight="1">
      <c r="D478" s="620"/>
    </row>
    <row r="479" spans="4:4" ht="15.75" customHeight="1">
      <c r="D479" s="620"/>
    </row>
    <row r="480" spans="4:4" ht="15.75" customHeight="1">
      <c r="D480" s="620"/>
    </row>
    <row r="481" spans="4:4" ht="15.75" customHeight="1">
      <c r="D481" s="620"/>
    </row>
    <row r="482" spans="4:4" ht="15.75" customHeight="1">
      <c r="D482" s="620"/>
    </row>
    <row r="483" spans="4:4" ht="15.75" customHeight="1">
      <c r="D483" s="620"/>
    </row>
    <row r="484" spans="4:4" ht="15.75" customHeight="1">
      <c r="D484" s="620"/>
    </row>
    <row r="485" spans="4:4" ht="15.75" customHeight="1">
      <c r="D485" s="620"/>
    </row>
    <row r="486" spans="4:4" ht="15.75" customHeight="1">
      <c r="D486" s="620"/>
    </row>
    <row r="487" spans="4:4" ht="15.75" customHeight="1">
      <c r="D487" s="620"/>
    </row>
    <row r="488" spans="4:4" ht="15.75" customHeight="1">
      <c r="D488" s="620"/>
    </row>
    <row r="489" spans="4:4" ht="15.75" customHeight="1">
      <c r="D489" s="620"/>
    </row>
    <row r="490" spans="4:4" ht="15.75" customHeight="1">
      <c r="D490" s="620"/>
    </row>
    <row r="491" spans="4:4" ht="15.75" customHeight="1">
      <c r="D491" s="620"/>
    </row>
    <row r="492" spans="4:4" ht="15.75" customHeight="1">
      <c r="D492" s="620"/>
    </row>
    <row r="493" spans="4:4" ht="15.75" customHeight="1">
      <c r="D493" s="620"/>
    </row>
    <row r="494" spans="4:4" ht="15.75" customHeight="1">
      <c r="D494" s="620"/>
    </row>
    <row r="495" spans="4:4" ht="15.75" customHeight="1">
      <c r="D495" s="620"/>
    </row>
    <row r="496" spans="4:4" ht="15.75" customHeight="1">
      <c r="D496" s="620"/>
    </row>
    <row r="497" spans="4:4" ht="15.75" customHeight="1">
      <c r="D497" s="620"/>
    </row>
    <row r="498" spans="4:4" ht="15.75" customHeight="1">
      <c r="D498" s="620"/>
    </row>
    <row r="499" spans="4:4" ht="15.75" customHeight="1">
      <c r="D499" s="620"/>
    </row>
    <row r="500" spans="4:4" ht="15.75" customHeight="1">
      <c r="D500" s="620"/>
    </row>
    <row r="501" spans="4:4" ht="15.75" customHeight="1">
      <c r="D501" s="620"/>
    </row>
    <row r="502" spans="4:4" ht="15.75" customHeight="1">
      <c r="D502" s="620"/>
    </row>
    <row r="503" spans="4:4" ht="15.75" customHeight="1">
      <c r="D503" s="620"/>
    </row>
    <row r="504" spans="4:4" ht="15.75" customHeight="1">
      <c r="D504" s="620"/>
    </row>
    <row r="505" spans="4:4" ht="15.75" customHeight="1">
      <c r="D505" s="620"/>
    </row>
    <row r="506" spans="4:4" ht="15.75" customHeight="1">
      <c r="D506" s="620"/>
    </row>
    <row r="507" spans="4:4" ht="15.75" customHeight="1">
      <c r="D507" s="620"/>
    </row>
    <row r="508" spans="4:4" ht="15.75" customHeight="1">
      <c r="D508" s="620"/>
    </row>
    <row r="509" spans="4:4" ht="15.75" customHeight="1">
      <c r="D509" s="620"/>
    </row>
    <row r="510" spans="4:4" ht="15.75" customHeight="1">
      <c r="D510" s="620"/>
    </row>
    <row r="511" spans="4:4" ht="15.75" customHeight="1">
      <c r="D511" s="620"/>
    </row>
    <row r="512" spans="4:4" ht="15.75" customHeight="1">
      <c r="D512" s="620"/>
    </row>
    <row r="513" spans="4:4" ht="15.75" customHeight="1">
      <c r="D513" s="620"/>
    </row>
    <row r="514" spans="4:4" ht="15.75" customHeight="1">
      <c r="D514" s="620"/>
    </row>
    <row r="515" spans="4:4" ht="15.75" customHeight="1">
      <c r="D515" s="620"/>
    </row>
    <row r="516" spans="4:4" ht="15.75" customHeight="1">
      <c r="D516" s="620"/>
    </row>
    <row r="517" spans="4:4" ht="15.75" customHeight="1">
      <c r="D517" s="620"/>
    </row>
    <row r="518" spans="4:4" ht="15.75" customHeight="1">
      <c r="D518" s="620"/>
    </row>
    <row r="519" spans="4:4" ht="15.75" customHeight="1">
      <c r="D519" s="620"/>
    </row>
    <row r="520" spans="4:4" ht="15.75" customHeight="1">
      <c r="D520" s="620"/>
    </row>
    <row r="521" spans="4:4" ht="15.75" customHeight="1">
      <c r="D521" s="620"/>
    </row>
    <row r="522" spans="4:4" ht="15.75" customHeight="1">
      <c r="D522" s="620"/>
    </row>
    <row r="523" spans="4:4" ht="15.75" customHeight="1">
      <c r="D523" s="620"/>
    </row>
    <row r="524" spans="4:4" ht="15.75" customHeight="1">
      <c r="D524" s="620"/>
    </row>
    <row r="525" spans="4:4" ht="15.75" customHeight="1">
      <c r="D525" s="620"/>
    </row>
    <row r="526" spans="4:4" ht="15.75" customHeight="1">
      <c r="D526" s="620"/>
    </row>
    <row r="527" spans="4:4" ht="15.75" customHeight="1">
      <c r="D527" s="620"/>
    </row>
    <row r="528" spans="4:4" ht="15.75" customHeight="1">
      <c r="D528" s="620"/>
    </row>
    <row r="529" spans="4:4" ht="15.75" customHeight="1">
      <c r="D529" s="620"/>
    </row>
    <row r="530" spans="4:4" ht="15.75" customHeight="1">
      <c r="D530" s="620"/>
    </row>
    <row r="531" spans="4:4" ht="15.75" customHeight="1">
      <c r="D531" s="620"/>
    </row>
    <row r="532" spans="4:4" ht="15.75" customHeight="1">
      <c r="D532" s="620"/>
    </row>
    <row r="533" spans="4:4" ht="15.75" customHeight="1">
      <c r="D533" s="620"/>
    </row>
    <row r="534" spans="4:4" ht="15.75" customHeight="1">
      <c r="D534" s="620"/>
    </row>
    <row r="535" spans="4:4" ht="15.75" customHeight="1">
      <c r="D535" s="620"/>
    </row>
    <row r="536" spans="4:4" ht="15.75" customHeight="1">
      <c r="D536" s="620"/>
    </row>
    <row r="537" spans="4:4" ht="15.75" customHeight="1">
      <c r="D537" s="620"/>
    </row>
    <row r="538" spans="4:4" ht="15.75" customHeight="1">
      <c r="D538" s="620"/>
    </row>
    <row r="539" spans="4:4" ht="15.75" customHeight="1">
      <c r="D539" s="620"/>
    </row>
    <row r="540" spans="4:4" ht="15.75" customHeight="1">
      <c r="D540" s="620"/>
    </row>
    <row r="541" spans="4:4" ht="15.75" customHeight="1">
      <c r="D541" s="620"/>
    </row>
    <row r="542" spans="4:4" ht="15.75" customHeight="1">
      <c r="D542" s="620"/>
    </row>
    <row r="543" spans="4:4" ht="15.75" customHeight="1">
      <c r="D543" s="620"/>
    </row>
    <row r="544" spans="4:4" ht="15.75" customHeight="1">
      <c r="D544" s="620"/>
    </row>
    <row r="545" spans="4:4" ht="15.75" customHeight="1">
      <c r="D545" s="620"/>
    </row>
    <row r="546" spans="4:4" ht="15.75" customHeight="1">
      <c r="D546" s="620"/>
    </row>
    <row r="547" spans="4:4" ht="15.75" customHeight="1">
      <c r="D547" s="620"/>
    </row>
    <row r="548" spans="4:4" ht="15.75" customHeight="1">
      <c r="D548" s="620"/>
    </row>
    <row r="549" spans="4:4" ht="15.75" customHeight="1">
      <c r="D549" s="620"/>
    </row>
    <row r="550" spans="4:4" ht="15.75" customHeight="1">
      <c r="D550" s="620"/>
    </row>
    <row r="551" spans="4:4" ht="15.75" customHeight="1">
      <c r="D551" s="620"/>
    </row>
    <row r="552" spans="4:4" ht="15.75" customHeight="1">
      <c r="D552" s="620"/>
    </row>
    <row r="553" spans="4:4" ht="15.75" customHeight="1">
      <c r="D553" s="620"/>
    </row>
    <row r="554" spans="4:4" ht="15.75" customHeight="1">
      <c r="D554" s="620"/>
    </row>
    <row r="555" spans="4:4" ht="15.75" customHeight="1">
      <c r="D555" s="620"/>
    </row>
    <row r="556" spans="4:4" ht="15.75" customHeight="1">
      <c r="D556" s="620"/>
    </row>
    <row r="557" spans="4:4" ht="15.75" customHeight="1">
      <c r="D557" s="620"/>
    </row>
    <row r="558" spans="4:4" ht="15.75" customHeight="1">
      <c r="D558" s="620"/>
    </row>
    <row r="559" spans="4:4" ht="15.75" customHeight="1">
      <c r="D559" s="620"/>
    </row>
    <row r="560" spans="4:4" ht="15.75" customHeight="1">
      <c r="D560" s="620"/>
    </row>
    <row r="561" spans="4:4" ht="15.75" customHeight="1">
      <c r="D561" s="620"/>
    </row>
    <row r="562" spans="4:4" ht="15.75" customHeight="1">
      <c r="D562" s="620"/>
    </row>
    <row r="563" spans="4:4" ht="15.75" customHeight="1">
      <c r="D563" s="620"/>
    </row>
    <row r="564" spans="4:4" ht="15.75" customHeight="1">
      <c r="D564" s="620"/>
    </row>
    <row r="565" spans="4:4" ht="15.75" customHeight="1">
      <c r="D565" s="620"/>
    </row>
    <row r="566" spans="4:4" ht="15.75" customHeight="1">
      <c r="D566" s="620"/>
    </row>
    <row r="567" spans="4:4" ht="15.75" customHeight="1">
      <c r="D567" s="620"/>
    </row>
    <row r="568" spans="4:4" ht="15.75" customHeight="1">
      <c r="D568" s="620"/>
    </row>
    <row r="569" spans="4:4" ht="15.75" customHeight="1">
      <c r="D569" s="620"/>
    </row>
    <row r="570" spans="4:4" ht="15.75" customHeight="1">
      <c r="D570" s="620"/>
    </row>
    <row r="571" spans="4:4" ht="15.75" customHeight="1">
      <c r="D571" s="620"/>
    </row>
    <row r="572" spans="4:4" ht="15.75" customHeight="1">
      <c r="D572" s="620"/>
    </row>
    <row r="573" spans="4:4" ht="15.75" customHeight="1">
      <c r="D573" s="620"/>
    </row>
    <row r="574" spans="4:4" ht="15.75" customHeight="1">
      <c r="D574" s="620"/>
    </row>
    <row r="575" spans="4:4" ht="15.75" customHeight="1">
      <c r="D575" s="620"/>
    </row>
    <row r="576" spans="4:4" ht="15.75" customHeight="1">
      <c r="D576" s="620"/>
    </row>
    <row r="577" spans="4:4" ht="15.75" customHeight="1">
      <c r="D577" s="620"/>
    </row>
    <row r="578" spans="4:4" ht="15.75" customHeight="1">
      <c r="D578" s="620"/>
    </row>
    <row r="579" spans="4:4" ht="15.75" customHeight="1">
      <c r="D579" s="620"/>
    </row>
    <row r="580" spans="4:4" ht="15.75" customHeight="1">
      <c r="D580" s="620"/>
    </row>
    <row r="581" spans="4:4" ht="15.75" customHeight="1">
      <c r="D581" s="620"/>
    </row>
    <row r="582" spans="4:4" ht="15.75" customHeight="1">
      <c r="D582" s="620"/>
    </row>
    <row r="583" spans="4:4" ht="15.75" customHeight="1">
      <c r="D583" s="620"/>
    </row>
    <row r="584" spans="4:4" ht="15.75" customHeight="1">
      <c r="D584" s="620"/>
    </row>
    <row r="585" spans="4:4" ht="15.75" customHeight="1">
      <c r="D585" s="620"/>
    </row>
    <row r="586" spans="4:4" ht="15.75" customHeight="1">
      <c r="D586" s="620"/>
    </row>
    <row r="587" spans="4:4" ht="15.75" customHeight="1">
      <c r="D587" s="620"/>
    </row>
    <row r="588" spans="4:4" ht="15.75" customHeight="1">
      <c r="D588" s="620"/>
    </row>
    <row r="589" spans="4:4" ht="15.75" customHeight="1">
      <c r="D589" s="620"/>
    </row>
    <row r="590" spans="4:4" ht="15.75" customHeight="1">
      <c r="D590" s="620"/>
    </row>
    <row r="591" spans="4:4" ht="15.75" customHeight="1">
      <c r="D591" s="620"/>
    </row>
    <row r="592" spans="4:4" ht="15.75" customHeight="1">
      <c r="D592" s="620"/>
    </row>
    <row r="593" spans="4:4" ht="15.75" customHeight="1">
      <c r="D593" s="620"/>
    </row>
    <row r="594" spans="4:4" ht="15.75" customHeight="1">
      <c r="D594" s="620"/>
    </row>
    <row r="595" spans="4:4" ht="15.75" customHeight="1">
      <c r="D595" s="620"/>
    </row>
    <row r="596" spans="4:4" ht="15.75" customHeight="1">
      <c r="D596" s="620"/>
    </row>
    <row r="597" spans="4:4" ht="15.75" customHeight="1">
      <c r="D597" s="620"/>
    </row>
    <row r="598" spans="4:4" ht="15.75" customHeight="1">
      <c r="D598" s="620"/>
    </row>
    <row r="599" spans="4:4" ht="15.75" customHeight="1">
      <c r="D599" s="620"/>
    </row>
    <row r="600" spans="4:4" ht="15.75" customHeight="1">
      <c r="D600" s="620"/>
    </row>
    <row r="601" spans="4:4" ht="15.75" customHeight="1">
      <c r="D601" s="620"/>
    </row>
    <row r="602" spans="4:4" ht="15.75" customHeight="1">
      <c r="D602" s="620"/>
    </row>
    <row r="603" spans="4:4" ht="15.75" customHeight="1">
      <c r="D603" s="620"/>
    </row>
    <row r="604" spans="4:4" ht="15.75" customHeight="1">
      <c r="D604" s="620"/>
    </row>
    <row r="605" spans="4:4" ht="15.75" customHeight="1">
      <c r="D605" s="620"/>
    </row>
    <row r="606" spans="4:4" ht="15.75" customHeight="1">
      <c r="D606" s="620"/>
    </row>
    <row r="607" spans="4:4" ht="15.75" customHeight="1">
      <c r="D607" s="620"/>
    </row>
    <row r="608" spans="4:4" ht="15.75" customHeight="1">
      <c r="D608" s="620"/>
    </row>
    <row r="609" spans="4:4" ht="15.75" customHeight="1">
      <c r="D609" s="620"/>
    </row>
    <row r="610" spans="4:4" ht="15.75" customHeight="1">
      <c r="D610" s="620"/>
    </row>
    <row r="611" spans="4:4" ht="15.75" customHeight="1">
      <c r="D611" s="620"/>
    </row>
    <row r="612" spans="4:4" ht="15.75" customHeight="1">
      <c r="D612" s="620"/>
    </row>
    <row r="613" spans="4:4" ht="15.75" customHeight="1">
      <c r="D613" s="620"/>
    </row>
    <row r="614" spans="4:4" ht="15.75" customHeight="1">
      <c r="D614" s="620"/>
    </row>
    <row r="615" spans="4:4" ht="15.75" customHeight="1">
      <c r="D615" s="620"/>
    </row>
    <row r="616" spans="4:4" ht="15.75" customHeight="1">
      <c r="D616" s="620"/>
    </row>
    <row r="617" spans="4:4" ht="15.75" customHeight="1">
      <c r="D617" s="620"/>
    </row>
    <row r="618" spans="4:4" ht="15.75" customHeight="1">
      <c r="D618" s="620"/>
    </row>
    <row r="619" spans="4:4" ht="15.75" customHeight="1">
      <c r="D619" s="620"/>
    </row>
    <row r="620" spans="4:4" ht="15.75" customHeight="1">
      <c r="D620" s="620"/>
    </row>
    <row r="621" spans="4:4" ht="15.75" customHeight="1">
      <c r="D621" s="620"/>
    </row>
    <row r="622" spans="4:4" ht="15.75" customHeight="1">
      <c r="D622" s="620"/>
    </row>
    <row r="623" spans="4:4" ht="15.75" customHeight="1">
      <c r="D623" s="620"/>
    </row>
    <row r="624" spans="4:4" ht="15.75" customHeight="1">
      <c r="D624" s="620"/>
    </row>
    <row r="625" spans="4:4" ht="15.75" customHeight="1">
      <c r="D625" s="620"/>
    </row>
    <row r="626" spans="4:4" ht="15.75" customHeight="1">
      <c r="D626" s="620"/>
    </row>
    <row r="627" spans="4:4" ht="15.75" customHeight="1">
      <c r="D627" s="620"/>
    </row>
    <row r="628" spans="4:4" ht="15.75" customHeight="1">
      <c r="D628" s="620"/>
    </row>
    <row r="629" spans="4:4" ht="15.75" customHeight="1">
      <c r="D629" s="620"/>
    </row>
    <row r="630" spans="4:4" ht="15.75" customHeight="1">
      <c r="D630" s="620"/>
    </row>
    <row r="631" spans="4:4" ht="15.75" customHeight="1">
      <c r="D631" s="620"/>
    </row>
    <row r="632" spans="4:4" ht="15.75" customHeight="1">
      <c r="D632" s="620"/>
    </row>
    <row r="633" spans="4:4" ht="15.75" customHeight="1">
      <c r="D633" s="620"/>
    </row>
    <row r="634" spans="4:4" ht="15.75" customHeight="1">
      <c r="D634" s="620"/>
    </row>
    <row r="635" spans="4:4" ht="15.75" customHeight="1">
      <c r="D635" s="620"/>
    </row>
    <row r="636" spans="4:4" ht="15.75" customHeight="1">
      <c r="D636" s="620"/>
    </row>
    <row r="637" spans="4:4" ht="15.75" customHeight="1">
      <c r="D637" s="620"/>
    </row>
    <row r="638" spans="4:4" ht="15.75" customHeight="1">
      <c r="D638" s="620"/>
    </row>
    <row r="639" spans="4:4" ht="15.75" customHeight="1">
      <c r="D639" s="620"/>
    </row>
    <row r="640" spans="4:4" ht="15.75" customHeight="1">
      <c r="D640" s="620"/>
    </row>
    <row r="641" spans="4:4" ht="15.75" customHeight="1">
      <c r="D641" s="620"/>
    </row>
    <row r="642" spans="4:4" ht="15.75" customHeight="1">
      <c r="D642" s="620"/>
    </row>
    <row r="643" spans="4:4" ht="15.75" customHeight="1">
      <c r="D643" s="620"/>
    </row>
    <row r="644" spans="4:4" ht="15.75" customHeight="1">
      <c r="D644" s="620"/>
    </row>
    <row r="645" spans="4:4" ht="15.75" customHeight="1">
      <c r="D645" s="620"/>
    </row>
    <row r="646" spans="4:4" ht="15.75" customHeight="1">
      <c r="D646" s="620"/>
    </row>
    <row r="647" spans="4:4" ht="15.75" customHeight="1">
      <c r="D647" s="620"/>
    </row>
    <row r="648" spans="4:4" ht="15.75" customHeight="1">
      <c r="D648" s="620"/>
    </row>
    <row r="649" spans="4:4" ht="15.75" customHeight="1">
      <c r="D649" s="620"/>
    </row>
    <row r="650" spans="4:4" ht="15.75" customHeight="1">
      <c r="D650" s="620"/>
    </row>
    <row r="651" spans="4:4" ht="15.75" customHeight="1">
      <c r="D651" s="620"/>
    </row>
    <row r="652" spans="4:4" ht="15.75" customHeight="1">
      <c r="D652" s="620"/>
    </row>
    <row r="653" spans="4:4" ht="15.75" customHeight="1">
      <c r="D653" s="620"/>
    </row>
    <row r="654" spans="4:4" ht="15.75" customHeight="1">
      <c r="D654" s="620"/>
    </row>
    <row r="655" spans="4:4" ht="15.75" customHeight="1">
      <c r="D655" s="620"/>
    </row>
    <row r="656" spans="4:4" ht="15.75" customHeight="1">
      <c r="D656" s="620"/>
    </row>
    <row r="657" spans="4:4" ht="15.75" customHeight="1">
      <c r="D657" s="620"/>
    </row>
    <row r="658" spans="4:4" ht="15.75" customHeight="1">
      <c r="D658" s="620"/>
    </row>
    <row r="659" spans="4:4" ht="15.75" customHeight="1">
      <c r="D659" s="620"/>
    </row>
    <row r="660" spans="4:4" ht="15.75" customHeight="1">
      <c r="D660" s="620"/>
    </row>
    <row r="661" spans="4:4" ht="15.75" customHeight="1">
      <c r="D661" s="620"/>
    </row>
    <row r="662" spans="4:4" ht="15.75" customHeight="1">
      <c r="D662" s="620"/>
    </row>
    <row r="663" spans="4:4" ht="15.75" customHeight="1">
      <c r="D663" s="620"/>
    </row>
    <row r="664" spans="4:4" ht="15.75" customHeight="1">
      <c r="D664" s="620"/>
    </row>
    <row r="665" spans="4:4" ht="15.75" customHeight="1">
      <c r="D665" s="620"/>
    </row>
    <row r="666" spans="4:4" ht="15.75" customHeight="1">
      <c r="D666" s="620"/>
    </row>
    <row r="667" spans="4:4" ht="15.75" customHeight="1">
      <c r="D667" s="620"/>
    </row>
    <row r="668" spans="4:4" ht="15.75" customHeight="1">
      <c r="D668" s="620"/>
    </row>
    <row r="669" spans="4:4" ht="15.75" customHeight="1">
      <c r="D669" s="620"/>
    </row>
    <row r="670" spans="4:4" ht="15.75" customHeight="1">
      <c r="D670" s="620"/>
    </row>
    <row r="671" spans="4:4" ht="15.75" customHeight="1">
      <c r="D671" s="620"/>
    </row>
    <row r="672" spans="4:4" ht="15.75" customHeight="1">
      <c r="D672" s="620"/>
    </row>
    <row r="673" spans="4:4" ht="15.75" customHeight="1">
      <c r="D673" s="620"/>
    </row>
    <row r="674" spans="4:4" ht="15.75" customHeight="1">
      <c r="D674" s="620"/>
    </row>
    <row r="675" spans="4:4" ht="15.75" customHeight="1">
      <c r="D675" s="620"/>
    </row>
    <row r="676" spans="4:4" ht="15.75" customHeight="1">
      <c r="D676" s="620"/>
    </row>
    <row r="677" spans="4:4" ht="15.75" customHeight="1">
      <c r="D677" s="620"/>
    </row>
    <row r="678" spans="4:4" ht="15.75" customHeight="1">
      <c r="D678" s="620"/>
    </row>
    <row r="679" spans="4:4" ht="15.75" customHeight="1">
      <c r="D679" s="620"/>
    </row>
    <row r="680" spans="4:4" ht="15.75" customHeight="1">
      <c r="D680" s="620"/>
    </row>
    <row r="681" spans="4:4" ht="15.75" customHeight="1">
      <c r="D681" s="620"/>
    </row>
    <row r="682" spans="4:4" ht="15.75" customHeight="1">
      <c r="D682" s="620"/>
    </row>
    <row r="683" spans="4:4" ht="15.75" customHeight="1">
      <c r="D683" s="620"/>
    </row>
    <row r="684" spans="4:4" ht="15.75" customHeight="1">
      <c r="D684" s="620"/>
    </row>
    <row r="685" spans="4:4" ht="15.75" customHeight="1">
      <c r="D685" s="620"/>
    </row>
    <row r="686" spans="4:4" ht="15.75" customHeight="1">
      <c r="D686" s="620"/>
    </row>
    <row r="687" spans="4:4" ht="15.75" customHeight="1">
      <c r="D687" s="620"/>
    </row>
    <row r="688" spans="4:4" ht="15.75" customHeight="1">
      <c r="D688" s="620"/>
    </row>
    <row r="689" spans="4:4" ht="15.75" customHeight="1">
      <c r="D689" s="620"/>
    </row>
    <row r="690" spans="4:4" ht="15.75" customHeight="1">
      <c r="D690" s="620"/>
    </row>
    <row r="691" spans="4:4" ht="15.75" customHeight="1">
      <c r="D691" s="620"/>
    </row>
    <row r="692" spans="4:4" ht="15.75" customHeight="1">
      <c r="D692" s="620"/>
    </row>
    <row r="693" spans="4:4" ht="15.75" customHeight="1">
      <c r="D693" s="620"/>
    </row>
    <row r="694" spans="4:4" ht="15.75" customHeight="1">
      <c r="D694" s="620"/>
    </row>
    <row r="695" spans="4:4" ht="15.75" customHeight="1">
      <c r="D695" s="620"/>
    </row>
    <row r="696" spans="4:4" ht="15.75" customHeight="1">
      <c r="D696" s="620"/>
    </row>
    <row r="697" spans="4:4" ht="15.75" customHeight="1">
      <c r="D697" s="620"/>
    </row>
    <row r="698" spans="4:4" ht="15.75" customHeight="1">
      <c r="D698" s="620"/>
    </row>
    <row r="699" spans="4:4" ht="15.75" customHeight="1">
      <c r="D699" s="620"/>
    </row>
    <row r="700" spans="4:4" ht="15.75" customHeight="1">
      <c r="D700" s="620"/>
    </row>
    <row r="701" spans="4:4" ht="15.75" customHeight="1">
      <c r="D701" s="620"/>
    </row>
    <row r="702" spans="4:4" ht="15.75" customHeight="1">
      <c r="D702" s="620"/>
    </row>
    <row r="703" spans="4:4" ht="15.75" customHeight="1">
      <c r="D703" s="620"/>
    </row>
    <row r="704" spans="4:4" ht="15.75" customHeight="1">
      <c r="D704" s="620"/>
    </row>
    <row r="705" spans="4:4" ht="15.75" customHeight="1">
      <c r="D705" s="620"/>
    </row>
    <row r="706" spans="4:4" ht="15.75" customHeight="1">
      <c r="D706" s="620"/>
    </row>
    <row r="707" spans="4:4" ht="15.75" customHeight="1">
      <c r="D707" s="620"/>
    </row>
    <row r="708" spans="4:4" ht="15.75" customHeight="1">
      <c r="D708" s="620"/>
    </row>
    <row r="709" spans="4:4" ht="15.75" customHeight="1">
      <c r="D709" s="620"/>
    </row>
    <row r="710" spans="4:4" ht="15.75" customHeight="1">
      <c r="D710" s="620"/>
    </row>
    <row r="711" spans="4:4" ht="15.75" customHeight="1">
      <c r="D711" s="620"/>
    </row>
    <row r="712" spans="4:4" ht="15.75" customHeight="1">
      <c r="D712" s="620"/>
    </row>
    <row r="713" spans="4:4" ht="15.75" customHeight="1">
      <c r="D713" s="620"/>
    </row>
    <row r="714" spans="4:4" ht="15.75" customHeight="1">
      <c r="D714" s="620"/>
    </row>
    <row r="715" spans="4:4" ht="15.75" customHeight="1">
      <c r="D715" s="620"/>
    </row>
    <row r="716" spans="4:4" ht="15.75" customHeight="1">
      <c r="D716" s="620"/>
    </row>
    <row r="717" spans="4:4" ht="15.75" customHeight="1">
      <c r="D717" s="620"/>
    </row>
    <row r="718" spans="4:4" ht="15.75" customHeight="1">
      <c r="D718" s="620"/>
    </row>
    <row r="719" spans="4:4" ht="15.75" customHeight="1">
      <c r="D719" s="620"/>
    </row>
    <row r="720" spans="4:4" ht="15.75" customHeight="1">
      <c r="D720" s="620"/>
    </row>
    <row r="721" spans="4:4" ht="15.75" customHeight="1">
      <c r="D721" s="620"/>
    </row>
    <row r="722" spans="4:4" ht="15.75" customHeight="1">
      <c r="D722" s="620"/>
    </row>
    <row r="723" spans="4:4" ht="15.75" customHeight="1">
      <c r="D723" s="620"/>
    </row>
    <row r="724" spans="4:4" ht="15.75" customHeight="1">
      <c r="D724" s="620"/>
    </row>
    <row r="725" spans="4:4" ht="15.75" customHeight="1">
      <c r="D725" s="620"/>
    </row>
    <row r="726" spans="4:4" ht="15.75" customHeight="1">
      <c r="D726" s="620"/>
    </row>
    <row r="727" spans="4:4" ht="15.75" customHeight="1">
      <c r="D727" s="620"/>
    </row>
    <row r="728" spans="4:4" ht="15.75" customHeight="1">
      <c r="D728" s="620"/>
    </row>
    <row r="729" spans="4:4" ht="15.75" customHeight="1">
      <c r="D729" s="620"/>
    </row>
    <row r="730" spans="4:4" ht="15.75" customHeight="1">
      <c r="D730" s="620"/>
    </row>
    <row r="731" spans="4:4" ht="15.75" customHeight="1">
      <c r="D731" s="620"/>
    </row>
    <row r="732" spans="4:4" ht="15.75" customHeight="1">
      <c r="D732" s="620"/>
    </row>
    <row r="733" spans="4:4" ht="15.75" customHeight="1">
      <c r="D733" s="620"/>
    </row>
    <row r="734" spans="4:4" ht="15.75" customHeight="1">
      <c r="D734" s="620"/>
    </row>
    <row r="735" spans="4:4" ht="15.75" customHeight="1">
      <c r="D735" s="620"/>
    </row>
    <row r="736" spans="4:4" ht="15.75" customHeight="1">
      <c r="D736" s="620"/>
    </row>
    <row r="737" spans="4:4" ht="15.75" customHeight="1">
      <c r="D737" s="620"/>
    </row>
    <row r="738" spans="4:4" ht="15.75" customHeight="1">
      <c r="D738" s="620"/>
    </row>
    <row r="739" spans="4:4" ht="15.75" customHeight="1">
      <c r="D739" s="620"/>
    </row>
    <row r="740" spans="4:4" ht="15.75" customHeight="1">
      <c r="D740" s="620"/>
    </row>
    <row r="741" spans="4:4" ht="15.75" customHeight="1">
      <c r="D741" s="620"/>
    </row>
    <row r="742" spans="4:4" ht="15.75" customHeight="1">
      <c r="D742" s="620"/>
    </row>
    <row r="743" spans="4:4" ht="15.75" customHeight="1">
      <c r="D743" s="620"/>
    </row>
    <row r="744" spans="4:4" ht="15.75" customHeight="1">
      <c r="D744" s="620"/>
    </row>
    <row r="745" spans="4:4" ht="15.75" customHeight="1">
      <c r="D745" s="620"/>
    </row>
    <row r="746" spans="4:4" ht="15.75" customHeight="1">
      <c r="D746" s="620"/>
    </row>
    <row r="747" spans="4:4" ht="15.75" customHeight="1">
      <c r="D747" s="620"/>
    </row>
    <row r="748" spans="4:4" ht="15.75" customHeight="1">
      <c r="D748" s="620"/>
    </row>
    <row r="749" spans="4:4" ht="15.75" customHeight="1">
      <c r="D749" s="620"/>
    </row>
    <row r="750" spans="4:4" ht="15.75" customHeight="1">
      <c r="D750" s="620"/>
    </row>
    <row r="751" spans="4:4" ht="15.75" customHeight="1">
      <c r="D751" s="620"/>
    </row>
    <row r="752" spans="4:4" ht="15.75" customHeight="1">
      <c r="D752" s="620"/>
    </row>
    <row r="753" spans="4:4" ht="15.75" customHeight="1">
      <c r="D753" s="620"/>
    </row>
    <row r="754" spans="4:4" ht="15.75" customHeight="1">
      <c r="D754" s="620"/>
    </row>
    <row r="755" spans="4:4" ht="15.75" customHeight="1">
      <c r="D755" s="620"/>
    </row>
    <row r="756" spans="4:4" ht="15.75" customHeight="1">
      <c r="D756" s="620"/>
    </row>
    <row r="757" spans="4:4" ht="15.75" customHeight="1">
      <c r="D757" s="620"/>
    </row>
    <row r="758" spans="4:4" ht="15.75" customHeight="1">
      <c r="D758" s="620"/>
    </row>
    <row r="759" spans="4:4" ht="15.75" customHeight="1">
      <c r="D759" s="620"/>
    </row>
    <row r="760" spans="4:4" ht="15.75" customHeight="1">
      <c r="D760" s="620"/>
    </row>
    <row r="761" spans="4:4" ht="15.75" customHeight="1">
      <c r="D761" s="620"/>
    </row>
    <row r="762" spans="4:4" ht="15.75" customHeight="1">
      <c r="D762" s="620"/>
    </row>
    <row r="763" spans="4:4" ht="15.75" customHeight="1">
      <c r="D763" s="620"/>
    </row>
    <row r="764" spans="4:4" ht="15.75" customHeight="1">
      <c r="D764" s="620"/>
    </row>
    <row r="765" spans="4:4" ht="15.75" customHeight="1">
      <c r="D765" s="620"/>
    </row>
    <row r="766" spans="4:4" ht="15.75" customHeight="1">
      <c r="D766" s="620"/>
    </row>
    <row r="767" spans="4:4" ht="15.75" customHeight="1">
      <c r="D767" s="620"/>
    </row>
    <row r="768" spans="4:4" ht="15.75" customHeight="1">
      <c r="D768" s="620"/>
    </row>
    <row r="769" spans="4:4" ht="15.75" customHeight="1">
      <c r="D769" s="620"/>
    </row>
    <row r="770" spans="4:4" ht="15.75" customHeight="1">
      <c r="D770" s="620"/>
    </row>
    <row r="771" spans="4:4" ht="15.75" customHeight="1">
      <c r="D771" s="620"/>
    </row>
    <row r="772" spans="4:4" ht="15.75" customHeight="1">
      <c r="D772" s="620"/>
    </row>
    <row r="773" spans="4:4" ht="15.75" customHeight="1">
      <c r="D773" s="620"/>
    </row>
    <row r="774" spans="4:4" ht="15.75" customHeight="1">
      <c r="D774" s="620"/>
    </row>
    <row r="775" spans="4:4" ht="15.75" customHeight="1">
      <c r="D775" s="620"/>
    </row>
    <row r="776" spans="4:4" ht="15.75" customHeight="1">
      <c r="D776" s="620"/>
    </row>
    <row r="777" spans="4:4" ht="15.75" customHeight="1">
      <c r="D777" s="620"/>
    </row>
    <row r="778" spans="4:4" ht="15.75" customHeight="1">
      <c r="D778" s="620"/>
    </row>
    <row r="779" spans="4:4" ht="15.75" customHeight="1">
      <c r="D779" s="620"/>
    </row>
    <row r="780" spans="4:4" ht="15.75" customHeight="1">
      <c r="D780" s="620"/>
    </row>
    <row r="781" spans="4:4" ht="15.75" customHeight="1">
      <c r="D781" s="620"/>
    </row>
    <row r="782" spans="4:4" ht="15.75" customHeight="1">
      <c r="D782" s="620"/>
    </row>
    <row r="783" spans="4:4" ht="15.75" customHeight="1">
      <c r="D783" s="620"/>
    </row>
    <row r="784" spans="4:4" ht="15.75" customHeight="1">
      <c r="D784" s="620"/>
    </row>
    <row r="785" spans="4:4" ht="15.75" customHeight="1">
      <c r="D785" s="620"/>
    </row>
    <row r="786" spans="4:4" ht="15.75" customHeight="1">
      <c r="D786" s="620"/>
    </row>
    <row r="787" spans="4:4" ht="15.75" customHeight="1">
      <c r="D787" s="620"/>
    </row>
    <row r="788" spans="4:4" ht="15.75" customHeight="1">
      <c r="D788" s="620"/>
    </row>
    <row r="789" spans="4:4" ht="15.75" customHeight="1">
      <c r="D789" s="620"/>
    </row>
    <row r="790" spans="4:4" ht="15.75" customHeight="1">
      <c r="D790" s="620"/>
    </row>
    <row r="791" spans="4:4" ht="15.75" customHeight="1">
      <c r="D791" s="620"/>
    </row>
    <row r="792" spans="4:4" ht="15.75" customHeight="1">
      <c r="D792" s="620"/>
    </row>
    <row r="793" spans="4:4" ht="15.75" customHeight="1">
      <c r="D793" s="620"/>
    </row>
    <row r="794" spans="4:4" ht="15.75" customHeight="1">
      <c r="D794" s="620"/>
    </row>
    <row r="795" spans="4:4" ht="15.75" customHeight="1">
      <c r="D795" s="620"/>
    </row>
    <row r="796" spans="4:4" ht="15.75" customHeight="1">
      <c r="D796" s="620"/>
    </row>
    <row r="797" spans="4:4" ht="15.75" customHeight="1">
      <c r="D797" s="620"/>
    </row>
    <row r="798" spans="4:4" ht="15.75" customHeight="1">
      <c r="D798" s="620"/>
    </row>
    <row r="799" spans="4:4" ht="15.75" customHeight="1">
      <c r="D799" s="620"/>
    </row>
    <row r="800" spans="4:4" ht="15.75" customHeight="1">
      <c r="D800" s="620"/>
    </row>
    <row r="801" spans="4:4" ht="15.75" customHeight="1">
      <c r="D801" s="620"/>
    </row>
    <row r="802" spans="4:4" ht="15.75" customHeight="1">
      <c r="D802" s="620"/>
    </row>
    <row r="803" spans="4:4" ht="15.75" customHeight="1">
      <c r="D803" s="620"/>
    </row>
    <row r="804" spans="4:4" ht="15.75" customHeight="1">
      <c r="D804" s="620"/>
    </row>
    <row r="805" spans="4:4" ht="15.75" customHeight="1">
      <c r="D805" s="620"/>
    </row>
    <row r="806" spans="4:4" ht="15.75" customHeight="1">
      <c r="D806" s="620"/>
    </row>
    <row r="807" spans="4:4" ht="15.75" customHeight="1">
      <c r="D807" s="620"/>
    </row>
    <row r="808" spans="4:4" ht="15.75" customHeight="1">
      <c r="D808" s="620"/>
    </row>
    <row r="809" spans="4:4" ht="15.75" customHeight="1">
      <c r="D809" s="620"/>
    </row>
    <row r="810" spans="4:4" ht="15.75" customHeight="1">
      <c r="D810" s="620"/>
    </row>
    <row r="811" spans="4:4" ht="15.75" customHeight="1">
      <c r="D811" s="620"/>
    </row>
    <row r="812" spans="4:4" ht="15.75" customHeight="1">
      <c r="D812" s="620"/>
    </row>
    <row r="813" spans="4:4" ht="15.75" customHeight="1">
      <c r="D813" s="620"/>
    </row>
    <row r="814" spans="4:4" ht="15.75" customHeight="1">
      <c r="D814" s="620"/>
    </row>
    <row r="815" spans="4:4" ht="15.75" customHeight="1">
      <c r="D815" s="620"/>
    </row>
    <row r="816" spans="4:4" ht="15.75" customHeight="1">
      <c r="D816" s="620"/>
    </row>
    <row r="817" spans="4:4" ht="15.75" customHeight="1">
      <c r="D817" s="620"/>
    </row>
    <row r="818" spans="4:4" ht="15.75" customHeight="1">
      <c r="D818" s="620"/>
    </row>
    <row r="819" spans="4:4" ht="15.75" customHeight="1">
      <c r="D819" s="620"/>
    </row>
    <row r="820" spans="4:4" ht="15.75" customHeight="1">
      <c r="D820" s="620"/>
    </row>
    <row r="821" spans="4:4" ht="15.75" customHeight="1">
      <c r="D821" s="620"/>
    </row>
    <row r="822" spans="4:4" ht="15.75" customHeight="1">
      <c r="D822" s="620"/>
    </row>
    <row r="823" spans="4:4" ht="15.75" customHeight="1">
      <c r="D823" s="620"/>
    </row>
    <row r="824" spans="4:4" ht="15.75" customHeight="1">
      <c r="D824" s="620"/>
    </row>
    <row r="825" spans="4:4" ht="15.75" customHeight="1">
      <c r="D825" s="620"/>
    </row>
    <row r="826" spans="4:4" ht="15.75" customHeight="1">
      <c r="D826" s="620"/>
    </row>
    <row r="827" spans="4:4" ht="15.75" customHeight="1">
      <c r="D827" s="620"/>
    </row>
    <row r="828" spans="4:4" ht="15.75" customHeight="1">
      <c r="D828" s="620"/>
    </row>
    <row r="829" spans="4:4" ht="15.75" customHeight="1">
      <c r="D829" s="620"/>
    </row>
    <row r="830" spans="4:4" ht="15.75" customHeight="1">
      <c r="D830" s="620"/>
    </row>
    <row r="831" spans="4:4" ht="15.75" customHeight="1">
      <c r="D831" s="620"/>
    </row>
    <row r="832" spans="4:4" ht="15.75" customHeight="1">
      <c r="D832" s="620"/>
    </row>
    <row r="833" spans="4:4" ht="15.75" customHeight="1">
      <c r="D833" s="620"/>
    </row>
    <row r="834" spans="4:4" ht="15.75" customHeight="1">
      <c r="D834" s="620"/>
    </row>
    <row r="835" spans="4:4" ht="15.75" customHeight="1">
      <c r="D835" s="620"/>
    </row>
    <row r="836" spans="4:4" ht="15.75" customHeight="1">
      <c r="D836" s="620"/>
    </row>
    <row r="837" spans="4:4" ht="15.75" customHeight="1">
      <c r="D837" s="620"/>
    </row>
    <row r="838" spans="4:4" ht="15.75" customHeight="1">
      <c r="D838" s="620"/>
    </row>
    <row r="839" spans="4:4" ht="15.75" customHeight="1">
      <c r="D839" s="620"/>
    </row>
    <row r="840" spans="4:4" ht="15.75" customHeight="1">
      <c r="D840" s="620"/>
    </row>
    <row r="841" spans="4:4" ht="15.75" customHeight="1">
      <c r="D841" s="620"/>
    </row>
    <row r="842" spans="4:4" ht="15.75" customHeight="1">
      <c r="D842" s="620"/>
    </row>
    <row r="843" spans="4:4" ht="15.75" customHeight="1">
      <c r="D843" s="620"/>
    </row>
    <row r="844" spans="4:4" ht="15.75" customHeight="1">
      <c r="D844" s="620"/>
    </row>
    <row r="845" spans="4:4" ht="15.75" customHeight="1">
      <c r="D845" s="620"/>
    </row>
    <row r="846" spans="4:4" ht="15.75" customHeight="1">
      <c r="D846" s="620"/>
    </row>
    <row r="847" spans="4:4" ht="15.75" customHeight="1">
      <c r="D847" s="620"/>
    </row>
    <row r="848" spans="4:4" ht="15.75" customHeight="1">
      <c r="D848" s="620"/>
    </row>
    <row r="849" spans="4:4" ht="15.75" customHeight="1">
      <c r="D849" s="620"/>
    </row>
    <row r="850" spans="4:4" ht="15.75" customHeight="1">
      <c r="D850" s="620"/>
    </row>
    <row r="851" spans="4:4" ht="15.75" customHeight="1">
      <c r="D851" s="620"/>
    </row>
    <row r="852" spans="4:4" ht="15.75" customHeight="1">
      <c r="D852" s="620"/>
    </row>
    <row r="853" spans="4:4" ht="15.75" customHeight="1">
      <c r="D853" s="620"/>
    </row>
    <row r="854" spans="4:4" ht="15.75" customHeight="1">
      <c r="D854" s="620"/>
    </row>
    <row r="855" spans="4:4" ht="15.75" customHeight="1">
      <c r="D855" s="620"/>
    </row>
    <row r="856" spans="4:4" ht="15.75" customHeight="1">
      <c r="D856" s="620"/>
    </row>
    <row r="857" spans="4:4" ht="15.75" customHeight="1">
      <c r="D857" s="620"/>
    </row>
    <row r="858" spans="4:4" ht="15.75" customHeight="1">
      <c r="D858" s="620"/>
    </row>
    <row r="859" spans="4:4" ht="15.75" customHeight="1">
      <c r="D859" s="620"/>
    </row>
    <row r="860" spans="4:4" ht="15.75" customHeight="1">
      <c r="D860" s="620"/>
    </row>
    <row r="861" spans="4:4" ht="15.75" customHeight="1">
      <c r="D861" s="620"/>
    </row>
    <row r="862" spans="4:4" ht="15.75" customHeight="1">
      <c r="D862" s="620"/>
    </row>
    <row r="863" spans="4:4" ht="15.75" customHeight="1">
      <c r="D863" s="620"/>
    </row>
    <row r="864" spans="4:4" ht="15.75" customHeight="1">
      <c r="D864" s="620"/>
    </row>
    <row r="865" spans="4:4" ht="15.75" customHeight="1">
      <c r="D865" s="620"/>
    </row>
    <row r="866" spans="4:4" ht="15.75" customHeight="1">
      <c r="D866" s="620"/>
    </row>
    <row r="867" spans="4:4" ht="15.75" customHeight="1">
      <c r="D867" s="620"/>
    </row>
    <row r="868" spans="4:4" ht="15.75" customHeight="1">
      <c r="D868" s="620"/>
    </row>
    <row r="869" spans="4:4" ht="15.75" customHeight="1">
      <c r="D869" s="620"/>
    </row>
    <row r="870" spans="4:4" ht="15.75" customHeight="1">
      <c r="D870" s="620"/>
    </row>
    <row r="871" spans="4:4" ht="15.75" customHeight="1">
      <c r="D871" s="620"/>
    </row>
    <row r="872" spans="4:4" ht="15.75" customHeight="1">
      <c r="D872" s="620"/>
    </row>
    <row r="873" spans="4:4" ht="15.75" customHeight="1">
      <c r="D873" s="620"/>
    </row>
    <row r="874" spans="4:4" ht="15.75" customHeight="1">
      <c r="D874" s="620"/>
    </row>
    <row r="875" spans="4:4" ht="15.75" customHeight="1">
      <c r="D875" s="620"/>
    </row>
    <row r="876" spans="4:4" ht="15.75" customHeight="1">
      <c r="D876" s="620"/>
    </row>
    <row r="877" spans="4:4" ht="15.75" customHeight="1">
      <c r="D877" s="620"/>
    </row>
    <row r="878" spans="4:4" ht="15.75" customHeight="1">
      <c r="D878" s="620"/>
    </row>
    <row r="879" spans="4:4" ht="15.75" customHeight="1">
      <c r="D879" s="620"/>
    </row>
    <row r="880" spans="4:4" ht="15.75" customHeight="1">
      <c r="D880" s="620"/>
    </row>
    <row r="881" spans="4:4" ht="15.75" customHeight="1">
      <c r="D881" s="620"/>
    </row>
    <row r="882" spans="4:4" ht="15.75" customHeight="1">
      <c r="D882" s="620"/>
    </row>
    <row r="883" spans="4:4" ht="15.75" customHeight="1">
      <c r="D883" s="620"/>
    </row>
    <row r="884" spans="4:4" ht="15.75" customHeight="1">
      <c r="D884" s="620"/>
    </row>
    <row r="885" spans="4:4" ht="15.75" customHeight="1">
      <c r="D885" s="620"/>
    </row>
    <row r="886" spans="4:4" ht="15.75" customHeight="1">
      <c r="D886" s="620"/>
    </row>
    <row r="887" spans="4:4" ht="15.75" customHeight="1">
      <c r="D887" s="620"/>
    </row>
    <row r="888" spans="4:4" ht="15.75" customHeight="1">
      <c r="D888" s="620"/>
    </row>
    <row r="889" spans="4:4" ht="15.75" customHeight="1">
      <c r="D889" s="620"/>
    </row>
    <row r="890" spans="4:4" ht="15.75" customHeight="1">
      <c r="D890" s="620"/>
    </row>
    <row r="891" spans="4:4" ht="15.75" customHeight="1">
      <c r="D891" s="620"/>
    </row>
    <row r="892" spans="4:4" ht="15.75" customHeight="1">
      <c r="D892" s="620"/>
    </row>
    <row r="893" spans="4:4" ht="15.75" customHeight="1">
      <c r="D893" s="620"/>
    </row>
    <row r="894" spans="4:4" ht="15.75" customHeight="1">
      <c r="D894" s="620"/>
    </row>
    <row r="895" spans="4:4" ht="15.75" customHeight="1">
      <c r="D895" s="620"/>
    </row>
    <row r="896" spans="4:4" ht="15.75" customHeight="1">
      <c r="D896" s="620"/>
    </row>
    <row r="897" spans="4:4" ht="15.75" customHeight="1">
      <c r="D897" s="620"/>
    </row>
    <row r="898" spans="4:4" ht="15.75" customHeight="1">
      <c r="D898" s="620"/>
    </row>
    <row r="899" spans="4:4" ht="15.75" customHeight="1">
      <c r="D899" s="620"/>
    </row>
    <row r="900" spans="4:4" ht="15.75" customHeight="1">
      <c r="D900" s="620"/>
    </row>
    <row r="901" spans="4:4" ht="15.75" customHeight="1">
      <c r="D901" s="620"/>
    </row>
    <row r="902" spans="4:4" ht="15.75" customHeight="1">
      <c r="D902" s="620"/>
    </row>
    <row r="903" spans="4:4" ht="15.75" customHeight="1">
      <c r="D903" s="620"/>
    </row>
    <row r="904" spans="4:4" ht="15.75" customHeight="1">
      <c r="D904" s="620"/>
    </row>
    <row r="905" spans="4:4" ht="15.75" customHeight="1">
      <c r="D905" s="620"/>
    </row>
    <row r="906" spans="4:4" ht="15.75" customHeight="1">
      <c r="D906" s="620"/>
    </row>
    <row r="907" spans="4:4" ht="15.75" customHeight="1">
      <c r="D907" s="620"/>
    </row>
    <row r="908" spans="4:4" ht="15.75" customHeight="1">
      <c r="D908" s="620"/>
    </row>
    <row r="909" spans="4:4" ht="15.75" customHeight="1">
      <c r="D909" s="620"/>
    </row>
    <row r="910" spans="4:4" ht="15.75" customHeight="1">
      <c r="D910" s="620"/>
    </row>
    <row r="911" spans="4:4" ht="15.75" customHeight="1">
      <c r="D911" s="620"/>
    </row>
    <row r="912" spans="4:4" ht="15.75" customHeight="1">
      <c r="D912" s="620"/>
    </row>
    <row r="913" spans="4:4" ht="15.75" customHeight="1">
      <c r="D913" s="620"/>
    </row>
    <row r="914" spans="4:4" ht="15.75" customHeight="1">
      <c r="D914" s="620"/>
    </row>
    <row r="915" spans="4:4" ht="15.75" customHeight="1">
      <c r="D915" s="620"/>
    </row>
    <row r="916" spans="4:4" ht="15.75" customHeight="1">
      <c r="D916" s="620"/>
    </row>
    <row r="917" spans="4:4" ht="15.75" customHeight="1">
      <c r="D917" s="620"/>
    </row>
    <row r="918" spans="4:4" ht="15.75" customHeight="1">
      <c r="D918" s="620"/>
    </row>
    <row r="919" spans="4:4" ht="15.75" customHeight="1">
      <c r="D919" s="620"/>
    </row>
    <row r="920" spans="4:4" ht="15.75" customHeight="1">
      <c r="D920" s="620"/>
    </row>
    <row r="921" spans="4:4" ht="15.75" customHeight="1">
      <c r="D921" s="620"/>
    </row>
    <row r="922" spans="4:4" ht="15.75" customHeight="1">
      <c r="D922" s="620"/>
    </row>
    <row r="923" spans="4:4" ht="15.75" customHeight="1">
      <c r="D923" s="620"/>
    </row>
    <row r="924" spans="4:4" ht="15.75" customHeight="1">
      <c r="D924" s="620"/>
    </row>
    <row r="925" spans="4:4" ht="15.75" customHeight="1">
      <c r="D925" s="620"/>
    </row>
    <row r="926" spans="4:4" ht="15.75" customHeight="1">
      <c r="D926" s="620"/>
    </row>
    <row r="927" spans="4:4" ht="15.75" customHeight="1">
      <c r="D927" s="620"/>
    </row>
    <row r="928" spans="4:4" ht="15.75" customHeight="1">
      <c r="D928" s="620"/>
    </row>
    <row r="929" spans="4:4" ht="15.75" customHeight="1">
      <c r="D929" s="620"/>
    </row>
    <row r="930" spans="4:4" ht="15.75" customHeight="1">
      <c r="D930" s="620"/>
    </row>
    <row r="931" spans="4:4" ht="15.75" customHeight="1">
      <c r="D931" s="620"/>
    </row>
    <row r="932" spans="4:4" ht="15.75" customHeight="1">
      <c r="D932" s="620"/>
    </row>
    <row r="933" spans="4:4" ht="15.75" customHeight="1">
      <c r="D933" s="620"/>
    </row>
    <row r="934" spans="4:4" ht="15.75" customHeight="1">
      <c r="D934" s="620"/>
    </row>
    <row r="935" spans="4:4" ht="15.75" customHeight="1">
      <c r="D935" s="620"/>
    </row>
    <row r="936" spans="4:4" ht="15.75" customHeight="1">
      <c r="D936" s="620"/>
    </row>
    <row r="937" spans="4:4" ht="15.75" customHeight="1">
      <c r="D937" s="620"/>
    </row>
    <row r="938" spans="4:4" ht="15.75" customHeight="1">
      <c r="D938" s="620"/>
    </row>
    <row r="939" spans="4:4" ht="15.75" customHeight="1">
      <c r="D939" s="620"/>
    </row>
    <row r="940" spans="4:4" ht="15.75" customHeight="1">
      <c r="D940" s="620"/>
    </row>
    <row r="941" spans="4:4" ht="15.75" customHeight="1">
      <c r="D941" s="620"/>
    </row>
    <row r="942" spans="4:4" ht="15.75" customHeight="1">
      <c r="D942" s="620"/>
    </row>
    <row r="943" spans="4:4" ht="15.75" customHeight="1">
      <c r="D943" s="620"/>
    </row>
    <row r="944" spans="4:4" ht="15.75" customHeight="1">
      <c r="D944" s="620"/>
    </row>
    <row r="945" spans="4:4" ht="15.75" customHeight="1">
      <c r="D945" s="620"/>
    </row>
    <row r="946" spans="4:4" ht="15.75" customHeight="1">
      <c r="D946" s="620"/>
    </row>
    <row r="947" spans="4:4" ht="15.75" customHeight="1">
      <c r="D947" s="620"/>
    </row>
    <row r="948" spans="4:4" ht="15.75" customHeight="1">
      <c r="D948" s="620"/>
    </row>
    <row r="949" spans="4:4" ht="15.75" customHeight="1">
      <c r="D949" s="620"/>
    </row>
    <row r="950" spans="4:4" ht="15.75" customHeight="1">
      <c r="D950" s="620"/>
    </row>
    <row r="951" spans="4:4" ht="15.75" customHeight="1">
      <c r="D951" s="620"/>
    </row>
    <row r="952" spans="4:4" ht="15.75" customHeight="1">
      <c r="D952" s="620"/>
    </row>
    <row r="953" spans="4:4" ht="15.75" customHeight="1">
      <c r="D953" s="620"/>
    </row>
    <row r="954" spans="4:4" ht="15.75" customHeight="1">
      <c r="D954" s="620"/>
    </row>
    <row r="955" spans="4:4" ht="15.75" customHeight="1">
      <c r="D955" s="620"/>
    </row>
    <row r="956" spans="4:4" ht="15.75" customHeight="1">
      <c r="D956" s="620"/>
    </row>
    <row r="957" spans="4:4" ht="15.75" customHeight="1">
      <c r="D957" s="620"/>
    </row>
    <row r="958" spans="4:4" ht="15.75" customHeight="1">
      <c r="D958" s="620"/>
    </row>
    <row r="959" spans="4:4" ht="15.75" customHeight="1">
      <c r="D959" s="620"/>
    </row>
    <row r="960" spans="4:4" ht="15.75" customHeight="1">
      <c r="D960" s="620"/>
    </row>
    <row r="961" spans="4:4" ht="15.75" customHeight="1">
      <c r="D961" s="620"/>
    </row>
    <row r="962" spans="4:4" ht="15.75" customHeight="1">
      <c r="D962" s="620"/>
    </row>
    <row r="963" spans="4:4" ht="15.75" customHeight="1">
      <c r="D963" s="620"/>
    </row>
    <row r="964" spans="4:4" ht="15.75" customHeight="1">
      <c r="D964" s="620"/>
    </row>
    <row r="965" spans="4:4" ht="15.75" customHeight="1">
      <c r="D965" s="620"/>
    </row>
    <row r="966" spans="4:4" ht="15.75" customHeight="1">
      <c r="D966" s="620"/>
    </row>
    <row r="967" spans="4:4" ht="15.75" customHeight="1">
      <c r="D967" s="620"/>
    </row>
    <row r="968" spans="4:4" ht="15.75" customHeight="1">
      <c r="D968" s="620"/>
    </row>
    <row r="969" spans="4:4" ht="15.75" customHeight="1">
      <c r="D969" s="620"/>
    </row>
    <row r="970" spans="4:4" ht="15.75" customHeight="1">
      <c r="D970" s="620"/>
    </row>
    <row r="971" spans="4:4" ht="15.75" customHeight="1">
      <c r="D971" s="620"/>
    </row>
    <row r="972" spans="4:4" ht="15.75" customHeight="1">
      <c r="D972" s="620"/>
    </row>
    <row r="973" spans="4:4" ht="15.75" customHeight="1">
      <c r="D973" s="620"/>
    </row>
    <row r="974" spans="4:4" ht="15.75" customHeight="1">
      <c r="D974" s="620"/>
    </row>
    <row r="975" spans="4:4" ht="15.75" customHeight="1">
      <c r="D975" s="620"/>
    </row>
    <row r="976" spans="4:4" ht="15.75" customHeight="1">
      <c r="D976" s="620"/>
    </row>
    <row r="977" spans="4:4" ht="15.75" customHeight="1">
      <c r="D977" s="620"/>
    </row>
    <row r="978" spans="4:4" ht="15.75" customHeight="1">
      <c r="D978" s="620"/>
    </row>
    <row r="979" spans="4:4" ht="15.75" customHeight="1">
      <c r="D979" s="620"/>
    </row>
    <row r="980" spans="4:4" ht="15.75" customHeight="1">
      <c r="D980" s="620"/>
    </row>
    <row r="981" spans="4:4" ht="15.75" customHeight="1">
      <c r="D981" s="620"/>
    </row>
    <row r="982" spans="4:4" ht="15.75" customHeight="1">
      <c r="D982" s="620"/>
    </row>
    <row r="983" spans="4:4" ht="15.75" customHeight="1">
      <c r="D983" s="620"/>
    </row>
    <row r="984" spans="4:4" ht="15.75" customHeight="1">
      <c r="D984" s="620"/>
    </row>
    <row r="985" spans="4:4" ht="15.75" customHeight="1">
      <c r="D985" s="620"/>
    </row>
    <row r="986" spans="4:4" ht="15.75" customHeight="1">
      <c r="D986" s="620"/>
    </row>
    <row r="987" spans="4:4" ht="15.75" customHeight="1">
      <c r="D987" s="620"/>
    </row>
    <row r="988" spans="4:4" ht="15.75" customHeight="1">
      <c r="D988" s="620"/>
    </row>
    <row r="989" spans="4:4" ht="15.75" customHeight="1">
      <c r="D989" s="620"/>
    </row>
    <row r="990" spans="4:4" ht="15.75" customHeight="1">
      <c r="D990" s="620"/>
    </row>
    <row r="991" spans="4:4" ht="15.75" customHeight="1">
      <c r="D991" s="620"/>
    </row>
    <row r="992" spans="4:4" ht="15.75" customHeight="1">
      <c r="D992" s="620"/>
    </row>
    <row r="993" spans="4:4" ht="15.75" customHeight="1">
      <c r="D993" s="620"/>
    </row>
    <row r="994" spans="4:4" ht="15.75" customHeight="1">
      <c r="D994" s="620"/>
    </row>
    <row r="995" spans="4:4" ht="15.75" customHeight="1">
      <c r="D995" s="620"/>
    </row>
  </sheetData>
  <mergeCells count="23">
    <mergeCell ref="N7:O7"/>
    <mergeCell ref="J52:M52"/>
    <mergeCell ref="J53:M53"/>
    <mergeCell ref="G7:G8"/>
    <mergeCell ref="C53:H53"/>
    <mergeCell ref="H7:H8"/>
    <mergeCell ref="I7:I8"/>
    <mergeCell ref="C7:C8"/>
    <mergeCell ref="D7:D8"/>
    <mergeCell ref="E7:E8"/>
    <mergeCell ref="F7:F8"/>
    <mergeCell ref="J58:M58"/>
    <mergeCell ref="A1:C1"/>
    <mergeCell ref="A2:C2"/>
    <mergeCell ref="K2:M2"/>
    <mergeCell ref="A3:M3"/>
    <mergeCell ref="A4:M4"/>
    <mergeCell ref="A5:M5"/>
    <mergeCell ref="A7:A8"/>
    <mergeCell ref="J7:J8"/>
    <mergeCell ref="K7:M7"/>
    <mergeCell ref="C58:H58"/>
    <mergeCell ref="B7:B8"/>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W1001"/>
  <sheetViews>
    <sheetView topLeftCell="A8" zoomScale="60" zoomScaleNormal="60" workbookViewId="0">
      <selection activeCell="P8" sqref="P1:R1048576"/>
    </sheetView>
  </sheetViews>
  <sheetFormatPr defaultColWidth="14.453125" defaultRowHeight="15" customHeight="1"/>
  <cols>
    <col min="1" max="1" width="4.7265625" customWidth="1"/>
    <col min="2" max="2" width="59" customWidth="1"/>
    <col min="3" max="3" width="8.453125" customWidth="1"/>
    <col min="4" max="4" width="9.81640625" customWidth="1"/>
    <col min="5" max="6" width="7.7265625" customWidth="1"/>
    <col min="7" max="7" width="6.453125" customWidth="1"/>
    <col min="8" max="8" width="6.7265625" customWidth="1"/>
    <col min="9" max="9" width="13.81640625" customWidth="1"/>
    <col min="10" max="10" width="22" customWidth="1"/>
    <col min="11" max="11" width="9" customWidth="1"/>
    <col min="12" max="12" width="6.7265625" customWidth="1"/>
    <col min="13" max="13" width="8.26953125" customWidth="1"/>
    <col min="14" max="14" width="7.08984375" customWidth="1"/>
    <col min="15" max="23" width="8.7265625" customWidth="1"/>
  </cols>
  <sheetData>
    <row r="1" spans="1:23" ht="14.25" customHeight="1">
      <c r="A1" s="2903" t="s">
        <v>0</v>
      </c>
      <c r="B1" s="2874"/>
      <c r="C1" s="2874"/>
      <c r="D1" s="621"/>
      <c r="E1" s="3"/>
      <c r="F1" s="3"/>
      <c r="G1" s="3"/>
      <c r="H1" s="3"/>
      <c r="I1" s="3"/>
      <c r="J1" s="279" t="s">
        <v>754</v>
      </c>
      <c r="K1" s="121"/>
      <c r="L1" s="121"/>
      <c r="M1" s="121"/>
      <c r="N1" s="249"/>
      <c r="O1" s="249"/>
      <c r="P1" s="52"/>
      <c r="Q1" s="52"/>
      <c r="R1" s="52"/>
      <c r="S1" s="52"/>
      <c r="T1" s="52"/>
      <c r="U1" s="52"/>
      <c r="V1" s="52"/>
      <c r="W1" s="52"/>
    </row>
    <row r="2" spans="1:23" ht="14.25" customHeight="1">
      <c r="A2" s="2905" t="s">
        <v>1</v>
      </c>
      <c r="B2" s="2874"/>
      <c r="C2" s="2874"/>
      <c r="D2" s="622"/>
      <c r="E2" s="53"/>
      <c r="F2" s="53"/>
      <c r="G2" s="53"/>
      <c r="H2" s="53"/>
      <c r="I2" s="53"/>
      <c r="J2" s="49"/>
      <c r="K2" s="2920"/>
      <c r="L2" s="2874"/>
      <c r="M2" s="2874"/>
      <c r="N2" s="249"/>
      <c r="O2" s="249"/>
      <c r="P2" s="52"/>
      <c r="Q2" s="52"/>
      <c r="R2" s="52"/>
      <c r="S2" s="52"/>
      <c r="T2" s="52"/>
      <c r="U2" s="52"/>
      <c r="V2" s="52"/>
      <c r="W2" s="52"/>
    </row>
    <row r="3" spans="1:23" ht="30" customHeight="1">
      <c r="A3" s="2877" t="s">
        <v>398</v>
      </c>
      <c r="B3" s="2874"/>
      <c r="C3" s="2874"/>
      <c r="D3" s="2874"/>
      <c r="E3" s="2874"/>
      <c r="F3" s="2874"/>
      <c r="G3" s="2874"/>
      <c r="H3" s="2874"/>
      <c r="I3" s="2874"/>
      <c r="J3" s="2874"/>
      <c r="K3" s="2874"/>
      <c r="L3" s="2874"/>
      <c r="M3" s="2874"/>
      <c r="N3" s="249"/>
      <c r="O3" s="249"/>
      <c r="P3" s="52"/>
      <c r="Q3" s="52"/>
      <c r="R3" s="52"/>
      <c r="S3" s="52"/>
      <c r="T3" s="52"/>
      <c r="U3" s="52"/>
      <c r="V3" s="52"/>
      <c r="W3" s="52"/>
    </row>
    <row r="4" spans="1:23" ht="30" customHeight="1">
      <c r="A4" s="2881" t="s">
        <v>399</v>
      </c>
      <c r="B4" s="2874"/>
      <c r="C4" s="2874"/>
      <c r="D4" s="2874"/>
      <c r="E4" s="2874"/>
      <c r="F4" s="2874"/>
      <c r="G4" s="2874"/>
      <c r="H4" s="2874"/>
      <c r="I4" s="2874"/>
      <c r="J4" s="2874"/>
      <c r="K4" s="2874"/>
      <c r="L4" s="2874"/>
      <c r="M4" s="2874"/>
      <c r="N4" s="249"/>
      <c r="O4" s="249"/>
      <c r="P4" s="52"/>
      <c r="Q4" s="52"/>
      <c r="R4" s="52"/>
      <c r="S4" s="52"/>
      <c r="T4" s="52"/>
      <c r="U4" s="52"/>
      <c r="V4" s="52"/>
      <c r="W4" s="52"/>
    </row>
    <row r="5" spans="1:23" ht="30" customHeight="1">
      <c r="A5" s="2921" t="s">
        <v>400</v>
      </c>
      <c r="B5" s="2880"/>
      <c r="C5" s="2880"/>
      <c r="D5" s="2880"/>
      <c r="E5" s="2880"/>
      <c r="F5" s="2880"/>
      <c r="G5" s="2880"/>
      <c r="H5" s="2880"/>
      <c r="I5" s="2880"/>
      <c r="J5" s="2880"/>
      <c r="K5" s="2880"/>
      <c r="L5" s="2880"/>
      <c r="M5" s="2880"/>
      <c r="N5" s="281"/>
      <c r="O5" s="281"/>
      <c r="P5" s="282"/>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52"/>
      <c r="Q6" s="52"/>
      <c r="R6" s="52"/>
      <c r="S6" s="52"/>
      <c r="T6" s="52"/>
      <c r="U6" s="52"/>
      <c r="V6" s="52"/>
      <c r="W6" s="52"/>
    </row>
    <row r="7" spans="1:23" ht="56.25" customHeight="1">
      <c r="A7" s="2928" t="s">
        <v>159</v>
      </c>
      <c r="B7" s="2930" t="s">
        <v>402</v>
      </c>
      <c r="C7" s="2930" t="s">
        <v>403</v>
      </c>
      <c r="D7" s="2941" t="s">
        <v>404</v>
      </c>
      <c r="E7" s="2930" t="s">
        <v>405</v>
      </c>
      <c r="F7" s="2930" t="s">
        <v>406</v>
      </c>
      <c r="G7" s="2930" t="s">
        <v>407</v>
      </c>
      <c r="H7" s="2930" t="s">
        <v>408</v>
      </c>
      <c r="I7" s="2932" t="s">
        <v>409</v>
      </c>
      <c r="J7" s="2933" t="s">
        <v>388</v>
      </c>
      <c r="K7" s="2934" t="s">
        <v>410</v>
      </c>
      <c r="L7" s="2935"/>
      <c r="M7" s="2936"/>
      <c r="N7" s="2926" t="s">
        <v>411</v>
      </c>
      <c r="O7" s="2927"/>
      <c r="P7" s="257"/>
      <c r="Q7" s="257"/>
      <c r="R7" s="257"/>
      <c r="S7" s="257"/>
      <c r="T7" s="257"/>
      <c r="U7" s="257"/>
      <c r="V7" s="257"/>
      <c r="W7" s="257"/>
    </row>
    <row r="8" spans="1:23" ht="75.75" customHeight="1">
      <c r="A8" s="2929"/>
      <c r="B8" s="2931"/>
      <c r="C8" s="2931"/>
      <c r="D8" s="2931"/>
      <c r="E8" s="2931"/>
      <c r="F8" s="2931"/>
      <c r="G8" s="2931"/>
      <c r="H8" s="2931"/>
      <c r="I8" s="2931"/>
      <c r="J8" s="2931"/>
      <c r="K8" s="433" t="s">
        <v>412</v>
      </c>
      <c r="L8" s="433" t="s">
        <v>413</v>
      </c>
      <c r="M8" s="433" t="s">
        <v>414</v>
      </c>
      <c r="N8" s="434" t="s">
        <v>409</v>
      </c>
      <c r="O8" s="435" t="s">
        <v>388</v>
      </c>
      <c r="P8" s="257"/>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296"/>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296"/>
      <c r="Q10" s="296"/>
      <c r="R10" s="296"/>
      <c r="S10" s="296"/>
      <c r="T10" s="296"/>
      <c r="U10" s="296"/>
      <c r="V10" s="296"/>
      <c r="W10" s="296"/>
    </row>
    <row r="11" spans="1:23" ht="17.25" customHeight="1">
      <c r="A11" s="307" t="s">
        <v>84</v>
      </c>
      <c r="B11" s="308" t="s">
        <v>755</v>
      </c>
      <c r="C11" s="311">
        <f t="shared" ref="C11:E11" si="0">C12+C44</f>
        <v>112</v>
      </c>
      <c r="D11" s="626">
        <f t="shared" si="0"/>
        <v>0</v>
      </c>
      <c r="E11" s="311">
        <f t="shared" si="0"/>
        <v>91</v>
      </c>
      <c r="F11" s="311"/>
      <c r="G11" s="311">
        <f t="shared" ref="G11:M11" si="1">G12+G44</f>
        <v>0</v>
      </c>
      <c r="H11" s="311">
        <f t="shared" si="1"/>
        <v>0</v>
      </c>
      <c r="I11" s="448">
        <f t="shared" si="1"/>
        <v>12825.482</v>
      </c>
      <c r="J11" s="448">
        <f t="shared" si="1"/>
        <v>5775.9</v>
      </c>
      <c r="K11" s="311">
        <f t="shared" si="1"/>
        <v>4098.45</v>
      </c>
      <c r="L11" s="311">
        <f t="shared" si="1"/>
        <v>0</v>
      </c>
      <c r="M11" s="313">
        <f t="shared" si="1"/>
        <v>0</v>
      </c>
      <c r="N11" s="288"/>
      <c r="O11" s="288"/>
      <c r="P11" s="257"/>
      <c r="Q11" s="257"/>
      <c r="R11" s="257"/>
      <c r="S11" s="257"/>
      <c r="T11" s="257"/>
      <c r="U11" s="257"/>
      <c r="V11" s="257"/>
      <c r="W11" s="257"/>
    </row>
    <row r="12" spans="1:23" ht="27" customHeight="1">
      <c r="A12" s="307" t="s">
        <v>213</v>
      </c>
      <c r="B12" s="308" t="s">
        <v>433</v>
      </c>
      <c r="C12" s="309">
        <f>C13</f>
        <v>87</v>
      </c>
      <c r="D12" s="626"/>
      <c r="E12" s="309">
        <f>E13</f>
        <v>67</v>
      </c>
      <c r="F12" s="309"/>
      <c r="G12" s="311"/>
      <c r="H12" s="309"/>
      <c r="I12" s="448">
        <f t="shared" ref="I12:M12" si="2">I13</f>
        <v>11750.482</v>
      </c>
      <c r="J12" s="448">
        <f t="shared" si="2"/>
        <v>4887.1499999999996</v>
      </c>
      <c r="K12" s="311">
        <f t="shared" si="2"/>
        <v>4098.45</v>
      </c>
      <c r="L12" s="311">
        <f t="shared" si="2"/>
        <v>0</v>
      </c>
      <c r="M12" s="313">
        <f t="shared" si="2"/>
        <v>0</v>
      </c>
      <c r="N12" s="288"/>
      <c r="O12" s="288"/>
      <c r="P12" s="257"/>
      <c r="Q12" s="257"/>
      <c r="R12" s="257"/>
      <c r="S12" s="257"/>
      <c r="T12" s="257"/>
      <c r="U12" s="257"/>
      <c r="V12" s="257"/>
      <c r="W12" s="257"/>
    </row>
    <row r="13" spans="1:23" ht="17.25" customHeight="1">
      <c r="A13" s="314">
        <v>1</v>
      </c>
      <c r="B13" s="315" t="s">
        <v>390</v>
      </c>
      <c r="C13" s="311">
        <f>C14+C29</f>
        <v>87</v>
      </c>
      <c r="D13" s="626"/>
      <c r="E13" s="311">
        <f>E14+E29</f>
        <v>67</v>
      </c>
      <c r="F13" s="311"/>
      <c r="G13" s="311"/>
      <c r="H13" s="311"/>
      <c r="I13" s="448">
        <f t="shared" ref="I13:M13" si="3">I14+I29</f>
        <v>11750.482</v>
      </c>
      <c r="J13" s="448">
        <f t="shared" si="3"/>
        <v>4887.1499999999996</v>
      </c>
      <c r="K13" s="311">
        <f t="shared" si="3"/>
        <v>4098.45</v>
      </c>
      <c r="L13" s="311">
        <f t="shared" si="3"/>
        <v>0</v>
      </c>
      <c r="M13" s="313">
        <f t="shared" si="3"/>
        <v>0</v>
      </c>
      <c r="N13" s="288"/>
      <c r="O13" s="288"/>
      <c r="P13" s="257"/>
      <c r="Q13" s="257"/>
      <c r="R13" s="257"/>
      <c r="S13" s="257"/>
      <c r="T13" s="257"/>
      <c r="U13" s="257"/>
      <c r="V13" s="257"/>
      <c r="W13" s="257"/>
    </row>
    <row r="14" spans="1:23" ht="37.5" customHeight="1">
      <c r="A14" s="316">
        <v>1.1000000000000001</v>
      </c>
      <c r="B14" s="317" t="s">
        <v>434</v>
      </c>
      <c r="C14" s="309">
        <f>SUM(C15:C27)</f>
        <v>50</v>
      </c>
      <c r="D14" s="626"/>
      <c r="E14" s="309">
        <f>SUM(E15:E27)</f>
        <v>41</v>
      </c>
      <c r="F14" s="309"/>
      <c r="G14" s="309"/>
      <c r="H14" s="309"/>
      <c r="I14" s="448">
        <f>SUM(I15:I28)</f>
        <v>6318.232</v>
      </c>
      <c r="J14" s="448">
        <f t="shared" ref="J14:M14" si="4">SUM(J15:J27)</f>
        <v>2978.7</v>
      </c>
      <c r="K14" s="309">
        <f t="shared" si="4"/>
        <v>2404.5</v>
      </c>
      <c r="L14" s="309">
        <f t="shared" si="4"/>
        <v>0</v>
      </c>
      <c r="M14" s="320">
        <f t="shared" si="4"/>
        <v>0</v>
      </c>
      <c r="N14" s="372"/>
      <c r="O14" s="372"/>
      <c r="P14" s="324"/>
      <c r="Q14" s="324"/>
      <c r="R14" s="324"/>
      <c r="S14" s="324"/>
      <c r="T14" s="324"/>
      <c r="U14" s="324"/>
      <c r="V14" s="324"/>
      <c r="W14" s="324"/>
    </row>
    <row r="15" spans="1:23" ht="14.25" customHeight="1">
      <c r="A15" s="367" t="s">
        <v>436</v>
      </c>
      <c r="B15" s="627" t="s">
        <v>756</v>
      </c>
      <c r="C15" s="628">
        <v>3</v>
      </c>
      <c r="D15" s="629">
        <v>1</v>
      </c>
      <c r="E15" s="630">
        <v>3</v>
      </c>
      <c r="F15" s="578"/>
      <c r="G15" s="631">
        <v>1</v>
      </c>
      <c r="H15" s="630">
        <v>125</v>
      </c>
      <c r="I15" s="632">
        <f t="shared" ref="I15:I19" si="5">C15*D15*H15</f>
        <v>375</v>
      </c>
      <c r="J15" s="633">
        <f>C15*E15*G15*16.5</f>
        <v>148.5</v>
      </c>
      <c r="K15" s="403">
        <f>J15</f>
        <v>148.5</v>
      </c>
      <c r="L15" s="403">
        <v>0</v>
      </c>
      <c r="M15" s="634">
        <v>0</v>
      </c>
      <c r="N15" s="372"/>
      <c r="O15" s="372"/>
      <c r="P15" s="324"/>
      <c r="Q15" s="324"/>
      <c r="R15" s="324"/>
      <c r="S15" s="324"/>
      <c r="T15" s="324"/>
      <c r="U15" s="324"/>
      <c r="V15" s="324"/>
      <c r="W15" s="324"/>
    </row>
    <row r="16" spans="1:23" ht="15.75" customHeight="1">
      <c r="A16" s="367" t="s">
        <v>758</v>
      </c>
      <c r="B16" s="635" t="s">
        <v>759</v>
      </c>
      <c r="C16" s="636">
        <v>2</v>
      </c>
      <c r="D16" s="629">
        <v>1</v>
      </c>
      <c r="E16" s="637">
        <v>3</v>
      </c>
      <c r="F16" s="588"/>
      <c r="G16" s="638" t="s">
        <v>760</v>
      </c>
      <c r="H16" s="637">
        <v>125</v>
      </c>
      <c r="I16" s="639">
        <f t="shared" si="5"/>
        <v>250</v>
      </c>
      <c r="J16" s="640">
        <v>99</v>
      </c>
      <c r="K16" s="403"/>
      <c r="L16" s="403"/>
      <c r="M16" s="634"/>
      <c r="N16" s="372"/>
      <c r="O16" s="372"/>
      <c r="P16" s="324"/>
      <c r="Q16" s="324"/>
      <c r="R16" s="324"/>
      <c r="S16" s="324"/>
      <c r="T16" s="324"/>
      <c r="U16" s="324"/>
      <c r="V16" s="324"/>
      <c r="W16" s="324"/>
    </row>
    <row r="17" spans="1:23" ht="15.75" customHeight="1">
      <c r="A17" s="367" t="s">
        <v>443</v>
      </c>
      <c r="B17" s="635" t="s">
        <v>761</v>
      </c>
      <c r="C17" s="636">
        <v>4</v>
      </c>
      <c r="D17" s="641">
        <v>1.3</v>
      </c>
      <c r="E17" s="637">
        <v>3</v>
      </c>
      <c r="F17" s="588"/>
      <c r="G17" s="638">
        <v>1</v>
      </c>
      <c r="H17" s="637">
        <v>125</v>
      </c>
      <c r="I17" s="642">
        <f t="shared" si="5"/>
        <v>650</v>
      </c>
      <c r="J17" s="640">
        <f t="shared" ref="J17:J18" si="6">C17*E17*G17*16.5</f>
        <v>198</v>
      </c>
      <c r="K17" s="403">
        <f t="shared" ref="K17:K20" si="7">J17</f>
        <v>198</v>
      </c>
      <c r="L17" s="403">
        <v>0</v>
      </c>
      <c r="M17" s="634">
        <v>0</v>
      </c>
      <c r="N17" s="372"/>
      <c r="O17" s="372"/>
      <c r="P17" s="324"/>
      <c r="Q17" s="324"/>
      <c r="R17" s="324"/>
      <c r="S17" s="324"/>
      <c r="T17" s="324"/>
      <c r="U17" s="324"/>
      <c r="V17" s="324"/>
      <c r="W17" s="324"/>
    </row>
    <row r="18" spans="1:23" ht="14.25" customHeight="1">
      <c r="A18" s="367" t="s">
        <v>443</v>
      </c>
      <c r="B18" s="635" t="s">
        <v>762</v>
      </c>
      <c r="C18" s="636">
        <v>2</v>
      </c>
      <c r="D18" s="641">
        <v>1</v>
      </c>
      <c r="E18" s="637">
        <v>2</v>
      </c>
      <c r="F18" s="588"/>
      <c r="G18" s="638">
        <v>1</v>
      </c>
      <c r="H18" s="637">
        <v>106</v>
      </c>
      <c r="I18" s="642">
        <f t="shared" si="5"/>
        <v>212</v>
      </c>
      <c r="J18" s="640">
        <f t="shared" si="6"/>
        <v>66</v>
      </c>
      <c r="K18" s="403">
        <f t="shared" si="7"/>
        <v>66</v>
      </c>
      <c r="L18" s="403">
        <v>0</v>
      </c>
      <c r="M18" s="634">
        <v>0</v>
      </c>
      <c r="N18" s="372"/>
      <c r="O18" s="372"/>
      <c r="P18" s="324"/>
      <c r="Q18" s="324"/>
      <c r="R18" s="324"/>
      <c r="S18" s="324"/>
      <c r="T18" s="324"/>
      <c r="U18" s="324"/>
      <c r="V18" s="324"/>
      <c r="W18" s="324"/>
    </row>
    <row r="19" spans="1:23" ht="15.75" customHeight="1">
      <c r="A19" s="367" t="s">
        <v>446</v>
      </c>
      <c r="B19" s="635" t="s">
        <v>763</v>
      </c>
      <c r="C19" s="636">
        <v>5</v>
      </c>
      <c r="D19" s="641">
        <v>1.3</v>
      </c>
      <c r="E19" s="637">
        <v>2</v>
      </c>
      <c r="F19" s="588">
        <v>5</v>
      </c>
      <c r="G19" s="638">
        <v>1</v>
      </c>
      <c r="H19" s="637">
        <v>106</v>
      </c>
      <c r="I19" s="642">
        <f t="shared" si="5"/>
        <v>689</v>
      </c>
      <c r="J19" s="640">
        <f>C19*F19*G19*15</f>
        <v>375</v>
      </c>
      <c r="K19" s="403">
        <f t="shared" si="7"/>
        <v>375</v>
      </c>
      <c r="L19" s="403">
        <v>0</v>
      </c>
      <c r="M19" s="634">
        <v>0</v>
      </c>
      <c r="N19" s="372"/>
      <c r="O19" s="372"/>
      <c r="P19" s="324"/>
      <c r="Q19" s="324"/>
      <c r="R19" s="324"/>
      <c r="S19" s="324"/>
      <c r="T19" s="324"/>
      <c r="U19" s="324"/>
      <c r="V19" s="324"/>
      <c r="W19" s="324"/>
    </row>
    <row r="20" spans="1:23" ht="15.75" customHeight="1">
      <c r="A20" s="367" t="s">
        <v>449</v>
      </c>
      <c r="B20" s="635" t="s">
        <v>764</v>
      </c>
      <c r="C20" s="636">
        <v>5</v>
      </c>
      <c r="D20" s="641">
        <v>1.3</v>
      </c>
      <c r="E20" s="637">
        <v>2</v>
      </c>
      <c r="F20" s="637"/>
      <c r="G20" s="638">
        <v>1</v>
      </c>
      <c r="H20" s="637">
        <v>106</v>
      </c>
      <c r="I20" s="642">
        <f>C20*E20*G20*16.5*1.3</f>
        <v>214.5</v>
      </c>
      <c r="J20" s="640">
        <f t="shared" ref="J20:J22" si="8">C20*E20*G20*16.5</f>
        <v>165</v>
      </c>
      <c r="K20" s="403">
        <f t="shared" si="7"/>
        <v>165</v>
      </c>
      <c r="L20" s="403">
        <v>0</v>
      </c>
      <c r="M20" s="634">
        <v>0</v>
      </c>
      <c r="N20" s="473"/>
      <c r="O20" s="372"/>
      <c r="P20" s="324"/>
      <c r="Q20" s="324"/>
      <c r="R20" s="324"/>
      <c r="S20" s="324"/>
      <c r="T20" s="324"/>
      <c r="U20" s="324"/>
      <c r="V20" s="324"/>
      <c r="W20" s="324"/>
    </row>
    <row r="21" spans="1:23" ht="14.25" customHeight="1">
      <c r="A21" s="367" t="s">
        <v>765</v>
      </c>
      <c r="B21" s="635" t="s">
        <v>766</v>
      </c>
      <c r="C21" s="636">
        <v>4</v>
      </c>
      <c r="D21" s="641">
        <v>1</v>
      </c>
      <c r="E21" s="637">
        <v>2</v>
      </c>
      <c r="F21" s="588"/>
      <c r="G21" s="638">
        <v>1</v>
      </c>
      <c r="H21" s="637">
        <v>106</v>
      </c>
      <c r="I21" s="642">
        <f>C21*E21*G21*16.5</f>
        <v>132</v>
      </c>
      <c r="J21" s="643">
        <f t="shared" si="8"/>
        <v>132</v>
      </c>
      <c r="K21" s="403"/>
      <c r="L21" s="403"/>
      <c r="M21" s="634"/>
      <c r="N21" s="372"/>
      <c r="O21" s="372"/>
      <c r="P21" s="324"/>
      <c r="Q21" s="324"/>
      <c r="R21" s="324"/>
      <c r="S21" s="324"/>
      <c r="T21" s="324"/>
      <c r="U21" s="324"/>
      <c r="V21" s="324"/>
      <c r="W21" s="324"/>
    </row>
    <row r="22" spans="1:23" ht="14.25" customHeight="1">
      <c r="A22" s="367" t="s">
        <v>452</v>
      </c>
      <c r="B22" s="635" t="s">
        <v>767</v>
      </c>
      <c r="C22" s="636">
        <v>4</v>
      </c>
      <c r="D22" s="641">
        <v>1</v>
      </c>
      <c r="E22" s="637">
        <v>4</v>
      </c>
      <c r="F22" s="588"/>
      <c r="G22" s="638">
        <v>1</v>
      </c>
      <c r="H22" s="637">
        <v>183</v>
      </c>
      <c r="I22" s="642">
        <f>C22*D22*H22</f>
        <v>732</v>
      </c>
      <c r="J22" s="644">
        <f t="shared" si="8"/>
        <v>264</v>
      </c>
      <c r="K22" s="403">
        <f>J22</f>
        <v>264</v>
      </c>
      <c r="L22" s="403">
        <v>0</v>
      </c>
      <c r="M22" s="634">
        <v>0</v>
      </c>
      <c r="N22" s="372"/>
      <c r="O22" s="372"/>
      <c r="P22" s="324"/>
      <c r="Q22" s="324"/>
      <c r="R22" s="324"/>
      <c r="S22" s="324"/>
      <c r="T22" s="324"/>
      <c r="U22" s="324"/>
      <c r="V22" s="324"/>
      <c r="W22" s="324"/>
    </row>
    <row r="23" spans="1:23" ht="15.75" customHeight="1">
      <c r="A23" s="367" t="s">
        <v>768</v>
      </c>
      <c r="B23" s="635" t="s">
        <v>769</v>
      </c>
      <c r="C23" s="636">
        <v>5</v>
      </c>
      <c r="D23" s="641">
        <v>1.3</v>
      </c>
      <c r="E23" s="637">
        <v>4</v>
      </c>
      <c r="F23" s="588"/>
      <c r="G23" s="638">
        <v>1</v>
      </c>
      <c r="H23" s="637">
        <v>183</v>
      </c>
      <c r="I23" s="642">
        <f>C23*E23*G23*16.5*1.3</f>
        <v>429</v>
      </c>
      <c r="J23" s="645">
        <f>C24*E24*G24*16.5*1.3</f>
        <v>343.2</v>
      </c>
      <c r="K23" s="403"/>
      <c r="L23" s="403"/>
      <c r="M23" s="634"/>
      <c r="N23" s="372"/>
      <c r="O23" s="372"/>
      <c r="P23" s="324"/>
      <c r="Q23" s="324"/>
      <c r="R23" s="324"/>
      <c r="S23" s="324"/>
      <c r="T23" s="324"/>
      <c r="U23" s="324"/>
      <c r="V23" s="324"/>
      <c r="W23" s="324"/>
    </row>
    <row r="24" spans="1:23" ht="15.75" customHeight="1">
      <c r="A24" s="367" t="s">
        <v>457</v>
      </c>
      <c r="B24" s="635" t="s">
        <v>770</v>
      </c>
      <c r="C24" s="636">
        <v>4</v>
      </c>
      <c r="D24" s="641">
        <v>1</v>
      </c>
      <c r="E24" s="637">
        <v>4</v>
      </c>
      <c r="F24" s="588"/>
      <c r="G24" s="638">
        <v>1</v>
      </c>
      <c r="H24" s="637">
        <v>183</v>
      </c>
      <c r="I24" s="642">
        <f t="shared" ref="I24:I26" si="9">C24*D24*H24</f>
        <v>732</v>
      </c>
      <c r="J24" s="645">
        <f t="shared" ref="J24:J26" si="10">C24*E24*G24*16.5</f>
        <v>264</v>
      </c>
      <c r="K24" s="403">
        <f t="shared" ref="K24:K27" si="11">J24</f>
        <v>264</v>
      </c>
      <c r="L24" s="403">
        <v>0</v>
      </c>
      <c r="M24" s="634">
        <v>0</v>
      </c>
      <c r="N24" s="372"/>
      <c r="O24" s="372"/>
      <c r="P24" s="324"/>
      <c r="Q24" s="324"/>
      <c r="R24" s="324"/>
      <c r="S24" s="324"/>
      <c r="T24" s="324"/>
      <c r="U24" s="324"/>
      <c r="V24" s="324"/>
      <c r="W24" s="324"/>
    </row>
    <row r="25" spans="1:23" ht="14.25" customHeight="1">
      <c r="A25" s="367" t="s">
        <v>465</v>
      </c>
      <c r="B25" s="635" t="s">
        <v>771</v>
      </c>
      <c r="C25" s="636">
        <v>4</v>
      </c>
      <c r="D25" s="641">
        <v>1.0009999999999999</v>
      </c>
      <c r="E25" s="637">
        <v>4</v>
      </c>
      <c r="F25" s="588"/>
      <c r="G25" s="638">
        <v>1</v>
      </c>
      <c r="H25" s="637">
        <v>183</v>
      </c>
      <c r="I25" s="642">
        <f t="shared" si="9"/>
        <v>732.73199999999997</v>
      </c>
      <c r="J25" s="640">
        <f t="shared" si="10"/>
        <v>264</v>
      </c>
      <c r="K25" s="403">
        <f t="shared" si="11"/>
        <v>264</v>
      </c>
      <c r="L25" s="403">
        <v>0</v>
      </c>
      <c r="M25" s="634">
        <v>0</v>
      </c>
      <c r="N25" s="372"/>
      <c r="O25" s="372"/>
      <c r="P25" s="324"/>
      <c r="Q25" s="324"/>
      <c r="R25" s="324"/>
      <c r="S25" s="324"/>
      <c r="T25" s="324"/>
      <c r="U25" s="324"/>
      <c r="V25" s="324"/>
      <c r="W25" s="324"/>
    </row>
    <row r="26" spans="1:23" ht="15.75" customHeight="1">
      <c r="A26" s="367" t="s">
        <v>468</v>
      </c>
      <c r="B26" s="635" t="s">
        <v>772</v>
      </c>
      <c r="C26" s="636">
        <v>3</v>
      </c>
      <c r="D26" s="641">
        <v>1</v>
      </c>
      <c r="E26" s="637">
        <v>4</v>
      </c>
      <c r="F26" s="588"/>
      <c r="G26" s="638">
        <v>1</v>
      </c>
      <c r="H26" s="637">
        <v>183</v>
      </c>
      <c r="I26" s="646">
        <f t="shared" si="9"/>
        <v>549</v>
      </c>
      <c r="J26" s="647">
        <f t="shared" si="10"/>
        <v>198</v>
      </c>
      <c r="K26" s="403">
        <f t="shared" si="11"/>
        <v>198</v>
      </c>
      <c r="L26" s="403">
        <v>0</v>
      </c>
      <c r="M26" s="634">
        <v>0</v>
      </c>
      <c r="N26" s="372"/>
      <c r="O26" s="372"/>
      <c r="P26" s="324"/>
      <c r="Q26" s="324"/>
      <c r="R26" s="324"/>
      <c r="S26" s="324"/>
      <c r="T26" s="324"/>
      <c r="U26" s="324"/>
      <c r="V26" s="324"/>
      <c r="W26" s="324"/>
    </row>
    <row r="27" spans="1:23" ht="15.75" customHeight="1">
      <c r="A27" s="367" t="s">
        <v>471</v>
      </c>
      <c r="B27" s="648" t="s">
        <v>757</v>
      </c>
      <c r="C27" s="649">
        <v>5</v>
      </c>
      <c r="D27" s="650">
        <v>1.4</v>
      </c>
      <c r="E27" s="651">
        <v>4</v>
      </c>
      <c r="F27" s="652"/>
      <c r="G27" s="653">
        <v>1</v>
      </c>
      <c r="H27" s="651">
        <v>83</v>
      </c>
      <c r="I27" s="646">
        <f>C27*E27*G27*16.5*1.3</f>
        <v>429</v>
      </c>
      <c r="J27" s="654">
        <f>C27*E27*G27*16.5*1.4</f>
        <v>461.99999999999994</v>
      </c>
      <c r="K27" s="403">
        <f t="shared" si="11"/>
        <v>461.99999999999994</v>
      </c>
      <c r="L27" s="403">
        <v>0</v>
      </c>
      <c r="M27" s="634">
        <v>0</v>
      </c>
      <c r="N27" s="372"/>
      <c r="O27" s="372"/>
      <c r="P27" s="324"/>
      <c r="Q27" s="324"/>
      <c r="R27" s="324"/>
      <c r="S27" s="324"/>
      <c r="T27" s="324"/>
      <c r="U27" s="324"/>
      <c r="V27" s="324"/>
      <c r="W27" s="324"/>
    </row>
    <row r="28" spans="1:23" ht="14.5">
      <c r="A28" s="367" t="s">
        <v>482</v>
      </c>
      <c r="B28" s="627" t="s">
        <v>773</v>
      </c>
      <c r="C28" s="636">
        <v>4</v>
      </c>
      <c r="D28" s="641">
        <v>1.2</v>
      </c>
      <c r="E28" s="637">
        <v>1</v>
      </c>
      <c r="F28" s="637"/>
      <c r="G28" s="638">
        <v>1</v>
      </c>
      <c r="H28" s="637">
        <v>40</v>
      </c>
      <c r="I28" s="642">
        <f>C28*D28*H28</f>
        <v>192</v>
      </c>
      <c r="J28" s="640">
        <f>C28*E28*G28*16.5</f>
        <v>66</v>
      </c>
      <c r="K28" s="403"/>
      <c r="L28" s="403"/>
      <c r="M28" s="406"/>
      <c r="N28" s="372"/>
      <c r="O28" s="372"/>
      <c r="P28" s="324"/>
      <c r="Q28" s="324"/>
      <c r="R28" s="324"/>
      <c r="S28" s="324"/>
      <c r="T28" s="324"/>
      <c r="U28" s="324"/>
      <c r="V28" s="324"/>
      <c r="W28" s="324"/>
    </row>
    <row r="29" spans="1:23" ht="38.25" customHeight="1">
      <c r="A29" s="356">
        <v>1.2</v>
      </c>
      <c r="B29" s="75" t="s">
        <v>774</v>
      </c>
      <c r="C29" s="393">
        <f>SUM(C30:C40)</f>
        <v>37</v>
      </c>
      <c r="D29" s="655"/>
      <c r="E29" s="393">
        <f>SUM(E30:E40)</f>
        <v>26</v>
      </c>
      <c r="F29" s="393"/>
      <c r="G29" s="395"/>
      <c r="H29" s="393"/>
      <c r="I29" s="476">
        <f t="shared" ref="I29:L29" si="12">SUM(I30:I40)</f>
        <v>5432.2500000000009</v>
      </c>
      <c r="J29" s="476">
        <f t="shared" si="12"/>
        <v>1908.45</v>
      </c>
      <c r="K29" s="408">
        <f t="shared" si="12"/>
        <v>1693.95</v>
      </c>
      <c r="L29" s="408">
        <f t="shared" si="12"/>
        <v>0</v>
      </c>
      <c r="M29" s="313">
        <v>0</v>
      </c>
      <c r="N29" s="372"/>
      <c r="O29" s="372"/>
      <c r="P29" s="324"/>
      <c r="Q29" s="324"/>
      <c r="R29" s="324"/>
      <c r="S29" s="324"/>
      <c r="T29" s="324"/>
      <c r="U29" s="324"/>
      <c r="V29" s="324"/>
      <c r="W29" s="324"/>
    </row>
    <row r="30" spans="1:23" ht="15.75" customHeight="1">
      <c r="A30" s="367" t="s">
        <v>485</v>
      </c>
      <c r="B30" s="627" t="s">
        <v>775</v>
      </c>
      <c r="C30" s="628">
        <v>3</v>
      </c>
      <c r="D30" s="656">
        <v>1.3</v>
      </c>
      <c r="E30" s="657">
        <v>3</v>
      </c>
      <c r="F30" s="578"/>
      <c r="G30" s="631">
        <v>1</v>
      </c>
      <c r="H30" s="657">
        <v>125</v>
      </c>
      <c r="I30" s="632">
        <f>C30*E30*G30*16.5*1.3</f>
        <v>193.05</v>
      </c>
      <c r="J30" s="633">
        <f>C30*E30*G30*16.5*1.3</f>
        <v>193.05</v>
      </c>
      <c r="K30" s="403">
        <f t="shared" ref="K30:K33" si="13">J30</f>
        <v>193.05</v>
      </c>
      <c r="L30" s="403">
        <v>0</v>
      </c>
      <c r="M30" s="406">
        <v>0</v>
      </c>
      <c r="N30" s="372"/>
      <c r="O30" s="372"/>
      <c r="P30" s="324"/>
      <c r="Q30" s="324"/>
      <c r="R30" s="324"/>
      <c r="S30" s="324"/>
      <c r="T30" s="324"/>
      <c r="U30" s="324"/>
      <c r="V30" s="324"/>
      <c r="W30" s="324"/>
    </row>
    <row r="31" spans="1:23" ht="15.75" customHeight="1">
      <c r="A31" s="367" t="s">
        <v>488</v>
      </c>
      <c r="B31" s="635" t="s">
        <v>776</v>
      </c>
      <c r="C31" s="658">
        <v>3</v>
      </c>
      <c r="D31" s="659">
        <v>1</v>
      </c>
      <c r="E31" s="660">
        <v>3</v>
      </c>
      <c r="F31" s="588"/>
      <c r="G31" s="661">
        <v>1</v>
      </c>
      <c r="H31" s="637">
        <v>125</v>
      </c>
      <c r="I31" s="642">
        <f t="shared" ref="I31:I43" si="14">C31*D31*H31</f>
        <v>375</v>
      </c>
      <c r="J31" s="640">
        <f t="shared" ref="J31:J33" si="15">C31*E31*G31*16.5</f>
        <v>148.5</v>
      </c>
      <c r="K31" s="403">
        <f t="shared" si="13"/>
        <v>148.5</v>
      </c>
      <c r="L31" s="403">
        <v>0</v>
      </c>
      <c r="M31" s="406">
        <v>0</v>
      </c>
      <c r="N31" s="372"/>
      <c r="O31" s="372"/>
      <c r="P31" s="324"/>
      <c r="Q31" s="324"/>
      <c r="R31" s="324"/>
      <c r="S31" s="324"/>
      <c r="T31" s="324"/>
      <c r="U31" s="324"/>
      <c r="V31" s="324"/>
      <c r="W31" s="324"/>
    </row>
    <row r="32" spans="1:23" ht="15.75" customHeight="1">
      <c r="A32" s="367" t="s">
        <v>491</v>
      </c>
      <c r="B32" s="635" t="s">
        <v>777</v>
      </c>
      <c r="C32" s="636">
        <v>3</v>
      </c>
      <c r="D32" s="641">
        <v>1</v>
      </c>
      <c r="E32" s="637">
        <v>3</v>
      </c>
      <c r="F32" s="588"/>
      <c r="G32" s="638">
        <v>1</v>
      </c>
      <c r="H32" s="637">
        <v>125</v>
      </c>
      <c r="I32" s="642">
        <f t="shared" si="14"/>
        <v>375</v>
      </c>
      <c r="J32" s="640">
        <f t="shared" si="15"/>
        <v>148.5</v>
      </c>
      <c r="K32" s="403">
        <f t="shared" si="13"/>
        <v>148.5</v>
      </c>
      <c r="L32" s="403">
        <v>0</v>
      </c>
      <c r="M32" s="406">
        <v>0</v>
      </c>
      <c r="N32" s="372"/>
      <c r="O32" s="372"/>
      <c r="P32" s="324"/>
      <c r="Q32" s="324"/>
      <c r="R32" s="324"/>
      <c r="S32" s="324"/>
      <c r="T32" s="324"/>
      <c r="U32" s="324"/>
      <c r="V32" s="324"/>
      <c r="W32" s="324"/>
    </row>
    <row r="33" spans="1:23" ht="15.75" customHeight="1">
      <c r="A33" s="367" t="s">
        <v>493</v>
      </c>
      <c r="B33" s="635" t="s">
        <v>778</v>
      </c>
      <c r="C33" s="636">
        <v>4</v>
      </c>
      <c r="D33" s="641">
        <v>1</v>
      </c>
      <c r="E33" s="637">
        <v>2</v>
      </c>
      <c r="F33" s="588"/>
      <c r="G33" s="638">
        <v>1</v>
      </c>
      <c r="H33" s="637">
        <v>106</v>
      </c>
      <c r="I33" s="642">
        <f t="shared" si="14"/>
        <v>424</v>
      </c>
      <c r="J33" s="640">
        <f t="shared" si="15"/>
        <v>132</v>
      </c>
      <c r="K33" s="403">
        <f t="shared" si="13"/>
        <v>132</v>
      </c>
      <c r="L33" s="403">
        <v>0</v>
      </c>
      <c r="M33" s="406">
        <v>0</v>
      </c>
      <c r="N33" s="372"/>
      <c r="O33" s="372"/>
      <c r="P33" s="324"/>
      <c r="Q33" s="324"/>
      <c r="R33" s="324"/>
      <c r="S33" s="324"/>
      <c r="T33" s="324"/>
      <c r="U33" s="324"/>
      <c r="V33" s="324"/>
      <c r="W33" s="324"/>
    </row>
    <row r="34" spans="1:23" ht="15.75" customHeight="1">
      <c r="A34" s="367" t="s">
        <v>779</v>
      </c>
      <c r="B34" s="635" t="s">
        <v>780</v>
      </c>
      <c r="C34" s="636">
        <v>5</v>
      </c>
      <c r="D34" s="641">
        <v>1.3</v>
      </c>
      <c r="E34" s="637">
        <v>2</v>
      </c>
      <c r="F34" s="588"/>
      <c r="G34" s="638">
        <v>1</v>
      </c>
      <c r="H34" s="637">
        <v>106</v>
      </c>
      <c r="I34" s="654">
        <f t="shared" si="14"/>
        <v>689</v>
      </c>
      <c r="J34" s="654">
        <f>C34*E34*G34*16.5*1.3</f>
        <v>214.5</v>
      </c>
      <c r="K34" s="403"/>
      <c r="L34" s="403"/>
      <c r="M34" s="406"/>
      <c r="N34" s="372"/>
      <c r="O34" s="372"/>
      <c r="P34" s="324"/>
      <c r="Q34" s="324"/>
      <c r="R34" s="324"/>
      <c r="S34" s="324"/>
      <c r="T34" s="324"/>
      <c r="U34" s="324"/>
      <c r="V34" s="324"/>
      <c r="W34" s="324"/>
    </row>
    <row r="35" spans="1:23" ht="15.75" customHeight="1">
      <c r="A35" s="367" t="s">
        <v>495</v>
      </c>
      <c r="B35" s="635" t="s">
        <v>781</v>
      </c>
      <c r="C35" s="636">
        <v>3</v>
      </c>
      <c r="D35" s="641">
        <v>1.1000000000000001</v>
      </c>
      <c r="E35" s="637">
        <v>2</v>
      </c>
      <c r="F35" s="588"/>
      <c r="G35" s="638">
        <v>1</v>
      </c>
      <c r="H35" s="637">
        <v>106</v>
      </c>
      <c r="I35" s="642">
        <f t="shared" si="14"/>
        <v>349.8</v>
      </c>
      <c r="J35" s="640">
        <f t="shared" ref="J35:J37" si="16">C35*E35*G35*16.5</f>
        <v>99</v>
      </c>
      <c r="K35" s="403">
        <f t="shared" ref="K35:K40" si="17">J35</f>
        <v>99</v>
      </c>
      <c r="L35" s="403">
        <v>0</v>
      </c>
      <c r="M35" s="406">
        <v>0</v>
      </c>
      <c r="N35" s="372"/>
      <c r="O35" s="372"/>
      <c r="P35" s="324"/>
      <c r="Q35" s="324"/>
      <c r="R35" s="324"/>
      <c r="S35" s="324"/>
      <c r="T35" s="324"/>
      <c r="U35" s="324"/>
      <c r="V35" s="324"/>
      <c r="W35" s="324"/>
    </row>
    <row r="36" spans="1:23" ht="15.75" customHeight="1">
      <c r="A36" s="367" t="s">
        <v>497</v>
      </c>
      <c r="B36" s="635" t="s">
        <v>782</v>
      </c>
      <c r="C36" s="636">
        <v>3</v>
      </c>
      <c r="D36" s="641">
        <v>1</v>
      </c>
      <c r="E36" s="637">
        <v>2</v>
      </c>
      <c r="F36" s="637">
        <v>6</v>
      </c>
      <c r="G36" s="638">
        <v>1</v>
      </c>
      <c r="H36" s="637">
        <v>106</v>
      </c>
      <c r="I36" s="642">
        <f t="shared" si="14"/>
        <v>318</v>
      </c>
      <c r="J36" s="640">
        <f t="shared" si="16"/>
        <v>99</v>
      </c>
      <c r="K36" s="403">
        <f t="shared" si="17"/>
        <v>99</v>
      </c>
      <c r="L36" s="403">
        <v>0</v>
      </c>
      <c r="M36" s="406">
        <v>0</v>
      </c>
      <c r="N36" s="372"/>
      <c r="O36" s="372"/>
      <c r="P36" s="324"/>
      <c r="Q36" s="324"/>
      <c r="R36" s="324"/>
      <c r="S36" s="324"/>
      <c r="T36" s="324"/>
      <c r="U36" s="324"/>
      <c r="V36" s="324"/>
      <c r="W36" s="324"/>
    </row>
    <row r="37" spans="1:23" ht="15.75" customHeight="1">
      <c r="A37" s="367" t="s">
        <v>501</v>
      </c>
      <c r="B37" s="635" t="s">
        <v>783</v>
      </c>
      <c r="C37" s="636">
        <v>5</v>
      </c>
      <c r="D37" s="641">
        <v>1</v>
      </c>
      <c r="E37" s="637">
        <v>3</v>
      </c>
      <c r="F37" s="588"/>
      <c r="G37" s="638">
        <v>1</v>
      </c>
      <c r="H37" s="637">
        <v>183</v>
      </c>
      <c r="I37" s="642">
        <f t="shared" si="14"/>
        <v>915</v>
      </c>
      <c r="J37" s="640">
        <f t="shared" si="16"/>
        <v>247.5</v>
      </c>
      <c r="K37" s="403">
        <f t="shared" si="17"/>
        <v>247.5</v>
      </c>
      <c r="L37" s="403">
        <v>0</v>
      </c>
      <c r="M37" s="406">
        <v>0</v>
      </c>
      <c r="N37" s="372"/>
      <c r="O37" s="372"/>
      <c r="P37" s="324"/>
      <c r="Q37" s="324"/>
      <c r="R37" s="324"/>
      <c r="S37" s="324"/>
      <c r="T37" s="324"/>
      <c r="U37" s="324"/>
      <c r="V37" s="324"/>
      <c r="W37" s="324"/>
    </row>
    <row r="38" spans="1:23" ht="15.75" customHeight="1">
      <c r="A38" s="367" t="s">
        <v>504</v>
      </c>
      <c r="B38" s="635" t="s">
        <v>784</v>
      </c>
      <c r="C38" s="636">
        <v>4</v>
      </c>
      <c r="D38" s="662">
        <v>1.3</v>
      </c>
      <c r="E38" s="637">
        <v>3</v>
      </c>
      <c r="F38" s="588"/>
      <c r="G38" s="638">
        <v>1</v>
      </c>
      <c r="H38" s="637">
        <v>183</v>
      </c>
      <c r="I38" s="642">
        <f t="shared" si="14"/>
        <v>951.6</v>
      </c>
      <c r="J38" s="663">
        <f>C38*E38*G38*16.5*1.3</f>
        <v>257.40000000000003</v>
      </c>
      <c r="K38" s="403">
        <f t="shared" si="17"/>
        <v>257.40000000000003</v>
      </c>
      <c r="L38" s="403">
        <v>0</v>
      </c>
      <c r="M38" s="406">
        <v>0</v>
      </c>
      <c r="N38" s="372"/>
      <c r="O38" s="372"/>
      <c r="P38" s="324"/>
      <c r="Q38" s="324"/>
      <c r="R38" s="324"/>
      <c r="S38" s="324"/>
      <c r="T38" s="324"/>
      <c r="U38" s="324"/>
      <c r="V38" s="324"/>
      <c r="W38" s="324"/>
    </row>
    <row r="39" spans="1:23" ht="15.75" customHeight="1">
      <c r="A39" s="367" t="s">
        <v>507</v>
      </c>
      <c r="B39" s="635" t="s">
        <v>785</v>
      </c>
      <c r="C39" s="636">
        <v>2</v>
      </c>
      <c r="D39" s="641">
        <v>1</v>
      </c>
      <c r="E39" s="637">
        <v>3</v>
      </c>
      <c r="F39" s="588"/>
      <c r="G39" s="638">
        <v>1</v>
      </c>
      <c r="H39" s="637">
        <v>183</v>
      </c>
      <c r="I39" s="642">
        <f t="shared" si="14"/>
        <v>366</v>
      </c>
      <c r="J39" s="640">
        <f>C39*E39*G39*16.5</f>
        <v>99</v>
      </c>
      <c r="K39" s="403">
        <f t="shared" si="17"/>
        <v>99</v>
      </c>
      <c r="L39" s="403">
        <v>0</v>
      </c>
      <c r="M39" s="406">
        <v>0</v>
      </c>
      <c r="N39" s="372"/>
      <c r="O39" s="372"/>
      <c r="P39" s="324"/>
      <c r="Q39" s="324"/>
      <c r="R39" s="324"/>
      <c r="S39" s="324"/>
      <c r="T39" s="324"/>
      <c r="U39" s="324"/>
      <c r="V39" s="324"/>
      <c r="W39" s="324"/>
    </row>
    <row r="40" spans="1:23" ht="15.75" customHeight="1">
      <c r="A40" s="367" t="s">
        <v>509</v>
      </c>
      <c r="B40" s="635" t="s">
        <v>786</v>
      </c>
      <c r="C40" s="636">
        <v>2</v>
      </c>
      <c r="D40" s="662">
        <v>1.3</v>
      </c>
      <c r="E40" s="588"/>
      <c r="F40" s="637">
        <v>9</v>
      </c>
      <c r="G40" s="638">
        <v>1</v>
      </c>
      <c r="H40" s="637">
        <v>183</v>
      </c>
      <c r="I40" s="642">
        <f t="shared" si="14"/>
        <v>475.8</v>
      </c>
      <c r="J40" s="640">
        <f>C40*F40*G40*15</f>
        <v>270</v>
      </c>
      <c r="K40" s="403">
        <f t="shared" si="17"/>
        <v>270</v>
      </c>
      <c r="L40" s="403">
        <v>0</v>
      </c>
      <c r="M40" s="406">
        <v>0</v>
      </c>
      <c r="N40" s="372"/>
      <c r="O40" s="372"/>
      <c r="P40" s="324"/>
      <c r="Q40" s="324"/>
      <c r="R40" s="324"/>
      <c r="S40" s="324"/>
      <c r="T40" s="324"/>
      <c r="U40" s="324"/>
      <c r="V40" s="324"/>
      <c r="W40" s="324"/>
    </row>
    <row r="41" spans="1:23" ht="15.75" customHeight="1">
      <c r="A41" s="367" t="s">
        <v>512</v>
      </c>
      <c r="B41" s="635" t="s">
        <v>787</v>
      </c>
      <c r="C41" s="636">
        <v>2</v>
      </c>
      <c r="D41" s="641">
        <v>1</v>
      </c>
      <c r="E41" s="637">
        <v>3</v>
      </c>
      <c r="F41" s="588"/>
      <c r="G41" s="638">
        <v>1</v>
      </c>
      <c r="H41" s="637">
        <v>183</v>
      </c>
      <c r="I41" s="639">
        <f t="shared" si="14"/>
        <v>366</v>
      </c>
      <c r="J41" s="640">
        <f t="shared" ref="J41:J42" si="18">C41*E41*G41*16.5</f>
        <v>99</v>
      </c>
      <c r="K41" s="403"/>
      <c r="L41" s="403"/>
      <c r="M41" s="406"/>
      <c r="N41" s="372"/>
      <c r="O41" s="372"/>
      <c r="P41" s="324"/>
      <c r="Q41" s="324"/>
      <c r="R41" s="324"/>
      <c r="S41" s="324"/>
      <c r="T41" s="324"/>
      <c r="U41" s="324"/>
      <c r="V41" s="324"/>
      <c r="W41" s="324"/>
    </row>
    <row r="42" spans="1:23" ht="15.75" customHeight="1">
      <c r="A42" s="367" t="s">
        <v>517</v>
      </c>
      <c r="B42" s="635" t="s">
        <v>788</v>
      </c>
      <c r="C42" s="636">
        <v>4</v>
      </c>
      <c r="D42" s="641">
        <v>1</v>
      </c>
      <c r="E42" s="637">
        <v>3</v>
      </c>
      <c r="F42" s="588"/>
      <c r="G42" s="638">
        <v>1</v>
      </c>
      <c r="H42" s="637">
        <v>183</v>
      </c>
      <c r="I42" s="642">
        <f t="shared" si="14"/>
        <v>732</v>
      </c>
      <c r="J42" s="640">
        <f t="shared" si="18"/>
        <v>198</v>
      </c>
      <c r="K42" s="403"/>
      <c r="L42" s="403"/>
      <c r="M42" s="406"/>
      <c r="N42" s="372"/>
      <c r="O42" s="372"/>
      <c r="P42" s="324"/>
      <c r="Q42" s="324"/>
      <c r="R42" s="324"/>
      <c r="S42" s="324"/>
      <c r="T42" s="324"/>
      <c r="U42" s="324"/>
      <c r="V42" s="324"/>
      <c r="W42" s="324"/>
    </row>
    <row r="43" spans="1:23" ht="14.25" customHeight="1">
      <c r="A43" s="664" t="s">
        <v>789</v>
      </c>
      <c r="B43" s="665" t="s">
        <v>790</v>
      </c>
      <c r="C43" s="666">
        <v>3</v>
      </c>
      <c r="D43" s="667">
        <v>1.2</v>
      </c>
      <c r="E43" s="668">
        <v>1</v>
      </c>
      <c r="F43" s="669"/>
      <c r="G43" s="670">
        <v>1</v>
      </c>
      <c r="H43" s="668">
        <v>40</v>
      </c>
      <c r="I43" s="654">
        <f t="shared" si="14"/>
        <v>144</v>
      </c>
      <c r="J43" s="640">
        <f>C43*E43*G43*16.5*1.2</f>
        <v>59.4</v>
      </c>
      <c r="K43" s="311"/>
      <c r="L43" s="311"/>
      <c r="M43" s="313"/>
      <c r="N43" s="372"/>
      <c r="O43" s="372"/>
      <c r="P43" s="324"/>
      <c r="Q43" s="324"/>
      <c r="R43" s="324"/>
      <c r="S43" s="324"/>
      <c r="T43" s="324"/>
      <c r="U43" s="324"/>
      <c r="V43" s="324"/>
      <c r="W43" s="324"/>
    </row>
    <row r="44" spans="1:23" ht="14.25" customHeight="1">
      <c r="A44" s="307" t="s">
        <v>246</v>
      </c>
      <c r="B44" s="308" t="s">
        <v>581</v>
      </c>
      <c r="C44" s="309">
        <f>C45</f>
        <v>25</v>
      </c>
      <c r="D44" s="626"/>
      <c r="E44" s="309">
        <f>E45</f>
        <v>24</v>
      </c>
      <c r="F44" s="309"/>
      <c r="G44" s="311"/>
      <c r="H44" s="309"/>
      <c r="I44" s="448">
        <f t="shared" ref="I44:M44" si="19">I45</f>
        <v>1075</v>
      </c>
      <c r="J44" s="448">
        <f t="shared" si="19"/>
        <v>888.75</v>
      </c>
      <c r="K44" s="311">
        <f t="shared" si="19"/>
        <v>0</v>
      </c>
      <c r="L44" s="311">
        <f t="shared" si="19"/>
        <v>0</v>
      </c>
      <c r="M44" s="313">
        <f t="shared" si="19"/>
        <v>0</v>
      </c>
      <c r="N44" s="372"/>
      <c r="O44" s="372"/>
      <c r="P44" s="324"/>
      <c r="Q44" s="324"/>
      <c r="R44" s="324"/>
      <c r="S44" s="324"/>
      <c r="T44" s="324"/>
      <c r="U44" s="324"/>
      <c r="V44" s="324"/>
      <c r="W44" s="324"/>
    </row>
    <row r="45" spans="1:23" ht="15.75" customHeight="1">
      <c r="A45" s="307">
        <v>1</v>
      </c>
      <c r="B45" s="317" t="s">
        <v>582</v>
      </c>
      <c r="C45" s="309">
        <f>C46+C51</f>
        <v>25</v>
      </c>
      <c r="D45" s="626"/>
      <c r="E45" s="309">
        <f>E46+E51</f>
        <v>24</v>
      </c>
      <c r="F45" s="309"/>
      <c r="G45" s="311"/>
      <c r="H45" s="309"/>
      <c r="I45" s="448">
        <f t="shared" ref="I45:M45" si="20">I46+I51</f>
        <v>1075</v>
      </c>
      <c r="J45" s="448">
        <f t="shared" si="20"/>
        <v>888.75</v>
      </c>
      <c r="K45" s="311">
        <f t="shared" si="20"/>
        <v>0</v>
      </c>
      <c r="L45" s="311">
        <f t="shared" si="20"/>
        <v>0</v>
      </c>
      <c r="M45" s="313">
        <f t="shared" si="20"/>
        <v>0</v>
      </c>
      <c r="N45" s="372"/>
      <c r="O45" s="372"/>
      <c r="P45" s="324"/>
      <c r="Q45" s="324"/>
      <c r="R45" s="324"/>
      <c r="S45" s="324"/>
      <c r="T45" s="324"/>
      <c r="U45" s="324"/>
      <c r="V45" s="324"/>
      <c r="W45" s="324"/>
    </row>
    <row r="46" spans="1:23" ht="29.25" customHeight="1">
      <c r="A46" s="316">
        <v>1.1000000000000001</v>
      </c>
      <c r="B46" s="317" t="s">
        <v>583</v>
      </c>
      <c r="C46" s="309">
        <f>SUM(C47:C50)</f>
        <v>13</v>
      </c>
      <c r="D46" s="626"/>
      <c r="E46" s="309">
        <f>SUM(E47:E50)</f>
        <v>12</v>
      </c>
      <c r="F46" s="309"/>
      <c r="G46" s="311"/>
      <c r="H46" s="309"/>
      <c r="I46" s="448">
        <f t="shared" ref="I46:M46" si="21">SUM(I47:I50)</f>
        <v>559</v>
      </c>
      <c r="J46" s="448">
        <f t="shared" si="21"/>
        <v>471.75</v>
      </c>
      <c r="K46" s="311">
        <f t="shared" si="21"/>
        <v>0</v>
      </c>
      <c r="L46" s="311">
        <f t="shared" si="21"/>
        <v>0</v>
      </c>
      <c r="M46" s="313">
        <f t="shared" si="21"/>
        <v>0</v>
      </c>
      <c r="N46" s="372"/>
      <c r="O46" s="372"/>
      <c r="P46" s="324"/>
      <c r="Q46" s="324"/>
      <c r="R46" s="324"/>
      <c r="S46" s="324"/>
      <c r="T46" s="324"/>
      <c r="U46" s="324"/>
      <c r="V46" s="324"/>
      <c r="W46" s="324"/>
    </row>
    <row r="47" spans="1:23" ht="14.25" customHeight="1">
      <c r="A47" s="380" t="s">
        <v>436</v>
      </c>
      <c r="B47" s="75" t="s">
        <v>791</v>
      </c>
      <c r="C47" s="671">
        <v>4</v>
      </c>
      <c r="D47" s="672">
        <v>1</v>
      </c>
      <c r="E47" s="673">
        <v>3</v>
      </c>
      <c r="F47" s="578"/>
      <c r="G47" s="674">
        <v>1</v>
      </c>
      <c r="H47" s="673">
        <v>43</v>
      </c>
      <c r="I47" s="632">
        <f t="shared" ref="I47:I50" si="22">C47*D47*H47</f>
        <v>172</v>
      </c>
      <c r="J47" s="633">
        <v>144</v>
      </c>
      <c r="K47" s="403"/>
      <c r="L47" s="403"/>
      <c r="M47" s="406"/>
      <c r="N47" s="372"/>
      <c r="O47" s="372"/>
      <c r="P47" s="324"/>
      <c r="Q47" s="324"/>
      <c r="R47" s="324"/>
      <c r="S47" s="324"/>
      <c r="T47" s="324"/>
      <c r="U47" s="324"/>
      <c r="V47" s="324"/>
      <c r="W47" s="324"/>
    </row>
    <row r="48" spans="1:23" ht="15.75" customHeight="1">
      <c r="A48" s="380" t="s">
        <v>440</v>
      </c>
      <c r="B48" s="75" t="s">
        <v>792</v>
      </c>
      <c r="C48" s="658">
        <v>2</v>
      </c>
      <c r="D48" s="659">
        <v>1</v>
      </c>
      <c r="E48" s="660">
        <v>3</v>
      </c>
      <c r="F48" s="588"/>
      <c r="G48" s="661">
        <v>1</v>
      </c>
      <c r="H48" s="660">
        <v>43</v>
      </c>
      <c r="I48" s="642">
        <f t="shared" si="22"/>
        <v>86</v>
      </c>
      <c r="J48" s="640">
        <v>79.5</v>
      </c>
      <c r="K48" s="482"/>
      <c r="L48" s="403"/>
      <c r="M48" s="406"/>
      <c r="N48" s="372"/>
      <c r="O48" s="372"/>
      <c r="P48" s="324"/>
      <c r="Q48" s="324"/>
      <c r="R48" s="324"/>
      <c r="S48" s="324"/>
      <c r="T48" s="324"/>
      <c r="U48" s="324"/>
      <c r="V48" s="324"/>
      <c r="W48" s="324"/>
    </row>
    <row r="49" spans="1:23" ht="14.25" customHeight="1">
      <c r="A49" s="380" t="s">
        <v>443</v>
      </c>
      <c r="B49" s="75" t="s">
        <v>781</v>
      </c>
      <c r="C49" s="658">
        <v>4</v>
      </c>
      <c r="D49" s="659">
        <v>1</v>
      </c>
      <c r="E49" s="660">
        <v>3</v>
      </c>
      <c r="F49" s="588"/>
      <c r="G49" s="661">
        <v>1</v>
      </c>
      <c r="H49" s="660">
        <v>43</v>
      </c>
      <c r="I49" s="642">
        <f t="shared" si="22"/>
        <v>172</v>
      </c>
      <c r="J49" s="640">
        <v>144</v>
      </c>
      <c r="K49" s="482"/>
      <c r="L49" s="403"/>
      <c r="M49" s="406"/>
      <c r="N49" s="372"/>
      <c r="O49" s="372"/>
      <c r="P49" s="324"/>
      <c r="Q49" s="324"/>
      <c r="R49" s="324"/>
      <c r="S49" s="324"/>
      <c r="T49" s="324"/>
      <c r="U49" s="324"/>
      <c r="V49" s="324"/>
      <c r="W49" s="324"/>
    </row>
    <row r="50" spans="1:23" ht="14.25" customHeight="1">
      <c r="A50" s="380" t="s">
        <v>446</v>
      </c>
      <c r="B50" s="75" t="s">
        <v>793</v>
      </c>
      <c r="C50" s="658">
        <v>3</v>
      </c>
      <c r="D50" s="659">
        <v>1</v>
      </c>
      <c r="E50" s="660">
        <v>3</v>
      </c>
      <c r="F50" s="588"/>
      <c r="G50" s="661">
        <v>1</v>
      </c>
      <c r="H50" s="660">
        <v>43</v>
      </c>
      <c r="I50" s="642">
        <f t="shared" si="22"/>
        <v>129</v>
      </c>
      <c r="J50" s="640">
        <v>104.25</v>
      </c>
      <c r="K50" s="403"/>
      <c r="L50" s="403"/>
      <c r="M50" s="406"/>
      <c r="N50" s="372"/>
      <c r="O50" s="372"/>
      <c r="P50" s="324"/>
      <c r="Q50" s="324"/>
      <c r="R50" s="324"/>
      <c r="S50" s="324"/>
      <c r="T50" s="324"/>
      <c r="U50" s="324"/>
      <c r="V50" s="324"/>
      <c r="W50" s="324"/>
    </row>
    <row r="51" spans="1:23" ht="26.25" customHeight="1">
      <c r="A51" s="356">
        <v>1.2</v>
      </c>
      <c r="B51" s="75" t="s">
        <v>794</v>
      </c>
      <c r="C51" s="393">
        <f>SUM(C52:C55)</f>
        <v>12</v>
      </c>
      <c r="D51" s="655"/>
      <c r="E51" s="393">
        <f>SUM(E52:E55)</f>
        <v>12</v>
      </c>
      <c r="F51" s="393"/>
      <c r="G51" s="395"/>
      <c r="H51" s="393"/>
      <c r="I51" s="476">
        <f t="shared" ref="I51:M51" si="23">SUM(I52:I55)</f>
        <v>516</v>
      </c>
      <c r="J51" s="476">
        <f t="shared" si="23"/>
        <v>417</v>
      </c>
      <c r="K51" s="408">
        <f t="shared" si="23"/>
        <v>0</v>
      </c>
      <c r="L51" s="408">
        <f t="shared" si="23"/>
        <v>0</v>
      </c>
      <c r="M51" s="409">
        <f t="shared" si="23"/>
        <v>0</v>
      </c>
      <c r="N51" s="372"/>
      <c r="O51" s="372"/>
      <c r="P51" s="324"/>
      <c r="Q51" s="324"/>
      <c r="R51" s="324"/>
      <c r="S51" s="324"/>
      <c r="T51" s="324"/>
      <c r="U51" s="324"/>
      <c r="V51" s="324"/>
      <c r="W51" s="324"/>
    </row>
    <row r="52" spans="1:23" ht="14.25" customHeight="1">
      <c r="A52" s="380" t="s">
        <v>449</v>
      </c>
      <c r="B52" s="75" t="s">
        <v>795</v>
      </c>
      <c r="C52" s="671">
        <v>3</v>
      </c>
      <c r="D52" s="672">
        <v>1</v>
      </c>
      <c r="E52" s="673">
        <v>3</v>
      </c>
      <c r="F52" s="578"/>
      <c r="G52" s="674">
        <v>1</v>
      </c>
      <c r="H52" s="673">
        <v>43</v>
      </c>
      <c r="I52" s="632">
        <f t="shared" ref="I52:I55" si="24">C52*D52*H52</f>
        <v>129</v>
      </c>
      <c r="J52" s="633">
        <v>104.25</v>
      </c>
      <c r="K52" s="403"/>
      <c r="L52" s="403"/>
      <c r="M52" s="406"/>
      <c r="N52" s="372"/>
      <c r="O52" s="372"/>
      <c r="P52" s="324"/>
      <c r="Q52" s="324"/>
      <c r="R52" s="324"/>
      <c r="S52" s="324"/>
      <c r="T52" s="324"/>
      <c r="U52" s="324"/>
      <c r="V52" s="324"/>
      <c r="W52" s="324"/>
    </row>
    <row r="53" spans="1:23" ht="15.75" customHeight="1">
      <c r="A53" s="380" t="s">
        <v>452</v>
      </c>
      <c r="B53" s="75" t="s">
        <v>796</v>
      </c>
      <c r="C53" s="658">
        <v>3</v>
      </c>
      <c r="D53" s="659">
        <v>1</v>
      </c>
      <c r="E53" s="660">
        <v>3</v>
      </c>
      <c r="F53" s="588"/>
      <c r="G53" s="661">
        <v>1</v>
      </c>
      <c r="H53" s="660">
        <v>43</v>
      </c>
      <c r="I53" s="642">
        <f t="shared" si="24"/>
        <v>129</v>
      </c>
      <c r="J53" s="640">
        <v>104.25</v>
      </c>
      <c r="K53" s="482"/>
      <c r="L53" s="403"/>
      <c r="M53" s="406"/>
      <c r="N53" s="372"/>
      <c r="O53" s="372"/>
      <c r="P53" s="324"/>
      <c r="Q53" s="324"/>
      <c r="R53" s="324"/>
      <c r="S53" s="324"/>
      <c r="T53" s="324"/>
      <c r="U53" s="324"/>
      <c r="V53" s="324"/>
      <c r="W53" s="324"/>
    </row>
    <row r="54" spans="1:23" ht="15.75" customHeight="1">
      <c r="A54" s="380" t="s">
        <v>455</v>
      </c>
      <c r="B54" s="75" t="s">
        <v>797</v>
      </c>
      <c r="C54" s="658">
        <v>3</v>
      </c>
      <c r="D54" s="659">
        <v>1</v>
      </c>
      <c r="E54" s="660">
        <v>3</v>
      </c>
      <c r="F54" s="588"/>
      <c r="G54" s="661">
        <v>1</v>
      </c>
      <c r="H54" s="660">
        <v>43</v>
      </c>
      <c r="I54" s="642">
        <f t="shared" si="24"/>
        <v>129</v>
      </c>
      <c r="J54" s="640">
        <v>104.25</v>
      </c>
      <c r="K54" s="403"/>
      <c r="L54" s="403"/>
      <c r="M54" s="406"/>
      <c r="N54" s="372"/>
      <c r="O54" s="372"/>
      <c r="P54" s="324"/>
      <c r="Q54" s="324"/>
      <c r="R54" s="324"/>
      <c r="S54" s="324"/>
      <c r="T54" s="324"/>
      <c r="U54" s="324"/>
      <c r="V54" s="324"/>
      <c r="W54" s="324"/>
    </row>
    <row r="55" spans="1:23" ht="15.75" customHeight="1">
      <c r="A55" s="380" t="s">
        <v>457</v>
      </c>
      <c r="B55" s="75" t="s">
        <v>798</v>
      </c>
      <c r="C55" s="658">
        <v>3</v>
      </c>
      <c r="D55" s="659">
        <v>1</v>
      </c>
      <c r="E55" s="660">
        <v>3</v>
      </c>
      <c r="F55" s="588"/>
      <c r="G55" s="661">
        <v>1</v>
      </c>
      <c r="H55" s="660">
        <v>43</v>
      </c>
      <c r="I55" s="642">
        <f t="shared" si="24"/>
        <v>129</v>
      </c>
      <c r="J55" s="640">
        <v>104.25</v>
      </c>
      <c r="K55" s="403"/>
      <c r="L55" s="403"/>
      <c r="M55" s="406"/>
      <c r="N55" s="372"/>
      <c r="O55" s="372"/>
      <c r="P55" s="324"/>
      <c r="Q55" s="324"/>
      <c r="R55" s="324"/>
      <c r="S55" s="324"/>
      <c r="T55" s="324"/>
      <c r="U55" s="324"/>
      <c r="V55" s="324"/>
      <c r="W55" s="324"/>
    </row>
    <row r="56" spans="1:23" ht="39.75" customHeight="1">
      <c r="A56" s="410" t="s">
        <v>87</v>
      </c>
      <c r="B56" s="411" t="s">
        <v>644</v>
      </c>
      <c r="C56" s="412">
        <f>C57+C58</f>
        <v>112</v>
      </c>
      <c r="D56" s="675"/>
      <c r="E56" s="412">
        <f>E57+E58</f>
        <v>91</v>
      </c>
      <c r="F56" s="412"/>
      <c r="G56" s="412"/>
      <c r="H56" s="412"/>
      <c r="I56" s="412">
        <f t="shared" ref="I56:J56" si="25">I57+I58</f>
        <v>12825.482</v>
      </c>
      <c r="J56" s="412">
        <f t="shared" si="25"/>
        <v>5775.9</v>
      </c>
      <c r="K56" s="412"/>
      <c r="L56" s="412"/>
      <c r="M56" s="412"/>
      <c r="N56" s="372"/>
      <c r="O56" s="372"/>
      <c r="P56" s="324"/>
      <c r="Q56" s="324"/>
      <c r="R56" s="324"/>
      <c r="S56" s="324"/>
      <c r="T56" s="324"/>
      <c r="U56" s="324"/>
      <c r="V56" s="324"/>
      <c r="W56" s="324"/>
    </row>
    <row r="57" spans="1:23" ht="39.75" customHeight="1">
      <c r="A57" s="410"/>
      <c r="B57" s="411" t="s">
        <v>645</v>
      </c>
      <c r="C57" s="412">
        <f>C13</f>
        <v>87</v>
      </c>
      <c r="D57" s="675"/>
      <c r="E57" s="412">
        <f>E13</f>
        <v>67</v>
      </c>
      <c r="F57" s="412"/>
      <c r="G57" s="414"/>
      <c r="H57" s="412"/>
      <c r="I57" s="495">
        <f>I12</f>
        <v>11750.482</v>
      </c>
      <c r="J57" s="495">
        <f>J13</f>
        <v>4887.1499999999996</v>
      </c>
      <c r="K57" s="414"/>
      <c r="L57" s="414"/>
      <c r="M57" s="416"/>
      <c r="N57" s="372"/>
      <c r="O57" s="372"/>
      <c r="P57" s="324"/>
      <c r="Q57" s="324"/>
      <c r="R57" s="324"/>
      <c r="S57" s="324"/>
      <c r="T57" s="324"/>
      <c r="U57" s="324"/>
      <c r="V57" s="324"/>
      <c r="W57" s="324"/>
    </row>
    <row r="58" spans="1:23" ht="39.75" customHeight="1">
      <c r="A58" s="410"/>
      <c r="B58" s="411" t="s">
        <v>646</v>
      </c>
      <c r="C58" s="412">
        <f>C44</f>
        <v>25</v>
      </c>
      <c r="D58" s="675"/>
      <c r="E58" s="412">
        <f>E44</f>
        <v>24</v>
      </c>
      <c r="F58" s="412"/>
      <c r="G58" s="414"/>
      <c r="H58" s="412"/>
      <c r="I58" s="495">
        <f>I44</f>
        <v>1075</v>
      </c>
      <c r="J58" s="495">
        <f>J45</f>
        <v>888.75</v>
      </c>
      <c r="K58" s="414"/>
      <c r="L58" s="414"/>
      <c r="M58" s="416"/>
      <c r="N58" s="372"/>
      <c r="O58" s="372"/>
      <c r="P58" s="324"/>
      <c r="Q58" s="324"/>
      <c r="R58" s="324"/>
      <c r="S58" s="324"/>
      <c r="T58" s="324"/>
      <c r="U58" s="324"/>
      <c r="V58" s="324"/>
      <c r="W58" s="324"/>
    </row>
    <row r="59" spans="1:23" ht="14.25" customHeight="1">
      <c r="A59" s="417"/>
      <c r="B59" s="418"/>
      <c r="C59" s="419"/>
      <c r="D59" s="676"/>
      <c r="E59" s="419"/>
      <c r="F59" s="419"/>
      <c r="G59" s="421"/>
      <c r="H59" s="419"/>
      <c r="I59" s="422"/>
      <c r="J59" s="421"/>
      <c r="K59" s="421"/>
      <c r="L59" s="421"/>
      <c r="M59" s="421"/>
      <c r="N59" s="423"/>
      <c r="O59" s="423"/>
      <c r="P59" s="52"/>
      <c r="Q59" s="52"/>
      <c r="R59" s="52"/>
      <c r="S59" s="52"/>
      <c r="T59" s="52"/>
      <c r="U59" s="52"/>
      <c r="V59" s="52"/>
      <c r="W59" s="52"/>
    </row>
    <row r="60" spans="1:23" ht="13.5" customHeight="1">
      <c r="A60" s="120"/>
      <c r="B60" s="120"/>
      <c r="C60" s="249"/>
      <c r="D60" s="677"/>
      <c r="E60" s="249"/>
      <c r="F60" s="249"/>
      <c r="G60" s="249"/>
      <c r="H60" s="249"/>
      <c r="I60" s="249"/>
      <c r="J60" s="2875" t="s">
        <v>647</v>
      </c>
      <c r="K60" s="2874"/>
      <c r="L60" s="2874"/>
      <c r="M60" s="2874"/>
      <c r="N60" s="249"/>
      <c r="O60" s="249"/>
      <c r="P60" s="52"/>
      <c r="Q60" s="52"/>
      <c r="R60" s="52"/>
      <c r="S60" s="52"/>
      <c r="T60" s="52"/>
      <c r="U60" s="52"/>
      <c r="V60" s="52"/>
      <c r="W60" s="52"/>
    </row>
    <row r="61" spans="1:23" ht="14.25" customHeight="1">
      <c r="A61" s="53"/>
      <c r="B61" s="53" t="s">
        <v>648</v>
      </c>
      <c r="C61" s="425"/>
      <c r="D61" s="678"/>
      <c r="E61" s="426" t="s">
        <v>649</v>
      </c>
      <c r="F61" s="425"/>
      <c r="G61" s="425"/>
      <c r="H61" s="425"/>
      <c r="I61" s="425"/>
      <c r="J61" s="2919" t="s">
        <v>650</v>
      </c>
      <c r="K61" s="2874"/>
      <c r="L61" s="2874"/>
      <c r="M61" s="2874"/>
      <c r="N61" s="423"/>
      <c r="O61" s="423"/>
      <c r="P61" s="427"/>
      <c r="Q61" s="427"/>
      <c r="R61" s="427"/>
      <c r="S61" s="427"/>
      <c r="T61" s="427"/>
      <c r="U61" s="427"/>
      <c r="V61" s="427"/>
      <c r="W61" s="427"/>
    </row>
    <row r="62" spans="1:23" ht="14.25" customHeight="1">
      <c r="A62" s="120"/>
      <c r="B62" s="120" t="s">
        <v>651</v>
      </c>
      <c r="C62" s="49"/>
      <c r="D62" s="679"/>
      <c r="E62" s="49"/>
      <c r="F62" s="49"/>
      <c r="G62" s="49"/>
      <c r="H62" s="49"/>
      <c r="I62" s="49"/>
      <c r="J62" s="429"/>
      <c r="N62" s="249"/>
      <c r="O62" s="249"/>
      <c r="P62" s="52"/>
      <c r="Q62" s="52"/>
      <c r="R62" s="52"/>
      <c r="S62" s="52"/>
      <c r="T62" s="52"/>
      <c r="U62" s="52"/>
      <c r="V62" s="52"/>
      <c r="W62" s="52"/>
    </row>
    <row r="63" spans="1:23" ht="14.25" customHeight="1">
      <c r="A63" s="120"/>
      <c r="B63" s="120"/>
      <c r="C63" s="49"/>
      <c r="D63" s="679"/>
      <c r="E63" s="49"/>
      <c r="F63" s="49"/>
      <c r="G63" s="49"/>
      <c r="H63" s="49"/>
      <c r="I63" s="49"/>
      <c r="J63" s="429"/>
      <c r="N63" s="249"/>
      <c r="O63" s="249"/>
      <c r="P63" s="52"/>
      <c r="Q63" s="52"/>
      <c r="R63" s="52"/>
      <c r="S63" s="52"/>
      <c r="T63" s="52"/>
      <c r="U63" s="52"/>
      <c r="V63" s="52"/>
      <c r="W63" s="52"/>
    </row>
    <row r="64" spans="1:23" ht="14.25" customHeight="1">
      <c r="A64" s="120"/>
      <c r="B64" s="120"/>
      <c r="C64" s="49"/>
      <c r="D64" s="679"/>
      <c r="E64" s="49"/>
      <c r="F64" s="49"/>
      <c r="G64" s="49"/>
      <c r="H64" s="49"/>
      <c r="I64" s="49"/>
      <c r="J64" s="429"/>
      <c r="N64" s="249"/>
      <c r="O64" s="249"/>
      <c r="P64" s="52"/>
      <c r="Q64" s="52"/>
      <c r="R64" s="52"/>
      <c r="S64" s="52"/>
      <c r="T64" s="52"/>
      <c r="U64" s="52"/>
      <c r="V64" s="52"/>
      <c r="W64" s="52"/>
    </row>
    <row r="65" spans="1:23" ht="14.25" customHeight="1">
      <c r="A65" s="120"/>
      <c r="B65" s="120"/>
      <c r="C65" s="49"/>
      <c r="D65" s="679"/>
      <c r="E65" s="49"/>
      <c r="F65" s="49"/>
      <c r="G65" s="49"/>
      <c r="H65" s="49"/>
      <c r="I65" s="49"/>
      <c r="J65" s="429"/>
      <c r="N65" s="249"/>
      <c r="O65" s="249"/>
      <c r="P65" s="52"/>
      <c r="Q65" s="52"/>
      <c r="R65" s="52"/>
      <c r="S65" s="52"/>
      <c r="T65" s="52"/>
      <c r="U65" s="52"/>
      <c r="V65" s="52"/>
      <c r="W65" s="52"/>
    </row>
    <row r="66" spans="1:23" ht="14.25" customHeight="1">
      <c r="A66" s="120"/>
      <c r="B66" s="120"/>
      <c r="C66" s="49"/>
      <c r="D66" s="679"/>
      <c r="E66" s="49"/>
      <c r="F66" s="49"/>
      <c r="G66" s="49"/>
      <c r="H66" s="49"/>
      <c r="I66" s="49"/>
      <c r="J66" s="2920" t="s">
        <v>652</v>
      </c>
      <c r="K66" s="2874"/>
      <c r="L66" s="2874"/>
      <c r="M66" s="2874"/>
      <c r="N66" s="249"/>
      <c r="O66" s="249"/>
      <c r="P66" s="52"/>
      <c r="Q66" s="52"/>
      <c r="R66" s="52"/>
      <c r="S66" s="52"/>
      <c r="T66" s="52"/>
      <c r="U66" s="52"/>
      <c r="V66" s="52"/>
      <c r="W66" s="52"/>
    </row>
    <row r="67" spans="1:23" ht="14.25" customHeight="1">
      <c r="A67" s="120"/>
      <c r="B67" s="120"/>
      <c r="C67" s="49"/>
      <c r="D67" s="679"/>
      <c r="E67" s="49"/>
      <c r="F67" s="49"/>
      <c r="G67" s="49"/>
      <c r="H67" s="49"/>
      <c r="I67" s="49"/>
      <c r="J67" s="49"/>
      <c r="K67" s="49"/>
      <c r="L67" s="49"/>
      <c r="M67" s="49"/>
      <c r="N67" s="249"/>
      <c r="O67" s="249"/>
      <c r="P67" s="52"/>
      <c r="Q67" s="52"/>
      <c r="R67" s="52"/>
      <c r="S67" s="52"/>
      <c r="T67" s="52"/>
      <c r="U67" s="52"/>
      <c r="V67" s="52"/>
      <c r="W67" s="52"/>
    </row>
    <row r="68" spans="1:23" ht="14.25" customHeight="1">
      <c r="A68" s="120"/>
      <c r="B68" s="120"/>
      <c r="C68" s="49"/>
      <c r="D68" s="679"/>
      <c r="E68" s="49"/>
      <c r="F68" s="49"/>
      <c r="G68" s="49"/>
      <c r="H68" s="49"/>
      <c r="I68" s="49"/>
      <c r="J68" s="49"/>
      <c r="K68" s="49"/>
      <c r="L68" s="49"/>
      <c r="M68" s="49"/>
      <c r="N68" s="249"/>
      <c r="O68" s="249"/>
      <c r="P68" s="52"/>
      <c r="Q68" s="52"/>
      <c r="R68" s="52"/>
      <c r="S68" s="52"/>
      <c r="T68" s="52"/>
      <c r="U68" s="52"/>
      <c r="V68" s="52"/>
      <c r="W68" s="52"/>
    </row>
    <row r="69" spans="1:23" ht="14.25" customHeight="1">
      <c r="A69" s="120"/>
      <c r="B69" s="120"/>
      <c r="C69" s="49"/>
      <c r="D69" s="679"/>
      <c r="E69" s="49"/>
      <c r="F69" s="49"/>
      <c r="G69" s="49"/>
      <c r="H69" s="49"/>
      <c r="I69" s="49"/>
      <c r="J69" s="49"/>
      <c r="K69" s="49"/>
      <c r="L69" s="49"/>
      <c r="M69" s="49"/>
      <c r="N69" s="249"/>
      <c r="O69" s="249"/>
      <c r="P69" s="52"/>
      <c r="Q69" s="52"/>
      <c r="R69" s="52"/>
      <c r="S69" s="52"/>
      <c r="T69" s="52"/>
      <c r="U69" s="52"/>
      <c r="V69" s="52"/>
      <c r="W69" s="52"/>
    </row>
    <row r="70" spans="1:23" ht="14.25" customHeight="1">
      <c r="A70" s="120"/>
      <c r="B70" s="120"/>
      <c r="C70" s="49"/>
      <c r="D70" s="679"/>
      <c r="E70" s="49"/>
      <c r="F70" s="49"/>
      <c r="G70" s="49"/>
      <c r="H70" s="49"/>
      <c r="I70" s="49"/>
      <c r="J70" s="49"/>
      <c r="K70" s="49"/>
      <c r="L70" s="49"/>
      <c r="M70" s="49"/>
      <c r="N70" s="249"/>
      <c r="O70" s="249"/>
      <c r="P70" s="52"/>
      <c r="Q70" s="52"/>
      <c r="R70" s="52"/>
      <c r="S70" s="52"/>
      <c r="T70" s="52"/>
      <c r="U70" s="52"/>
      <c r="V70" s="52"/>
      <c r="W70" s="52"/>
    </row>
    <row r="71" spans="1:23" ht="14.25" customHeight="1">
      <c r="A71" s="120"/>
      <c r="B71" s="120"/>
      <c r="C71" s="49"/>
      <c r="D71" s="679"/>
      <c r="E71" s="49"/>
      <c r="F71" s="49"/>
      <c r="G71" s="49"/>
      <c r="H71" s="49"/>
      <c r="I71" s="49"/>
      <c r="J71" s="49"/>
      <c r="K71" s="49"/>
      <c r="L71" s="49"/>
      <c r="M71" s="49"/>
      <c r="N71" s="249"/>
      <c r="O71" s="249"/>
      <c r="P71" s="52"/>
      <c r="Q71" s="52"/>
      <c r="R71" s="52"/>
      <c r="S71" s="52"/>
      <c r="T71" s="52"/>
      <c r="U71" s="52"/>
      <c r="V71" s="52"/>
      <c r="W71" s="52"/>
    </row>
    <row r="72" spans="1:23" ht="14.25" customHeight="1">
      <c r="A72" s="120"/>
      <c r="B72" s="120"/>
      <c r="C72" s="49"/>
      <c r="D72" s="679"/>
      <c r="E72" s="49"/>
      <c r="F72" s="49"/>
      <c r="G72" s="49"/>
      <c r="H72" s="49"/>
      <c r="I72" s="49"/>
      <c r="J72" s="49"/>
      <c r="K72" s="49"/>
      <c r="L72" s="49"/>
      <c r="M72" s="49"/>
      <c r="N72" s="249"/>
      <c r="O72" s="249"/>
      <c r="P72" s="52"/>
      <c r="Q72" s="52"/>
      <c r="R72" s="52"/>
      <c r="S72" s="52"/>
      <c r="T72" s="52"/>
      <c r="U72" s="52"/>
      <c r="V72" s="52"/>
      <c r="W72" s="52"/>
    </row>
    <row r="73" spans="1:23" ht="14.25" customHeight="1">
      <c r="A73" s="120"/>
      <c r="B73" s="120"/>
      <c r="C73" s="49"/>
      <c r="D73" s="679"/>
      <c r="E73" s="49"/>
      <c r="F73" s="49"/>
      <c r="G73" s="49"/>
      <c r="H73" s="49"/>
      <c r="I73" s="49"/>
      <c r="J73" s="49"/>
      <c r="K73" s="49"/>
      <c r="L73" s="49"/>
      <c r="M73" s="49"/>
      <c r="N73" s="249"/>
      <c r="O73" s="249"/>
      <c r="P73" s="52"/>
      <c r="Q73" s="52"/>
      <c r="R73" s="52"/>
      <c r="S73" s="52"/>
      <c r="T73" s="52"/>
      <c r="U73" s="52"/>
      <c r="V73" s="52"/>
      <c r="W73" s="52"/>
    </row>
    <row r="74" spans="1:23" ht="14.25" customHeight="1">
      <c r="A74" s="120"/>
      <c r="B74" s="120"/>
      <c r="C74" s="49"/>
      <c r="D74" s="679"/>
      <c r="E74" s="49"/>
      <c r="F74" s="49"/>
      <c r="G74" s="49"/>
      <c r="H74" s="49"/>
      <c r="I74" s="49"/>
      <c r="J74" s="49"/>
      <c r="K74" s="49"/>
      <c r="L74" s="49"/>
      <c r="M74" s="49"/>
      <c r="N74" s="249"/>
      <c r="O74" s="249"/>
      <c r="P74" s="52"/>
      <c r="Q74" s="52"/>
      <c r="R74" s="52"/>
      <c r="S74" s="52"/>
      <c r="T74" s="52"/>
      <c r="U74" s="52"/>
      <c r="V74" s="52"/>
      <c r="W74" s="52"/>
    </row>
    <row r="75" spans="1:23" ht="14.25" customHeight="1">
      <c r="A75" s="120"/>
      <c r="B75" s="120"/>
      <c r="C75" s="49"/>
      <c r="D75" s="679"/>
      <c r="E75" s="49"/>
      <c r="F75" s="49"/>
      <c r="G75" s="49"/>
      <c r="H75" s="49"/>
      <c r="I75" s="49"/>
      <c r="J75" s="49"/>
      <c r="K75" s="49"/>
      <c r="L75" s="49"/>
      <c r="M75" s="49"/>
      <c r="N75" s="249"/>
      <c r="O75" s="249"/>
      <c r="P75" s="52"/>
      <c r="Q75" s="52"/>
      <c r="R75" s="52"/>
      <c r="S75" s="52"/>
      <c r="T75" s="52"/>
      <c r="U75" s="52"/>
      <c r="V75" s="52"/>
      <c r="W75" s="52"/>
    </row>
    <row r="76" spans="1:23" ht="14.25" customHeight="1">
      <c r="A76" s="120"/>
      <c r="B76" s="120"/>
      <c r="C76" s="49"/>
      <c r="D76" s="679"/>
      <c r="E76" s="49"/>
      <c r="F76" s="49"/>
      <c r="G76" s="49"/>
      <c r="H76" s="49"/>
      <c r="I76" s="49"/>
      <c r="J76" s="49"/>
      <c r="K76" s="49"/>
      <c r="L76" s="49"/>
      <c r="M76" s="49"/>
      <c r="N76" s="249"/>
      <c r="O76" s="249"/>
      <c r="P76" s="52"/>
      <c r="Q76" s="52"/>
      <c r="R76" s="52"/>
      <c r="S76" s="52"/>
      <c r="T76" s="52"/>
      <c r="U76" s="52"/>
      <c r="V76" s="52"/>
      <c r="W76" s="52"/>
    </row>
    <row r="77" spans="1:23" ht="14.25" customHeight="1">
      <c r="A77" s="120"/>
      <c r="B77" s="120"/>
      <c r="C77" s="49"/>
      <c r="D77" s="679"/>
      <c r="E77" s="49"/>
      <c r="F77" s="49"/>
      <c r="G77" s="49"/>
      <c r="H77" s="49"/>
      <c r="I77" s="49"/>
      <c r="J77" s="49"/>
      <c r="K77" s="49"/>
      <c r="L77" s="49"/>
      <c r="M77" s="49"/>
      <c r="N77" s="249"/>
      <c r="O77" s="249"/>
      <c r="P77" s="52"/>
      <c r="Q77" s="52"/>
      <c r="R77" s="52"/>
      <c r="S77" s="52"/>
      <c r="T77" s="52"/>
      <c r="U77" s="52"/>
      <c r="V77" s="52"/>
      <c r="W77" s="52"/>
    </row>
    <row r="78" spans="1:23" ht="14.25" customHeight="1">
      <c r="A78" s="120"/>
      <c r="B78" s="120"/>
      <c r="C78" s="49"/>
      <c r="D78" s="679"/>
      <c r="E78" s="49"/>
      <c r="F78" s="49"/>
      <c r="G78" s="49"/>
      <c r="H78" s="49"/>
      <c r="I78" s="49"/>
      <c r="J78" s="49"/>
      <c r="K78" s="49"/>
      <c r="L78" s="49"/>
      <c r="M78" s="49"/>
      <c r="N78" s="249"/>
      <c r="O78" s="249"/>
      <c r="P78" s="52"/>
      <c r="Q78" s="52"/>
      <c r="R78" s="52"/>
      <c r="S78" s="52"/>
      <c r="T78" s="52"/>
      <c r="U78" s="52"/>
      <c r="V78" s="52"/>
      <c r="W78" s="52"/>
    </row>
    <row r="79" spans="1:23" ht="14.25" customHeight="1">
      <c r="A79" s="120"/>
      <c r="B79" s="120"/>
      <c r="C79" s="49"/>
      <c r="D79" s="679"/>
      <c r="E79" s="49"/>
      <c r="F79" s="49"/>
      <c r="G79" s="49"/>
      <c r="H79" s="49"/>
      <c r="I79" s="49"/>
      <c r="J79" s="49"/>
      <c r="K79" s="49"/>
      <c r="L79" s="49"/>
      <c r="M79" s="49"/>
      <c r="N79" s="249"/>
      <c r="O79" s="249"/>
      <c r="P79" s="52"/>
      <c r="Q79" s="52"/>
      <c r="R79" s="52"/>
      <c r="S79" s="52"/>
      <c r="T79" s="52"/>
      <c r="U79" s="52"/>
      <c r="V79" s="52"/>
      <c r="W79" s="52"/>
    </row>
    <row r="80" spans="1:23" ht="14.25" customHeight="1">
      <c r="A80" s="120"/>
      <c r="B80" s="120"/>
      <c r="C80" s="49"/>
      <c r="D80" s="679"/>
      <c r="E80" s="49"/>
      <c r="F80" s="49"/>
      <c r="G80" s="49"/>
      <c r="H80" s="49"/>
      <c r="I80" s="49"/>
      <c r="J80" s="49"/>
      <c r="K80" s="49"/>
      <c r="L80" s="49"/>
      <c r="M80" s="49"/>
      <c r="N80" s="249"/>
      <c r="O80" s="249"/>
      <c r="P80" s="52"/>
      <c r="Q80" s="52"/>
      <c r="R80" s="52"/>
      <c r="S80" s="52"/>
      <c r="T80" s="52"/>
      <c r="U80" s="52"/>
      <c r="V80" s="52"/>
      <c r="W80" s="52"/>
    </row>
    <row r="81" spans="1:23" ht="14.25" customHeight="1">
      <c r="A81" s="120"/>
      <c r="B81" s="120"/>
      <c r="C81" s="49"/>
      <c r="D81" s="679"/>
      <c r="E81" s="49"/>
      <c r="F81" s="49"/>
      <c r="G81" s="49"/>
      <c r="H81" s="49"/>
      <c r="I81" s="49"/>
      <c r="J81" s="49"/>
      <c r="K81" s="49"/>
      <c r="L81" s="49"/>
      <c r="M81" s="49"/>
      <c r="N81" s="249"/>
      <c r="O81" s="249"/>
      <c r="P81" s="52"/>
      <c r="Q81" s="52"/>
      <c r="R81" s="52"/>
      <c r="S81" s="52"/>
      <c r="T81" s="52"/>
      <c r="U81" s="52"/>
      <c r="V81" s="52"/>
      <c r="W81" s="52"/>
    </row>
    <row r="82" spans="1:23" ht="14.25" customHeight="1">
      <c r="A82" s="120"/>
      <c r="B82" s="120"/>
      <c r="C82" s="49"/>
      <c r="D82" s="679"/>
      <c r="E82" s="49"/>
      <c r="F82" s="49"/>
      <c r="G82" s="49"/>
      <c r="H82" s="49"/>
      <c r="I82" s="49"/>
      <c r="J82" s="49"/>
      <c r="K82" s="49"/>
      <c r="L82" s="49"/>
      <c r="M82" s="49"/>
      <c r="N82" s="249"/>
      <c r="O82" s="249"/>
      <c r="P82" s="52"/>
      <c r="Q82" s="52"/>
      <c r="R82" s="52"/>
      <c r="S82" s="52"/>
      <c r="T82" s="52"/>
      <c r="U82" s="52"/>
      <c r="V82" s="52"/>
      <c r="W82" s="52"/>
    </row>
    <row r="83" spans="1:23" ht="14.25" customHeight="1">
      <c r="A83" s="120"/>
      <c r="B83" s="120"/>
      <c r="C83" s="49"/>
      <c r="D83" s="679"/>
      <c r="E83" s="49"/>
      <c r="F83" s="49"/>
      <c r="G83" s="49"/>
      <c r="H83" s="49"/>
      <c r="I83" s="49"/>
      <c r="J83" s="49"/>
      <c r="K83" s="49"/>
      <c r="L83" s="49"/>
      <c r="M83" s="49"/>
      <c r="N83" s="52"/>
      <c r="O83" s="52"/>
      <c r="P83" s="52"/>
      <c r="Q83" s="52"/>
      <c r="R83" s="52"/>
      <c r="S83" s="52"/>
      <c r="T83" s="52"/>
      <c r="U83" s="52"/>
      <c r="V83" s="52"/>
      <c r="W83" s="52"/>
    </row>
    <row r="84" spans="1:23"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row>
    <row r="85" spans="1:23"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row>
    <row r="86" spans="1:23"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row>
    <row r="87" spans="1:23"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row>
    <row r="88" spans="1:23"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row>
    <row r="89" spans="1:23"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row>
    <row r="90" spans="1:23"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row>
    <row r="91" spans="1:23"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row>
    <row r="92" spans="1:23"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row>
    <row r="93" spans="1:23"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row>
    <row r="94" spans="1:23"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row>
    <row r="95" spans="1:23"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row>
    <row r="96" spans="1:23"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row>
    <row r="97" spans="1:23"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5.75" customHeight="1">
      <c r="D267" s="681"/>
    </row>
    <row r="268" spans="1:23" ht="15.75" customHeight="1">
      <c r="D268" s="681"/>
    </row>
    <row r="269" spans="1:23" ht="15.75" customHeight="1">
      <c r="D269" s="681"/>
    </row>
    <row r="270" spans="1:23" ht="15.75" customHeight="1">
      <c r="D270" s="681"/>
    </row>
    <row r="271" spans="1:23" ht="15.75" customHeight="1">
      <c r="D271" s="681"/>
    </row>
    <row r="272" spans="1:23"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row r="1001" spans="4:4" ht="15.75" customHeight="1">
      <c r="D1001" s="681"/>
    </row>
  </sheetData>
  <mergeCells count="21">
    <mergeCell ref="B7:B8"/>
    <mergeCell ref="C7:C8"/>
    <mergeCell ref="D7:D8"/>
    <mergeCell ref="E7:E8"/>
    <mergeCell ref="F7:F8"/>
    <mergeCell ref="N7:O7"/>
    <mergeCell ref="J60:M60"/>
    <mergeCell ref="J61:M61"/>
    <mergeCell ref="J66:M66"/>
    <mergeCell ref="A1:C1"/>
    <mergeCell ref="A2:C2"/>
    <mergeCell ref="K2:M2"/>
    <mergeCell ref="A3:M3"/>
    <mergeCell ref="A4:M4"/>
    <mergeCell ref="A5:M5"/>
    <mergeCell ref="A7:A8"/>
    <mergeCell ref="G7:G8"/>
    <mergeCell ref="H7:H8"/>
    <mergeCell ref="I7:I8"/>
    <mergeCell ref="J7:J8"/>
    <mergeCell ref="K7:M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W1001"/>
  <sheetViews>
    <sheetView topLeftCell="A8" zoomScale="70" zoomScaleNormal="70" workbookViewId="0">
      <selection activeCell="U13" sqref="U13"/>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0.81640625" customWidth="1"/>
    <col min="11" max="11" width="9" customWidth="1"/>
    <col min="12" max="12" width="6.7265625" customWidth="1"/>
    <col min="13" max="13" width="8.26953125" customWidth="1"/>
    <col min="14" max="14" width="20" customWidth="1"/>
    <col min="15" max="23" width="8.7265625" customWidth="1"/>
  </cols>
  <sheetData>
    <row r="1" spans="1:23" ht="14.25" customHeight="1">
      <c r="A1" s="2903" t="s">
        <v>0</v>
      </c>
      <c r="B1" s="2874"/>
      <c r="C1" s="2874"/>
      <c r="D1" s="278"/>
      <c r="E1" s="3"/>
      <c r="F1" s="3"/>
      <c r="G1" s="3"/>
      <c r="H1" s="3"/>
      <c r="I1" s="3"/>
      <c r="J1" s="279" t="s">
        <v>799</v>
      </c>
      <c r="K1" s="121"/>
      <c r="L1" s="121"/>
      <c r="M1" s="121"/>
      <c r="N1" s="249"/>
      <c r="O1" s="249"/>
      <c r="P1" s="249"/>
      <c r="Q1" s="52"/>
      <c r="R1" s="52"/>
      <c r="S1" s="52"/>
      <c r="T1" s="52"/>
      <c r="U1" s="52"/>
      <c r="V1" s="52"/>
      <c r="W1" s="52"/>
    </row>
    <row r="2" spans="1:23" ht="14.25" customHeight="1">
      <c r="A2" s="2905" t="s">
        <v>1</v>
      </c>
      <c r="B2" s="2874"/>
      <c r="C2" s="2874"/>
      <c r="D2" s="280"/>
      <c r="E2" s="53"/>
      <c r="F2" s="53"/>
      <c r="G2" s="53"/>
      <c r="H2" s="53"/>
      <c r="I2" s="53"/>
      <c r="J2" s="49"/>
      <c r="K2" s="2920"/>
      <c r="L2" s="2874"/>
      <c r="M2" s="2874"/>
      <c r="N2" s="249"/>
      <c r="O2" s="249"/>
      <c r="P2" s="249"/>
      <c r="Q2" s="52"/>
      <c r="R2" s="52"/>
      <c r="S2" s="52"/>
      <c r="T2" s="52"/>
      <c r="U2" s="52"/>
      <c r="V2" s="52"/>
      <c r="W2" s="52"/>
    </row>
    <row r="3" spans="1:23"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row>
    <row r="4" spans="1:23"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row>
    <row r="5" spans="1:23" ht="30" customHeight="1">
      <c r="A5" s="2921" t="s">
        <v>400</v>
      </c>
      <c r="B5" s="2880"/>
      <c r="C5" s="2880"/>
      <c r="D5" s="2880"/>
      <c r="E5" s="2880"/>
      <c r="F5" s="2880"/>
      <c r="G5" s="2880"/>
      <c r="H5" s="2880"/>
      <c r="I5" s="2880"/>
      <c r="J5" s="2880"/>
      <c r="K5" s="2880"/>
      <c r="L5" s="2880"/>
      <c r="M5" s="2880"/>
      <c r="N5" s="281"/>
      <c r="O5" s="281"/>
      <c r="P5" s="281"/>
      <c r="Q5" s="282"/>
      <c r="R5" s="282"/>
      <c r="S5" s="282"/>
      <c r="T5" s="282"/>
      <c r="U5" s="282"/>
      <c r="V5" s="282"/>
      <c r="W5" s="282"/>
    </row>
    <row r="6" spans="1:23" ht="14.25" customHeight="1">
      <c r="A6" s="56"/>
      <c r="B6" s="56"/>
      <c r="C6" s="56"/>
      <c r="D6" s="432"/>
      <c r="E6" s="56"/>
      <c r="F6" s="56"/>
      <c r="G6" s="56"/>
      <c r="H6" s="56"/>
      <c r="I6" s="56"/>
      <c r="J6" s="56"/>
      <c r="K6" s="56"/>
      <c r="L6" s="56"/>
      <c r="M6" s="56" t="s">
        <v>401</v>
      </c>
      <c r="N6" s="249"/>
      <c r="O6" s="249"/>
      <c r="P6" s="249"/>
      <c r="Q6" s="52"/>
      <c r="R6" s="52"/>
      <c r="S6" s="52"/>
      <c r="T6" s="52"/>
      <c r="U6" s="52"/>
      <c r="V6" s="52"/>
      <c r="W6" s="52"/>
    </row>
    <row r="7" spans="1:23" ht="56.25" customHeight="1">
      <c r="A7" s="2928" t="s">
        <v>159</v>
      </c>
      <c r="B7" s="2930" t="s">
        <v>402</v>
      </c>
      <c r="C7" s="2930" t="s">
        <v>403</v>
      </c>
      <c r="D7" s="2930"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c r="U7" s="257"/>
      <c r="V7" s="257"/>
      <c r="W7" s="257"/>
    </row>
    <row r="8" spans="1:23"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800</v>
      </c>
      <c r="C11" s="311">
        <f t="shared" ref="C11:E11" si="0">C12+C40</f>
        <v>105</v>
      </c>
      <c r="D11" s="447">
        <f t="shared" si="0"/>
        <v>0</v>
      </c>
      <c r="E11" s="311">
        <f t="shared" si="0"/>
        <v>32</v>
      </c>
      <c r="F11" s="311"/>
      <c r="G11" s="311">
        <f t="shared" ref="G11:M11" si="1">G12+G40</f>
        <v>0</v>
      </c>
      <c r="H11" s="311">
        <f t="shared" si="1"/>
        <v>0</v>
      </c>
      <c r="I11" s="448">
        <f t="shared" si="1"/>
        <v>4058</v>
      </c>
      <c r="J11" s="448">
        <f t="shared" si="1"/>
        <v>1777.55</v>
      </c>
      <c r="K11" s="311">
        <f t="shared" si="1"/>
        <v>826.65000000000009</v>
      </c>
      <c r="L11" s="311">
        <f t="shared" si="1"/>
        <v>0</v>
      </c>
      <c r="M11" s="313">
        <f t="shared" si="1"/>
        <v>0</v>
      </c>
      <c r="N11" s="288"/>
      <c r="O11" s="288"/>
      <c r="P11" s="249"/>
      <c r="Q11" s="257"/>
      <c r="R11" s="257"/>
      <c r="S11" s="257"/>
      <c r="T11" s="257"/>
      <c r="U11" s="257"/>
      <c r="V11" s="257"/>
      <c r="W11" s="257"/>
    </row>
    <row r="12" spans="1:23" ht="17.25" customHeight="1">
      <c r="A12" s="307" t="s">
        <v>213</v>
      </c>
      <c r="B12" s="308" t="s">
        <v>433</v>
      </c>
      <c r="C12" s="309">
        <f>C13</f>
        <v>82</v>
      </c>
      <c r="D12" s="447"/>
      <c r="E12" s="309">
        <f>E13</f>
        <v>24</v>
      </c>
      <c r="F12" s="309"/>
      <c r="G12" s="311"/>
      <c r="H12" s="309"/>
      <c r="I12" s="448">
        <f t="shared" ref="I12:M12" si="2">I13</f>
        <v>3413</v>
      </c>
      <c r="J12" s="448">
        <f t="shared" si="2"/>
        <v>1512.8</v>
      </c>
      <c r="K12" s="311">
        <f t="shared" si="2"/>
        <v>826.65000000000009</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C14+C27</f>
        <v>82</v>
      </c>
      <c r="D13" s="447"/>
      <c r="E13" s="311">
        <f>E14+E27</f>
        <v>24</v>
      </c>
      <c r="F13" s="311"/>
      <c r="G13" s="311"/>
      <c r="H13" s="311"/>
      <c r="I13" s="448">
        <f t="shared" ref="I13:M13" si="3">I14+I27</f>
        <v>3413</v>
      </c>
      <c r="J13" s="448">
        <f t="shared" si="3"/>
        <v>1512.8</v>
      </c>
      <c r="K13" s="311">
        <f t="shared" si="3"/>
        <v>826.65000000000009</v>
      </c>
      <c r="L13" s="311">
        <f t="shared" si="3"/>
        <v>0</v>
      </c>
      <c r="M13" s="313">
        <f t="shared" si="3"/>
        <v>0</v>
      </c>
      <c r="N13" s="288"/>
      <c r="O13" s="288"/>
      <c r="P13" s="249"/>
      <c r="Q13" s="257"/>
      <c r="R13" s="257"/>
      <c r="S13" s="257"/>
      <c r="T13" s="257"/>
      <c r="U13" s="257"/>
      <c r="V13" s="257"/>
      <c r="W13" s="257"/>
    </row>
    <row r="14" spans="1:23" ht="31.5" customHeight="1">
      <c r="A14" s="316">
        <v>1.1000000000000001</v>
      </c>
      <c r="B14" s="317" t="s">
        <v>434</v>
      </c>
      <c r="C14" s="309">
        <f>SUM(C15:C26)</f>
        <v>40</v>
      </c>
      <c r="D14" s="447"/>
      <c r="E14" s="309">
        <f>SUM(E15:E26)</f>
        <v>13</v>
      </c>
      <c r="F14" s="309"/>
      <c r="G14" s="309"/>
      <c r="H14" s="309"/>
      <c r="I14" s="448">
        <f t="shared" ref="I14:M14" si="4">SUM(I15:I26)</f>
        <v>1834.4</v>
      </c>
      <c r="J14" s="448">
        <f t="shared" si="4"/>
        <v>787.05</v>
      </c>
      <c r="K14" s="309">
        <f t="shared" si="4"/>
        <v>399.3</v>
      </c>
      <c r="L14" s="309">
        <f t="shared" si="4"/>
        <v>0</v>
      </c>
      <c r="M14" s="320">
        <f t="shared" si="4"/>
        <v>0</v>
      </c>
      <c r="N14" s="372"/>
      <c r="O14" s="372"/>
      <c r="P14" s="423"/>
      <c r="Q14" s="324"/>
      <c r="R14" s="324"/>
      <c r="S14" s="324"/>
      <c r="T14" s="324"/>
      <c r="U14" s="324"/>
      <c r="V14" s="324"/>
      <c r="W14" s="324"/>
    </row>
    <row r="15" spans="1:23" ht="14.25" customHeight="1">
      <c r="A15" s="367" t="s">
        <v>436</v>
      </c>
      <c r="B15" s="682" t="s">
        <v>801</v>
      </c>
      <c r="C15" s="525">
        <v>2</v>
      </c>
      <c r="D15" s="475">
        <v>1</v>
      </c>
      <c r="E15" s="525">
        <v>2</v>
      </c>
      <c r="F15" s="525"/>
      <c r="G15" s="395">
        <v>1</v>
      </c>
      <c r="H15" s="525">
        <v>60</v>
      </c>
      <c r="I15" s="480">
        <f t="shared" ref="I15:I26" si="5">C15*D15*H15</f>
        <v>120</v>
      </c>
      <c r="J15" s="481">
        <f t="shared" ref="J15:J16" si="6">C15*E15*G15*16.5</f>
        <v>66</v>
      </c>
      <c r="K15" s="403">
        <f t="shared" ref="K15:K21" si="7">J15</f>
        <v>66</v>
      </c>
      <c r="L15" s="403">
        <v>0</v>
      </c>
      <c r="M15" s="406">
        <v>0</v>
      </c>
      <c r="N15" s="372"/>
      <c r="O15" s="372"/>
      <c r="P15" s="423"/>
      <c r="Q15" s="324"/>
      <c r="R15" s="324"/>
      <c r="S15" s="324"/>
      <c r="T15" s="324"/>
      <c r="U15" s="324"/>
      <c r="V15" s="324"/>
      <c r="W15" s="324"/>
    </row>
    <row r="16" spans="1:23" ht="15.75" customHeight="1">
      <c r="A16" s="367" t="s">
        <v>440</v>
      </c>
      <c r="B16" s="683" t="s">
        <v>802</v>
      </c>
      <c r="C16" s="525">
        <v>5</v>
      </c>
      <c r="D16" s="475">
        <v>1</v>
      </c>
      <c r="E16" s="525">
        <v>1</v>
      </c>
      <c r="F16" s="525"/>
      <c r="G16" s="395">
        <v>1</v>
      </c>
      <c r="H16" s="525">
        <v>50</v>
      </c>
      <c r="I16" s="480">
        <f t="shared" si="5"/>
        <v>250</v>
      </c>
      <c r="J16" s="481">
        <f t="shared" si="6"/>
        <v>82.5</v>
      </c>
      <c r="K16" s="403">
        <f t="shared" si="7"/>
        <v>82.5</v>
      </c>
      <c r="L16" s="403">
        <v>0</v>
      </c>
      <c r="M16" s="406">
        <v>0</v>
      </c>
      <c r="N16" s="372"/>
      <c r="O16" s="372"/>
      <c r="P16" s="423"/>
      <c r="Q16" s="324"/>
      <c r="R16" s="324"/>
      <c r="S16" s="324"/>
      <c r="T16" s="324"/>
      <c r="U16" s="324"/>
      <c r="V16" s="324"/>
      <c r="W16" s="324"/>
    </row>
    <row r="17" spans="1:23" ht="15.75" customHeight="1">
      <c r="A17" s="367" t="s">
        <v>443</v>
      </c>
      <c r="B17" s="684" t="s">
        <v>804</v>
      </c>
      <c r="C17" s="525">
        <v>1</v>
      </c>
      <c r="D17" s="475">
        <v>1.3</v>
      </c>
      <c r="E17" s="525"/>
      <c r="F17" s="525">
        <v>1</v>
      </c>
      <c r="G17" s="395">
        <v>1</v>
      </c>
      <c r="H17" s="525">
        <v>50</v>
      </c>
      <c r="I17" s="480">
        <f t="shared" si="5"/>
        <v>65</v>
      </c>
      <c r="J17" s="685">
        <f>C17*F17*G17*16.5</f>
        <v>16.5</v>
      </c>
      <c r="K17" s="403">
        <f t="shared" si="7"/>
        <v>16.5</v>
      </c>
      <c r="L17" s="403">
        <v>0</v>
      </c>
      <c r="M17" s="406">
        <v>0</v>
      </c>
      <c r="N17" s="372"/>
      <c r="O17" s="372"/>
      <c r="P17" s="423"/>
      <c r="Q17" s="324"/>
      <c r="R17" s="324"/>
      <c r="S17" s="324"/>
      <c r="T17" s="324"/>
      <c r="U17" s="324"/>
      <c r="V17" s="324"/>
      <c r="W17" s="324"/>
    </row>
    <row r="18" spans="1:23" ht="12.75" customHeight="1">
      <c r="A18" s="367" t="s">
        <v>446</v>
      </c>
      <c r="B18" s="686" t="s">
        <v>805</v>
      </c>
      <c r="C18" s="525">
        <v>3</v>
      </c>
      <c r="D18" s="475">
        <v>1</v>
      </c>
      <c r="E18" s="525">
        <v>1</v>
      </c>
      <c r="F18" s="525"/>
      <c r="G18" s="395">
        <v>1</v>
      </c>
      <c r="H18" s="525">
        <v>27</v>
      </c>
      <c r="I18" s="480">
        <f t="shared" si="5"/>
        <v>81</v>
      </c>
      <c r="J18" s="481">
        <f t="shared" ref="J18:J20" si="8">C18*E18*G18*16.5</f>
        <v>49.5</v>
      </c>
      <c r="K18" s="403">
        <f t="shared" si="7"/>
        <v>49.5</v>
      </c>
      <c r="L18" s="403">
        <v>0</v>
      </c>
      <c r="M18" s="406">
        <v>0</v>
      </c>
      <c r="N18" s="372"/>
      <c r="O18" s="372"/>
      <c r="P18" s="423"/>
      <c r="Q18" s="324"/>
      <c r="R18" s="324"/>
      <c r="S18" s="324"/>
      <c r="T18" s="324"/>
      <c r="U18" s="324"/>
      <c r="V18" s="324"/>
      <c r="W18" s="324"/>
    </row>
    <row r="19" spans="1:23" ht="12.75" customHeight="1">
      <c r="A19" s="367" t="s">
        <v>449</v>
      </c>
      <c r="B19" s="686" t="s">
        <v>806</v>
      </c>
      <c r="C19" s="525">
        <v>3</v>
      </c>
      <c r="D19" s="475">
        <v>1</v>
      </c>
      <c r="E19" s="525">
        <v>1</v>
      </c>
      <c r="F19" s="525"/>
      <c r="G19" s="395">
        <v>1</v>
      </c>
      <c r="H19" s="525">
        <v>27</v>
      </c>
      <c r="I19" s="480">
        <f t="shared" si="5"/>
        <v>81</v>
      </c>
      <c r="J19" s="481">
        <f t="shared" si="8"/>
        <v>49.5</v>
      </c>
      <c r="K19" s="403">
        <f t="shared" si="7"/>
        <v>49.5</v>
      </c>
      <c r="L19" s="403">
        <v>0</v>
      </c>
      <c r="M19" s="406">
        <v>0</v>
      </c>
      <c r="N19" s="372"/>
      <c r="O19" s="372"/>
      <c r="P19" s="423"/>
      <c r="Q19" s="324"/>
      <c r="R19" s="324"/>
      <c r="S19" s="324"/>
      <c r="T19" s="324"/>
      <c r="U19" s="324"/>
      <c r="V19" s="324"/>
      <c r="W19" s="324"/>
    </row>
    <row r="20" spans="1:23" ht="15.75" customHeight="1">
      <c r="A20" s="367" t="s">
        <v>452</v>
      </c>
      <c r="B20" s="686" t="s">
        <v>803</v>
      </c>
      <c r="C20" s="525">
        <v>3</v>
      </c>
      <c r="D20" s="475">
        <v>1</v>
      </c>
      <c r="E20" s="525">
        <v>1</v>
      </c>
      <c r="F20" s="525"/>
      <c r="G20" s="395">
        <v>1</v>
      </c>
      <c r="H20" s="525">
        <v>27</v>
      </c>
      <c r="I20" s="480">
        <f t="shared" si="5"/>
        <v>81</v>
      </c>
      <c r="J20" s="481">
        <f t="shared" si="8"/>
        <v>49.5</v>
      </c>
      <c r="K20" s="403">
        <f t="shared" si="7"/>
        <v>49.5</v>
      </c>
      <c r="L20" s="403">
        <v>0</v>
      </c>
      <c r="M20" s="406">
        <v>0</v>
      </c>
      <c r="N20" s="372"/>
      <c r="O20" s="372"/>
      <c r="P20" s="423"/>
      <c r="Q20" s="324"/>
      <c r="R20" s="324"/>
      <c r="S20" s="324"/>
      <c r="T20" s="324"/>
      <c r="U20" s="324"/>
      <c r="V20" s="324"/>
      <c r="W20" s="324"/>
    </row>
    <row r="21" spans="1:23" ht="28.5" customHeight="1">
      <c r="A21" s="367" t="s">
        <v>455</v>
      </c>
      <c r="B21" s="686" t="s">
        <v>807</v>
      </c>
      <c r="C21" s="687">
        <v>4</v>
      </c>
      <c r="D21" s="688">
        <v>1.3</v>
      </c>
      <c r="E21" s="525">
        <v>1</v>
      </c>
      <c r="F21" s="525"/>
      <c r="G21" s="395">
        <v>1</v>
      </c>
      <c r="H21" s="525">
        <v>27</v>
      </c>
      <c r="I21" s="480">
        <f t="shared" si="5"/>
        <v>140.4</v>
      </c>
      <c r="J21" s="481">
        <f>C21*E21*G21*16.5*1.3</f>
        <v>85.8</v>
      </c>
      <c r="K21" s="403">
        <f t="shared" si="7"/>
        <v>85.8</v>
      </c>
      <c r="L21" s="403">
        <v>0</v>
      </c>
      <c r="M21" s="406">
        <v>0</v>
      </c>
      <c r="N21" s="372"/>
      <c r="O21" s="372"/>
      <c r="P21" s="423"/>
      <c r="Q21" s="324"/>
      <c r="R21" s="324"/>
      <c r="S21" s="324"/>
      <c r="T21" s="324"/>
      <c r="U21" s="324"/>
      <c r="V21" s="324"/>
      <c r="W21" s="324"/>
    </row>
    <row r="22" spans="1:23" ht="15.75" customHeight="1">
      <c r="A22" s="367" t="s">
        <v>457</v>
      </c>
      <c r="B22" s="686" t="s">
        <v>808</v>
      </c>
      <c r="C22" s="687">
        <v>3</v>
      </c>
      <c r="D22" s="688">
        <v>1</v>
      </c>
      <c r="E22" s="525">
        <v>1</v>
      </c>
      <c r="F22" s="525"/>
      <c r="G22" s="395">
        <v>1</v>
      </c>
      <c r="H22" s="525">
        <v>27</v>
      </c>
      <c r="I22" s="480">
        <f t="shared" si="5"/>
        <v>81</v>
      </c>
      <c r="J22" s="481">
        <f>C22*E22*G22*16.5</f>
        <v>49.5</v>
      </c>
      <c r="K22" s="403"/>
      <c r="L22" s="403"/>
      <c r="M22" s="406"/>
      <c r="N22" s="372"/>
      <c r="O22" s="372"/>
      <c r="P22" s="423"/>
      <c r="Q22" s="324"/>
      <c r="R22" s="324"/>
      <c r="S22" s="324"/>
      <c r="T22" s="324"/>
      <c r="U22" s="324"/>
      <c r="V22" s="324"/>
      <c r="W22" s="324"/>
    </row>
    <row r="23" spans="1:23" ht="15.75" customHeight="1">
      <c r="A23" s="367" t="s">
        <v>459</v>
      </c>
      <c r="B23" s="689" t="s">
        <v>809</v>
      </c>
      <c r="C23" s="687">
        <v>5</v>
      </c>
      <c r="D23" s="688">
        <v>1</v>
      </c>
      <c r="E23" s="525">
        <v>1</v>
      </c>
      <c r="F23" s="525"/>
      <c r="G23" s="395">
        <v>1</v>
      </c>
      <c r="H23" s="249">
        <v>50</v>
      </c>
      <c r="I23" s="480">
        <f t="shared" si="5"/>
        <v>250</v>
      </c>
      <c r="J23" s="481">
        <f>C23*E23*G24*16.5</f>
        <v>82.5</v>
      </c>
      <c r="K23" s="403"/>
      <c r="L23" s="403"/>
      <c r="M23" s="406"/>
      <c r="N23" s="372"/>
      <c r="O23" s="372"/>
      <c r="P23" s="423"/>
      <c r="Q23" s="324"/>
      <c r="R23" s="324"/>
      <c r="S23" s="324"/>
      <c r="T23" s="324"/>
      <c r="U23" s="324"/>
      <c r="V23" s="324"/>
      <c r="W23" s="324"/>
    </row>
    <row r="24" spans="1:23" ht="15.75" customHeight="1">
      <c r="A24" s="367" t="s">
        <v>462</v>
      </c>
      <c r="B24" s="689" t="s">
        <v>810</v>
      </c>
      <c r="C24" s="687">
        <v>5</v>
      </c>
      <c r="D24" s="688">
        <v>1.3</v>
      </c>
      <c r="E24" s="525">
        <v>1</v>
      </c>
      <c r="F24" s="525"/>
      <c r="G24" s="395">
        <v>1</v>
      </c>
      <c r="H24" s="525">
        <v>50</v>
      </c>
      <c r="I24" s="480">
        <f t="shared" si="5"/>
        <v>325</v>
      </c>
      <c r="J24" s="481">
        <f>C24*E24*G25*16.5*1.3</f>
        <v>107.25</v>
      </c>
      <c r="K24" s="403"/>
      <c r="L24" s="403"/>
      <c r="M24" s="406"/>
      <c r="N24" s="372"/>
      <c r="O24" s="372"/>
      <c r="P24" s="423"/>
      <c r="Q24" s="324"/>
      <c r="R24" s="324"/>
      <c r="S24" s="324"/>
      <c r="T24" s="324"/>
      <c r="U24" s="324"/>
      <c r="V24" s="324"/>
      <c r="W24" s="324"/>
    </row>
    <row r="25" spans="1:23" ht="15.75" customHeight="1">
      <c r="A25" s="367" t="s">
        <v>465</v>
      </c>
      <c r="B25" s="75" t="s">
        <v>811</v>
      </c>
      <c r="C25" s="525">
        <v>3</v>
      </c>
      <c r="D25" s="475">
        <v>1</v>
      </c>
      <c r="E25" s="525">
        <v>1</v>
      </c>
      <c r="F25" s="525"/>
      <c r="G25" s="395">
        <v>1</v>
      </c>
      <c r="H25" s="525">
        <v>60</v>
      </c>
      <c r="I25" s="480">
        <f t="shared" si="5"/>
        <v>180</v>
      </c>
      <c r="J25" s="481">
        <f t="shared" ref="J25:J26" si="9">C25*E25*G25*16.5</f>
        <v>49.5</v>
      </c>
      <c r="K25" s="403"/>
      <c r="L25" s="403"/>
      <c r="M25" s="406"/>
      <c r="N25" s="372"/>
      <c r="O25" s="372"/>
      <c r="P25" s="423"/>
      <c r="Q25" s="324"/>
      <c r="R25" s="324"/>
      <c r="S25" s="324"/>
      <c r="T25" s="324"/>
      <c r="U25" s="324"/>
      <c r="V25" s="324"/>
      <c r="W25" s="324"/>
    </row>
    <row r="26" spans="1:23" ht="15.75" customHeight="1">
      <c r="A26" s="367" t="s">
        <v>468</v>
      </c>
      <c r="B26" s="75" t="s">
        <v>812</v>
      </c>
      <c r="C26" s="525">
        <v>3</v>
      </c>
      <c r="D26" s="475">
        <v>1</v>
      </c>
      <c r="E26" s="525">
        <v>2</v>
      </c>
      <c r="F26" s="525"/>
      <c r="G26" s="395">
        <v>1</v>
      </c>
      <c r="H26" s="525">
        <v>60</v>
      </c>
      <c r="I26" s="480">
        <f t="shared" si="5"/>
        <v>180</v>
      </c>
      <c r="J26" s="481">
        <f t="shared" si="9"/>
        <v>99</v>
      </c>
      <c r="K26" s="403"/>
      <c r="L26" s="403"/>
      <c r="M26" s="406"/>
      <c r="N26" s="372"/>
      <c r="O26" s="372"/>
      <c r="P26" s="423"/>
      <c r="Q26" s="324"/>
      <c r="R26" s="324"/>
      <c r="S26" s="324"/>
      <c r="T26" s="324"/>
      <c r="U26" s="324"/>
      <c r="V26" s="324"/>
      <c r="W26" s="324"/>
    </row>
    <row r="27" spans="1:23" ht="31.5" customHeight="1">
      <c r="A27" s="356">
        <v>1.2</v>
      </c>
      <c r="B27" s="75" t="s">
        <v>813</v>
      </c>
      <c r="C27" s="393">
        <f>SUM(C28:C39)</f>
        <v>42</v>
      </c>
      <c r="D27" s="475"/>
      <c r="E27" s="393">
        <f>SUM(E28:E39)</f>
        <v>11</v>
      </c>
      <c r="F27" s="393"/>
      <c r="G27" s="395"/>
      <c r="H27" s="393"/>
      <c r="I27" s="476">
        <f t="shared" ref="I27:L27" si="10">SUM(I28:I39)</f>
        <v>1578.6000000000001</v>
      </c>
      <c r="J27" s="448">
        <f t="shared" si="10"/>
        <v>725.75</v>
      </c>
      <c r="K27" s="408">
        <f t="shared" si="10"/>
        <v>427.35</v>
      </c>
      <c r="L27" s="408">
        <f t="shared" si="10"/>
        <v>0</v>
      </c>
      <c r="M27" s="313">
        <v>0</v>
      </c>
      <c r="N27" s="372"/>
      <c r="O27" s="324"/>
      <c r="P27" s="423"/>
      <c r="Q27" s="324"/>
      <c r="R27" s="324"/>
      <c r="S27" s="324"/>
      <c r="T27" s="324"/>
      <c r="U27" s="324"/>
      <c r="V27" s="324"/>
      <c r="W27" s="324"/>
    </row>
    <row r="28" spans="1:23" ht="15.75" customHeight="1">
      <c r="A28" s="367" t="s">
        <v>436</v>
      </c>
      <c r="B28" s="690" t="s">
        <v>814</v>
      </c>
      <c r="C28" s="525">
        <v>5</v>
      </c>
      <c r="D28" s="475">
        <v>1</v>
      </c>
      <c r="E28" s="525">
        <v>1</v>
      </c>
      <c r="F28" s="525"/>
      <c r="G28" s="395">
        <v>1</v>
      </c>
      <c r="H28" s="525">
        <v>16</v>
      </c>
      <c r="I28" s="480">
        <f t="shared" ref="I28:I36" si="11">C28*D28*H28</f>
        <v>80</v>
      </c>
      <c r="J28" s="685">
        <f>C28*E28*G28*16.5</f>
        <v>82.5</v>
      </c>
      <c r="K28" s="403">
        <f t="shared" ref="K28:K33" si="12">J28</f>
        <v>82.5</v>
      </c>
      <c r="L28" s="403">
        <v>0</v>
      </c>
      <c r="M28" s="406">
        <v>0</v>
      </c>
      <c r="N28" s="372"/>
      <c r="O28" s="372"/>
      <c r="P28" s="423"/>
      <c r="Q28" s="324"/>
      <c r="R28" s="324"/>
      <c r="S28" s="324"/>
      <c r="T28" s="324"/>
      <c r="U28" s="324"/>
      <c r="V28" s="324"/>
      <c r="W28" s="324"/>
    </row>
    <row r="29" spans="1:23" ht="15.75" customHeight="1">
      <c r="A29" s="367" t="s">
        <v>440</v>
      </c>
      <c r="B29" s="690" t="s">
        <v>815</v>
      </c>
      <c r="C29" s="401">
        <v>3</v>
      </c>
      <c r="D29" s="479">
        <v>1.3</v>
      </c>
      <c r="E29" s="401">
        <v>1</v>
      </c>
      <c r="F29" s="401"/>
      <c r="G29" s="403">
        <v>1</v>
      </c>
      <c r="H29" s="525">
        <v>16</v>
      </c>
      <c r="I29" s="480">
        <f t="shared" si="11"/>
        <v>62.400000000000006</v>
      </c>
      <c r="J29" s="685">
        <f>C29*E29*G29*16.5*1.3</f>
        <v>64.350000000000009</v>
      </c>
      <c r="K29" s="403">
        <f t="shared" si="12"/>
        <v>64.350000000000009</v>
      </c>
      <c r="L29" s="403">
        <v>0</v>
      </c>
      <c r="M29" s="406">
        <v>0</v>
      </c>
      <c r="N29" s="372"/>
      <c r="O29" s="372"/>
      <c r="P29" s="423"/>
      <c r="Q29" s="324"/>
      <c r="R29" s="324"/>
      <c r="S29" s="324"/>
      <c r="T29" s="324"/>
      <c r="U29" s="324"/>
      <c r="V29" s="324"/>
      <c r="W29" s="324"/>
    </row>
    <row r="30" spans="1:23" ht="15.75" customHeight="1">
      <c r="A30" s="367" t="s">
        <v>446</v>
      </c>
      <c r="B30" s="690" t="s">
        <v>816</v>
      </c>
      <c r="C30" s="525">
        <v>4</v>
      </c>
      <c r="D30" s="475">
        <v>1</v>
      </c>
      <c r="E30" s="525">
        <v>1</v>
      </c>
      <c r="F30" s="525"/>
      <c r="G30" s="395">
        <v>1</v>
      </c>
      <c r="H30" s="525">
        <v>50</v>
      </c>
      <c r="I30" s="480">
        <f t="shared" si="11"/>
        <v>200</v>
      </c>
      <c r="J30" s="481">
        <f t="shared" ref="J30:J35" si="13">C30*E30*G30*16.5</f>
        <v>66</v>
      </c>
      <c r="K30" s="403">
        <f t="shared" si="12"/>
        <v>66</v>
      </c>
      <c r="L30" s="403">
        <v>0</v>
      </c>
      <c r="M30" s="406">
        <v>0</v>
      </c>
      <c r="N30" s="372"/>
      <c r="O30" s="372"/>
      <c r="P30" s="423"/>
      <c r="Q30" s="324"/>
      <c r="R30" s="324"/>
      <c r="S30" s="324"/>
      <c r="T30" s="324"/>
      <c r="U30" s="324"/>
      <c r="V30" s="324"/>
      <c r="W30" s="324"/>
    </row>
    <row r="31" spans="1:23" ht="15.75" customHeight="1">
      <c r="A31" s="367" t="s">
        <v>449</v>
      </c>
      <c r="B31" s="690" t="s">
        <v>817</v>
      </c>
      <c r="C31" s="525">
        <v>5</v>
      </c>
      <c r="D31" s="475">
        <v>1</v>
      </c>
      <c r="E31" s="525">
        <v>1</v>
      </c>
      <c r="F31" s="525"/>
      <c r="G31" s="395">
        <v>1</v>
      </c>
      <c r="H31" s="525">
        <v>50</v>
      </c>
      <c r="I31" s="480">
        <f t="shared" si="11"/>
        <v>250</v>
      </c>
      <c r="J31" s="481">
        <f t="shared" si="13"/>
        <v>82.5</v>
      </c>
      <c r="K31" s="403">
        <f t="shared" si="12"/>
        <v>82.5</v>
      </c>
      <c r="L31" s="403">
        <v>0</v>
      </c>
      <c r="M31" s="406">
        <v>0</v>
      </c>
      <c r="N31" s="372"/>
      <c r="O31" s="372"/>
      <c r="P31" s="423"/>
      <c r="Q31" s="324"/>
      <c r="R31" s="324"/>
      <c r="S31" s="324"/>
      <c r="T31" s="324"/>
      <c r="U31" s="324"/>
      <c r="V31" s="324"/>
      <c r="W31" s="324"/>
    </row>
    <row r="32" spans="1:23" ht="15.75" customHeight="1">
      <c r="A32" s="367" t="s">
        <v>452</v>
      </c>
      <c r="B32" s="690" t="s">
        <v>818</v>
      </c>
      <c r="C32" s="525">
        <v>5</v>
      </c>
      <c r="D32" s="475">
        <v>1.3</v>
      </c>
      <c r="E32" s="525">
        <v>1</v>
      </c>
      <c r="F32" s="525"/>
      <c r="G32" s="395">
        <v>1</v>
      </c>
      <c r="H32" s="525">
        <v>50</v>
      </c>
      <c r="I32" s="480">
        <f t="shared" si="11"/>
        <v>325</v>
      </c>
      <c r="J32" s="481">
        <f t="shared" si="13"/>
        <v>82.5</v>
      </c>
      <c r="K32" s="403">
        <f t="shared" si="12"/>
        <v>82.5</v>
      </c>
      <c r="L32" s="403">
        <v>0</v>
      </c>
      <c r="M32" s="406">
        <v>0</v>
      </c>
      <c r="N32" s="372"/>
      <c r="O32" s="372"/>
      <c r="P32" s="423"/>
      <c r="Q32" s="324"/>
      <c r="R32" s="324"/>
      <c r="S32" s="324"/>
      <c r="T32" s="324"/>
      <c r="U32" s="324"/>
      <c r="V32" s="324"/>
      <c r="W32" s="324"/>
    </row>
    <row r="33" spans="1:23" ht="15.75" customHeight="1">
      <c r="A33" s="367" t="s">
        <v>455</v>
      </c>
      <c r="B33" s="690" t="s">
        <v>819</v>
      </c>
      <c r="C33" s="525">
        <v>3</v>
      </c>
      <c r="D33" s="475">
        <v>1</v>
      </c>
      <c r="E33" s="525">
        <v>1</v>
      </c>
      <c r="F33" s="525"/>
      <c r="G33" s="395">
        <v>1</v>
      </c>
      <c r="H33" s="525">
        <v>50</v>
      </c>
      <c r="I33" s="480">
        <f t="shared" si="11"/>
        <v>150</v>
      </c>
      <c r="J33" s="481">
        <f t="shared" si="13"/>
        <v>49.5</v>
      </c>
      <c r="K33" s="403">
        <f t="shared" si="12"/>
        <v>49.5</v>
      </c>
      <c r="L33" s="403">
        <v>0</v>
      </c>
      <c r="M33" s="406">
        <v>0</v>
      </c>
      <c r="N33" s="372"/>
      <c r="O33" s="372"/>
      <c r="P33" s="423"/>
      <c r="Q33" s="324"/>
      <c r="R33" s="324"/>
      <c r="S33" s="324"/>
      <c r="T33" s="324"/>
      <c r="U33" s="324"/>
      <c r="V33" s="324"/>
      <c r="W33" s="324"/>
    </row>
    <row r="34" spans="1:23" ht="15.75" customHeight="1">
      <c r="A34" s="367"/>
      <c r="B34" s="690" t="s">
        <v>821</v>
      </c>
      <c r="C34" s="525">
        <v>3</v>
      </c>
      <c r="D34" s="475">
        <v>1</v>
      </c>
      <c r="E34" s="525">
        <v>1</v>
      </c>
      <c r="F34" s="525"/>
      <c r="G34" s="395">
        <v>1</v>
      </c>
      <c r="H34" s="525">
        <v>27</v>
      </c>
      <c r="I34" s="480">
        <f t="shared" si="11"/>
        <v>81</v>
      </c>
      <c r="J34" s="481">
        <f t="shared" si="13"/>
        <v>49.5</v>
      </c>
      <c r="K34" s="403"/>
      <c r="L34" s="403"/>
      <c r="M34" s="406"/>
      <c r="N34" s="372"/>
      <c r="O34" s="372"/>
      <c r="P34" s="423"/>
      <c r="Q34" s="324"/>
      <c r="R34" s="324"/>
      <c r="S34" s="324"/>
      <c r="T34" s="324"/>
      <c r="U34" s="324"/>
      <c r="V34" s="324"/>
      <c r="W34" s="324"/>
    </row>
    <row r="35" spans="1:23" ht="15.75" customHeight="1">
      <c r="A35" s="367"/>
      <c r="B35" s="690" t="s">
        <v>820</v>
      </c>
      <c r="C35" s="525">
        <v>3</v>
      </c>
      <c r="D35" s="475">
        <v>1</v>
      </c>
      <c r="E35" s="525">
        <v>1</v>
      </c>
      <c r="F35" s="525"/>
      <c r="G35" s="395">
        <v>1</v>
      </c>
      <c r="H35" s="525">
        <v>27</v>
      </c>
      <c r="I35" s="480">
        <f t="shared" si="11"/>
        <v>81</v>
      </c>
      <c r="J35" s="481">
        <f t="shared" si="13"/>
        <v>49.5</v>
      </c>
      <c r="K35" s="403"/>
      <c r="L35" s="403"/>
      <c r="M35" s="406"/>
      <c r="N35" s="372"/>
      <c r="O35" s="372"/>
      <c r="P35" s="423"/>
      <c r="Q35" s="324"/>
      <c r="R35" s="324"/>
      <c r="S35" s="324"/>
      <c r="T35" s="324"/>
      <c r="U35" s="324"/>
      <c r="V35" s="324"/>
      <c r="W35" s="324"/>
    </row>
    <row r="36" spans="1:23" ht="15.75" customHeight="1">
      <c r="A36" s="367"/>
      <c r="B36" s="690" t="s">
        <v>822</v>
      </c>
      <c r="C36" s="525">
        <v>2</v>
      </c>
      <c r="D36" s="475">
        <v>1.3</v>
      </c>
      <c r="E36" s="525"/>
      <c r="F36" s="525">
        <v>1</v>
      </c>
      <c r="G36" s="395">
        <v>1</v>
      </c>
      <c r="H36" s="525">
        <v>27</v>
      </c>
      <c r="I36" s="480">
        <f t="shared" si="11"/>
        <v>70.2</v>
      </c>
      <c r="J36" s="481">
        <f>C36*F36*G36*16.5</f>
        <v>33</v>
      </c>
      <c r="K36" s="403"/>
      <c r="L36" s="403"/>
      <c r="M36" s="406"/>
      <c r="N36" s="372"/>
      <c r="O36" s="372"/>
      <c r="P36" s="423"/>
      <c r="Q36" s="324"/>
      <c r="R36" s="324"/>
      <c r="S36" s="324"/>
      <c r="T36" s="324"/>
      <c r="U36" s="324"/>
      <c r="V36" s="324"/>
      <c r="W36" s="324"/>
    </row>
    <row r="37" spans="1:23" ht="15.75" customHeight="1">
      <c r="A37" s="367"/>
      <c r="B37" s="691" t="s">
        <v>823</v>
      </c>
      <c r="C37" s="692">
        <v>3</v>
      </c>
      <c r="D37" s="641">
        <v>1.3</v>
      </c>
      <c r="E37" s="637">
        <v>1</v>
      </c>
      <c r="F37" s="588"/>
      <c r="G37" s="693">
        <v>1.3</v>
      </c>
      <c r="H37" s="637">
        <v>30</v>
      </c>
      <c r="I37" s="642">
        <f>(C37*D37*H37)</f>
        <v>117.00000000000001</v>
      </c>
      <c r="J37" s="640">
        <f>SUM(C37*E37*G37*16,5)</f>
        <v>67.400000000000006</v>
      </c>
      <c r="K37" s="403"/>
      <c r="L37" s="403"/>
      <c r="M37" s="406"/>
      <c r="N37" s="372"/>
      <c r="O37" s="372"/>
      <c r="P37" s="423"/>
      <c r="Q37" s="324"/>
      <c r="R37" s="324"/>
      <c r="S37" s="324"/>
      <c r="T37" s="324"/>
      <c r="U37" s="324"/>
      <c r="V37" s="324"/>
      <c r="W37" s="324"/>
    </row>
    <row r="38" spans="1:23" ht="15.75" customHeight="1">
      <c r="A38" s="367"/>
      <c r="B38" s="75" t="s">
        <v>704</v>
      </c>
      <c r="C38" s="525">
        <v>3</v>
      </c>
      <c r="D38" s="475">
        <v>1</v>
      </c>
      <c r="E38" s="525">
        <v>1</v>
      </c>
      <c r="F38" s="525"/>
      <c r="G38" s="395">
        <v>1</v>
      </c>
      <c r="H38" s="525">
        <v>27</v>
      </c>
      <c r="I38" s="480">
        <f t="shared" ref="I38:I39" si="14">C38*D38*H38</f>
        <v>81</v>
      </c>
      <c r="J38" s="481">
        <f t="shared" ref="J38:J39" si="15">C38*E38*G38*16.5</f>
        <v>49.5</v>
      </c>
      <c r="K38" s="403"/>
      <c r="L38" s="403"/>
      <c r="M38" s="406"/>
      <c r="N38" s="372"/>
      <c r="O38" s="372"/>
      <c r="P38" s="423"/>
      <c r="Q38" s="324"/>
      <c r="R38" s="324"/>
      <c r="S38" s="324"/>
      <c r="T38" s="324"/>
      <c r="U38" s="324"/>
      <c r="V38" s="324"/>
      <c r="W38" s="324"/>
    </row>
    <row r="39" spans="1:23" ht="15.75" customHeight="1">
      <c r="A39" s="367"/>
      <c r="B39" s="75" t="s">
        <v>824</v>
      </c>
      <c r="C39" s="525">
        <v>3</v>
      </c>
      <c r="D39" s="475">
        <v>1</v>
      </c>
      <c r="E39" s="525">
        <v>1</v>
      </c>
      <c r="F39" s="525"/>
      <c r="G39" s="395">
        <v>1</v>
      </c>
      <c r="H39" s="525">
        <v>27</v>
      </c>
      <c r="I39" s="480">
        <f t="shared" si="14"/>
        <v>81</v>
      </c>
      <c r="J39" s="481">
        <f t="shared" si="15"/>
        <v>49.5</v>
      </c>
      <c r="K39" s="403"/>
      <c r="L39" s="403"/>
      <c r="M39" s="406"/>
      <c r="N39" s="372"/>
      <c r="O39" s="372"/>
      <c r="P39" s="423"/>
      <c r="Q39" s="324"/>
      <c r="R39" s="324"/>
      <c r="S39" s="324"/>
      <c r="T39" s="324"/>
      <c r="U39" s="324"/>
      <c r="V39" s="324"/>
      <c r="W39" s="324"/>
    </row>
    <row r="40" spans="1:23" ht="14.25" customHeight="1">
      <c r="A40" s="307" t="s">
        <v>246</v>
      </c>
      <c r="B40" s="308" t="s">
        <v>581</v>
      </c>
      <c r="C40" s="309">
        <f>C41+C54</f>
        <v>23</v>
      </c>
      <c r="D40" s="447"/>
      <c r="E40" s="309">
        <f>E41+E54</f>
        <v>8</v>
      </c>
      <c r="F40" s="309"/>
      <c r="G40" s="311"/>
      <c r="H40" s="309"/>
      <c r="I40" s="448">
        <f t="shared" ref="I40:M40" si="16">I41+I54</f>
        <v>645</v>
      </c>
      <c r="J40" s="448">
        <f t="shared" si="16"/>
        <v>264.75</v>
      </c>
      <c r="K40" s="311">
        <f t="shared" si="16"/>
        <v>0</v>
      </c>
      <c r="L40" s="311">
        <f t="shared" si="16"/>
        <v>0</v>
      </c>
      <c r="M40" s="313">
        <f t="shared" si="16"/>
        <v>0</v>
      </c>
      <c r="N40" s="372"/>
      <c r="O40" s="372"/>
      <c r="P40" s="423"/>
      <c r="Q40" s="324"/>
      <c r="R40" s="324"/>
      <c r="S40" s="324"/>
      <c r="T40" s="324"/>
      <c r="U40" s="324"/>
      <c r="V40" s="324"/>
      <c r="W40" s="324"/>
    </row>
    <row r="41" spans="1:23" ht="15.75" customHeight="1">
      <c r="A41" s="307">
        <v>1</v>
      </c>
      <c r="B41" s="317" t="s">
        <v>582</v>
      </c>
      <c r="C41" s="309">
        <f>C42+C48</f>
        <v>23</v>
      </c>
      <c r="D41" s="447"/>
      <c r="E41" s="309">
        <f>E42+E48</f>
        <v>7</v>
      </c>
      <c r="F41" s="309"/>
      <c r="G41" s="311"/>
      <c r="H41" s="309"/>
      <c r="I41" s="448">
        <f t="shared" ref="I41:M41" si="17">I42+I48</f>
        <v>645</v>
      </c>
      <c r="J41" s="448">
        <f t="shared" si="17"/>
        <v>264.75</v>
      </c>
      <c r="K41" s="311">
        <f t="shared" si="17"/>
        <v>0</v>
      </c>
      <c r="L41" s="311">
        <f t="shared" si="17"/>
        <v>0</v>
      </c>
      <c r="M41" s="313">
        <f t="shared" si="17"/>
        <v>0</v>
      </c>
      <c r="N41" s="372"/>
      <c r="O41" s="372"/>
      <c r="P41" s="423"/>
      <c r="Q41" s="324"/>
      <c r="R41" s="324"/>
      <c r="S41" s="324"/>
      <c r="T41" s="324"/>
      <c r="U41" s="324"/>
      <c r="V41" s="324"/>
      <c r="W41" s="324"/>
    </row>
    <row r="42" spans="1:23" ht="24.75" customHeight="1">
      <c r="A42" s="316">
        <v>1.1000000000000001</v>
      </c>
      <c r="B42" s="317" t="s">
        <v>583</v>
      </c>
      <c r="C42" s="309">
        <f>SUM(C43:C47)</f>
        <v>17</v>
      </c>
      <c r="D42" s="447"/>
      <c r="E42" s="309">
        <f>SUM(E43:E47)</f>
        <v>5</v>
      </c>
      <c r="F42" s="309"/>
      <c r="G42" s="311"/>
      <c r="H42" s="309"/>
      <c r="I42" s="448">
        <f t="shared" ref="I42:M42" si="18">SUM(I43:I47)</f>
        <v>405</v>
      </c>
      <c r="J42" s="448">
        <f t="shared" si="18"/>
        <v>195.25</v>
      </c>
      <c r="K42" s="311">
        <f t="shared" si="18"/>
        <v>0</v>
      </c>
      <c r="L42" s="311">
        <f t="shared" si="18"/>
        <v>0</v>
      </c>
      <c r="M42" s="313">
        <f t="shared" si="18"/>
        <v>0</v>
      </c>
      <c r="N42" s="372"/>
      <c r="O42" s="372"/>
      <c r="P42" s="423"/>
      <c r="Q42" s="324"/>
      <c r="R42" s="324"/>
      <c r="S42" s="324"/>
      <c r="T42" s="324"/>
      <c r="U42" s="324"/>
      <c r="V42" s="324"/>
      <c r="W42" s="324"/>
    </row>
    <row r="43" spans="1:23" ht="15.75" customHeight="1">
      <c r="A43" s="380" t="s">
        <v>436</v>
      </c>
      <c r="B43" s="75" t="s">
        <v>825</v>
      </c>
      <c r="C43" s="401">
        <v>3</v>
      </c>
      <c r="D43" s="479">
        <v>1</v>
      </c>
      <c r="E43" s="401">
        <v>1</v>
      </c>
      <c r="F43" s="401"/>
      <c r="G43" s="403">
        <v>1</v>
      </c>
      <c r="H43" s="401">
        <v>40</v>
      </c>
      <c r="I43" s="480">
        <f t="shared" ref="I43:I47" si="19">C43*D43*H43</f>
        <v>120</v>
      </c>
      <c r="J43" s="481">
        <v>34.75</v>
      </c>
      <c r="K43" s="403"/>
      <c r="L43" s="403"/>
      <c r="M43" s="406"/>
      <c r="N43" s="372"/>
      <c r="O43" s="372"/>
      <c r="P43" s="423"/>
      <c r="Q43" s="324"/>
      <c r="R43" s="324"/>
      <c r="S43" s="324"/>
      <c r="T43" s="324"/>
      <c r="U43" s="324"/>
      <c r="V43" s="324"/>
      <c r="W43" s="324"/>
    </row>
    <row r="44" spans="1:23" ht="15.75" customHeight="1">
      <c r="A44" s="380" t="s">
        <v>443</v>
      </c>
      <c r="B44" s="75" t="s">
        <v>826</v>
      </c>
      <c r="C44" s="401">
        <v>3</v>
      </c>
      <c r="D44" s="479">
        <v>1</v>
      </c>
      <c r="E44" s="401">
        <v>1</v>
      </c>
      <c r="F44" s="401"/>
      <c r="G44" s="403">
        <v>1</v>
      </c>
      <c r="H44" s="401">
        <v>40</v>
      </c>
      <c r="I44" s="480">
        <f t="shared" si="19"/>
        <v>120</v>
      </c>
      <c r="J44" s="481">
        <v>34.75</v>
      </c>
      <c r="K44" s="482"/>
      <c r="L44" s="403"/>
      <c r="M44" s="406"/>
      <c r="N44" s="372"/>
      <c r="O44" s="372"/>
      <c r="P44" s="423"/>
      <c r="Q44" s="324"/>
      <c r="R44" s="324"/>
      <c r="S44" s="324"/>
      <c r="T44" s="324"/>
      <c r="U44" s="324"/>
      <c r="V44" s="324"/>
      <c r="W44" s="324"/>
    </row>
    <row r="45" spans="1:23" ht="15.75" customHeight="1">
      <c r="A45" s="380" t="s">
        <v>446</v>
      </c>
      <c r="B45" s="75" t="s">
        <v>827</v>
      </c>
      <c r="C45" s="401">
        <v>5</v>
      </c>
      <c r="D45" s="479">
        <v>1</v>
      </c>
      <c r="E45" s="401">
        <v>1</v>
      </c>
      <c r="F45" s="401"/>
      <c r="G45" s="403">
        <v>1</v>
      </c>
      <c r="H45" s="401">
        <v>15</v>
      </c>
      <c r="I45" s="480">
        <f t="shared" si="19"/>
        <v>75</v>
      </c>
      <c r="J45" s="481">
        <v>56.25</v>
      </c>
      <c r="K45" s="482"/>
      <c r="L45" s="403"/>
      <c r="M45" s="406"/>
      <c r="N45" s="372"/>
      <c r="O45" s="372"/>
      <c r="P45" s="423"/>
      <c r="Q45" s="324"/>
      <c r="R45" s="324"/>
      <c r="S45" s="324"/>
      <c r="T45" s="324"/>
      <c r="U45" s="324"/>
      <c r="V45" s="324"/>
      <c r="W45" s="324"/>
    </row>
    <row r="46" spans="1:23" ht="15.75" customHeight="1">
      <c r="A46" s="380" t="s">
        <v>449</v>
      </c>
      <c r="B46" s="75" t="s">
        <v>828</v>
      </c>
      <c r="C46" s="401">
        <v>3</v>
      </c>
      <c r="D46" s="479">
        <v>1</v>
      </c>
      <c r="E46" s="401">
        <v>1</v>
      </c>
      <c r="F46" s="401"/>
      <c r="G46" s="403">
        <v>1</v>
      </c>
      <c r="H46" s="401">
        <v>15</v>
      </c>
      <c r="I46" s="480">
        <f t="shared" si="19"/>
        <v>45</v>
      </c>
      <c r="J46" s="481">
        <v>34.75</v>
      </c>
      <c r="K46" s="403"/>
      <c r="L46" s="403"/>
      <c r="M46" s="406"/>
      <c r="N46" s="372"/>
      <c r="O46" s="372"/>
      <c r="P46" s="423"/>
      <c r="Q46" s="324"/>
      <c r="R46" s="324"/>
      <c r="S46" s="324"/>
      <c r="T46" s="324"/>
      <c r="U46" s="324"/>
      <c r="V46" s="324"/>
      <c r="W46" s="324"/>
    </row>
    <row r="47" spans="1:23" ht="15.75" customHeight="1">
      <c r="A47" s="380" t="s">
        <v>457</v>
      </c>
      <c r="B47" s="75" t="s">
        <v>829</v>
      </c>
      <c r="C47" s="401">
        <v>3</v>
      </c>
      <c r="D47" s="479">
        <v>1</v>
      </c>
      <c r="E47" s="401">
        <v>1</v>
      </c>
      <c r="F47" s="401"/>
      <c r="G47" s="403">
        <v>1</v>
      </c>
      <c r="H47" s="401">
        <v>15</v>
      </c>
      <c r="I47" s="480">
        <f t="shared" si="19"/>
        <v>45</v>
      </c>
      <c r="J47" s="481">
        <v>34.75</v>
      </c>
      <c r="K47" s="403"/>
      <c r="L47" s="403"/>
      <c r="M47" s="406"/>
      <c r="N47" s="372"/>
      <c r="O47" s="372"/>
      <c r="P47" s="423"/>
      <c r="Q47" s="324"/>
      <c r="R47" s="324"/>
      <c r="S47" s="324"/>
      <c r="T47" s="324"/>
      <c r="U47" s="324"/>
      <c r="V47" s="324"/>
      <c r="W47" s="324"/>
    </row>
    <row r="48" spans="1:23" ht="29.25" customHeight="1">
      <c r="A48" s="356">
        <v>1.2</v>
      </c>
      <c r="B48" s="75" t="s">
        <v>830</v>
      </c>
      <c r="C48" s="393">
        <f>SUM(C49:C53)</f>
        <v>6</v>
      </c>
      <c r="D48" s="475"/>
      <c r="E48" s="393">
        <f>SUM(E49:E53)</f>
        <v>2</v>
      </c>
      <c r="F48" s="393"/>
      <c r="G48" s="395"/>
      <c r="H48" s="393"/>
      <c r="I48" s="476">
        <f t="shared" ref="I48:M48" si="20">SUM(I49:I53)</f>
        <v>240</v>
      </c>
      <c r="J48" s="476">
        <f t="shared" si="20"/>
        <v>69.5</v>
      </c>
      <c r="K48" s="408">
        <f t="shared" si="20"/>
        <v>0</v>
      </c>
      <c r="L48" s="408">
        <f t="shared" si="20"/>
        <v>0</v>
      </c>
      <c r="M48" s="409">
        <f t="shared" si="20"/>
        <v>0</v>
      </c>
      <c r="N48" s="372"/>
      <c r="O48" s="372"/>
      <c r="P48" s="423"/>
      <c r="Q48" s="324"/>
      <c r="R48" s="324"/>
      <c r="S48" s="324"/>
      <c r="T48" s="324"/>
      <c r="U48" s="324"/>
      <c r="V48" s="324"/>
      <c r="W48" s="324"/>
    </row>
    <row r="49" spans="1:23" ht="15.75" customHeight="1">
      <c r="A49" s="380" t="s">
        <v>440</v>
      </c>
      <c r="B49" s="75" t="s">
        <v>831</v>
      </c>
      <c r="C49" s="401">
        <v>3</v>
      </c>
      <c r="D49" s="479">
        <v>1</v>
      </c>
      <c r="E49" s="401">
        <v>1</v>
      </c>
      <c r="F49" s="401"/>
      <c r="G49" s="403">
        <v>1</v>
      </c>
      <c r="H49" s="401">
        <v>40</v>
      </c>
      <c r="I49" s="480">
        <f t="shared" ref="I49:I50" si="21">C49*D49*H49</f>
        <v>120</v>
      </c>
      <c r="J49" s="481">
        <v>34.75</v>
      </c>
      <c r="K49" s="403"/>
      <c r="L49" s="403"/>
      <c r="M49" s="406"/>
      <c r="N49" s="372"/>
      <c r="O49" s="372"/>
      <c r="P49" s="423"/>
      <c r="Q49" s="324"/>
      <c r="R49" s="324"/>
      <c r="S49" s="324"/>
      <c r="T49" s="324"/>
      <c r="U49" s="324"/>
      <c r="V49" s="324"/>
      <c r="W49" s="324"/>
    </row>
    <row r="50" spans="1:23" ht="15.75" customHeight="1">
      <c r="A50" s="380" t="s">
        <v>443</v>
      </c>
      <c r="B50" s="75" t="s">
        <v>832</v>
      </c>
      <c r="C50" s="401">
        <v>3</v>
      </c>
      <c r="D50" s="479">
        <v>1</v>
      </c>
      <c r="E50" s="401">
        <v>1</v>
      </c>
      <c r="F50" s="401"/>
      <c r="G50" s="403">
        <v>1</v>
      </c>
      <c r="H50" s="401">
        <v>40</v>
      </c>
      <c r="I50" s="480">
        <f t="shared" si="21"/>
        <v>120</v>
      </c>
      <c r="J50" s="481">
        <v>34.75</v>
      </c>
      <c r="K50" s="482"/>
      <c r="L50" s="403"/>
      <c r="M50" s="406"/>
      <c r="N50" s="372"/>
      <c r="O50" s="372"/>
      <c r="P50" s="423"/>
      <c r="Q50" s="324"/>
      <c r="R50" s="324"/>
      <c r="S50" s="324"/>
      <c r="T50" s="324"/>
      <c r="U50" s="324"/>
      <c r="V50" s="324"/>
      <c r="W50" s="324"/>
    </row>
    <row r="51" spans="1:23" ht="15.75" customHeight="1">
      <c r="A51" s="380" t="s">
        <v>452</v>
      </c>
      <c r="B51" s="75" t="s">
        <v>833</v>
      </c>
      <c r="C51" s="401"/>
      <c r="D51" s="479"/>
      <c r="E51" s="401"/>
      <c r="F51" s="401"/>
      <c r="G51" s="403"/>
      <c r="H51" s="401"/>
      <c r="I51" s="480"/>
      <c r="J51" s="481"/>
      <c r="K51" s="403"/>
      <c r="L51" s="403"/>
      <c r="M51" s="406"/>
      <c r="N51" s="372"/>
      <c r="O51" s="372"/>
      <c r="P51" s="423"/>
      <c r="Q51" s="324"/>
      <c r="R51" s="324"/>
      <c r="S51" s="324"/>
      <c r="T51" s="324"/>
      <c r="U51" s="324"/>
      <c r="V51" s="324"/>
      <c r="W51" s="324"/>
    </row>
    <row r="52" spans="1:23" ht="15.75" customHeight="1">
      <c r="A52" s="380" t="s">
        <v>455</v>
      </c>
      <c r="B52" s="75" t="s">
        <v>833</v>
      </c>
      <c r="C52" s="401"/>
      <c r="D52" s="479"/>
      <c r="E52" s="401"/>
      <c r="F52" s="401"/>
      <c r="G52" s="403"/>
      <c r="H52" s="401"/>
      <c r="I52" s="480"/>
      <c r="J52" s="481"/>
      <c r="K52" s="403"/>
      <c r="L52" s="403"/>
      <c r="M52" s="406"/>
      <c r="N52" s="372"/>
      <c r="O52" s="372"/>
      <c r="P52" s="423"/>
      <c r="Q52" s="324"/>
      <c r="R52" s="324"/>
      <c r="S52" s="324"/>
      <c r="T52" s="324"/>
      <c r="U52" s="324"/>
      <c r="V52" s="324"/>
      <c r="W52" s="324"/>
    </row>
    <row r="53" spans="1:23" ht="15.75" customHeight="1">
      <c r="A53" s="380" t="s">
        <v>457</v>
      </c>
      <c r="B53" s="75" t="s">
        <v>833</v>
      </c>
      <c r="C53" s="401"/>
      <c r="D53" s="479"/>
      <c r="E53" s="401"/>
      <c r="F53" s="401"/>
      <c r="G53" s="403"/>
      <c r="H53" s="401"/>
      <c r="I53" s="480"/>
      <c r="J53" s="481"/>
      <c r="K53" s="403"/>
      <c r="L53" s="403"/>
      <c r="M53" s="406"/>
      <c r="N53" s="372"/>
      <c r="O53" s="372"/>
      <c r="P53" s="423"/>
      <c r="Q53" s="324"/>
      <c r="R53" s="324"/>
      <c r="S53" s="324"/>
      <c r="T53" s="324"/>
      <c r="U53" s="324"/>
      <c r="V53" s="324"/>
      <c r="W53" s="324"/>
    </row>
    <row r="54" spans="1:23" ht="15.75" customHeight="1">
      <c r="A54" s="307">
        <v>2</v>
      </c>
      <c r="B54" s="308" t="s">
        <v>639</v>
      </c>
      <c r="C54" s="309">
        <f>C55+C61</f>
        <v>0</v>
      </c>
      <c r="D54" s="447"/>
      <c r="E54" s="309">
        <f>E55+E61</f>
        <v>1</v>
      </c>
      <c r="F54" s="309"/>
      <c r="G54" s="311"/>
      <c r="H54" s="309"/>
      <c r="I54" s="448">
        <f t="shared" ref="I54:M54" si="22">I55+I61</f>
        <v>0</v>
      </c>
      <c r="J54" s="448">
        <f t="shared" si="22"/>
        <v>0</v>
      </c>
      <c r="K54" s="311">
        <f t="shared" si="22"/>
        <v>0</v>
      </c>
      <c r="L54" s="311">
        <f t="shared" si="22"/>
        <v>0</v>
      </c>
      <c r="M54" s="313">
        <f t="shared" si="22"/>
        <v>0</v>
      </c>
      <c r="N54" s="372"/>
      <c r="O54" s="372"/>
      <c r="P54" s="423"/>
      <c r="Q54" s="324"/>
      <c r="R54" s="324"/>
      <c r="S54" s="324"/>
      <c r="T54" s="324"/>
      <c r="U54" s="324"/>
      <c r="V54" s="324"/>
      <c r="W54" s="324"/>
    </row>
    <row r="55" spans="1:23" ht="42" customHeight="1">
      <c r="A55" s="316" t="s">
        <v>640</v>
      </c>
      <c r="B55" s="317" t="s">
        <v>641</v>
      </c>
      <c r="C55" s="309">
        <f>SUM(C56:C60)</f>
        <v>0</v>
      </c>
      <c r="D55" s="447"/>
      <c r="E55" s="309">
        <f>SUM(E56:E60)</f>
        <v>1</v>
      </c>
      <c r="F55" s="309"/>
      <c r="G55" s="311"/>
      <c r="H55" s="309"/>
      <c r="I55" s="448">
        <f t="shared" ref="I55:M55" si="23">SUM(I56:I60)</f>
        <v>0</v>
      </c>
      <c r="J55" s="448">
        <f t="shared" si="23"/>
        <v>0</v>
      </c>
      <c r="K55" s="311">
        <f t="shared" si="23"/>
        <v>0</v>
      </c>
      <c r="L55" s="311">
        <f t="shared" si="23"/>
        <v>0</v>
      </c>
      <c r="M55" s="313">
        <f t="shared" si="23"/>
        <v>0</v>
      </c>
      <c r="N55" s="372"/>
      <c r="O55" s="372"/>
      <c r="P55" s="423"/>
      <c r="Q55" s="324"/>
      <c r="R55" s="324"/>
      <c r="S55" s="324"/>
      <c r="T55" s="324"/>
      <c r="U55" s="324"/>
      <c r="V55" s="324"/>
      <c r="W55" s="324"/>
    </row>
    <row r="56" spans="1:23" ht="15.75" customHeight="1">
      <c r="A56" s="380" t="s">
        <v>436</v>
      </c>
      <c r="B56" s="75" t="s">
        <v>642</v>
      </c>
      <c r="C56" s="401"/>
      <c r="D56" s="479">
        <v>1</v>
      </c>
      <c r="E56" s="401">
        <v>1</v>
      </c>
      <c r="F56" s="401"/>
      <c r="G56" s="403"/>
      <c r="H56" s="401">
        <v>40</v>
      </c>
      <c r="I56" s="480">
        <f t="shared" ref="I56:I60" si="24">C56*D56*H56</f>
        <v>0</v>
      </c>
      <c r="J56" s="481">
        <f t="shared" ref="J56:J60" si="25">C56*E56*G56*16.5</f>
        <v>0</v>
      </c>
      <c r="K56" s="403"/>
      <c r="L56" s="403"/>
      <c r="M56" s="406"/>
      <c r="N56" s="372"/>
      <c r="O56" s="372"/>
      <c r="P56" s="423"/>
      <c r="Q56" s="324"/>
      <c r="R56" s="324"/>
      <c r="S56" s="324"/>
      <c r="T56" s="324"/>
      <c r="U56" s="324"/>
      <c r="V56" s="324"/>
      <c r="W56" s="324"/>
    </row>
    <row r="57" spans="1:23" ht="15.75" customHeight="1">
      <c r="A57" s="380" t="s">
        <v>440</v>
      </c>
      <c r="B57" s="75" t="s">
        <v>642</v>
      </c>
      <c r="C57" s="401"/>
      <c r="D57" s="479"/>
      <c r="E57" s="401"/>
      <c r="F57" s="401"/>
      <c r="G57" s="403"/>
      <c r="H57" s="401"/>
      <c r="I57" s="480">
        <f t="shared" si="24"/>
        <v>0</v>
      </c>
      <c r="J57" s="481">
        <f t="shared" si="25"/>
        <v>0</v>
      </c>
      <c r="K57" s="403"/>
      <c r="L57" s="403"/>
      <c r="M57" s="406"/>
      <c r="N57" s="372"/>
      <c r="O57" s="372"/>
      <c r="P57" s="423"/>
      <c r="Q57" s="324"/>
      <c r="R57" s="324"/>
      <c r="S57" s="324"/>
      <c r="T57" s="324"/>
      <c r="U57" s="324"/>
      <c r="V57" s="324"/>
      <c r="W57" s="324"/>
    </row>
    <row r="58" spans="1:23" ht="15.75" customHeight="1">
      <c r="A58" s="380" t="s">
        <v>443</v>
      </c>
      <c r="B58" s="75" t="s">
        <v>642</v>
      </c>
      <c r="C58" s="401"/>
      <c r="D58" s="479"/>
      <c r="E58" s="401"/>
      <c r="F58" s="401"/>
      <c r="G58" s="403"/>
      <c r="H58" s="401"/>
      <c r="I58" s="480">
        <f t="shared" si="24"/>
        <v>0</v>
      </c>
      <c r="J58" s="481">
        <f t="shared" si="25"/>
        <v>0</v>
      </c>
      <c r="K58" s="403"/>
      <c r="L58" s="403"/>
      <c r="M58" s="406"/>
      <c r="N58" s="372"/>
      <c r="O58" s="372"/>
      <c r="P58" s="423"/>
      <c r="Q58" s="324"/>
      <c r="R58" s="324"/>
      <c r="S58" s="324"/>
      <c r="T58" s="324"/>
      <c r="U58" s="324"/>
      <c r="V58" s="324"/>
      <c r="W58" s="324"/>
    </row>
    <row r="59" spans="1:23" ht="15.75" customHeight="1">
      <c r="A59" s="380" t="s">
        <v>446</v>
      </c>
      <c r="B59" s="75" t="s">
        <v>642</v>
      </c>
      <c r="C59" s="401"/>
      <c r="D59" s="479"/>
      <c r="E59" s="401"/>
      <c r="F59" s="401"/>
      <c r="G59" s="403"/>
      <c r="H59" s="401"/>
      <c r="I59" s="480">
        <f t="shared" si="24"/>
        <v>0</v>
      </c>
      <c r="J59" s="481">
        <f t="shared" si="25"/>
        <v>0</v>
      </c>
      <c r="K59" s="403"/>
      <c r="L59" s="403"/>
      <c r="M59" s="406"/>
      <c r="N59" s="372"/>
      <c r="O59" s="372"/>
      <c r="P59" s="423"/>
      <c r="Q59" s="324"/>
      <c r="R59" s="324"/>
      <c r="S59" s="324"/>
      <c r="T59" s="324"/>
      <c r="U59" s="324"/>
      <c r="V59" s="324"/>
      <c r="W59" s="324"/>
    </row>
    <row r="60" spans="1:23" ht="15.75" customHeight="1">
      <c r="A60" s="380" t="s">
        <v>449</v>
      </c>
      <c r="B60" s="75" t="s">
        <v>642</v>
      </c>
      <c r="C60" s="401"/>
      <c r="D60" s="479"/>
      <c r="E60" s="401"/>
      <c r="F60" s="401"/>
      <c r="G60" s="403"/>
      <c r="H60" s="401"/>
      <c r="I60" s="480">
        <f t="shared" si="24"/>
        <v>0</v>
      </c>
      <c r="J60" s="481">
        <f t="shared" si="25"/>
        <v>0</v>
      </c>
      <c r="K60" s="403"/>
      <c r="L60" s="403"/>
      <c r="M60" s="406"/>
      <c r="N60" s="372"/>
      <c r="O60" s="372"/>
      <c r="P60" s="423"/>
      <c r="Q60" s="324"/>
      <c r="R60" s="324"/>
      <c r="S60" s="324"/>
      <c r="T60" s="324"/>
      <c r="U60" s="324"/>
      <c r="V60" s="324"/>
      <c r="W60" s="324"/>
    </row>
    <row r="61" spans="1:23" ht="56.25" customHeight="1">
      <c r="A61" s="367" t="s">
        <v>640</v>
      </c>
      <c r="B61" s="75" t="s">
        <v>834</v>
      </c>
      <c r="C61" s="393">
        <f>SUM(C62:C68)</f>
        <v>0</v>
      </c>
      <c r="D61" s="475"/>
      <c r="E61" s="393">
        <f>SUM(E62:E68)</f>
        <v>0</v>
      </c>
      <c r="F61" s="393"/>
      <c r="G61" s="395"/>
      <c r="H61" s="393"/>
      <c r="I61" s="476">
        <f t="shared" ref="I61:M61" si="26">SUM(I62:I68)</f>
        <v>0</v>
      </c>
      <c r="J61" s="476">
        <f t="shared" si="26"/>
        <v>0</v>
      </c>
      <c r="K61" s="408">
        <f t="shared" si="26"/>
        <v>0</v>
      </c>
      <c r="L61" s="408">
        <f t="shared" si="26"/>
        <v>0</v>
      </c>
      <c r="M61" s="409">
        <f t="shared" si="26"/>
        <v>0</v>
      </c>
      <c r="N61" s="372"/>
      <c r="O61" s="372"/>
      <c r="P61" s="423"/>
      <c r="Q61" s="324"/>
      <c r="R61" s="324"/>
      <c r="S61" s="324"/>
      <c r="T61" s="324"/>
      <c r="U61" s="324"/>
      <c r="V61" s="324"/>
      <c r="W61" s="324"/>
    </row>
    <row r="62" spans="1:23" ht="15.75" customHeight="1">
      <c r="A62" s="380" t="s">
        <v>452</v>
      </c>
      <c r="B62" s="75" t="s">
        <v>642</v>
      </c>
      <c r="C62" s="401"/>
      <c r="D62" s="479"/>
      <c r="E62" s="401"/>
      <c r="F62" s="401"/>
      <c r="G62" s="403"/>
      <c r="H62" s="401"/>
      <c r="I62" s="480">
        <f t="shared" ref="I62:I68" si="27">C62*D62*H62</f>
        <v>0</v>
      </c>
      <c r="J62" s="481">
        <v>0</v>
      </c>
      <c r="K62" s="403"/>
      <c r="L62" s="403"/>
      <c r="M62" s="406"/>
      <c r="N62" s="372"/>
      <c r="O62" s="372"/>
      <c r="P62" s="423"/>
      <c r="Q62" s="324"/>
      <c r="R62" s="324"/>
      <c r="S62" s="324"/>
      <c r="T62" s="324"/>
      <c r="U62" s="324"/>
      <c r="V62" s="324"/>
      <c r="W62" s="324"/>
    </row>
    <row r="63" spans="1:23" ht="15.75" customHeight="1">
      <c r="A63" s="380" t="s">
        <v>455</v>
      </c>
      <c r="B63" s="75" t="s">
        <v>642</v>
      </c>
      <c r="C63" s="401"/>
      <c r="D63" s="479"/>
      <c r="E63" s="401"/>
      <c r="F63" s="401"/>
      <c r="G63" s="403"/>
      <c r="H63" s="401"/>
      <c r="I63" s="480">
        <f t="shared" si="27"/>
        <v>0</v>
      </c>
      <c r="J63" s="481">
        <f t="shared" ref="J63:J68" si="28">C63*E63*G63*16.5</f>
        <v>0</v>
      </c>
      <c r="K63" s="403"/>
      <c r="L63" s="403"/>
      <c r="M63" s="406"/>
      <c r="N63" s="372"/>
      <c r="O63" s="372"/>
      <c r="P63" s="423"/>
      <c r="Q63" s="324"/>
      <c r="R63" s="324"/>
      <c r="S63" s="324"/>
      <c r="T63" s="324"/>
      <c r="U63" s="324"/>
      <c r="V63" s="324"/>
      <c r="W63" s="324"/>
    </row>
    <row r="64" spans="1:23" ht="15.75" customHeight="1">
      <c r="A64" s="380" t="s">
        <v>457</v>
      </c>
      <c r="B64" s="75" t="s">
        <v>642</v>
      </c>
      <c r="C64" s="401"/>
      <c r="D64" s="479"/>
      <c r="E64" s="401"/>
      <c r="F64" s="401"/>
      <c r="G64" s="403"/>
      <c r="H64" s="401"/>
      <c r="I64" s="480">
        <f t="shared" si="27"/>
        <v>0</v>
      </c>
      <c r="J64" s="481">
        <f t="shared" si="28"/>
        <v>0</v>
      </c>
      <c r="K64" s="403"/>
      <c r="L64" s="403"/>
      <c r="M64" s="406"/>
      <c r="N64" s="372"/>
      <c r="O64" s="372"/>
      <c r="P64" s="423"/>
      <c r="Q64" s="324"/>
      <c r="R64" s="324"/>
      <c r="S64" s="324"/>
      <c r="T64" s="324"/>
      <c r="U64" s="324"/>
      <c r="V64" s="324"/>
      <c r="W64" s="324"/>
    </row>
    <row r="65" spans="1:23" ht="15.75" customHeight="1">
      <c r="A65" s="380" t="s">
        <v>459</v>
      </c>
      <c r="B65" s="75" t="s">
        <v>642</v>
      </c>
      <c r="C65" s="401"/>
      <c r="D65" s="479"/>
      <c r="E65" s="401"/>
      <c r="F65" s="401"/>
      <c r="G65" s="403"/>
      <c r="H65" s="401"/>
      <c r="I65" s="480">
        <f t="shared" si="27"/>
        <v>0</v>
      </c>
      <c r="J65" s="481">
        <f t="shared" si="28"/>
        <v>0</v>
      </c>
      <c r="K65" s="403"/>
      <c r="L65" s="403"/>
      <c r="M65" s="406"/>
      <c r="N65" s="372"/>
      <c r="O65" s="372"/>
      <c r="P65" s="423"/>
      <c r="Q65" s="324"/>
      <c r="R65" s="324"/>
      <c r="S65" s="324"/>
      <c r="T65" s="324"/>
      <c r="U65" s="324"/>
      <c r="V65" s="324"/>
      <c r="W65" s="324"/>
    </row>
    <row r="66" spans="1:23" ht="15.75" customHeight="1">
      <c r="A66" s="380" t="s">
        <v>462</v>
      </c>
      <c r="B66" s="75" t="s">
        <v>642</v>
      </c>
      <c r="C66" s="401"/>
      <c r="D66" s="479"/>
      <c r="E66" s="401"/>
      <c r="F66" s="401"/>
      <c r="G66" s="403"/>
      <c r="H66" s="401"/>
      <c r="I66" s="480">
        <f t="shared" si="27"/>
        <v>0</v>
      </c>
      <c r="J66" s="481">
        <f t="shared" si="28"/>
        <v>0</v>
      </c>
      <c r="K66" s="403"/>
      <c r="L66" s="403"/>
      <c r="M66" s="406"/>
      <c r="N66" s="372"/>
      <c r="O66" s="372"/>
      <c r="P66" s="423"/>
      <c r="Q66" s="324"/>
      <c r="R66" s="324"/>
      <c r="S66" s="324"/>
      <c r="T66" s="324"/>
      <c r="U66" s="324"/>
      <c r="V66" s="324"/>
      <c r="W66" s="324"/>
    </row>
    <row r="67" spans="1:23" ht="15.75" customHeight="1">
      <c r="A67" s="380" t="s">
        <v>465</v>
      </c>
      <c r="B67" s="75" t="s">
        <v>642</v>
      </c>
      <c r="C67" s="401"/>
      <c r="D67" s="479"/>
      <c r="E67" s="401"/>
      <c r="F67" s="401"/>
      <c r="G67" s="403"/>
      <c r="H67" s="401"/>
      <c r="I67" s="480">
        <f t="shared" si="27"/>
        <v>0</v>
      </c>
      <c r="J67" s="481">
        <f t="shared" si="28"/>
        <v>0</v>
      </c>
      <c r="K67" s="403"/>
      <c r="L67" s="403"/>
      <c r="M67" s="406"/>
      <c r="N67" s="372"/>
      <c r="O67" s="372"/>
      <c r="P67" s="423"/>
      <c r="Q67" s="324"/>
      <c r="R67" s="324"/>
      <c r="S67" s="324"/>
      <c r="T67" s="324"/>
      <c r="U67" s="324"/>
      <c r="V67" s="324"/>
      <c r="W67" s="324"/>
    </row>
    <row r="68" spans="1:23" ht="14.25" customHeight="1">
      <c r="A68" s="486" t="s">
        <v>468</v>
      </c>
      <c r="B68" s="487" t="s">
        <v>642</v>
      </c>
      <c r="C68" s="488"/>
      <c r="D68" s="489"/>
      <c r="E68" s="488"/>
      <c r="F68" s="488"/>
      <c r="G68" s="490"/>
      <c r="H68" s="488"/>
      <c r="I68" s="491">
        <f t="shared" si="27"/>
        <v>0</v>
      </c>
      <c r="J68" s="492">
        <f t="shared" si="28"/>
        <v>0</v>
      </c>
      <c r="K68" s="490"/>
      <c r="L68" s="490"/>
      <c r="M68" s="493"/>
      <c r="N68" s="372"/>
      <c r="O68" s="372"/>
      <c r="P68" s="423"/>
      <c r="Q68" s="52"/>
      <c r="R68" s="52"/>
      <c r="S68" s="52"/>
      <c r="T68" s="52"/>
      <c r="U68" s="52"/>
      <c r="V68" s="52"/>
      <c r="W68" s="52"/>
    </row>
    <row r="69" spans="1:23" ht="39.75" customHeight="1">
      <c r="A69" s="410" t="s">
        <v>87</v>
      </c>
      <c r="B69" s="411" t="s">
        <v>644</v>
      </c>
      <c r="C69" s="412"/>
      <c r="D69" s="494"/>
      <c r="E69" s="412"/>
      <c r="F69" s="412"/>
      <c r="G69" s="414"/>
      <c r="H69" s="412"/>
      <c r="I69" s="495"/>
      <c r="J69" s="495"/>
      <c r="K69" s="414"/>
      <c r="L69" s="414"/>
      <c r="M69" s="416"/>
      <c r="N69" s="372"/>
      <c r="O69" s="372"/>
      <c r="P69" s="423"/>
      <c r="Q69" s="324"/>
      <c r="R69" s="324"/>
      <c r="S69" s="324"/>
      <c r="T69" s="324"/>
      <c r="U69" s="324"/>
      <c r="V69" s="324"/>
      <c r="W69" s="324"/>
    </row>
    <row r="70" spans="1:23" ht="39.75" customHeight="1">
      <c r="A70" s="410"/>
      <c r="B70" s="411" t="s">
        <v>645</v>
      </c>
      <c r="C70" s="412"/>
      <c r="D70" s="494"/>
      <c r="E70" s="412"/>
      <c r="F70" s="412"/>
      <c r="G70" s="414"/>
      <c r="H70" s="412"/>
      <c r="I70" s="495"/>
      <c r="J70" s="495"/>
      <c r="K70" s="414"/>
      <c r="L70" s="414"/>
      <c r="M70" s="416"/>
      <c r="N70" s="372"/>
      <c r="O70" s="372"/>
      <c r="P70" s="423"/>
      <c r="Q70" s="324"/>
      <c r="R70" s="324"/>
      <c r="S70" s="324"/>
      <c r="T70" s="324"/>
      <c r="U70" s="324"/>
      <c r="V70" s="324"/>
      <c r="W70" s="324"/>
    </row>
    <row r="71" spans="1:23" ht="39.75" customHeight="1">
      <c r="A71" s="410"/>
      <c r="B71" s="411" t="s">
        <v>646</v>
      </c>
      <c r="C71" s="412"/>
      <c r="D71" s="494"/>
      <c r="E71" s="412"/>
      <c r="F71" s="412"/>
      <c r="G71" s="414"/>
      <c r="H71" s="412"/>
      <c r="I71" s="495"/>
      <c r="J71" s="495"/>
      <c r="K71" s="414"/>
      <c r="L71" s="414"/>
      <c r="M71" s="416"/>
      <c r="N71" s="372"/>
      <c r="O71" s="372"/>
      <c r="P71" s="423"/>
      <c r="Q71" s="324"/>
      <c r="R71" s="324"/>
      <c r="S71" s="324"/>
      <c r="T71" s="324"/>
      <c r="U71" s="324"/>
      <c r="V71" s="324"/>
      <c r="W71" s="324"/>
    </row>
    <row r="72" spans="1:23" ht="14.25" customHeight="1">
      <c r="A72" s="417"/>
      <c r="B72" s="418"/>
      <c r="C72" s="419"/>
      <c r="D72" s="496"/>
      <c r="E72" s="419"/>
      <c r="F72" s="419"/>
      <c r="G72" s="421"/>
      <c r="H72" s="419"/>
      <c r="I72" s="694"/>
      <c r="J72" s="695"/>
      <c r="K72" s="421"/>
      <c r="L72" s="421"/>
      <c r="M72" s="421"/>
      <c r="N72" s="423"/>
      <c r="O72" s="423"/>
      <c r="P72" s="423"/>
      <c r="Q72" s="52"/>
      <c r="R72" s="52"/>
      <c r="S72" s="52"/>
      <c r="T72" s="52"/>
      <c r="U72" s="52"/>
      <c r="V72" s="52"/>
      <c r="W72" s="52"/>
    </row>
    <row r="73" spans="1:23" ht="13.5" customHeight="1">
      <c r="A73" s="120"/>
      <c r="B73" s="120"/>
      <c r="C73" s="249"/>
      <c r="D73" s="497"/>
      <c r="E73" s="249"/>
      <c r="F73" s="249"/>
      <c r="G73" s="249"/>
      <c r="H73" s="249"/>
      <c r="I73" s="249"/>
      <c r="J73" s="2875" t="s">
        <v>647</v>
      </c>
      <c r="K73" s="2874"/>
      <c r="L73" s="2874"/>
      <c r="M73" s="2874"/>
      <c r="N73" s="249"/>
      <c r="O73" s="249"/>
      <c r="P73" s="249"/>
      <c r="Q73" s="52"/>
      <c r="R73" s="52"/>
      <c r="S73" s="52"/>
      <c r="T73" s="52"/>
      <c r="U73" s="52"/>
      <c r="V73" s="52"/>
      <c r="W73" s="52"/>
    </row>
    <row r="74" spans="1:23" ht="14.25" customHeight="1">
      <c r="A74" s="53"/>
      <c r="B74" s="53" t="s">
        <v>648</v>
      </c>
      <c r="C74" s="425"/>
      <c r="D74" s="498"/>
      <c r="E74" s="426" t="s">
        <v>649</v>
      </c>
      <c r="F74" s="425"/>
      <c r="G74" s="425"/>
      <c r="H74" s="425"/>
      <c r="I74" s="425"/>
      <c r="J74" s="2919" t="s">
        <v>650</v>
      </c>
      <c r="K74" s="2874"/>
      <c r="L74" s="2874"/>
      <c r="M74" s="2874"/>
      <c r="N74" s="423"/>
      <c r="O74" s="423"/>
      <c r="P74" s="423"/>
      <c r="Q74" s="427"/>
      <c r="R74" s="427"/>
      <c r="S74" s="427"/>
      <c r="T74" s="427"/>
      <c r="U74" s="427"/>
      <c r="V74" s="427"/>
      <c r="W74" s="427"/>
    </row>
    <row r="75" spans="1:23" ht="14.25" customHeight="1">
      <c r="A75" s="120"/>
      <c r="B75" s="120" t="s">
        <v>651</v>
      </c>
      <c r="C75" s="49"/>
      <c r="D75" s="499"/>
      <c r="E75" s="49"/>
      <c r="F75" s="49"/>
      <c r="G75" s="49"/>
      <c r="H75" s="49"/>
      <c r="I75" s="49"/>
      <c r="J75" s="429"/>
      <c r="N75" s="249"/>
      <c r="O75" s="249"/>
      <c r="P75" s="249"/>
      <c r="Q75" s="52"/>
      <c r="R75" s="52"/>
      <c r="S75" s="52"/>
      <c r="T75" s="52"/>
      <c r="U75" s="52"/>
      <c r="V75" s="52"/>
      <c r="W75" s="52"/>
    </row>
    <row r="76" spans="1:23" ht="14.25" customHeight="1">
      <c r="A76" s="120"/>
      <c r="B76" s="120"/>
      <c r="C76" s="49"/>
      <c r="D76" s="499"/>
      <c r="E76" s="49"/>
      <c r="F76" s="49"/>
      <c r="G76" s="49"/>
      <c r="H76" s="49"/>
      <c r="I76" s="49"/>
      <c r="J76" s="429"/>
      <c r="N76" s="249"/>
      <c r="O76" s="249"/>
      <c r="P76" s="249"/>
      <c r="Q76" s="52"/>
      <c r="R76" s="52"/>
      <c r="S76" s="52"/>
      <c r="T76" s="52"/>
      <c r="U76" s="52"/>
      <c r="V76" s="52"/>
      <c r="W76" s="52"/>
    </row>
    <row r="77" spans="1:23" ht="14.25" customHeight="1">
      <c r="A77" s="120"/>
      <c r="B77" s="120"/>
      <c r="C77" s="49"/>
      <c r="D77" s="499"/>
      <c r="E77" s="49"/>
      <c r="F77" s="49"/>
      <c r="G77" s="49"/>
      <c r="H77" s="49"/>
      <c r="I77" s="49"/>
      <c r="J77" s="429"/>
      <c r="N77" s="249"/>
      <c r="O77" s="249"/>
      <c r="P77" s="249"/>
      <c r="Q77" s="52"/>
      <c r="R77" s="52"/>
      <c r="S77" s="52"/>
      <c r="T77" s="52"/>
      <c r="U77" s="52"/>
      <c r="V77" s="52"/>
      <c r="W77" s="52"/>
    </row>
    <row r="78" spans="1:23" ht="14.25" customHeight="1">
      <c r="A78" s="120"/>
      <c r="B78" s="120"/>
      <c r="C78" s="49"/>
      <c r="D78" s="499"/>
      <c r="E78" s="49"/>
      <c r="F78" s="49"/>
      <c r="G78" s="49"/>
      <c r="H78" s="49"/>
      <c r="I78" s="49"/>
      <c r="J78" s="429"/>
      <c r="N78" s="249"/>
      <c r="O78" s="249"/>
      <c r="P78" s="249"/>
      <c r="Q78" s="52"/>
      <c r="R78" s="52"/>
      <c r="S78" s="52"/>
      <c r="T78" s="52"/>
      <c r="U78" s="52"/>
      <c r="V78" s="52"/>
      <c r="W78" s="52"/>
    </row>
    <row r="79" spans="1:23" ht="14.25" customHeight="1">
      <c r="A79" s="120"/>
      <c r="B79" s="120"/>
      <c r="C79" s="49"/>
      <c r="D79" s="499"/>
      <c r="E79" s="49"/>
      <c r="F79" s="49"/>
      <c r="G79" s="49"/>
      <c r="H79" s="49"/>
      <c r="I79" s="49"/>
      <c r="J79" s="2920" t="s">
        <v>652</v>
      </c>
      <c r="K79" s="2874"/>
      <c r="L79" s="2874"/>
      <c r="M79" s="2874"/>
      <c r="N79" s="249"/>
      <c r="O79" s="249"/>
      <c r="P79" s="249"/>
      <c r="Q79" s="52"/>
      <c r="R79" s="52"/>
      <c r="S79" s="52"/>
      <c r="T79" s="52"/>
      <c r="U79" s="52"/>
      <c r="V79" s="52"/>
      <c r="W79" s="52"/>
    </row>
    <row r="80" spans="1:23" ht="14.25" customHeight="1">
      <c r="A80" s="120"/>
      <c r="B80" s="120"/>
      <c r="C80" s="49"/>
      <c r="D80" s="499"/>
      <c r="E80" s="49"/>
      <c r="F80" s="49"/>
      <c r="G80" s="49"/>
      <c r="H80" s="49"/>
      <c r="I80" s="49"/>
      <c r="J80" s="49"/>
      <c r="K80" s="49"/>
      <c r="L80" s="49"/>
      <c r="M80" s="49"/>
      <c r="N80" s="249"/>
      <c r="O80" s="249"/>
      <c r="P80" s="249"/>
      <c r="Q80" s="52"/>
      <c r="R80" s="52"/>
      <c r="S80" s="52"/>
      <c r="T80" s="52"/>
      <c r="U80" s="52"/>
      <c r="V80" s="52"/>
      <c r="W80" s="52"/>
    </row>
    <row r="81" spans="1:23" ht="14.25" customHeight="1">
      <c r="A81" s="120"/>
      <c r="B81" s="120"/>
      <c r="C81" s="49"/>
      <c r="D81" s="499"/>
      <c r="E81" s="49"/>
      <c r="F81" s="49"/>
      <c r="G81" s="49"/>
      <c r="H81" s="49"/>
      <c r="I81" s="49"/>
      <c r="J81" s="49"/>
      <c r="K81" s="49"/>
      <c r="L81" s="49"/>
      <c r="M81" s="49"/>
      <c r="N81" s="249"/>
      <c r="O81" s="249"/>
      <c r="P81" s="249"/>
      <c r="Q81" s="52"/>
      <c r="R81" s="52"/>
      <c r="S81" s="52"/>
      <c r="T81" s="52"/>
      <c r="U81" s="52"/>
      <c r="V81" s="52"/>
      <c r="W81" s="52"/>
    </row>
    <row r="82" spans="1:23" ht="14.25" customHeight="1">
      <c r="A82" s="120"/>
      <c r="B82" s="120"/>
      <c r="C82" s="49"/>
      <c r="D82" s="499"/>
      <c r="E82" s="49"/>
      <c r="F82" s="49"/>
      <c r="G82" s="49"/>
      <c r="H82" s="49"/>
      <c r="I82" s="49"/>
      <c r="J82" s="49"/>
      <c r="K82" s="49"/>
      <c r="L82" s="49"/>
      <c r="M82" s="49"/>
      <c r="N82" s="249"/>
      <c r="O82" s="249"/>
      <c r="P82" s="249"/>
      <c r="Q82" s="52"/>
      <c r="R82" s="52"/>
      <c r="S82" s="52"/>
      <c r="T82" s="52"/>
      <c r="U82" s="52"/>
      <c r="V82" s="52"/>
      <c r="W82" s="52"/>
    </row>
    <row r="83" spans="1:23" ht="14.25" customHeight="1">
      <c r="A83" s="120"/>
      <c r="B83" s="120"/>
      <c r="C83" s="49"/>
      <c r="D83" s="499"/>
      <c r="E83" s="49"/>
      <c r="F83" s="49"/>
      <c r="G83" s="49"/>
      <c r="H83" s="49"/>
      <c r="I83" s="49"/>
      <c r="J83" s="49"/>
      <c r="K83" s="49"/>
      <c r="L83" s="49"/>
      <c r="M83" s="49"/>
      <c r="N83" s="249"/>
      <c r="O83" s="249"/>
      <c r="P83" s="249"/>
      <c r="Q83" s="52"/>
      <c r="R83" s="52"/>
      <c r="S83" s="52"/>
      <c r="T83" s="52"/>
      <c r="U83" s="52"/>
      <c r="V83" s="52"/>
      <c r="W83" s="52"/>
    </row>
    <row r="84" spans="1:23" ht="14.25" customHeight="1">
      <c r="A84" s="120"/>
      <c r="B84" s="120"/>
      <c r="C84" s="49"/>
      <c r="D84" s="49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49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49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49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49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49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49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49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49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49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49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49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499"/>
      <c r="E96" s="49"/>
      <c r="F96" s="49"/>
      <c r="G96" s="49"/>
      <c r="H96" s="49"/>
      <c r="I96" s="49"/>
      <c r="J96" s="49"/>
      <c r="K96" s="49"/>
      <c r="L96" s="49"/>
      <c r="M96" s="49"/>
      <c r="N96" s="52"/>
      <c r="O96" s="52"/>
      <c r="P96" s="52"/>
      <c r="Q96" s="52"/>
      <c r="R96" s="52"/>
      <c r="S96" s="52"/>
      <c r="T96" s="52"/>
      <c r="U96" s="52"/>
      <c r="V96" s="52"/>
      <c r="W96" s="52"/>
    </row>
    <row r="97" spans="1:23" ht="14.25" customHeight="1">
      <c r="A97" s="51"/>
      <c r="B97" s="51"/>
      <c r="C97" s="430"/>
      <c r="D97" s="564"/>
      <c r="E97" s="430"/>
      <c r="F97" s="430"/>
      <c r="G97" s="430"/>
      <c r="H97" s="430"/>
      <c r="I97" s="430"/>
      <c r="J97" s="430"/>
      <c r="K97" s="430"/>
      <c r="L97" s="430"/>
      <c r="M97" s="430"/>
      <c r="N97" s="52"/>
      <c r="O97" s="52"/>
      <c r="P97" s="52"/>
      <c r="Q97" s="52"/>
      <c r="R97" s="52"/>
      <c r="S97" s="52"/>
      <c r="T97" s="52"/>
      <c r="U97" s="52"/>
      <c r="V97" s="52"/>
      <c r="W97" s="52"/>
    </row>
    <row r="98" spans="1:23" ht="14.25" customHeight="1">
      <c r="A98" s="51"/>
      <c r="B98" s="51"/>
      <c r="C98" s="430"/>
      <c r="D98" s="564"/>
      <c r="E98" s="430"/>
      <c r="F98" s="430"/>
      <c r="G98" s="430"/>
      <c r="H98" s="430"/>
      <c r="I98" s="430"/>
      <c r="J98" s="430"/>
      <c r="K98" s="430"/>
      <c r="L98" s="430"/>
      <c r="M98" s="430"/>
      <c r="N98" s="52"/>
      <c r="O98" s="52"/>
      <c r="P98" s="52"/>
      <c r="Q98" s="52"/>
      <c r="R98" s="52"/>
      <c r="S98" s="52"/>
      <c r="T98" s="52"/>
      <c r="U98" s="52"/>
      <c r="V98" s="52"/>
      <c r="W98" s="52"/>
    </row>
    <row r="99" spans="1:23" ht="14.25" customHeight="1">
      <c r="A99" s="51"/>
      <c r="B99" s="51"/>
      <c r="C99" s="430"/>
      <c r="D99" s="564"/>
      <c r="E99" s="430"/>
      <c r="F99" s="430"/>
      <c r="G99" s="430"/>
      <c r="H99" s="430"/>
      <c r="I99" s="430"/>
      <c r="J99" s="430"/>
      <c r="K99" s="430"/>
      <c r="L99" s="430"/>
      <c r="M99" s="430"/>
      <c r="N99" s="52"/>
      <c r="O99" s="52"/>
      <c r="P99" s="52"/>
      <c r="Q99" s="52"/>
      <c r="R99" s="52"/>
      <c r="S99" s="52"/>
      <c r="T99" s="52"/>
      <c r="U99" s="52"/>
      <c r="V99" s="52"/>
      <c r="W99" s="52"/>
    </row>
    <row r="100" spans="1:23" ht="14.25" customHeight="1">
      <c r="A100" s="51"/>
      <c r="B100" s="51"/>
      <c r="C100" s="430"/>
      <c r="D100" s="564"/>
      <c r="E100" s="430"/>
      <c r="F100" s="430"/>
      <c r="G100" s="430"/>
      <c r="H100" s="430"/>
      <c r="I100" s="430"/>
      <c r="J100" s="430"/>
      <c r="K100" s="430"/>
      <c r="L100" s="430"/>
      <c r="M100" s="430"/>
      <c r="N100" s="52"/>
      <c r="O100" s="52"/>
      <c r="P100" s="52"/>
      <c r="Q100" s="52"/>
      <c r="R100" s="52"/>
      <c r="S100" s="52"/>
      <c r="T100" s="52"/>
      <c r="U100" s="52"/>
      <c r="V100" s="52"/>
      <c r="W100" s="52"/>
    </row>
    <row r="101" spans="1:23" ht="14.25" customHeight="1">
      <c r="A101" s="51"/>
      <c r="B101" s="51"/>
      <c r="C101" s="430"/>
      <c r="D101" s="564"/>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564"/>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564"/>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564"/>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564"/>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564"/>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564"/>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564"/>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564"/>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564"/>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564"/>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564"/>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564"/>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564"/>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564"/>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564"/>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564"/>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row>
    <row r="280" spans="1:23" ht="15.75" customHeight="1"/>
    <row r="281" spans="1:23" ht="15.75" customHeight="1"/>
    <row r="282" spans="1:23" ht="15.75" customHeight="1"/>
    <row r="283" spans="1:23" ht="15.75" customHeight="1"/>
    <row r="284" spans="1:23" ht="15.75" customHeight="1"/>
    <row r="285" spans="1:23" ht="15.75" customHeight="1"/>
    <row r="286" spans="1:23" ht="15.75" customHeight="1"/>
    <row r="287" spans="1:23" ht="15.75" customHeight="1"/>
    <row r="288" spans="1:23"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1">
    <mergeCell ref="B7:B8"/>
    <mergeCell ref="C7:C8"/>
    <mergeCell ref="D7:D8"/>
    <mergeCell ref="E7:E8"/>
    <mergeCell ref="F7:F8"/>
    <mergeCell ref="N7:O7"/>
    <mergeCell ref="J73:M73"/>
    <mergeCell ref="J74:M74"/>
    <mergeCell ref="J79:M79"/>
    <mergeCell ref="A1:C1"/>
    <mergeCell ref="A2:C2"/>
    <mergeCell ref="K2:M2"/>
    <mergeCell ref="A3:M3"/>
    <mergeCell ref="A4:M4"/>
    <mergeCell ref="A5:M5"/>
    <mergeCell ref="A7:A8"/>
    <mergeCell ref="G7:G8"/>
    <mergeCell ref="H7:H8"/>
    <mergeCell ref="I7:I8"/>
    <mergeCell ref="J7:J8"/>
    <mergeCell ref="K7:M7"/>
  </mergeCells>
  <conditionalFormatting sqref="B35">
    <cfRule type="cellIs" dxfId="1" priority="1" operator="equal">
      <formula>"Chưa có"</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18.54296875" customWidth="1"/>
    <col min="11" max="11" width="9" customWidth="1"/>
    <col min="12" max="12" width="6.7265625" customWidth="1"/>
    <col min="13" max="13" width="8.26953125" customWidth="1"/>
    <col min="14" max="14" width="13" hidden="1" customWidth="1"/>
    <col min="15" max="15" width="8.7265625" hidden="1" customWidth="1"/>
    <col min="16" max="16" width="8.7265625" customWidth="1"/>
    <col min="17" max="17" width="36.54296875" customWidth="1"/>
    <col min="18" max="26" width="8.7265625" customWidth="1"/>
  </cols>
  <sheetData>
    <row r="1" spans="1:26" ht="14.25" customHeight="1">
      <c r="A1" s="2903" t="s">
        <v>0</v>
      </c>
      <c r="B1" s="2874"/>
      <c r="C1" s="2874"/>
      <c r="D1" s="621"/>
      <c r="E1" s="3"/>
      <c r="F1" s="3"/>
      <c r="G1" s="3"/>
      <c r="H1" s="3"/>
      <c r="I1" s="3"/>
      <c r="J1" s="279" t="s">
        <v>835</v>
      </c>
      <c r="K1" s="121"/>
      <c r="L1" s="121"/>
      <c r="M1" s="121"/>
      <c r="N1" s="249"/>
      <c r="O1" s="249"/>
      <c r="P1" s="249"/>
      <c r="Q1" s="52"/>
      <c r="R1" s="52"/>
      <c r="S1" s="52"/>
      <c r="T1" s="52"/>
      <c r="U1" s="52"/>
      <c r="V1" s="52"/>
      <c r="W1" s="52"/>
      <c r="X1" s="52"/>
      <c r="Y1" s="52"/>
      <c r="Z1" s="52"/>
    </row>
    <row r="2" spans="1:26" ht="14.25" customHeight="1">
      <c r="A2" s="2905" t="s">
        <v>1</v>
      </c>
      <c r="B2" s="2874"/>
      <c r="C2" s="2874"/>
      <c r="D2" s="622"/>
      <c r="E2" s="53"/>
      <c r="F2" s="53"/>
      <c r="G2" s="53"/>
      <c r="H2" s="53"/>
      <c r="I2" s="53"/>
      <c r="J2" s="49"/>
      <c r="K2" s="2920"/>
      <c r="L2" s="2874"/>
      <c r="M2" s="2874"/>
      <c r="N2" s="249"/>
      <c r="O2" s="249"/>
      <c r="P2" s="249"/>
      <c r="Q2" s="52"/>
      <c r="R2" s="52"/>
      <c r="S2" s="52"/>
      <c r="T2" s="52"/>
      <c r="U2" s="52"/>
      <c r="V2" s="52"/>
      <c r="W2" s="52"/>
      <c r="X2" s="52"/>
      <c r="Y2" s="52"/>
      <c r="Z2" s="52"/>
    </row>
    <row r="3" spans="1:26"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c r="X4" s="52"/>
      <c r="Y4" s="52"/>
      <c r="Z4" s="52"/>
    </row>
    <row r="5" spans="1:26" ht="30" customHeight="1">
      <c r="A5" s="2921" t="s">
        <v>400</v>
      </c>
      <c r="B5" s="2880"/>
      <c r="C5" s="2880"/>
      <c r="D5" s="2880"/>
      <c r="E5" s="2880"/>
      <c r="F5" s="2880"/>
      <c r="G5" s="2880"/>
      <c r="H5" s="2880"/>
      <c r="I5" s="2880"/>
      <c r="J5" s="2880"/>
      <c r="K5" s="2880"/>
      <c r="L5" s="2880"/>
      <c r="M5" s="2880"/>
      <c r="N5" s="281"/>
      <c r="O5" s="281"/>
      <c r="P5" s="281"/>
      <c r="Q5" s="282"/>
      <c r="R5" s="282"/>
      <c r="S5" s="282"/>
      <c r="T5" s="282"/>
      <c r="U5" s="282"/>
      <c r="V5" s="282"/>
      <c r="W5" s="282"/>
      <c r="X5" s="282"/>
      <c r="Y5" s="282"/>
      <c r="Z5" s="282"/>
    </row>
    <row r="6" spans="1:26" ht="14.25" customHeight="1">
      <c r="A6" s="56"/>
      <c r="B6" s="56"/>
      <c r="C6" s="56"/>
      <c r="D6" s="62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28" t="s">
        <v>159</v>
      </c>
      <c r="B7" s="2930" t="s">
        <v>402</v>
      </c>
      <c r="C7" s="2930" t="s">
        <v>403</v>
      </c>
      <c r="D7" s="2941"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c r="U7" s="257"/>
      <c r="V7" s="257"/>
      <c r="W7" s="257"/>
      <c r="X7" s="257"/>
      <c r="Y7" s="257"/>
      <c r="Z7" s="257"/>
    </row>
    <row r="8" spans="1:26"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c r="X8" s="257"/>
      <c r="Y8" s="257"/>
      <c r="Z8" s="257"/>
    </row>
    <row r="9" spans="1:26"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c r="X9" s="296"/>
      <c r="Y9" s="296"/>
      <c r="Z9" s="296"/>
    </row>
    <row r="10" spans="1:26"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c r="X10" s="296"/>
      <c r="Y10" s="296"/>
      <c r="Z10" s="296"/>
    </row>
    <row r="11" spans="1:26" ht="17.25" customHeight="1">
      <c r="A11" s="307" t="s">
        <v>84</v>
      </c>
      <c r="B11" s="308" t="s">
        <v>836</v>
      </c>
      <c r="C11" s="311">
        <f t="shared" ref="C11:E11" si="0">C12+C43</f>
        <v>114</v>
      </c>
      <c r="D11" s="626">
        <f t="shared" si="0"/>
        <v>0</v>
      </c>
      <c r="E11" s="311">
        <f t="shared" si="0"/>
        <v>35</v>
      </c>
      <c r="F11" s="311"/>
      <c r="G11" s="311">
        <f t="shared" ref="G11:M11" si="1">G12+G43</f>
        <v>0</v>
      </c>
      <c r="H11" s="311">
        <f t="shared" si="1"/>
        <v>0</v>
      </c>
      <c r="I11" s="448">
        <f t="shared" si="1"/>
        <v>4335.18</v>
      </c>
      <c r="J11" s="448">
        <f t="shared" si="1"/>
        <v>2036.75</v>
      </c>
      <c r="K11" s="311">
        <f t="shared" si="1"/>
        <v>493.8</v>
      </c>
      <c r="L11" s="311">
        <f t="shared" si="1"/>
        <v>0</v>
      </c>
      <c r="M11" s="313">
        <f t="shared" si="1"/>
        <v>0</v>
      </c>
      <c r="N11" s="288"/>
      <c r="O11" s="288"/>
      <c r="P11" s="249"/>
      <c r="Q11" s="257"/>
      <c r="R11" s="257"/>
      <c r="S11" s="257"/>
      <c r="T11" s="257"/>
      <c r="U11" s="257"/>
      <c r="V11" s="257"/>
      <c r="W11" s="257"/>
      <c r="X11" s="257"/>
      <c r="Y11" s="257"/>
      <c r="Z11" s="257"/>
    </row>
    <row r="12" spans="1:26" ht="27" customHeight="1">
      <c r="A12" s="307" t="s">
        <v>213</v>
      </c>
      <c r="B12" s="308" t="s">
        <v>433</v>
      </c>
      <c r="C12" s="309">
        <f>C13</f>
        <v>86</v>
      </c>
      <c r="D12" s="626"/>
      <c r="E12" s="309">
        <f>E13</f>
        <v>28</v>
      </c>
      <c r="F12" s="309"/>
      <c r="G12" s="311"/>
      <c r="H12" s="309"/>
      <c r="I12" s="448">
        <f t="shared" ref="I12:M12" si="2">I13</f>
        <v>4027.18</v>
      </c>
      <c r="J12" s="448">
        <f t="shared" si="2"/>
        <v>1553.75</v>
      </c>
      <c r="K12" s="311">
        <f t="shared" si="2"/>
        <v>493.8</v>
      </c>
      <c r="L12" s="311">
        <f t="shared" si="2"/>
        <v>0</v>
      </c>
      <c r="M12" s="313">
        <f t="shared" si="2"/>
        <v>0</v>
      </c>
      <c r="N12" s="288"/>
      <c r="O12" s="288"/>
      <c r="P12" s="249"/>
      <c r="Q12" s="257"/>
      <c r="R12" s="257"/>
      <c r="S12" s="257"/>
      <c r="T12" s="257"/>
      <c r="U12" s="257"/>
      <c r="V12" s="257"/>
      <c r="W12" s="257"/>
      <c r="X12" s="257"/>
      <c r="Y12" s="257"/>
      <c r="Z12" s="257"/>
    </row>
    <row r="13" spans="1:26" ht="17.25" customHeight="1">
      <c r="A13" s="314">
        <v>1</v>
      </c>
      <c r="B13" s="315" t="s">
        <v>390</v>
      </c>
      <c r="C13" s="311">
        <f>C14+C27</f>
        <v>86</v>
      </c>
      <c r="D13" s="626"/>
      <c r="E13" s="311">
        <f>E14+E27</f>
        <v>28</v>
      </c>
      <c r="F13" s="311"/>
      <c r="G13" s="311"/>
      <c r="H13" s="311"/>
      <c r="I13" s="448">
        <f t="shared" ref="I13:M13" si="3">I14+I27</f>
        <v>4027.18</v>
      </c>
      <c r="J13" s="448">
        <f t="shared" si="3"/>
        <v>1553.75</v>
      </c>
      <c r="K13" s="311">
        <f t="shared" si="3"/>
        <v>493.8</v>
      </c>
      <c r="L13" s="311">
        <f t="shared" si="3"/>
        <v>0</v>
      </c>
      <c r="M13" s="313">
        <f t="shared" si="3"/>
        <v>0</v>
      </c>
      <c r="N13" s="288"/>
      <c r="O13" s="288"/>
      <c r="P13" s="249"/>
      <c r="Q13" s="257"/>
      <c r="R13" s="257"/>
      <c r="S13" s="257"/>
      <c r="T13" s="257"/>
      <c r="U13" s="257"/>
      <c r="V13" s="257"/>
      <c r="W13" s="257"/>
      <c r="X13" s="257"/>
      <c r="Y13" s="257"/>
      <c r="Z13" s="257"/>
    </row>
    <row r="14" spans="1:26" ht="37.5" customHeight="1">
      <c r="A14" s="316">
        <v>1.1000000000000001</v>
      </c>
      <c r="B14" s="317" t="s">
        <v>434</v>
      </c>
      <c r="C14" s="309">
        <f>SUM(C15:C26)</f>
        <v>38</v>
      </c>
      <c r="D14" s="626"/>
      <c r="E14" s="309">
        <f>SUM(E15:E26)</f>
        <v>13</v>
      </c>
      <c r="F14" s="309"/>
      <c r="G14" s="309"/>
      <c r="H14" s="309"/>
      <c r="I14" s="448">
        <f t="shared" ref="I14:M14" si="4">SUM(I15:I26)</f>
        <v>1863.2399999999998</v>
      </c>
      <c r="J14" s="448">
        <f t="shared" si="4"/>
        <v>665.40000000000009</v>
      </c>
      <c r="K14" s="309">
        <f t="shared" si="4"/>
        <v>493.8</v>
      </c>
      <c r="L14" s="309">
        <f t="shared" si="4"/>
        <v>0</v>
      </c>
      <c r="M14" s="320">
        <f t="shared" si="4"/>
        <v>0</v>
      </c>
      <c r="N14" s="372"/>
      <c r="O14" s="372"/>
      <c r="P14" s="423"/>
      <c r="Q14" s="324"/>
      <c r="R14" s="324"/>
      <c r="S14" s="324"/>
      <c r="T14" s="324"/>
      <c r="U14" s="324"/>
      <c r="V14" s="324"/>
      <c r="W14" s="324"/>
      <c r="X14" s="324"/>
      <c r="Y14" s="324"/>
      <c r="Z14" s="324"/>
    </row>
    <row r="15" spans="1:26" ht="14.25" customHeight="1">
      <c r="A15" s="696" t="s">
        <v>436</v>
      </c>
      <c r="B15" s="697" t="s">
        <v>837</v>
      </c>
      <c r="C15" s="628">
        <v>4</v>
      </c>
      <c r="D15" s="629">
        <v>1</v>
      </c>
      <c r="E15" s="657">
        <v>1</v>
      </c>
      <c r="F15" s="578"/>
      <c r="G15" s="631">
        <v>1</v>
      </c>
      <c r="H15" s="657">
        <v>53</v>
      </c>
      <c r="I15" s="632">
        <f t="shared" ref="I15:I26" si="5">(C15*D15*H15)</f>
        <v>212</v>
      </c>
      <c r="J15" s="633">
        <f t="shared" ref="J15:J17" si="6">C15*E15*G15*16.5</f>
        <v>66</v>
      </c>
      <c r="K15" s="403">
        <f t="shared" ref="K15:K17" si="7">J15</f>
        <v>66</v>
      </c>
      <c r="L15" s="403">
        <v>0</v>
      </c>
      <c r="M15" s="406">
        <v>0</v>
      </c>
      <c r="N15" s="372"/>
      <c r="O15" s="372"/>
      <c r="P15" s="423"/>
      <c r="Q15" s="324" t="s">
        <v>838</v>
      </c>
      <c r="R15" s="324">
        <v>4</v>
      </c>
      <c r="S15" s="324">
        <v>1.3</v>
      </c>
      <c r="T15" s="324"/>
      <c r="U15" s="324"/>
      <c r="V15" s="324"/>
      <c r="W15" s="324"/>
      <c r="X15" s="324"/>
      <c r="Y15" s="324"/>
      <c r="Z15" s="324"/>
    </row>
    <row r="16" spans="1:26" ht="15.75" customHeight="1">
      <c r="A16" s="696" t="s">
        <v>440</v>
      </c>
      <c r="B16" s="698" t="s">
        <v>839</v>
      </c>
      <c r="C16" s="692">
        <v>3</v>
      </c>
      <c r="D16" s="641">
        <v>1</v>
      </c>
      <c r="E16" s="637">
        <v>1</v>
      </c>
      <c r="F16" s="588"/>
      <c r="G16" s="638">
        <v>1</v>
      </c>
      <c r="H16" s="637">
        <v>53</v>
      </c>
      <c r="I16" s="642">
        <f t="shared" si="5"/>
        <v>159</v>
      </c>
      <c r="J16" s="640">
        <f t="shared" si="6"/>
        <v>49.5</v>
      </c>
      <c r="K16" s="403">
        <f t="shared" si="7"/>
        <v>49.5</v>
      </c>
      <c r="L16" s="403">
        <v>0</v>
      </c>
      <c r="M16" s="406">
        <v>0</v>
      </c>
      <c r="N16" s="372"/>
      <c r="O16" s="372"/>
      <c r="P16" s="423"/>
      <c r="Q16" s="324" t="s">
        <v>840</v>
      </c>
      <c r="R16" s="324">
        <v>4</v>
      </c>
      <c r="S16" s="324">
        <v>1.3</v>
      </c>
      <c r="T16" s="324"/>
      <c r="U16" s="324"/>
      <c r="V16" s="324"/>
      <c r="W16" s="324"/>
      <c r="X16" s="324"/>
      <c r="Y16" s="324"/>
      <c r="Z16" s="324"/>
    </row>
    <row r="17" spans="1:26" ht="15.75" customHeight="1">
      <c r="A17" s="696" t="s">
        <v>443</v>
      </c>
      <c r="B17" s="698" t="s">
        <v>841</v>
      </c>
      <c r="C17" s="692">
        <v>2</v>
      </c>
      <c r="D17" s="641">
        <v>1</v>
      </c>
      <c r="E17" s="637">
        <v>1</v>
      </c>
      <c r="F17" s="588"/>
      <c r="G17" s="638">
        <v>1</v>
      </c>
      <c r="H17" s="637">
        <v>53</v>
      </c>
      <c r="I17" s="642">
        <f t="shared" si="5"/>
        <v>106</v>
      </c>
      <c r="J17" s="640">
        <f t="shared" si="6"/>
        <v>33</v>
      </c>
      <c r="K17" s="403">
        <f t="shared" si="7"/>
        <v>33</v>
      </c>
      <c r="L17" s="403">
        <v>0</v>
      </c>
      <c r="M17" s="406">
        <v>0</v>
      </c>
      <c r="N17" s="372"/>
      <c r="O17" s="372"/>
      <c r="P17" s="423"/>
      <c r="Q17" s="324" t="s">
        <v>842</v>
      </c>
      <c r="R17" s="324">
        <v>2</v>
      </c>
      <c r="S17" s="324">
        <v>1</v>
      </c>
      <c r="T17" s="324"/>
      <c r="U17" s="324"/>
      <c r="V17" s="324"/>
      <c r="W17" s="324"/>
      <c r="X17" s="324"/>
      <c r="Y17" s="324"/>
      <c r="Z17" s="324"/>
    </row>
    <row r="18" spans="1:26" ht="15.75" customHeight="1">
      <c r="A18" s="696" t="s">
        <v>446</v>
      </c>
      <c r="B18" s="699" t="s">
        <v>843</v>
      </c>
      <c r="C18" s="700">
        <v>4</v>
      </c>
      <c r="D18" s="701">
        <v>1.3</v>
      </c>
      <c r="E18" s="702">
        <v>1</v>
      </c>
      <c r="F18" s="703"/>
      <c r="G18" s="704">
        <v>1</v>
      </c>
      <c r="H18" s="702">
        <v>53</v>
      </c>
      <c r="I18" s="704">
        <f t="shared" si="5"/>
        <v>275.60000000000002</v>
      </c>
      <c r="J18" s="705">
        <f>C18*E18*G18*16.5*1.3</f>
        <v>85.8</v>
      </c>
      <c r="K18" s="706" t="s">
        <v>844</v>
      </c>
      <c r="L18" s="403">
        <v>0</v>
      </c>
      <c r="M18" s="406">
        <v>0</v>
      </c>
      <c r="N18" s="372"/>
      <c r="O18" s="372"/>
      <c r="P18" s="423"/>
      <c r="Q18" s="324" t="s">
        <v>845</v>
      </c>
      <c r="R18" s="324">
        <v>2</v>
      </c>
      <c r="S18" s="324">
        <v>1</v>
      </c>
      <c r="T18" s="324"/>
      <c r="U18" s="324"/>
      <c r="V18" s="324"/>
      <c r="W18" s="324"/>
      <c r="X18" s="324"/>
      <c r="Y18" s="324"/>
      <c r="Z18" s="324"/>
    </row>
    <row r="19" spans="1:26" ht="15.75" customHeight="1">
      <c r="A19" s="696" t="s">
        <v>449</v>
      </c>
      <c r="B19" s="698" t="s">
        <v>846</v>
      </c>
      <c r="C19" s="692">
        <v>4</v>
      </c>
      <c r="D19" s="641">
        <v>1</v>
      </c>
      <c r="E19" s="637">
        <v>1</v>
      </c>
      <c r="F19" s="588"/>
      <c r="G19" s="638">
        <v>1</v>
      </c>
      <c r="H19" s="637">
        <v>53</v>
      </c>
      <c r="I19" s="642">
        <f t="shared" si="5"/>
        <v>212</v>
      </c>
      <c r="J19" s="640">
        <f t="shared" ref="J19:J20" si="8">C19*E19*G19*16.5</f>
        <v>66</v>
      </c>
      <c r="K19" s="403">
        <f t="shared" ref="K19:K20" si="9">J19</f>
        <v>66</v>
      </c>
      <c r="L19" s="403">
        <v>0</v>
      </c>
      <c r="M19" s="406">
        <v>0</v>
      </c>
      <c r="N19" s="372"/>
      <c r="O19" s="372"/>
      <c r="P19" s="423"/>
      <c r="Q19" s="324" t="s">
        <v>847</v>
      </c>
      <c r="R19" s="324">
        <v>2</v>
      </c>
      <c r="S19" s="324">
        <v>1</v>
      </c>
      <c r="T19" s="324"/>
      <c r="U19" s="324"/>
      <c r="V19" s="324"/>
      <c r="W19" s="324"/>
      <c r="X19" s="324"/>
      <c r="Y19" s="324"/>
      <c r="Z19" s="324"/>
    </row>
    <row r="20" spans="1:26" ht="15.75" customHeight="1">
      <c r="A20" s="696" t="s">
        <v>452</v>
      </c>
      <c r="B20" s="698" t="s">
        <v>848</v>
      </c>
      <c r="C20" s="692">
        <v>4</v>
      </c>
      <c r="D20" s="641">
        <v>1</v>
      </c>
      <c r="E20" s="637">
        <v>1</v>
      </c>
      <c r="F20" s="588"/>
      <c r="G20" s="638">
        <v>1</v>
      </c>
      <c r="H20" s="637">
        <v>53</v>
      </c>
      <c r="I20" s="642">
        <f t="shared" si="5"/>
        <v>212</v>
      </c>
      <c r="J20" s="640">
        <f t="shared" si="8"/>
        <v>66</v>
      </c>
      <c r="K20" s="403">
        <f t="shared" si="9"/>
        <v>66</v>
      </c>
      <c r="L20" s="403">
        <v>0</v>
      </c>
      <c r="M20" s="406">
        <v>0</v>
      </c>
      <c r="N20" s="372"/>
      <c r="O20" s="372"/>
      <c r="P20" s="423"/>
      <c r="Q20" s="324" t="s">
        <v>849</v>
      </c>
      <c r="R20" s="324">
        <v>2</v>
      </c>
      <c r="S20" s="324">
        <v>1</v>
      </c>
      <c r="T20" s="324"/>
      <c r="U20" s="324"/>
      <c r="V20" s="324"/>
      <c r="W20" s="324"/>
      <c r="X20" s="324"/>
      <c r="Y20" s="324"/>
      <c r="Z20" s="324"/>
    </row>
    <row r="21" spans="1:26" ht="15.75" customHeight="1">
      <c r="A21" s="696" t="s">
        <v>455</v>
      </c>
      <c r="B21" s="699" t="s">
        <v>850</v>
      </c>
      <c r="C21" s="700">
        <v>4</v>
      </c>
      <c r="D21" s="701">
        <v>1.3</v>
      </c>
      <c r="E21" s="702">
        <v>1</v>
      </c>
      <c r="F21" s="703"/>
      <c r="G21" s="704">
        <v>1</v>
      </c>
      <c r="H21" s="702">
        <v>53</v>
      </c>
      <c r="I21" s="704">
        <f t="shared" si="5"/>
        <v>275.60000000000002</v>
      </c>
      <c r="J21" s="705">
        <f>C21*E21*G21*16.5*1.3</f>
        <v>85.8</v>
      </c>
      <c r="K21" s="706" t="s">
        <v>844</v>
      </c>
      <c r="L21" s="403">
        <v>0</v>
      </c>
      <c r="M21" s="406">
        <v>0</v>
      </c>
      <c r="N21" s="372"/>
      <c r="O21" s="372"/>
      <c r="P21" s="423"/>
      <c r="Q21" s="324" t="s">
        <v>851</v>
      </c>
      <c r="R21" s="324">
        <v>3</v>
      </c>
      <c r="S21" s="324">
        <v>1</v>
      </c>
      <c r="T21" s="324"/>
      <c r="U21" s="324"/>
      <c r="V21" s="324"/>
      <c r="W21" s="324"/>
      <c r="X21" s="324"/>
      <c r="Y21" s="324"/>
      <c r="Z21" s="324"/>
    </row>
    <row r="22" spans="1:26" ht="15.75" customHeight="1">
      <c r="A22" s="696" t="s">
        <v>457</v>
      </c>
      <c r="B22" s="698" t="s">
        <v>852</v>
      </c>
      <c r="C22" s="692">
        <v>2</v>
      </c>
      <c r="D22" s="641">
        <v>1</v>
      </c>
      <c r="E22" s="637">
        <v>1</v>
      </c>
      <c r="F22" s="588"/>
      <c r="G22" s="638">
        <v>1</v>
      </c>
      <c r="H22" s="637">
        <v>26</v>
      </c>
      <c r="I22" s="642">
        <f t="shared" si="5"/>
        <v>52</v>
      </c>
      <c r="J22" s="640">
        <f t="shared" ref="J22:J24" si="10">C22*E22*G22*16.5</f>
        <v>33</v>
      </c>
      <c r="K22" s="403">
        <f t="shared" ref="K22:K26" si="11">J22</f>
        <v>33</v>
      </c>
      <c r="L22" s="403">
        <v>0</v>
      </c>
      <c r="M22" s="406">
        <v>0</v>
      </c>
      <c r="N22" s="372"/>
      <c r="O22" s="372"/>
      <c r="P22" s="423"/>
      <c r="Q22" s="324" t="s">
        <v>853</v>
      </c>
      <c r="R22" s="324">
        <v>4</v>
      </c>
      <c r="S22" s="324">
        <v>1</v>
      </c>
      <c r="T22" s="324"/>
      <c r="U22" s="324"/>
      <c r="V22" s="324"/>
      <c r="W22" s="324"/>
      <c r="X22" s="324"/>
      <c r="Y22" s="324"/>
      <c r="Z22" s="324"/>
    </row>
    <row r="23" spans="1:26" ht="15.75" customHeight="1">
      <c r="A23" s="696" t="s">
        <v>459</v>
      </c>
      <c r="B23" s="707" t="s">
        <v>854</v>
      </c>
      <c r="C23" s="692">
        <v>2</v>
      </c>
      <c r="D23" s="641">
        <v>1</v>
      </c>
      <c r="E23" s="637">
        <v>1</v>
      </c>
      <c r="F23" s="588"/>
      <c r="G23" s="638">
        <v>1</v>
      </c>
      <c r="H23" s="637">
        <v>27</v>
      </c>
      <c r="I23" s="642">
        <f t="shared" si="5"/>
        <v>54</v>
      </c>
      <c r="J23" s="640">
        <f t="shared" si="10"/>
        <v>33</v>
      </c>
      <c r="K23" s="403">
        <f t="shared" si="11"/>
        <v>33</v>
      </c>
      <c r="L23" s="403">
        <v>0</v>
      </c>
      <c r="M23" s="406">
        <v>0</v>
      </c>
      <c r="N23" s="372"/>
      <c r="O23" s="372"/>
      <c r="P23" s="423"/>
      <c r="Q23" s="324" t="s">
        <v>855</v>
      </c>
      <c r="R23" s="324">
        <v>4</v>
      </c>
      <c r="S23" s="324">
        <v>1</v>
      </c>
      <c r="T23" s="324"/>
      <c r="U23" s="324"/>
      <c r="V23" s="324"/>
      <c r="W23" s="324"/>
      <c r="X23" s="324"/>
      <c r="Y23" s="324"/>
      <c r="Z23" s="324"/>
    </row>
    <row r="24" spans="1:26" ht="15.75" customHeight="1">
      <c r="A24" s="696" t="s">
        <v>462</v>
      </c>
      <c r="B24" s="708" t="s">
        <v>856</v>
      </c>
      <c r="C24" s="692">
        <v>3</v>
      </c>
      <c r="D24" s="641">
        <v>1</v>
      </c>
      <c r="E24" s="637">
        <v>1</v>
      </c>
      <c r="F24" s="588"/>
      <c r="G24" s="638">
        <v>1</v>
      </c>
      <c r="H24" s="637">
        <v>30</v>
      </c>
      <c r="I24" s="642">
        <f t="shared" si="5"/>
        <v>90</v>
      </c>
      <c r="J24" s="640">
        <f t="shared" si="10"/>
        <v>49.5</v>
      </c>
      <c r="K24" s="403">
        <f t="shared" si="11"/>
        <v>49.5</v>
      </c>
      <c r="L24" s="403">
        <v>0</v>
      </c>
      <c r="M24" s="406">
        <v>0</v>
      </c>
      <c r="N24" s="372"/>
      <c r="O24" s="372"/>
      <c r="P24" s="423"/>
      <c r="Q24" s="324" t="s">
        <v>857</v>
      </c>
      <c r="R24" s="324">
        <v>4</v>
      </c>
      <c r="S24" s="324">
        <v>1</v>
      </c>
      <c r="T24" s="324"/>
      <c r="U24" s="324"/>
      <c r="V24" s="324"/>
      <c r="W24" s="324"/>
      <c r="X24" s="324"/>
      <c r="Y24" s="324"/>
      <c r="Z24" s="324"/>
    </row>
    <row r="25" spans="1:26" ht="15.75" customHeight="1">
      <c r="A25" s="367" t="s">
        <v>465</v>
      </c>
      <c r="B25" s="708" t="s">
        <v>858</v>
      </c>
      <c r="C25" s="692">
        <v>2</v>
      </c>
      <c r="D25" s="641">
        <v>1</v>
      </c>
      <c r="E25" s="637">
        <v>2</v>
      </c>
      <c r="F25" s="588"/>
      <c r="G25" s="638">
        <v>1</v>
      </c>
      <c r="H25" s="637">
        <v>60</v>
      </c>
      <c r="I25" s="642">
        <f t="shared" si="5"/>
        <v>120</v>
      </c>
      <c r="J25" s="640">
        <v>33</v>
      </c>
      <c r="K25" s="403">
        <f t="shared" si="11"/>
        <v>33</v>
      </c>
      <c r="L25" s="403">
        <v>0</v>
      </c>
      <c r="M25" s="406">
        <v>0</v>
      </c>
      <c r="N25" s="372"/>
      <c r="O25" s="372"/>
      <c r="P25" s="423"/>
      <c r="Q25" s="324" t="s">
        <v>859</v>
      </c>
      <c r="R25" s="324">
        <v>4</v>
      </c>
      <c r="S25" s="324">
        <v>1</v>
      </c>
      <c r="T25" s="324"/>
      <c r="U25" s="324"/>
      <c r="V25" s="324"/>
      <c r="W25" s="324"/>
      <c r="X25" s="324"/>
      <c r="Y25" s="324"/>
      <c r="Z25" s="324"/>
    </row>
    <row r="26" spans="1:26" ht="15.75" customHeight="1">
      <c r="A26" s="367" t="s">
        <v>468</v>
      </c>
      <c r="B26" s="708" t="s">
        <v>860</v>
      </c>
      <c r="C26" s="692">
        <v>4</v>
      </c>
      <c r="D26" s="709">
        <v>1.08</v>
      </c>
      <c r="E26" s="637">
        <v>1</v>
      </c>
      <c r="F26" s="588">
        <v>1</v>
      </c>
      <c r="G26" s="638">
        <v>1</v>
      </c>
      <c r="H26" s="637">
        <v>22</v>
      </c>
      <c r="I26" s="642">
        <f t="shared" si="5"/>
        <v>95.04</v>
      </c>
      <c r="J26" s="640">
        <f>SUM(C26*D26*15)</f>
        <v>64.800000000000011</v>
      </c>
      <c r="K26" s="403">
        <f t="shared" si="11"/>
        <v>64.800000000000011</v>
      </c>
      <c r="L26" s="403">
        <v>0</v>
      </c>
      <c r="M26" s="406">
        <v>0</v>
      </c>
      <c r="N26" s="372"/>
      <c r="O26" s="372"/>
      <c r="P26" s="423"/>
      <c r="Q26" s="324" t="s">
        <v>861</v>
      </c>
      <c r="R26" s="324">
        <v>2</v>
      </c>
      <c r="S26" s="324">
        <v>1</v>
      </c>
      <c r="T26" s="324"/>
      <c r="U26" s="324"/>
      <c r="V26" s="324"/>
      <c r="W26" s="324"/>
      <c r="X26" s="324"/>
      <c r="Y26" s="324"/>
      <c r="Z26" s="324"/>
    </row>
    <row r="27" spans="1:26" ht="38.25" customHeight="1">
      <c r="A27" s="356">
        <v>1.2</v>
      </c>
      <c r="B27" s="75" t="s">
        <v>862</v>
      </c>
      <c r="C27" s="393">
        <f>SUM(C28:C42)</f>
        <v>48</v>
      </c>
      <c r="D27" s="655"/>
      <c r="E27" s="393">
        <f>SUM(E28:E42)</f>
        <v>15</v>
      </c>
      <c r="F27" s="393"/>
      <c r="G27" s="395"/>
      <c r="H27" s="393"/>
      <c r="I27" s="476">
        <f t="shared" ref="I27:J27" si="12">SUM(I28:I42)</f>
        <v>2163.94</v>
      </c>
      <c r="J27" s="476">
        <f t="shared" si="12"/>
        <v>888.35</v>
      </c>
      <c r="K27" s="408"/>
      <c r="L27" s="408">
        <f>SUM(L28:L42)</f>
        <v>0</v>
      </c>
      <c r="M27" s="313">
        <v>0</v>
      </c>
      <c r="N27" s="372"/>
      <c r="O27" s="372"/>
      <c r="P27" s="423"/>
      <c r="Q27" s="710" t="s">
        <v>860</v>
      </c>
      <c r="R27" s="710">
        <v>4</v>
      </c>
      <c r="S27" s="710">
        <v>1.08</v>
      </c>
      <c r="T27" s="324"/>
      <c r="U27" s="324"/>
      <c r="V27" s="324"/>
      <c r="W27" s="324"/>
      <c r="X27" s="324"/>
      <c r="Y27" s="324"/>
      <c r="Z27" s="324"/>
    </row>
    <row r="28" spans="1:26" ht="15.75" customHeight="1">
      <c r="A28" s="711" t="s">
        <v>436</v>
      </c>
      <c r="B28" s="712" t="s">
        <v>863</v>
      </c>
      <c r="C28" s="636">
        <v>5</v>
      </c>
      <c r="D28" s="629">
        <v>1</v>
      </c>
      <c r="E28" s="657">
        <v>1</v>
      </c>
      <c r="F28" s="578"/>
      <c r="G28" s="713">
        <v>1</v>
      </c>
      <c r="H28" s="657">
        <v>53</v>
      </c>
      <c r="I28" s="632">
        <f t="shared" ref="I28:I42" si="13">(C28*D28*H28)</f>
        <v>265</v>
      </c>
      <c r="J28" s="633">
        <f>SUM(C28*E28*G28*16,5)</f>
        <v>85</v>
      </c>
      <c r="K28" s="403">
        <f t="shared" ref="K28:K36" si="14">J28</f>
        <v>85</v>
      </c>
      <c r="L28" s="403">
        <v>0</v>
      </c>
      <c r="M28" s="406">
        <v>0</v>
      </c>
      <c r="N28" s="372"/>
      <c r="O28" s="372"/>
      <c r="P28" s="423"/>
      <c r="Q28" s="324" t="s">
        <v>864</v>
      </c>
      <c r="R28" s="324">
        <v>3</v>
      </c>
      <c r="S28" s="324">
        <v>1</v>
      </c>
      <c r="T28" s="324"/>
      <c r="U28" s="324"/>
      <c r="V28" s="324"/>
      <c r="W28" s="324"/>
      <c r="X28" s="324"/>
      <c r="Y28" s="324"/>
      <c r="Z28" s="324"/>
    </row>
    <row r="29" spans="1:26" ht="15.75" customHeight="1">
      <c r="A29" s="714" t="s">
        <v>440</v>
      </c>
      <c r="B29" s="715" t="s">
        <v>865</v>
      </c>
      <c r="C29" s="716">
        <v>4</v>
      </c>
      <c r="D29" s="717">
        <v>1.3</v>
      </c>
      <c r="E29" s="718">
        <v>1</v>
      </c>
      <c r="F29" s="703"/>
      <c r="G29" s="719">
        <v>1</v>
      </c>
      <c r="H29" s="702">
        <v>53</v>
      </c>
      <c r="I29" s="704">
        <f t="shared" si="13"/>
        <v>275.60000000000002</v>
      </c>
      <c r="J29" s="705">
        <f>SUM(C29*E29*G29*16.5*1.3)</f>
        <v>85.8</v>
      </c>
      <c r="K29" s="403">
        <f t="shared" si="14"/>
        <v>85.8</v>
      </c>
      <c r="L29" s="403">
        <v>0</v>
      </c>
      <c r="M29" s="406">
        <v>0</v>
      </c>
      <c r="N29" s="372"/>
      <c r="O29" s="372"/>
      <c r="P29" s="423"/>
      <c r="Q29" s="324"/>
      <c r="R29" s="324"/>
      <c r="S29" s="324"/>
      <c r="T29" s="324"/>
      <c r="U29" s="324"/>
      <c r="V29" s="324"/>
      <c r="W29" s="324"/>
      <c r="X29" s="324"/>
      <c r="Y29" s="324"/>
      <c r="Z29" s="324"/>
    </row>
    <row r="30" spans="1:26" ht="15.75" customHeight="1">
      <c r="A30" s="711" t="s">
        <v>443</v>
      </c>
      <c r="B30" s="712" t="s">
        <v>866</v>
      </c>
      <c r="C30" s="636">
        <v>2</v>
      </c>
      <c r="D30" s="709">
        <v>1.3</v>
      </c>
      <c r="E30" s="637">
        <v>1</v>
      </c>
      <c r="F30" s="588"/>
      <c r="G30" s="693">
        <v>1</v>
      </c>
      <c r="H30" s="637">
        <v>53</v>
      </c>
      <c r="I30" s="642">
        <f t="shared" si="13"/>
        <v>137.80000000000001</v>
      </c>
      <c r="J30" s="640">
        <f>C30*E30*G30*16.5*1.3</f>
        <v>42.9</v>
      </c>
      <c r="K30" s="403">
        <f t="shared" si="14"/>
        <v>42.9</v>
      </c>
      <c r="L30" s="403">
        <v>0</v>
      </c>
      <c r="M30" s="406">
        <v>0</v>
      </c>
      <c r="N30" s="372"/>
      <c r="O30" s="372"/>
      <c r="P30" s="423"/>
      <c r="Q30" s="324" t="s">
        <v>867</v>
      </c>
      <c r="R30" s="324">
        <v>4</v>
      </c>
      <c r="S30" s="324">
        <v>1.3</v>
      </c>
      <c r="T30" s="324"/>
      <c r="U30" s="324"/>
      <c r="V30" s="324"/>
      <c r="W30" s="324"/>
      <c r="X30" s="324"/>
      <c r="Y30" s="324"/>
      <c r="Z30" s="324"/>
    </row>
    <row r="31" spans="1:26" ht="15.75" customHeight="1">
      <c r="A31" s="711" t="s">
        <v>446</v>
      </c>
      <c r="B31" s="712" t="s">
        <v>868</v>
      </c>
      <c r="C31" s="636">
        <v>2</v>
      </c>
      <c r="D31" s="641">
        <v>1</v>
      </c>
      <c r="E31" s="637">
        <v>1</v>
      </c>
      <c r="F31" s="588"/>
      <c r="G31" s="693">
        <v>1</v>
      </c>
      <c r="H31" s="637">
        <v>26</v>
      </c>
      <c r="I31" s="642">
        <f t="shared" si="13"/>
        <v>52</v>
      </c>
      <c r="J31" s="640">
        <f t="shared" ref="J31:J36" si="15">C31*E31*G31*16.5</f>
        <v>33</v>
      </c>
      <c r="K31" s="403">
        <f t="shared" si="14"/>
        <v>33</v>
      </c>
      <c r="L31" s="403">
        <v>0</v>
      </c>
      <c r="M31" s="406">
        <v>0</v>
      </c>
      <c r="N31" s="372"/>
      <c r="O31" s="372"/>
      <c r="P31" s="423"/>
      <c r="Q31" s="324" t="s">
        <v>869</v>
      </c>
      <c r="R31" s="324">
        <v>4</v>
      </c>
      <c r="S31" s="324">
        <v>1.3</v>
      </c>
      <c r="T31" s="324"/>
      <c r="U31" s="324"/>
      <c r="V31" s="324"/>
      <c r="W31" s="324"/>
      <c r="X31" s="324"/>
      <c r="Y31" s="324"/>
      <c r="Z31" s="324"/>
    </row>
    <row r="32" spans="1:26" ht="15.75" customHeight="1">
      <c r="A32" s="711" t="s">
        <v>452</v>
      </c>
      <c r="B32" s="712" t="s">
        <v>870</v>
      </c>
      <c r="C32" s="636">
        <v>2</v>
      </c>
      <c r="D32" s="641">
        <v>1</v>
      </c>
      <c r="E32" s="637">
        <v>1</v>
      </c>
      <c r="F32" s="588"/>
      <c r="G32" s="693">
        <v>1</v>
      </c>
      <c r="H32" s="637">
        <v>27</v>
      </c>
      <c r="I32" s="642">
        <f t="shared" si="13"/>
        <v>54</v>
      </c>
      <c r="J32" s="640">
        <f t="shared" si="15"/>
        <v>33</v>
      </c>
      <c r="K32" s="403">
        <f t="shared" si="14"/>
        <v>33</v>
      </c>
      <c r="L32" s="403">
        <v>0</v>
      </c>
      <c r="M32" s="406">
        <v>0</v>
      </c>
      <c r="N32" s="372"/>
      <c r="O32" s="372"/>
      <c r="P32" s="423"/>
      <c r="Q32" s="324" t="s">
        <v>871</v>
      </c>
      <c r="R32" s="324">
        <v>2</v>
      </c>
      <c r="S32" s="324">
        <v>1</v>
      </c>
      <c r="T32" s="324"/>
      <c r="U32" s="324"/>
      <c r="V32" s="324"/>
      <c r="W32" s="324"/>
      <c r="X32" s="324"/>
      <c r="Y32" s="324"/>
      <c r="Z32" s="324"/>
    </row>
    <row r="33" spans="1:26" ht="15.75" customHeight="1">
      <c r="A33" s="711" t="s">
        <v>455</v>
      </c>
      <c r="B33" s="712" t="s">
        <v>872</v>
      </c>
      <c r="C33" s="636">
        <v>2</v>
      </c>
      <c r="D33" s="641">
        <v>1</v>
      </c>
      <c r="E33" s="637">
        <v>1</v>
      </c>
      <c r="F33" s="588"/>
      <c r="G33" s="693">
        <v>1</v>
      </c>
      <c r="H33" s="637">
        <v>26</v>
      </c>
      <c r="I33" s="642">
        <f t="shared" si="13"/>
        <v>52</v>
      </c>
      <c r="J33" s="640">
        <f t="shared" si="15"/>
        <v>33</v>
      </c>
      <c r="K33" s="403">
        <f t="shared" si="14"/>
        <v>33</v>
      </c>
      <c r="L33" s="403">
        <v>0</v>
      </c>
      <c r="M33" s="406">
        <v>0</v>
      </c>
      <c r="N33" s="372"/>
      <c r="O33" s="372"/>
      <c r="P33" s="423"/>
      <c r="Q33" s="324" t="s">
        <v>873</v>
      </c>
      <c r="R33" s="324">
        <v>2</v>
      </c>
      <c r="S33" s="324">
        <v>1</v>
      </c>
      <c r="T33" s="324"/>
      <c r="U33" s="324"/>
      <c r="V33" s="324"/>
      <c r="W33" s="324"/>
      <c r="X33" s="324"/>
      <c r="Y33" s="324"/>
      <c r="Z33" s="324"/>
    </row>
    <row r="34" spans="1:26" ht="15.75" customHeight="1">
      <c r="A34" s="714" t="s">
        <v>457</v>
      </c>
      <c r="B34" s="712" t="s">
        <v>874</v>
      </c>
      <c r="C34" s="636">
        <v>2</v>
      </c>
      <c r="D34" s="641">
        <v>1</v>
      </c>
      <c r="E34" s="637">
        <v>1</v>
      </c>
      <c r="F34" s="588"/>
      <c r="G34" s="693">
        <v>1</v>
      </c>
      <c r="H34" s="637">
        <v>27</v>
      </c>
      <c r="I34" s="642">
        <f t="shared" si="13"/>
        <v>54</v>
      </c>
      <c r="J34" s="640">
        <f t="shared" si="15"/>
        <v>33</v>
      </c>
      <c r="K34" s="403">
        <f t="shared" si="14"/>
        <v>33</v>
      </c>
      <c r="L34" s="403">
        <v>0</v>
      </c>
      <c r="M34" s="406">
        <v>0</v>
      </c>
      <c r="N34" s="372"/>
      <c r="O34" s="372"/>
      <c r="P34" s="423"/>
      <c r="Q34" s="324" t="s">
        <v>875</v>
      </c>
      <c r="R34" s="324">
        <v>2</v>
      </c>
      <c r="S34" s="324">
        <v>1</v>
      </c>
      <c r="T34" s="324"/>
      <c r="U34" s="324"/>
      <c r="V34" s="324"/>
      <c r="W34" s="324"/>
      <c r="X34" s="324"/>
      <c r="Y34" s="324"/>
      <c r="Z34" s="324"/>
    </row>
    <row r="35" spans="1:26" ht="15.75" customHeight="1">
      <c r="A35" s="711" t="s">
        <v>459</v>
      </c>
      <c r="B35" s="712" t="s">
        <v>876</v>
      </c>
      <c r="C35" s="636">
        <v>2</v>
      </c>
      <c r="D35" s="641">
        <v>1</v>
      </c>
      <c r="E35" s="637">
        <v>1</v>
      </c>
      <c r="F35" s="588"/>
      <c r="G35" s="693">
        <v>1</v>
      </c>
      <c r="H35" s="637">
        <v>53</v>
      </c>
      <c r="I35" s="642">
        <f t="shared" si="13"/>
        <v>106</v>
      </c>
      <c r="J35" s="640">
        <f t="shared" si="15"/>
        <v>33</v>
      </c>
      <c r="K35" s="403">
        <f t="shared" si="14"/>
        <v>33</v>
      </c>
      <c r="L35" s="403">
        <v>0</v>
      </c>
      <c r="M35" s="406">
        <v>0</v>
      </c>
      <c r="N35" s="372"/>
      <c r="O35" s="372"/>
      <c r="P35" s="423"/>
      <c r="Q35" s="324" t="s">
        <v>877</v>
      </c>
      <c r="R35" s="324">
        <v>2</v>
      </c>
      <c r="S35" s="324">
        <v>1</v>
      </c>
      <c r="T35" s="324"/>
      <c r="U35" s="324"/>
      <c r="V35" s="324"/>
      <c r="W35" s="324"/>
      <c r="X35" s="324"/>
      <c r="Y35" s="324"/>
      <c r="Z35" s="324"/>
    </row>
    <row r="36" spans="1:26" ht="15.75" customHeight="1">
      <c r="A36" s="711" t="s">
        <v>462</v>
      </c>
      <c r="B36" s="712" t="s">
        <v>878</v>
      </c>
      <c r="C36" s="636">
        <v>3</v>
      </c>
      <c r="D36" s="641">
        <v>1</v>
      </c>
      <c r="E36" s="637">
        <v>1</v>
      </c>
      <c r="F36" s="588"/>
      <c r="G36" s="693">
        <v>1</v>
      </c>
      <c r="H36" s="637">
        <v>53</v>
      </c>
      <c r="I36" s="642">
        <f t="shared" si="13"/>
        <v>159</v>
      </c>
      <c r="J36" s="640">
        <f t="shared" si="15"/>
        <v>49.5</v>
      </c>
      <c r="K36" s="403">
        <f t="shared" si="14"/>
        <v>49.5</v>
      </c>
      <c r="L36" s="403">
        <v>0</v>
      </c>
      <c r="M36" s="406">
        <v>0</v>
      </c>
      <c r="N36" s="372"/>
      <c r="O36" s="372"/>
      <c r="P36" s="423"/>
      <c r="Q36" s="324" t="s">
        <v>879</v>
      </c>
      <c r="R36" s="324">
        <v>2</v>
      </c>
      <c r="S36" s="324">
        <v>1</v>
      </c>
      <c r="T36" s="324"/>
      <c r="U36" s="324"/>
      <c r="V36" s="324"/>
      <c r="W36" s="324"/>
      <c r="X36" s="324"/>
      <c r="Y36" s="324"/>
      <c r="Z36" s="324"/>
    </row>
    <row r="37" spans="1:26" ht="15.75" customHeight="1">
      <c r="A37" s="714" t="s">
        <v>465</v>
      </c>
      <c r="B37" s="715" t="s">
        <v>880</v>
      </c>
      <c r="C37" s="702">
        <v>4</v>
      </c>
      <c r="D37" s="701">
        <v>1.3</v>
      </c>
      <c r="E37" s="702">
        <v>1</v>
      </c>
      <c r="F37" s="702">
        <v>1</v>
      </c>
      <c r="G37" s="720">
        <v>1</v>
      </c>
      <c r="H37" s="702">
        <v>53</v>
      </c>
      <c r="I37" s="704">
        <f t="shared" si="13"/>
        <v>275.60000000000002</v>
      </c>
      <c r="J37" s="705">
        <f>SUM(C37*E37*G37*16.5*1.3)</f>
        <v>85.8</v>
      </c>
      <c r="K37" s="706" t="s">
        <v>844</v>
      </c>
      <c r="L37" s="403">
        <v>0</v>
      </c>
      <c r="M37" s="406">
        <v>0</v>
      </c>
      <c r="N37" s="372"/>
      <c r="O37" s="372"/>
      <c r="P37" s="423"/>
      <c r="Q37" s="324" t="s">
        <v>881</v>
      </c>
      <c r="R37" s="324">
        <v>2</v>
      </c>
      <c r="S37" s="324">
        <v>1</v>
      </c>
      <c r="T37" s="324"/>
      <c r="U37" s="324"/>
      <c r="V37" s="324"/>
      <c r="W37" s="324"/>
      <c r="X37" s="324"/>
      <c r="Y37" s="324"/>
      <c r="Z37" s="324"/>
    </row>
    <row r="38" spans="1:26" ht="15.75" customHeight="1">
      <c r="A38" s="711" t="s">
        <v>468</v>
      </c>
      <c r="B38" s="721" t="s">
        <v>882</v>
      </c>
      <c r="C38" s="702">
        <v>5</v>
      </c>
      <c r="D38" s="701">
        <v>1.06</v>
      </c>
      <c r="E38" s="702">
        <v>1</v>
      </c>
      <c r="F38" s="702">
        <v>3</v>
      </c>
      <c r="G38" s="720">
        <v>1</v>
      </c>
      <c r="H38" s="702">
        <v>53</v>
      </c>
      <c r="I38" s="704">
        <f t="shared" si="13"/>
        <v>280.90000000000003</v>
      </c>
      <c r="J38" s="705">
        <f>SUM(4*16.5+15*3)</f>
        <v>111</v>
      </c>
      <c r="K38" s="722" t="s">
        <v>883</v>
      </c>
      <c r="L38" s="403">
        <v>0</v>
      </c>
      <c r="M38" s="406">
        <v>0</v>
      </c>
      <c r="N38" s="372"/>
      <c r="O38" s="372"/>
      <c r="P38" s="423"/>
      <c r="Q38" s="723" t="s">
        <v>884</v>
      </c>
      <c r="R38" s="324">
        <v>5</v>
      </c>
      <c r="S38" s="324">
        <v>1.06</v>
      </c>
      <c r="T38" s="324" t="s">
        <v>885</v>
      </c>
      <c r="U38" s="324"/>
      <c r="V38" s="324"/>
      <c r="W38" s="324"/>
      <c r="X38" s="324"/>
      <c r="Y38" s="324"/>
      <c r="Z38" s="324"/>
    </row>
    <row r="39" spans="1:26" ht="15.75" customHeight="1">
      <c r="A39" s="711" t="s">
        <v>471</v>
      </c>
      <c r="B39" s="724" t="s">
        <v>886</v>
      </c>
      <c r="C39" s="702">
        <v>4</v>
      </c>
      <c r="D39" s="701">
        <v>1.08</v>
      </c>
      <c r="E39" s="702">
        <v>1</v>
      </c>
      <c r="F39" s="702">
        <v>1</v>
      </c>
      <c r="G39" s="720">
        <v>1</v>
      </c>
      <c r="H39" s="702">
        <v>22</v>
      </c>
      <c r="I39" s="704">
        <f t="shared" si="13"/>
        <v>95.04</v>
      </c>
      <c r="J39" s="705">
        <f>(3*E39*G39*16.5 + 15)</f>
        <v>64.5</v>
      </c>
      <c r="K39" s="725">
        <v>64.5</v>
      </c>
      <c r="L39" s="403">
        <v>0</v>
      </c>
      <c r="M39" s="406">
        <v>0</v>
      </c>
      <c r="N39" s="372"/>
      <c r="O39" s="372"/>
      <c r="P39" s="423"/>
      <c r="Q39" s="324" t="s">
        <v>887</v>
      </c>
      <c r="R39" s="324">
        <v>2</v>
      </c>
      <c r="S39" s="324">
        <v>1.3</v>
      </c>
      <c r="T39" s="324"/>
      <c r="U39" s="324"/>
      <c r="V39" s="324"/>
      <c r="W39" s="324"/>
      <c r="X39" s="324"/>
      <c r="Y39" s="324"/>
      <c r="Z39" s="324"/>
    </row>
    <row r="40" spans="1:26" ht="15.75" customHeight="1">
      <c r="A40" s="367" t="s">
        <v>474</v>
      </c>
      <c r="B40" s="726" t="s">
        <v>888</v>
      </c>
      <c r="C40" s="692">
        <v>3</v>
      </c>
      <c r="D40" s="641">
        <v>1.3</v>
      </c>
      <c r="E40" s="637">
        <v>1</v>
      </c>
      <c r="F40" s="588"/>
      <c r="G40" s="693">
        <v>1</v>
      </c>
      <c r="H40" s="637">
        <v>30</v>
      </c>
      <c r="I40" s="642">
        <f t="shared" si="13"/>
        <v>117.00000000000001</v>
      </c>
      <c r="J40" s="640">
        <f>(C40*16.5*1.3)</f>
        <v>64.350000000000009</v>
      </c>
      <c r="K40" s="403">
        <f t="shared" ref="K40:K42" si="16">J40</f>
        <v>64.350000000000009</v>
      </c>
      <c r="L40" s="403">
        <v>0</v>
      </c>
      <c r="M40" s="406">
        <v>0</v>
      </c>
      <c r="N40" s="372"/>
      <c r="O40" s="372"/>
      <c r="P40" s="423"/>
      <c r="Q40" s="324" t="s">
        <v>889</v>
      </c>
      <c r="R40" s="324">
        <v>2</v>
      </c>
      <c r="S40" s="324">
        <v>1</v>
      </c>
      <c r="T40" s="324"/>
      <c r="U40" s="324"/>
      <c r="V40" s="324"/>
      <c r="W40" s="324"/>
      <c r="X40" s="324"/>
      <c r="Y40" s="324"/>
      <c r="Z40" s="324"/>
    </row>
    <row r="41" spans="1:26" ht="15.75" customHeight="1">
      <c r="A41" s="367" t="s">
        <v>477</v>
      </c>
      <c r="B41" s="727" t="s">
        <v>890</v>
      </c>
      <c r="C41" s="692">
        <v>3</v>
      </c>
      <c r="D41" s="641">
        <v>1</v>
      </c>
      <c r="E41" s="637">
        <v>1</v>
      </c>
      <c r="F41" s="588"/>
      <c r="G41" s="693">
        <v>1</v>
      </c>
      <c r="H41" s="637">
        <v>30</v>
      </c>
      <c r="I41" s="642">
        <f t="shared" si="13"/>
        <v>90</v>
      </c>
      <c r="J41" s="640">
        <f>(C41*E41*G41*16.5)</f>
        <v>49.5</v>
      </c>
      <c r="K41" s="403">
        <f t="shared" si="16"/>
        <v>49.5</v>
      </c>
      <c r="L41" s="403">
        <v>0</v>
      </c>
      <c r="M41" s="406">
        <v>0</v>
      </c>
      <c r="N41" s="372"/>
      <c r="O41" s="372"/>
      <c r="P41" s="423"/>
      <c r="Q41" s="324" t="s">
        <v>891</v>
      </c>
      <c r="R41" s="324">
        <v>3</v>
      </c>
      <c r="S41" s="324">
        <v>1</v>
      </c>
      <c r="T41" s="324"/>
      <c r="U41" s="324"/>
      <c r="V41" s="324"/>
      <c r="W41" s="324"/>
      <c r="X41" s="324"/>
      <c r="Y41" s="324"/>
      <c r="Z41" s="324"/>
    </row>
    <row r="42" spans="1:26" ht="15.75" customHeight="1">
      <c r="A42" s="367" t="s">
        <v>479</v>
      </c>
      <c r="B42" s="728" t="s">
        <v>892</v>
      </c>
      <c r="C42" s="692">
        <v>5</v>
      </c>
      <c r="D42" s="641">
        <v>1</v>
      </c>
      <c r="E42" s="637">
        <v>1</v>
      </c>
      <c r="F42" s="588"/>
      <c r="G42" s="693">
        <v>1</v>
      </c>
      <c r="H42" s="637">
        <v>30</v>
      </c>
      <c r="I42" s="642">
        <f t="shared" si="13"/>
        <v>150</v>
      </c>
      <c r="J42" s="640">
        <f>SUM(C42*E42*G42*16,5)</f>
        <v>85</v>
      </c>
      <c r="K42" s="403">
        <f t="shared" si="16"/>
        <v>85</v>
      </c>
      <c r="L42" s="403">
        <v>0</v>
      </c>
      <c r="M42" s="406">
        <v>0</v>
      </c>
      <c r="N42" s="372"/>
      <c r="O42" s="372"/>
      <c r="P42" s="423"/>
      <c r="Q42" s="324" t="s">
        <v>893</v>
      </c>
      <c r="R42" s="324">
        <v>5</v>
      </c>
      <c r="S42" s="324">
        <v>1.06</v>
      </c>
      <c r="T42" s="324"/>
      <c r="U42" s="324"/>
      <c r="V42" s="324"/>
      <c r="W42" s="324"/>
      <c r="X42" s="324"/>
      <c r="Y42" s="324"/>
      <c r="Z42" s="324"/>
    </row>
    <row r="43" spans="1:26" ht="14.25" customHeight="1">
      <c r="A43" s="307" t="s">
        <v>246</v>
      </c>
      <c r="B43" s="308" t="s">
        <v>581</v>
      </c>
      <c r="C43" s="309">
        <f>C44</f>
        <v>28</v>
      </c>
      <c r="D43" s="626"/>
      <c r="E43" s="309">
        <f>E44</f>
        <v>7</v>
      </c>
      <c r="F43" s="309"/>
      <c r="G43" s="311"/>
      <c r="H43" s="309"/>
      <c r="I43" s="448">
        <f t="shared" ref="I43:M43" si="17">I44</f>
        <v>308</v>
      </c>
      <c r="J43" s="448">
        <f t="shared" si="17"/>
        <v>483</v>
      </c>
      <c r="K43" s="311">
        <f t="shared" si="17"/>
        <v>0</v>
      </c>
      <c r="L43" s="311">
        <f t="shared" si="17"/>
        <v>0</v>
      </c>
      <c r="M43" s="313">
        <f t="shared" si="17"/>
        <v>0</v>
      </c>
      <c r="N43" s="372"/>
      <c r="O43" s="372"/>
      <c r="P43" s="423"/>
      <c r="Q43" s="324" t="s">
        <v>894</v>
      </c>
      <c r="R43" s="324">
        <v>4</v>
      </c>
      <c r="S43" s="324">
        <v>1.08</v>
      </c>
      <c r="T43" s="324"/>
      <c r="U43" s="324"/>
      <c r="V43" s="324"/>
      <c r="W43" s="324"/>
      <c r="X43" s="324"/>
      <c r="Y43" s="324"/>
      <c r="Z43" s="324"/>
    </row>
    <row r="44" spans="1:26" ht="15.75" customHeight="1">
      <c r="A44" s="307">
        <v>1</v>
      </c>
      <c r="B44" s="317" t="s">
        <v>582</v>
      </c>
      <c r="C44" s="309">
        <f>C45+C50</f>
        <v>28</v>
      </c>
      <c r="D44" s="626"/>
      <c r="E44" s="309">
        <f>E45+E50</f>
        <v>7</v>
      </c>
      <c r="F44" s="309"/>
      <c r="G44" s="311"/>
      <c r="H44" s="309"/>
      <c r="I44" s="448">
        <f t="shared" ref="I44:M44" si="18">I45+I50</f>
        <v>308</v>
      </c>
      <c r="J44" s="448">
        <f t="shared" si="18"/>
        <v>483</v>
      </c>
      <c r="K44" s="311">
        <f t="shared" si="18"/>
        <v>0</v>
      </c>
      <c r="L44" s="311">
        <f t="shared" si="18"/>
        <v>0</v>
      </c>
      <c r="M44" s="313">
        <f t="shared" si="18"/>
        <v>0</v>
      </c>
      <c r="N44" s="372"/>
      <c r="O44" s="372"/>
      <c r="P44" s="423"/>
      <c r="Q44" s="324" t="s">
        <v>864</v>
      </c>
      <c r="R44" s="324">
        <v>3</v>
      </c>
      <c r="S44" s="324">
        <v>1</v>
      </c>
      <c r="T44" s="324"/>
      <c r="U44" s="324"/>
      <c r="V44" s="324"/>
      <c r="W44" s="324"/>
      <c r="X44" s="324"/>
      <c r="Y44" s="324"/>
      <c r="Z44" s="324"/>
    </row>
    <row r="45" spans="1:26" ht="38.25" customHeight="1">
      <c r="A45" s="316">
        <v>1.1000000000000001</v>
      </c>
      <c r="B45" s="317" t="s">
        <v>583</v>
      </c>
      <c r="C45" s="309">
        <f>SUM(C46:C49)</f>
        <v>13</v>
      </c>
      <c r="D45" s="626"/>
      <c r="E45" s="309">
        <f>SUM(E46:E49)</f>
        <v>4</v>
      </c>
      <c r="F45" s="309"/>
      <c r="G45" s="311"/>
      <c r="H45" s="309"/>
      <c r="I45" s="448">
        <f t="shared" ref="I45:M45" si="19">SUM(I46:I49)</f>
        <v>143</v>
      </c>
      <c r="J45" s="448">
        <f t="shared" si="19"/>
        <v>228</v>
      </c>
      <c r="K45" s="311">
        <f t="shared" si="19"/>
        <v>0</v>
      </c>
      <c r="L45" s="311">
        <f t="shared" si="19"/>
        <v>0</v>
      </c>
      <c r="M45" s="572">
        <f t="shared" si="19"/>
        <v>0</v>
      </c>
      <c r="N45" s="372"/>
      <c r="O45" s="372"/>
      <c r="P45" s="423"/>
      <c r="Q45" s="324" t="s">
        <v>895</v>
      </c>
      <c r="R45" s="324">
        <v>5</v>
      </c>
      <c r="S45" s="324">
        <v>1</v>
      </c>
      <c r="T45" s="324"/>
      <c r="U45" s="324"/>
      <c r="V45" s="324"/>
      <c r="W45" s="324"/>
      <c r="X45" s="324"/>
      <c r="Y45" s="324"/>
      <c r="Z45" s="324"/>
    </row>
    <row r="46" spans="1:26" ht="15.75" customHeight="1">
      <c r="A46" s="380" t="s">
        <v>436</v>
      </c>
      <c r="B46" s="712" t="s">
        <v>896</v>
      </c>
      <c r="C46" s="671">
        <v>4</v>
      </c>
      <c r="D46" s="672">
        <v>1</v>
      </c>
      <c r="E46" s="673">
        <v>1</v>
      </c>
      <c r="F46" s="578"/>
      <c r="G46" s="674">
        <v>1</v>
      </c>
      <c r="H46" s="673">
        <v>11</v>
      </c>
      <c r="I46" s="632">
        <f t="shared" ref="I46:I49" si="20">(C46*D46*H46)</f>
        <v>44</v>
      </c>
      <c r="J46" s="633">
        <f t="shared" ref="J46:J49" si="21">SUM(C46*E46*G46*16,5)</f>
        <v>69</v>
      </c>
      <c r="K46" s="403"/>
      <c r="L46" s="403"/>
      <c r="M46" s="634"/>
      <c r="N46" s="372"/>
      <c r="O46" s="372"/>
      <c r="P46" s="423"/>
      <c r="Q46" s="324"/>
      <c r="R46" s="324"/>
      <c r="S46" s="324"/>
      <c r="T46" s="324"/>
      <c r="U46" s="324"/>
      <c r="V46" s="324"/>
      <c r="W46" s="324"/>
      <c r="X46" s="324"/>
      <c r="Y46" s="324"/>
      <c r="Z46" s="324"/>
    </row>
    <row r="47" spans="1:26" ht="15.75" customHeight="1">
      <c r="A47" s="380" t="s">
        <v>443</v>
      </c>
      <c r="B47" s="729" t="s">
        <v>851</v>
      </c>
      <c r="C47" s="730">
        <v>3</v>
      </c>
      <c r="D47" s="659">
        <v>1</v>
      </c>
      <c r="E47" s="660">
        <v>1</v>
      </c>
      <c r="F47" s="588"/>
      <c r="G47" s="661">
        <v>1</v>
      </c>
      <c r="H47" s="660">
        <v>11</v>
      </c>
      <c r="I47" s="642">
        <f t="shared" si="20"/>
        <v>33</v>
      </c>
      <c r="J47" s="640">
        <f t="shared" si="21"/>
        <v>53</v>
      </c>
      <c r="K47" s="482"/>
      <c r="L47" s="403"/>
      <c r="M47" s="634"/>
      <c r="N47" s="372"/>
      <c r="O47" s="372"/>
      <c r="P47" s="423"/>
      <c r="Q47" s="324"/>
      <c r="R47" s="324"/>
      <c r="S47" s="324"/>
      <c r="T47" s="324"/>
      <c r="U47" s="324"/>
      <c r="V47" s="324"/>
      <c r="W47" s="324"/>
      <c r="X47" s="324"/>
      <c r="Y47" s="324"/>
      <c r="Z47" s="324"/>
    </row>
    <row r="48" spans="1:26" ht="15.75" customHeight="1">
      <c r="A48" s="380" t="s">
        <v>446</v>
      </c>
      <c r="B48" s="729" t="s">
        <v>897</v>
      </c>
      <c r="C48" s="730">
        <v>4</v>
      </c>
      <c r="D48" s="659">
        <v>1</v>
      </c>
      <c r="E48" s="660">
        <v>1</v>
      </c>
      <c r="F48" s="588"/>
      <c r="G48" s="661">
        <v>1</v>
      </c>
      <c r="H48" s="660">
        <v>11</v>
      </c>
      <c r="I48" s="642">
        <f t="shared" si="20"/>
        <v>44</v>
      </c>
      <c r="J48" s="640">
        <f t="shared" si="21"/>
        <v>69</v>
      </c>
      <c r="K48" s="482"/>
      <c r="L48" s="403"/>
      <c r="M48" s="634"/>
      <c r="N48" s="372"/>
      <c r="O48" s="372"/>
      <c r="P48" s="423"/>
      <c r="Q48" s="324"/>
      <c r="R48" s="324"/>
      <c r="S48" s="324"/>
      <c r="T48" s="324"/>
      <c r="U48" s="324"/>
      <c r="V48" s="324"/>
      <c r="W48" s="324"/>
      <c r="X48" s="324"/>
      <c r="Y48" s="324"/>
      <c r="Z48" s="324"/>
    </row>
    <row r="49" spans="1:26" ht="15.75" customHeight="1">
      <c r="A49" s="380" t="s">
        <v>449</v>
      </c>
      <c r="B49" s="712" t="s">
        <v>898</v>
      </c>
      <c r="C49" s="658">
        <v>2</v>
      </c>
      <c r="D49" s="659">
        <v>1</v>
      </c>
      <c r="E49" s="660">
        <v>1</v>
      </c>
      <c r="F49" s="588"/>
      <c r="G49" s="661">
        <v>1</v>
      </c>
      <c r="H49" s="660">
        <v>11</v>
      </c>
      <c r="I49" s="642">
        <f t="shared" si="20"/>
        <v>22</v>
      </c>
      <c r="J49" s="640">
        <f t="shared" si="21"/>
        <v>37</v>
      </c>
      <c r="K49" s="403"/>
      <c r="L49" s="403"/>
      <c r="M49" s="634"/>
      <c r="N49" s="372"/>
      <c r="O49" s="372"/>
      <c r="P49" s="423"/>
      <c r="Q49" s="324"/>
      <c r="R49" s="324"/>
      <c r="S49" s="324"/>
      <c r="T49" s="324"/>
      <c r="U49" s="324"/>
      <c r="V49" s="324"/>
      <c r="W49" s="324"/>
      <c r="X49" s="324"/>
      <c r="Y49" s="324"/>
      <c r="Z49" s="324"/>
    </row>
    <row r="50" spans="1:26" ht="33" customHeight="1">
      <c r="A50" s="356">
        <v>1.2</v>
      </c>
      <c r="B50" s="75" t="s">
        <v>899</v>
      </c>
      <c r="C50" s="393">
        <f>SUM(C51:C53)</f>
        <v>15</v>
      </c>
      <c r="D50" s="655"/>
      <c r="E50" s="393">
        <f>SUM(E51:E53)</f>
        <v>3</v>
      </c>
      <c r="F50" s="393"/>
      <c r="G50" s="395"/>
      <c r="H50" s="393"/>
      <c r="I50" s="476">
        <f t="shared" ref="I50:M50" si="22">SUM(I51:I53)</f>
        <v>165</v>
      </c>
      <c r="J50" s="476">
        <f t="shared" si="22"/>
        <v>255</v>
      </c>
      <c r="K50" s="408">
        <f t="shared" si="22"/>
        <v>0</v>
      </c>
      <c r="L50" s="408">
        <f t="shared" si="22"/>
        <v>0</v>
      </c>
      <c r="M50" s="731">
        <f t="shared" si="22"/>
        <v>0</v>
      </c>
      <c r="N50" s="372"/>
      <c r="O50" s="372"/>
      <c r="P50" s="423"/>
      <c r="Q50" s="324"/>
      <c r="R50" s="324"/>
      <c r="S50" s="324"/>
      <c r="T50" s="324"/>
      <c r="U50" s="324"/>
      <c r="V50" s="324"/>
      <c r="W50" s="324"/>
      <c r="X50" s="324"/>
      <c r="Y50" s="324"/>
      <c r="Z50" s="324"/>
    </row>
    <row r="51" spans="1:26" ht="15.75" customHeight="1">
      <c r="A51" s="380" t="s">
        <v>468</v>
      </c>
      <c r="B51" s="732" t="s">
        <v>900</v>
      </c>
      <c r="C51" s="733">
        <v>5</v>
      </c>
      <c r="D51" s="672">
        <v>1</v>
      </c>
      <c r="E51" s="673">
        <v>1</v>
      </c>
      <c r="F51" s="578"/>
      <c r="G51" s="674">
        <v>1</v>
      </c>
      <c r="H51" s="673">
        <v>11</v>
      </c>
      <c r="I51" s="632">
        <f t="shared" ref="I51:I53" si="23">(C51*D51*H51)</f>
        <v>55</v>
      </c>
      <c r="J51" s="633">
        <f t="shared" ref="J51:J53" si="24">SUM(C51*E51*G51*16,5)</f>
        <v>85</v>
      </c>
      <c r="K51" s="403"/>
      <c r="L51" s="403"/>
      <c r="M51" s="634"/>
      <c r="N51" s="372"/>
      <c r="O51" s="372"/>
      <c r="P51" s="423"/>
      <c r="Q51" s="324"/>
      <c r="R51" s="324"/>
      <c r="S51" s="324"/>
      <c r="T51" s="324"/>
      <c r="U51" s="324"/>
      <c r="V51" s="324"/>
      <c r="W51" s="324"/>
      <c r="X51" s="324"/>
      <c r="Y51" s="324"/>
      <c r="Z51" s="324"/>
    </row>
    <row r="52" spans="1:26" ht="15.75" customHeight="1">
      <c r="A52" s="486" t="s">
        <v>474</v>
      </c>
      <c r="B52" s="734" t="s">
        <v>901</v>
      </c>
      <c r="C52" s="730">
        <v>5</v>
      </c>
      <c r="D52" s="659">
        <v>1</v>
      </c>
      <c r="E52" s="660">
        <v>1</v>
      </c>
      <c r="F52" s="588"/>
      <c r="G52" s="661">
        <v>1</v>
      </c>
      <c r="H52" s="660">
        <v>11</v>
      </c>
      <c r="I52" s="642">
        <f t="shared" si="23"/>
        <v>55</v>
      </c>
      <c r="J52" s="640">
        <f t="shared" si="24"/>
        <v>85</v>
      </c>
      <c r="K52" s="735"/>
      <c r="L52" s="490"/>
      <c r="M52" s="736"/>
      <c r="N52" s="322"/>
      <c r="O52" s="322"/>
      <c r="P52" s="423"/>
      <c r="Q52" s="324"/>
      <c r="R52" s="324"/>
      <c r="S52" s="324"/>
      <c r="T52" s="324"/>
      <c r="U52" s="324"/>
      <c r="V52" s="324"/>
      <c r="W52" s="324"/>
      <c r="X52" s="324"/>
      <c r="Y52" s="324"/>
      <c r="Z52" s="324"/>
    </row>
    <row r="53" spans="1:26" ht="15.75" customHeight="1">
      <c r="A53" s="380" t="s">
        <v>477</v>
      </c>
      <c r="B53" s="737" t="s">
        <v>902</v>
      </c>
      <c r="C53" s="738">
        <v>5</v>
      </c>
      <c r="D53" s="739">
        <v>1</v>
      </c>
      <c r="E53" s="740">
        <v>1</v>
      </c>
      <c r="F53" s="741"/>
      <c r="G53" s="742">
        <v>1</v>
      </c>
      <c r="H53" s="743">
        <v>11</v>
      </c>
      <c r="I53" s="642">
        <f t="shared" si="23"/>
        <v>55</v>
      </c>
      <c r="J53" s="640">
        <f t="shared" si="24"/>
        <v>85</v>
      </c>
      <c r="K53" s="403"/>
      <c r="L53" s="403"/>
      <c r="M53" s="403"/>
      <c r="N53" s="744"/>
      <c r="O53" s="745"/>
      <c r="P53" s="423"/>
      <c r="Q53" s="324"/>
      <c r="R53" s="324"/>
      <c r="S53" s="324"/>
      <c r="T53" s="324"/>
      <c r="U53" s="324"/>
      <c r="V53" s="324"/>
      <c r="W53" s="324"/>
      <c r="X53" s="324"/>
      <c r="Y53" s="324"/>
      <c r="Z53" s="324"/>
    </row>
    <row r="54" spans="1:26" ht="39.75" customHeight="1">
      <c r="A54" s="609" t="s">
        <v>87</v>
      </c>
      <c r="B54" s="610" t="s">
        <v>644</v>
      </c>
      <c r="C54" s="611">
        <f>C55+C56</f>
        <v>114</v>
      </c>
      <c r="D54" s="746"/>
      <c r="E54" s="611">
        <f>E55+E56</f>
        <v>35</v>
      </c>
      <c r="F54" s="611"/>
      <c r="G54" s="611"/>
      <c r="H54" s="611"/>
      <c r="I54" s="611">
        <f t="shared" ref="I54:J54" si="25">I55+I56</f>
        <v>4335.18</v>
      </c>
      <c r="J54" s="611">
        <f t="shared" si="25"/>
        <v>2036.75</v>
      </c>
      <c r="K54" s="613"/>
      <c r="L54" s="613"/>
      <c r="M54" s="615"/>
      <c r="N54" s="747"/>
      <c r="O54" s="747"/>
      <c r="P54" s="423"/>
      <c r="Q54" s="324"/>
      <c r="R54" s="324"/>
      <c r="S54" s="324"/>
      <c r="T54" s="324"/>
      <c r="U54" s="324"/>
      <c r="V54" s="324"/>
      <c r="W54" s="324"/>
      <c r="X54" s="324"/>
      <c r="Y54" s="324"/>
      <c r="Z54" s="324"/>
    </row>
    <row r="55" spans="1:26" ht="39.75" customHeight="1">
      <c r="A55" s="410"/>
      <c r="B55" s="411" t="s">
        <v>645</v>
      </c>
      <c r="C55" s="412">
        <f>C12</f>
        <v>86</v>
      </c>
      <c r="D55" s="675"/>
      <c r="E55" s="412">
        <f>E12</f>
        <v>28</v>
      </c>
      <c r="F55" s="412"/>
      <c r="G55" s="414"/>
      <c r="H55" s="412"/>
      <c r="I55" s="495">
        <f t="shared" ref="I55:J55" si="26">I12</f>
        <v>4027.18</v>
      </c>
      <c r="J55" s="495">
        <f t="shared" si="26"/>
        <v>1553.75</v>
      </c>
      <c r="K55" s="414"/>
      <c r="L55" s="414"/>
      <c r="M55" s="416"/>
      <c r="N55" s="372"/>
      <c r="O55" s="372"/>
      <c r="P55" s="423"/>
      <c r="Q55" s="324"/>
      <c r="R55" s="324"/>
      <c r="S55" s="324"/>
      <c r="T55" s="324"/>
      <c r="U55" s="324"/>
      <c r="V55" s="324"/>
      <c r="W55" s="324"/>
      <c r="X55" s="324"/>
      <c r="Y55" s="324"/>
      <c r="Z55" s="324"/>
    </row>
    <row r="56" spans="1:26" ht="39.75" customHeight="1">
      <c r="A56" s="410"/>
      <c r="B56" s="411" t="s">
        <v>646</v>
      </c>
      <c r="C56" s="412">
        <f>C43</f>
        <v>28</v>
      </c>
      <c r="D56" s="675"/>
      <c r="E56" s="412">
        <f>E43</f>
        <v>7</v>
      </c>
      <c r="F56" s="412"/>
      <c r="G56" s="414"/>
      <c r="H56" s="412"/>
      <c r="I56" s="495">
        <f>I44</f>
        <v>308</v>
      </c>
      <c r="J56" s="495">
        <f>J43</f>
        <v>483</v>
      </c>
      <c r="K56" s="414"/>
      <c r="L56" s="414"/>
      <c r="M56" s="416"/>
      <c r="N56" s="372"/>
      <c r="O56" s="372"/>
      <c r="P56" s="423"/>
      <c r="Q56" s="324"/>
      <c r="R56" s="324"/>
      <c r="S56" s="324"/>
      <c r="T56" s="324"/>
      <c r="U56" s="324"/>
      <c r="V56" s="324"/>
      <c r="W56" s="324"/>
      <c r="X56" s="324"/>
      <c r="Y56" s="324"/>
      <c r="Z56" s="324"/>
    </row>
    <row r="57" spans="1:26" ht="14.25" customHeight="1">
      <c r="A57" s="417"/>
      <c r="B57" s="418"/>
      <c r="C57" s="419"/>
      <c r="D57" s="676"/>
      <c r="E57" s="419"/>
      <c r="F57" s="419"/>
      <c r="G57" s="421"/>
      <c r="H57" s="419"/>
      <c r="I57" s="694"/>
      <c r="J57" s="695"/>
      <c r="K57" s="421"/>
      <c r="L57" s="421"/>
      <c r="M57" s="421"/>
      <c r="N57" s="423"/>
      <c r="O57" s="423"/>
      <c r="P57" s="423"/>
      <c r="Q57" s="324"/>
      <c r="R57" s="324"/>
      <c r="S57" s="52"/>
      <c r="T57" s="52"/>
      <c r="U57" s="52"/>
      <c r="V57" s="52"/>
      <c r="W57" s="52"/>
      <c r="X57" s="52"/>
      <c r="Y57" s="52"/>
      <c r="Z57" s="52"/>
    </row>
    <row r="58" spans="1:26" ht="13.5" customHeight="1">
      <c r="A58" s="120"/>
      <c r="B58" s="120"/>
      <c r="C58" s="249"/>
      <c r="D58" s="677"/>
      <c r="E58" s="249"/>
      <c r="F58" s="249"/>
      <c r="G58" s="249"/>
      <c r="H58" s="249"/>
      <c r="I58" s="249"/>
      <c r="J58" s="2875" t="s">
        <v>647</v>
      </c>
      <c r="K58" s="2874"/>
      <c r="L58" s="2874"/>
      <c r="M58" s="2874"/>
      <c r="N58" s="249"/>
      <c r="O58" s="249"/>
      <c r="P58" s="249"/>
      <c r="Q58" s="52"/>
      <c r="R58" s="52"/>
      <c r="S58" s="52"/>
      <c r="T58" s="52"/>
      <c r="U58" s="52"/>
      <c r="V58" s="52"/>
      <c r="W58" s="52"/>
      <c r="X58" s="52"/>
      <c r="Y58" s="52"/>
      <c r="Z58" s="52"/>
    </row>
    <row r="59" spans="1:26" ht="14.25" customHeight="1">
      <c r="A59" s="53"/>
      <c r="B59" s="53" t="s">
        <v>648</v>
      </c>
      <c r="C59" s="425"/>
      <c r="D59" s="678"/>
      <c r="E59" s="426" t="s">
        <v>649</v>
      </c>
      <c r="F59" s="425"/>
      <c r="G59" s="425"/>
      <c r="H59" s="425"/>
      <c r="I59" s="425"/>
      <c r="J59" s="2919" t="s">
        <v>650</v>
      </c>
      <c r="K59" s="2874"/>
      <c r="L59" s="2874"/>
      <c r="M59" s="2874"/>
      <c r="N59" s="423"/>
      <c r="O59" s="423"/>
      <c r="P59" s="423"/>
      <c r="Q59" s="427"/>
      <c r="R59" s="427"/>
      <c r="S59" s="427"/>
      <c r="T59" s="427"/>
      <c r="U59" s="427"/>
      <c r="V59" s="427"/>
      <c r="W59" s="427"/>
      <c r="X59" s="427"/>
      <c r="Y59" s="427"/>
      <c r="Z59" s="427"/>
    </row>
    <row r="60" spans="1:26" ht="14.25" customHeight="1">
      <c r="A60" s="120"/>
      <c r="B60" s="120" t="s">
        <v>651</v>
      </c>
      <c r="C60" s="49"/>
      <c r="D60" s="679"/>
      <c r="E60" s="49"/>
      <c r="F60" s="49"/>
      <c r="G60" s="49"/>
      <c r="H60" s="49"/>
      <c r="I60" s="49"/>
      <c r="J60" s="429"/>
      <c r="N60" s="249"/>
      <c r="O60" s="249"/>
      <c r="P60" s="249"/>
      <c r="Q60" s="52"/>
      <c r="R60" s="52"/>
      <c r="S60" s="52"/>
      <c r="T60" s="52"/>
      <c r="U60" s="52"/>
      <c r="V60" s="52"/>
      <c r="W60" s="52"/>
      <c r="X60" s="52"/>
      <c r="Y60" s="52"/>
      <c r="Z60" s="52"/>
    </row>
    <row r="61" spans="1:26" ht="14.25" customHeight="1">
      <c r="A61" s="120"/>
      <c r="B61" s="120"/>
      <c r="C61" s="49"/>
      <c r="D61" s="679"/>
      <c r="E61" s="49"/>
      <c r="F61" s="49"/>
      <c r="G61" s="49"/>
      <c r="H61" s="49"/>
      <c r="I61" s="49"/>
      <c r="J61" s="429"/>
      <c r="N61" s="249"/>
      <c r="O61" s="249"/>
      <c r="P61" s="249"/>
      <c r="Q61" s="52"/>
      <c r="R61" s="52"/>
      <c r="S61" s="52"/>
      <c r="T61" s="52"/>
      <c r="U61" s="52"/>
      <c r="V61" s="52"/>
      <c r="W61" s="52"/>
      <c r="X61" s="52"/>
      <c r="Y61" s="52"/>
      <c r="Z61" s="52"/>
    </row>
    <row r="62" spans="1:26" ht="14.25" customHeight="1">
      <c r="A62" s="120"/>
      <c r="B62" s="120"/>
      <c r="C62" s="49"/>
      <c r="D62" s="679"/>
      <c r="E62" s="49"/>
      <c r="F62" s="49"/>
      <c r="G62" s="49"/>
      <c r="H62" s="49"/>
      <c r="I62" s="49"/>
      <c r="J62" s="429"/>
      <c r="N62" s="249"/>
      <c r="O62" s="249"/>
      <c r="P62" s="249"/>
      <c r="Q62" s="52"/>
      <c r="R62" s="52"/>
      <c r="S62" s="52"/>
      <c r="T62" s="52"/>
      <c r="U62" s="52"/>
      <c r="V62" s="52"/>
      <c r="W62" s="52"/>
      <c r="X62" s="52"/>
      <c r="Y62" s="52"/>
      <c r="Z62" s="52"/>
    </row>
    <row r="63" spans="1:26" ht="14.25" customHeight="1">
      <c r="A63" s="120"/>
      <c r="B63" s="120"/>
      <c r="C63" s="49"/>
      <c r="D63" s="679"/>
      <c r="E63" s="49"/>
      <c r="F63" s="49"/>
      <c r="G63" s="49"/>
      <c r="H63" s="49"/>
      <c r="I63" s="49"/>
      <c r="J63" s="429"/>
      <c r="N63" s="249"/>
      <c r="O63" s="249"/>
      <c r="P63" s="249"/>
      <c r="Q63" s="52"/>
      <c r="R63" s="52"/>
      <c r="S63" s="52"/>
      <c r="T63" s="52"/>
      <c r="U63" s="52"/>
      <c r="V63" s="52"/>
      <c r="W63" s="52"/>
      <c r="X63" s="52"/>
      <c r="Y63" s="52"/>
      <c r="Z63" s="52"/>
    </row>
    <row r="64" spans="1:26" ht="14.25" customHeight="1">
      <c r="A64" s="120"/>
      <c r="B64" s="120"/>
      <c r="C64" s="2920" t="s">
        <v>903</v>
      </c>
      <c r="D64" s="2874"/>
      <c r="E64" s="2874"/>
      <c r="F64" s="2874"/>
      <c r="G64" s="2874"/>
      <c r="H64" s="2874"/>
      <c r="I64" s="49"/>
      <c r="J64" s="2920" t="s">
        <v>652</v>
      </c>
      <c r="K64" s="2874"/>
      <c r="L64" s="2874"/>
      <c r="M64" s="2874"/>
      <c r="N64" s="249"/>
      <c r="O64" s="249"/>
      <c r="P64" s="249"/>
      <c r="Q64" s="52"/>
      <c r="R64" s="52"/>
      <c r="S64" s="52"/>
      <c r="T64" s="52"/>
      <c r="U64" s="52"/>
      <c r="V64" s="52"/>
      <c r="W64" s="52"/>
      <c r="X64" s="52"/>
      <c r="Y64" s="52"/>
      <c r="Z64" s="52"/>
    </row>
    <row r="65" spans="1:26" ht="14.25" customHeight="1">
      <c r="A65" s="120"/>
      <c r="B65" s="120"/>
      <c r="C65" s="430"/>
      <c r="D65" s="680"/>
      <c r="E65" s="430"/>
      <c r="F65" s="430"/>
      <c r="G65" s="430"/>
      <c r="H65" s="430"/>
      <c r="I65" s="49"/>
      <c r="J65" s="49"/>
      <c r="K65" s="49"/>
      <c r="L65" s="49"/>
      <c r="M65" s="49"/>
      <c r="N65" s="249"/>
      <c r="O65" s="249"/>
      <c r="P65" s="249"/>
      <c r="Q65" s="52"/>
      <c r="R65" s="52"/>
      <c r="S65" s="52"/>
      <c r="T65" s="52"/>
      <c r="U65" s="52"/>
      <c r="V65" s="52"/>
      <c r="W65" s="52"/>
      <c r="X65" s="52"/>
      <c r="Y65" s="52"/>
      <c r="Z65" s="52"/>
    </row>
    <row r="66" spans="1:26" ht="14.25" customHeight="1">
      <c r="A66" s="120"/>
      <c r="B66" s="120"/>
      <c r="C66" s="49"/>
      <c r="D66" s="679"/>
      <c r="E66" s="49"/>
      <c r="F66" s="49"/>
      <c r="G66" s="49"/>
      <c r="H66" s="49"/>
      <c r="I66" s="49"/>
      <c r="J66" s="49"/>
      <c r="K66" s="49"/>
      <c r="L66" s="49"/>
      <c r="M66" s="49"/>
      <c r="N66" s="249"/>
      <c r="O66" s="249"/>
      <c r="P66" s="249"/>
      <c r="Q66" s="52"/>
      <c r="R66" s="52"/>
      <c r="S66" s="52"/>
      <c r="T66" s="52"/>
      <c r="U66" s="52"/>
      <c r="V66" s="52"/>
      <c r="W66" s="52"/>
      <c r="X66" s="52"/>
      <c r="Y66" s="52"/>
      <c r="Z66" s="52"/>
    </row>
    <row r="67" spans="1:26" ht="14.25" customHeight="1">
      <c r="A67" s="120"/>
      <c r="B67" s="120"/>
      <c r="C67" s="49"/>
      <c r="D67" s="679"/>
      <c r="E67" s="49"/>
      <c r="F67" s="49"/>
      <c r="G67" s="49"/>
      <c r="H67" s="49"/>
      <c r="I67" s="49"/>
      <c r="J67" s="49"/>
      <c r="K67" s="49"/>
      <c r="L67" s="49"/>
      <c r="M67" s="49"/>
      <c r="N67" s="249"/>
      <c r="O67" s="249"/>
      <c r="P67" s="249"/>
      <c r="Q67" s="52"/>
      <c r="R67" s="52"/>
      <c r="S67" s="52"/>
      <c r="T67" s="52"/>
      <c r="U67" s="52"/>
      <c r="V67" s="52"/>
      <c r="W67" s="52"/>
      <c r="X67" s="52"/>
      <c r="Y67" s="52"/>
      <c r="Z67" s="52"/>
    </row>
    <row r="68" spans="1:26" ht="14.25" customHeight="1">
      <c r="A68" s="120"/>
      <c r="B68" s="120"/>
      <c r="C68" s="49"/>
      <c r="D68" s="679"/>
      <c r="E68" s="49"/>
      <c r="F68" s="49"/>
      <c r="G68" s="49"/>
      <c r="H68" s="49"/>
      <c r="I68" s="49"/>
      <c r="J68" s="49"/>
      <c r="K68" s="49"/>
      <c r="L68" s="49"/>
      <c r="M68" s="49"/>
      <c r="N68" s="249"/>
      <c r="O68" s="249"/>
      <c r="P68" s="249"/>
      <c r="Q68" s="52"/>
      <c r="R68" s="52"/>
      <c r="S68" s="52"/>
      <c r="T68" s="52"/>
      <c r="U68" s="52"/>
      <c r="V68" s="52"/>
      <c r="W68" s="52"/>
      <c r="X68" s="52"/>
      <c r="Y68" s="52"/>
      <c r="Z68" s="52"/>
    </row>
    <row r="69" spans="1:26" ht="14.25" customHeight="1">
      <c r="A69" s="120"/>
      <c r="B69" s="120"/>
      <c r="C69" s="49"/>
      <c r="D69" s="679"/>
      <c r="E69" s="49"/>
      <c r="F69" s="49"/>
      <c r="G69" s="49"/>
      <c r="H69" s="49"/>
      <c r="I69" s="49"/>
      <c r="J69" s="49"/>
      <c r="K69" s="49"/>
      <c r="L69" s="49"/>
      <c r="M69" s="49"/>
      <c r="N69" s="249"/>
      <c r="O69" s="249"/>
      <c r="P69" s="249"/>
      <c r="Q69" s="52"/>
      <c r="R69" s="52"/>
      <c r="S69" s="52"/>
      <c r="T69" s="52"/>
      <c r="U69" s="52"/>
      <c r="V69" s="52"/>
      <c r="W69" s="52"/>
      <c r="X69" s="52"/>
      <c r="Y69" s="52"/>
      <c r="Z69" s="52"/>
    </row>
    <row r="70" spans="1:26" ht="14.25" customHeight="1">
      <c r="A70" s="120"/>
      <c r="B70" s="120"/>
      <c r="C70" s="49"/>
      <c r="D70" s="679"/>
      <c r="E70" s="49"/>
      <c r="F70" s="49"/>
      <c r="G70" s="49"/>
      <c r="H70" s="49"/>
      <c r="I70" s="49"/>
      <c r="J70" s="49"/>
      <c r="K70" s="49"/>
      <c r="L70" s="49"/>
      <c r="M70" s="49"/>
      <c r="N70" s="249"/>
      <c r="O70" s="249"/>
      <c r="P70" s="249"/>
      <c r="Q70" s="52"/>
      <c r="R70" s="52"/>
      <c r="S70" s="52"/>
      <c r="T70" s="52"/>
      <c r="U70" s="52"/>
      <c r="V70" s="52"/>
      <c r="W70" s="52"/>
      <c r="X70" s="52"/>
      <c r="Y70" s="52"/>
      <c r="Z70" s="52"/>
    </row>
    <row r="71" spans="1:26" ht="14.25" customHeight="1">
      <c r="A71" s="120"/>
      <c r="B71" s="120"/>
      <c r="C71" s="49"/>
      <c r="D71" s="679"/>
      <c r="E71" s="49"/>
      <c r="F71" s="49"/>
      <c r="G71" s="49"/>
      <c r="H71" s="49"/>
      <c r="I71" s="49"/>
      <c r="J71" s="49"/>
      <c r="K71" s="49"/>
      <c r="L71" s="49"/>
      <c r="M71" s="49"/>
      <c r="N71" s="249"/>
      <c r="O71" s="249"/>
      <c r="P71" s="249"/>
      <c r="Q71" s="52"/>
      <c r="R71" s="52"/>
      <c r="S71" s="52"/>
      <c r="T71" s="52"/>
      <c r="U71" s="52"/>
      <c r="V71" s="52"/>
      <c r="W71" s="52"/>
      <c r="X71" s="52"/>
      <c r="Y71" s="52"/>
      <c r="Z71" s="52"/>
    </row>
    <row r="72" spans="1:26" ht="14.25" customHeight="1">
      <c r="A72" s="120"/>
      <c r="B72" s="120"/>
      <c r="C72" s="49"/>
      <c r="D72" s="679"/>
      <c r="E72" s="49"/>
      <c r="F72" s="49"/>
      <c r="G72" s="49"/>
      <c r="H72" s="49"/>
      <c r="I72" s="49"/>
      <c r="J72" s="49"/>
      <c r="K72" s="49"/>
      <c r="L72" s="49"/>
      <c r="M72" s="49"/>
      <c r="N72" s="249"/>
      <c r="O72" s="249"/>
      <c r="P72" s="249"/>
      <c r="Q72" s="52"/>
      <c r="R72" s="52"/>
      <c r="S72" s="52"/>
      <c r="T72" s="52"/>
      <c r="U72" s="52"/>
      <c r="V72" s="52"/>
      <c r="W72" s="52"/>
      <c r="X72" s="52"/>
      <c r="Y72" s="52"/>
      <c r="Z72" s="52"/>
    </row>
    <row r="73" spans="1:26" ht="14.25" customHeight="1">
      <c r="A73" s="120"/>
      <c r="B73" s="120"/>
      <c r="C73" s="49"/>
      <c r="D73" s="679"/>
      <c r="E73" s="49"/>
      <c r="F73" s="49"/>
      <c r="G73" s="49"/>
      <c r="H73" s="49"/>
      <c r="I73" s="49"/>
      <c r="J73" s="49"/>
      <c r="K73" s="49"/>
      <c r="L73" s="49"/>
      <c r="M73" s="49"/>
      <c r="N73" s="249"/>
      <c r="O73" s="249"/>
      <c r="P73" s="249"/>
      <c r="Q73" s="52"/>
      <c r="R73" s="52"/>
      <c r="S73" s="52"/>
      <c r="T73" s="52"/>
      <c r="U73" s="52"/>
      <c r="V73" s="52"/>
      <c r="W73" s="52"/>
      <c r="X73" s="52"/>
      <c r="Y73" s="52"/>
      <c r="Z73" s="52"/>
    </row>
    <row r="74" spans="1:26" ht="14.25" customHeight="1">
      <c r="A74" s="120"/>
      <c r="B74" s="120"/>
      <c r="C74" s="49"/>
      <c r="D74" s="679"/>
      <c r="E74" s="49"/>
      <c r="F74" s="49"/>
      <c r="G74" s="49"/>
      <c r="H74" s="49"/>
      <c r="I74" s="49"/>
      <c r="J74" s="49"/>
      <c r="K74" s="49"/>
      <c r="L74" s="49"/>
      <c r="M74" s="49"/>
      <c r="N74" s="249"/>
      <c r="O74" s="249"/>
      <c r="P74" s="249"/>
      <c r="Q74" s="52"/>
      <c r="R74" s="52"/>
      <c r="S74" s="52"/>
      <c r="T74" s="52"/>
      <c r="U74" s="52"/>
      <c r="V74" s="52"/>
      <c r="W74" s="52"/>
      <c r="X74" s="52"/>
      <c r="Y74" s="52"/>
      <c r="Z74" s="52"/>
    </row>
    <row r="75" spans="1:26" ht="14.25" customHeight="1">
      <c r="A75" s="120"/>
      <c r="B75" s="120"/>
      <c r="C75" s="49"/>
      <c r="D75" s="679"/>
      <c r="E75" s="49"/>
      <c r="F75" s="49"/>
      <c r="G75" s="49"/>
      <c r="H75" s="49"/>
      <c r="I75" s="49"/>
      <c r="J75" s="49"/>
      <c r="K75" s="49"/>
      <c r="L75" s="49"/>
      <c r="M75" s="49"/>
      <c r="N75" s="249"/>
      <c r="O75" s="249"/>
      <c r="P75" s="249"/>
      <c r="Q75" s="52"/>
      <c r="R75" s="52"/>
      <c r="S75" s="52"/>
      <c r="T75" s="52"/>
      <c r="U75" s="52"/>
      <c r="V75" s="52"/>
      <c r="W75" s="52"/>
      <c r="X75" s="52"/>
      <c r="Y75" s="52"/>
      <c r="Z75" s="52"/>
    </row>
    <row r="76" spans="1:26" ht="14.25" customHeight="1">
      <c r="A76" s="120"/>
      <c r="B76" s="120"/>
      <c r="C76" s="49"/>
      <c r="D76" s="679"/>
      <c r="E76" s="49"/>
      <c r="F76" s="49"/>
      <c r="G76" s="49"/>
      <c r="H76" s="49"/>
      <c r="I76" s="49"/>
      <c r="J76" s="49"/>
      <c r="K76" s="49"/>
      <c r="L76" s="49"/>
      <c r="M76" s="49"/>
      <c r="N76" s="249"/>
      <c r="O76" s="249"/>
      <c r="P76" s="249"/>
      <c r="Q76" s="52"/>
      <c r="R76" s="52"/>
      <c r="S76" s="52"/>
      <c r="T76" s="52"/>
      <c r="U76" s="52"/>
      <c r="V76" s="52"/>
      <c r="W76" s="52"/>
      <c r="X76" s="52"/>
      <c r="Y76" s="52"/>
      <c r="Z76" s="52"/>
    </row>
    <row r="77" spans="1:26" ht="14.25" customHeight="1">
      <c r="A77" s="120"/>
      <c r="B77" s="120"/>
      <c r="C77" s="49"/>
      <c r="D77" s="679"/>
      <c r="E77" s="49"/>
      <c r="F77" s="49"/>
      <c r="G77" s="49"/>
      <c r="H77" s="49"/>
      <c r="I77" s="49"/>
      <c r="J77" s="49"/>
      <c r="K77" s="49"/>
      <c r="L77" s="49"/>
      <c r="M77" s="49"/>
      <c r="N77" s="249"/>
      <c r="O77" s="249"/>
      <c r="P77" s="249"/>
      <c r="Q77" s="52"/>
      <c r="R77" s="52"/>
      <c r="S77" s="52"/>
      <c r="T77" s="52"/>
      <c r="U77" s="52"/>
      <c r="V77" s="52"/>
      <c r="W77" s="52"/>
      <c r="X77" s="52"/>
      <c r="Y77" s="52"/>
      <c r="Z77" s="52"/>
    </row>
    <row r="78" spans="1:26" ht="14.25" customHeight="1">
      <c r="A78" s="120"/>
      <c r="B78" s="120"/>
      <c r="C78" s="49"/>
      <c r="D78" s="679"/>
      <c r="E78" s="49"/>
      <c r="F78" s="49"/>
      <c r="G78" s="49"/>
      <c r="H78" s="49"/>
      <c r="I78" s="49"/>
      <c r="J78" s="49"/>
      <c r="K78" s="49"/>
      <c r="L78" s="49"/>
      <c r="M78" s="49"/>
      <c r="N78" s="249"/>
      <c r="O78" s="249"/>
      <c r="P78" s="249"/>
      <c r="Q78" s="52"/>
      <c r="R78" s="52"/>
      <c r="S78" s="52"/>
      <c r="T78" s="52"/>
      <c r="U78" s="52"/>
      <c r="V78" s="52"/>
      <c r="W78" s="52"/>
      <c r="X78" s="52"/>
      <c r="Y78" s="52"/>
      <c r="Z78" s="52"/>
    </row>
    <row r="79" spans="1:26" ht="14.25" customHeight="1">
      <c r="A79" s="120"/>
      <c r="B79" s="120"/>
      <c r="C79" s="49"/>
      <c r="D79" s="679"/>
      <c r="E79" s="49"/>
      <c r="F79" s="49"/>
      <c r="G79" s="49"/>
      <c r="H79" s="49"/>
      <c r="I79" s="49"/>
      <c r="J79" s="49"/>
      <c r="K79" s="49"/>
      <c r="L79" s="49"/>
      <c r="M79" s="49"/>
      <c r="N79" s="249"/>
      <c r="O79" s="249"/>
      <c r="P79" s="249"/>
      <c r="Q79" s="52"/>
      <c r="R79" s="52"/>
      <c r="S79" s="52"/>
      <c r="T79" s="52"/>
      <c r="U79" s="52"/>
      <c r="V79" s="52"/>
      <c r="W79" s="52"/>
      <c r="X79" s="52"/>
      <c r="Y79" s="52"/>
      <c r="Z79" s="52"/>
    </row>
    <row r="80" spans="1:26" ht="14.25" customHeight="1">
      <c r="A80" s="120"/>
      <c r="B80" s="120"/>
      <c r="C80" s="49"/>
      <c r="D80" s="679"/>
      <c r="E80" s="49"/>
      <c r="F80" s="49"/>
      <c r="G80" s="49"/>
      <c r="H80" s="49"/>
      <c r="I80" s="49"/>
      <c r="J80" s="49"/>
      <c r="K80" s="49"/>
      <c r="L80" s="49"/>
      <c r="M80" s="49"/>
      <c r="N80" s="249"/>
      <c r="O80" s="249"/>
      <c r="P80" s="249"/>
      <c r="Q80" s="52"/>
      <c r="R80" s="52"/>
      <c r="S80" s="52"/>
      <c r="T80" s="52"/>
      <c r="U80" s="52"/>
      <c r="V80" s="52"/>
      <c r="W80" s="52"/>
      <c r="X80" s="52"/>
      <c r="Y80" s="52"/>
      <c r="Z80" s="52"/>
    </row>
    <row r="81" spans="1:26" ht="14.25" customHeight="1">
      <c r="A81" s="120"/>
      <c r="B81" s="120"/>
      <c r="C81" s="49"/>
      <c r="D81" s="679"/>
      <c r="E81" s="49"/>
      <c r="F81" s="49"/>
      <c r="G81" s="49"/>
      <c r="H81" s="49"/>
      <c r="I81" s="49"/>
      <c r="J81" s="49"/>
      <c r="K81" s="49"/>
      <c r="L81" s="49"/>
      <c r="M81" s="49"/>
      <c r="N81" s="52"/>
      <c r="O81" s="52"/>
      <c r="P81" s="52"/>
      <c r="Q81" s="52"/>
      <c r="R81" s="52"/>
      <c r="S81" s="52"/>
      <c r="T81" s="52"/>
      <c r="U81" s="52"/>
      <c r="V81" s="52"/>
      <c r="W81" s="52"/>
      <c r="X81" s="52"/>
      <c r="Y81" s="52"/>
      <c r="Z81" s="52"/>
    </row>
    <row r="82" spans="1:26" ht="14.25" customHeight="1">
      <c r="A82" s="51"/>
      <c r="B82" s="51"/>
      <c r="C82" s="430"/>
      <c r="D82" s="680"/>
      <c r="E82" s="430"/>
      <c r="F82" s="430"/>
      <c r="G82" s="430"/>
      <c r="H82" s="430"/>
      <c r="I82" s="430"/>
      <c r="J82" s="430"/>
      <c r="K82" s="430"/>
      <c r="L82" s="430"/>
      <c r="M82" s="430"/>
      <c r="N82" s="52"/>
      <c r="O82" s="52"/>
      <c r="P82" s="52"/>
      <c r="Q82" s="52"/>
      <c r="R82" s="52"/>
      <c r="S82" s="52"/>
      <c r="T82" s="52"/>
      <c r="U82" s="52"/>
      <c r="V82" s="52"/>
      <c r="W82" s="52"/>
      <c r="X82" s="52"/>
      <c r="Y82" s="52"/>
      <c r="Z82" s="52"/>
    </row>
    <row r="83" spans="1:26" ht="14.25" customHeight="1">
      <c r="A83" s="51"/>
      <c r="B83" s="51"/>
      <c r="C83" s="430"/>
      <c r="D83" s="680"/>
      <c r="E83" s="430"/>
      <c r="F83" s="430"/>
      <c r="G83" s="430"/>
      <c r="H83" s="430"/>
      <c r="I83" s="430"/>
      <c r="J83" s="430"/>
      <c r="K83" s="430"/>
      <c r="L83" s="430"/>
      <c r="M83" s="430"/>
      <c r="N83" s="52"/>
      <c r="O83" s="52"/>
      <c r="P83" s="52"/>
      <c r="Q83" s="52"/>
      <c r="R83" s="52"/>
      <c r="S83" s="52"/>
      <c r="T83" s="52"/>
      <c r="U83" s="52"/>
      <c r="V83" s="52"/>
      <c r="W83" s="52"/>
      <c r="X83" s="52"/>
      <c r="Y83" s="52"/>
      <c r="Z83" s="52"/>
    </row>
    <row r="84" spans="1:26" ht="14.25" customHeight="1">
      <c r="A84" s="51"/>
      <c r="B84" s="51"/>
      <c r="C84" s="430"/>
      <c r="D84" s="680"/>
      <c r="E84" s="430"/>
      <c r="F84" s="430"/>
      <c r="G84" s="430"/>
      <c r="H84" s="430"/>
      <c r="I84" s="430"/>
      <c r="J84" s="430"/>
      <c r="K84" s="430"/>
      <c r="L84" s="430"/>
      <c r="M84" s="430"/>
      <c r="N84" s="52"/>
      <c r="O84" s="52"/>
      <c r="P84" s="52"/>
      <c r="Q84" s="52"/>
      <c r="R84" s="52"/>
      <c r="S84" s="52"/>
      <c r="T84" s="52"/>
      <c r="U84" s="52"/>
      <c r="V84" s="52"/>
      <c r="W84" s="52"/>
      <c r="X84" s="52"/>
      <c r="Y84" s="52"/>
      <c r="Z84" s="52"/>
    </row>
    <row r="85" spans="1:26" ht="14.25" customHeight="1">
      <c r="A85" s="51"/>
      <c r="B85" s="51"/>
      <c r="C85" s="430"/>
      <c r="D85" s="680"/>
      <c r="E85" s="430"/>
      <c r="F85" s="430"/>
      <c r="G85" s="430"/>
      <c r="H85" s="430"/>
      <c r="I85" s="430"/>
      <c r="J85" s="430"/>
      <c r="K85" s="430"/>
      <c r="L85" s="430"/>
      <c r="M85" s="430"/>
      <c r="N85" s="52"/>
      <c r="O85" s="52"/>
      <c r="P85" s="52"/>
      <c r="Q85" s="52"/>
      <c r="R85" s="52"/>
      <c r="S85" s="52"/>
      <c r="T85" s="52"/>
      <c r="U85" s="52"/>
      <c r="V85" s="52"/>
      <c r="W85" s="52"/>
      <c r="X85" s="52"/>
      <c r="Y85" s="52"/>
      <c r="Z85" s="52"/>
    </row>
    <row r="86" spans="1:26" ht="14.25" customHeight="1">
      <c r="A86" s="51"/>
      <c r="B86" s="51"/>
      <c r="C86" s="430"/>
      <c r="D86" s="680"/>
      <c r="E86" s="430"/>
      <c r="F86" s="430"/>
      <c r="G86" s="430"/>
      <c r="H86" s="430"/>
      <c r="I86" s="430"/>
      <c r="J86" s="430"/>
      <c r="K86" s="430"/>
      <c r="L86" s="430"/>
      <c r="M86" s="430"/>
      <c r="N86" s="52"/>
      <c r="O86" s="52"/>
      <c r="P86" s="52"/>
      <c r="Q86" s="52"/>
      <c r="R86" s="52"/>
      <c r="S86" s="52"/>
      <c r="T86" s="52"/>
      <c r="U86" s="52"/>
      <c r="V86" s="52"/>
      <c r="W86" s="52"/>
      <c r="X86" s="52"/>
      <c r="Y86" s="52"/>
      <c r="Z86" s="52"/>
    </row>
    <row r="87" spans="1:26" ht="14.25" customHeight="1">
      <c r="A87" s="51"/>
      <c r="B87" s="51"/>
      <c r="C87" s="430"/>
      <c r="D87" s="680"/>
      <c r="E87" s="430"/>
      <c r="F87" s="430"/>
      <c r="G87" s="430"/>
      <c r="H87" s="430"/>
      <c r="I87" s="430"/>
      <c r="J87" s="430"/>
      <c r="K87" s="430"/>
      <c r="L87" s="430"/>
      <c r="M87" s="430"/>
      <c r="N87" s="52"/>
      <c r="O87" s="52"/>
      <c r="P87" s="52"/>
      <c r="Q87" s="52"/>
      <c r="R87" s="52"/>
      <c r="S87" s="52"/>
      <c r="T87" s="52"/>
      <c r="U87" s="52"/>
      <c r="V87" s="52"/>
      <c r="W87" s="52"/>
      <c r="X87" s="52"/>
      <c r="Y87" s="52"/>
      <c r="Z87" s="52"/>
    </row>
    <row r="88" spans="1:26" ht="14.25" customHeight="1">
      <c r="A88" s="51"/>
      <c r="B88" s="51"/>
      <c r="C88" s="430"/>
      <c r="D88" s="680"/>
      <c r="E88" s="430"/>
      <c r="F88" s="430"/>
      <c r="G88" s="430"/>
      <c r="H88" s="430"/>
      <c r="I88" s="430"/>
      <c r="J88" s="430"/>
      <c r="K88" s="430"/>
      <c r="L88" s="430"/>
      <c r="M88" s="430"/>
      <c r="N88" s="52"/>
      <c r="O88" s="52"/>
      <c r="P88" s="52"/>
      <c r="Q88" s="52"/>
      <c r="R88" s="52"/>
      <c r="S88" s="52"/>
      <c r="T88" s="52"/>
      <c r="U88" s="52"/>
      <c r="V88" s="52"/>
      <c r="W88" s="52"/>
      <c r="X88" s="52"/>
      <c r="Y88" s="52"/>
      <c r="Z88" s="52"/>
    </row>
    <row r="89" spans="1:26" ht="14.25" customHeight="1">
      <c r="A89" s="51"/>
      <c r="B89" s="51"/>
      <c r="C89" s="430"/>
      <c r="D89" s="680"/>
      <c r="E89" s="430"/>
      <c r="F89" s="430"/>
      <c r="G89" s="430"/>
      <c r="H89" s="430"/>
      <c r="I89" s="430"/>
      <c r="J89" s="430"/>
      <c r="K89" s="430"/>
      <c r="L89" s="430"/>
      <c r="M89" s="430"/>
      <c r="N89" s="52"/>
      <c r="O89" s="52"/>
      <c r="P89" s="52"/>
      <c r="Q89" s="52"/>
      <c r="R89" s="52"/>
      <c r="S89" s="52"/>
      <c r="T89" s="52"/>
      <c r="U89" s="52"/>
      <c r="V89" s="52"/>
      <c r="W89" s="52"/>
      <c r="X89" s="52"/>
      <c r="Y89" s="52"/>
      <c r="Z89" s="52"/>
    </row>
    <row r="90" spans="1:26" ht="14.25" customHeight="1">
      <c r="A90" s="51"/>
      <c r="B90" s="51"/>
      <c r="C90" s="430"/>
      <c r="D90" s="680"/>
      <c r="E90" s="430"/>
      <c r="F90" s="430"/>
      <c r="G90" s="430"/>
      <c r="H90" s="430"/>
      <c r="I90" s="430"/>
      <c r="J90" s="430"/>
      <c r="K90" s="430"/>
      <c r="L90" s="430"/>
      <c r="M90" s="430"/>
      <c r="N90" s="52"/>
      <c r="O90" s="52"/>
      <c r="P90" s="52"/>
      <c r="Q90" s="52"/>
      <c r="R90" s="52"/>
      <c r="S90" s="52"/>
      <c r="T90" s="52"/>
      <c r="U90" s="52"/>
      <c r="V90" s="52"/>
      <c r="W90" s="52"/>
      <c r="X90" s="52"/>
      <c r="Y90" s="52"/>
      <c r="Z90" s="52"/>
    </row>
    <row r="91" spans="1:26" ht="14.25" customHeight="1">
      <c r="A91" s="51"/>
      <c r="B91" s="51"/>
      <c r="C91" s="430"/>
      <c r="D91" s="680"/>
      <c r="E91" s="430"/>
      <c r="F91" s="430"/>
      <c r="G91" s="430"/>
      <c r="H91" s="430"/>
      <c r="I91" s="430"/>
      <c r="J91" s="430"/>
      <c r="K91" s="430"/>
      <c r="L91" s="430"/>
      <c r="M91" s="430"/>
      <c r="N91" s="52"/>
      <c r="O91" s="52"/>
      <c r="P91" s="52"/>
      <c r="Q91" s="52"/>
      <c r="R91" s="52"/>
      <c r="S91" s="52"/>
      <c r="T91" s="52"/>
      <c r="U91" s="52"/>
      <c r="V91" s="52"/>
      <c r="W91" s="52"/>
      <c r="X91" s="52"/>
      <c r="Y91" s="52"/>
      <c r="Z91" s="52"/>
    </row>
    <row r="92" spans="1:26" ht="14.25" customHeight="1">
      <c r="A92" s="51"/>
      <c r="B92" s="51"/>
      <c r="C92" s="430"/>
      <c r="D92" s="680"/>
      <c r="E92" s="430"/>
      <c r="F92" s="430"/>
      <c r="G92" s="430"/>
      <c r="H92" s="430"/>
      <c r="I92" s="430"/>
      <c r="J92" s="430"/>
      <c r="K92" s="430"/>
      <c r="L92" s="430"/>
      <c r="M92" s="430"/>
      <c r="N92" s="52"/>
      <c r="O92" s="52"/>
      <c r="P92" s="52"/>
      <c r="Q92" s="52"/>
      <c r="R92" s="52"/>
      <c r="S92" s="52"/>
      <c r="T92" s="52"/>
      <c r="U92" s="52"/>
      <c r="V92" s="52"/>
      <c r="W92" s="52"/>
      <c r="X92" s="52"/>
      <c r="Y92" s="52"/>
      <c r="Z92" s="52"/>
    </row>
    <row r="93" spans="1:26" ht="14.25" customHeight="1">
      <c r="A93" s="51"/>
      <c r="B93" s="51"/>
      <c r="C93" s="430"/>
      <c r="D93" s="680"/>
      <c r="E93" s="430"/>
      <c r="F93" s="430"/>
      <c r="G93" s="430"/>
      <c r="H93" s="430"/>
      <c r="I93" s="430"/>
      <c r="J93" s="430"/>
      <c r="K93" s="430"/>
      <c r="L93" s="430"/>
      <c r="M93" s="430"/>
      <c r="N93" s="52"/>
      <c r="O93" s="52"/>
      <c r="P93" s="52"/>
      <c r="Q93" s="52"/>
      <c r="R93" s="52"/>
      <c r="S93" s="52"/>
      <c r="T93" s="52"/>
      <c r="U93" s="52"/>
      <c r="V93" s="52"/>
      <c r="W93" s="52"/>
      <c r="X93" s="52"/>
      <c r="Y93" s="52"/>
      <c r="Z93" s="52"/>
    </row>
    <row r="94" spans="1:26" ht="14.25" customHeight="1">
      <c r="A94" s="51"/>
      <c r="B94" s="51"/>
      <c r="C94" s="430"/>
      <c r="D94" s="680"/>
      <c r="E94" s="430"/>
      <c r="F94" s="430"/>
      <c r="G94" s="430"/>
      <c r="H94" s="430"/>
      <c r="I94" s="430"/>
      <c r="J94" s="430"/>
      <c r="K94" s="430"/>
      <c r="L94" s="430"/>
      <c r="M94" s="430"/>
      <c r="N94" s="52"/>
      <c r="O94" s="52"/>
      <c r="P94" s="52"/>
      <c r="Q94" s="52"/>
      <c r="R94" s="52"/>
      <c r="S94" s="52"/>
      <c r="T94" s="52"/>
      <c r="U94" s="52"/>
      <c r="V94" s="52"/>
      <c r="W94" s="52"/>
      <c r="X94" s="52"/>
      <c r="Y94" s="52"/>
      <c r="Z94" s="52"/>
    </row>
    <row r="95" spans="1:26" ht="14.25" customHeight="1">
      <c r="A95" s="51"/>
      <c r="B95" s="51"/>
      <c r="C95" s="430"/>
      <c r="D95" s="680"/>
      <c r="E95" s="430"/>
      <c r="F95" s="430"/>
      <c r="G95" s="430"/>
      <c r="H95" s="430"/>
      <c r="I95" s="430"/>
      <c r="J95" s="430"/>
      <c r="K95" s="430"/>
      <c r="L95" s="430"/>
      <c r="M95" s="430"/>
      <c r="N95" s="52"/>
      <c r="O95" s="52"/>
      <c r="P95" s="52"/>
      <c r="Q95" s="52"/>
      <c r="R95" s="52"/>
      <c r="S95" s="52"/>
      <c r="T95" s="52"/>
      <c r="U95" s="52"/>
      <c r="V95" s="52"/>
      <c r="W95" s="52"/>
      <c r="X95" s="52"/>
      <c r="Y95" s="52"/>
      <c r="Z95" s="52"/>
    </row>
    <row r="96" spans="1:26" ht="14.25" customHeight="1">
      <c r="A96" s="51"/>
      <c r="B96" s="51"/>
      <c r="C96" s="430"/>
      <c r="D96" s="680"/>
      <c r="E96" s="430"/>
      <c r="F96" s="430"/>
      <c r="G96" s="430"/>
      <c r="H96" s="430"/>
      <c r="I96" s="430"/>
      <c r="J96" s="430"/>
      <c r="K96" s="430"/>
      <c r="L96" s="430"/>
      <c r="M96" s="430"/>
      <c r="N96" s="52"/>
      <c r="O96" s="52"/>
      <c r="P96" s="52"/>
      <c r="Q96" s="52"/>
      <c r="R96" s="52"/>
      <c r="S96" s="52"/>
      <c r="T96" s="52"/>
      <c r="U96" s="52"/>
      <c r="V96" s="52"/>
      <c r="W96" s="52"/>
      <c r="X96" s="52"/>
      <c r="Y96" s="52"/>
      <c r="Z96" s="52"/>
    </row>
    <row r="97" spans="1:26" ht="14.25" customHeight="1">
      <c r="A97" s="51"/>
      <c r="B97" s="51"/>
      <c r="C97" s="430"/>
      <c r="D97" s="680"/>
      <c r="E97" s="430"/>
      <c r="F97" s="430"/>
      <c r="G97" s="430"/>
      <c r="H97" s="430"/>
      <c r="I97" s="430"/>
      <c r="J97" s="430"/>
      <c r="K97" s="430"/>
      <c r="L97" s="430"/>
      <c r="M97" s="430"/>
      <c r="N97" s="52"/>
      <c r="O97" s="52"/>
      <c r="P97" s="52"/>
      <c r="Q97" s="52"/>
      <c r="R97" s="52"/>
      <c r="S97" s="52"/>
      <c r="T97" s="52"/>
      <c r="U97" s="52"/>
      <c r="V97" s="52"/>
      <c r="W97" s="52"/>
      <c r="X97" s="52"/>
      <c r="Y97" s="52"/>
      <c r="Z97" s="52"/>
    </row>
    <row r="98" spans="1:26" ht="14.25" customHeight="1">
      <c r="A98" s="51"/>
      <c r="B98" s="51"/>
      <c r="C98" s="430"/>
      <c r="D98" s="680"/>
      <c r="E98" s="430"/>
      <c r="F98" s="430"/>
      <c r="G98" s="430"/>
      <c r="H98" s="430"/>
      <c r="I98" s="430"/>
      <c r="J98" s="430"/>
      <c r="K98" s="430"/>
      <c r="L98" s="430"/>
      <c r="M98" s="430"/>
      <c r="N98" s="52"/>
      <c r="O98" s="52"/>
      <c r="P98" s="52"/>
      <c r="Q98" s="52"/>
      <c r="R98" s="52"/>
      <c r="S98" s="52"/>
      <c r="T98" s="52"/>
      <c r="U98" s="52"/>
      <c r="V98" s="52"/>
      <c r="W98" s="52"/>
      <c r="X98" s="52"/>
      <c r="Y98" s="52"/>
      <c r="Z98" s="52"/>
    </row>
    <row r="99" spans="1:26" ht="14.25" customHeight="1">
      <c r="A99" s="51"/>
      <c r="B99" s="51"/>
      <c r="C99" s="430"/>
      <c r="D99" s="680"/>
      <c r="E99" s="430"/>
      <c r="F99" s="430"/>
      <c r="G99" s="430"/>
      <c r="H99" s="430"/>
      <c r="I99" s="430"/>
      <c r="J99" s="430"/>
      <c r="K99" s="430"/>
      <c r="L99" s="430"/>
      <c r="M99" s="430"/>
      <c r="N99" s="52"/>
      <c r="O99" s="52"/>
      <c r="P99" s="52"/>
      <c r="Q99" s="52"/>
      <c r="R99" s="52"/>
      <c r="S99" s="52"/>
      <c r="T99" s="52"/>
      <c r="U99" s="52"/>
      <c r="V99" s="52"/>
      <c r="W99" s="52"/>
      <c r="X99" s="52"/>
      <c r="Y99" s="52"/>
      <c r="Z99" s="52"/>
    </row>
    <row r="100" spans="1:26" ht="14.25" customHeight="1">
      <c r="A100" s="51"/>
      <c r="B100" s="51"/>
      <c r="C100" s="430"/>
      <c r="D100" s="68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5.75" customHeight="1">
      <c r="D265" s="681"/>
    </row>
    <row r="266" spans="1:26" ht="15.75" customHeight="1">
      <c r="D266" s="681"/>
    </row>
    <row r="267" spans="1:26" ht="15.75" customHeight="1">
      <c r="D267" s="681"/>
    </row>
    <row r="268" spans="1:26" ht="15.75" customHeight="1">
      <c r="D268" s="681"/>
    </row>
    <row r="269" spans="1:26" ht="15.75" customHeight="1">
      <c r="D269" s="681"/>
    </row>
    <row r="270" spans="1:26" ht="15.75" customHeight="1">
      <c r="D270" s="681"/>
    </row>
    <row r="271" spans="1:26" ht="15.75" customHeight="1">
      <c r="D271" s="681"/>
    </row>
    <row r="272" spans="1:26" ht="15.75" customHeight="1">
      <c r="D272" s="681"/>
    </row>
    <row r="273" spans="4:4" ht="15.75" customHeight="1">
      <c r="D273" s="681"/>
    </row>
    <row r="274" spans="4:4" ht="15.75" customHeight="1">
      <c r="D274" s="681"/>
    </row>
    <row r="275" spans="4:4" ht="15.75" customHeight="1">
      <c r="D275" s="681"/>
    </row>
    <row r="276" spans="4:4" ht="15.75" customHeight="1">
      <c r="D276" s="681"/>
    </row>
    <row r="277" spans="4:4" ht="15.75" customHeight="1">
      <c r="D277" s="681"/>
    </row>
    <row r="278" spans="4:4" ht="15.75" customHeight="1">
      <c r="D278" s="681"/>
    </row>
    <row r="279" spans="4:4" ht="15.75" customHeight="1">
      <c r="D279" s="681"/>
    </row>
    <row r="280" spans="4:4" ht="15.75" customHeight="1">
      <c r="D280" s="681"/>
    </row>
    <row r="281" spans="4:4" ht="15.75" customHeight="1">
      <c r="D281" s="681"/>
    </row>
    <row r="282" spans="4:4" ht="15.75" customHeight="1">
      <c r="D282" s="681"/>
    </row>
    <row r="283" spans="4:4" ht="15.75" customHeight="1">
      <c r="D283" s="681"/>
    </row>
    <row r="284" spans="4:4" ht="15.75" customHeight="1">
      <c r="D284" s="681"/>
    </row>
    <row r="285" spans="4:4" ht="15.75" customHeight="1">
      <c r="D285" s="681"/>
    </row>
    <row r="286" spans="4:4" ht="15.75" customHeight="1">
      <c r="D286" s="681"/>
    </row>
    <row r="287" spans="4:4" ht="15.75" customHeight="1">
      <c r="D287" s="681"/>
    </row>
    <row r="288" spans="4:4"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2">
    <mergeCell ref="N7:O7"/>
    <mergeCell ref="J58:M58"/>
    <mergeCell ref="J59:M59"/>
    <mergeCell ref="J64:M64"/>
    <mergeCell ref="G7:G8"/>
    <mergeCell ref="C64:H64"/>
    <mergeCell ref="H7:H8"/>
    <mergeCell ref="I7:I8"/>
    <mergeCell ref="J7:J8"/>
    <mergeCell ref="C7:C8"/>
    <mergeCell ref="D7:D8"/>
    <mergeCell ref="E7:E8"/>
    <mergeCell ref="F7:F8"/>
    <mergeCell ref="A5:M5"/>
    <mergeCell ref="A7:A8"/>
    <mergeCell ref="A1:C1"/>
    <mergeCell ref="A2:C2"/>
    <mergeCell ref="K2:M2"/>
    <mergeCell ref="A3:M3"/>
    <mergeCell ref="A4:M4"/>
    <mergeCell ref="K7:M7"/>
    <mergeCell ref="B7:B8"/>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W1000"/>
  <sheetViews>
    <sheetView topLeftCell="C7" zoomScale="80" zoomScaleNormal="80" workbookViewId="0">
      <selection activeCell="R12" sqref="R12"/>
    </sheetView>
  </sheetViews>
  <sheetFormatPr defaultColWidth="14.453125" defaultRowHeight="15" customHeight="1"/>
  <cols>
    <col min="1" max="1" width="4.7265625" customWidth="1"/>
    <col min="2" max="2" width="42.08984375" customWidth="1"/>
    <col min="3" max="3" width="8.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9" customWidth="1"/>
    <col min="12" max="12" width="6.7265625" customWidth="1"/>
    <col min="13" max="13" width="8.26953125" customWidth="1"/>
    <col min="14" max="14" width="13" customWidth="1"/>
    <col min="15" max="23" width="8.7265625" customWidth="1"/>
  </cols>
  <sheetData>
    <row r="1" spans="1:23" ht="14.25" customHeight="1">
      <c r="A1" s="2903" t="s">
        <v>0</v>
      </c>
      <c r="B1" s="2874"/>
      <c r="C1" s="2874"/>
      <c r="D1" s="621"/>
      <c r="E1" s="3"/>
      <c r="F1" s="3"/>
      <c r="G1" s="3"/>
      <c r="H1" s="3"/>
      <c r="I1" s="3"/>
      <c r="J1" s="279" t="s">
        <v>904</v>
      </c>
      <c r="K1" s="121"/>
      <c r="L1" s="121"/>
      <c r="M1" s="121"/>
      <c r="N1" s="249"/>
      <c r="O1" s="249"/>
      <c r="P1" s="249"/>
      <c r="Q1" s="52"/>
      <c r="R1" s="52"/>
      <c r="S1" s="52"/>
      <c r="T1" s="52"/>
      <c r="U1" s="52"/>
      <c r="V1" s="52"/>
      <c r="W1" s="52"/>
    </row>
    <row r="2" spans="1:23" ht="14.25" customHeight="1">
      <c r="A2" s="2905" t="s">
        <v>1</v>
      </c>
      <c r="B2" s="2874"/>
      <c r="C2" s="2874"/>
      <c r="D2" s="622"/>
      <c r="E2" s="53"/>
      <c r="F2" s="53"/>
      <c r="G2" s="53"/>
      <c r="H2" s="53"/>
      <c r="I2" s="53"/>
      <c r="J2" s="49"/>
      <c r="K2" s="2920"/>
      <c r="L2" s="2874"/>
      <c r="M2" s="2874"/>
      <c r="N2" s="249"/>
      <c r="O2" s="249"/>
      <c r="P2" s="249"/>
      <c r="Q2" s="52"/>
      <c r="R2" s="52"/>
      <c r="S2" s="52"/>
      <c r="T2" s="52"/>
      <c r="U2" s="52"/>
      <c r="V2" s="52"/>
      <c r="W2" s="52"/>
    </row>
    <row r="3" spans="1:23"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row>
    <row r="4" spans="1:23"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row>
    <row r="5" spans="1:23" ht="30" customHeight="1">
      <c r="A5" s="2921" t="s">
        <v>400</v>
      </c>
      <c r="B5" s="2880"/>
      <c r="C5" s="2880"/>
      <c r="D5" s="2880"/>
      <c r="E5" s="2880"/>
      <c r="F5" s="2880"/>
      <c r="G5" s="2880"/>
      <c r="H5" s="2880"/>
      <c r="I5" s="2880"/>
      <c r="J5" s="2880"/>
      <c r="K5" s="2880"/>
      <c r="L5" s="2880"/>
      <c r="M5" s="2880"/>
      <c r="N5" s="281"/>
      <c r="O5" s="281"/>
      <c r="P5" s="281"/>
      <c r="Q5" s="282"/>
      <c r="R5" s="282"/>
      <c r="S5" s="282"/>
      <c r="T5" s="282"/>
      <c r="U5" s="282"/>
      <c r="V5" s="282"/>
      <c r="W5" s="282"/>
    </row>
    <row r="6" spans="1:23" ht="14.25" customHeight="1">
      <c r="A6" s="56"/>
      <c r="B6" s="56"/>
      <c r="C6" s="56"/>
      <c r="D6" s="623"/>
      <c r="E6" s="56"/>
      <c r="F6" s="56"/>
      <c r="G6" s="56"/>
      <c r="H6" s="56"/>
      <c r="I6" s="56"/>
      <c r="J6" s="56"/>
      <c r="K6" s="56"/>
      <c r="L6" s="56"/>
      <c r="M6" s="56" t="s">
        <v>401</v>
      </c>
      <c r="N6" s="249"/>
      <c r="O6" s="249"/>
      <c r="P6" s="249"/>
      <c r="Q6" s="52"/>
      <c r="R6" s="52"/>
      <c r="S6" s="52"/>
      <c r="T6" s="52"/>
      <c r="U6" s="52"/>
      <c r="V6" s="52"/>
      <c r="W6" s="52"/>
    </row>
    <row r="7" spans="1:23" ht="56.25" customHeight="1">
      <c r="A7" s="2928" t="s">
        <v>159</v>
      </c>
      <c r="B7" s="2930" t="s">
        <v>402</v>
      </c>
      <c r="C7" s="2930" t="s">
        <v>403</v>
      </c>
      <c r="D7" s="2941"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c r="U7" s="257"/>
      <c r="V7" s="257"/>
      <c r="W7" s="257"/>
    </row>
    <row r="8" spans="1:23"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c r="U8" s="257"/>
      <c r="V8" s="257"/>
      <c r="W8" s="257"/>
    </row>
    <row r="9" spans="1:23" ht="24.75" customHeight="1">
      <c r="A9" s="436" t="s">
        <v>415</v>
      </c>
      <c r="B9" s="437" t="s">
        <v>416</v>
      </c>
      <c r="C9" s="437" t="s">
        <v>417</v>
      </c>
      <c r="D9" s="624"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c r="U9" s="296"/>
      <c r="V9" s="296"/>
      <c r="W9" s="296"/>
    </row>
    <row r="10" spans="1:23" ht="83.25" customHeight="1">
      <c r="A10" s="443"/>
      <c r="B10" s="437" t="s">
        <v>429</v>
      </c>
      <c r="C10" s="438"/>
      <c r="D10" s="625"/>
      <c r="E10" s="438"/>
      <c r="F10" s="438"/>
      <c r="G10" s="438"/>
      <c r="H10" s="438"/>
      <c r="I10" s="444" t="s">
        <v>430</v>
      </c>
      <c r="J10" s="445" t="s">
        <v>431</v>
      </c>
      <c r="K10" s="438"/>
      <c r="L10" s="438"/>
      <c r="M10" s="446"/>
      <c r="N10" s="295"/>
      <c r="O10" s="295"/>
      <c r="P10" s="500"/>
      <c r="Q10" s="296"/>
      <c r="R10" s="296"/>
      <c r="S10" s="296"/>
      <c r="T10" s="296"/>
      <c r="U10" s="296"/>
      <c r="V10" s="296"/>
      <c r="W10" s="296"/>
    </row>
    <row r="11" spans="1:23" ht="17.25" customHeight="1">
      <c r="A11" s="307" t="s">
        <v>84</v>
      </c>
      <c r="B11" s="308" t="s">
        <v>905</v>
      </c>
      <c r="C11" s="311">
        <f t="shared" ref="C11:E11" si="0">C12+C44</f>
        <v>125</v>
      </c>
      <c r="D11" s="626">
        <f t="shared" si="0"/>
        <v>0</v>
      </c>
      <c r="E11" s="311">
        <f t="shared" si="0"/>
        <v>421</v>
      </c>
      <c r="F11" s="311"/>
      <c r="G11" s="311">
        <f t="shared" ref="G11:M11" si="1">G12+G44</f>
        <v>0</v>
      </c>
      <c r="H11" s="311">
        <f t="shared" si="1"/>
        <v>0</v>
      </c>
      <c r="I11" s="448">
        <f t="shared" si="1"/>
        <v>44647</v>
      </c>
      <c r="J11" s="448">
        <f t="shared" si="1"/>
        <v>13914.45</v>
      </c>
      <c r="K11" s="311">
        <f t="shared" si="1"/>
        <v>11191.95</v>
      </c>
      <c r="L11" s="311">
        <f t="shared" si="1"/>
        <v>0</v>
      </c>
      <c r="M11" s="313">
        <f t="shared" si="1"/>
        <v>0</v>
      </c>
      <c r="N11" s="288"/>
      <c r="O11" s="288"/>
      <c r="P11" s="249"/>
      <c r="Q11" s="257"/>
      <c r="R11" s="257"/>
      <c r="S11" s="257"/>
      <c r="T11" s="257"/>
      <c r="U11" s="257"/>
      <c r="V11" s="257"/>
      <c r="W11" s="257"/>
    </row>
    <row r="12" spans="1:23" ht="27" customHeight="1">
      <c r="A12" s="307" t="s">
        <v>213</v>
      </c>
      <c r="B12" s="308" t="s">
        <v>433</v>
      </c>
      <c r="C12" s="309">
        <f>C13</f>
        <v>81</v>
      </c>
      <c r="D12" s="626"/>
      <c r="E12" s="309">
        <f>E13</f>
        <v>296</v>
      </c>
      <c r="F12" s="309"/>
      <c r="G12" s="311"/>
      <c r="H12" s="309"/>
      <c r="I12" s="448">
        <f t="shared" ref="I12:M12" si="2">I13</f>
        <v>43217</v>
      </c>
      <c r="J12" s="448">
        <f t="shared" si="2"/>
        <v>11191.95</v>
      </c>
      <c r="K12" s="311">
        <f t="shared" si="2"/>
        <v>11191.95</v>
      </c>
      <c r="L12" s="311">
        <f t="shared" si="2"/>
        <v>0</v>
      </c>
      <c r="M12" s="313">
        <f t="shared" si="2"/>
        <v>0</v>
      </c>
      <c r="N12" s="288"/>
      <c r="O12" s="288"/>
      <c r="P12" s="249"/>
      <c r="Q12" s="257"/>
      <c r="R12" s="257"/>
      <c r="S12" s="257"/>
      <c r="T12" s="257"/>
      <c r="U12" s="257"/>
      <c r="V12" s="257"/>
      <c r="W12" s="257"/>
    </row>
    <row r="13" spans="1:23" ht="17.25" customHeight="1">
      <c r="A13" s="314">
        <v>1</v>
      </c>
      <c r="B13" s="315" t="s">
        <v>390</v>
      </c>
      <c r="C13" s="311">
        <f>C14+C28</f>
        <v>81</v>
      </c>
      <c r="D13" s="626"/>
      <c r="E13" s="311">
        <f>E14+E28</f>
        <v>296</v>
      </c>
      <c r="F13" s="311"/>
      <c r="G13" s="311"/>
      <c r="H13" s="311"/>
      <c r="I13" s="448">
        <f t="shared" ref="I13:M13" si="3">I14+I28</f>
        <v>43217</v>
      </c>
      <c r="J13" s="448">
        <f t="shared" si="3"/>
        <v>11191.95</v>
      </c>
      <c r="K13" s="311">
        <f t="shared" si="3"/>
        <v>11191.95</v>
      </c>
      <c r="L13" s="311">
        <f t="shared" si="3"/>
        <v>0</v>
      </c>
      <c r="M13" s="313">
        <f t="shared" si="3"/>
        <v>0</v>
      </c>
      <c r="N13" s="288"/>
      <c r="O13" s="288"/>
      <c r="P13" s="249"/>
      <c r="Q13" s="257"/>
      <c r="R13" s="257"/>
      <c r="S13" s="257"/>
      <c r="T13" s="257"/>
      <c r="U13" s="257"/>
      <c r="V13" s="257"/>
      <c r="W13" s="257"/>
    </row>
    <row r="14" spans="1:23" ht="37.5" customHeight="1">
      <c r="A14" s="316">
        <v>1.1000000000000001</v>
      </c>
      <c r="B14" s="317" t="s">
        <v>434</v>
      </c>
      <c r="C14" s="309">
        <f>SUM(C15:C27)</f>
        <v>36</v>
      </c>
      <c r="D14" s="626"/>
      <c r="E14" s="309">
        <f>SUM(E15:E27)</f>
        <v>151</v>
      </c>
      <c r="F14" s="309"/>
      <c r="G14" s="309"/>
      <c r="H14" s="309"/>
      <c r="I14" s="448">
        <f t="shared" ref="I14:M14" si="4">SUM(I15:I27)</f>
        <v>22669</v>
      </c>
      <c r="J14" s="448">
        <f t="shared" si="4"/>
        <v>5610</v>
      </c>
      <c r="K14" s="309">
        <f t="shared" si="4"/>
        <v>5610</v>
      </c>
      <c r="L14" s="309">
        <f t="shared" si="4"/>
        <v>0</v>
      </c>
      <c r="M14" s="320">
        <f t="shared" si="4"/>
        <v>0</v>
      </c>
      <c r="N14" s="372"/>
      <c r="O14" s="372"/>
      <c r="P14" s="423"/>
      <c r="Q14" s="324"/>
      <c r="R14" s="324"/>
      <c r="S14" s="324"/>
      <c r="T14" s="324"/>
      <c r="U14" s="324"/>
      <c r="V14" s="324"/>
      <c r="W14" s="324"/>
    </row>
    <row r="15" spans="1:23" ht="18" customHeight="1">
      <c r="A15" s="367" t="s">
        <v>436</v>
      </c>
      <c r="B15" s="75" t="s">
        <v>906</v>
      </c>
      <c r="C15" s="525">
        <v>2</v>
      </c>
      <c r="D15" s="655">
        <v>1</v>
      </c>
      <c r="E15" s="525">
        <v>28</v>
      </c>
      <c r="F15" s="525"/>
      <c r="G15" s="395">
        <v>1</v>
      </c>
      <c r="H15" s="748">
        <v>1960</v>
      </c>
      <c r="I15" s="480">
        <f t="shared" ref="I15:I27" si="5">C15*D15*H15</f>
        <v>3920</v>
      </c>
      <c r="J15" s="481">
        <f t="shared" ref="J15:J27" si="6">C15*E15*G15*16.5</f>
        <v>924</v>
      </c>
      <c r="K15" s="403">
        <f t="shared" ref="K15:K27" si="7">J15</f>
        <v>924</v>
      </c>
      <c r="L15" s="403">
        <v>0</v>
      </c>
      <c r="M15" s="406">
        <v>0</v>
      </c>
      <c r="N15" s="372"/>
      <c r="O15" s="372"/>
      <c r="P15" s="423"/>
      <c r="Q15" s="324"/>
      <c r="R15" s="324"/>
      <c r="S15" s="324"/>
      <c r="T15" s="324"/>
      <c r="U15" s="324"/>
      <c r="V15" s="324"/>
      <c r="W15" s="324"/>
    </row>
    <row r="16" spans="1:23" ht="15.75" customHeight="1">
      <c r="A16" s="367" t="s">
        <v>440</v>
      </c>
      <c r="B16" s="75" t="s">
        <v>908</v>
      </c>
      <c r="C16" s="525">
        <v>3</v>
      </c>
      <c r="D16" s="655">
        <v>1</v>
      </c>
      <c r="E16" s="525">
        <v>29</v>
      </c>
      <c r="F16" s="525"/>
      <c r="G16" s="395">
        <v>1</v>
      </c>
      <c r="H16" s="748">
        <v>2030</v>
      </c>
      <c r="I16" s="480">
        <f t="shared" si="5"/>
        <v>6090</v>
      </c>
      <c r="J16" s="481">
        <f t="shared" si="6"/>
        <v>1435.5</v>
      </c>
      <c r="K16" s="403">
        <f t="shared" si="7"/>
        <v>1435.5</v>
      </c>
      <c r="L16" s="403">
        <v>0</v>
      </c>
      <c r="M16" s="406">
        <v>0</v>
      </c>
      <c r="N16" s="372"/>
      <c r="O16" s="372"/>
      <c r="P16" s="423"/>
      <c r="Q16" s="324"/>
      <c r="R16" s="324"/>
      <c r="S16" s="324"/>
      <c r="T16" s="324"/>
      <c r="U16" s="324"/>
      <c r="V16" s="324"/>
      <c r="W16" s="324"/>
    </row>
    <row r="17" spans="1:23" ht="15.75" customHeight="1">
      <c r="A17" s="367" t="s">
        <v>443</v>
      </c>
      <c r="B17" s="75" t="s">
        <v>909</v>
      </c>
      <c r="C17" s="525">
        <v>2</v>
      </c>
      <c r="D17" s="655">
        <v>1</v>
      </c>
      <c r="E17" s="525">
        <v>25</v>
      </c>
      <c r="F17" s="525"/>
      <c r="G17" s="395">
        <v>1</v>
      </c>
      <c r="H17" s="748">
        <v>1750</v>
      </c>
      <c r="I17" s="480">
        <f t="shared" si="5"/>
        <v>3500</v>
      </c>
      <c r="J17" s="481">
        <f t="shared" si="6"/>
        <v>825</v>
      </c>
      <c r="K17" s="403">
        <f t="shared" si="7"/>
        <v>825</v>
      </c>
      <c r="L17" s="403">
        <v>0</v>
      </c>
      <c r="M17" s="406">
        <v>0</v>
      </c>
      <c r="N17" s="372"/>
      <c r="O17" s="372"/>
      <c r="P17" s="423"/>
      <c r="Q17" s="324"/>
      <c r="R17" s="324"/>
      <c r="S17" s="324"/>
      <c r="T17" s="324"/>
      <c r="U17" s="324"/>
      <c r="V17" s="324"/>
      <c r="W17" s="324"/>
    </row>
    <row r="18" spans="1:23" ht="15.75" customHeight="1">
      <c r="A18" s="367" t="s">
        <v>446</v>
      </c>
      <c r="B18" s="75" t="s">
        <v>910</v>
      </c>
      <c r="C18" s="525">
        <v>2</v>
      </c>
      <c r="D18" s="655">
        <v>1</v>
      </c>
      <c r="E18" s="525">
        <v>25</v>
      </c>
      <c r="F18" s="525"/>
      <c r="G18" s="395">
        <v>1</v>
      </c>
      <c r="H18" s="748">
        <v>1750</v>
      </c>
      <c r="I18" s="480">
        <f t="shared" si="5"/>
        <v>3500</v>
      </c>
      <c r="J18" s="481">
        <f t="shared" si="6"/>
        <v>825</v>
      </c>
      <c r="K18" s="403">
        <f t="shared" si="7"/>
        <v>825</v>
      </c>
      <c r="L18" s="403">
        <v>0</v>
      </c>
      <c r="M18" s="406">
        <v>0</v>
      </c>
      <c r="N18" s="372"/>
      <c r="O18" s="372"/>
      <c r="P18" s="423"/>
      <c r="Q18" s="324"/>
      <c r="R18" s="324"/>
      <c r="S18" s="324"/>
      <c r="T18" s="324"/>
      <c r="U18" s="324"/>
      <c r="V18" s="324"/>
      <c r="W18" s="324"/>
    </row>
    <row r="19" spans="1:23" ht="15.75" customHeight="1">
      <c r="A19" s="367" t="s">
        <v>449</v>
      </c>
      <c r="B19" s="75" t="s">
        <v>911</v>
      </c>
      <c r="C19" s="525">
        <v>2</v>
      </c>
      <c r="D19" s="655">
        <v>1</v>
      </c>
      <c r="E19" s="525">
        <v>35</v>
      </c>
      <c r="F19" s="525"/>
      <c r="G19" s="395">
        <v>1</v>
      </c>
      <c r="H19" s="748">
        <v>2450</v>
      </c>
      <c r="I19" s="480">
        <f t="shared" si="5"/>
        <v>4900</v>
      </c>
      <c r="J19" s="481">
        <f t="shared" si="6"/>
        <v>1155</v>
      </c>
      <c r="K19" s="403">
        <f t="shared" si="7"/>
        <v>1155</v>
      </c>
      <c r="L19" s="403">
        <v>0</v>
      </c>
      <c r="M19" s="406">
        <v>0</v>
      </c>
      <c r="N19" s="372"/>
      <c r="O19" s="372"/>
      <c r="P19" s="423"/>
      <c r="Q19" s="324"/>
      <c r="R19" s="324"/>
      <c r="S19" s="324"/>
      <c r="T19" s="324"/>
      <c r="U19" s="324"/>
      <c r="V19" s="324"/>
      <c r="W19" s="324"/>
    </row>
    <row r="20" spans="1:23" ht="15.75" customHeight="1">
      <c r="A20" s="367" t="s">
        <v>452</v>
      </c>
      <c r="B20" s="75" t="s">
        <v>912</v>
      </c>
      <c r="C20" s="525">
        <v>2</v>
      </c>
      <c r="D20" s="655">
        <v>1</v>
      </c>
      <c r="E20" s="525">
        <v>2</v>
      </c>
      <c r="F20" s="525"/>
      <c r="G20" s="395">
        <v>1</v>
      </c>
      <c r="H20" s="748">
        <v>30</v>
      </c>
      <c r="I20" s="480">
        <f t="shared" si="5"/>
        <v>60</v>
      </c>
      <c r="J20" s="481">
        <f t="shared" si="6"/>
        <v>66</v>
      </c>
      <c r="K20" s="403">
        <f t="shared" si="7"/>
        <v>66</v>
      </c>
      <c r="L20" s="403">
        <v>0</v>
      </c>
      <c r="M20" s="406">
        <v>0</v>
      </c>
      <c r="N20" s="372"/>
      <c r="O20" s="372"/>
      <c r="P20" s="423"/>
      <c r="Q20" s="324"/>
      <c r="R20" s="324"/>
      <c r="S20" s="324"/>
      <c r="T20" s="324"/>
      <c r="U20" s="324"/>
      <c r="V20" s="324"/>
      <c r="W20" s="324"/>
    </row>
    <row r="21" spans="1:23" ht="14.25" customHeight="1">
      <c r="A21" s="367" t="s">
        <v>455</v>
      </c>
      <c r="B21" s="75" t="s">
        <v>913</v>
      </c>
      <c r="C21" s="525">
        <v>2</v>
      </c>
      <c r="D21" s="655">
        <v>1.1499999999999999</v>
      </c>
      <c r="E21" s="525">
        <v>1</v>
      </c>
      <c r="F21" s="525"/>
      <c r="G21" s="395">
        <v>1</v>
      </c>
      <c r="H21" s="748">
        <v>30</v>
      </c>
      <c r="I21" s="480">
        <f t="shared" si="5"/>
        <v>69</v>
      </c>
      <c r="J21" s="481">
        <f t="shared" si="6"/>
        <v>33</v>
      </c>
      <c r="K21" s="403">
        <f t="shared" si="7"/>
        <v>33</v>
      </c>
      <c r="L21" s="403">
        <v>0</v>
      </c>
      <c r="M21" s="406">
        <v>0</v>
      </c>
      <c r="N21" s="372"/>
      <c r="O21" s="372"/>
      <c r="P21" s="423"/>
      <c r="Q21" s="324"/>
      <c r="R21" s="324"/>
      <c r="S21" s="324"/>
      <c r="T21" s="324"/>
      <c r="U21" s="324"/>
      <c r="V21" s="324"/>
      <c r="W21" s="324"/>
    </row>
    <row r="22" spans="1:23" ht="15.75" customHeight="1">
      <c r="A22" s="367" t="s">
        <v>457</v>
      </c>
      <c r="B22" s="75" t="s">
        <v>914</v>
      </c>
      <c r="C22" s="525">
        <v>3</v>
      </c>
      <c r="D22" s="655">
        <v>1</v>
      </c>
      <c r="E22" s="525">
        <v>1</v>
      </c>
      <c r="F22" s="525"/>
      <c r="G22" s="395">
        <v>1</v>
      </c>
      <c r="H22" s="748">
        <v>30</v>
      </c>
      <c r="I22" s="480">
        <f t="shared" si="5"/>
        <v>90</v>
      </c>
      <c r="J22" s="481">
        <f t="shared" si="6"/>
        <v>49.5</v>
      </c>
      <c r="K22" s="403">
        <f t="shared" si="7"/>
        <v>49.5</v>
      </c>
      <c r="L22" s="403">
        <v>0</v>
      </c>
      <c r="M22" s="406">
        <v>0</v>
      </c>
      <c r="N22" s="372"/>
      <c r="O22" s="372"/>
      <c r="P22" s="423"/>
      <c r="Q22" s="324"/>
      <c r="R22" s="324"/>
      <c r="S22" s="324"/>
      <c r="T22" s="324"/>
      <c r="U22" s="324"/>
      <c r="V22" s="324"/>
      <c r="W22" s="324"/>
    </row>
    <row r="23" spans="1:23" ht="15.75" customHeight="1">
      <c r="A23" s="367" t="s">
        <v>459</v>
      </c>
      <c r="B23" s="75" t="s">
        <v>915</v>
      </c>
      <c r="C23" s="525">
        <v>3</v>
      </c>
      <c r="D23" s="655">
        <v>1</v>
      </c>
      <c r="E23" s="525">
        <v>1</v>
      </c>
      <c r="F23" s="525"/>
      <c r="G23" s="395">
        <v>1</v>
      </c>
      <c r="H23" s="748">
        <v>30</v>
      </c>
      <c r="I23" s="480">
        <f t="shared" si="5"/>
        <v>90</v>
      </c>
      <c r="J23" s="481">
        <f t="shared" si="6"/>
        <v>49.5</v>
      </c>
      <c r="K23" s="403">
        <f t="shared" si="7"/>
        <v>49.5</v>
      </c>
      <c r="L23" s="403">
        <v>0</v>
      </c>
      <c r="M23" s="406">
        <v>0</v>
      </c>
      <c r="N23" s="372"/>
      <c r="O23" s="372"/>
      <c r="P23" s="423"/>
      <c r="Q23" s="324"/>
      <c r="R23" s="324"/>
      <c r="S23" s="324"/>
      <c r="T23" s="324"/>
      <c r="U23" s="324"/>
      <c r="V23" s="324"/>
      <c r="W23" s="324"/>
    </row>
    <row r="24" spans="1:23" ht="14.25" customHeight="1">
      <c r="A24" s="367" t="s">
        <v>462</v>
      </c>
      <c r="B24" s="75" t="s">
        <v>916</v>
      </c>
      <c r="C24" s="525">
        <v>4</v>
      </c>
      <c r="D24" s="655">
        <v>1</v>
      </c>
      <c r="E24" s="525">
        <v>1</v>
      </c>
      <c r="F24" s="525"/>
      <c r="G24" s="395">
        <v>1</v>
      </c>
      <c r="H24" s="748">
        <v>30</v>
      </c>
      <c r="I24" s="480">
        <f t="shared" si="5"/>
        <v>120</v>
      </c>
      <c r="J24" s="481">
        <f t="shared" si="6"/>
        <v>66</v>
      </c>
      <c r="K24" s="403">
        <f t="shared" si="7"/>
        <v>66</v>
      </c>
      <c r="L24" s="403">
        <v>0</v>
      </c>
      <c r="M24" s="406">
        <v>0</v>
      </c>
      <c r="N24" s="372"/>
      <c r="O24" s="372"/>
      <c r="P24" s="423"/>
      <c r="Q24" s="324"/>
      <c r="R24" s="324"/>
      <c r="S24" s="324"/>
      <c r="T24" s="324"/>
      <c r="U24" s="324"/>
      <c r="V24" s="324"/>
      <c r="W24" s="324"/>
    </row>
    <row r="25" spans="1:23" ht="15.75" customHeight="1">
      <c r="A25" s="367" t="s">
        <v>465</v>
      </c>
      <c r="B25" s="75" t="s">
        <v>917</v>
      </c>
      <c r="C25" s="525">
        <v>3</v>
      </c>
      <c r="D25" s="655">
        <v>1</v>
      </c>
      <c r="E25" s="525">
        <v>1</v>
      </c>
      <c r="F25" s="525"/>
      <c r="G25" s="395">
        <v>1</v>
      </c>
      <c r="H25" s="748">
        <v>30</v>
      </c>
      <c r="I25" s="480">
        <f t="shared" si="5"/>
        <v>90</v>
      </c>
      <c r="J25" s="481">
        <f t="shared" si="6"/>
        <v>49.5</v>
      </c>
      <c r="K25" s="403">
        <f t="shared" si="7"/>
        <v>49.5</v>
      </c>
      <c r="L25" s="403">
        <v>0</v>
      </c>
      <c r="M25" s="406">
        <v>0</v>
      </c>
      <c r="N25" s="372"/>
      <c r="O25" s="372"/>
      <c r="P25" s="423"/>
      <c r="Q25" s="324"/>
      <c r="R25" s="324"/>
      <c r="S25" s="324"/>
      <c r="T25" s="324"/>
      <c r="U25" s="324"/>
      <c r="V25" s="324"/>
      <c r="W25" s="324"/>
    </row>
    <row r="26" spans="1:23" ht="14.25" customHeight="1">
      <c r="A26" s="367" t="s">
        <v>468</v>
      </c>
      <c r="B26" s="75" t="s">
        <v>918</v>
      </c>
      <c r="C26" s="525">
        <v>5</v>
      </c>
      <c r="D26" s="655">
        <v>1</v>
      </c>
      <c r="E26" s="525">
        <v>1</v>
      </c>
      <c r="F26" s="525"/>
      <c r="G26" s="395">
        <v>1</v>
      </c>
      <c r="H26" s="748">
        <v>30</v>
      </c>
      <c r="I26" s="480">
        <f t="shared" si="5"/>
        <v>150</v>
      </c>
      <c r="J26" s="481">
        <f t="shared" si="6"/>
        <v>82.5</v>
      </c>
      <c r="K26" s="403">
        <f t="shared" si="7"/>
        <v>82.5</v>
      </c>
      <c r="L26" s="403">
        <v>0</v>
      </c>
      <c r="M26" s="406">
        <v>0</v>
      </c>
      <c r="N26" s="372"/>
      <c r="O26" s="372"/>
      <c r="P26" s="423"/>
      <c r="Q26" s="324"/>
      <c r="R26" s="324"/>
      <c r="S26" s="324"/>
      <c r="T26" s="324"/>
      <c r="U26" s="324"/>
      <c r="V26" s="324"/>
      <c r="W26" s="324"/>
    </row>
    <row r="27" spans="1:23" ht="20.25" customHeight="1">
      <c r="A27" s="367" t="s">
        <v>471</v>
      </c>
      <c r="B27" s="75" t="s">
        <v>919</v>
      </c>
      <c r="C27" s="525">
        <v>3</v>
      </c>
      <c r="D27" s="655">
        <v>1</v>
      </c>
      <c r="E27" s="525">
        <v>1</v>
      </c>
      <c r="F27" s="525"/>
      <c r="G27" s="395">
        <v>1</v>
      </c>
      <c r="H27" s="748">
        <v>30</v>
      </c>
      <c r="I27" s="480">
        <f t="shared" si="5"/>
        <v>90</v>
      </c>
      <c r="J27" s="481">
        <f t="shared" si="6"/>
        <v>49.5</v>
      </c>
      <c r="K27" s="403">
        <f t="shared" si="7"/>
        <v>49.5</v>
      </c>
      <c r="L27" s="403">
        <v>0</v>
      </c>
      <c r="M27" s="406">
        <v>0</v>
      </c>
      <c r="N27" s="372"/>
      <c r="O27" s="372"/>
      <c r="P27" s="423"/>
      <c r="Q27" s="324"/>
      <c r="R27" s="324"/>
      <c r="S27" s="324"/>
      <c r="T27" s="324"/>
      <c r="U27" s="324"/>
      <c r="V27" s="324"/>
      <c r="W27" s="324"/>
    </row>
    <row r="28" spans="1:23" ht="38.25" customHeight="1">
      <c r="A28" s="356">
        <v>1.2</v>
      </c>
      <c r="B28" s="75" t="s">
        <v>920</v>
      </c>
      <c r="C28" s="393">
        <f>SUM(C29:C43)</f>
        <v>45</v>
      </c>
      <c r="D28" s="655"/>
      <c r="E28" s="393">
        <f>SUM(E29:E43)</f>
        <v>145</v>
      </c>
      <c r="F28" s="393"/>
      <c r="G28" s="395"/>
      <c r="H28" s="396"/>
      <c r="I28" s="476">
        <f t="shared" ref="I28:L28" si="8">SUM(I29:I43)</f>
        <v>20548</v>
      </c>
      <c r="J28" s="476">
        <f t="shared" si="8"/>
        <v>5581.95</v>
      </c>
      <c r="K28" s="408">
        <f t="shared" si="8"/>
        <v>5581.95</v>
      </c>
      <c r="L28" s="408">
        <f t="shared" si="8"/>
        <v>0</v>
      </c>
      <c r="M28" s="313">
        <v>0</v>
      </c>
      <c r="N28" s="372"/>
      <c r="O28" s="372"/>
      <c r="P28" s="423"/>
      <c r="Q28" s="324"/>
      <c r="R28" s="324"/>
      <c r="S28" s="324"/>
      <c r="T28" s="324"/>
      <c r="U28" s="324"/>
      <c r="V28" s="324"/>
      <c r="W28" s="324"/>
    </row>
    <row r="29" spans="1:23" ht="15.75" customHeight="1">
      <c r="A29" s="367" t="s">
        <v>436</v>
      </c>
      <c r="B29" s="75" t="str">
        <f t="shared" ref="B29:B33" si="9">B15</f>
        <v>Học phần lịch sử đảng cộng sản việt nam</v>
      </c>
      <c r="C29" s="525">
        <v>2</v>
      </c>
      <c r="D29" s="655">
        <v>1</v>
      </c>
      <c r="E29" s="525">
        <v>25</v>
      </c>
      <c r="F29" s="525"/>
      <c r="G29" s="395">
        <v>1</v>
      </c>
      <c r="H29" s="748">
        <v>1750</v>
      </c>
      <c r="I29" s="749">
        <f t="shared" ref="I29:I43" si="10">C29*D29*H29</f>
        <v>3500</v>
      </c>
      <c r="J29" s="481">
        <f t="shared" ref="J29:J43" si="11">C29*E29*G29*16.5</f>
        <v>825</v>
      </c>
      <c r="K29" s="403">
        <f t="shared" ref="K29:K43" si="12">J29</f>
        <v>825</v>
      </c>
      <c r="L29" s="403">
        <v>0</v>
      </c>
      <c r="M29" s="406">
        <v>0</v>
      </c>
      <c r="N29" s="372"/>
      <c r="O29" s="372"/>
      <c r="P29" s="423"/>
      <c r="Q29" s="324"/>
      <c r="R29" s="324"/>
      <c r="S29" s="324"/>
      <c r="T29" s="324"/>
      <c r="U29" s="324"/>
      <c r="V29" s="324"/>
      <c r="W29" s="324"/>
    </row>
    <row r="30" spans="1:23" ht="15.75" customHeight="1">
      <c r="A30" s="367" t="s">
        <v>440</v>
      </c>
      <c r="B30" s="75" t="str">
        <f t="shared" si="9"/>
        <v>Học phần triết học mác - lê nin</v>
      </c>
      <c r="C30" s="401">
        <v>3</v>
      </c>
      <c r="D30" s="750">
        <v>1</v>
      </c>
      <c r="E30" s="401">
        <v>22</v>
      </c>
      <c r="F30" s="401"/>
      <c r="G30" s="403">
        <v>1</v>
      </c>
      <c r="H30" s="748">
        <v>1540</v>
      </c>
      <c r="I30" s="749">
        <f t="shared" si="10"/>
        <v>4620</v>
      </c>
      <c r="J30" s="481">
        <f t="shared" si="11"/>
        <v>1089</v>
      </c>
      <c r="K30" s="403">
        <f t="shared" si="12"/>
        <v>1089</v>
      </c>
      <c r="L30" s="403">
        <v>0</v>
      </c>
      <c r="M30" s="406">
        <v>0</v>
      </c>
      <c r="N30" s="372"/>
      <c r="O30" s="372"/>
      <c r="P30" s="423"/>
      <c r="Q30" s="324"/>
      <c r="R30" s="324"/>
      <c r="S30" s="324"/>
      <c r="T30" s="324"/>
      <c r="U30" s="324"/>
      <c r="V30" s="324"/>
      <c r="W30" s="324"/>
    </row>
    <row r="31" spans="1:23" ht="15.75" customHeight="1">
      <c r="A31" s="367" t="s">
        <v>443</v>
      </c>
      <c r="B31" s="75" t="str">
        <f t="shared" si="9"/>
        <v>Học phầnkinh tế chính trị mác - lê nin</v>
      </c>
      <c r="C31" s="525">
        <v>2</v>
      </c>
      <c r="D31" s="655">
        <v>1</v>
      </c>
      <c r="E31" s="525">
        <v>29</v>
      </c>
      <c r="F31" s="525"/>
      <c r="G31" s="395">
        <v>1</v>
      </c>
      <c r="H31" s="748">
        <v>2030</v>
      </c>
      <c r="I31" s="749">
        <f t="shared" si="10"/>
        <v>4060</v>
      </c>
      <c r="J31" s="481">
        <f t="shared" si="11"/>
        <v>957</v>
      </c>
      <c r="K31" s="403">
        <f t="shared" si="12"/>
        <v>957</v>
      </c>
      <c r="L31" s="403">
        <v>0</v>
      </c>
      <c r="M31" s="406">
        <v>0</v>
      </c>
      <c r="N31" s="372"/>
      <c r="O31" s="372"/>
      <c r="P31" s="423"/>
      <c r="Q31" s="324"/>
      <c r="R31" s="324"/>
      <c r="S31" s="324"/>
      <c r="T31" s="324"/>
      <c r="U31" s="324"/>
      <c r="V31" s="324"/>
      <c r="W31" s="324"/>
    </row>
    <row r="32" spans="1:23" ht="15.75" customHeight="1">
      <c r="A32" s="367" t="s">
        <v>446</v>
      </c>
      <c r="B32" s="75" t="str">
        <f t="shared" si="9"/>
        <v>Học phần chủ nghĩa xã hội khoa học</v>
      </c>
      <c r="C32" s="525">
        <v>2</v>
      </c>
      <c r="D32" s="655">
        <v>1</v>
      </c>
      <c r="E32" s="525">
        <v>25</v>
      </c>
      <c r="F32" s="525"/>
      <c r="G32" s="395">
        <v>1</v>
      </c>
      <c r="H32" s="748">
        <v>1750</v>
      </c>
      <c r="I32" s="749">
        <f t="shared" si="10"/>
        <v>3500</v>
      </c>
      <c r="J32" s="481">
        <f t="shared" si="11"/>
        <v>825</v>
      </c>
      <c r="K32" s="403">
        <f t="shared" si="12"/>
        <v>825</v>
      </c>
      <c r="L32" s="403">
        <v>0</v>
      </c>
      <c r="M32" s="406">
        <v>0</v>
      </c>
      <c r="N32" s="372"/>
      <c r="O32" s="372"/>
      <c r="P32" s="423"/>
      <c r="Q32" s="324"/>
      <c r="R32" s="324"/>
      <c r="S32" s="324"/>
      <c r="T32" s="324"/>
      <c r="U32" s="324"/>
      <c r="V32" s="324"/>
      <c r="W32" s="324"/>
    </row>
    <row r="33" spans="1:23" ht="15.75" customHeight="1">
      <c r="A33" s="367" t="s">
        <v>449</v>
      </c>
      <c r="B33" s="75" t="str">
        <f t="shared" si="9"/>
        <v>Học phần tư tưởng Hồ Chí Minh</v>
      </c>
      <c r="C33" s="525">
        <v>2</v>
      </c>
      <c r="D33" s="655">
        <v>1</v>
      </c>
      <c r="E33" s="525">
        <v>28</v>
      </c>
      <c r="F33" s="525"/>
      <c r="G33" s="395">
        <v>1</v>
      </c>
      <c r="H33" s="748">
        <v>1960</v>
      </c>
      <c r="I33" s="749">
        <f t="shared" si="10"/>
        <v>3920</v>
      </c>
      <c r="J33" s="481">
        <f t="shared" si="11"/>
        <v>924</v>
      </c>
      <c r="K33" s="403">
        <f t="shared" si="12"/>
        <v>924</v>
      </c>
      <c r="L33" s="403">
        <v>0</v>
      </c>
      <c r="M33" s="406">
        <v>0</v>
      </c>
      <c r="N33" s="372"/>
      <c r="O33" s="372"/>
      <c r="P33" s="423"/>
      <c r="Q33" s="324"/>
      <c r="R33" s="324"/>
      <c r="S33" s="324"/>
      <c r="T33" s="324"/>
      <c r="U33" s="324"/>
      <c r="V33" s="324"/>
      <c r="W33" s="324"/>
    </row>
    <row r="34" spans="1:23" ht="15.75" customHeight="1">
      <c r="A34" s="367" t="s">
        <v>452</v>
      </c>
      <c r="B34" s="75" t="s">
        <v>921</v>
      </c>
      <c r="C34" s="525">
        <v>2</v>
      </c>
      <c r="D34" s="655">
        <v>1</v>
      </c>
      <c r="E34" s="525">
        <v>1</v>
      </c>
      <c r="F34" s="525"/>
      <c r="G34" s="395">
        <v>1</v>
      </c>
      <c r="H34" s="525">
        <v>15</v>
      </c>
      <c r="I34" s="480">
        <f t="shared" si="10"/>
        <v>30</v>
      </c>
      <c r="J34" s="481">
        <f t="shared" si="11"/>
        <v>33</v>
      </c>
      <c r="K34" s="403">
        <f t="shared" si="12"/>
        <v>33</v>
      </c>
      <c r="L34" s="403">
        <v>0</v>
      </c>
      <c r="M34" s="406">
        <v>0</v>
      </c>
      <c r="N34" s="372"/>
      <c r="O34" s="372"/>
      <c r="P34" s="423"/>
      <c r="Q34" s="324"/>
      <c r="R34" s="324"/>
      <c r="S34" s="324"/>
      <c r="T34" s="324"/>
      <c r="U34" s="324"/>
      <c r="V34" s="324"/>
      <c r="W34" s="324"/>
    </row>
    <row r="35" spans="1:23" ht="15.75" customHeight="1">
      <c r="A35" s="367" t="s">
        <v>455</v>
      </c>
      <c r="B35" s="75" t="s">
        <v>922</v>
      </c>
      <c r="C35" s="525">
        <v>3</v>
      </c>
      <c r="D35" s="655">
        <v>1</v>
      </c>
      <c r="E35" s="525">
        <v>7</v>
      </c>
      <c r="F35" s="525"/>
      <c r="G35" s="395">
        <v>1.3</v>
      </c>
      <c r="H35" s="525">
        <v>70</v>
      </c>
      <c r="I35" s="480">
        <f t="shared" si="10"/>
        <v>210</v>
      </c>
      <c r="J35" s="481">
        <f t="shared" si="11"/>
        <v>450.45</v>
      </c>
      <c r="K35" s="403">
        <f t="shared" si="12"/>
        <v>450.45</v>
      </c>
      <c r="L35" s="403">
        <v>0</v>
      </c>
      <c r="M35" s="406">
        <v>0</v>
      </c>
      <c r="N35" s="372"/>
      <c r="O35" s="372"/>
      <c r="P35" s="423"/>
      <c r="Q35" s="324"/>
      <c r="R35" s="324"/>
      <c r="S35" s="324"/>
      <c r="T35" s="324"/>
      <c r="U35" s="324"/>
      <c r="V35" s="324"/>
      <c r="W35" s="324"/>
    </row>
    <row r="36" spans="1:23" ht="15.75" customHeight="1">
      <c r="A36" s="367" t="s">
        <v>457</v>
      </c>
      <c r="B36" s="75" t="s">
        <v>923</v>
      </c>
      <c r="C36" s="525">
        <v>3</v>
      </c>
      <c r="D36" s="655">
        <v>1</v>
      </c>
      <c r="E36" s="525">
        <v>1</v>
      </c>
      <c r="F36" s="525"/>
      <c r="G36" s="395">
        <v>1</v>
      </c>
      <c r="H36" s="525">
        <v>15</v>
      </c>
      <c r="I36" s="480">
        <f t="shared" si="10"/>
        <v>45</v>
      </c>
      <c r="J36" s="481">
        <f t="shared" si="11"/>
        <v>49.5</v>
      </c>
      <c r="K36" s="403">
        <f t="shared" si="12"/>
        <v>49.5</v>
      </c>
      <c r="L36" s="403">
        <v>0</v>
      </c>
      <c r="M36" s="406">
        <v>0</v>
      </c>
      <c r="N36" s="372"/>
      <c r="O36" s="372"/>
      <c r="P36" s="423"/>
      <c r="Q36" s="324"/>
      <c r="R36" s="324"/>
      <c r="S36" s="324"/>
      <c r="T36" s="324"/>
      <c r="U36" s="324"/>
      <c r="V36" s="324"/>
      <c r="W36" s="324"/>
    </row>
    <row r="37" spans="1:23" ht="14.25" customHeight="1">
      <c r="A37" s="367" t="s">
        <v>459</v>
      </c>
      <c r="B37" s="75" t="s">
        <v>924</v>
      </c>
      <c r="C37" s="525">
        <v>5</v>
      </c>
      <c r="D37" s="655">
        <v>1</v>
      </c>
      <c r="E37" s="525">
        <v>1</v>
      </c>
      <c r="F37" s="525"/>
      <c r="G37" s="395">
        <v>1</v>
      </c>
      <c r="H37" s="525">
        <v>15</v>
      </c>
      <c r="I37" s="480">
        <f t="shared" si="10"/>
        <v>75</v>
      </c>
      <c r="J37" s="481">
        <f t="shared" si="11"/>
        <v>82.5</v>
      </c>
      <c r="K37" s="403">
        <f t="shared" si="12"/>
        <v>82.5</v>
      </c>
      <c r="L37" s="403">
        <v>0</v>
      </c>
      <c r="M37" s="406">
        <v>0</v>
      </c>
      <c r="N37" s="372"/>
      <c r="O37" s="372"/>
      <c r="P37" s="423"/>
      <c r="Q37" s="324"/>
      <c r="R37" s="324"/>
      <c r="S37" s="324"/>
      <c r="T37" s="324"/>
      <c r="U37" s="324"/>
      <c r="V37" s="324"/>
      <c r="W37" s="324"/>
    </row>
    <row r="38" spans="1:23" ht="14.25" customHeight="1">
      <c r="A38" s="367" t="s">
        <v>462</v>
      </c>
      <c r="B38" s="75" t="s">
        <v>925</v>
      </c>
      <c r="C38" s="525">
        <v>4</v>
      </c>
      <c r="D38" s="751">
        <v>1.3</v>
      </c>
      <c r="E38" s="525">
        <v>1</v>
      </c>
      <c r="F38" s="525"/>
      <c r="G38" s="395">
        <v>1</v>
      </c>
      <c r="H38" s="525">
        <v>15</v>
      </c>
      <c r="I38" s="480">
        <f t="shared" si="10"/>
        <v>78</v>
      </c>
      <c r="J38" s="481">
        <f t="shared" si="11"/>
        <v>66</v>
      </c>
      <c r="K38" s="403">
        <f t="shared" si="12"/>
        <v>66</v>
      </c>
      <c r="L38" s="403">
        <v>0</v>
      </c>
      <c r="M38" s="406">
        <v>0</v>
      </c>
      <c r="N38" s="372"/>
      <c r="O38" s="372"/>
      <c r="P38" s="423"/>
      <c r="Q38" s="324"/>
      <c r="R38" s="324"/>
      <c r="S38" s="324"/>
      <c r="T38" s="324"/>
      <c r="U38" s="324"/>
      <c r="V38" s="324"/>
      <c r="W38" s="324"/>
    </row>
    <row r="39" spans="1:23" ht="15.75" customHeight="1">
      <c r="A39" s="367" t="s">
        <v>465</v>
      </c>
      <c r="B39" s="75" t="s">
        <v>926</v>
      </c>
      <c r="C39" s="525">
        <v>3</v>
      </c>
      <c r="D39" s="655">
        <v>1</v>
      </c>
      <c r="E39" s="525">
        <v>1</v>
      </c>
      <c r="F39" s="525"/>
      <c r="G39" s="395">
        <v>1</v>
      </c>
      <c r="H39" s="525">
        <v>30</v>
      </c>
      <c r="I39" s="480">
        <f t="shared" si="10"/>
        <v>90</v>
      </c>
      <c r="J39" s="481">
        <f t="shared" si="11"/>
        <v>49.5</v>
      </c>
      <c r="K39" s="403">
        <f t="shared" si="12"/>
        <v>49.5</v>
      </c>
      <c r="L39" s="403">
        <v>0</v>
      </c>
      <c r="M39" s="406">
        <v>0</v>
      </c>
      <c r="N39" s="372"/>
      <c r="O39" s="372"/>
      <c r="P39" s="423"/>
      <c r="Q39" s="324"/>
      <c r="R39" s="324"/>
      <c r="S39" s="324"/>
      <c r="T39" s="324"/>
      <c r="U39" s="324"/>
      <c r="V39" s="324"/>
      <c r="W39" s="324"/>
    </row>
    <row r="40" spans="1:23" ht="15.75" customHeight="1">
      <c r="A40" s="367" t="s">
        <v>468</v>
      </c>
      <c r="B40" s="75" t="s">
        <v>927</v>
      </c>
      <c r="C40" s="525">
        <v>5</v>
      </c>
      <c r="D40" s="655">
        <v>1</v>
      </c>
      <c r="E40" s="525">
        <v>1</v>
      </c>
      <c r="F40" s="525"/>
      <c r="G40" s="395">
        <v>1</v>
      </c>
      <c r="H40" s="525">
        <v>30</v>
      </c>
      <c r="I40" s="480">
        <f t="shared" si="10"/>
        <v>150</v>
      </c>
      <c r="J40" s="481">
        <f t="shared" si="11"/>
        <v>82.5</v>
      </c>
      <c r="K40" s="403">
        <f t="shared" si="12"/>
        <v>82.5</v>
      </c>
      <c r="L40" s="403">
        <v>0</v>
      </c>
      <c r="M40" s="406">
        <v>0</v>
      </c>
      <c r="N40" s="372"/>
      <c r="O40" s="372"/>
      <c r="P40" s="423"/>
      <c r="Q40" s="324"/>
      <c r="R40" s="324"/>
      <c r="S40" s="324"/>
      <c r="T40" s="324"/>
      <c r="U40" s="324"/>
      <c r="V40" s="324"/>
      <c r="W40" s="324"/>
    </row>
    <row r="41" spans="1:23" ht="15.75" customHeight="1">
      <c r="A41" s="367" t="s">
        <v>471</v>
      </c>
      <c r="B41" s="75" t="s">
        <v>928</v>
      </c>
      <c r="C41" s="525">
        <v>3</v>
      </c>
      <c r="D41" s="655">
        <v>1</v>
      </c>
      <c r="E41" s="525">
        <v>1</v>
      </c>
      <c r="F41" s="525"/>
      <c r="G41" s="395">
        <v>1</v>
      </c>
      <c r="H41" s="525">
        <v>30</v>
      </c>
      <c r="I41" s="480">
        <f t="shared" si="10"/>
        <v>90</v>
      </c>
      <c r="J41" s="481">
        <f t="shared" si="11"/>
        <v>49.5</v>
      </c>
      <c r="K41" s="403">
        <f t="shared" si="12"/>
        <v>49.5</v>
      </c>
      <c r="L41" s="403">
        <v>0</v>
      </c>
      <c r="M41" s="406">
        <v>0</v>
      </c>
      <c r="N41" s="372"/>
      <c r="O41" s="372"/>
      <c r="P41" s="423"/>
      <c r="Q41" s="324"/>
      <c r="R41" s="324"/>
      <c r="S41" s="324"/>
      <c r="T41" s="324"/>
      <c r="U41" s="324"/>
      <c r="V41" s="324"/>
      <c r="W41" s="324"/>
    </row>
    <row r="42" spans="1:23" ht="14.25" customHeight="1">
      <c r="A42" s="367" t="s">
        <v>474</v>
      </c>
      <c r="B42" s="75" t="s">
        <v>929</v>
      </c>
      <c r="C42" s="525">
        <v>3</v>
      </c>
      <c r="D42" s="655">
        <v>1</v>
      </c>
      <c r="E42" s="525">
        <v>1</v>
      </c>
      <c r="F42" s="525"/>
      <c r="G42" s="395">
        <v>1</v>
      </c>
      <c r="H42" s="525">
        <v>30</v>
      </c>
      <c r="I42" s="480">
        <f t="shared" si="10"/>
        <v>90</v>
      </c>
      <c r="J42" s="481">
        <f t="shared" si="11"/>
        <v>49.5</v>
      </c>
      <c r="K42" s="403">
        <f t="shared" si="12"/>
        <v>49.5</v>
      </c>
      <c r="L42" s="403">
        <v>0</v>
      </c>
      <c r="M42" s="406">
        <v>0</v>
      </c>
      <c r="N42" s="372"/>
      <c r="O42" s="372"/>
      <c r="P42" s="423"/>
      <c r="Q42" s="324"/>
      <c r="R42" s="324"/>
      <c r="S42" s="324"/>
      <c r="T42" s="324"/>
      <c r="U42" s="324"/>
      <c r="V42" s="324"/>
      <c r="W42" s="324"/>
    </row>
    <row r="43" spans="1:23" ht="15.75" customHeight="1">
      <c r="A43" s="367" t="s">
        <v>477</v>
      </c>
      <c r="B43" s="75" t="s">
        <v>930</v>
      </c>
      <c r="C43" s="525">
        <v>3</v>
      </c>
      <c r="D43" s="655">
        <v>1</v>
      </c>
      <c r="E43" s="525">
        <v>1</v>
      </c>
      <c r="F43" s="525"/>
      <c r="G43" s="395">
        <v>1</v>
      </c>
      <c r="H43" s="525">
        <v>30</v>
      </c>
      <c r="I43" s="480">
        <f t="shared" si="10"/>
        <v>90</v>
      </c>
      <c r="J43" s="481">
        <f t="shared" si="11"/>
        <v>49.5</v>
      </c>
      <c r="K43" s="403">
        <f t="shared" si="12"/>
        <v>49.5</v>
      </c>
      <c r="L43" s="403">
        <v>0</v>
      </c>
      <c r="M43" s="406">
        <v>0</v>
      </c>
      <c r="N43" s="372"/>
      <c r="O43" s="372"/>
      <c r="P43" s="423"/>
      <c r="Q43" s="324"/>
      <c r="R43" s="324"/>
      <c r="S43" s="324"/>
      <c r="T43" s="324"/>
      <c r="U43" s="324"/>
      <c r="V43" s="324"/>
      <c r="W43" s="324"/>
    </row>
    <row r="44" spans="1:23" ht="14.25" customHeight="1">
      <c r="A44" s="307" t="s">
        <v>246</v>
      </c>
      <c r="B44" s="308" t="s">
        <v>581</v>
      </c>
      <c r="C44" s="309">
        <f>C45+C58</f>
        <v>44</v>
      </c>
      <c r="D44" s="626"/>
      <c r="E44" s="309">
        <f>E45+E58</f>
        <v>125</v>
      </c>
      <c r="F44" s="309"/>
      <c r="G44" s="311"/>
      <c r="H44" s="309"/>
      <c r="I44" s="448">
        <f>I45+I58</f>
        <v>1430</v>
      </c>
      <c r="J44" s="448">
        <f t="shared" ref="J44:M44" si="13">J45</f>
        <v>2722.5</v>
      </c>
      <c r="K44" s="311">
        <f t="shared" si="13"/>
        <v>0</v>
      </c>
      <c r="L44" s="311">
        <f t="shared" si="13"/>
        <v>0</v>
      </c>
      <c r="M44" s="313">
        <f t="shared" si="13"/>
        <v>0</v>
      </c>
      <c r="N44" s="372"/>
      <c r="O44" s="372"/>
      <c r="P44" s="423"/>
      <c r="Q44" s="324"/>
      <c r="R44" s="324"/>
      <c r="S44" s="324"/>
      <c r="T44" s="324"/>
      <c r="U44" s="324"/>
      <c r="V44" s="324"/>
      <c r="W44" s="324"/>
    </row>
    <row r="45" spans="1:23" ht="15.75" customHeight="1">
      <c r="A45" s="307">
        <v>1</v>
      </c>
      <c r="B45" s="317" t="s">
        <v>582</v>
      </c>
      <c r="C45" s="309">
        <f>C46+C52</f>
        <v>22</v>
      </c>
      <c r="D45" s="626"/>
      <c r="E45" s="309">
        <f>E46+E52</f>
        <v>75</v>
      </c>
      <c r="F45" s="309"/>
      <c r="G45" s="311"/>
      <c r="H45" s="309"/>
      <c r="I45" s="448">
        <f t="shared" ref="I45:M45" si="14">I46+I52</f>
        <v>770</v>
      </c>
      <c r="J45" s="448">
        <f t="shared" si="14"/>
        <v>2722.5</v>
      </c>
      <c r="K45" s="311">
        <f t="shared" si="14"/>
        <v>0</v>
      </c>
      <c r="L45" s="311">
        <f t="shared" si="14"/>
        <v>0</v>
      </c>
      <c r="M45" s="313">
        <f t="shared" si="14"/>
        <v>0</v>
      </c>
      <c r="N45" s="372"/>
      <c r="O45" s="372"/>
      <c r="P45" s="423"/>
      <c r="Q45" s="324"/>
      <c r="R45" s="324"/>
      <c r="S45" s="324"/>
      <c r="T45" s="324"/>
      <c r="U45" s="324"/>
      <c r="V45" s="324"/>
      <c r="W45" s="324"/>
    </row>
    <row r="46" spans="1:23" ht="27.75" customHeight="1">
      <c r="A46" s="316">
        <v>1.1000000000000001</v>
      </c>
      <c r="B46" s="317" t="s">
        <v>583</v>
      </c>
      <c r="C46" s="309">
        <f>SUM(C47:C51)</f>
        <v>11</v>
      </c>
      <c r="D46" s="626"/>
      <c r="E46" s="309">
        <f>SUM(E47:E51)</f>
        <v>40</v>
      </c>
      <c r="F46" s="309"/>
      <c r="G46" s="311"/>
      <c r="H46" s="309"/>
      <c r="I46" s="448">
        <f t="shared" ref="I46:M46" si="15">SUM(I47:I51)</f>
        <v>385</v>
      </c>
      <c r="J46" s="448">
        <f t="shared" si="15"/>
        <v>1452</v>
      </c>
      <c r="K46" s="311">
        <f t="shared" si="15"/>
        <v>0</v>
      </c>
      <c r="L46" s="311">
        <f t="shared" si="15"/>
        <v>0</v>
      </c>
      <c r="M46" s="313">
        <f t="shared" si="15"/>
        <v>0</v>
      </c>
      <c r="N46" s="372"/>
      <c r="O46" s="372"/>
      <c r="P46" s="423"/>
      <c r="Q46" s="324"/>
      <c r="R46" s="324"/>
      <c r="S46" s="324"/>
      <c r="T46" s="324"/>
      <c r="U46" s="324"/>
      <c r="V46" s="324"/>
      <c r="W46" s="324"/>
    </row>
    <row r="47" spans="1:23" ht="14.25" customHeight="1">
      <c r="A47" s="380" t="s">
        <v>436</v>
      </c>
      <c r="B47" s="75" t="str">
        <f t="shared" ref="B47:B51" si="16">B28</f>
        <v>Học kỳ 1 (2024-2025) tức từ tháng 9 đến tháng 12/2024</v>
      </c>
      <c r="C47" s="401">
        <v>2</v>
      </c>
      <c r="D47" s="750">
        <v>1</v>
      </c>
      <c r="E47" s="401">
        <v>8</v>
      </c>
      <c r="F47" s="401"/>
      <c r="G47" s="403">
        <v>1</v>
      </c>
      <c r="H47" s="401">
        <v>35</v>
      </c>
      <c r="I47" s="480">
        <f t="shared" ref="I47:I51" si="17">C47*D47*H47</f>
        <v>70</v>
      </c>
      <c r="J47" s="481">
        <f t="shared" ref="J47:J51" si="18">C47*E47*G47*16.5</f>
        <v>264</v>
      </c>
      <c r="K47" s="403"/>
      <c r="L47" s="403"/>
      <c r="M47" s="406"/>
      <c r="N47" s="372"/>
      <c r="O47" s="372"/>
      <c r="P47" s="423"/>
      <c r="Q47" s="324"/>
      <c r="R47" s="324"/>
      <c r="S47" s="324"/>
      <c r="T47" s="324"/>
      <c r="U47" s="324"/>
      <c r="V47" s="324"/>
      <c r="W47" s="324"/>
    </row>
    <row r="48" spans="1:23" ht="15.75" customHeight="1">
      <c r="A48" s="380" t="s">
        <v>443</v>
      </c>
      <c r="B48" s="75" t="str">
        <f t="shared" si="16"/>
        <v>Học phần lịch sử đảng cộng sản việt nam</v>
      </c>
      <c r="C48" s="401">
        <v>3</v>
      </c>
      <c r="D48" s="750">
        <v>1</v>
      </c>
      <c r="E48" s="401">
        <v>8</v>
      </c>
      <c r="F48" s="401"/>
      <c r="G48" s="403">
        <v>1</v>
      </c>
      <c r="H48" s="401">
        <v>35</v>
      </c>
      <c r="I48" s="480">
        <f t="shared" si="17"/>
        <v>105</v>
      </c>
      <c r="J48" s="481">
        <f t="shared" si="18"/>
        <v>396</v>
      </c>
      <c r="K48" s="482"/>
      <c r="L48" s="403"/>
      <c r="M48" s="406"/>
      <c r="N48" s="372"/>
      <c r="O48" s="372"/>
      <c r="P48" s="423"/>
      <c r="Q48" s="324"/>
      <c r="R48" s="324"/>
      <c r="S48" s="324"/>
      <c r="T48" s="324"/>
      <c r="U48" s="324"/>
      <c r="V48" s="324"/>
      <c r="W48" s="324"/>
    </row>
    <row r="49" spans="1:23" ht="15.75" customHeight="1">
      <c r="A49" s="380" t="s">
        <v>446</v>
      </c>
      <c r="B49" s="75" t="str">
        <f t="shared" si="16"/>
        <v>Học phần triết học mác - lê nin</v>
      </c>
      <c r="C49" s="401">
        <v>2</v>
      </c>
      <c r="D49" s="750">
        <v>1</v>
      </c>
      <c r="E49" s="401">
        <v>8</v>
      </c>
      <c r="F49" s="401"/>
      <c r="G49" s="403">
        <v>1</v>
      </c>
      <c r="H49" s="401">
        <v>35</v>
      </c>
      <c r="I49" s="480">
        <f t="shared" si="17"/>
        <v>70</v>
      </c>
      <c r="J49" s="481">
        <f t="shared" si="18"/>
        <v>264</v>
      </c>
      <c r="K49" s="482"/>
      <c r="L49" s="403"/>
      <c r="M49" s="406"/>
      <c r="N49" s="372"/>
      <c r="O49" s="372"/>
      <c r="P49" s="423"/>
      <c r="Q49" s="324"/>
      <c r="R49" s="324"/>
      <c r="S49" s="324"/>
      <c r="T49" s="324"/>
      <c r="U49" s="324"/>
      <c r="V49" s="324"/>
      <c r="W49" s="324"/>
    </row>
    <row r="50" spans="1:23" ht="15.75" customHeight="1">
      <c r="A50" s="380" t="s">
        <v>449</v>
      </c>
      <c r="B50" s="75" t="str">
        <f t="shared" si="16"/>
        <v>Học phầnkinh tế chính trị mác - lê nin</v>
      </c>
      <c r="C50" s="401">
        <v>2</v>
      </c>
      <c r="D50" s="750">
        <v>1</v>
      </c>
      <c r="E50" s="401">
        <v>8</v>
      </c>
      <c r="F50" s="401"/>
      <c r="G50" s="403">
        <v>1</v>
      </c>
      <c r="H50" s="401">
        <v>35</v>
      </c>
      <c r="I50" s="480">
        <f t="shared" si="17"/>
        <v>70</v>
      </c>
      <c r="J50" s="481">
        <f t="shared" si="18"/>
        <v>264</v>
      </c>
      <c r="K50" s="403"/>
      <c r="L50" s="403"/>
      <c r="M50" s="406"/>
      <c r="N50" s="372"/>
      <c r="O50" s="372"/>
      <c r="P50" s="423"/>
      <c r="Q50" s="324"/>
      <c r="R50" s="324"/>
      <c r="S50" s="324"/>
      <c r="T50" s="324"/>
      <c r="U50" s="324"/>
      <c r="V50" s="324"/>
      <c r="W50" s="324"/>
    </row>
    <row r="51" spans="1:23" ht="15.75" customHeight="1">
      <c r="A51" s="380" t="s">
        <v>457</v>
      </c>
      <c r="B51" s="75" t="str">
        <f t="shared" si="16"/>
        <v>Học phần chủ nghĩa xã hội khoa học</v>
      </c>
      <c r="C51" s="401">
        <v>2</v>
      </c>
      <c r="D51" s="750">
        <v>1</v>
      </c>
      <c r="E51" s="401">
        <v>8</v>
      </c>
      <c r="F51" s="401"/>
      <c r="G51" s="403">
        <v>1</v>
      </c>
      <c r="H51" s="401">
        <v>35</v>
      </c>
      <c r="I51" s="480">
        <f t="shared" si="17"/>
        <v>70</v>
      </c>
      <c r="J51" s="481">
        <f t="shared" si="18"/>
        <v>264</v>
      </c>
      <c r="K51" s="403"/>
      <c r="L51" s="403"/>
      <c r="M51" s="406"/>
      <c r="N51" s="372"/>
      <c r="O51" s="372"/>
      <c r="P51" s="423"/>
      <c r="Q51" s="324"/>
      <c r="R51" s="324"/>
      <c r="S51" s="324"/>
      <c r="T51" s="324"/>
      <c r="U51" s="324"/>
      <c r="V51" s="324"/>
      <c r="W51" s="324"/>
    </row>
    <row r="52" spans="1:23" ht="23.25" customHeight="1">
      <c r="A52" s="356">
        <v>1.2</v>
      </c>
      <c r="B52" s="75" t="s">
        <v>931</v>
      </c>
      <c r="C52" s="393">
        <f>SUM(C53:C57)</f>
        <v>11</v>
      </c>
      <c r="D52" s="655"/>
      <c r="E52" s="393">
        <f>SUM(E53:E57)</f>
        <v>35</v>
      </c>
      <c r="F52" s="393"/>
      <c r="G52" s="395"/>
      <c r="H52" s="393"/>
      <c r="I52" s="476">
        <f t="shared" ref="I52:M52" si="19">SUM(I53:I57)</f>
        <v>385</v>
      </c>
      <c r="J52" s="476">
        <f t="shared" si="19"/>
        <v>1270.5</v>
      </c>
      <c r="K52" s="408">
        <f t="shared" si="19"/>
        <v>0</v>
      </c>
      <c r="L52" s="408">
        <f t="shared" si="19"/>
        <v>0</v>
      </c>
      <c r="M52" s="409">
        <f t="shared" si="19"/>
        <v>0</v>
      </c>
      <c r="N52" s="372"/>
      <c r="O52" s="372"/>
      <c r="P52" s="423"/>
      <c r="Q52" s="324"/>
      <c r="R52" s="324"/>
      <c r="S52" s="324"/>
      <c r="T52" s="324"/>
      <c r="U52" s="324"/>
      <c r="V52" s="324"/>
      <c r="W52" s="324"/>
    </row>
    <row r="53" spans="1:23" ht="14.25" customHeight="1">
      <c r="A53" s="380" t="s">
        <v>440</v>
      </c>
      <c r="B53" s="752" t="str">
        <f t="shared" ref="B53:B57" si="20">B44</f>
        <v>Đào tạo không chính quy (gồm cả trong, ngoài Trường)</v>
      </c>
      <c r="C53" s="401">
        <v>2</v>
      </c>
      <c r="D53" s="750">
        <v>1</v>
      </c>
      <c r="E53" s="401">
        <v>7</v>
      </c>
      <c r="F53" s="401"/>
      <c r="G53" s="403">
        <v>1</v>
      </c>
      <c r="H53" s="401">
        <v>35</v>
      </c>
      <c r="I53" s="480">
        <f t="shared" ref="I53:I57" si="21">C53*D53*H53</f>
        <v>70</v>
      </c>
      <c r="J53" s="481">
        <f t="shared" ref="J53:J57" si="22">C53*E53*G53*16.5</f>
        <v>231</v>
      </c>
      <c r="K53" s="403"/>
      <c r="L53" s="403"/>
      <c r="M53" s="406"/>
      <c r="N53" s="372"/>
      <c r="O53" s="372"/>
      <c r="P53" s="423"/>
      <c r="Q53" s="324"/>
      <c r="R53" s="324"/>
      <c r="S53" s="324"/>
      <c r="T53" s="324"/>
      <c r="U53" s="324"/>
      <c r="V53" s="324"/>
      <c r="W53" s="324"/>
    </row>
    <row r="54" spans="1:23" ht="15.75" customHeight="1">
      <c r="A54" s="380" t="s">
        <v>443</v>
      </c>
      <c r="B54" s="75" t="str">
        <f t="shared" si="20"/>
        <v>Đào tạo ĐH vừa làm vừa học</v>
      </c>
      <c r="C54" s="401">
        <v>3</v>
      </c>
      <c r="D54" s="750">
        <v>1</v>
      </c>
      <c r="E54" s="401">
        <v>7</v>
      </c>
      <c r="F54" s="401"/>
      <c r="G54" s="403">
        <v>1</v>
      </c>
      <c r="H54" s="401">
        <v>35</v>
      </c>
      <c r="I54" s="480">
        <f t="shared" si="21"/>
        <v>105</v>
      </c>
      <c r="J54" s="481">
        <f t="shared" si="22"/>
        <v>346.5</v>
      </c>
      <c r="K54" s="482"/>
      <c r="L54" s="403"/>
      <c r="M54" s="406"/>
      <c r="N54" s="372"/>
      <c r="O54" s="372"/>
      <c r="P54" s="423"/>
      <c r="Q54" s="324"/>
      <c r="R54" s="324"/>
      <c r="S54" s="324"/>
      <c r="T54" s="324"/>
      <c r="U54" s="324"/>
      <c r="V54" s="324"/>
      <c r="W54" s="324"/>
    </row>
    <row r="55" spans="1:23" ht="15.75" customHeight="1">
      <c r="A55" s="380" t="s">
        <v>452</v>
      </c>
      <c r="B55" s="75" t="str">
        <f t="shared" si="20"/>
        <v>HỌC kỳ 2 năm học 2023 - 2024</v>
      </c>
      <c r="C55" s="401">
        <v>2</v>
      </c>
      <c r="D55" s="750">
        <v>1</v>
      </c>
      <c r="E55" s="401">
        <v>7</v>
      </c>
      <c r="F55" s="401"/>
      <c r="G55" s="403">
        <v>1</v>
      </c>
      <c r="H55" s="401">
        <v>35</v>
      </c>
      <c r="I55" s="480">
        <f t="shared" si="21"/>
        <v>70</v>
      </c>
      <c r="J55" s="481">
        <f t="shared" si="22"/>
        <v>231</v>
      </c>
      <c r="K55" s="403"/>
      <c r="L55" s="403"/>
      <c r="M55" s="406"/>
      <c r="N55" s="372"/>
      <c r="O55" s="372"/>
      <c r="P55" s="423"/>
      <c r="Q55" s="324"/>
      <c r="R55" s="324"/>
      <c r="S55" s="324"/>
      <c r="T55" s="324"/>
      <c r="U55" s="324"/>
      <c r="V55" s="324"/>
      <c r="W55" s="324"/>
    </row>
    <row r="56" spans="1:23" ht="14.25" customHeight="1">
      <c r="A56" s="380" t="s">
        <v>455</v>
      </c>
      <c r="B56" s="75" t="str">
        <f t="shared" si="20"/>
        <v>Học kỳ 1 (2024-2025) tức từ tháng 9 đến tháng 12/2024</v>
      </c>
      <c r="C56" s="401">
        <v>2</v>
      </c>
      <c r="D56" s="750">
        <v>1</v>
      </c>
      <c r="E56" s="401">
        <v>7</v>
      </c>
      <c r="F56" s="401"/>
      <c r="G56" s="403">
        <v>1</v>
      </c>
      <c r="H56" s="401">
        <v>35</v>
      </c>
      <c r="I56" s="480">
        <f t="shared" si="21"/>
        <v>70</v>
      </c>
      <c r="J56" s="481">
        <f t="shared" si="22"/>
        <v>231</v>
      </c>
      <c r="K56" s="403"/>
      <c r="L56" s="403"/>
      <c r="M56" s="406"/>
      <c r="N56" s="372"/>
      <c r="O56" s="372"/>
      <c r="P56" s="423"/>
      <c r="Q56" s="324"/>
      <c r="R56" s="324"/>
      <c r="S56" s="324"/>
      <c r="T56" s="324"/>
      <c r="U56" s="324"/>
      <c r="V56" s="324"/>
      <c r="W56" s="324"/>
    </row>
    <row r="57" spans="1:23" ht="15.75" customHeight="1">
      <c r="A57" s="380" t="s">
        <v>457</v>
      </c>
      <c r="B57" s="75" t="str">
        <f t="shared" si="20"/>
        <v>Học phần lịch sử đảng cộng sản việt nam</v>
      </c>
      <c r="C57" s="401">
        <v>2</v>
      </c>
      <c r="D57" s="750">
        <v>1</v>
      </c>
      <c r="E57" s="401">
        <v>7</v>
      </c>
      <c r="F57" s="401"/>
      <c r="G57" s="403">
        <v>1</v>
      </c>
      <c r="H57" s="401">
        <v>35</v>
      </c>
      <c r="I57" s="480">
        <f t="shared" si="21"/>
        <v>70</v>
      </c>
      <c r="J57" s="481">
        <f t="shared" si="22"/>
        <v>231</v>
      </c>
      <c r="K57" s="403"/>
      <c r="L57" s="403"/>
      <c r="M57" s="406"/>
      <c r="N57" s="372"/>
      <c r="O57" s="372"/>
      <c r="P57" s="423"/>
      <c r="Q57" s="324"/>
      <c r="R57" s="324"/>
      <c r="S57" s="324"/>
      <c r="T57" s="324"/>
      <c r="U57" s="324"/>
      <c r="V57" s="324"/>
      <c r="W57" s="324"/>
    </row>
    <row r="58" spans="1:23" ht="15.75" customHeight="1">
      <c r="A58" s="307">
        <v>2</v>
      </c>
      <c r="B58" s="308" t="s">
        <v>639</v>
      </c>
      <c r="C58" s="309">
        <f>C59+C65</f>
        <v>22</v>
      </c>
      <c r="D58" s="626"/>
      <c r="E58" s="309">
        <f>E59+E65</f>
        <v>50</v>
      </c>
      <c r="F58" s="309"/>
      <c r="G58" s="311"/>
      <c r="H58" s="309"/>
      <c r="I58" s="448">
        <f t="shared" ref="I58:M58" si="23">I59+I65</f>
        <v>660</v>
      </c>
      <c r="J58" s="448">
        <f t="shared" si="23"/>
        <v>544.5</v>
      </c>
      <c r="K58" s="311">
        <f t="shared" si="23"/>
        <v>0</v>
      </c>
      <c r="L58" s="311">
        <f t="shared" si="23"/>
        <v>0</v>
      </c>
      <c r="M58" s="313">
        <f t="shared" si="23"/>
        <v>170</v>
      </c>
      <c r="N58" s="372"/>
      <c r="O58" s="372"/>
      <c r="P58" s="423"/>
      <c r="Q58" s="324"/>
      <c r="R58" s="324"/>
      <c r="S58" s="324"/>
      <c r="T58" s="324"/>
      <c r="U58" s="324"/>
      <c r="V58" s="324"/>
      <c r="W58" s="324"/>
    </row>
    <row r="59" spans="1:23" ht="15.75" customHeight="1">
      <c r="A59" s="316" t="s">
        <v>640</v>
      </c>
      <c r="B59" s="317" t="s">
        <v>641</v>
      </c>
      <c r="C59" s="309">
        <f>SUM(C60:C64)</f>
        <v>11</v>
      </c>
      <c r="D59" s="626"/>
      <c r="E59" s="309">
        <f>SUM(E60:E64)</f>
        <v>25</v>
      </c>
      <c r="F59" s="309"/>
      <c r="G59" s="311"/>
      <c r="H59" s="309"/>
      <c r="I59" s="448">
        <f t="shared" ref="I59:M59" si="24">SUM(I60:I64)</f>
        <v>330</v>
      </c>
      <c r="J59" s="448">
        <f t="shared" si="24"/>
        <v>272.25</v>
      </c>
      <c r="K59" s="311">
        <f t="shared" si="24"/>
        <v>0</v>
      </c>
      <c r="L59" s="311">
        <f t="shared" si="24"/>
        <v>0</v>
      </c>
      <c r="M59" s="313">
        <f t="shared" si="24"/>
        <v>90</v>
      </c>
      <c r="N59" s="372"/>
      <c r="O59" s="372"/>
      <c r="P59" s="423"/>
      <c r="Q59" s="324"/>
      <c r="R59" s="324"/>
      <c r="S59" s="324"/>
      <c r="T59" s="324"/>
      <c r="U59" s="324"/>
      <c r="V59" s="324"/>
      <c r="W59" s="324"/>
    </row>
    <row r="60" spans="1:23" ht="15.75" customHeight="1">
      <c r="A60" s="380" t="s">
        <v>436</v>
      </c>
      <c r="B60" s="75" t="str">
        <f t="shared" ref="B60:B64" si="25">B49</f>
        <v>Học phần triết học mác - lê nin</v>
      </c>
      <c r="C60" s="401">
        <v>2</v>
      </c>
      <c r="D60" s="750">
        <v>1</v>
      </c>
      <c r="E60" s="401">
        <v>5</v>
      </c>
      <c r="F60" s="401"/>
      <c r="G60" s="403">
        <v>0.3</v>
      </c>
      <c r="H60" s="401">
        <v>30</v>
      </c>
      <c r="I60" s="480">
        <f t="shared" ref="I60:I64" si="26">C60*D60*H60</f>
        <v>60</v>
      </c>
      <c r="J60" s="481">
        <f t="shared" ref="J60:J64" si="27">C60*E60*G60*16.5</f>
        <v>49.5</v>
      </c>
      <c r="K60" s="403"/>
      <c r="L60" s="403"/>
      <c r="M60" s="406">
        <v>10</v>
      </c>
      <c r="N60" s="372"/>
      <c r="O60" s="372"/>
      <c r="P60" s="423"/>
      <c r="Q60" s="324"/>
      <c r="R60" s="324"/>
      <c r="S60" s="324"/>
      <c r="T60" s="324"/>
      <c r="U60" s="324"/>
      <c r="V60" s="324"/>
      <c r="W60" s="324"/>
    </row>
    <row r="61" spans="1:23" ht="15.75" customHeight="1">
      <c r="A61" s="380" t="s">
        <v>440</v>
      </c>
      <c r="B61" s="75" t="str">
        <f t="shared" si="25"/>
        <v>Học phầnkinh tế chính trị mác - lê nin</v>
      </c>
      <c r="C61" s="401">
        <v>3</v>
      </c>
      <c r="D61" s="750">
        <v>1</v>
      </c>
      <c r="E61" s="401">
        <v>5</v>
      </c>
      <c r="F61" s="401"/>
      <c r="G61" s="403">
        <v>0.3</v>
      </c>
      <c r="H61" s="401">
        <v>30</v>
      </c>
      <c r="I61" s="480">
        <f t="shared" si="26"/>
        <v>90</v>
      </c>
      <c r="J61" s="481">
        <f t="shared" si="27"/>
        <v>74.25</v>
      </c>
      <c r="K61" s="403"/>
      <c r="L61" s="403"/>
      <c r="M61" s="406">
        <v>20</v>
      </c>
      <c r="N61" s="372"/>
      <c r="O61" s="372"/>
      <c r="P61" s="423"/>
      <c r="Q61" s="324"/>
      <c r="R61" s="324"/>
      <c r="S61" s="324"/>
      <c r="T61" s="324"/>
      <c r="U61" s="324"/>
      <c r="V61" s="324"/>
      <c r="W61" s="324"/>
    </row>
    <row r="62" spans="1:23" ht="15.75" customHeight="1">
      <c r="A62" s="380" t="s">
        <v>443</v>
      </c>
      <c r="B62" s="75" t="str">
        <f t="shared" si="25"/>
        <v>Học phần chủ nghĩa xã hội khoa học</v>
      </c>
      <c r="C62" s="401">
        <v>2</v>
      </c>
      <c r="D62" s="750">
        <v>1</v>
      </c>
      <c r="E62" s="401">
        <v>5</v>
      </c>
      <c r="F62" s="401"/>
      <c r="G62" s="403">
        <v>0.3</v>
      </c>
      <c r="H62" s="401">
        <v>30</v>
      </c>
      <c r="I62" s="480">
        <f t="shared" si="26"/>
        <v>60</v>
      </c>
      <c r="J62" s="481">
        <f t="shared" si="27"/>
        <v>49.5</v>
      </c>
      <c r="K62" s="403"/>
      <c r="L62" s="403"/>
      <c r="M62" s="406"/>
      <c r="N62" s="372"/>
      <c r="O62" s="372"/>
      <c r="P62" s="423"/>
      <c r="Q62" s="324"/>
      <c r="R62" s="324"/>
      <c r="S62" s="324"/>
      <c r="T62" s="324"/>
      <c r="U62" s="324"/>
      <c r="V62" s="324"/>
      <c r="W62" s="324"/>
    </row>
    <row r="63" spans="1:23" ht="15.75" customHeight="1">
      <c r="A63" s="380" t="s">
        <v>446</v>
      </c>
      <c r="B63" s="75" t="str">
        <f t="shared" si="25"/>
        <v>Học kỳ 1 (2024-2025)</v>
      </c>
      <c r="C63" s="401">
        <v>2</v>
      </c>
      <c r="D63" s="750">
        <v>1</v>
      </c>
      <c r="E63" s="401">
        <v>5</v>
      </c>
      <c r="F63" s="401"/>
      <c r="G63" s="403">
        <v>0.3</v>
      </c>
      <c r="H63" s="401">
        <v>30</v>
      </c>
      <c r="I63" s="480">
        <f t="shared" si="26"/>
        <v>60</v>
      </c>
      <c r="J63" s="481">
        <f t="shared" si="27"/>
        <v>49.5</v>
      </c>
      <c r="K63" s="403"/>
      <c r="L63" s="403"/>
      <c r="M63" s="406">
        <v>30</v>
      </c>
      <c r="N63" s="372"/>
      <c r="O63" s="372"/>
      <c r="P63" s="423"/>
      <c r="Q63" s="324"/>
      <c r="R63" s="324"/>
      <c r="S63" s="324"/>
      <c r="T63" s="324"/>
      <c r="U63" s="324"/>
      <c r="V63" s="324"/>
      <c r="W63" s="324"/>
    </row>
    <row r="64" spans="1:23" ht="14.25" customHeight="1">
      <c r="A64" s="380" t="s">
        <v>449</v>
      </c>
      <c r="B64" s="752" t="str">
        <f t="shared" si="25"/>
        <v>Đào tạo không chính quy (gồm cả trong, ngoài Trường)</v>
      </c>
      <c r="C64" s="401">
        <v>2</v>
      </c>
      <c r="D64" s="750">
        <v>1</v>
      </c>
      <c r="E64" s="401">
        <v>5</v>
      </c>
      <c r="F64" s="401"/>
      <c r="G64" s="403">
        <v>0.3</v>
      </c>
      <c r="H64" s="401">
        <v>30</v>
      </c>
      <c r="I64" s="480">
        <f t="shared" si="26"/>
        <v>60</v>
      </c>
      <c r="J64" s="481">
        <f t="shared" si="27"/>
        <v>49.5</v>
      </c>
      <c r="K64" s="403"/>
      <c r="L64" s="403"/>
      <c r="M64" s="406">
        <v>30</v>
      </c>
      <c r="N64" s="372"/>
      <c r="O64" s="372"/>
      <c r="P64" s="423"/>
      <c r="Q64" s="324"/>
      <c r="R64" s="324"/>
      <c r="S64" s="324"/>
      <c r="T64" s="324"/>
      <c r="U64" s="324"/>
      <c r="V64" s="324"/>
      <c r="W64" s="324"/>
    </row>
    <row r="65" spans="1:23" ht="15.75" customHeight="1">
      <c r="A65" s="367" t="s">
        <v>640</v>
      </c>
      <c r="B65" s="75" t="s">
        <v>932</v>
      </c>
      <c r="C65" s="393">
        <f>SUM(C66:C70)</f>
        <v>11</v>
      </c>
      <c r="D65" s="655"/>
      <c r="E65" s="393">
        <f>SUM(E66:E70)</f>
        <v>25</v>
      </c>
      <c r="F65" s="393"/>
      <c r="G65" s="395"/>
      <c r="H65" s="393"/>
      <c r="I65" s="476">
        <f t="shared" ref="I65:M65" si="28">SUM(I66:I70)</f>
        <v>330</v>
      </c>
      <c r="J65" s="476">
        <f t="shared" si="28"/>
        <v>272.25</v>
      </c>
      <c r="K65" s="408">
        <f t="shared" si="28"/>
        <v>0</v>
      </c>
      <c r="L65" s="408">
        <f t="shared" si="28"/>
        <v>0</v>
      </c>
      <c r="M65" s="409">
        <f t="shared" si="28"/>
        <v>80</v>
      </c>
      <c r="N65" s="372"/>
      <c r="O65" s="372"/>
      <c r="P65" s="423"/>
      <c r="Q65" s="324"/>
      <c r="R65" s="324"/>
      <c r="S65" s="324"/>
      <c r="T65" s="324"/>
      <c r="U65" s="324"/>
      <c r="V65" s="324"/>
      <c r="W65" s="324"/>
    </row>
    <row r="66" spans="1:23" ht="15.75" customHeight="1">
      <c r="A66" s="380" t="s">
        <v>452</v>
      </c>
      <c r="B66" s="75" t="str">
        <f t="shared" ref="B66:B70" si="29">B60</f>
        <v>Học phần triết học mác - lê nin</v>
      </c>
      <c r="C66" s="401">
        <v>2</v>
      </c>
      <c r="D66" s="750">
        <v>1</v>
      </c>
      <c r="E66" s="401">
        <v>5</v>
      </c>
      <c r="F66" s="401"/>
      <c r="G66" s="403">
        <v>0.3</v>
      </c>
      <c r="H66" s="401">
        <v>30</v>
      </c>
      <c r="I66" s="480">
        <f t="shared" ref="I66:I70" si="30">C66*D66*H66</f>
        <v>60</v>
      </c>
      <c r="J66" s="481">
        <f t="shared" ref="J66:J70" si="31">C66*E66*G66*16.5</f>
        <v>49.5</v>
      </c>
      <c r="K66" s="403"/>
      <c r="L66" s="403"/>
      <c r="M66" s="406">
        <v>10</v>
      </c>
      <c r="N66" s="372"/>
      <c r="O66" s="372"/>
      <c r="P66" s="423"/>
      <c r="Q66" s="324"/>
      <c r="R66" s="324"/>
      <c r="S66" s="324"/>
      <c r="T66" s="324"/>
      <c r="U66" s="324"/>
      <c r="V66" s="324"/>
      <c r="W66" s="324"/>
    </row>
    <row r="67" spans="1:23" ht="15.75" customHeight="1">
      <c r="A67" s="380" t="s">
        <v>455</v>
      </c>
      <c r="B67" s="75" t="str">
        <f t="shared" si="29"/>
        <v>Học phầnkinh tế chính trị mác - lê nin</v>
      </c>
      <c r="C67" s="401">
        <v>3</v>
      </c>
      <c r="D67" s="750">
        <v>1</v>
      </c>
      <c r="E67" s="401">
        <v>5</v>
      </c>
      <c r="F67" s="401"/>
      <c r="G67" s="403">
        <v>0.3</v>
      </c>
      <c r="H67" s="401">
        <v>30</v>
      </c>
      <c r="I67" s="480">
        <f t="shared" si="30"/>
        <v>90</v>
      </c>
      <c r="J67" s="481">
        <f t="shared" si="31"/>
        <v>74.25</v>
      </c>
      <c r="K67" s="403"/>
      <c r="L67" s="403"/>
      <c r="M67" s="406">
        <v>20</v>
      </c>
      <c r="N67" s="372"/>
      <c r="O67" s="372"/>
      <c r="P67" s="423"/>
      <c r="Q67" s="324"/>
      <c r="R67" s="324"/>
      <c r="S67" s="324"/>
      <c r="T67" s="324"/>
      <c r="U67" s="324"/>
      <c r="V67" s="324"/>
      <c r="W67" s="324"/>
    </row>
    <row r="68" spans="1:23" ht="15.75" customHeight="1">
      <c r="A68" s="380" t="s">
        <v>457</v>
      </c>
      <c r="B68" s="75" t="str">
        <f t="shared" si="29"/>
        <v>Học phần chủ nghĩa xã hội khoa học</v>
      </c>
      <c r="C68" s="401">
        <v>2</v>
      </c>
      <c r="D68" s="750">
        <v>1</v>
      </c>
      <c r="E68" s="401">
        <v>5</v>
      </c>
      <c r="F68" s="401"/>
      <c r="G68" s="403">
        <v>0.3</v>
      </c>
      <c r="H68" s="401">
        <v>30</v>
      </c>
      <c r="I68" s="480">
        <f t="shared" si="30"/>
        <v>60</v>
      </c>
      <c r="J68" s="481">
        <f t="shared" si="31"/>
        <v>49.5</v>
      </c>
      <c r="K68" s="403"/>
      <c r="L68" s="403"/>
      <c r="M68" s="406"/>
      <c r="N68" s="372"/>
      <c r="O68" s="372"/>
      <c r="P68" s="423"/>
      <c r="Q68" s="324"/>
      <c r="R68" s="324"/>
      <c r="S68" s="324"/>
      <c r="T68" s="324"/>
      <c r="U68" s="324"/>
      <c r="V68" s="324"/>
      <c r="W68" s="324"/>
    </row>
    <row r="69" spans="1:23" ht="15.75" customHeight="1">
      <c r="A69" s="380" t="s">
        <v>459</v>
      </c>
      <c r="B69" s="75" t="str">
        <f t="shared" si="29"/>
        <v>Học kỳ 1 (2024-2025)</v>
      </c>
      <c r="C69" s="401">
        <v>2</v>
      </c>
      <c r="D69" s="750">
        <v>1</v>
      </c>
      <c r="E69" s="401">
        <v>5</v>
      </c>
      <c r="F69" s="401"/>
      <c r="G69" s="403">
        <v>0.3</v>
      </c>
      <c r="H69" s="401">
        <v>30</v>
      </c>
      <c r="I69" s="480">
        <f t="shared" si="30"/>
        <v>60</v>
      </c>
      <c r="J69" s="481">
        <f t="shared" si="31"/>
        <v>49.5</v>
      </c>
      <c r="K69" s="403"/>
      <c r="L69" s="403"/>
      <c r="M69" s="406">
        <v>30</v>
      </c>
      <c r="N69" s="372"/>
      <c r="O69" s="372"/>
      <c r="P69" s="423"/>
      <c r="Q69" s="324"/>
      <c r="R69" s="324"/>
      <c r="S69" s="324"/>
      <c r="T69" s="324"/>
      <c r="U69" s="324"/>
      <c r="V69" s="324"/>
      <c r="W69" s="324"/>
    </row>
    <row r="70" spans="1:23" ht="14.25" customHeight="1">
      <c r="A70" s="380" t="s">
        <v>462</v>
      </c>
      <c r="B70" s="752" t="str">
        <f t="shared" si="29"/>
        <v>Đào tạo không chính quy (gồm cả trong, ngoài Trường)</v>
      </c>
      <c r="C70" s="401">
        <v>2</v>
      </c>
      <c r="D70" s="750">
        <v>1</v>
      </c>
      <c r="E70" s="401">
        <v>5</v>
      </c>
      <c r="F70" s="401"/>
      <c r="G70" s="403">
        <v>0.3</v>
      </c>
      <c r="H70" s="401">
        <v>30</v>
      </c>
      <c r="I70" s="480">
        <f t="shared" si="30"/>
        <v>60</v>
      </c>
      <c r="J70" s="481">
        <f t="shared" si="31"/>
        <v>49.5</v>
      </c>
      <c r="K70" s="403"/>
      <c r="L70" s="403"/>
      <c r="M70" s="406">
        <v>20</v>
      </c>
      <c r="N70" s="372"/>
      <c r="O70" s="372"/>
      <c r="P70" s="423"/>
      <c r="Q70" s="324"/>
      <c r="R70" s="324"/>
      <c r="S70" s="324"/>
      <c r="T70" s="324"/>
      <c r="U70" s="324"/>
      <c r="V70" s="324"/>
      <c r="W70" s="324"/>
    </row>
    <row r="71" spans="1:23" ht="39.75" customHeight="1">
      <c r="A71" s="410" t="s">
        <v>87</v>
      </c>
      <c r="B71" s="411" t="s">
        <v>644</v>
      </c>
      <c r="C71" s="412">
        <f>C72+C73</f>
        <v>125</v>
      </c>
      <c r="D71" s="675"/>
      <c r="E71" s="412">
        <f>E72+E73</f>
        <v>421</v>
      </c>
      <c r="F71" s="412"/>
      <c r="G71" s="414"/>
      <c r="H71" s="412"/>
      <c r="I71" s="495">
        <f t="shared" ref="I71:J71" si="32">I72+I73</f>
        <v>44647</v>
      </c>
      <c r="J71" s="495">
        <f t="shared" si="32"/>
        <v>13914.45</v>
      </c>
      <c r="K71" s="414"/>
      <c r="L71" s="414"/>
      <c r="M71" s="416"/>
      <c r="N71" s="372"/>
      <c r="O71" s="372"/>
      <c r="P71" s="423"/>
      <c r="Q71" s="324"/>
      <c r="R71" s="324"/>
      <c r="S71" s="324"/>
      <c r="T71" s="324"/>
      <c r="U71" s="324"/>
      <c r="V71" s="324"/>
      <c r="W71" s="324"/>
    </row>
    <row r="72" spans="1:23" ht="39.75" customHeight="1">
      <c r="A72" s="410"/>
      <c r="B72" s="411" t="s">
        <v>645</v>
      </c>
      <c r="C72" s="412">
        <f>C12</f>
        <v>81</v>
      </c>
      <c r="D72" s="675"/>
      <c r="E72" s="412">
        <f>E12</f>
        <v>296</v>
      </c>
      <c r="F72" s="412"/>
      <c r="G72" s="414"/>
      <c r="H72" s="412"/>
      <c r="I72" s="495">
        <f t="shared" ref="I72:J72" si="33">I12</f>
        <v>43217</v>
      </c>
      <c r="J72" s="495">
        <f t="shared" si="33"/>
        <v>11191.95</v>
      </c>
      <c r="K72" s="414"/>
      <c r="L72" s="414"/>
      <c r="M72" s="416"/>
      <c r="N72" s="372"/>
      <c r="O72" s="372"/>
      <c r="P72" s="423"/>
      <c r="Q72" s="324"/>
      <c r="R72" s="324"/>
      <c r="S72" s="324"/>
      <c r="T72" s="324"/>
      <c r="U72" s="324"/>
      <c r="V72" s="324"/>
      <c r="W72" s="324"/>
    </row>
    <row r="73" spans="1:23" ht="39.75" customHeight="1">
      <c r="A73" s="410"/>
      <c r="B73" s="411" t="s">
        <v>646</v>
      </c>
      <c r="C73" s="412">
        <f>C44</f>
        <v>44</v>
      </c>
      <c r="D73" s="675"/>
      <c r="E73" s="412">
        <f>E44</f>
        <v>125</v>
      </c>
      <c r="F73" s="412"/>
      <c r="G73" s="414"/>
      <c r="H73" s="412"/>
      <c r="I73" s="495">
        <f t="shared" ref="I73:J73" si="34">I44</f>
        <v>1430</v>
      </c>
      <c r="J73" s="495">
        <f t="shared" si="34"/>
        <v>2722.5</v>
      </c>
      <c r="K73" s="414"/>
      <c r="L73" s="414"/>
      <c r="M73" s="416"/>
      <c r="N73" s="372"/>
      <c r="O73" s="372"/>
      <c r="P73" s="423"/>
      <c r="Q73" s="324"/>
      <c r="R73" s="324"/>
      <c r="S73" s="324"/>
      <c r="T73" s="324"/>
      <c r="U73" s="324"/>
      <c r="V73" s="324"/>
      <c r="W73" s="324"/>
    </row>
    <row r="74" spans="1:23" ht="14.25" customHeight="1">
      <c r="A74" s="417"/>
      <c r="B74" s="418"/>
      <c r="C74" s="419"/>
      <c r="D74" s="676"/>
      <c r="E74" s="419"/>
      <c r="F74" s="419"/>
      <c r="G74" s="421"/>
      <c r="H74" s="419"/>
      <c r="I74" s="422"/>
      <c r="J74" s="421"/>
      <c r="K74" s="421"/>
      <c r="L74" s="421"/>
      <c r="M74" s="421"/>
      <c r="N74" s="423"/>
      <c r="O74" s="423"/>
      <c r="P74" s="423"/>
      <c r="Q74" s="52"/>
      <c r="R74" s="52"/>
      <c r="S74" s="52"/>
      <c r="T74" s="52"/>
      <c r="U74" s="52"/>
      <c r="V74" s="52"/>
      <c r="W74" s="52"/>
    </row>
    <row r="75" spans="1:23" ht="13.5" customHeight="1">
      <c r="A75" s="120"/>
      <c r="B75" s="120"/>
      <c r="C75" s="249"/>
      <c r="D75" s="677"/>
      <c r="E75" s="249"/>
      <c r="F75" s="249"/>
      <c r="G75" s="249"/>
      <c r="H75" s="249"/>
      <c r="I75" s="249"/>
      <c r="J75" s="2875" t="s">
        <v>647</v>
      </c>
      <c r="K75" s="2874"/>
      <c r="L75" s="2874"/>
      <c r="M75" s="2874"/>
      <c r="N75" s="249"/>
      <c r="O75" s="249"/>
      <c r="P75" s="249"/>
      <c r="Q75" s="52"/>
      <c r="R75" s="52"/>
      <c r="S75" s="52"/>
      <c r="T75" s="52"/>
      <c r="U75" s="52"/>
      <c r="V75" s="52"/>
      <c r="W75" s="52"/>
    </row>
    <row r="76" spans="1:23" ht="14.25" customHeight="1">
      <c r="A76" s="53"/>
      <c r="B76" s="53" t="s">
        <v>648</v>
      </c>
      <c r="C76" s="2919" t="s">
        <v>649</v>
      </c>
      <c r="D76" s="2874"/>
      <c r="E76" s="2874"/>
      <c r="F76" s="2874"/>
      <c r="G76" s="2874"/>
      <c r="H76" s="2874"/>
      <c r="I76" s="425"/>
      <c r="J76" s="2919" t="s">
        <v>650</v>
      </c>
      <c r="K76" s="2874"/>
      <c r="L76" s="2874"/>
      <c r="M76" s="2874"/>
      <c r="N76" s="423"/>
      <c r="O76" s="423"/>
      <c r="P76" s="423"/>
      <c r="Q76" s="427"/>
      <c r="R76" s="427"/>
      <c r="S76" s="427"/>
      <c r="T76" s="427"/>
      <c r="U76" s="427"/>
      <c r="V76" s="427"/>
      <c r="W76" s="427"/>
    </row>
    <row r="77" spans="1:23" ht="14.25" customHeight="1">
      <c r="A77" s="120"/>
      <c r="B77" s="120" t="s">
        <v>651</v>
      </c>
      <c r="C77" s="49"/>
      <c r="D77" s="679"/>
      <c r="E77" s="49"/>
      <c r="F77" s="49"/>
      <c r="G77" s="49"/>
      <c r="H77" s="49"/>
      <c r="I77" s="49"/>
      <c r="J77" s="429"/>
      <c r="N77" s="249"/>
      <c r="O77" s="249"/>
      <c r="P77" s="249"/>
      <c r="Q77" s="52"/>
      <c r="R77" s="52"/>
      <c r="S77" s="52"/>
      <c r="T77" s="52"/>
      <c r="U77" s="52"/>
      <c r="V77" s="52"/>
      <c r="W77" s="52"/>
    </row>
    <row r="78" spans="1:23" ht="14.25" customHeight="1">
      <c r="A78" s="120"/>
      <c r="B78" s="120"/>
      <c r="C78" s="49"/>
      <c r="D78" s="679"/>
      <c r="E78" s="49"/>
      <c r="F78" s="49"/>
      <c r="G78" s="49"/>
      <c r="H78" s="49"/>
      <c r="I78" s="49"/>
      <c r="J78" s="429"/>
      <c r="N78" s="249"/>
      <c r="O78" s="249"/>
      <c r="P78" s="249"/>
      <c r="Q78" s="52"/>
      <c r="R78" s="52"/>
      <c r="S78" s="52"/>
      <c r="T78" s="52"/>
      <c r="U78" s="52"/>
      <c r="V78" s="52"/>
      <c r="W78" s="52"/>
    </row>
    <row r="79" spans="1:23" ht="14.25" customHeight="1">
      <c r="A79" s="120"/>
      <c r="B79" s="120"/>
      <c r="C79" s="49"/>
      <c r="D79" s="679"/>
      <c r="E79" s="49"/>
      <c r="F79" s="49"/>
      <c r="G79" s="49"/>
      <c r="H79" s="49"/>
      <c r="I79" s="49"/>
      <c r="J79" s="429"/>
      <c r="N79" s="249"/>
      <c r="O79" s="249"/>
      <c r="P79" s="249"/>
      <c r="Q79" s="52"/>
      <c r="R79" s="52"/>
      <c r="S79" s="52"/>
      <c r="T79" s="52"/>
      <c r="U79" s="52"/>
      <c r="V79" s="52"/>
      <c r="W79" s="52"/>
    </row>
    <row r="80" spans="1:23" ht="14.25" customHeight="1">
      <c r="A80" s="120"/>
      <c r="B80" s="120"/>
      <c r="C80" s="49"/>
      <c r="D80" s="679"/>
      <c r="E80" s="49"/>
      <c r="F80" s="49"/>
      <c r="G80" s="49"/>
      <c r="H80" s="49"/>
      <c r="I80" s="49"/>
      <c r="J80" s="429"/>
      <c r="N80" s="249"/>
      <c r="O80" s="249"/>
      <c r="P80" s="249"/>
      <c r="Q80" s="52"/>
      <c r="R80" s="52"/>
      <c r="S80" s="52"/>
      <c r="T80" s="52"/>
      <c r="U80" s="52"/>
      <c r="V80" s="52"/>
      <c r="W80" s="52"/>
    </row>
    <row r="81" spans="1:23" ht="14.25" customHeight="1">
      <c r="A81" s="120"/>
      <c r="B81" s="120"/>
      <c r="C81" s="49"/>
      <c r="D81" s="679"/>
      <c r="E81" s="49"/>
      <c r="F81" s="49"/>
      <c r="G81" s="49"/>
      <c r="H81" s="49"/>
      <c r="I81" s="49"/>
      <c r="J81" s="429"/>
      <c r="N81" s="249"/>
      <c r="O81" s="249"/>
      <c r="P81" s="249"/>
      <c r="Q81" s="52"/>
      <c r="R81" s="52"/>
      <c r="S81" s="52"/>
      <c r="T81" s="52"/>
      <c r="U81" s="52"/>
      <c r="V81" s="52"/>
      <c r="W81" s="52"/>
    </row>
    <row r="82" spans="1:23" ht="14.25" customHeight="1">
      <c r="A82" s="120"/>
      <c r="B82" s="120"/>
      <c r="C82" s="49"/>
      <c r="D82" s="679"/>
      <c r="E82" s="49"/>
      <c r="F82" s="49"/>
      <c r="G82" s="49"/>
      <c r="H82" s="49"/>
      <c r="I82" s="49"/>
      <c r="J82" s="429"/>
      <c r="N82" s="249"/>
      <c r="O82" s="249"/>
      <c r="P82" s="249"/>
      <c r="Q82" s="52"/>
      <c r="R82" s="52"/>
      <c r="S82" s="52"/>
      <c r="T82" s="52"/>
      <c r="U82" s="52"/>
      <c r="V82" s="52"/>
      <c r="W82" s="52"/>
    </row>
    <row r="83" spans="1:23" ht="14.25" customHeight="1">
      <c r="A83" s="120"/>
      <c r="B83" s="53" t="s">
        <v>933</v>
      </c>
      <c r="C83" s="2920" t="s">
        <v>934</v>
      </c>
      <c r="D83" s="2874"/>
      <c r="E83" s="2874"/>
      <c r="F83" s="2874"/>
      <c r="G83" s="2874"/>
      <c r="H83" s="2874"/>
      <c r="I83" s="49"/>
      <c r="J83" s="2920" t="s">
        <v>652</v>
      </c>
      <c r="K83" s="2874"/>
      <c r="L83" s="2874"/>
      <c r="M83" s="2874"/>
      <c r="N83" s="249"/>
      <c r="O83" s="249"/>
      <c r="P83" s="249"/>
      <c r="Q83" s="52"/>
      <c r="R83" s="52"/>
      <c r="S83" s="52"/>
      <c r="T83" s="52"/>
      <c r="U83" s="52"/>
      <c r="V83" s="52"/>
      <c r="W83" s="52"/>
    </row>
    <row r="84" spans="1:23" ht="14.25" customHeight="1">
      <c r="A84" s="120"/>
      <c r="B84" s="120"/>
      <c r="C84" s="49"/>
      <c r="D84" s="679"/>
      <c r="E84" s="49"/>
      <c r="F84" s="49"/>
      <c r="G84" s="49"/>
      <c r="H84" s="49"/>
      <c r="I84" s="49"/>
      <c r="J84" s="49"/>
      <c r="K84" s="49"/>
      <c r="L84" s="49"/>
      <c r="M84" s="49"/>
      <c r="N84" s="249"/>
      <c r="O84" s="249"/>
      <c r="P84" s="249"/>
      <c r="Q84" s="52"/>
      <c r="R84" s="52"/>
      <c r="S84" s="52"/>
      <c r="T84" s="52"/>
      <c r="U84" s="52"/>
      <c r="V84" s="52"/>
      <c r="W84" s="52"/>
    </row>
    <row r="85" spans="1:23" ht="14.25" customHeight="1">
      <c r="A85" s="120"/>
      <c r="B85" s="120"/>
      <c r="C85" s="49"/>
      <c r="D85" s="679"/>
      <c r="E85" s="49"/>
      <c r="F85" s="49"/>
      <c r="G85" s="49"/>
      <c r="H85" s="49"/>
      <c r="I85" s="49"/>
      <c r="J85" s="49"/>
      <c r="K85" s="49"/>
      <c r="L85" s="49"/>
      <c r="M85" s="49"/>
      <c r="N85" s="249"/>
      <c r="O85" s="249"/>
      <c r="P85" s="249"/>
      <c r="Q85" s="52"/>
      <c r="R85" s="52"/>
      <c r="S85" s="52"/>
      <c r="T85" s="52"/>
      <c r="U85" s="52"/>
      <c r="V85" s="52"/>
      <c r="W85" s="52"/>
    </row>
    <row r="86" spans="1:23" ht="14.25" customHeight="1">
      <c r="A86" s="120"/>
      <c r="B86" s="120"/>
      <c r="C86" s="49"/>
      <c r="D86" s="679"/>
      <c r="E86" s="49"/>
      <c r="F86" s="49"/>
      <c r="G86" s="49"/>
      <c r="H86" s="49"/>
      <c r="I86" s="49"/>
      <c r="J86" s="49"/>
      <c r="K86" s="49"/>
      <c r="L86" s="49"/>
      <c r="M86" s="49"/>
      <c r="N86" s="249"/>
      <c r="O86" s="249"/>
      <c r="P86" s="249"/>
      <c r="Q86" s="52"/>
      <c r="R86" s="52"/>
      <c r="S86" s="52"/>
      <c r="T86" s="52"/>
      <c r="U86" s="52"/>
      <c r="V86" s="52"/>
      <c r="W86" s="52"/>
    </row>
    <row r="87" spans="1:23" ht="14.25" customHeight="1">
      <c r="A87" s="120"/>
      <c r="B87" s="120"/>
      <c r="C87" s="49"/>
      <c r="D87" s="679"/>
      <c r="E87" s="49"/>
      <c r="F87" s="49"/>
      <c r="G87" s="49"/>
      <c r="H87" s="49"/>
      <c r="I87" s="49"/>
      <c r="J87" s="49"/>
      <c r="K87" s="49"/>
      <c r="L87" s="49"/>
      <c r="M87" s="49"/>
      <c r="N87" s="249"/>
      <c r="O87" s="249"/>
      <c r="P87" s="249"/>
      <c r="Q87" s="52"/>
      <c r="R87" s="52"/>
      <c r="S87" s="52"/>
      <c r="T87" s="52"/>
      <c r="U87" s="52"/>
      <c r="V87" s="52"/>
      <c r="W87" s="52"/>
    </row>
    <row r="88" spans="1:23" ht="14.25" customHeight="1">
      <c r="A88" s="120"/>
      <c r="B88" s="120"/>
      <c r="C88" s="49"/>
      <c r="D88" s="679"/>
      <c r="E88" s="49"/>
      <c r="F88" s="49"/>
      <c r="G88" s="49"/>
      <c r="H88" s="49"/>
      <c r="I88" s="49"/>
      <c r="J88" s="49"/>
      <c r="K88" s="49"/>
      <c r="L88" s="49"/>
      <c r="M88" s="49"/>
      <c r="N88" s="249"/>
      <c r="O88" s="249"/>
      <c r="P88" s="249"/>
      <c r="Q88" s="52"/>
      <c r="R88" s="52"/>
      <c r="S88" s="52"/>
      <c r="T88" s="52"/>
      <c r="U88" s="52"/>
      <c r="V88" s="52"/>
      <c r="W88" s="52"/>
    </row>
    <row r="89" spans="1:23" ht="14.25" customHeight="1">
      <c r="A89" s="120"/>
      <c r="B89" s="120"/>
      <c r="C89" s="49"/>
      <c r="D89" s="679"/>
      <c r="E89" s="49"/>
      <c r="F89" s="49"/>
      <c r="G89" s="49"/>
      <c r="H89" s="49"/>
      <c r="I89" s="49"/>
      <c r="J89" s="49"/>
      <c r="K89" s="49"/>
      <c r="L89" s="49"/>
      <c r="M89" s="49"/>
      <c r="N89" s="249"/>
      <c r="O89" s="249"/>
      <c r="P89" s="249"/>
      <c r="Q89" s="52"/>
      <c r="R89" s="52"/>
      <c r="S89" s="52"/>
      <c r="T89" s="52"/>
      <c r="U89" s="52"/>
      <c r="V89" s="52"/>
      <c r="W89" s="52"/>
    </row>
    <row r="90" spans="1:23" ht="14.25" customHeight="1">
      <c r="A90" s="120"/>
      <c r="B90" s="120"/>
      <c r="C90" s="49"/>
      <c r="D90" s="679"/>
      <c r="E90" s="49"/>
      <c r="F90" s="49"/>
      <c r="G90" s="49"/>
      <c r="H90" s="49"/>
      <c r="I90" s="49"/>
      <c r="J90" s="49"/>
      <c r="K90" s="49"/>
      <c r="L90" s="49"/>
      <c r="M90" s="49"/>
      <c r="N90" s="249"/>
      <c r="O90" s="249"/>
      <c r="P90" s="249"/>
      <c r="Q90" s="52"/>
      <c r="R90" s="52"/>
      <c r="S90" s="52"/>
      <c r="T90" s="52"/>
      <c r="U90" s="52"/>
      <c r="V90" s="52"/>
      <c r="W90" s="52"/>
    </row>
    <row r="91" spans="1:23" ht="14.25" customHeight="1">
      <c r="A91" s="120"/>
      <c r="B91" s="120"/>
      <c r="C91" s="49"/>
      <c r="D91" s="679"/>
      <c r="E91" s="49"/>
      <c r="F91" s="49"/>
      <c r="G91" s="49"/>
      <c r="H91" s="49"/>
      <c r="I91" s="49"/>
      <c r="J91" s="49"/>
      <c r="K91" s="49"/>
      <c r="L91" s="49"/>
      <c r="M91" s="49"/>
      <c r="N91" s="249"/>
      <c r="O91" s="249"/>
      <c r="P91" s="249"/>
      <c r="Q91" s="52"/>
      <c r="R91" s="52"/>
      <c r="S91" s="52"/>
      <c r="T91" s="52"/>
      <c r="U91" s="52"/>
      <c r="V91" s="52"/>
      <c r="W91" s="52"/>
    </row>
    <row r="92" spans="1:23" ht="14.25" customHeight="1">
      <c r="A92" s="120"/>
      <c r="B92" s="120"/>
      <c r="C92" s="49"/>
      <c r="D92" s="679"/>
      <c r="E92" s="49"/>
      <c r="F92" s="49"/>
      <c r="G92" s="49"/>
      <c r="H92" s="49"/>
      <c r="I92" s="49"/>
      <c r="J92" s="49"/>
      <c r="K92" s="49"/>
      <c r="L92" s="49"/>
      <c r="M92" s="49"/>
      <c r="N92" s="249"/>
      <c r="O92" s="249"/>
      <c r="P92" s="249"/>
      <c r="Q92" s="52"/>
      <c r="R92" s="52"/>
      <c r="S92" s="52"/>
      <c r="T92" s="52"/>
      <c r="U92" s="52"/>
      <c r="V92" s="52"/>
      <c r="W92" s="52"/>
    </row>
    <row r="93" spans="1:23" ht="14.25" customHeight="1">
      <c r="A93" s="120"/>
      <c r="B93" s="120"/>
      <c r="C93" s="49"/>
      <c r="D93" s="679"/>
      <c r="E93" s="49"/>
      <c r="F93" s="49"/>
      <c r="G93" s="49"/>
      <c r="H93" s="49"/>
      <c r="I93" s="49"/>
      <c r="J93" s="49"/>
      <c r="K93" s="49"/>
      <c r="L93" s="49"/>
      <c r="M93" s="49"/>
      <c r="N93" s="249"/>
      <c r="O93" s="249"/>
      <c r="P93" s="249"/>
      <c r="Q93" s="52"/>
      <c r="R93" s="52"/>
      <c r="S93" s="52"/>
      <c r="T93" s="52"/>
      <c r="U93" s="52"/>
      <c r="V93" s="52"/>
      <c r="W93" s="52"/>
    </row>
    <row r="94" spans="1:23" ht="14.25" customHeight="1">
      <c r="A94" s="120"/>
      <c r="B94" s="120"/>
      <c r="C94" s="49"/>
      <c r="D94" s="679"/>
      <c r="E94" s="49"/>
      <c r="F94" s="49"/>
      <c r="G94" s="49"/>
      <c r="H94" s="49"/>
      <c r="I94" s="49"/>
      <c r="J94" s="49"/>
      <c r="K94" s="49"/>
      <c r="L94" s="49"/>
      <c r="M94" s="49"/>
      <c r="N94" s="249"/>
      <c r="O94" s="249"/>
      <c r="P94" s="249"/>
      <c r="Q94" s="52"/>
      <c r="R94" s="52"/>
      <c r="S94" s="52"/>
      <c r="T94" s="52"/>
      <c r="U94" s="52"/>
      <c r="V94" s="52"/>
      <c r="W94" s="52"/>
    </row>
    <row r="95" spans="1:23" ht="14.25" customHeight="1">
      <c r="A95" s="120"/>
      <c r="B95" s="120"/>
      <c r="C95" s="49"/>
      <c r="D95" s="679"/>
      <c r="E95" s="49"/>
      <c r="F95" s="49"/>
      <c r="G95" s="49"/>
      <c r="H95" s="49"/>
      <c r="I95" s="49"/>
      <c r="J95" s="49"/>
      <c r="K95" s="49"/>
      <c r="L95" s="49"/>
      <c r="M95" s="49"/>
      <c r="N95" s="249"/>
      <c r="O95" s="249"/>
      <c r="P95" s="249"/>
      <c r="Q95" s="52"/>
      <c r="R95" s="52"/>
      <c r="S95" s="52"/>
      <c r="T95" s="52"/>
      <c r="U95" s="52"/>
      <c r="V95" s="52"/>
      <c r="W95" s="52"/>
    </row>
    <row r="96" spans="1:23" ht="14.25" customHeight="1">
      <c r="A96" s="120"/>
      <c r="B96" s="120"/>
      <c r="C96" s="49"/>
      <c r="D96" s="679"/>
      <c r="E96" s="49"/>
      <c r="F96" s="49"/>
      <c r="G96" s="49"/>
      <c r="H96" s="49"/>
      <c r="I96" s="49"/>
      <c r="J96" s="49"/>
      <c r="K96" s="49"/>
      <c r="L96" s="49"/>
      <c r="M96" s="49"/>
      <c r="N96" s="249"/>
      <c r="O96" s="249"/>
      <c r="P96" s="249"/>
      <c r="Q96" s="52"/>
      <c r="R96" s="52"/>
      <c r="S96" s="52"/>
      <c r="T96" s="52"/>
      <c r="U96" s="52"/>
      <c r="V96" s="52"/>
      <c r="W96" s="52"/>
    </row>
    <row r="97" spans="1:23" ht="14.25" customHeight="1">
      <c r="A97" s="120"/>
      <c r="B97" s="120"/>
      <c r="C97" s="49"/>
      <c r="D97" s="679"/>
      <c r="E97" s="49"/>
      <c r="F97" s="49"/>
      <c r="G97" s="49"/>
      <c r="H97" s="49"/>
      <c r="I97" s="49"/>
      <c r="J97" s="49"/>
      <c r="K97" s="49"/>
      <c r="L97" s="49"/>
      <c r="M97" s="49"/>
      <c r="N97" s="249"/>
      <c r="O97" s="249"/>
      <c r="P97" s="249"/>
      <c r="Q97" s="52"/>
      <c r="R97" s="52"/>
      <c r="S97" s="52"/>
      <c r="T97" s="52"/>
      <c r="U97" s="52"/>
      <c r="V97" s="52"/>
      <c r="W97" s="52"/>
    </row>
    <row r="98" spans="1:23" ht="14.25" customHeight="1">
      <c r="A98" s="120"/>
      <c r="B98" s="120"/>
      <c r="C98" s="49"/>
      <c r="D98" s="679"/>
      <c r="E98" s="49"/>
      <c r="F98" s="49"/>
      <c r="G98" s="49"/>
      <c r="H98" s="49"/>
      <c r="I98" s="49"/>
      <c r="J98" s="49"/>
      <c r="K98" s="49"/>
      <c r="L98" s="49"/>
      <c r="M98" s="49"/>
      <c r="N98" s="249"/>
      <c r="O98" s="249"/>
      <c r="P98" s="249"/>
      <c r="Q98" s="52"/>
      <c r="R98" s="52"/>
      <c r="S98" s="52"/>
      <c r="T98" s="52"/>
      <c r="U98" s="52"/>
      <c r="V98" s="52"/>
      <c r="W98" s="52"/>
    </row>
    <row r="99" spans="1:23" ht="14.25" customHeight="1">
      <c r="A99" s="120"/>
      <c r="B99" s="120"/>
      <c r="C99" s="49"/>
      <c r="D99" s="679"/>
      <c r="E99" s="49"/>
      <c r="F99" s="49"/>
      <c r="G99" s="49"/>
      <c r="H99" s="49"/>
      <c r="I99" s="49"/>
      <c r="J99" s="49"/>
      <c r="K99" s="49"/>
      <c r="L99" s="49"/>
      <c r="M99" s="49"/>
      <c r="N99" s="249"/>
      <c r="O99" s="249"/>
      <c r="P99" s="249"/>
      <c r="Q99" s="52"/>
      <c r="R99" s="52"/>
      <c r="S99" s="52"/>
      <c r="T99" s="52"/>
      <c r="U99" s="52"/>
      <c r="V99" s="52"/>
      <c r="W99" s="52"/>
    </row>
    <row r="100" spans="1:23" ht="14.25" customHeight="1">
      <c r="A100" s="120"/>
      <c r="B100" s="120"/>
      <c r="C100" s="49"/>
      <c r="D100" s="679"/>
      <c r="E100" s="49"/>
      <c r="F100" s="49"/>
      <c r="G100" s="49"/>
      <c r="H100" s="49"/>
      <c r="I100" s="49"/>
      <c r="J100" s="49"/>
      <c r="K100" s="49"/>
      <c r="L100" s="49"/>
      <c r="M100" s="49"/>
      <c r="N100" s="52"/>
      <c r="O100" s="52"/>
      <c r="P100" s="52"/>
      <c r="Q100" s="52"/>
      <c r="R100" s="52"/>
      <c r="S100" s="52"/>
      <c r="T100" s="52"/>
      <c r="U100" s="52"/>
      <c r="V100" s="52"/>
      <c r="W100" s="52"/>
    </row>
    <row r="101" spans="1:23" ht="14.25" customHeight="1">
      <c r="A101" s="51"/>
      <c r="B101" s="51"/>
      <c r="C101" s="430"/>
      <c r="D101" s="680"/>
      <c r="E101" s="430"/>
      <c r="F101" s="430"/>
      <c r="G101" s="430"/>
      <c r="H101" s="430"/>
      <c r="I101" s="430"/>
      <c r="J101" s="430"/>
      <c r="K101" s="430"/>
      <c r="L101" s="430"/>
      <c r="M101" s="430"/>
      <c r="N101" s="52"/>
      <c r="O101" s="52"/>
      <c r="P101" s="52"/>
      <c r="Q101" s="52"/>
      <c r="R101" s="52"/>
      <c r="S101" s="52"/>
      <c r="T101" s="52"/>
      <c r="U101" s="52"/>
      <c r="V101" s="52"/>
      <c r="W101" s="52"/>
    </row>
    <row r="102" spans="1:23" ht="14.25" customHeight="1">
      <c r="A102" s="51"/>
      <c r="B102" s="51"/>
      <c r="C102" s="430"/>
      <c r="D102" s="680"/>
      <c r="E102" s="430"/>
      <c r="F102" s="430"/>
      <c r="G102" s="430"/>
      <c r="H102" s="430"/>
      <c r="I102" s="430"/>
      <c r="J102" s="430"/>
      <c r="K102" s="430"/>
      <c r="L102" s="430"/>
      <c r="M102" s="430"/>
      <c r="N102" s="52"/>
      <c r="O102" s="52"/>
      <c r="P102" s="52"/>
      <c r="Q102" s="52"/>
      <c r="R102" s="52"/>
      <c r="S102" s="52"/>
      <c r="T102" s="52"/>
      <c r="U102" s="52"/>
      <c r="V102" s="52"/>
      <c r="W102" s="52"/>
    </row>
    <row r="103" spans="1:23" ht="14.25" customHeight="1">
      <c r="A103" s="51"/>
      <c r="B103" s="51"/>
      <c r="C103" s="430"/>
      <c r="D103" s="680"/>
      <c r="E103" s="430"/>
      <c r="F103" s="430"/>
      <c r="G103" s="430"/>
      <c r="H103" s="430"/>
      <c r="I103" s="430"/>
      <c r="J103" s="430"/>
      <c r="K103" s="430"/>
      <c r="L103" s="430"/>
      <c r="M103" s="430"/>
      <c r="N103" s="52"/>
      <c r="O103" s="52"/>
      <c r="P103" s="52"/>
      <c r="Q103" s="52"/>
      <c r="R103" s="52"/>
      <c r="S103" s="52"/>
      <c r="T103" s="52"/>
      <c r="U103" s="52"/>
      <c r="V103" s="52"/>
      <c r="W103" s="52"/>
    </row>
    <row r="104" spans="1:23" ht="14.25" customHeight="1">
      <c r="A104" s="51"/>
      <c r="B104" s="51"/>
      <c r="C104" s="430"/>
      <c r="D104" s="680"/>
      <c r="E104" s="430"/>
      <c r="F104" s="430"/>
      <c r="G104" s="430"/>
      <c r="H104" s="430"/>
      <c r="I104" s="430"/>
      <c r="J104" s="430"/>
      <c r="K104" s="430"/>
      <c r="L104" s="430"/>
      <c r="M104" s="430"/>
      <c r="N104" s="52"/>
      <c r="O104" s="52"/>
      <c r="P104" s="52"/>
      <c r="Q104" s="52"/>
      <c r="R104" s="52"/>
      <c r="S104" s="52"/>
      <c r="T104" s="52"/>
      <c r="U104" s="52"/>
      <c r="V104" s="52"/>
      <c r="W104" s="52"/>
    </row>
    <row r="105" spans="1:23" ht="14.25" customHeight="1">
      <c r="A105" s="51"/>
      <c r="B105" s="51"/>
      <c r="C105" s="430"/>
      <c r="D105" s="680"/>
      <c r="E105" s="430"/>
      <c r="F105" s="430"/>
      <c r="G105" s="430"/>
      <c r="H105" s="430"/>
      <c r="I105" s="430"/>
      <c r="J105" s="430"/>
      <c r="K105" s="430"/>
      <c r="L105" s="430"/>
      <c r="M105" s="430"/>
      <c r="N105" s="52"/>
      <c r="O105" s="52"/>
      <c r="P105" s="52"/>
      <c r="Q105" s="52"/>
      <c r="R105" s="52"/>
      <c r="S105" s="52"/>
      <c r="T105" s="52"/>
      <c r="U105" s="52"/>
      <c r="V105" s="52"/>
      <c r="W105" s="52"/>
    </row>
    <row r="106" spans="1:23" ht="14.25" customHeight="1">
      <c r="A106" s="51"/>
      <c r="B106" s="51"/>
      <c r="C106" s="430"/>
      <c r="D106" s="680"/>
      <c r="E106" s="430"/>
      <c r="F106" s="430"/>
      <c r="G106" s="430"/>
      <c r="H106" s="430"/>
      <c r="I106" s="430"/>
      <c r="J106" s="430"/>
      <c r="K106" s="430"/>
      <c r="L106" s="430"/>
      <c r="M106" s="430"/>
      <c r="N106" s="52"/>
      <c r="O106" s="52"/>
      <c r="P106" s="52"/>
      <c r="Q106" s="52"/>
      <c r="R106" s="52"/>
      <c r="S106" s="52"/>
      <c r="T106" s="52"/>
      <c r="U106" s="52"/>
      <c r="V106" s="52"/>
      <c r="W106" s="52"/>
    </row>
    <row r="107" spans="1:23" ht="14.25" customHeight="1">
      <c r="A107" s="51"/>
      <c r="B107" s="51"/>
      <c r="C107" s="430"/>
      <c r="D107" s="680"/>
      <c r="E107" s="430"/>
      <c r="F107" s="430"/>
      <c r="G107" s="430"/>
      <c r="H107" s="430"/>
      <c r="I107" s="430"/>
      <c r="J107" s="430"/>
      <c r="K107" s="430"/>
      <c r="L107" s="430"/>
      <c r="M107" s="430"/>
      <c r="N107" s="52"/>
      <c r="O107" s="52"/>
      <c r="P107" s="52"/>
      <c r="Q107" s="52"/>
      <c r="R107" s="52"/>
      <c r="S107" s="52"/>
      <c r="T107" s="52"/>
      <c r="U107" s="52"/>
      <c r="V107" s="52"/>
      <c r="W107" s="52"/>
    </row>
    <row r="108" spans="1:23" ht="14.25" customHeight="1">
      <c r="A108" s="51"/>
      <c r="B108" s="51"/>
      <c r="C108" s="430"/>
      <c r="D108" s="680"/>
      <c r="E108" s="430"/>
      <c r="F108" s="430"/>
      <c r="G108" s="430"/>
      <c r="H108" s="430"/>
      <c r="I108" s="430"/>
      <c r="J108" s="430"/>
      <c r="K108" s="430"/>
      <c r="L108" s="430"/>
      <c r="M108" s="430"/>
      <c r="N108" s="52"/>
      <c r="O108" s="52"/>
      <c r="P108" s="52"/>
      <c r="Q108" s="52"/>
      <c r="R108" s="52"/>
      <c r="S108" s="52"/>
      <c r="T108" s="52"/>
      <c r="U108" s="52"/>
      <c r="V108" s="52"/>
      <c r="W108" s="52"/>
    </row>
    <row r="109" spans="1:23" ht="14.25" customHeight="1">
      <c r="A109" s="51"/>
      <c r="B109" s="51"/>
      <c r="C109" s="430"/>
      <c r="D109" s="680"/>
      <c r="E109" s="430"/>
      <c r="F109" s="430"/>
      <c r="G109" s="430"/>
      <c r="H109" s="430"/>
      <c r="I109" s="430"/>
      <c r="J109" s="430"/>
      <c r="K109" s="430"/>
      <c r="L109" s="430"/>
      <c r="M109" s="430"/>
      <c r="N109" s="52"/>
      <c r="O109" s="52"/>
      <c r="P109" s="52"/>
      <c r="Q109" s="52"/>
      <c r="R109" s="52"/>
      <c r="S109" s="52"/>
      <c r="T109" s="52"/>
      <c r="U109" s="52"/>
      <c r="V109" s="52"/>
      <c r="W109" s="52"/>
    </row>
    <row r="110" spans="1:23" ht="14.25" customHeight="1">
      <c r="A110" s="51"/>
      <c r="B110" s="51"/>
      <c r="C110" s="430"/>
      <c r="D110" s="680"/>
      <c r="E110" s="430"/>
      <c r="F110" s="430"/>
      <c r="G110" s="430"/>
      <c r="H110" s="430"/>
      <c r="I110" s="430"/>
      <c r="J110" s="430"/>
      <c r="K110" s="430"/>
      <c r="L110" s="430"/>
      <c r="M110" s="430"/>
      <c r="N110" s="52"/>
      <c r="O110" s="52"/>
      <c r="P110" s="52"/>
      <c r="Q110" s="52"/>
      <c r="R110" s="52"/>
      <c r="S110" s="52"/>
      <c r="T110" s="52"/>
      <c r="U110" s="52"/>
      <c r="V110" s="52"/>
      <c r="W110" s="52"/>
    </row>
    <row r="111" spans="1:23" ht="14.25" customHeight="1">
      <c r="A111" s="51"/>
      <c r="B111" s="51"/>
      <c r="C111" s="430"/>
      <c r="D111" s="680"/>
      <c r="E111" s="430"/>
      <c r="F111" s="430"/>
      <c r="G111" s="430"/>
      <c r="H111" s="430"/>
      <c r="I111" s="430"/>
      <c r="J111" s="430"/>
      <c r="K111" s="430"/>
      <c r="L111" s="430"/>
      <c r="M111" s="430"/>
      <c r="N111" s="52"/>
      <c r="O111" s="52"/>
      <c r="P111" s="52"/>
      <c r="Q111" s="52"/>
      <c r="R111" s="52"/>
      <c r="S111" s="52"/>
      <c r="T111" s="52"/>
      <c r="U111" s="52"/>
      <c r="V111" s="52"/>
      <c r="W111" s="52"/>
    </row>
    <row r="112" spans="1:23" ht="14.25" customHeight="1">
      <c r="A112" s="51"/>
      <c r="B112" s="51"/>
      <c r="C112" s="430"/>
      <c r="D112" s="680"/>
      <c r="E112" s="430"/>
      <c r="F112" s="430"/>
      <c r="G112" s="430"/>
      <c r="H112" s="430"/>
      <c r="I112" s="430"/>
      <c r="J112" s="430"/>
      <c r="K112" s="430"/>
      <c r="L112" s="430"/>
      <c r="M112" s="430"/>
      <c r="N112" s="52"/>
      <c r="O112" s="52"/>
      <c r="P112" s="52"/>
      <c r="Q112" s="52"/>
      <c r="R112" s="52"/>
      <c r="S112" s="52"/>
      <c r="T112" s="52"/>
      <c r="U112" s="52"/>
      <c r="V112" s="52"/>
      <c r="W112" s="52"/>
    </row>
    <row r="113" spans="1:23" ht="14.25" customHeight="1">
      <c r="A113" s="51"/>
      <c r="B113" s="51"/>
      <c r="C113" s="430"/>
      <c r="D113" s="680"/>
      <c r="E113" s="430"/>
      <c r="F113" s="430"/>
      <c r="G113" s="430"/>
      <c r="H113" s="430"/>
      <c r="I113" s="430"/>
      <c r="J113" s="430"/>
      <c r="K113" s="430"/>
      <c r="L113" s="430"/>
      <c r="M113" s="430"/>
      <c r="N113" s="52"/>
      <c r="O113" s="52"/>
      <c r="P113" s="52"/>
      <c r="Q113" s="52"/>
      <c r="R113" s="52"/>
      <c r="S113" s="52"/>
      <c r="T113" s="52"/>
      <c r="U113" s="52"/>
      <c r="V113" s="52"/>
      <c r="W113" s="52"/>
    </row>
    <row r="114" spans="1:23" ht="14.25" customHeight="1">
      <c r="A114" s="51"/>
      <c r="B114" s="51"/>
      <c r="C114" s="430"/>
      <c r="D114" s="680"/>
      <c r="E114" s="430"/>
      <c r="F114" s="430"/>
      <c r="G114" s="430"/>
      <c r="H114" s="430"/>
      <c r="I114" s="430"/>
      <c r="J114" s="430"/>
      <c r="K114" s="430"/>
      <c r="L114" s="430"/>
      <c r="M114" s="430"/>
      <c r="N114" s="52"/>
      <c r="O114" s="52"/>
      <c r="P114" s="52"/>
      <c r="Q114" s="52"/>
      <c r="R114" s="52"/>
      <c r="S114" s="52"/>
      <c r="T114" s="52"/>
      <c r="U114" s="52"/>
      <c r="V114" s="52"/>
      <c r="W114" s="52"/>
    </row>
    <row r="115" spans="1:23" ht="14.25" customHeight="1">
      <c r="A115" s="51"/>
      <c r="B115" s="51"/>
      <c r="C115" s="430"/>
      <c r="D115" s="680"/>
      <c r="E115" s="430"/>
      <c r="F115" s="430"/>
      <c r="G115" s="430"/>
      <c r="H115" s="430"/>
      <c r="I115" s="430"/>
      <c r="J115" s="430"/>
      <c r="K115" s="430"/>
      <c r="L115" s="430"/>
      <c r="M115" s="430"/>
      <c r="N115" s="52"/>
      <c r="O115" s="52"/>
      <c r="P115" s="52"/>
      <c r="Q115" s="52"/>
      <c r="R115" s="52"/>
      <c r="S115" s="52"/>
      <c r="T115" s="52"/>
      <c r="U115" s="52"/>
      <c r="V115" s="52"/>
      <c r="W115" s="52"/>
    </row>
    <row r="116" spans="1:23" ht="14.25" customHeight="1">
      <c r="A116" s="51"/>
      <c r="B116" s="51"/>
      <c r="C116" s="430"/>
      <c r="D116" s="680"/>
      <c r="E116" s="430"/>
      <c r="F116" s="430"/>
      <c r="G116" s="430"/>
      <c r="H116" s="430"/>
      <c r="I116" s="430"/>
      <c r="J116" s="430"/>
      <c r="K116" s="430"/>
      <c r="L116" s="430"/>
      <c r="M116" s="430"/>
      <c r="N116" s="52"/>
      <c r="O116" s="52"/>
      <c r="P116" s="52"/>
      <c r="Q116" s="52"/>
      <c r="R116" s="52"/>
      <c r="S116" s="52"/>
      <c r="T116" s="52"/>
      <c r="U116" s="52"/>
      <c r="V116" s="52"/>
      <c r="W116" s="52"/>
    </row>
    <row r="117" spans="1:23" ht="14.25" customHeight="1">
      <c r="A117" s="51"/>
      <c r="B117" s="51"/>
      <c r="C117" s="430"/>
      <c r="D117" s="680"/>
      <c r="E117" s="430"/>
      <c r="F117" s="430"/>
      <c r="G117" s="430"/>
      <c r="H117" s="430"/>
      <c r="I117" s="430"/>
      <c r="J117" s="430"/>
      <c r="K117" s="430"/>
      <c r="L117" s="430"/>
      <c r="M117" s="430"/>
      <c r="N117" s="52"/>
      <c r="O117" s="52"/>
      <c r="P117" s="52"/>
      <c r="Q117" s="52"/>
      <c r="R117" s="52"/>
      <c r="S117" s="52"/>
      <c r="T117" s="52"/>
      <c r="U117" s="52"/>
      <c r="V117" s="52"/>
      <c r="W117" s="52"/>
    </row>
    <row r="118" spans="1:23" ht="14.25" customHeight="1">
      <c r="A118" s="51"/>
      <c r="B118" s="51"/>
      <c r="C118" s="430"/>
      <c r="D118" s="680"/>
      <c r="E118" s="430"/>
      <c r="F118" s="430"/>
      <c r="G118" s="430"/>
      <c r="H118" s="430"/>
      <c r="I118" s="430"/>
      <c r="J118" s="430"/>
      <c r="K118" s="430"/>
      <c r="L118" s="430"/>
      <c r="M118" s="430"/>
      <c r="N118" s="52"/>
      <c r="O118" s="52"/>
      <c r="P118" s="52"/>
      <c r="Q118" s="52"/>
      <c r="R118" s="52"/>
      <c r="S118" s="52"/>
      <c r="T118" s="52"/>
      <c r="U118" s="52"/>
      <c r="V118" s="52"/>
      <c r="W118" s="52"/>
    </row>
    <row r="119" spans="1:23" ht="14.25" customHeight="1">
      <c r="A119" s="51"/>
      <c r="B119" s="51"/>
      <c r="C119" s="430"/>
      <c r="D119" s="680"/>
      <c r="E119" s="430"/>
      <c r="F119" s="430"/>
      <c r="G119" s="430"/>
      <c r="H119" s="430"/>
      <c r="I119" s="430"/>
      <c r="J119" s="430"/>
      <c r="K119" s="430"/>
      <c r="L119" s="430"/>
      <c r="M119" s="430"/>
      <c r="N119" s="52"/>
      <c r="O119" s="52"/>
      <c r="P119" s="52"/>
      <c r="Q119" s="52"/>
      <c r="R119" s="52"/>
      <c r="S119" s="52"/>
      <c r="T119" s="52"/>
      <c r="U119" s="52"/>
      <c r="V119" s="52"/>
      <c r="W119" s="52"/>
    </row>
    <row r="120" spans="1:23" ht="14.25" customHeight="1">
      <c r="A120" s="51"/>
      <c r="B120" s="51"/>
      <c r="C120" s="430"/>
      <c r="D120" s="680"/>
      <c r="E120" s="430"/>
      <c r="F120" s="430"/>
      <c r="G120" s="430"/>
      <c r="H120" s="430"/>
      <c r="I120" s="430"/>
      <c r="J120" s="430"/>
      <c r="K120" s="430"/>
      <c r="L120" s="430"/>
      <c r="M120" s="430"/>
      <c r="N120" s="52"/>
      <c r="O120" s="52"/>
      <c r="P120" s="52"/>
      <c r="Q120" s="52"/>
      <c r="R120" s="52"/>
      <c r="S120" s="52"/>
      <c r="T120" s="52"/>
      <c r="U120" s="52"/>
      <c r="V120" s="52"/>
      <c r="W120" s="52"/>
    </row>
    <row r="121" spans="1:23" ht="14.25" customHeight="1">
      <c r="A121" s="51"/>
      <c r="B121" s="51"/>
      <c r="C121" s="430"/>
      <c r="D121" s="680"/>
      <c r="E121" s="430"/>
      <c r="F121" s="430"/>
      <c r="G121" s="430"/>
      <c r="H121" s="430"/>
      <c r="I121" s="430"/>
      <c r="J121" s="430"/>
      <c r="K121" s="430"/>
      <c r="L121" s="430"/>
      <c r="M121" s="430"/>
      <c r="N121" s="52"/>
      <c r="O121" s="52"/>
      <c r="P121" s="52"/>
      <c r="Q121" s="52"/>
      <c r="R121" s="52"/>
      <c r="S121" s="52"/>
      <c r="T121" s="52"/>
      <c r="U121" s="52"/>
      <c r="V121" s="52"/>
      <c r="W121" s="52"/>
    </row>
    <row r="122" spans="1:23" ht="14.25" customHeight="1">
      <c r="A122" s="51"/>
      <c r="B122" s="51"/>
      <c r="C122" s="430"/>
      <c r="D122" s="680"/>
      <c r="E122" s="430"/>
      <c r="F122" s="430"/>
      <c r="G122" s="430"/>
      <c r="H122" s="430"/>
      <c r="I122" s="430"/>
      <c r="J122" s="430"/>
      <c r="K122" s="430"/>
      <c r="L122" s="430"/>
      <c r="M122" s="430"/>
      <c r="N122" s="52"/>
      <c r="O122" s="52"/>
      <c r="P122" s="52"/>
      <c r="Q122" s="52"/>
      <c r="R122" s="52"/>
      <c r="S122" s="52"/>
      <c r="T122" s="52"/>
      <c r="U122" s="52"/>
      <c r="V122" s="52"/>
      <c r="W122" s="52"/>
    </row>
    <row r="123" spans="1:23" ht="14.25" customHeight="1">
      <c r="A123" s="51"/>
      <c r="B123" s="51"/>
      <c r="C123" s="430"/>
      <c r="D123" s="680"/>
      <c r="E123" s="430"/>
      <c r="F123" s="430"/>
      <c r="G123" s="430"/>
      <c r="H123" s="430"/>
      <c r="I123" s="430"/>
      <c r="J123" s="430"/>
      <c r="K123" s="430"/>
      <c r="L123" s="430"/>
      <c r="M123" s="430"/>
      <c r="N123" s="52"/>
      <c r="O123" s="52"/>
      <c r="P123" s="52"/>
      <c r="Q123" s="52"/>
      <c r="R123" s="52"/>
      <c r="S123" s="52"/>
      <c r="T123" s="52"/>
      <c r="U123" s="52"/>
      <c r="V123" s="52"/>
      <c r="W123" s="52"/>
    </row>
    <row r="124" spans="1:23" ht="14.25" customHeight="1">
      <c r="A124" s="51"/>
      <c r="B124" s="51"/>
      <c r="C124" s="430"/>
      <c r="D124" s="680"/>
      <c r="E124" s="430"/>
      <c r="F124" s="430"/>
      <c r="G124" s="430"/>
      <c r="H124" s="430"/>
      <c r="I124" s="430"/>
      <c r="J124" s="430"/>
      <c r="K124" s="430"/>
      <c r="L124" s="430"/>
      <c r="M124" s="430"/>
      <c r="N124" s="52"/>
      <c r="O124" s="52"/>
      <c r="P124" s="52"/>
      <c r="Q124" s="52"/>
      <c r="R124" s="52"/>
      <c r="S124" s="52"/>
      <c r="T124" s="52"/>
      <c r="U124" s="52"/>
      <c r="V124" s="52"/>
      <c r="W124" s="52"/>
    </row>
    <row r="125" spans="1:23" ht="14.25" customHeight="1">
      <c r="A125" s="51"/>
      <c r="B125" s="51"/>
      <c r="C125" s="430"/>
      <c r="D125" s="680"/>
      <c r="E125" s="430"/>
      <c r="F125" s="430"/>
      <c r="G125" s="430"/>
      <c r="H125" s="430"/>
      <c r="I125" s="430"/>
      <c r="J125" s="430"/>
      <c r="K125" s="430"/>
      <c r="L125" s="430"/>
      <c r="M125" s="430"/>
      <c r="N125" s="52"/>
      <c r="O125" s="52"/>
      <c r="P125" s="52"/>
      <c r="Q125" s="52"/>
      <c r="R125" s="52"/>
      <c r="S125" s="52"/>
      <c r="T125" s="52"/>
      <c r="U125" s="52"/>
      <c r="V125" s="52"/>
      <c r="W125" s="52"/>
    </row>
    <row r="126" spans="1:23" ht="14.25" customHeight="1">
      <c r="A126" s="51"/>
      <c r="B126" s="51"/>
      <c r="C126" s="430"/>
      <c r="D126" s="680"/>
      <c r="E126" s="430"/>
      <c r="F126" s="430"/>
      <c r="G126" s="430"/>
      <c r="H126" s="430"/>
      <c r="I126" s="430"/>
      <c r="J126" s="430"/>
      <c r="K126" s="430"/>
      <c r="L126" s="430"/>
      <c r="M126" s="430"/>
      <c r="N126" s="52"/>
      <c r="O126" s="52"/>
      <c r="P126" s="52"/>
      <c r="Q126" s="52"/>
      <c r="R126" s="52"/>
      <c r="S126" s="52"/>
      <c r="T126" s="52"/>
      <c r="U126" s="52"/>
      <c r="V126" s="52"/>
      <c r="W126" s="52"/>
    </row>
    <row r="127" spans="1:23" ht="14.25" customHeight="1">
      <c r="A127" s="51"/>
      <c r="B127" s="51"/>
      <c r="C127" s="430"/>
      <c r="D127" s="680"/>
      <c r="E127" s="430"/>
      <c r="F127" s="430"/>
      <c r="G127" s="430"/>
      <c r="H127" s="430"/>
      <c r="I127" s="430"/>
      <c r="J127" s="430"/>
      <c r="K127" s="430"/>
      <c r="L127" s="430"/>
      <c r="M127" s="430"/>
      <c r="N127" s="52"/>
      <c r="O127" s="52"/>
      <c r="P127" s="52"/>
      <c r="Q127" s="52"/>
      <c r="R127" s="52"/>
      <c r="S127" s="52"/>
      <c r="T127" s="52"/>
      <c r="U127" s="52"/>
      <c r="V127" s="52"/>
      <c r="W127" s="52"/>
    </row>
    <row r="128" spans="1:23" ht="14.25" customHeight="1">
      <c r="A128" s="51"/>
      <c r="B128" s="51"/>
      <c r="C128" s="430"/>
      <c r="D128" s="680"/>
      <c r="E128" s="430"/>
      <c r="F128" s="430"/>
      <c r="G128" s="430"/>
      <c r="H128" s="430"/>
      <c r="I128" s="430"/>
      <c r="J128" s="430"/>
      <c r="K128" s="430"/>
      <c r="L128" s="430"/>
      <c r="M128" s="430"/>
      <c r="N128" s="52"/>
      <c r="O128" s="52"/>
      <c r="P128" s="52"/>
      <c r="Q128" s="52"/>
      <c r="R128" s="52"/>
      <c r="S128" s="52"/>
      <c r="T128" s="52"/>
      <c r="U128" s="52"/>
      <c r="V128" s="52"/>
      <c r="W128" s="52"/>
    </row>
    <row r="129" spans="1:23" ht="14.25" customHeight="1">
      <c r="A129" s="51"/>
      <c r="B129" s="51"/>
      <c r="C129" s="430"/>
      <c r="D129" s="680"/>
      <c r="E129" s="430"/>
      <c r="F129" s="430"/>
      <c r="G129" s="430"/>
      <c r="H129" s="430"/>
      <c r="I129" s="430"/>
      <c r="J129" s="430"/>
      <c r="K129" s="430"/>
      <c r="L129" s="430"/>
      <c r="M129" s="430"/>
      <c r="N129" s="52"/>
      <c r="O129" s="52"/>
      <c r="P129" s="52"/>
      <c r="Q129" s="52"/>
      <c r="R129" s="52"/>
      <c r="S129" s="52"/>
      <c r="T129" s="52"/>
      <c r="U129" s="52"/>
      <c r="V129" s="52"/>
      <c r="W129" s="52"/>
    </row>
    <row r="130" spans="1:23" ht="14.25" customHeight="1">
      <c r="A130" s="51"/>
      <c r="B130" s="51"/>
      <c r="C130" s="430"/>
      <c r="D130" s="680"/>
      <c r="E130" s="430"/>
      <c r="F130" s="430"/>
      <c r="G130" s="430"/>
      <c r="H130" s="430"/>
      <c r="I130" s="430"/>
      <c r="J130" s="430"/>
      <c r="K130" s="430"/>
      <c r="L130" s="430"/>
      <c r="M130" s="430"/>
      <c r="N130" s="52"/>
      <c r="O130" s="52"/>
      <c r="P130" s="52"/>
      <c r="Q130" s="52"/>
      <c r="R130" s="52"/>
      <c r="S130" s="52"/>
      <c r="T130" s="52"/>
      <c r="U130" s="52"/>
      <c r="V130" s="52"/>
      <c r="W130" s="52"/>
    </row>
    <row r="131" spans="1:23" ht="14.25" customHeight="1">
      <c r="A131" s="51"/>
      <c r="B131" s="51"/>
      <c r="C131" s="430"/>
      <c r="D131" s="680"/>
      <c r="E131" s="430"/>
      <c r="F131" s="430"/>
      <c r="G131" s="430"/>
      <c r="H131" s="430"/>
      <c r="I131" s="430"/>
      <c r="J131" s="430"/>
      <c r="K131" s="430"/>
      <c r="L131" s="430"/>
      <c r="M131" s="430"/>
      <c r="N131" s="52"/>
      <c r="O131" s="52"/>
      <c r="P131" s="52"/>
      <c r="Q131" s="52"/>
      <c r="R131" s="52"/>
      <c r="S131" s="52"/>
      <c r="T131" s="52"/>
      <c r="U131" s="52"/>
      <c r="V131" s="52"/>
      <c r="W131" s="52"/>
    </row>
    <row r="132" spans="1:23" ht="14.25" customHeight="1">
      <c r="A132" s="51"/>
      <c r="B132" s="51"/>
      <c r="C132" s="430"/>
      <c r="D132" s="680"/>
      <c r="E132" s="430"/>
      <c r="F132" s="430"/>
      <c r="G132" s="430"/>
      <c r="H132" s="430"/>
      <c r="I132" s="430"/>
      <c r="J132" s="430"/>
      <c r="K132" s="430"/>
      <c r="L132" s="430"/>
      <c r="M132" s="430"/>
      <c r="N132" s="52"/>
      <c r="O132" s="52"/>
      <c r="P132" s="52"/>
      <c r="Q132" s="52"/>
      <c r="R132" s="52"/>
      <c r="S132" s="52"/>
      <c r="T132" s="52"/>
      <c r="U132" s="52"/>
      <c r="V132" s="52"/>
      <c r="W132" s="52"/>
    </row>
    <row r="133" spans="1:23" ht="14.25" customHeight="1">
      <c r="A133" s="51"/>
      <c r="B133" s="51"/>
      <c r="C133" s="430"/>
      <c r="D133" s="680"/>
      <c r="E133" s="430"/>
      <c r="F133" s="430"/>
      <c r="G133" s="430"/>
      <c r="H133" s="430"/>
      <c r="I133" s="430"/>
      <c r="J133" s="430"/>
      <c r="K133" s="430"/>
      <c r="L133" s="430"/>
      <c r="M133" s="430"/>
      <c r="N133" s="52"/>
      <c r="O133" s="52"/>
      <c r="P133" s="52"/>
      <c r="Q133" s="52"/>
      <c r="R133" s="52"/>
      <c r="S133" s="52"/>
      <c r="T133" s="52"/>
      <c r="U133" s="52"/>
      <c r="V133" s="52"/>
      <c r="W133" s="52"/>
    </row>
    <row r="134" spans="1:23" ht="14.25" customHeight="1">
      <c r="A134" s="51"/>
      <c r="B134" s="51"/>
      <c r="C134" s="430"/>
      <c r="D134" s="680"/>
      <c r="E134" s="430"/>
      <c r="F134" s="430"/>
      <c r="G134" s="430"/>
      <c r="H134" s="430"/>
      <c r="I134" s="430"/>
      <c r="J134" s="430"/>
      <c r="K134" s="430"/>
      <c r="L134" s="430"/>
      <c r="M134" s="430"/>
      <c r="N134" s="52"/>
      <c r="O134" s="52"/>
      <c r="P134" s="52"/>
      <c r="Q134" s="52"/>
      <c r="R134" s="52"/>
      <c r="S134" s="52"/>
      <c r="T134" s="52"/>
      <c r="U134" s="52"/>
      <c r="V134" s="52"/>
      <c r="W134" s="52"/>
    </row>
    <row r="135" spans="1:23" ht="14.25" customHeight="1">
      <c r="A135" s="51"/>
      <c r="B135" s="51"/>
      <c r="C135" s="430"/>
      <c r="D135" s="680"/>
      <c r="E135" s="430"/>
      <c r="F135" s="430"/>
      <c r="G135" s="430"/>
      <c r="H135" s="430"/>
      <c r="I135" s="430"/>
      <c r="J135" s="430"/>
      <c r="K135" s="430"/>
      <c r="L135" s="430"/>
      <c r="M135" s="430"/>
      <c r="N135" s="52"/>
      <c r="O135" s="52"/>
      <c r="P135" s="52"/>
      <c r="Q135" s="52"/>
      <c r="R135" s="52"/>
      <c r="S135" s="52"/>
      <c r="T135" s="52"/>
      <c r="U135" s="52"/>
      <c r="V135" s="52"/>
      <c r="W135" s="52"/>
    </row>
    <row r="136" spans="1:23" ht="14.25" customHeight="1">
      <c r="A136" s="51"/>
      <c r="B136" s="51"/>
      <c r="C136" s="430"/>
      <c r="D136" s="680"/>
      <c r="E136" s="430"/>
      <c r="F136" s="430"/>
      <c r="G136" s="430"/>
      <c r="H136" s="430"/>
      <c r="I136" s="430"/>
      <c r="J136" s="430"/>
      <c r="K136" s="430"/>
      <c r="L136" s="430"/>
      <c r="M136" s="430"/>
      <c r="N136" s="52"/>
      <c r="O136" s="52"/>
      <c r="P136" s="52"/>
      <c r="Q136" s="52"/>
      <c r="R136" s="52"/>
      <c r="S136" s="52"/>
      <c r="T136" s="52"/>
      <c r="U136" s="52"/>
      <c r="V136" s="52"/>
      <c r="W136" s="52"/>
    </row>
    <row r="137" spans="1:23" ht="14.25" customHeight="1">
      <c r="A137" s="51"/>
      <c r="B137" s="51"/>
      <c r="C137" s="430"/>
      <c r="D137" s="680"/>
      <c r="E137" s="430"/>
      <c r="F137" s="430"/>
      <c r="G137" s="430"/>
      <c r="H137" s="430"/>
      <c r="I137" s="430"/>
      <c r="J137" s="430"/>
      <c r="K137" s="430"/>
      <c r="L137" s="430"/>
      <c r="M137" s="430"/>
      <c r="N137" s="52"/>
      <c r="O137" s="52"/>
      <c r="P137" s="52"/>
      <c r="Q137" s="52"/>
      <c r="R137" s="52"/>
      <c r="S137" s="52"/>
      <c r="T137" s="52"/>
      <c r="U137" s="52"/>
      <c r="V137" s="52"/>
      <c r="W137" s="52"/>
    </row>
    <row r="138" spans="1:23" ht="14.25" customHeight="1">
      <c r="A138" s="51"/>
      <c r="B138" s="51"/>
      <c r="C138" s="430"/>
      <c r="D138" s="680"/>
      <c r="E138" s="430"/>
      <c r="F138" s="430"/>
      <c r="G138" s="430"/>
      <c r="H138" s="430"/>
      <c r="I138" s="430"/>
      <c r="J138" s="430"/>
      <c r="K138" s="430"/>
      <c r="L138" s="430"/>
      <c r="M138" s="430"/>
      <c r="N138" s="52"/>
      <c r="O138" s="52"/>
      <c r="P138" s="52"/>
      <c r="Q138" s="52"/>
      <c r="R138" s="52"/>
      <c r="S138" s="52"/>
      <c r="T138" s="52"/>
      <c r="U138" s="52"/>
      <c r="V138" s="52"/>
      <c r="W138" s="52"/>
    </row>
    <row r="139" spans="1:23" ht="14.25" customHeight="1">
      <c r="A139" s="51"/>
      <c r="B139" s="51"/>
      <c r="C139" s="430"/>
      <c r="D139" s="680"/>
      <c r="E139" s="430"/>
      <c r="F139" s="430"/>
      <c r="G139" s="430"/>
      <c r="H139" s="430"/>
      <c r="I139" s="430"/>
      <c r="J139" s="430"/>
      <c r="K139" s="430"/>
      <c r="L139" s="430"/>
      <c r="M139" s="430"/>
      <c r="N139" s="52"/>
      <c r="O139" s="52"/>
      <c r="P139" s="52"/>
      <c r="Q139" s="52"/>
      <c r="R139" s="52"/>
      <c r="S139" s="52"/>
      <c r="T139" s="52"/>
      <c r="U139" s="52"/>
      <c r="V139" s="52"/>
      <c r="W139" s="52"/>
    </row>
    <row r="140" spans="1:23" ht="14.25" customHeight="1">
      <c r="A140" s="51"/>
      <c r="B140" s="51"/>
      <c r="C140" s="430"/>
      <c r="D140" s="680"/>
      <c r="E140" s="430"/>
      <c r="F140" s="430"/>
      <c r="G140" s="430"/>
      <c r="H140" s="430"/>
      <c r="I140" s="430"/>
      <c r="J140" s="430"/>
      <c r="K140" s="430"/>
      <c r="L140" s="430"/>
      <c r="M140" s="430"/>
      <c r="N140" s="52"/>
      <c r="O140" s="52"/>
      <c r="P140" s="52"/>
      <c r="Q140" s="52"/>
      <c r="R140" s="52"/>
      <c r="S140" s="52"/>
      <c r="T140" s="52"/>
      <c r="U140" s="52"/>
      <c r="V140" s="52"/>
      <c r="W140" s="52"/>
    </row>
    <row r="141" spans="1:23" ht="14.25" customHeight="1">
      <c r="A141" s="51"/>
      <c r="B141" s="51"/>
      <c r="C141" s="430"/>
      <c r="D141" s="680"/>
      <c r="E141" s="430"/>
      <c r="F141" s="430"/>
      <c r="G141" s="430"/>
      <c r="H141" s="430"/>
      <c r="I141" s="430"/>
      <c r="J141" s="430"/>
      <c r="K141" s="430"/>
      <c r="L141" s="430"/>
      <c r="M141" s="430"/>
      <c r="N141" s="52"/>
      <c r="O141" s="52"/>
      <c r="P141" s="52"/>
      <c r="Q141" s="52"/>
      <c r="R141" s="52"/>
      <c r="S141" s="52"/>
      <c r="T141" s="52"/>
      <c r="U141" s="52"/>
      <c r="V141" s="52"/>
      <c r="W141" s="52"/>
    </row>
    <row r="142" spans="1:23" ht="14.25" customHeight="1">
      <c r="A142" s="51"/>
      <c r="B142" s="51"/>
      <c r="C142" s="430"/>
      <c r="D142" s="680"/>
      <c r="E142" s="430"/>
      <c r="F142" s="430"/>
      <c r="G142" s="430"/>
      <c r="H142" s="430"/>
      <c r="I142" s="430"/>
      <c r="J142" s="430"/>
      <c r="K142" s="430"/>
      <c r="L142" s="430"/>
      <c r="M142" s="430"/>
      <c r="N142" s="52"/>
      <c r="O142" s="52"/>
      <c r="P142" s="52"/>
      <c r="Q142" s="52"/>
      <c r="R142" s="52"/>
      <c r="S142" s="52"/>
      <c r="T142" s="52"/>
      <c r="U142" s="52"/>
      <c r="V142" s="52"/>
      <c r="W142" s="52"/>
    </row>
    <row r="143" spans="1:23" ht="14.25" customHeight="1">
      <c r="A143" s="51"/>
      <c r="B143" s="51"/>
      <c r="C143" s="430"/>
      <c r="D143" s="680"/>
      <c r="E143" s="430"/>
      <c r="F143" s="430"/>
      <c r="G143" s="430"/>
      <c r="H143" s="430"/>
      <c r="I143" s="430"/>
      <c r="J143" s="430"/>
      <c r="K143" s="430"/>
      <c r="L143" s="430"/>
      <c r="M143" s="430"/>
      <c r="N143" s="52"/>
      <c r="O143" s="52"/>
      <c r="P143" s="52"/>
      <c r="Q143" s="52"/>
      <c r="R143" s="52"/>
      <c r="S143" s="52"/>
      <c r="T143" s="52"/>
      <c r="U143" s="52"/>
      <c r="V143" s="52"/>
      <c r="W143" s="52"/>
    </row>
    <row r="144" spans="1:23" ht="14.25" customHeight="1">
      <c r="A144" s="51"/>
      <c r="B144" s="51"/>
      <c r="C144" s="430"/>
      <c r="D144" s="680"/>
      <c r="E144" s="430"/>
      <c r="F144" s="430"/>
      <c r="G144" s="430"/>
      <c r="H144" s="430"/>
      <c r="I144" s="430"/>
      <c r="J144" s="430"/>
      <c r="K144" s="430"/>
      <c r="L144" s="430"/>
      <c r="M144" s="430"/>
      <c r="N144" s="52"/>
      <c r="O144" s="52"/>
      <c r="P144" s="52"/>
      <c r="Q144" s="52"/>
      <c r="R144" s="52"/>
      <c r="S144" s="52"/>
      <c r="T144" s="52"/>
      <c r="U144" s="52"/>
      <c r="V144" s="52"/>
      <c r="W144" s="52"/>
    </row>
    <row r="145" spans="1:23" ht="14.25" customHeight="1">
      <c r="A145" s="51"/>
      <c r="B145" s="51"/>
      <c r="C145" s="430"/>
      <c r="D145" s="680"/>
      <c r="E145" s="430"/>
      <c r="F145" s="430"/>
      <c r="G145" s="430"/>
      <c r="H145" s="430"/>
      <c r="I145" s="430"/>
      <c r="J145" s="430"/>
      <c r="K145" s="430"/>
      <c r="L145" s="430"/>
      <c r="M145" s="430"/>
      <c r="N145" s="52"/>
      <c r="O145" s="52"/>
      <c r="P145" s="52"/>
      <c r="Q145" s="52"/>
      <c r="R145" s="52"/>
      <c r="S145" s="52"/>
      <c r="T145" s="52"/>
      <c r="U145" s="52"/>
      <c r="V145" s="52"/>
      <c r="W145" s="52"/>
    </row>
    <row r="146" spans="1:23" ht="14.25" customHeight="1">
      <c r="A146" s="51"/>
      <c r="B146" s="51"/>
      <c r="C146" s="430"/>
      <c r="D146" s="680"/>
      <c r="E146" s="430"/>
      <c r="F146" s="430"/>
      <c r="G146" s="430"/>
      <c r="H146" s="430"/>
      <c r="I146" s="430"/>
      <c r="J146" s="430"/>
      <c r="K146" s="430"/>
      <c r="L146" s="430"/>
      <c r="M146" s="430"/>
      <c r="N146" s="52"/>
      <c r="O146" s="52"/>
      <c r="P146" s="52"/>
      <c r="Q146" s="52"/>
      <c r="R146" s="52"/>
      <c r="S146" s="52"/>
      <c r="T146" s="52"/>
      <c r="U146" s="52"/>
      <c r="V146" s="52"/>
      <c r="W146" s="52"/>
    </row>
    <row r="147" spans="1:23" ht="14.25" customHeight="1">
      <c r="A147" s="51"/>
      <c r="B147" s="51"/>
      <c r="C147" s="430"/>
      <c r="D147" s="680"/>
      <c r="E147" s="430"/>
      <c r="F147" s="430"/>
      <c r="G147" s="430"/>
      <c r="H147" s="430"/>
      <c r="I147" s="430"/>
      <c r="J147" s="430"/>
      <c r="K147" s="430"/>
      <c r="L147" s="430"/>
      <c r="M147" s="430"/>
      <c r="N147" s="52"/>
      <c r="O147" s="52"/>
      <c r="P147" s="52"/>
      <c r="Q147" s="52"/>
      <c r="R147" s="52"/>
      <c r="S147" s="52"/>
      <c r="T147" s="52"/>
      <c r="U147" s="52"/>
      <c r="V147" s="52"/>
      <c r="W147" s="52"/>
    </row>
    <row r="148" spans="1:23" ht="14.25" customHeight="1">
      <c r="A148" s="51"/>
      <c r="B148" s="51"/>
      <c r="C148" s="430"/>
      <c r="D148" s="680"/>
      <c r="E148" s="430"/>
      <c r="F148" s="430"/>
      <c r="G148" s="430"/>
      <c r="H148" s="430"/>
      <c r="I148" s="430"/>
      <c r="J148" s="430"/>
      <c r="K148" s="430"/>
      <c r="L148" s="430"/>
      <c r="M148" s="430"/>
      <c r="N148" s="52"/>
      <c r="O148" s="52"/>
      <c r="P148" s="52"/>
      <c r="Q148" s="52"/>
      <c r="R148" s="52"/>
      <c r="S148" s="52"/>
      <c r="T148" s="52"/>
      <c r="U148" s="52"/>
      <c r="V148" s="52"/>
      <c r="W148" s="52"/>
    </row>
    <row r="149" spans="1:23" ht="14.25" customHeight="1">
      <c r="A149" s="51"/>
      <c r="B149" s="51"/>
      <c r="C149" s="430"/>
      <c r="D149" s="680"/>
      <c r="E149" s="430"/>
      <c r="F149" s="430"/>
      <c r="G149" s="430"/>
      <c r="H149" s="430"/>
      <c r="I149" s="430"/>
      <c r="J149" s="430"/>
      <c r="K149" s="430"/>
      <c r="L149" s="430"/>
      <c r="M149" s="430"/>
      <c r="N149" s="52"/>
      <c r="O149" s="52"/>
      <c r="P149" s="52"/>
      <c r="Q149" s="52"/>
      <c r="R149" s="52"/>
      <c r="S149" s="52"/>
      <c r="T149" s="52"/>
      <c r="U149" s="52"/>
      <c r="V149" s="52"/>
      <c r="W149" s="52"/>
    </row>
    <row r="150" spans="1:23" ht="14.25" customHeight="1">
      <c r="A150" s="51"/>
      <c r="B150" s="51"/>
      <c r="C150" s="430"/>
      <c r="D150" s="680"/>
      <c r="E150" s="430"/>
      <c r="F150" s="430"/>
      <c r="G150" s="430"/>
      <c r="H150" s="430"/>
      <c r="I150" s="430"/>
      <c r="J150" s="430"/>
      <c r="K150" s="430"/>
      <c r="L150" s="430"/>
      <c r="M150" s="430"/>
      <c r="N150" s="52"/>
      <c r="O150" s="52"/>
      <c r="P150" s="52"/>
      <c r="Q150" s="52"/>
      <c r="R150" s="52"/>
      <c r="S150" s="52"/>
      <c r="T150" s="52"/>
      <c r="U150" s="52"/>
      <c r="V150" s="52"/>
      <c r="W150" s="52"/>
    </row>
    <row r="151" spans="1:23" ht="14.25" customHeight="1">
      <c r="A151" s="51"/>
      <c r="B151" s="51"/>
      <c r="C151" s="430"/>
      <c r="D151" s="680"/>
      <c r="E151" s="430"/>
      <c r="F151" s="430"/>
      <c r="G151" s="430"/>
      <c r="H151" s="430"/>
      <c r="I151" s="430"/>
      <c r="J151" s="430"/>
      <c r="K151" s="430"/>
      <c r="L151" s="430"/>
      <c r="M151" s="430"/>
      <c r="N151" s="52"/>
      <c r="O151" s="52"/>
      <c r="P151" s="52"/>
      <c r="Q151" s="52"/>
      <c r="R151" s="52"/>
      <c r="S151" s="52"/>
      <c r="T151" s="52"/>
      <c r="U151" s="52"/>
      <c r="V151" s="52"/>
      <c r="W151" s="52"/>
    </row>
    <row r="152" spans="1:23" ht="14.25" customHeight="1">
      <c r="A152" s="51"/>
      <c r="B152" s="51"/>
      <c r="C152" s="430"/>
      <c r="D152" s="680"/>
      <c r="E152" s="430"/>
      <c r="F152" s="430"/>
      <c r="G152" s="430"/>
      <c r="H152" s="430"/>
      <c r="I152" s="430"/>
      <c r="J152" s="430"/>
      <c r="K152" s="430"/>
      <c r="L152" s="430"/>
      <c r="M152" s="430"/>
      <c r="N152" s="52"/>
      <c r="O152" s="52"/>
      <c r="P152" s="52"/>
      <c r="Q152" s="52"/>
      <c r="R152" s="52"/>
      <c r="S152" s="52"/>
      <c r="T152" s="52"/>
      <c r="U152" s="52"/>
      <c r="V152" s="52"/>
      <c r="W152" s="52"/>
    </row>
    <row r="153" spans="1:23" ht="14.25" customHeight="1">
      <c r="A153" s="51"/>
      <c r="B153" s="51"/>
      <c r="C153" s="430"/>
      <c r="D153" s="680"/>
      <c r="E153" s="430"/>
      <c r="F153" s="430"/>
      <c r="G153" s="430"/>
      <c r="H153" s="430"/>
      <c r="I153" s="430"/>
      <c r="J153" s="430"/>
      <c r="K153" s="430"/>
      <c r="L153" s="430"/>
      <c r="M153" s="430"/>
      <c r="N153" s="52"/>
      <c r="O153" s="52"/>
      <c r="P153" s="52"/>
      <c r="Q153" s="52"/>
      <c r="R153" s="52"/>
      <c r="S153" s="52"/>
      <c r="T153" s="52"/>
      <c r="U153" s="52"/>
      <c r="V153" s="52"/>
      <c r="W153" s="52"/>
    </row>
    <row r="154" spans="1:23" ht="14.25" customHeight="1">
      <c r="A154" s="51"/>
      <c r="B154" s="51"/>
      <c r="C154" s="430"/>
      <c r="D154" s="680"/>
      <c r="E154" s="430"/>
      <c r="F154" s="430"/>
      <c r="G154" s="430"/>
      <c r="H154" s="430"/>
      <c r="I154" s="430"/>
      <c r="J154" s="430"/>
      <c r="K154" s="430"/>
      <c r="L154" s="430"/>
      <c r="M154" s="430"/>
      <c r="N154" s="52"/>
      <c r="O154" s="52"/>
      <c r="P154" s="52"/>
      <c r="Q154" s="52"/>
      <c r="R154" s="52"/>
      <c r="S154" s="52"/>
      <c r="T154" s="52"/>
      <c r="U154" s="52"/>
      <c r="V154" s="52"/>
      <c r="W154" s="52"/>
    </row>
    <row r="155" spans="1:23" ht="14.25" customHeight="1">
      <c r="A155" s="51"/>
      <c r="B155" s="51"/>
      <c r="C155" s="430"/>
      <c r="D155" s="680"/>
      <c r="E155" s="430"/>
      <c r="F155" s="430"/>
      <c r="G155" s="430"/>
      <c r="H155" s="430"/>
      <c r="I155" s="430"/>
      <c r="J155" s="430"/>
      <c r="K155" s="430"/>
      <c r="L155" s="430"/>
      <c r="M155" s="430"/>
      <c r="N155" s="52"/>
      <c r="O155" s="52"/>
      <c r="P155" s="52"/>
      <c r="Q155" s="52"/>
      <c r="R155" s="52"/>
      <c r="S155" s="52"/>
      <c r="T155" s="52"/>
      <c r="U155" s="52"/>
      <c r="V155" s="52"/>
      <c r="W155" s="52"/>
    </row>
    <row r="156" spans="1:23" ht="14.25" customHeight="1">
      <c r="A156" s="51"/>
      <c r="B156" s="51"/>
      <c r="C156" s="430"/>
      <c r="D156" s="680"/>
      <c r="E156" s="430"/>
      <c r="F156" s="430"/>
      <c r="G156" s="430"/>
      <c r="H156" s="430"/>
      <c r="I156" s="430"/>
      <c r="J156" s="430"/>
      <c r="K156" s="430"/>
      <c r="L156" s="430"/>
      <c r="M156" s="430"/>
      <c r="N156" s="52"/>
      <c r="O156" s="52"/>
      <c r="P156" s="52"/>
      <c r="Q156" s="52"/>
      <c r="R156" s="52"/>
      <c r="S156" s="52"/>
      <c r="T156" s="52"/>
      <c r="U156" s="52"/>
      <c r="V156" s="52"/>
      <c r="W156" s="52"/>
    </row>
    <row r="157" spans="1:23" ht="14.25" customHeight="1">
      <c r="A157" s="51"/>
      <c r="B157" s="51"/>
      <c r="C157" s="430"/>
      <c r="D157" s="680"/>
      <c r="E157" s="430"/>
      <c r="F157" s="430"/>
      <c r="G157" s="430"/>
      <c r="H157" s="430"/>
      <c r="I157" s="430"/>
      <c r="J157" s="430"/>
      <c r="K157" s="430"/>
      <c r="L157" s="430"/>
      <c r="M157" s="430"/>
      <c r="N157" s="52"/>
      <c r="O157" s="52"/>
      <c r="P157" s="52"/>
      <c r="Q157" s="52"/>
      <c r="R157" s="52"/>
      <c r="S157" s="52"/>
      <c r="T157" s="52"/>
      <c r="U157" s="52"/>
      <c r="V157" s="52"/>
      <c r="W157" s="52"/>
    </row>
    <row r="158" spans="1:23" ht="14.25" customHeight="1">
      <c r="A158" s="51"/>
      <c r="B158" s="51"/>
      <c r="C158" s="430"/>
      <c r="D158" s="680"/>
      <c r="E158" s="430"/>
      <c r="F158" s="430"/>
      <c r="G158" s="430"/>
      <c r="H158" s="430"/>
      <c r="I158" s="430"/>
      <c r="J158" s="430"/>
      <c r="K158" s="430"/>
      <c r="L158" s="430"/>
      <c r="M158" s="430"/>
      <c r="N158" s="52"/>
      <c r="O158" s="52"/>
      <c r="P158" s="52"/>
      <c r="Q158" s="52"/>
      <c r="R158" s="52"/>
      <c r="S158" s="52"/>
      <c r="T158" s="52"/>
      <c r="U158" s="52"/>
      <c r="V158" s="52"/>
      <c r="W158" s="52"/>
    </row>
    <row r="159" spans="1:23" ht="14.25" customHeight="1">
      <c r="A159" s="51"/>
      <c r="B159" s="51"/>
      <c r="C159" s="430"/>
      <c r="D159" s="680"/>
      <c r="E159" s="430"/>
      <c r="F159" s="430"/>
      <c r="G159" s="430"/>
      <c r="H159" s="430"/>
      <c r="I159" s="430"/>
      <c r="J159" s="430"/>
      <c r="K159" s="430"/>
      <c r="L159" s="430"/>
      <c r="M159" s="430"/>
      <c r="N159" s="52"/>
      <c r="O159" s="52"/>
      <c r="P159" s="52"/>
      <c r="Q159" s="52"/>
      <c r="R159" s="52"/>
      <c r="S159" s="52"/>
      <c r="T159" s="52"/>
      <c r="U159" s="52"/>
      <c r="V159" s="52"/>
      <c r="W159" s="52"/>
    </row>
    <row r="160" spans="1:23" ht="14.25" customHeight="1">
      <c r="A160" s="51"/>
      <c r="B160" s="51"/>
      <c r="C160" s="430"/>
      <c r="D160" s="680"/>
      <c r="E160" s="430"/>
      <c r="F160" s="430"/>
      <c r="G160" s="430"/>
      <c r="H160" s="430"/>
      <c r="I160" s="430"/>
      <c r="J160" s="430"/>
      <c r="K160" s="430"/>
      <c r="L160" s="430"/>
      <c r="M160" s="430"/>
      <c r="N160" s="52"/>
      <c r="O160" s="52"/>
      <c r="P160" s="52"/>
      <c r="Q160" s="52"/>
      <c r="R160" s="52"/>
      <c r="S160" s="52"/>
      <c r="T160" s="52"/>
      <c r="U160" s="52"/>
      <c r="V160" s="52"/>
      <c r="W160" s="52"/>
    </row>
    <row r="161" spans="1:23" ht="14.25" customHeight="1">
      <c r="A161" s="51"/>
      <c r="B161" s="51"/>
      <c r="C161" s="430"/>
      <c r="D161" s="680"/>
      <c r="E161" s="430"/>
      <c r="F161" s="430"/>
      <c r="G161" s="430"/>
      <c r="H161" s="430"/>
      <c r="I161" s="430"/>
      <c r="J161" s="430"/>
      <c r="K161" s="430"/>
      <c r="L161" s="430"/>
      <c r="M161" s="430"/>
      <c r="N161" s="52"/>
      <c r="O161" s="52"/>
      <c r="P161" s="52"/>
      <c r="Q161" s="52"/>
      <c r="R161" s="52"/>
      <c r="S161" s="52"/>
      <c r="T161" s="52"/>
      <c r="U161" s="52"/>
      <c r="V161" s="52"/>
      <c r="W161" s="52"/>
    </row>
    <row r="162" spans="1:23" ht="14.25" customHeight="1">
      <c r="A162" s="51"/>
      <c r="B162" s="51"/>
      <c r="C162" s="430"/>
      <c r="D162" s="680"/>
      <c r="E162" s="430"/>
      <c r="F162" s="430"/>
      <c r="G162" s="430"/>
      <c r="H162" s="430"/>
      <c r="I162" s="430"/>
      <c r="J162" s="430"/>
      <c r="K162" s="430"/>
      <c r="L162" s="430"/>
      <c r="M162" s="430"/>
      <c r="N162" s="52"/>
      <c r="O162" s="52"/>
      <c r="P162" s="52"/>
      <c r="Q162" s="52"/>
      <c r="R162" s="52"/>
      <c r="S162" s="52"/>
      <c r="T162" s="52"/>
      <c r="U162" s="52"/>
      <c r="V162" s="52"/>
      <c r="W162" s="52"/>
    </row>
    <row r="163" spans="1:23" ht="14.25" customHeight="1">
      <c r="A163" s="51"/>
      <c r="B163" s="51"/>
      <c r="C163" s="430"/>
      <c r="D163" s="680"/>
      <c r="E163" s="430"/>
      <c r="F163" s="430"/>
      <c r="G163" s="430"/>
      <c r="H163" s="430"/>
      <c r="I163" s="430"/>
      <c r="J163" s="430"/>
      <c r="K163" s="430"/>
      <c r="L163" s="430"/>
      <c r="M163" s="430"/>
      <c r="N163" s="52"/>
      <c r="O163" s="52"/>
      <c r="P163" s="52"/>
      <c r="Q163" s="52"/>
      <c r="R163" s="52"/>
      <c r="S163" s="52"/>
      <c r="T163" s="52"/>
      <c r="U163" s="52"/>
      <c r="V163" s="52"/>
      <c r="W163" s="52"/>
    </row>
    <row r="164" spans="1:23" ht="14.25" customHeight="1">
      <c r="A164" s="51"/>
      <c r="B164" s="51"/>
      <c r="C164" s="430"/>
      <c r="D164" s="680"/>
      <c r="E164" s="430"/>
      <c r="F164" s="430"/>
      <c r="G164" s="430"/>
      <c r="H164" s="430"/>
      <c r="I164" s="430"/>
      <c r="J164" s="430"/>
      <c r="K164" s="430"/>
      <c r="L164" s="430"/>
      <c r="M164" s="430"/>
      <c r="N164" s="52"/>
      <c r="O164" s="52"/>
      <c r="P164" s="52"/>
      <c r="Q164" s="52"/>
      <c r="R164" s="52"/>
      <c r="S164" s="52"/>
      <c r="T164" s="52"/>
      <c r="U164" s="52"/>
      <c r="V164" s="52"/>
      <c r="W164" s="52"/>
    </row>
    <row r="165" spans="1:23" ht="14.25" customHeight="1">
      <c r="A165" s="51"/>
      <c r="B165" s="51"/>
      <c r="C165" s="430"/>
      <c r="D165" s="680"/>
      <c r="E165" s="430"/>
      <c r="F165" s="430"/>
      <c r="G165" s="430"/>
      <c r="H165" s="430"/>
      <c r="I165" s="430"/>
      <c r="J165" s="430"/>
      <c r="K165" s="430"/>
      <c r="L165" s="430"/>
      <c r="M165" s="430"/>
      <c r="N165" s="52"/>
      <c r="O165" s="52"/>
      <c r="P165" s="52"/>
      <c r="Q165" s="52"/>
      <c r="R165" s="52"/>
      <c r="S165" s="52"/>
      <c r="T165" s="52"/>
      <c r="U165" s="52"/>
      <c r="V165" s="52"/>
      <c r="W165" s="52"/>
    </row>
    <row r="166" spans="1:23" ht="14.25" customHeight="1">
      <c r="A166" s="51"/>
      <c r="B166" s="51"/>
      <c r="C166" s="430"/>
      <c r="D166" s="680"/>
      <c r="E166" s="430"/>
      <c r="F166" s="430"/>
      <c r="G166" s="430"/>
      <c r="H166" s="430"/>
      <c r="I166" s="430"/>
      <c r="J166" s="430"/>
      <c r="K166" s="430"/>
      <c r="L166" s="430"/>
      <c r="M166" s="430"/>
      <c r="N166" s="52"/>
      <c r="O166" s="52"/>
      <c r="P166" s="52"/>
      <c r="Q166" s="52"/>
      <c r="R166" s="52"/>
      <c r="S166" s="52"/>
      <c r="T166" s="52"/>
      <c r="U166" s="52"/>
      <c r="V166" s="52"/>
      <c r="W166" s="52"/>
    </row>
    <row r="167" spans="1:23" ht="14.25" customHeight="1">
      <c r="A167" s="51"/>
      <c r="B167" s="51"/>
      <c r="C167" s="430"/>
      <c r="D167" s="680"/>
      <c r="E167" s="430"/>
      <c r="F167" s="430"/>
      <c r="G167" s="430"/>
      <c r="H167" s="430"/>
      <c r="I167" s="430"/>
      <c r="J167" s="430"/>
      <c r="K167" s="430"/>
      <c r="L167" s="430"/>
      <c r="M167" s="430"/>
      <c r="N167" s="52"/>
      <c r="O167" s="52"/>
      <c r="P167" s="52"/>
      <c r="Q167" s="52"/>
      <c r="R167" s="52"/>
      <c r="S167" s="52"/>
      <c r="T167" s="52"/>
      <c r="U167" s="52"/>
      <c r="V167" s="52"/>
      <c r="W167" s="52"/>
    </row>
    <row r="168" spans="1:23" ht="14.25" customHeight="1">
      <c r="A168" s="51"/>
      <c r="B168" s="51"/>
      <c r="C168" s="430"/>
      <c r="D168" s="680"/>
      <c r="E168" s="430"/>
      <c r="F168" s="430"/>
      <c r="G168" s="430"/>
      <c r="H168" s="430"/>
      <c r="I168" s="430"/>
      <c r="J168" s="430"/>
      <c r="K168" s="430"/>
      <c r="L168" s="430"/>
      <c r="M168" s="430"/>
      <c r="N168" s="52"/>
      <c r="O168" s="52"/>
      <c r="P168" s="52"/>
      <c r="Q168" s="52"/>
      <c r="R168" s="52"/>
      <c r="S168" s="52"/>
      <c r="T168" s="52"/>
      <c r="U168" s="52"/>
      <c r="V168" s="52"/>
      <c r="W168" s="52"/>
    </row>
    <row r="169" spans="1:23" ht="14.25" customHeight="1">
      <c r="A169" s="51"/>
      <c r="B169" s="51"/>
      <c r="C169" s="430"/>
      <c r="D169" s="680"/>
      <c r="E169" s="430"/>
      <c r="F169" s="430"/>
      <c r="G169" s="430"/>
      <c r="H169" s="430"/>
      <c r="I169" s="430"/>
      <c r="J169" s="430"/>
      <c r="K169" s="430"/>
      <c r="L169" s="430"/>
      <c r="M169" s="430"/>
      <c r="N169" s="52"/>
      <c r="O169" s="52"/>
      <c r="P169" s="52"/>
      <c r="Q169" s="52"/>
      <c r="R169" s="52"/>
      <c r="S169" s="52"/>
      <c r="T169" s="52"/>
      <c r="U169" s="52"/>
      <c r="V169" s="52"/>
      <c r="W169" s="52"/>
    </row>
    <row r="170" spans="1:23" ht="14.25" customHeight="1">
      <c r="A170" s="51"/>
      <c r="B170" s="51"/>
      <c r="C170" s="430"/>
      <c r="D170" s="680"/>
      <c r="E170" s="430"/>
      <c r="F170" s="430"/>
      <c r="G170" s="430"/>
      <c r="H170" s="430"/>
      <c r="I170" s="430"/>
      <c r="J170" s="430"/>
      <c r="K170" s="430"/>
      <c r="L170" s="430"/>
      <c r="M170" s="430"/>
      <c r="N170" s="52"/>
      <c r="O170" s="52"/>
      <c r="P170" s="52"/>
      <c r="Q170" s="52"/>
      <c r="R170" s="52"/>
      <c r="S170" s="52"/>
      <c r="T170" s="52"/>
      <c r="U170" s="52"/>
      <c r="V170" s="52"/>
      <c r="W170" s="52"/>
    </row>
    <row r="171" spans="1:23" ht="14.25" customHeight="1">
      <c r="A171" s="51"/>
      <c r="B171" s="51"/>
      <c r="C171" s="430"/>
      <c r="D171" s="680"/>
      <c r="E171" s="430"/>
      <c r="F171" s="430"/>
      <c r="G171" s="430"/>
      <c r="H171" s="430"/>
      <c r="I171" s="430"/>
      <c r="J171" s="430"/>
      <c r="K171" s="430"/>
      <c r="L171" s="430"/>
      <c r="M171" s="430"/>
      <c r="N171" s="52"/>
      <c r="O171" s="52"/>
      <c r="P171" s="52"/>
      <c r="Q171" s="52"/>
      <c r="R171" s="52"/>
      <c r="S171" s="52"/>
      <c r="T171" s="52"/>
      <c r="U171" s="52"/>
      <c r="V171" s="52"/>
      <c r="W171" s="52"/>
    </row>
    <row r="172" spans="1:23" ht="14.25" customHeight="1">
      <c r="A172" s="51"/>
      <c r="B172" s="51"/>
      <c r="C172" s="430"/>
      <c r="D172" s="680"/>
      <c r="E172" s="430"/>
      <c r="F172" s="430"/>
      <c r="G172" s="430"/>
      <c r="H172" s="430"/>
      <c r="I172" s="430"/>
      <c r="J172" s="430"/>
      <c r="K172" s="430"/>
      <c r="L172" s="430"/>
      <c r="M172" s="430"/>
      <c r="N172" s="52"/>
      <c r="O172" s="52"/>
      <c r="P172" s="52"/>
      <c r="Q172" s="52"/>
      <c r="R172" s="52"/>
      <c r="S172" s="52"/>
      <c r="T172" s="52"/>
      <c r="U172" s="52"/>
      <c r="V172" s="52"/>
      <c r="W172" s="52"/>
    </row>
    <row r="173" spans="1:23" ht="14.25" customHeight="1">
      <c r="A173" s="51"/>
      <c r="B173" s="51"/>
      <c r="C173" s="430"/>
      <c r="D173" s="680"/>
      <c r="E173" s="430"/>
      <c r="F173" s="430"/>
      <c r="G173" s="430"/>
      <c r="H173" s="430"/>
      <c r="I173" s="430"/>
      <c r="J173" s="430"/>
      <c r="K173" s="430"/>
      <c r="L173" s="430"/>
      <c r="M173" s="430"/>
      <c r="N173" s="52"/>
      <c r="O173" s="52"/>
      <c r="P173" s="52"/>
      <c r="Q173" s="52"/>
      <c r="R173" s="52"/>
      <c r="S173" s="52"/>
      <c r="T173" s="52"/>
      <c r="U173" s="52"/>
      <c r="V173" s="52"/>
      <c r="W173" s="52"/>
    </row>
    <row r="174" spans="1:23" ht="14.25" customHeight="1">
      <c r="A174" s="51"/>
      <c r="B174" s="51"/>
      <c r="C174" s="430"/>
      <c r="D174" s="680"/>
      <c r="E174" s="430"/>
      <c r="F174" s="430"/>
      <c r="G174" s="430"/>
      <c r="H174" s="430"/>
      <c r="I174" s="430"/>
      <c r="J174" s="430"/>
      <c r="K174" s="430"/>
      <c r="L174" s="430"/>
      <c r="M174" s="430"/>
      <c r="N174" s="52"/>
      <c r="O174" s="52"/>
      <c r="P174" s="52"/>
      <c r="Q174" s="52"/>
      <c r="R174" s="52"/>
      <c r="S174" s="52"/>
      <c r="T174" s="52"/>
      <c r="U174" s="52"/>
      <c r="V174" s="52"/>
      <c r="W174" s="52"/>
    </row>
    <row r="175" spans="1:23" ht="14.25" customHeight="1">
      <c r="A175" s="51"/>
      <c r="B175" s="51"/>
      <c r="C175" s="430"/>
      <c r="D175" s="680"/>
      <c r="E175" s="430"/>
      <c r="F175" s="430"/>
      <c r="G175" s="430"/>
      <c r="H175" s="430"/>
      <c r="I175" s="430"/>
      <c r="J175" s="430"/>
      <c r="K175" s="430"/>
      <c r="L175" s="430"/>
      <c r="M175" s="430"/>
      <c r="N175" s="52"/>
      <c r="O175" s="52"/>
      <c r="P175" s="52"/>
      <c r="Q175" s="52"/>
      <c r="R175" s="52"/>
      <c r="S175" s="52"/>
      <c r="T175" s="52"/>
      <c r="U175" s="52"/>
      <c r="V175" s="52"/>
      <c r="W175" s="52"/>
    </row>
    <row r="176" spans="1:23" ht="14.25" customHeight="1">
      <c r="A176" s="51"/>
      <c r="B176" s="51"/>
      <c r="C176" s="430"/>
      <c r="D176" s="680"/>
      <c r="E176" s="430"/>
      <c r="F176" s="430"/>
      <c r="G176" s="430"/>
      <c r="H176" s="430"/>
      <c r="I176" s="430"/>
      <c r="J176" s="430"/>
      <c r="K176" s="430"/>
      <c r="L176" s="430"/>
      <c r="M176" s="430"/>
      <c r="N176" s="52"/>
      <c r="O176" s="52"/>
      <c r="P176" s="52"/>
      <c r="Q176" s="52"/>
      <c r="R176" s="52"/>
      <c r="S176" s="52"/>
      <c r="T176" s="52"/>
      <c r="U176" s="52"/>
      <c r="V176" s="52"/>
      <c r="W176" s="52"/>
    </row>
    <row r="177" spans="1:23" ht="14.25" customHeight="1">
      <c r="A177" s="51"/>
      <c r="B177" s="51"/>
      <c r="C177" s="430"/>
      <c r="D177" s="680"/>
      <c r="E177" s="430"/>
      <c r="F177" s="430"/>
      <c r="G177" s="430"/>
      <c r="H177" s="430"/>
      <c r="I177" s="430"/>
      <c r="J177" s="430"/>
      <c r="K177" s="430"/>
      <c r="L177" s="430"/>
      <c r="M177" s="430"/>
      <c r="N177" s="52"/>
      <c r="O177" s="52"/>
      <c r="P177" s="52"/>
      <c r="Q177" s="52"/>
      <c r="R177" s="52"/>
      <c r="S177" s="52"/>
      <c r="T177" s="52"/>
      <c r="U177" s="52"/>
      <c r="V177" s="52"/>
      <c r="W177" s="52"/>
    </row>
    <row r="178" spans="1:23" ht="14.25" customHeight="1">
      <c r="A178" s="51"/>
      <c r="B178" s="51"/>
      <c r="C178" s="430"/>
      <c r="D178" s="680"/>
      <c r="E178" s="430"/>
      <c r="F178" s="430"/>
      <c r="G178" s="430"/>
      <c r="H178" s="430"/>
      <c r="I178" s="430"/>
      <c r="J178" s="430"/>
      <c r="K178" s="430"/>
      <c r="L178" s="430"/>
      <c r="M178" s="430"/>
      <c r="N178" s="52"/>
      <c r="O178" s="52"/>
      <c r="P178" s="52"/>
      <c r="Q178" s="52"/>
      <c r="R178" s="52"/>
      <c r="S178" s="52"/>
      <c r="T178" s="52"/>
      <c r="U178" s="52"/>
      <c r="V178" s="52"/>
      <c r="W178" s="52"/>
    </row>
    <row r="179" spans="1:23" ht="14.25" customHeight="1">
      <c r="A179" s="51"/>
      <c r="B179" s="51"/>
      <c r="C179" s="430"/>
      <c r="D179" s="680"/>
      <c r="E179" s="430"/>
      <c r="F179" s="430"/>
      <c r="G179" s="430"/>
      <c r="H179" s="430"/>
      <c r="I179" s="430"/>
      <c r="J179" s="430"/>
      <c r="K179" s="430"/>
      <c r="L179" s="430"/>
      <c r="M179" s="430"/>
      <c r="N179" s="52"/>
      <c r="O179" s="52"/>
      <c r="P179" s="52"/>
      <c r="Q179" s="52"/>
      <c r="R179" s="52"/>
      <c r="S179" s="52"/>
      <c r="T179" s="52"/>
      <c r="U179" s="52"/>
      <c r="V179" s="52"/>
      <c r="W179" s="52"/>
    </row>
    <row r="180" spans="1:23" ht="14.25" customHeight="1">
      <c r="A180" s="51"/>
      <c r="B180" s="51"/>
      <c r="C180" s="430"/>
      <c r="D180" s="680"/>
      <c r="E180" s="430"/>
      <c r="F180" s="430"/>
      <c r="G180" s="430"/>
      <c r="H180" s="430"/>
      <c r="I180" s="430"/>
      <c r="J180" s="430"/>
      <c r="K180" s="430"/>
      <c r="L180" s="430"/>
      <c r="M180" s="430"/>
      <c r="N180" s="52"/>
      <c r="O180" s="52"/>
      <c r="P180" s="52"/>
      <c r="Q180" s="52"/>
      <c r="R180" s="52"/>
      <c r="S180" s="52"/>
      <c r="T180" s="52"/>
      <c r="U180" s="52"/>
      <c r="V180" s="52"/>
      <c r="W180" s="52"/>
    </row>
    <row r="181" spans="1:23" ht="14.25" customHeight="1">
      <c r="A181" s="51"/>
      <c r="B181" s="51"/>
      <c r="C181" s="430"/>
      <c r="D181" s="680"/>
      <c r="E181" s="430"/>
      <c r="F181" s="430"/>
      <c r="G181" s="430"/>
      <c r="H181" s="430"/>
      <c r="I181" s="430"/>
      <c r="J181" s="430"/>
      <c r="K181" s="430"/>
      <c r="L181" s="430"/>
      <c r="M181" s="430"/>
      <c r="N181" s="52"/>
      <c r="O181" s="52"/>
      <c r="P181" s="52"/>
      <c r="Q181" s="52"/>
      <c r="R181" s="52"/>
      <c r="S181" s="52"/>
      <c r="T181" s="52"/>
      <c r="U181" s="52"/>
      <c r="V181" s="52"/>
      <c r="W181" s="52"/>
    </row>
    <row r="182" spans="1:23" ht="14.25" customHeight="1">
      <c r="A182" s="51"/>
      <c r="B182" s="51"/>
      <c r="C182" s="430"/>
      <c r="D182" s="680"/>
      <c r="E182" s="430"/>
      <c r="F182" s="430"/>
      <c r="G182" s="430"/>
      <c r="H182" s="430"/>
      <c r="I182" s="430"/>
      <c r="J182" s="430"/>
      <c r="K182" s="430"/>
      <c r="L182" s="430"/>
      <c r="M182" s="430"/>
      <c r="N182" s="52"/>
      <c r="O182" s="52"/>
      <c r="P182" s="52"/>
      <c r="Q182" s="52"/>
      <c r="R182" s="52"/>
      <c r="S182" s="52"/>
      <c r="T182" s="52"/>
      <c r="U182" s="52"/>
      <c r="V182" s="52"/>
      <c r="W182" s="52"/>
    </row>
    <row r="183" spans="1:23" ht="14.25" customHeight="1">
      <c r="A183" s="51"/>
      <c r="B183" s="51"/>
      <c r="C183" s="430"/>
      <c r="D183" s="680"/>
      <c r="E183" s="430"/>
      <c r="F183" s="430"/>
      <c r="G183" s="430"/>
      <c r="H183" s="430"/>
      <c r="I183" s="430"/>
      <c r="J183" s="430"/>
      <c r="K183" s="430"/>
      <c r="L183" s="430"/>
      <c r="M183" s="430"/>
      <c r="N183" s="52"/>
      <c r="O183" s="52"/>
      <c r="P183" s="52"/>
      <c r="Q183" s="52"/>
      <c r="R183" s="52"/>
      <c r="S183" s="52"/>
      <c r="T183" s="52"/>
      <c r="U183" s="52"/>
      <c r="V183" s="52"/>
      <c r="W183" s="52"/>
    </row>
    <row r="184" spans="1:23" ht="14.25" customHeight="1">
      <c r="A184" s="51"/>
      <c r="B184" s="51"/>
      <c r="C184" s="430"/>
      <c r="D184" s="680"/>
      <c r="E184" s="430"/>
      <c r="F184" s="430"/>
      <c r="G184" s="430"/>
      <c r="H184" s="430"/>
      <c r="I184" s="430"/>
      <c r="J184" s="430"/>
      <c r="K184" s="430"/>
      <c r="L184" s="430"/>
      <c r="M184" s="430"/>
      <c r="N184" s="52"/>
      <c r="O184" s="52"/>
      <c r="P184" s="52"/>
      <c r="Q184" s="52"/>
      <c r="R184" s="52"/>
      <c r="S184" s="52"/>
      <c r="T184" s="52"/>
      <c r="U184" s="52"/>
      <c r="V184" s="52"/>
      <c r="W184" s="52"/>
    </row>
    <row r="185" spans="1:23" ht="14.25" customHeight="1">
      <c r="A185" s="51"/>
      <c r="B185" s="51"/>
      <c r="C185" s="430"/>
      <c r="D185" s="680"/>
      <c r="E185" s="430"/>
      <c r="F185" s="430"/>
      <c r="G185" s="430"/>
      <c r="H185" s="430"/>
      <c r="I185" s="430"/>
      <c r="J185" s="430"/>
      <c r="K185" s="430"/>
      <c r="L185" s="430"/>
      <c r="M185" s="430"/>
      <c r="N185" s="52"/>
      <c r="O185" s="52"/>
      <c r="P185" s="52"/>
      <c r="Q185" s="52"/>
      <c r="R185" s="52"/>
      <c r="S185" s="52"/>
      <c r="T185" s="52"/>
      <c r="U185" s="52"/>
      <c r="V185" s="52"/>
      <c r="W185" s="52"/>
    </row>
    <row r="186" spans="1:23" ht="14.25" customHeight="1">
      <c r="A186" s="51"/>
      <c r="B186" s="51"/>
      <c r="C186" s="430"/>
      <c r="D186" s="680"/>
      <c r="E186" s="430"/>
      <c r="F186" s="430"/>
      <c r="G186" s="430"/>
      <c r="H186" s="430"/>
      <c r="I186" s="430"/>
      <c r="J186" s="430"/>
      <c r="K186" s="430"/>
      <c r="L186" s="430"/>
      <c r="M186" s="430"/>
      <c r="N186" s="52"/>
      <c r="O186" s="52"/>
      <c r="P186" s="52"/>
      <c r="Q186" s="52"/>
      <c r="R186" s="52"/>
      <c r="S186" s="52"/>
      <c r="T186" s="52"/>
      <c r="U186" s="52"/>
      <c r="V186" s="52"/>
      <c r="W186" s="52"/>
    </row>
    <row r="187" spans="1:23" ht="14.25" customHeight="1">
      <c r="A187" s="51"/>
      <c r="B187" s="51"/>
      <c r="C187" s="430"/>
      <c r="D187" s="680"/>
      <c r="E187" s="430"/>
      <c r="F187" s="430"/>
      <c r="G187" s="430"/>
      <c r="H187" s="430"/>
      <c r="I187" s="430"/>
      <c r="J187" s="430"/>
      <c r="K187" s="430"/>
      <c r="L187" s="430"/>
      <c r="M187" s="430"/>
      <c r="N187" s="52"/>
      <c r="O187" s="52"/>
      <c r="P187" s="52"/>
      <c r="Q187" s="52"/>
      <c r="R187" s="52"/>
      <c r="S187" s="52"/>
      <c r="T187" s="52"/>
      <c r="U187" s="52"/>
      <c r="V187" s="52"/>
      <c r="W187" s="52"/>
    </row>
    <row r="188" spans="1:23" ht="14.25" customHeight="1">
      <c r="A188" s="51"/>
      <c r="B188" s="51"/>
      <c r="C188" s="430"/>
      <c r="D188" s="680"/>
      <c r="E188" s="430"/>
      <c r="F188" s="430"/>
      <c r="G188" s="430"/>
      <c r="H188" s="430"/>
      <c r="I188" s="430"/>
      <c r="J188" s="430"/>
      <c r="K188" s="430"/>
      <c r="L188" s="430"/>
      <c r="M188" s="430"/>
      <c r="N188" s="52"/>
      <c r="O188" s="52"/>
      <c r="P188" s="52"/>
      <c r="Q188" s="52"/>
      <c r="R188" s="52"/>
      <c r="S188" s="52"/>
      <c r="T188" s="52"/>
      <c r="U188" s="52"/>
      <c r="V188" s="52"/>
      <c r="W188" s="52"/>
    </row>
    <row r="189" spans="1:23" ht="14.25" customHeight="1">
      <c r="A189" s="51"/>
      <c r="B189" s="51"/>
      <c r="C189" s="430"/>
      <c r="D189" s="680"/>
      <c r="E189" s="430"/>
      <c r="F189" s="430"/>
      <c r="G189" s="430"/>
      <c r="H189" s="430"/>
      <c r="I189" s="430"/>
      <c r="J189" s="430"/>
      <c r="K189" s="430"/>
      <c r="L189" s="430"/>
      <c r="M189" s="430"/>
      <c r="N189" s="52"/>
      <c r="O189" s="52"/>
      <c r="P189" s="52"/>
      <c r="Q189" s="52"/>
      <c r="R189" s="52"/>
      <c r="S189" s="52"/>
      <c r="T189" s="52"/>
      <c r="U189" s="52"/>
      <c r="V189" s="52"/>
      <c r="W189" s="52"/>
    </row>
    <row r="190" spans="1:23" ht="14.25" customHeight="1">
      <c r="A190" s="51"/>
      <c r="B190" s="51"/>
      <c r="C190" s="430"/>
      <c r="D190" s="680"/>
      <c r="E190" s="430"/>
      <c r="F190" s="430"/>
      <c r="G190" s="430"/>
      <c r="H190" s="430"/>
      <c r="I190" s="430"/>
      <c r="J190" s="430"/>
      <c r="K190" s="430"/>
      <c r="L190" s="430"/>
      <c r="M190" s="430"/>
      <c r="N190" s="52"/>
      <c r="O190" s="52"/>
      <c r="P190" s="52"/>
      <c r="Q190" s="52"/>
      <c r="R190" s="52"/>
      <c r="S190" s="52"/>
      <c r="T190" s="52"/>
      <c r="U190" s="52"/>
      <c r="V190" s="52"/>
      <c r="W190" s="52"/>
    </row>
    <row r="191" spans="1:23" ht="14.25" customHeight="1">
      <c r="A191" s="51"/>
      <c r="B191" s="51"/>
      <c r="C191" s="430"/>
      <c r="D191" s="680"/>
      <c r="E191" s="430"/>
      <c r="F191" s="430"/>
      <c r="G191" s="430"/>
      <c r="H191" s="430"/>
      <c r="I191" s="430"/>
      <c r="J191" s="430"/>
      <c r="K191" s="430"/>
      <c r="L191" s="430"/>
      <c r="M191" s="430"/>
      <c r="N191" s="52"/>
      <c r="O191" s="52"/>
      <c r="P191" s="52"/>
      <c r="Q191" s="52"/>
      <c r="R191" s="52"/>
      <c r="S191" s="52"/>
      <c r="T191" s="52"/>
      <c r="U191" s="52"/>
      <c r="V191" s="52"/>
      <c r="W191" s="52"/>
    </row>
    <row r="192" spans="1:23" ht="14.25" customHeight="1">
      <c r="A192" s="51"/>
      <c r="B192" s="51"/>
      <c r="C192" s="430"/>
      <c r="D192" s="680"/>
      <c r="E192" s="430"/>
      <c r="F192" s="430"/>
      <c r="G192" s="430"/>
      <c r="H192" s="430"/>
      <c r="I192" s="430"/>
      <c r="J192" s="430"/>
      <c r="K192" s="430"/>
      <c r="L192" s="430"/>
      <c r="M192" s="430"/>
      <c r="N192" s="52"/>
      <c r="O192" s="52"/>
      <c r="P192" s="52"/>
      <c r="Q192" s="52"/>
      <c r="R192" s="52"/>
      <c r="S192" s="52"/>
      <c r="T192" s="52"/>
      <c r="U192" s="52"/>
      <c r="V192" s="52"/>
      <c r="W192" s="52"/>
    </row>
    <row r="193" spans="1:23" ht="14.25" customHeight="1">
      <c r="A193" s="51"/>
      <c r="B193" s="51"/>
      <c r="C193" s="430"/>
      <c r="D193" s="680"/>
      <c r="E193" s="430"/>
      <c r="F193" s="430"/>
      <c r="G193" s="430"/>
      <c r="H193" s="430"/>
      <c r="I193" s="430"/>
      <c r="J193" s="430"/>
      <c r="K193" s="430"/>
      <c r="L193" s="430"/>
      <c r="M193" s="430"/>
      <c r="N193" s="52"/>
      <c r="O193" s="52"/>
      <c r="P193" s="52"/>
      <c r="Q193" s="52"/>
      <c r="R193" s="52"/>
      <c r="S193" s="52"/>
      <c r="T193" s="52"/>
      <c r="U193" s="52"/>
      <c r="V193" s="52"/>
      <c r="W193" s="52"/>
    </row>
    <row r="194" spans="1:23" ht="14.25" customHeight="1">
      <c r="A194" s="51"/>
      <c r="B194" s="51"/>
      <c r="C194" s="430"/>
      <c r="D194" s="680"/>
      <c r="E194" s="430"/>
      <c r="F194" s="430"/>
      <c r="G194" s="430"/>
      <c r="H194" s="430"/>
      <c r="I194" s="430"/>
      <c r="J194" s="430"/>
      <c r="K194" s="430"/>
      <c r="L194" s="430"/>
      <c r="M194" s="430"/>
      <c r="N194" s="52"/>
      <c r="O194" s="52"/>
      <c r="P194" s="52"/>
      <c r="Q194" s="52"/>
      <c r="R194" s="52"/>
      <c r="S194" s="52"/>
      <c r="T194" s="52"/>
      <c r="U194" s="52"/>
      <c r="V194" s="52"/>
      <c r="W194" s="52"/>
    </row>
    <row r="195" spans="1:23" ht="14.25" customHeight="1">
      <c r="A195" s="51"/>
      <c r="B195" s="51"/>
      <c r="C195" s="430"/>
      <c r="D195" s="680"/>
      <c r="E195" s="430"/>
      <c r="F195" s="430"/>
      <c r="G195" s="430"/>
      <c r="H195" s="430"/>
      <c r="I195" s="430"/>
      <c r="J195" s="430"/>
      <c r="K195" s="430"/>
      <c r="L195" s="430"/>
      <c r="M195" s="430"/>
      <c r="N195" s="52"/>
      <c r="O195" s="52"/>
      <c r="P195" s="52"/>
      <c r="Q195" s="52"/>
      <c r="R195" s="52"/>
      <c r="S195" s="52"/>
      <c r="T195" s="52"/>
      <c r="U195" s="52"/>
      <c r="V195" s="52"/>
      <c r="W195" s="52"/>
    </row>
    <row r="196" spans="1:23" ht="14.25" customHeight="1">
      <c r="A196" s="51"/>
      <c r="B196" s="51"/>
      <c r="C196" s="430"/>
      <c r="D196" s="680"/>
      <c r="E196" s="430"/>
      <c r="F196" s="430"/>
      <c r="G196" s="430"/>
      <c r="H196" s="430"/>
      <c r="I196" s="430"/>
      <c r="J196" s="430"/>
      <c r="K196" s="430"/>
      <c r="L196" s="430"/>
      <c r="M196" s="430"/>
      <c r="N196" s="52"/>
      <c r="O196" s="52"/>
      <c r="P196" s="52"/>
      <c r="Q196" s="52"/>
      <c r="R196" s="52"/>
      <c r="S196" s="52"/>
      <c r="T196" s="52"/>
      <c r="U196" s="52"/>
      <c r="V196" s="52"/>
      <c r="W196" s="52"/>
    </row>
    <row r="197" spans="1:23" ht="14.25" customHeight="1">
      <c r="A197" s="51"/>
      <c r="B197" s="51"/>
      <c r="C197" s="430"/>
      <c r="D197" s="680"/>
      <c r="E197" s="430"/>
      <c r="F197" s="430"/>
      <c r="G197" s="430"/>
      <c r="H197" s="430"/>
      <c r="I197" s="430"/>
      <c r="J197" s="430"/>
      <c r="K197" s="430"/>
      <c r="L197" s="430"/>
      <c r="M197" s="430"/>
      <c r="N197" s="52"/>
      <c r="O197" s="52"/>
      <c r="P197" s="52"/>
      <c r="Q197" s="52"/>
      <c r="R197" s="52"/>
      <c r="S197" s="52"/>
      <c r="T197" s="52"/>
      <c r="U197" s="52"/>
      <c r="V197" s="52"/>
      <c r="W197" s="52"/>
    </row>
    <row r="198" spans="1:23" ht="14.25" customHeight="1">
      <c r="A198" s="51"/>
      <c r="B198" s="51"/>
      <c r="C198" s="430"/>
      <c r="D198" s="680"/>
      <c r="E198" s="430"/>
      <c r="F198" s="430"/>
      <c r="G198" s="430"/>
      <c r="H198" s="430"/>
      <c r="I198" s="430"/>
      <c r="J198" s="430"/>
      <c r="K198" s="430"/>
      <c r="L198" s="430"/>
      <c r="M198" s="430"/>
      <c r="N198" s="52"/>
      <c r="O198" s="52"/>
      <c r="P198" s="52"/>
      <c r="Q198" s="52"/>
      <c r="R198" s="52"/>
      <c r="S198" s="52"/>
      <c r="T198" s="52"/>
      <c r="U198" s="52"/>
      <c r="V198" s="52"/>
      <c r="W198" s="52"/>
    </row>
    <row r="199" spans="1:23" ht="14.25" customHeight="1">
      <c r="A199" s="51"/>
      <c r="B199" s="51"/>
      <c r="C199" s="430"/>
      <c r="D199" s="680"/>
      <c r="E199" s="430"/>
      <c r="F199" s="430"/>
      <c r="G199" s="430"/>
      <c r="H199" s="430"/>
      <c r="I199" s="430"/>
      <c r="J199" s="430"/>
      <c r="K199" s="430"/>
      <c r="L199" s="430"/>
      <c r="M199" s="430"/>
      <c r="N199" s="52"/>
      <c r="O199" s="52"/>
      <c r="P199" s="52"/>
      <c r="Q199" s="52"/>
      <c r="R199" s="52"/>
      <c r="S199" s="52"/>
      <c r="T199" s="52"/>
      <c r="U199" s="52"/>
      <c r="V199" s="52"/>
      <c r="W199" s="52"/>
    </row>
    <row r="200" spans="1:23" ht="14.25" customHeight="1">
      <c r="A200" s="51"/>
      <c r="B200" s="51"/>
      <c r="C200" s="430"/>
      <c r="D200" s="680"/>
      <c r="E200" s="430"/>
      <c r="F200" s="430"/>
      <c r="G200" s="430"/>
      <c r="H200" s="430"/>
      <c r="I200" s="430"/>
      <c r="J200" s="430"/>
      <c r="K200" s="430"/>
      <c r="L200" s="430"/>
      <c r="M200" s="430"/>
      <c r="N200" s="52"/>
      <c r="O200" s="52"/>
      <c r="P200" s="52"/>
      <c r="Q200" s="52"/>
      <c r="R200" s="52"/>
      <c r="S200" s="52"/>
      <c r="T200" s="52"/>
      <c r="U200" s="52"/>
      <c r="V200" s="52"/>
      <c r="W200" s="52"/>
    </row>
    <row r="201" spans="1:23" ht="14.25" customHeight="1">
      <c r="A201" s="51"/>
      <c r="B201" s="51"/>
      <c r="C201" s="430"/>
      <c r="D201" s="680"/>
      <c r="E201" s="430"/>
      <c r="F201" s="430"/>
      <c r="G201" s="430"/>
      <c r="H201" s="430"/>
      <c r="I201" s="430"/>
      <c r="J201" s="430"/>
      <c r="K201" s="430"/>
      <c r="L201" s="430"/>
      <c r="M201" s="430"/>
      <c r="N201" s="52"/>
      <c r="O201" s="52"/>
      <c r="P201" s="52"/>
      <c r="Q201" s="52"/>
      <c r="R201" s="52"/>
      <c r="S201" s="52"/>
      <c r="T201" s="52"/>
      <c r="U201" s="52"/>
      <c r="V201" s="52"/>
      <c r="W201" s="52"/>
    </row>
    <row r="202" spans="1:23" ht="14.25" customHeight="1">
      <c r="A202" s="51"/>
      <c r="B202" s="51"/>
      <c r="C202" s="430"/>
      <c r="D202" s="680"/>
      <c r="E202" s="430"/>
      <c r="F202" s="430"/>
      <c r="G202" s="430"/>
      <c r="H202" s="430"/>
      <c r="I202" s="430"/>
      <c r="J202" s="430"/>
      <c r="K202" s="430"/>
      <c r="L202" s="430"/>
      <c r="M202" s="430"/>
      <c r="N202" s="52"/>
      <c r="O202" s="52"/>
      <c r="P202" s="52"/>
      <c r="Q202" s="52"/>
      <c r="R202" s="52"/>
      <c r="S202" s="52"/>
      <c r="T202" s="52"/>
      <c r="U202" s="52"/>
      <c r="V202" s="52"/>
      <c r="W202" s="52"/>
    </row>
    <row r="203" spans="1:23" ht="14.25" customHeight="1">
      <c r="A203" s="51"/>
      <c r="B203" s="51"/>
      <c r="C203" s="430"/>
      <c r="D203" s="680"/>
      <c r="E203" s="430"/>
      <c r="F203" s="430"/>
      <c r="G203" s="430"/>
      <c r="H203" s="430"/>
      <c r="I203" s="430"/>
      <c r="J203" s="430"/>
      <c r="K203" s="430"/>
      <c r="L203" s="430"/>
      <c r="M203" s="430"/>
      <c r="N203" s="52"/>
      <c r="O203" s="52"/>
      <c r="P203" s="52"/>
      <c r="Q203" s="52"/>
      <c r="R203" s="52"/>
      <c r="S203" s="52"/>
      <c r="T203" s="52"/>
      <c r="U203" s="52"/>
      <c r="V203" s="52"/>
      <c r="W203" s="52"/>
    </row>
    <row r="204" spans="1:23" ht="14.25" customHeight="1">
      <c r="A204" s="51"/>
      <c r="B204" s="51"/>
      <c r="C204" s="430"/>
      <c r="D204" s="680"/>
      <c r="E204" s="430"/>
      <c r="F204" s="430"/>
      <c r="G204" s="430"/>
      <c r="H204" s="430"/>
      <c r="I204" s="430"/>
      <c r="J204" s="430"/>
      <c r="K204" s="430"/>
      <c r="L204" s="430"/>
      <c r="M204" s="430"/>
      <c r="N204" s="52"/>
      <c r="O204" s="52"/>
      <c r="P204" s="52"/>
      <c r="Q204" s="52"/>
      <c r="R204" s="52"/>
      <c r="S204" s="52"/>
      <c r="T204" s="52"/>
      <c r="U204" s="52"/>
      <c r="V204" s="52"/>
      <c r="W204" s="52"/>
    </row>
    <row r="205" spans="1:23" ht="14.25" customHeight="1">
      <c r="A205" s="51"/>
      <c r="B205" s="51"/>
      <c r="C205" s="430"/>
      <c r="D205" s="680"/>
      <c r="E205" s="430"/>
      <c r="F205" s="430"/>
      <c r="G205" s="430"/>
      <c r="H205" s="430"/>
      <c r="I205" s="430"/>
      <c r="J205" s="430"/>
      <c r="K205" s="430"/>
      <c r="L205" s="430"/>
      <c r="M205" s="430"/>
      <c r="N205" s="52"/>
      <c r="O205" s="52"/>
      <c r="P205" s="52"/>
      <c r="Q205" s="52"/>
      <c r="R205" s="52"/>
      <c r="S205" s="52"/>
      <c r="T205" s="52"/>
      <c r="U205" s="52"/>
      <c r="V205" s="52"/>
      <c r="W205" s="52"/>
    </row>
    <row r="206" spans="1:23" ht="14.25" customHeight="1">
      <c r="A206" s="51"/>
      <c r="B206" s="51"/>
      <c r="C206" s="430"/>
      <c r="D206" s="680"/>
      <c r="E206" s="430"/>
      <c r="F206" s="430"/>
      <c r="G206" s="430"/>
      <c r="H206" s="430"/>
      <c r="I206" s="430"/>
      <c r="J206" s="430"/>
      <c r="K206" s="430"/>
      <c r="L206" s="430"/>
      <c r="M206" s="430"/>
      <c r="N206" s="52"/>
      <c r="O206" s="52"/>
      <c r="P206" s="52"/>
      <c r="Q206" s="52"/>
      <c r="R206" s="52"/>
      <c r="S206" s="52"/>
      <c r="T206" s="52"/>
      <c r="U206" s="52"/>
      <c r="V206" s="52"/>
      <c r="W206" s="52"/>
    </row>
    <row r="207" spans="1:23" ht="14.25" customHeight="1">
      <c r="A207" s="51"/>
      <c r="B207" s="51"/>
      <c r="C207" s="430"/>
      <c r="D207" s="680"/>
      <c r="E207" s="430"/>
      <c r="F207" s="430"/>
      <c r="G207" s="430"/>
      <c r="H207" s="430"/>
      <c r="I207" s="430"/>
      <c r="J207" s="430"/>
      <c r="K207" s="430"/>
      <c r="L207" s="430"/>
      <c r="M207" s="430"/>
      <c r="N207" s="52"/>
      <c r="O207" s="52"/>
      <c r="P207" s="52"/>
      <c r="Q207" s="52"/>
      <c r="R207" s="52"/>
      <c r="S207" s="52"/>
      <c r="T207" s="52"/>
      <c r="U207" s="52"/>
      <c r="V207" s="52"/>
      <c r="W207" s="52"/>
    </row>
    <row r="208" spans="1:23" ht="14.25" customHeight="1">
      <c r="A208" s="51"/>
      <c r="B208" s="51"/>
      <c r="C208" s="430"/>
      <c r="D208" s="680"/>
      <c r="E208" s="430"/>
      <c r="F208" s="430"/>
      <c r="G208" s="430"/>
      <c r="H208" s="430"/>
      <c r="I208" s="430"/>
      <c r="J208" s="430"/>
      <c r="K208" s="430"/>
      <c r="L208" s="430"/>
      <c r="M208" s="430"/>
      <c r="N208" s="52"/>
      <c r="O208" s="52"/>
      <c r="P208" s="52"/>
      <c r="Q208" s="52"/>
      <c r="R208" s="52"/>
      <c r="S208" s="52"/>
      <c r="T208" s="52"/>
      <c r="U208" s="52"/>
      <c r="V208" s="52"/>
      <c r="W208" s="52"/>
    </row>
    <row r="209" spans="1:23" ht="14.25" customHeight="1">
      <c r="A209" s="51"/>
      <c r="B209" s="51"/>
      <c r="C209" s="430"/>
      <c r="D209" s="680"/>
      <c r="E209" s="430"/>
      <c r="F209" s="430"/>
      <c r="G209" s="430"/>
      <c r="H209" s="430"/>
      <c r="I209" s="430"/>
      <c r="J209" s="430"/>
      <c r="K209" s="430"/>
      <c r="L209" s="430"/>
      <c r="M209" s="430"/>
      <c r="N209" s="52"/>
      <c r="O209" s="52"/>
      <c r="P209" s="52"/>
      <c r="Q209" s="52"/>
      <c r="R209" s="52"/>
      <c r="S209" s="52"/>
      <c r="T209" s="52"/>
      <c r="U209" s="52"/>
      <c r="V209" s="52"/>
      <c r="W209" s="52"/>
    </row>
    <row r="210" spans="1:23" ht="14.25" customHeight="1">
      <c r="A210" s="51"/>
      <c r="B210" s="51"/>
      <c r="C210" s="430"/>
      <c r="D210" s="680"/>
      <c r="E210" s="430"/>
      <c r="F210" s="430"/>
      <c r="G210" s="430"/>
      <c r="H210" s="430"/>
      <c r="I210" s="430"/>
      <c r="J210" s="430"/>
      <c r="K210" s="430"/>
      <c r="L210" s="430"/>
      <c r="M210" s="430"/>
      <c r="N210" s="52"/>
      <c r="O210" s="52"/>
      <c r="P210" s="52"/>
      <c r="Q210" s="52"/>
      <c r="R210" s="52"/>
      <c r="S210" s="52"/>
      <c r="T210" s="52"/>
      <c r="U210" s="52"/>
      <c r="V210" s="52"/>
      <c r="W210" s="52"/>
    </row>
    <row r="211" spans="1:23" ht="14.25" customHeight="1">
      <c r="A211" s="51"/>
      <c r="B211" s="51"/>
      <c r="C211" s="430"/>
      <c r="D211" s="680"/>
      <c r="E211" s="430"/>
      <c r="F211" s="430"/>
      <c r="G211" s="430"/>
      <c r="H211" s="430"/>
      <c r="I211" s="430"/>
      <c r="J211" s="430"/>
      <c r="K211" s="430"/>
      <c r="L211" s="430"/>
      <c r="M211" s="430"/>
      <c r="N211" s="52"/>
      <c r="O211" s="52"/>
      <c r="P211" s="52"/>
      <c r="Q211" s="52"/>
      <c r="R211" s="52"/>
      <c r="S211" s="52"/>
      <c r="T211" s="52"/>
      <c r="U211" s="52"/>
      <c r="V211" s="52"/>
      <c r="W211" s="52"/>
    </row>
    <row r="212" spans="1:23" ht="14.25" customHeight="1">
      <c r="A212" s="51"/>
      <c r="B212" s="51"/>
      <c r="C212" s="430"/>
      <c r="D212" s="680"/>
      <c r="E212" s="430"/>
      <c r="F212" s="430"/>
      <c r="G212" s="430"/>
      <c r="H212" s="430"/>
      <c r="I212" s="430"/>
      <c r="J212" s="430"/>
      <c r="K212" s="430"/>
      <c r="L212" s="430"/>
      <c r="M212" s="430"/>
      <c r="N212" s="52"/>
      <c r="O212" s="52"/>
      <c r="P212" s="52"/>
      <c r="Q212" s="52"/>
      <c r="R212" s="52"/>
      <c r="S212" s="52"/>
      <c r="T212" s="52"/>
      <c r="U212" s="52"/>
      <c r="V212" s="52"/>
      <c r="W212" s="52"/>
    </row>
    <row r="213" spans="1:23" ht="14.25" customHeight="1">
      <c r="A213" s="51"/>
      <c r="B213" s="51"/>
      <c r="C213" s="430"/>
      <c r="D213" s="680"/>
      <c r="E213" s="430"/>
      <c r="F213" s="430"/>
      <c r="G213" s="430"/>
      <c r="H213" s="430"/>
      <c r="I213" s="430"/>
      <c r="J213" s="430"/>
      <c r="K213" s="430"/>
      <c r="L213" s="430"/>
      <c r="M213" s="430"/>
      <c r="N213" s="52"/>
      <c r="O213" s="52"/>
      <c r="P213" s="52"/>
      <c r="Q213" s="52"/>
      <c r="R213" s="52"/>
      <c r="S213" s="52"/>
      <c r="T213" s="52"/>
      <c r="U213" s="52"/>
      <c r="V213" s="52"/>
      <c r="W213" s="52"/>
    </row>
    <row r="214" spans="1:23" ht="14.25" customHeight="1">
      <c r="A214" s="51"/>
      <c r="B214" s="51"/>
      <c r="C214" s="430"/>
      <c r="D214" s="680"/>
      <c r="E214" s="430"/>
      <c r="F214" s="430"/>
      <c r="G214" s="430"/>
      <c r="H214" s="430"/>
      <c r="I214" s="430"/>
      <c r="J214" s="430"/>
      <c r="K214" s="430"/>
      <c r="L214" s="430"/>
      <c r="M214" s="430"/>
      <c r="N214" s="52"/>
      <c r="O214" s="52"/>
      <c r="P214" s="52"/>
      <c r="Q214" s="52"/>
      <c r="R214" s="52"/>
      <c r="S214" s="52"/>
      <c r="T214" s="52"/>
      <c r="U214" s="52"/>
      <c r="V214" s="52"/>
      <c r="W214" s="52"/>
    </row>
    <row r="215" spans="1:23" ht="14.25" customHeight="1">
      <c r="A215" s="51"/>
      <c r="B215" s="51"/>
      <c r="C215" s="430"/>
      <c r="D215" s="680"/>
      <c r="E215" s="430"/>
      <c r="F215" s="430"/>
      <c r="G215" s="430"/>
      <c r="H215" s="430"/>
      <c r="I215" s="430"/>
      <c r="J215" s="430"/>
      <c r="K215" s="430"/>
      <c r="L215" s="430"/>
      <c r="M215" s="430"/>
      <c r="N215" s="52"/>
      <c r="O215" s="52"/>
      <c r="P215" s="52"/>
      <c r="Q215" s="52"/>
      <c r="R215" s="52"/>
      <c r="S215" s="52"/>
      <c r="T215" s="52"/>
      <c r="U215" s="52"/>
      <c r="V215" s="52"/>
      <c r="W215" s="52"/>
    </row>
    <row r="216" spans="1:23" ht="14.25" customHeight="1">
      <c r="A216" s="51"/>
      <c r="B216" s="51"/>
      <c r="C216" s="430"/>
      <c r="D216" s="680"/>
      <c r="E216" s="430"/>
      <c r="F216" s="430"/>
      <c r="G216" s="430"/>
      <c r="H216" s="430"/>
      <c r="I216" s="430"/>
      <c r="J216" s="430"/>
      <c r="K216" s="430"/>
      <c r="L216" s="430"/>
      <c r="M216" s="430"/>
      <c r="N216" s="52"/>
      <c r="O216" s="52"/>
      <c r="P216" s="52"/>
      <c r="Q216" s="52"/>
      <c r="R216" s="52"/>
      <c r="S216" s="52"/>
      <c r="T216" s="52"/>
      <c r="U216" s="52"/>
      <c r="V216" s="52"/>
      <c r="W216" s="52"/>
    </row>
    <row r="217" spans="1:23" ht="14.25" customHeight="1">
      <c r="A217" s="51"/>
      <c r="B217" s="51"/>
      <c r="C217" s="430"/>
      <c r="D217" s="680"/>
      <c r="E217" s="430"/>
      <c r="F217" s="430"/>
      <c r="G217" s="430"/>
      <c r="H217" s="430"/>
      <c r="I217" s="430"/>
      <c r="J217" s="430"/>
      <c r="K217" s="430"/>
      <c r="L217" s="430"/>
      <c r="M217" s="430"/>
      <c r="N217" s="52"/>
      <c r="O217" s="52"/>
      <c r="P217" s="52"/>
      <c r="Q217" s="52"/>
      <c r="R217" s="52"/>
      <c r="S217" s="52"/>
      <c r="T217" s="52"/>
      <c r="U217" s="52"/>
      <c r="V217" s="52"/>
      <c r="W217" s="52"/>
    </row>
    <row r="218" spans="1:23" ht="14.25" customHeight="1">
      <c r="A218" s="51"/>
      <c r="B218" s="51"/>
      <c r="C218" s="430"/>
      <c r="D218" s="680"/>
      <c r="E218" s="430"/>
      <c r="F218" s="430"/>
      <c r="G218" s="430"/>
      <c r="H218" s="430"/>
      <c r="I218" s="430"/>
      <c r="J218" s="430"/>
      <c r="K218" s="430"/>
      <c r="L218" s="430"/>
      <c r="M218" s="430"/>
      <c r="N218" s="52"/>
      <c r="O218" s="52"/>
      <c r="P218" s="52"/>
      <c r="Q218" s="52"/>
      <c r="R218" s="52"/>
      <c r="S218" s="52"/>
      <c r="T218" s="52"/>
      <c r="U218" s="52"/>
      <c r="V218" s="52"/>
      <c r="W218" s="52"/>
    </row>
    <row r="219" spans="1:23" ht="14.25" customHeight="1">
      <c r="A219" s="51"/>
      <c r="B219" s="51"/>
      <c r="C219" s="430"/>
      <c r="D219" s="680"/>
      <c r="E219" s="430"/>
      <c r="F219" s="430"/>
      <c r="G219" s="430"/>
      <c r="H219" s="430"/>
      <c r="I219" s="430"/>
      <c r="J219" s="430"/>
      <c r="K219" s="430"/>
      <c r="L219" s="430"/>
      <c r="M219" s="430"/>
      <c r="N219" s="52"/>
      <c r="O219" s="52"/>
      <c r="P219" s="52"/>
      <c r="Q219" s="52"/>
      <c r="R219" s="52"/>
      <c r="S219" s="52"/>
      <c r="T219" s="52"/>
      <c r="U219" s="52"/>
      <c r="V219" s="52"/>
      <c r="W219" s="52"/>
    </row>
    <row r="220" spans="1:23" ht="14.25" customHeight="1">
      <c r="A220" s="51"/>
      <c r="B220" s="51"/>
      <c r="C220" s="430"/>
      <c r="D220" s="680"/>
      <c r="E220" s="430"/>
      <c r="F220" s="430"/>
      <c r="G220" s="430"/>
      <c r="H220" s="430"/>
      <c r="I220" s="430"/>
      <c r="J220" s="430"/>
      <c r="K220" s="430"/>
      <c r="L220" s="430"/>
      <c r="M220" s="430"/>
      <c r="N220" s="52"/>
      <c r="O220" s="52"/>
      <c r="P220" s="52"/>
      <c r="Q220" s="52"/>
      <c r="R220" s="52"/>
      <c r="S220" s="52"/>
      <c r="T220" s="52"/>
      <c r="U220" s="52"/>
      <c r="V220" s="52"/>
      <c r="W220" s="52"/>
    </row>
    <row r="221" spans="1:23" ht="14.25" customHeight="1">
      <c r="A221" s="51"/>
      <c r="B221" s="51"/>
      <c r="C221" s="430"/>
      <c r="D221" s="680"/>
      <c r="E221" s="430"/>
      <c r="F221" s="430"/>
      <c r="G221" s="430"/>
      <c r="H221" s="430"/>
      <c r="I221" s="430"/>
      <c r="J221" s="430"/>
      <c r="K221" s="430"/>
      <c r="L221" s="430"/>
      <c r="M221" s="430"/>
      <c r="N221" s="52"/>
      <c r="O221" s="52"/>
      <c r="P221" s="52"/>
      <c r="Q221" s="52"/>
      <c r="R221" s="52"/>
      <c r="S221" s="52"/>
      <c r="T221" s="52"/>
      <c r="U221" s="52"/>
      <c r="V221" s="52"/>
      <c r="W221" s="52"/>
    </row>
    <row r="222" spans="1:23" ht="14.25" customHeight="1">
      <c r="A222" s="51"/>
      <c r="B222" s="51"/>
      <c r="C222" s="430"/>
      <c r="D222" s="680"/>
      <c r="E222" s="430"/>
      <c r="F222" s="430"/>
      <c r="G222" s="430"/>
      <c r="H222" s="430"/>
      <c r="I222" s="430"/>
      <c r="J222" s="430"/>
      <c r="K222" s="430"/>
      <c r="L222" s="430"/>
      <c r="M222" s="430"/>
      <c r="N222" s="52"/>
      <c r="O222" s="52"/>
      <c r="P222" s="52"/>
      <c r="Q222" s="52"/>
      <c r="R222" s="52"/>
      <c r="S222" s="52"/>
      <c r="T222" s="52"/>
      <c r="U222" s="52"/>
      <c r="V222" s="52"/>
      <c r="W222" s="52"/>
    </row>
    <row r="223" spans="1:23" ht="14.25" customHeight="1">
      <c r="A223" s="51"/>
      <c r="B223" s="51"/>
      <c r="C223" s="430"/>
      <c r="D223" s="680"/>
      <c r="E223" s="430"/>
      <c r="F223" s="430"/>
      <c r="G223" s="430"/>
      <c r="H223" s="430"/>
      <c r="I223" s="430"/>
      <c r="J223" s="430"/>
      <c r="K223" s="430"/>
      <c r="L223" s="430"/>
      <c r="M223" s="430"/>
      <c r="N223" s="52"/>
      <c r="O223" s="52"/>
      <c r="P223" s="52"/>
      <c r="Q223" s="52"/>
      <c r="R223" s="52"/>
      <c r="S223" s="52"/>
      <c r="T223" s="52"/>
      <c r="U223" s="52"/>
      <c r="V223" s="52"/>
      <c r="W223" s="52"/>
    </row>
    <row r="224" spans="1:23" ht="14.25" customHeight="1">
      <c r="A224" s="51"/>
      <c r="B224" s="51"/>
      <c r="C224" s="430"/>
      <c r="D224" s="680"/>
      <c r="E224" s="430"/>
      <c r="F224" s="430"/>
      <c r="G224" s="430"/>
      <c r="H224" s="430"/>
      <c r="I224" s="430"/>
      <c r="J224" s="430"/>
      <c r="K224" s="430"/>
      <c r="L224" s="430"/>
      <c r="M224" s="430"/>
      <c r="N224" s="52"/>
      <c r="O224" s="52"/>
      <c r="P224" s="52"/>
      <c r="Q224" s="52"/>
      <c r="R224" s="52"/>
      <c r="S224" s="52"/>
      <c r="T224" s="52"/>
      <c r="U224" s="52"/>
      <c r="V224" s="52"/>
      <c r="W224" s="52"/>
    </row>
    <row r="225" spans="1:23" ht="14.25" customHeight="1">
      <c r="A225" s="51"/>
      <c r="B225" s="51"/>
      <c r="C225" s="430"/>
      <c r="D225" s="680"/>
      <c r="E225" s="430"/>
      <c r="F225" s="430"/>
      <c r="G225" s="430"/>
      <c r="H225" s="430"/>
      <c r="I225" s="430"/>
      <c r="J225" s="430"/>
      <c r="K225" s="430"/>
      <c r="L225" s="430"/>
      <c r="M225" s="430"/>
      <c r="N225" s="52"/>
      <c r="O225" s="52"/>
      <c r="P225" s="52"/>
      <c r="Q225" s="52"/>
      <c r="R225" s="52"/>
      <c r="S225" s="52"/>
      <c r="T225" s="52"/>
      <c r="U225" s="52"/>
      <c r="V225" s="52"/>
      <c r="W225" s="52"/>
    </row>
    <row r="226" spans="1:23" ht="14.25" customHeight="1">
      <c r="A226" s="51"/>
      <c r="B226" s="51"/>
      <c r="C226" s="430"/>
      <c r="D226" s="680"/>
      <c r="E226" s="430"/>
      <c r="F226" s="430"/>
      <c r="G226" s="430"/>
      <c r="H226" s="430"/>
      <c r="I226" s="430"/>
      <c r="J226" s="430"/>
      <c r="K226" s="430"/>
      <c r="L226" s="430"/>
      <c r="M226" s="430"/>
      <c r="N226" s="52"/>
      <c r="O226" s="52"/>
      <c r="P226" s="52"/>
      <c r="Q226" s="52"/>
      <c r="R226" s="52"/>
      <c r="S226" s="52"/>
      <c r="T226" s="52"/>
      <c r="U226" s="52"/>
      <c r="V226" s="52"/>
      <c r="W226" s="52"/>
    </row>
    <row r="227" spans="1:23" ht="14.25" customHeight="1">
      <c r="A227" s="51"/>
      <c r="B227" s="51"/>
      <c r="C227" s="430"/>
      <c r="D227" s="680"/>
      <c r="E227" s="430"/>
      <c r="F227" s="430"/>
      <c r="G227" s="430"/>
      <c r="H227" s="430"/>
      <c r="I227" s="430"/>
      <c r="J227" s="430"/>
      <c r="K227" s="430"/>
      <c r="L227" s="430"/>
      <c r="M227" s="430"/>
      <c r="N227" s="52"/>
      <c r="O227" s="52"/>
      <c r="P227" s="52"/>
      <c r="Q227" s="52"/>
      <c r="R227" s="52"/>
      <c r="S227" s="52"/>
      <c r="T227" s="52"/>
      <c r="U227" s="52"/>
      <c r="V227" s="52"/>
      <c r="W227" s="52"/>
    </row>
    <row r="228" spans="1:23" ht="14.25" customHeight="1">
      <c r="A228" s="51"/>
      <c r="B228" s="51"/>
      <c r="C228" s="430"/>
      <c r="D228" s="680"/>
      <c r="E228" s="430"/>
      <c r="F228" s="430"/>
      <c r="G228" s="430"/>
      <c r="H228" s="430"/>
      <c r="I228" s="430"/>
      <c r="J228" s="430"/>
      <c r="K228" s="430"/>
      <c r="L228" s="430"/>
      <c r="M228" s="430"/>
      <c r="N228" s="52"/>
      <c r="O228" s="52"/>
      <c r="P228" s="52"/>
      <c r="Q228" s="52"/>
      <c r="R228" s="52"/>
      <c r="S228" s="52"/>
      <c r="T228" s="52"/>
      <c r="U228" s="52"/>
      <c r="V228" s="52"/>
      <c r="W228" s="52"/>
    </row>
    <row r="229" spans="1:23" ht="14.25" customHeight="1">
      <c r="A229" s="51"/>
      <c r="B229" s="51"/>
      <c r="C229" s="430"/>
      <c r="D229" s="680"/>
      <c r="E229" s="430"/>
      <c r="F229" s="430"/>
      <c r="G229" s="430"/>
      <c r="H229" s="430"/>
      <c r="I229" s="430"/>
      <c r="J229" s="430"/>
      <c r="K229" s="430"/>
      <c r="L229" s="430"/>
      <c r="M229" s="430"/>
      <c r="N229" s="52"/>
      <c r="O229" s="52"/>
      <c r="P229" s="52"/>
      <c r="Q229" s="52"/>
      <c r="R229" s="52"/>
      <c r="S229" s="52"/>
      <c r="T229" s="52"/>
      <c r="U229" s="52"/>
      <c r="V229" s="52"/>
      <c r="W229" s="52"/>
    </row>
    <row r="230" spans="1:23" ht="14.25" customHeight="1">
      <c r="A230" s="51"/>
      <c r="B230" s="51"/>
      <c r="C230" s="430"/>
      <c r="D230" s="680"/>
      <c r="E230" s="430"/>
      <c r="F230" s="430"/>
      <c r="G230" s="430"/>
      <c r="H230" s="430"/>
      <c r="I230" s="430"/>
      <c r="J230" s="430"/>
      <c r="K230" s="430"/>
      <c r="L230" s="430"/>
      <c r="M230" s="430"/>
      <c r="N230" s="52"/>
      <c r="O230" s="52"/>
      <c r="P230" s="52"/>
      <c r="Q230" s="52"/>
      <c r="R230" s="52"/>
      <c r="S230" s="52"/>
      <c r="T230" s="52"/>
      <c r="U230" s="52"/>
      <c r="V230" s="52"/>
      <c r="W230" s="52"/>
    </row>
    <row r="231" spans="1:23" ht="14.25" customHeight="1">
      <c r="A231" s="51"/>
      <c r="B231" s="51"/>
      <c r="C231" s="430"/>
      <c r="D231" s="680"/>
      <c r="E231" s="430"/>
      <c r="F231" s="430"/>
      <c r="G231" s="430"/>
      <c r="H231" s="430"/>
      <c r="I231" s="430"/>
      <c r="J231" s="430"/>
      <c r="K231" s="430"/>
      <c r="L231" s="430"/>
      <c r="M231" s="430"/>
      <c r="N231" s="52"/>
      <c r="O231" s="52"/>
      <c r="P231" s="52"/>
      <c r="Q231" s="52"/>
      <c r="R231" s="52"/>
      <c r="S231" s="52"/>
      <c r="T231" s="52"/>
      <c r="U231" s="52"/>
      <c r="V231" s="52"/>
      <c r="W231" s="52"/>
    </row>
    <row r="232" spans="1:23" ht="14.25" customHeight="1">
      <c r="A232" s="51"/>
      <c r="B232" s="51"/>
      <c r="C232" s="430"/>
      <c r="D232" s="680"/>
      <c r="E232" s="430"/>
      <c r="F232" s="430"/>
      <c r="G232" s="430"/>
      <c r="H232" s="430"/>
      <c r="I232" s="430"/>
      <c r="J232" s="430"/>
      <c r="K232" s="430"/>
      <c r="L232" s="430"/>
      <c r="M232" s="430"/>
      <c r="N232" s="52"/>
      <c r="O232" s="52"/>
      <c r="P232" s="52"/>
      <c r="Q232" s="52"/>
      <c r="R232" s="52"/>
      <c r="S232" s="52"/>
      <c r="T232" s="52"/>
      <c r="U232" s="52"/>
      <c r="V232" s="52"/>
      <c r="W232" s="52"/>
    </row>
    <row r="233" spans="1:23" ht="14.25" customHeight="1">
      <c r="A233" s="51"/>
      <c r="B233" s="51"/>
      <c r="C233" s="430"/>
      <c r="D233" s="680"/>
      <c r="E233" s="430"/>
      <c r="F233" s="430"/>
      <c r="G233" s="430"/>
      <c r="H233" s="430"/>
      <c r="I233" s="430"/>
      <c r="J233" s="430"/>
      <c r="K233" s="430"/>
      <c r="L233" s="430"/>
      <c r="M233" s="430"/>
      <c r="N233" s="52"/>
      <c r="O233" s="52"/>
      <c r="P233" s="52"/>
      <c r="Q233" s="52"/>
      <c r="R233" s="52"/>
      <c r="S233" s="52"/>
      <c r="T233" s="52"/>
      <c r="U233" s="52"/>
      <c r="V233" s="52"/>
      <c r="W233" s="52"/>
    </row>
    <row r="234" spans="1:23" ht="14.25" customHeight="1">
      <c r="A234" s="51"/>
      <c r="B234" s="51"/>
      <c r="C234" s="430"/>
      <c r="D234" s="680"/>
      <c r="E234" s="430"/>
      <c r="F234" s="430"/>
      <c r="G234" s="430"/>
      <c r="H234" s="430"/>
      <c r="I234" s="430"/>
      <c r="J234" s="430"/>
      <c r="K234" s="430"/>
      <c r="L234" s="430"/>
      <c r="M234" s="430"/>
      <c r="N234" s="52"/>
      <c r="O234" s="52"/>
      <c r="P234" s="52"/>
      <c r="Q234" s="52"/>
      <c r="R234" s="52"/>
      <c r="S234" s="52"/>
      <c r="T234" s="52"/>
      <c r="U234" s="52"/>
      <c r="V234" s="52"/>
      <c r="W234" s="52"/>
    </row>
    <row r="235" spans="1:23" ht="14.25" customHeight="1">
      <c r="A235" s="51"/>
      <c r="B235" s="51"/>
      <c r="C235" s="430"/>
      <c r="D235" s="680"/>
      <c r="E235" s="430"/>
      <c r="F235" s="430"/>
      <c r="G235" s="430"/>
      <c r="H235" s="430"/>
      <c r="I235" s="430"/>
      <c r="J235" s="430"/>
      <c r="K235" s="430"/>
      <c r="L235" s="430"/>
      <c r="M235" s="430"/>
      <c r="N235" s="52"/>
      <c r="O235" s="52"/>
      <c r="P235" s="52"/>
      <c r="Q235" s="52"/>
      <c r="R235" s="52"/>
      <c r="S235" s="52"/>
      <c r="T235" s="52"/>
      <c r="U235" s="52"/>
      <c r="V235" s="52"/>
      <c r="W235" s="52"/>
    </row>
    <row r="236" spans="1:23" ht="14.25" customHeight="1">
      <c r="A236" s="51"/>
      <c r="B236" s="51"/>
      <c r="C236" s="430"/>
      <c r="D236" s="680"/>
      <c r="E236" s="430"/>
      <c r="F236" s="430"/>
      <c r="G236" s="430"/>
      <c r="H236" s="430"/>
      <c r="I236" s="430"/>
      <c r="J236" s="430"/>
      <c r="K236" s="430"/>
      <c r="L236" s="430"/>
      <c r="M236" s="430"/>
      <c r="N236" s="52"/>
      <c r="O236" s="52"/>
      <c r="P236" s="52"/>
      <c r="Q236" s="52"/>
      <c r="R236" s="52"/>
      <c r="S236" s="52"/>
      <c r="T236" s="52"/>
      <c r="U236" s="52"/>
      <c r="V236" s="52"/>
      <c r="W236" s="52"/>
    </row>
    <row r="237" spans="1:23" ht="14.25" customHeight="1">
      <c r="A237" s="51"/>
      <c r="B237" s="51"/>
      <c r="C237" s="430"/>
      <c r="D237" s="680"/>
      <c r="E237" s="430"/>
      <c r="F237" s="430"/>
      <c r="G237" s="430"/>
      <c r="H237" s="430"/>
      <c r="I237" s="430"/>
      <c r="J237" s="430"/>
      <c r="K237" s="430"/>
      <c r="L237" s="430"/>
      <c r="M237" s="430"/>
      <c r="N237" s="52"/>
      <c r="O237" s="52"/>
      <c r="P237" s="52"/>
      <c r="Q237" s="52"/>
      <c r="R237" s="52"/>
      <c r="S237" s="52"/>
      <c r="T237" s="52"/>
      <c r="U237" s="52"/>
      <c r="V237" s="52"/>
      <c r="W237" s="52"/>
    </row>
    <row r="238" spans="1:23" ht="14.25" customHeight="1">
      <c r="A238" s="51"/>
      <c r="B238" s="51"/>
      <c r="C238" s="430"/>
      <c r="D238" s="680"/>
      <c r="E238" s="430"/>
      <c r="F238" s="430"/>
      <c r="G238" s="430"/>
      <c r="H238" s="430"/>
      <c r="I238" s="430"/>
      <c r="J238" s="430"/>
      <c r="K238" s="430"/>
      <c r="L238" s="430"/>
      <c r="M238" s="430"/>
      <c r="N238" s="52"/>
      <c r="O238" s="52"/>
      <c r="P238" s="52"/>
      <c r="Q238" s="52"/>
      <c r="R238" s="52"/>
      <c r="S238" s="52"/>
      <c r="T238" s="52"/>
      <c r="U238" s="52"/>
      <c r="V238" s="52"/>
      <c r="W238" s="52"/>
    </row>
    <row r="239" spans="1:23" ht="14.25" customHeight="1">
      <c r="A239" s="51"/>
      <c r="B239" s="51"/>
      <c r="C239" s="430"/>
      <c r="D239" s="680"/>
      <c r="E239" s="430"/>
      <c r="F239" s="430"/>
      <c r="G239" s="430"/>
      <c r="H239" s="430"/>
      <c r="I239" s="430"/>
      <c r="J239" s="430"/>
      <c r="K239" s="430"/>
      <c r="L239" s="430"/>
      <c r="M239" s="430"/>
      <c r="N239" s="52"/>
      <c r="O239" s="52"/>
      <c r="P239" s="52"/>
      <c r="Q239" s="52"/>
      <c r="R239" s="52"/>
      <c r="S239" s="52"/>
      <c r="T239" s="52"/>
      <c r="U239" s="52"/>
      <c r="V239" s="52"/>
      <c r="W239" s="52"/>
    </row>
    <row r="240" spans="1:23" ht="14.25" customHeight="1">
      <c r="A240" s="51"/>
      <c r="B240" s="51"/>
      <c r="C240" s="430"/>
      <c r="D240" s="680"/>
      <c r="E240" s="430"/>
      <c r="F240" s="430"/>
      <c r="G240" s="430"/>
      <c r="H240" s="430"/>
      <c r="I240" s="430"/>
      <c r="J240" s="430"/>
      <c r="K240" s="430"/>
      <c r="L240" s="430"/>
      <c r="M240" s="430"/>
      <c r="N240" s="52"/>
      <c r="O240" s="52"/>
      <c r="P240" s="52"/>
      <c r="Q240" s="52"/>
      <c r="R240" s="52"/>
      <c r="S240" s="52"/>
      <c r="T240" s="52"/>
      <c r="U240" s="52"/>
      <c r="V240" s="52"/>
      <c r="W240" s="52"/>
    </row>
    <row r="241" spans="1:23" ht="14.25" customHeight="1">
      <c r="A241" s="51"/>
      <c r="B241" s="51"/>
      <c r="C241" s="430"/>
      <c r="D241" s="680"/>
      <c r="E241" s="430"/>
      <c r="F241" s="430"/>
      <c r="G241" s="430"/>
      <c r="H241" s="430"/>
      <c r="I241" s="430"/>
      <c r="J241" s="430"/>
      <c r="K241" s="430"/>
      <c r="L241" s="430"/>
      <c r="M241" s="430"/>
      <c r="N241" s="52"/>
      <c r="O241" s="52"/>
      <c r="P241" s="52"/>
      <c r="Q241" s="52"/>
      <c r="R241" s="52"/>
      <c r="S241" s="52"/>
      <c r="T241" s="52"/>
      <c r="U241" s="52"/>
      <c r="V241" s="52"/>
      <c r="W241" s="52"/>
    </row>
    <row r="242" spans="1:23" ht="14.25" customHeight="1">
      <c r="A242" s="51"/>
      <c r="B242" s="51"/>
      <c r="C242" s="430"/>
      <c r="D242" s="680"/>
      <c r="E242" s="430"/>
      <c r="F242" s="430"/>
      <c r="G242" s="430"/>
      <c r="H242" s="430"/>
      <c r="I242" s="430"/>
      <c r="J242" s="430"/>
      <c r="K242" s="430"/>
      <c r="L242" s="430"/>
      <c r="M242" s="430"/>
      <c r="N242" s="52"/>
      <c r="O242" s="52"/>
      <c r="P242" s="52"/>
      <c r="Q242" s="52"/>
      <c r="R242" s="52"/>
      <c r="S242" s="52"/>
      <c r="T242" s="52"/>
      <c r="U242" s="52"/>
      <c r="V242" s="52"/>
      <c r="W242" s="52"/>
    </row>
    <row r="243" spans="1:23" ht="14.25" customHeight="1">
      <c r="A243" s="51"/>
      <c r="B243" s="51"/>
      <c r="C243" s="430"/>
      <c r="D243" s="680"/>
      <c r="E243" s="430"/>
      <c r="F243" s="430"/>
      <c r="G243" s="430"/>
      <c r="H243" s="430"/>
      <c r="I243" s="430"/>
      <c r="J243" s="430"/>
      <c r="K243" s="430"/>
      <c r="L243" s="430"/>
      <c r="M243" s="430"/>
      <c r="N243" s="52"/>
      <c r="O243" s="52"/>
      <c r="P243" s="52"/>
      <c r="Q243" s="52"/>
      <c r="R243" s="52"/>
      <c r="S243" s="52"/>
      <c r="T243" s="52"/>
      <c r="U243" s="52"/>
      <c r="V243" s="52"/>
      <c r="W243" s="52"/>
    </row>
    <row r="244" spans="1:23" ht="14.25" customHeight="1">
      <c r="A244" s="51"/>
      <c r="B244" s="51"/>
      <c r="C244" s="430"/>
      <c r="D244" s="680"/>
      <c r="E244" s="430"/>
      <c r="F244" s="430"/>
      <c r="G244" s="430"/>
      <c r="H244" s="430"/>
      <c r="I244" s="430"/>
      <c r="J244" s="430"/>
      <c r="K244" s="430"/>
      <c r="L244" s="430"/>
      <c r="M244" s="430"/>
      <c r="N244" s="52"/>
      <c r="O244" s="52"/>
      <c r="P244" s="52"/>
      <c r="Q244" s="52"/>
      <c r="R244" s="52"/>
      <c r="S244" s="52"/>
      <c r="T244" s="52"/>
      <c r="U244" s="52"/>
      <c r="V244" s="52"/>
      <c r="W244" s="52"/>
    </row>
    <row r="245" spans="1:23" ht="14.25" customHeight="1">
      <c r="A245" s="51"/>
      <c r="B245" s="51"/>
      <c r="C245" s="430"/>
      <c r="D245" s="680"/>
      <c r="E245" s="430"/>
      <c r="F245" s="430"/>
      <c r="G245" s="430"/>
      <c r="H245" s="430"/>
      <c r="I245" s="430"/>
      <c r="J245" s="430"/>
      <c r="K245" s="430"/>
      <c r="L245" s="430"/>
      <c r="M245" s="430"/>
      <c r="N245" s="52"/>
      <c r="O245" s="52"/>
      <c r="P245" s="52"/>
      <c r="Q245" s="52"/>
      <c r="R245" s="52"/>
      <c r="S245" s="52"/>
      <c r="T245" s="52"/>
      <c r="U245" s="52"/>
      <c r="V245" s="52"/>
      <c r="W245" s="52"/>
    </row>
    <row r="246" spans="1:23" ht="14.25" customHeight="1">
      <c r="A246" s="51"/>
      <c r="B246" s="51"/>
      <c r="C246" s="430"/>
      <c r="D246" s="680"/>
      <c r="E246" s="430"/>
      <c r="F246" s="430"/>
      <c r="G246" s="430"/>
      <c r="H246" s="430"/>
      <c r="I246" s="430"/>
      <c r="J246" s="430"/>
      <c r="K246" s="430"/>
      <c r="L246" s="430"/>
      <c r="M246" s="430"/>
      <c r="N246" s="52"/>
      <c r="O246" s="52"/>
      <c r="P246" s="52"/>
      <c r="Q246" s="52"/>
      <c r="R246" s="52"/>
      <c r="S246" s="52"/>
      <c r="T246" s="52"/>
      <c r="U246" s="52"/>
      <c r="V246" s="52"/>
      <c r="W246" s="52"/>
    </row>
    <row r="247" spans="1:23" ht="14.25" customHeight="1">
      <c r="A247" s="51"/>
      <c r="B247" s="51"/>
      <c r="C247" s="430"/>
      <c r="D247" s="680"/>
      <c r="E247" s="430"/>
      <c r="F247" s="430"/>
      <c r="G247" s="430"/>
      <c r="H247" s="430"/>
      <c r="I247" s="430"/>
      <c r="J247" s="430"/>
      <c r="K247" s="430"/>
      <c r="L247" s="430"/>
      <c r="M247" s="430"/>
      <c r="N247" s="52"/>
      <c r="O247" s="52"/>
      <c r="P247" s="52"/>
      <c r="Q247" s="52"/>
      <c r="R247" s="52"/>
      <c r="S247" s="52"/>
      <c r="T247" s="52"/>
      <c r="U247" s="52"/>
      <c r="V247" s="52"/>
      <c r="W247" s="52"/>
    </row>
    <row r="248" spans="1:23" ht="14.25" customHeight="1">
      <c r="A248" s="51"/>
      <c r="B248" s="51"/>
      <c r="C248" s="430"/>
      <c r="D248" s="680"/>
      <c r="E248" s="430"/>
      <c r="F248" s="430"/>
      <c r="G248" s="430"/>
      <c r="H248" s="430"/>
      <c r="I248" s="430"/>
      <c r="J248" s="430"/>
      <c r="K248" s="430"/>
      <c r="L248" s="430"/>
      <c r="M248" s="430"/>
      <c r="N248" s="52"/>
      <c r="O248" s="52"/>
      <c r="P248" s="52"/>
      <c r="Q248" s="52"/>
      <c r="R248" s="52"/>
      <c r="S248" s="52"/>
      <c r="T248" s="52"/>
      <c r="U248" s="52"/>
      <c r="V248" s="52"/>
      <c r="W248" s="52"/>
    </row>
    <row r="249" spans="1:23" ht="14.25" customHeight="1">
      <c r="A249" s="51"/>
      <c r="B249" s="51"/>
      <c r="C249" s="430"/>
      <c r="D249" s="680"/>
      <c r="E249" s="430"/>
      <c r="F249" s="430"/>
      <c r="G249" s="430"/>
      <c r="H249" s="430"/>
      <c r="I249" s="430"/>
      <c r="J249" s="430"/>
      <c r="K249" s="430"/>
      <c r="L249" s="430"/>
      <c r="M249" s="430"/>
      <c r="N249" s="52"/>
      <c r="O249" s="52"/>
      <c r="P249" s="52"/>
      <c r="Q249" s="52"/>
      <c r="R249" s="52"/>
      <c r="S249" s="52"/>
      <c r="T249" s="52"/>
      <c r="U249" s="52"/>
      <c r="V249" s="52"/>
      <c r="W249" s="52"/>
    </row>
    <row r="250" spans="1:23" ht="14.25" customHeight="1">
      <c r="A250" s="51"/>
      <c r="B250" s="51"/>
      <c r="C250" s="430"/>
      <c r="D250" s="680"/>
      <c r="E250" s="430"/>
      <c r="F250" s="430"/>
      <c r="G250" s="430"/>
      <c r="H250" s="430"/>
      <c r="I250" s="430"/>
      <c r="J250" s="430"/>
      <c r="K250" s="430"/>
      <c r="L250" s="430"/>
      <c r="M250" s="430"/>
      <c r="N250" s="52"/>
      <c r="O250" s="52"/>
      <c r="P250" s="52"/>
      <c r="Q250" s="52"/>
      <c r="R250" s="52"/>
      <c r="S250" s="52"/>
      <c r="T250" s="52"/>
      <c r="U250" s="52"/>
      <c r="V250" s="52"/>
      <c r="W250" s="52"/>
    </row>
    <row r="251" spans="1:23" ht="14.25" customHeight="1">
      <c r="A251" s="51"/>
      <c r="B251" s="51"/>
      <c r="C251" s="430"/>
      <c r="D251" s="680"/>
      <c r="E251" s="430"/>
      <c r="F251" s="430"/>
      <c r="G251" s="430"/>
      <c r="H251" s="430"/>
      <c r="I251" s="430"/>
      <c r="J251" s="430"/>
      <c r="K251" s="430"/>
      <c r="L251" s="430"/>
      <c r="M251" s="430"/>
      <c r="N251" s="52"/>
      <c r="O251" s="52"/>
      <c r="P251" s="52"/>
      <c r="Q251" s="52"/>
      <c r="R251" s="52"/>
      <c r="S251" s="52"/>
      <c r="T251" s="52"/>
      <c r="U251" s="52"/>
      <c r="V251" s="52"/>
      <c r="W251" s="52"/>
    </row>
    <row r="252" spans="1:23" ht="14.25" customHeight="1">
      <c r="A252" s="51"/>
      <c r="B252" s="51"/>
      <c r="C252" s="430"/>
      <c r="D252" s="680"/>
      <c r="E252" s="430"/>
      <c r="F252" s="430"/>
      <c r="G252" s="430"/>
      <c r="H252" s="430"/>
      <c r="I252" s="430"/>
      <c r="J252" s="430"/>
      <c r="K252" s="430"/>
      <c r="L252" s="430"/>
      <c r="M252" s="430"/>
      <c r="N252" s="52"/>
      <c r="O252" s="52"/>
      <c r="P252" s="52"/>
      <c r="Q252" s="52"/>
      <c r="R252" s="52"/>
      <c r="S252" s="52"/>
      <c r="T252" s="52"/>
      <c r="U252" s="52"/>
      <c r="V252" s="52"/>
      <c r="W252" s="52"/>
    </row>
    <row r="253" spans="1:23" ht="14.25" customHeight="1">
      <c r="A253" s="51"/>
      <c r="B253" s="51"/>
      <c r="C253" s="430"/>
      <c r="D253" s="680"/>
      <c r="E253" s="430"/>
      <c r="F253" s="430"/>
      <c r="G253" s="430"/>
      <c r="H253" s="430"/>
      <c r="I253" s="430"/>
      <c r="J253" s="430"/>
      <c r="K253" s="430"/>
      <c r="L253" s="430"/>
      <c r="M253" s="430"/>
      <c r="N253" s="52"/>
      <c r="O253" s="52"/>
      <c r="P253" s="52"/>
      <c r="Q253" s="52"/>
      <c r="R253" s="52"/>
      <c r="S253" s="52"/>
      <c r="T253" s="52"/>
      <c r="U253" s="52"/>
      <c r="V253" s="52"/>
      <c r="W253" s="52"/>
    </row>
    <row r="254" spans="1:23" ht="14.25" customHeight="1">
      <c r="A254" s="51"/>
      <c r="B254" s="51"/>
      <c r="C254" s="430"/>
      <c r="D254" s="680"/>
      <c r="E254" s="430"/>
      <c r="F254" s="430"/>
      <c r="G254" s="430"/>
      <c r="H254" s="430"/>
      <c r="I254" s="430"/>
      <c r="J254" s="430"/>
      <c r="K254" s="430"/>
      <c r="L254" s="430"/>
      <c r="M254" s="430"/>
      <c r="N254" s="52"/>
      <c r="O254" s="52"/>
      <c r="P254" s="52"/>
      <c r="Q254" s="52"/>
      <c r="R254" s="52"/>
      <c r="S254" s="52"/>
      <c r="T254" s="52"/>
      <c r="U254" s="52"/>
      <c r="V254" s="52"/>
      <c r="W254" s="52"/>
    </row>
    <row r="255" spans="1:23" ht="14.25" customHeight="1">
      <c r="A255" s="51"/>
      <c r="B255" s="51"/>
      <c r="C255" s="430"/>
      <c r="D255" s="680"/>
      <c r="E255" s="430"/>
      <c r="F255" s="430"/>
      <c r="G255" s="430"/>
      <c r="H255" s="430"/>
      <c r="I255" s="430"/>
      <c r="J255" s="430"/>
      <c r="K255" s="430"/>
      <c r="L255" s="430"/>
      <c r="M255" s="430"/>
      <c r="N255" s="52"/>
      <c r="O255" s="52"/>
      <c r="P255" s="52"/>
      <c r="Q255" s="52"/>
      <c r="R255" s="52"/>
      <c r="S255" s="52"/>
      <c r="T255" s="52"/>
      <c r="U255" s="52"/>
      <c r="V255" s="52"/>
      <c r="W255" s="52"/>
    </row>
    <row r="256" spans="1:23" ht="14.25" customHeight="1">
      <c r="A256" s="51"/>
      <c r="B256" s="51"/>
      <c r="C256" s="430"/>
      <c r="D256" s="680"/>
      <c r="E256" s="430"/>
      <c r="F256" s="430"/>
      <c r="G256" s="430"/>
      <c r="H256" s="430"/>
      <c r="I256" s="430"/>
      <c r="J256" s="430"/>
      <c r="K256" s="430"/>
      <c r="L256" s="430"/>
      <c r="M256" s="430"/>
      <c r="N256" s="52"/>
      <c r="O256" s="52"/>
      <c r="P256" s="52"/>
      <c r="Q256" s="52"/>
      <c r="R256" s="52"/>
      <c r="S256" s="52"/>
      <c r="T256" s="52"/>
      <c r="U256" s="52"/>
      <c r="V256" s="52"/>
      <c r="W256" s="52"/>
    </row>
    <row r="257" spans="1:23" ht="14.25" customHeight="1">
      <c r="A257" s="51"/>
      <c r="B257" s="51"/>
      <c r="C257" s="430"/>
      <c r="D257" s="680"/>
      <c r="E257" s="430"/>
      <c r="F257" s="430"/>
      <c r="G257" s="430"/>
      <c r="H257" s="430"/>
      <c r="I257" s="430"/>
      <c r="J257" s="430"/>
      <c r="K257" s="430"/>
      <c r="L257" s="430"/>
      <c r="M257" s="430"/>
      <c r="N257" s="52"/>
      <c r="O257" s="52"/>
      <c r="P257" s="52"/>
      <c r="Q257" s="52"/>
      <c r="R257" s="52"/>
      <c r="S257" s="52"/>
      <c r="T257" s="52"/>
      <c r="U257" s="52"/>
      <c r="V257" s="52"/>
      <c r="W257" s="52"/>
    </row>
    <row r="258" spans="1:23" ht="14.25" customHeight="1">
      <c r="A258" s="51"/>
      <c r="B258" s="51"/>
      <c r="C258" s="430"/>
      <c r="D258" s="680"/>
      <c r="E258" s="430"/>
      <c r="F258" s="430"/>
      <c r="G258" s="430"/>
      <c r="H258" s="430"/>
      <c r="I258" s="430"/>
      <c r="J258" s="430"/>
      <c r="K258" s="430"/>
      <c r="L258" s="430"/>
      <c r="M258" s="430"/>
      <c r="N258" s="52"/>
      <c r="O258" s="52"/>
      <c r="P258" s="52"/>
      <c r="Q258" s="52"/>
      <c r="R258" s="52"/>
      <c r="S258" s="52"/>
      <c r="T258" s="52"/>
      <c r="U258" s="52"/>
      <c r="V258" s="52"/>
      <c r="W258" s="52"/>
    </row>
    <row r="259" spans="1:23" ht="14.25" customHeight="1">
      <c r="A259" s="51"/>
      <c r="B259" s="51"/>
      <c r="C259" s="430"/>
      <c r="D259" s="680"/>
      <c r="E259" s="430"/>
      <c r="F259" s="430"/>
      <c r="G259" s="430"/>
      <c r="H259" s="430"/>
      <c r="I259" s="430"/>
      <c r="J259" s="430"/>
      <c r="K259" s="430"/>
      <c r="L259" s="430"/>
      <c r="M259" s="430"/>
      <c r="N259" s="52"/>
      <c r="O259" s="52"/>
      <c r="P259" s="52"/>
      <c r="Q259" s="52"/>
      <c r="R259" s="52"/>
      <c r="S259" s="52"/>
      <c r="T259" s="52"/>
      <c r="U259" s="52"/>
      <c r="V259" s="52"/>
      <c r="W259" s="52"/>
    </row>
    <row r="260" spans="1:23" ht="14.25" customHeight="1">
      <c r="A260" s="51"/>
      <c r="B260" s="51"/>
      <c r="C260" s="430"/>
      <c r="D260" s="680"/>
      <c r="E260" s="430"/>
      <c r="F260" s="430"/>
      <c r="G260" s="430"/>
      <c r="H260" s="430"/>
      <c r="I260" s="430"/>
      <c r="J260" s="430"/>
      <c r="K260" s="430"/>
      <c r="L260" s="430"/>
      <c r="M260" s="430"/>
      <c r="N260" s="52"/>
      <c r="O260" s="52"/>
      <c r="P260" s="52"/>
      <c r="Q260" s="52"/>
      <c r="R260" s="52"/>
      <c r="S260" s="52"/>
      <c r="T260" s="52"/>
      <c r="U260" s="52"/>
      <c r="V260" s="52"/>
      <c r="W260" s="52"/>
    </row>
    <row r="261" spans="1:23" ht="14.25" customHeight="1">
      <c r="A261" s="51"/>
      <c r="B261" s="51"/>
      <c r="C261" s="430"/>
      <c r="D261" s="680"/>
      <c r="E261" s="430"/>
      <c r="F261" s="430"/>
      <c r="G261" s="430"/>
      <c r="H261" s="430"/>
      <c r="I261" s="430"/>
      <c r="J261" s="430"/>
      <c r="K261" s="430"/>
      <c r="L261" s="430"/>
      <c r="M261" s="430"/>
      <c r="N261" s="52"/>
      <c r="O261" s="52"/>
      <c r="P261" s="52"/>
      <c r="Q261" s="52"/>
      <c r="R261" s="52"/>
      <c r="S261" s="52"/>
      <c r="T261" s="52"/>
      <c r="U261" s="52"/>
      <c r="V261" s="52"/>
      <c r="W261" s="52"/>
    </row>
    <row r="262" spans="1:23" ht="14.25" customHeight="1">
      <c r="A262" s="51"/>
      <c r="B262" s="51"/>
      <c r="C262" s="430"/>
      <c r="D262" s="680"/>
      <c r="E262" s="430"/>
      <c r="F262" s="430"/>
      <c r="G262" s="430"/>
      <c r="H262" s="430"/>
      <c r="I262" s="430"/>
      <c r="J262" s="430"/>
      <c r="K262" s="430"/>
      <c r="L262" s="430"/>
      <c r="M262" s="430"/>
      <c r="N262" s="52"/>
      <c r="O262" s="52"/>
      <c r="P262" s="52"/>
      <c r="Q262" s="52"/>
      <c r="R262" s="52"/>
      <c r="S262" s="52"/>
      <c r="T262" s="52"/>
      <c r="U262" s="52"/>
      <c r="V262" s="52"/>
      <c r="W262" s="52"/>
    </row>
    <row r="263" spans="1:23" ht="14.25" customHeight="1">
      <c r="A263" s="51"/>
      <c r="B263" s="51"/>
      <c r="C263" s="430"/>
      <c r="D263" s="680"/>
      <c r="E263" s="430"/>
      <c r="F263" s="430"/>
      <c r="G263" s="430"/>
      <c r="H263" s="430"/>
      <c r="I263" s="430"/>
      <c r="J263" s="430"/>
      <c r="K263" s="430"/>
      <c r="L263" s="430"/>
      <c r="M263" s="430"/>
      <c r="N263" s="52"/>
      <c r="O263" s="52"/>
      <c r="P263" s="52"/>
      <c r="Q263" s="52"/>
      <c r="R263" s="52"/>
      <c r="S263" s="52"/>
      <c r="T263" s="52"/>
      <c r="U263" s="52"/>
      <c r="V263" s="52"/>
      <c r="W263" s="52"/>
    </row>
    <row r="264" spans="1:23" ht="14.25" customHeight="1">
      <c r="A264" s="51"/>
      <c r="B264" s="51"/>
      <c r="C264" s="430"/>
      <c r="D264" s="680"/>
      <c r="E264" s="430"/>
      <c r="F264" s="430"/>
      <c r="G264" s="430"/>
      <c r="H264" s="430"/>
      <c r="I264" s="430"/>
      <c r="J264" s="430"/>
      <c r="K264" s="430"/>
      <c r="L264" s="430"/>
      <c r="M264" s="430"/>
      <c r="N264" s="52"/>
      <c r="O264" s="52"/>
      <c r="P264" s="52"/>
      <c r="Q264" s="52"/>
      <c r="R264" s="52"/>
      <c r="S264" s="52"/>
      <c r="T264" s="52"/>
      <c r="U264" s="52"/>
      <c r="V264" s="52"/>
      <c r="W264" s="52"/>
    </row>
    <row r="265" spans="1:23" ht="14.25" customHeight="1">
      <c r="A265" s="51"/>
      <c r="B265" s="51"/>
      <c r="C265" s="430"/>
      <c r="D265" s="680"/>
      <c r="E265" s="430"/>
      <c r="F265" s="430"/>
      <c r="G265" s="430"/>
      <c r="H265" s="430"/>
      <c r="I265" s="430"/>
      <c r="J265" s="430"/>
      <c r="K265" s="430"/>
      <c r="L265" s="430"/>
      <c r="M265" s="430"/>
      <c r="N265" s="52"/>
      <c r="O265" s="52"/>
      <c r="P265" s="52"/>
      <c r="Q265" s="52"/>
      <c r="R265" s="52"/>
      <c r="S265" s="52"/>
      <c r="T265" s="52"/>
      <c r="U265" s="52"/>
      <c r="V265" s="52"/>
      <c r="W265" s="52"/>
    </row>
    <row r="266" spans="1:23" ht="14.25" customHeight="1">
      <c r="A266" s="51"/>
      <c r="B266" s="51"/>
      <c r="C266" s="430"/>
      <c r="D266" s="680"/>
      <c r="E266" s="430"/>
      <c r="F266" s="430"/>
      <c r="G266" s="430"/>
      <c r="H266" s="430"/>
      <c r="I266" s="430"/>
      <c r="J266" s="430"/>
      <c r="K266" s="430"/>
      <c r="L266" s="430"/>
      <c r="M266" s="430"/>
      <c r="N266" s="52"/>
      <c r="O266" s="52"/>
      <c r="P266" s="52"/>
      <c r="Q266" s="52"/>
      <c r="R266" s="52"/>
      <c r="S266" s="52"/>
      <c r="T266" s="52"/>
      <c r="U266" s="52"/>
      <c r="V266" s="52"/>
      <c r="W266" s="52"/>
    </row>
    <row r="267" spans="1:23" ht="14.25" customHeight="1">
      <c r="A267" s="51"/>
      <c r="B267" s="51"/>
      <c r="C267" s="430"/>
      <c r="D267" s="680"/>
      <c r="E267" s="430"/>
      <c r="F267" s="430"/>
      <c r="G267" s="430"/>
      <c r="H267" s="430"/>
      <c r="I267" s="430"/>
      <c r="J267" s="430"/>
      <c r="K267" s="430"/>
      <c r="L267" s="430"/>
      <c r="M267" s="430"/>
      <c r="N267" s="52"/>
      <c r="O267" s="52"/>
      <c r="P267" s="52"/>
      <c r="Q267" s="52"/>
      <c r="R267" s="52"/>
      <c r="S267" s="52"/>
      <c r="T267" s="52"/>
      <c r="U267" s="52"/>
      <c r="V267" s="52"/>
      <c r="W267" s="52"/>
    </row>
    <row r="268" spans="1:23" ht="14.25" customHeight="1">
      <c r="A268" s="51"/>
      <c r="B268" s="51"/>
      <c r="C268" s="430"/>
      <c r="D268" s="680"/>
      <c r="E268" s="430"/>
      <c r="F268" s="430"/>
      <c r="G268" s="430"/>
      <c r="H268" s="430"/>
      <c r="I268" s="430"/>
      <c r="J268" s="430"/>
      <c r="K268" s="430"/>
      <c r="L268" s="430"/>
      <c r="M268" s="430"/>
      <c r="N268" s="52"/>
      <c r="O268" s="52"/>
      <c r="P268" s="52"/>
      <c r="Q268" s="52"/>
      <c r="R268" s="52"/>
      <c r="S268" s="52"/>
      <c r="T268" s="52"/>
      <c r="U268" s="52"/>
      <c r="V268" s="52"/>
      <c r="W268" s="52"/>
    </row>
    <row r="269" spans="1:23" ht="14.25" customHeight="1">
      <c r="A269" s="51"/>
      <c r="B269" s="51"/>
      <c r="C269" s="430"/>
      <c r="D269" s="680"/>
      <c r="E269" s="430"/>
      <c r="F269" s="430"/>
      <c r="G269" s="430"/>
      <c r="H269" s="430"/>
      <c r="I269" s="430"/>
      <c r="J269" s="430"/>
      <c r="K269" s="430"/>
      <c r="L269" s="430"/>
      <c r="M269" s="430"/>
      <c r="N269" s="52"/>
      <c r="O269" s="52"/>
      <c r="P269" s="52"/>
      <c r="Q269" s="52"/>
      <c r="R269" s="52"/>
      <c r="S269" s="52"/>
      <c r="T269" s="52"/>
      <c r="U269" s="52"/>
      <c r="V269" s="52"/>
      <c r="W269" s="52"/>
    </row>
    <row r="270" spans="1:23" ht="14.25" customHeight="1">
      <c r="A270" s="51"/>
      <c r="B270" s="51"/>
      <c r="C270" s="430"/>
      <c r="D270" s="680"/>
      <c r="E270" s="430"/>
      <c r="F270" s="430"/>
      <c r="G270" s="430"/>
      <c r="H270" s="430"/>
      <c r="I270" s="430"/>
      <c r="J270" s="430"/>
      <c r="K270" s="430"/>
      <c r="L270" s="430"/>
      <c r="M270" s="430"/>
      <c r="N270" s="52"/>
      <c r="O270" s="52"/>
      <c r="P270" s="52"/>
      <c r="Q270" s="52"/>
      <c r="R270" s="52"/>
      <c r="S270" s="52"/>
      <c r="T270" s="52"/>
      <c r="U270" s="52"/>
      <c r="V270" s="52"/>
      <c r="W270" s="52"/>
    </row>
    <row r="271" spans="1:23" ht="14.25" customHeight="1">
      <c r="A271" s="51"/>
      <c r="B271" s="51"/>
      <c r="C271" s="430"/>
      <c r="D271" s="680"/>
      <c r="E271" s="430"/>
      <c r="F271" s="430"/>
      <c r="G271" s="430"/>
      <c r="H271" s="430"/>
      <c r="I271" s="430"/>
      <c r="J271" s="430"/>
      <c r="K271" s="430"/>
      <c r="L271" s="430"/>
      <c r="M271" s="430"/>
      <c r="N271" s="52"/>
      <c r="O271" s="52"/>
      <c r="P271" s="52"/>
      <c r="Q271" s="52"/>
      <c r="R271" s="52"/>
      <c r="S271" s="52"/>
      <c r="T271" s="52"/>
      <c r="U271" s="52"/>
      <c r="V271" s="52"/>
      <c r="W271" s="52"/>
    </row>
    <row r="272" spans="1:23" ht="14.25" customHeight="1">
      <c r="A272" s="51"/>
      <c r="B272" s="51"/>
      <c r="C272" s="430"/>
      <c r="D272" s="680"/>
      <c r="E272" s="430"/>
      <c r="F272" s="430"/>
      <c r="G272" s="430"/>
      <c r="H272" s="430"/>
      <c r="I272" s="430"/>
      <c r="J272" s="430"/>
      <c r="K272" s="430"/>
      <c r="L272" s="430"/>
      <c r="M272" s="430"/>
      <c r="N272" s="52"/>
      <c r="O272" s="52"/>
      <c r="P272" s="52"/>
      <c r="Q272" s="52"/>
      <c r="R272" s="52"/>
      <c r="S272" s="52"/>
      <c r="T272" s="52"/>
      <c r="U272" s="52"/>
      <c r="V272" s="52"/>
      <c r="W272" s="52"/>
    </row>
    <row r="273" spans="1:23" ht="14.25" customHeight="1">
      <c r="A273" s="51"/>
      <c r="B273" s="51"/>
      <c r="C273" s="430"/>
      <c r="D273" s="680"/>
      <c r="E273" s="430"/>
      <c r="F273" s="430"/>
      <c r="G273" s="430"/>
      <c r="H273" s="430"/>
      <c r="I273" s="430"/>
      <c r="J273" s="430"/>
      <c r="K273" s="430"/>
      <c r="L273" s="430"/>
      <c r="M273" s="430"/>
      <c r="N273" s="52"/>
      <c r="O273" s="52"/>
      <c r="P273" s="52"/>
      <c r="Q273" s="52"/>
      <c r="R273" s="52"/>
      <c r="S273" s="52"/>
      <c r="T273" s="52"/>
      <c r="U273" s="52"/>
      <c r="V273" s="52"/>
      <c r="W273" s="52"/>
    </row>
    <row r="274" spans="1:23" ht="14.25" customHeight="1">
      <c r="A274" s="51"/>
      <c r="B274" s="51"/>
      <c r="C274" s="430"/>
      <c r="D274" s="680"/>
      <c r="E274" s="430"/>
      <c r="F274" s="430"/>
      <c r="G274" s="430"/>
      <c r="H274" s="430"/>
      <c r="I274" s="430"/>
      <c r="J274" s="430"/>
      <c r="K274" s="430"/>
      <c r="L274" s="430"/>
      <c r="M274" s="430"/>
      <c r="N274" s="52"/>
      <c r="O274" s="52"/>
      <c r="P274" s="52"/>
      <c r="Q274" s="52"/>
      <c r="R274" s="52"/>
      <c r="S274" s="52"/>
      <c r="T274" s="52"/>
      <c r="U274" s="52"/>
      <c r="V274" s="52"/>
      <c r="W274" s="52"/>
    </row>
    <row r="275" spans="1:23" ht="14.25" customHeight="1">
      <c r="A275" s="51"/>
      <c r="B275" s="51"/>
      <c r="C275" s="430"/>
      <c r="D275" s="680"/>
      <c r="E275" s="430"/>
      <c r="F275" s="430"/>
      <c r="G275" s="430"/>
      <c r="H275" s="430"/>
      <c r="I275" s="430"/>
      <c r="J275" s="430"/>
      <c r="K275" s="430"/>
      <c r="L275" s="430"/>
      <c r="M275" s="430"/>
      <c r="N275" s="52"/>
      <c r="O275" s="52"/>
      <c r="P275" s="52"/>
      <c r="Q275" s="52"/>
      <c r="R275" s="52"/>
      <c r="S275" s="52"/>
      <c r="T275" s="52"/>
      <c r="U275" s="52"/>
      <c r="V275" s="52"/>
      <c r="W275" s="52"/>
    </row>
    <row r="276" spans="1:23" ht="14.25" customHeight="1">
      <c r="A276" s="51"/>
      <c r="B276" s="51"/>
      <c r="C276" s="430"/>
      <c r="D276" s="680"/>
      <c r="E276" s="430"/>
      <c r="F276" s="430"/>
      <c r="G276" s="430"/>
      <c r="H276" s="430"/>
      <c r="I276" s="430"/>
      <c r="J276" s="430"/>
      <c r="K276" s="430"/>
      <c r="L276" s="430"/>
      <c r="M276" s="430"/>
      <c r="N276" s="52"/>
      <c r="O276" s="52"/>
      <c r="P276" s="52"/>
      <c r="Q276" s="52"/>
      <c r="R276" s="52"/>
      <c r="S276" s="52"/>
      <c r="T276" s="52"/>
      <c r="U276" s="52"/>
      <c r="V276" s="52"/>
      <c r="W276" s="52"/>
    </row>
    <row r="277" spans="1:23" ht="14.25" customHeight="1">
      <c r="A277" s="51"/>
      <c r="B277" s="51"/>
      <c r="C277" s="430"/>
      <c r="D277" s="680"/>
      <c r="E277" s="430"/>
      <c r="F277" s="430"/>
      <c r="G277" s="430"/>
      <c r="H277" s="430"/>
      <c r="I277" s="430"/>
      <c r="J277" s="430"/>
      <c r="K277" s="430"/>
      <c r="L277" s="430"/>
      <c r="M277" s="430"/>
      <c r="N277" s="52"/>
      <c r="O277" s="52"/>
      <c r="P277" s="52"/>
      <c r="Q277" s="52"/>
      <c r="R277" s="52"/>
      <c r="S277" s="52"/>
      <c r="T277" s="52"/>
      <c r="U277" s="52"/>
      <c r="V277" s="52"/>
      <c r="W277" s="52"/>
    </row>
    <row r="278" spans="1:23" ht="14.25" customHeight="1">
      <c r="A278" s="51"/>
      <c r="B278" s="51"/>
      <c r="C278" s="430"/>
      <c r="D278" s="680"/>
      <c r="E278" s="430"/>
      <c r="F278" s="430"/>
      <c r="G278" s="430"/>
      <c r="H278" s="430"/>
      <c r="I278" s="430"/>
      <c r="J278" s="430"/>
      <c r="K278" s="430"/>
      <c r="L278" s="430"/>
      <c r="M278" s="430"/>
      <c r="N278" s="52"/>
      <c r="O278" s="52"/>
      <c r="P278" s="52"/>
      <c r="Q278" s="52"/>
      <c r="R278" s="52"/>
      <c r="S278" s="52"/>
      <c r="T278" s="52"/>
      <c r="U278" s="52"/>
      <c r="V278" s="52"/>
      <c r="W278" s="52"/>
    </row>
    <row r="279" spans="1:23" ht="14.25" customHeight="1">
      <c r="A279" s="51"/>
      <c r="B279" s="51"/>
      <c r="C279" s="430"/>
      <c r="D279" s="680"/>
      <c r="E279" s="430"/>
      <c r="F279" s="430"/>
      <c r="G279" s="430"/>
      <c r="H279" s="430"/>
      <c r="I279" s="430"/>
      <c r="J279" s="430"/>
      <c r="K279" s="430"/>
      <c r="L279" s="430"/>
      <c r="M279" s="430"/>
      <c r="N279" s="52"/>
      <c r="O279" s="52"/>
      <c r="P279" s="52"/>
      <c r="Q279" s="52"/>
      <c r="R279" s="52"/>
      <c r="S279" s="52"/>
      <c r="T279" s="52"/>
      <c r="U279" s="52"/>
      <c r="V279" s="52"/>
      <c r="W279" s="52"/>
    </row>
    <row r="280" spans="1:23" ht="14.25" customHeight="1">
      <c r="A280" s="51"/>
      <c r="B280" s="51"/>
      <c r="C280" s="430"/>
      <c r="D280" s="680"/>
      <c r="E280" s="430"/>
      <c r="F280" s="430"/>
      <c r="G280" s="430"/>
      <c r="H280" s="430"/>
      <c r="I280" s="430"/>
      <c r="J280" s="430"/>
      <c r="K280" s="430"/>
      <c r="L280" s="430"/>
      <c r="M280" s="430"/>
      <c r="N280" s="52"/>
      <c r="O280" s="52"/>
      <c r="P280" s="52"/>
      <c r="Q280" s="52"/>
      <c r="R280" s="52"/>
      <c r="S280" s="52"/>
      <c r="T280" s="52"/>
      <c r="U280" s="52"/>
      <c r="V280" s="52"/>
      <c r="W280" s="52"/>
    </row>
    <row r="281" spans="1:23" ht="14.25" customHeight="1">
      <c r="A281" s="51"/>
      <c r="B281" s="51"/>
      <c r="C281" s="430"/>
      <c r="D281" s="680"/>
      <c r="E281" s="430"/>
      <c r="F281" s="430"/>
      <c r="G281" s="430"/>
      <c r="H281" s="430"/>
      <c r="I281" s="430"/>
      <c r="J281" s="430"/>
      <c r="K281" s="430"/>
      <c r="L281" s="430"/>
      <c r="M281" s="430"/>
      <c r="N281" s="52"/>
      <c r="O281" s="52"/>
      <c r="P281" s="52"/>
      <c r="Q281" s="52"/>
      <c r="R281" s="52"/>
      <c r="S281" s="52"/>
      <c r="T281" s="52"/>
      <c r="U281" s="52"/>
      <c r="V281" s="52"/>
      <c r="W281" s="52"/>
    </row>
    <row r="282" spans="1:23" ht="14.25" customHeight="1">
      <c r="A282" s="51"/>
      <c r="B282" s="51"/>
      <c r="C282" s="430"/>
      <c r="D282" s="680"/>
      <c r="E282" s="430"/>
      <c r="F282" s="430"/>
      <c r="G282" s="430"/>
      <c r="H282" s="430"/>
      <c r="I282" s="430"/>
      <c r="J282" s="430"/>
      <c r="K282" s="430"/>
      <c r="L282" s="430"/>
      <c r="M282" s="430"/>
      <c r="N282" s="52"/>
      <c r="O282" s="52"/>
      <c r="P282" s="52"/>
      <c r="Q282" s="52"/>
      <c r="R282" s="52"/>
      <c r="S282" s="52"/>
      <c r="T282" s="52"/>
      <c r="U282" s="52"/>
      <c r="V282" s="52"/>
      <c r="W282" s="52"/>
    </row>
    <row r="283" spans="1:23" ht="14.25" customHeight="1">
      <c r="A283" s="51"/>
      <c r="B283" s="51"/>
      <c r="C283" s="430"/>
      <c r="D283" s="680"/>
      <c r="E283" s="430"/>
      <c r="F283" s="430"/>
      <c r="G283" s="430"/>
      <c r="H283" s="430"/>
      <c r="I283" s="430"/>
      <c r="J283" s="430"/>
      <c r="K283" s="430"/>
      <c r="L283" s="430"/>
      <c r="M283" s="430"/>
      <c r="N283" s="52"/>
      <c r="O283" s="52"/>
      <c r="P283" s="52"/>
      <c r="Q283" s="52"/>
      <c r="R283" s="52"/>
      <c r="S283" s="52"/>
      <c r="T283" s="52"/>
      <c r="U283" s="52"/>
      <c r="V283" s="52"/>
      <c r="W283" s="52"/>
    </row>
    <row r="284" spans="1:23" ht="15.75" customHeight="1">
      <c r="D284" s="681"/>
    </row>
    <row r="285" spans="1:23" ht="15.75" customHeight="1">
      <c r="D285" s="681"/>
    </row>
    <row r="286" spans="1:23" ht="15.75" customHeight="1">
      <c r="D286" s="681"/>
    </row>
    <row r="287" spans="1:23" ht="15.75" customHeight="1">
      <c r="D287" s="681"/>
    </row>
    <row r="288" spans="1:23" ht="15.75" customHeight="1">
      <c r="D288" s="681"/>
    </row>
    <row r="289" spans="4:4" ht="15.75" customHeight="1">
      <c r="D289" s="681"/>
    </row>
    <row r="290" spans="4:4" ht="15.75" customHeight="1">
      <c r="D290" s="681"/>
    </row>
    <row r="291" spans="4:4" ht="15.75" customHeight="1">
      <c r="D291" s="681"/>
    </row>
    <row r="292" spans="4:4" ht="15.75" customHeight="1">
      <c r="D292" s="681"/>
    </row>
    <row r="293" spans="4:4" ht="15.75" customHeight="1">
      <c r="D293" s="681"/>
    </row>
    <row r="294" spans="4:4" ht="15.75" customHeight="1">
      <c r="D294" s="681"/>
    </row>
    <row r="295" spans="4:4" ht="15.75" customHeight="1">
      <c r="D295" s="681"/>
    </row>
    <row r="296" spans="4:4" ht="15.75" customHeight="1">
      <c r="D296" s="681"/>
    </row>
    <row r="297" spans="4:4" ht="15.75" customHeight="1">
      <c r="D297" s="681"/>
    </row>
    <row r="298" spans="4:4" ht="15.75" customHeight="1">
      <c r="D298" s="681"/>
    </row>
    <row r="299" spans="4:4" ht="15.75" customHeight="1">
      <c r="D299" s="681"/>
    </row>
    <row r="300" spans="4:4" ht="15.75" customHeight="1">
      <c r="D300" s="681"/>
    </row>
    <row r="301" spans="4:4" ht="15.75" customHeight="1">
      <c r="D301" s="681"/>
    </row>
    <row r="302" spans="4:4" ht="15.75" customHeight="1">
      <c r="D302" s="681"/>
    </row>
    <row r="303" spans="4:4" ht="15.75" customHeight="1">
      <c r="D303" s="681"/>
    </row>
    <row r="304" spans="4:4" ht="15.75" customHeight="1">
      <c r="D304" s="681"/>
    </row>
    <row r="305" spans="4:4" ht="15.75" customHeight="1">
      <c r="D305" s="681"/>
    </row>
    <row r="306" spans="4:4" ht="15.75" customHeight="1">
      <c r="D306" s="681"/>
    </row>
    <row r="307" spans="4:4" ht="15.75" customHeight="1">
      <c r="D307" s="681"/>
    </row>
    <row r="308" spans="4:4" ht="15.75" customHeight="1">
      <c r="D308" s="681"/>
    </row>
    <row r="309" spans="4:4" ht="15.75" customHeight="1">
      <c r="D309" s="681"/>
    </row>
    <row r="310" spans="4:4" ht="15.75" customHeight="1">
      <c r="D310" s="681"/>
    </row>
    <row r="311" spans="4:4" ht="15.75" customHeight="1">
      <c r="D311" s="681"/>
    </row>
    <row r="312" spans="4:4" ht="15.75" customHeight="1">
      <c r="D312" s="681"/>
    </row>
    <row r="313" spans="4:4" ht="15.75" customHeight="1">
      <c r="D313" s="681"/>
    </row>
    <row r="314" spans="4:4" ht="15.75" customHeight="1">
      <c r="D314" s="681"/>
    </row>
    <row r="315" spans="4:4" ht="15.75" customHeight="1">
      <c r="D315" s="681"/>
    </row>
    <row r="316" spans="4:4" ht="15.75" customHeight="1">
      <c r="D316" s="681"/>
    </row>
    <row r="317" spans="4:4" ht="15.75" customHeight="1">
      <c r="D317" s="681"/>
    </row>
    <row r="318" spans="4:4" ht="15.75" customHeight="1">
      <c r="D318" s="681"/>
    </row>
    <row r="319" spans="4:4" ht="15.75" customHeight="1">
      <c r="D319" s="681"/>
    </row>
    <row r="320" spans="4:4" ht="15.75" customHeight="1">
      <c r="D320" s="681"/>
    </row>
    <row r="321" spans="4:4" ht="15.75" customHeight="1">
      <c r="D321" s="681"/>
    </row>
    <row r="322" spans="4:4" ht="15.75" customHeight="1">
      <c r="D322" s="681"/>
    </row>
    <row r="323" spans="4:4" ht="15.75" customHeight="1">
      <c r="D323" s="681"/>
    </row>
    <row r="324" spans="4:4" ht="15.75" customHeight="1">
      <c r="D324" s="681"/>
    </row>
    <row r="325" spans="4:4" ht="15.75" customHeight="1">
      <c r="D325" s="681"/>
    </row>
    <row r="326" spans="4:4" ht="15.75" customHeight="1">
      <c r="D326" s="681"/>
    </row>
    <row r="327" spans="4:4" ht="15.75" customHeight="1">
      <c r="D327" s="681"/>
    </row>
    <row r="328" spans="4:4" ht="15.75" customHeight="1">
      <c r="D328" s="681"/>
    </row>
    <row r="329" spans="4:4" ht="15.75" customHeight="1">
      <c r="D329" s="681"/>
    </row>
    <row r="330" spans="4:4" ht="15.75" customHeight="1">
      <c r="D330" s="681"/>
    </row>
    <row r="331" spans="4:4" ht="15.75" customHeight="1">
      <c r="D331" s="681"/>
    </row>
    <row r="332" spans="4:4" ht="15.75" customHeight="1">
      <c r="D332" s="681"/>
    </row>
    <row r="333" spans="4:4" ht="15.75" customHeight="1">
      <c r="D333" s="681"/>
    </row>
    <row r="334" spans="4:4" ht="15.75" customHeight="1">
      <c r="D334" s="681"/>
    </row>
    <row r="335" spans="4:4" ht="15.75" customHeight="1">
      <c r="D335" s="681"/>
    </row>
    <row r="336" spans="4:4" ht="15.75" customHeight="1">
      <c r="D336" s="681"/>
    </row>
    <row r="337" spans="4:4" ht="15.75" customHeight="1">
      <c r="D337" s="681"/>
    </row>
    <row r="338" spans="4:4" ht="15.75" customHeight="1">
      <c r="D338" s="681"/>
    </row>
    <row r="339" spans="4:4" ht="15.75" customHeight="1">
      <c r="D339" s="681"/>
    </row>
    <row r="340" spans="4:4" ht="15.75" customHeight="1">
      <c r="D340" s="681"/>
    </row>
    <row r="341" spans="4:4" ht="15.75" customHeight="1">
      <c r="D341" s="681"/>
    </row>
    <row r="342" spans="4:4" ht="15.75" customHeight="1">
      <c r="D342" s="681"/>
    </row>
    <row r="343" spans="4:4" ht="15.75" customHeight="1">
      <c r="D343" s="681"/>
    </row>
    <row r="344" spans="4:4" ht="15.75" customHeight="1">
      <c r="D344" s="681"/>
    </row>
    <row r="345" spans="4:4" ht="15.75" customHeight="1">
      <c r="D345" s="681"/>
    </row>
    <row r="346" spans="4:4" ht="15.75" customHeight="1">
      <c r="D346" s="681"/>
    </row>
    <row r="347" spans="4:4" ht="15.75" customHeight="1">
      <c r="D347" s="681"/>
    </row>
    <row r="348" spans="4:4" ht="15.75" customHeight="1">
      <c r="D348" s="681"/>
    </row>
    <row r="349" spans="4:4" ht="15.75" customHeight="1">
      <c r="D349" s="681"/>
    </row>
    <row r="350" spans="4:4" ht="15.75" customHeight="1">
      <c r="D350" s="681"/>
    </row>
    <row r="351" spans="4:4" ht="15.75" customHeight="1">
      <c r="D351" s="681"/>
    </row>
    <row r="352" spans="4:4" ht="15.75" customHeight="1">
      <c r="D352" s="681"/>
    </row>
    <row r="353" spans="4:4" ht="15.75" customHeight="1">
      <c r="D353" s="681"/>
    </row>
    <row r="354" spans="4:4" ht="15.75" customHeight="1">
      <c r="D354" s="681"/>
    </row>
    <row r="355" spans="4:4" ht="15.75" customHeight="1">
      <c r="D355" s="681"/>
    </row>
    <row r="356" spans="4:4" ht="15.75" customHeight="1">
      <c r="D356" s="681"/>
    </row>
    <row r="357" spans="4:4" ht="15.75" customHeight="1">
      <c r="D357" s="681"/>
    </row>
    <row r="358" spans="4:4" ht="15.75" customHeight="1">
      <c r="D358" s="681"/>
    </row>
    <row r="359" spans="4:4" ht="15.75" customHeight="1">
      <c r="D359" s="681"/>
    </row>
    <row r="360" spans="4:4" ht="15.75" customHeight="1">
      <c r="D360" s="681"/>
    </row>
    <row r="361" spans="4:4" ht="15.75" customHeight="1">
      <c r="D361" s="681"/>
    </row>
    <row r="362" spans="4:4" ht="15.75" customHeight="1">
      <c r="D362" s="681"/>
    </row>
    <row r="363" spans="4:4" ht="15.75" customHeight="1">
      <c r="D363" s="681"/>
    </row>
    <row r="364" spans="4:4" ht="15.75" customHeight="1">
      <c r="D364" s="681"/>
    </row>
    <row r="365" spans="4:4" ht="15.75" customHeight="1">
      <c r="D365" s="681"/>
    </row>
    <row r="366" spans="4:4" ht="15.75" customHeight="1">
      <c r="D366" s="681"/>
    </row>
    <row r="367" spans="4:4" ht="15.75" customHeight="1">
      <c r="D367" s="681"/>
    </row>
    <row r="368" spans="4:4" ht="15.75" customHeight="1">
      <c r="D368" s="681"/>
    </row>
    <row r="369" spans="4:4" ht="15.75" customHeight="1">
      <c r="D369" s="681"/>
    </row>
    <row r="370" spans="4:4" ht="15.75" customHeight="1">
      <c r="D370" s="681"/>
    </row>
    <row r="371" spans="4:4" ht="15.75" customHeight="1">
      <c r="D371" s="681"/>
    </row>
    <row r="372" spans="4:4" ht="15.75" customHeight="1">
      <c r="D372" s="681"/>
    </row>
    <row r="373" spans="4:4" ht="15.75" customHeight="1">
      <c r="D373" s="681"/>
    </row>
    <row r="374" spans="4:4" ht="15.75" customHeight="1">
      <c r="D374" s="681"/>
    </row>
    <row r="375" spans="4:4" ht="15.75" customHeight="1">
      <c r="D375" s="681"/>
    </row>
    <row r="376" spans="4:4" ht="15.75" customHeight="1">
      <c r="D376" s="681"/>
    </row>
    <row r="377" spans="4:4" ht="15.75" customHeight="1">
      <c r="D377" s="681"/>
    </row>
    <row r="378" spans="4:4" ht="15.75" customHeight="1">
      <c r="D378" s="681"/>
    </row>
    <row r="379" spans="4:4" ht="15.75" customHeight="1">
      <c r="D379" s="681"/>
    </row>
    <row r="380" spans="4:4" ht="15.75" customHeight="1">
      <c r="D380" s="681"/>
    </row>
    <row r="381" spans="4:4" ht="15.75" customHeight="1">
      <c r="D381" s="681"/>
    </row>
    <row r="382" spans="4:4" ht="15.75" customHeight="1">
      <c r="D382" s="681"/>
    </row>
    <row r="383" spans="4:4" ht="15.75" customHeight="1">
      <c r="D383" s="681"/>
    </row>
    <row r="384" spans="4:4" ht="15.75" customHeight="1">
      <c r="D384" s="681"/>
    </row>
    <row r="385" spans="4:4" ht="15.75" customHeight="1">
      <c r="D385" s="681"/>
    </row>
    <row r="386" spans="4:4" ht="15.75" customHeight="1">
      <c r="D386" s="681"/>
    </row>
    <row r="387" spans="4:4" ht="15.75" customHeight="1">
      <c r="D387" s="681"/>
    </row>
    <row r="388" spans="4:4" ht="15.75" customHeight="1">
      <c r="D388" s="681"/>
    </row>
    <row r="389" spans="4:4" ht="15.75" customHeight="1">
      <c r="D389" s="681"/>
    </row>
    <row r="390" spans="4:4" ht="15.75" customHeight="1">
      <c r="D390" s="681"/>
    </row>
    <row r="391" spans="4:4" ht="15.75" customHeight="1">
      <c r="D391" s="681"/>
    </row>
    <row r="392" spans="4:4" ht="15.75" customHeight="1">
      <c r="D392" s="681"/>
    </row>
    <row r="393" spans="4:4" ht="15.75" customHeight="1">
      <c r="D393" s="681"/>
    </row>
    <row r="394" spans="4:4" ht="15.75" customHeight="1">
      <c r="D394" s="681"/>
    </row>
    <row r="395" spans="4:4" ht="15.75" customHeight="1">
      <c r="D395" s="681"/>
    </row>
    <row r="396" spans="4:4" ht="15.75" customHeight="1">
      <c r="D396" s="681"/>
    </row>
    <row r="397" spans="4:4" ht="15.75" customHeight="1">
      <c r="D397" s="681"/>
    </row>
    <row r="398" spans="4:4" ht="15.75" customHeight="1">
      <c r="D398" s="681"/>
    </row>
    <row r="399" spans="4:4" ht="15.75" customHeight="1">
      <c r="D399" s="681"/>
    </row>
    <row r="400" spans="4:4" ht="15.75" customHeight="1">
      <c r="D400" s="681"/>
    </row>
    <row r="401" spans="4:4" ht="15.75" customHeight="1">
      <c r="D401" s="681"/>
    </row>
    <row r="402" spans="4:4" ht="15.75" customHeight="1">
      <c r="D402" s="681"/>
    </row>
    <row r="403" spans="4:4" ht="15.75" customHeight="1">
      <c r="D403" s="681"/>
    </row>
    <row r="404" spans="4:4" ht="15.75" customHeight="1">
      <c r="D404" s="681"/>
    </row>
    <row r="405" spans="4:4" ht="15.75" customHeight="1">
      <c r="D405" s="681"/>
    </row>
    <row r="406" spans="4:4" ht="15.75" customHeight="1">
      <c r="D406" s="681"/>
    </row>
    <row r="407" spans="4:4" ht="15.75" customHeight="1">
      <c r="D407" s="681"/>
    </row>
    <row r="408" spans="4:4" ht="15.75" customHeight="1">
      <c r="D408" s="681"/>
    </row>
    <row r="409" spans="4:4" ht="15.75" customHeight="1">
      <c r="D409" s="681"/>
    </row>
    <row r="410" spans="4:4" ht="15.75" customHeight="1">
      <c r="D410" s="681"/>
    </row>
    <row r="411" spans="4:4" ht="15.75" customHeight="1">
      <c r="D411" s="681"/>
    </row>
    <row r="412" spans="4:4" ht="15.75" customHeight="1">
      <c r="D412" s="681"/>
    </row>
    <row r="413" spans="4:4" ht="15.75" customHeight="1">
      <c r="D413" s="681"/>
    </row>
    <row r="414" spans="4:4" ht="15.75" customHeight="1">
      <c r="D414" s="681"/>
    </row>
    <row r="415" spans="4:4" ht="15.75" customHeight="1">
      <c r="D415" s="681"/>
    </row>
    <row r="416" spans="4:4" ht="15.75" customHeight="1">
      <c r="D416" s="681"/>
    </row>
    <row r="417" spans="4:4" ht="15.75" customHeight="1">
      <c r="D417" s="681"/>
    </row>
    <row r="418" spans="4:4" ht="15.75" customHeight="1">
      <c r="D418" s="681"/>
    </row>
    <row r="419" spans="4:4" ht="15.75" customHeight="1">
      <c r="D419" s="681"/>
    </row>
    <row r="420" spans="4:4" ht="15.75" customHeight="1">
      <c r="D420" s="681"/>
    </row>
    <row r="421" spans="4:4" ht="15.75" customHeight="1">
      <c r="D421" s="681"/>
    </row>
    <row r="422" spans="4:4" ht="15.75" customHeight="1">
      <c r="D422" s="681"/>
    </row>
    <row r="423" spans="4:4" ht="15.75" customHeight="1">
      <c r="D423" s="681"/>
    </row>
    <row r="424" spans="4:4" ht="15.75" customHeight="1">
      <c r="D424" s="681"/>
    </row>
    <row r="425" spans="4:4" ht="15.75" customHeight="1">
      <c r="D425" s="681"/>
    </row>
    <row r="426" spans="4:4" ht="15.75" customHeight="1">
      <c r="D426" s="681"/>
    </row>
    <row r="427" spans="4:4" ht="15.75" customHeight="1">
      <c r="D427" s="681"/>
    </row>
    <row r="428" spans="4:4" ht="15.75" customHeight="1">
      <c r="D428" s="681"/>
    </row>
    <row r="429" spans="4:4" ht="15.75" customHeight="1">
      <c r="D429" s="681"/>
    </row>
    <row r="430" spans="4:4" ht="15.75" customHeight="1">
      <c r="D430" s="681"/>
    </row>
    <row r="431" spans="4:4" ht="15.75" customHeight="1">
      <c r="D431" s="681"/>
    </row>
    <row r="432" spans="4:4" ht="15.75" customHeight="1">
      <c r="D432" s="681"/>
    </row>
    <row r="433" spans="4:4" ht="15.75" customHeight="1">
      <c r="D433" s="681"/>
    </row>
    <row r="434" spans="4:4" ht="15.75" customHeight="1">
      <c r="D434" s="681"/>
    </row>
    <row r="435" spans="4:4" ht="15.75" customHeight="1">
      <c r="D435" s="681"/>
    </row>
    <row r="436" spans="4:4" ht="15.75" customHeight="1">
      <c r="D436" s="681"/>
    </row>
    <row r="437" spans="4:4" ht="15.75" customHeight="1">
      <c r="D437" s="681"/>
    </row>
    <row r="438" spans="4:4" ht="15.75" customHeight="1">
      <c r="D438" s="681"/>
    </row>
    <row r="439" spans="4:4" ht="15.75" customHeight="1">
      <c r="D439" s="681"/>
    </row>
    <row r="440" spans="4:4" ht="15.75" customHeight="1">
      <c r="D440" s="681"/>
    </row>
    <row r="441" spans="4:4" ht="15.75" customHeight="1">
      <c r="D441" s="681"/>
    </row>
    <row r="442" spans="4:4" ht="15.75" customHeight="1">
      <c r="D442" s="681"/>
    </row>
    <row r="443" spans="4:4" ht="15.75" customHeight="1">
      <c r="D443" s="681"/>
    </row>
    <row r="444" spans="4:4" ht="15.75" customHeight="1">
      <c r="D444" s="681"/>
    </row>
    <row r="445" spans="4:4" ht="15.75" customHeight="1">
      <c r="D445" s="681"/>
    </row>
    <row r="446" spans="4:4" ht="15.75" customHeight="1">
      <c r="D446" s="681"/>
    </row>
    <row r="447" spans="4:4" ht="15.75" customHeight="1">
      <c r="D447" s="681"/>
    </row>
    <row r="448" spans="4:4" ht="15.75" customHeight="1">
      <c r="D448" s="681"/>
    </row>
    <row r="449" spans="4:4" ht="15.75" customHeight="1">
      <c r="D449" s="681"/>
    </row>
    <row r="450" spans="4:4" ht="15.75" customHeight="1">
      <c r="D450" s="681"/>
    </row>
    <row r="451" spans="4:4" ht="15.75" customHeight="1">
      <c r="D451" s="681"/>
    </row>
    <row r="452" spans="4:4" ht="15.75" customHeight="1">
      <c r="D452" s="681"/>
    </row>
    <row r="453" spans="4:4" ht="15.75" customHeight="1">
      <c r="D453" s="681"/>
    </row>
    <row r="454" spans="4:4" ht="15.75" customHeight="1">
      <c r="D454" s="681"/>
    </row>
    <row r="455" spans="4:4" ht="15.75" customHeight="1">
      <c r="D455" s="681"/>
    </row>
    <row r="456" spans="4:4" ht="15.75" customHeight="1">
      <c r="D456" s="681"/>
    </row>
    <row r="457" spans="4:4" ht="15.75" customHeight="1">
      <c r="D457" s="681"/>
    </row>
    <row r="458" spans="4:4" ht="15.75" customHeight="1">
      <c r="D458" s="681"/>
    </row>
    <row r="459" spans="4:4" ht="15.75" customHeight="1">
      <c r="D459" s="681"/>
    </row>
    <row r="460" spans="4:4" ht="15.75" customHeight="1">
      <c r="D460" s="681"/>
    </row>
    <row r="461" spans="4:4" ht="15.75" customHeight="1">
      <c r="D461" s="681"/>
    </row>
    <row r="462" spans="4:4" ht="15.75" customHeight="1">
      <c r="D462" s="681"/>
    </row>
    <row r="463" spans="4:4" ht="15.75" customHeight="1">
      <c r="D463" s="681"/>
    </row>
    <row r="464" spans="4:4" ht="15.75" customHeight="1">
      <c r="D464" s="681"/>
    </row>
    <row r="465" spans="4:4" ht="15.75" customHeight="1">
      <c r="D465" s="681"/>
    </row>
    <row r="466" spans="4:4" ht="15.75" customHeight="1">
      <c r="D466" s="681"/>
    </row>
    <row r="467" spans="4:4" ht="15.75" customHeight="1">
      <c r="D467" s="681"/>
    </row>
    <row r="468" spans="4:4" ht="15.75" customHeight="1">
      <c r="D468" s="681"/>
    </row>
    <row r="469" spans="4:4" ht="15.75" customHeight="1">
      <c r="D469" s="681"/>
    </row>
    <row r="470" spans="4:4" ht="15.75" customHeight="1">
      <c r="D470" s="681"/>
    </row>
    <row r="471" spans="4:4" ht="15.75" customHeight="1">
      <c r="D471" s="681"/>
    </row>
    <row r="472" spans="4:4" ht="15.75" customHeight="1">
      <c r="D472" s="681"/>
    </row>
    <row r="473" spans="4:4" ht="15.75" customHeight="1">
      <c r="D473" s="681"/>
    </row>
    <row r="474" spans="4:4" ht="15.75" customHeight="1">
      <c r="D474" s="681"/>
    </row>
    <row r="475" spans="4:4" ht="15.75" customHeight="1">
      <c r="D475" s="681"/>
    </row>
    <row r="476" spans="4:4" ht="15.75" customHeight="1">
      <c r="D476" s="681"/>
    </row>
    <row r="477" spans="4:4" ht="15.75" customHeight="1">
      <c r="D477" s="681"/>
    </row>
    <row r="478" spans="4:4" ht="15.75" customHeight="1">
      <c r="D478" s="681"/>
    </row>
    <row r="479" spans="4:4" ht="15.75" customHeight="1">
      <c r="D479" s="681"/>
    </row>
    <row r="480" spans="4:4" ht="15.75" customHeight="1">
      <c r="D480" s="681"/>
    </row>
    <row r="481" spans="4:4" ht="15.75" customHeight="1">
      <c r="D481" s="681"/>
    </row>
    <row r="482" spans="4:4" ht="15.75" customHeight="1">
      <c r="D482" s="681"/>
    </row>
    <row r="483" spans="4:4" ht="15.75" customHeight="1">
      <c r="D483" s="681"/>
    </row>
    <row r="484" spans="4:4" ht="15.75" customHeight="1">
      <c r="D484" s="681"/>
    </row>
    <row r="485" spans="4:4" ht="15.75" customHeight="1">
      <c r="D485" s="681"/>
    </row>
    <row r="486" spans="4:4" ht="15.75" customHeight="1">
      <c r="D486" s="681"/>
    </row>
    <row r="487" spans="4:4" ht="15.75" customHeight="1">
      <c r="D487" s="681"/>
    </row>
    <row r="488" spans="4:4" ht="15.75" customHeight="1">
      <c r="D488" s="681"/>
    </row>
    <row r="489" spans="4:4" ht="15.75" customHeight="1">
      <c r="D489" s="681"/>
    </row>
    <row r="490" spans="4:4" ht="15.75" customHeight="1">
      <c r="D490" s="681"/>
    </row>
    <row r="491" spans="4:4" ht="15.75" customHeight="1">
      <c r="D491" s="681"/>
    </row>
    <row r="492" spans="4:4" ht="15.75" customHeight="1">
      <c r="D492" s="681"/>
    </row>
    <row r="493" spans="4:4" ht="15.75" customHeight="1">
      <c r="D493" s="681"/>
    </row>
    <row r="494" spans="4:4" ht="15.75" customHeight="1">
      <c r="D494" s="681"/>
    </row>
    <row r="495" spans="4:4" ht="15.75" customHeight="1">
      <c r="D495" s="681"/>
    </row>
    <row r="496" spans="4:4" ht="15.75" customHeight="1">
      <c r="D496" s="681"/>
    </row>
    <row r="497" spans="4:4" ht="15.75" customHeight="1">
      <c r="D497" s="681"/>
    </row>
    <row r="498" spans="4:4" ht="15.75" customHeight="1">
      <c r="D498" s="681"/>
    </row>
    <row r="499" spans="4:4" ht="15.75" customHeight="1">
      <c r="D499" s="681"/>
    </row>
    <row r="500" spans="4:4" ht="15.75" customHeight="1">
      <c r="D500" s="681"/>
    </row>
    <row r="501" spans="4:4" ht="15.75" customHeight="1">
      <c r="D501" s="681"/>
    </row>
    <row r="502" spans="4:4" ht="15.75" customHeight="1">
      <c r="D502" s="681"/>
    </row>
    <row r="503" spans="4:4" ht="15.75" customHeight="1">
      <c r="D503" s="681"/>
    </row>
    <row r="504" spans="4:4" ht="15.75" customHeight="1">
      <c r="D504" s="681"/>
    </row>
    <row r="505" spans="4:4" ht="15.75" customHeight="1">
      <c r="D505" s="681"/>
    </row>
    <row r="506" spans="4:4" ht="15.75" customHeight="1">
      <c r="D506" s="681"/>
    </row>
    <row r="507" spans="4:4" ht="15.75" customHeight="1">
      <c r="D507" s="681"/>
    </row>
    <row r="508" spans="4:4" ht="15.75" customHeight="1">
      <c r="D508" s="681"/>
    </row>
    <row r="509" spans="4:4" ht="15.75" customHeight="1">
      <c r="D509" s="681"/>
    </row>
    <row r="510" spans="4:4" ht="15.75" customHeight="1">
      <c r="D510" s="681"/>
    </row>
    <row r="511" spans="4:4" ht="15.75" customHeight="1">
      <c r="D511" s="681"/>
    </row>
    <row r="512" spans="4:4" ht="15.75" customHeight="1">
      <c r="D512" s="681"/>
    </row>
    <row r="513" spans="4:4" ht="15.75" customHeight="1">
      <c r="D513" s="681"/>
    </row>
    <row r="514" spans="4:4" ht="15.75" customHeight="1">
      <c r="D514" s="681"/>
    </row>
    <row r="515" spans="4:4" ht="15.75" customHeight="1">
      <c r="D515" s="681"/>
    </row>
    <row r="516" spans="4:4" ht="15.75" customHeight="1">
      <c r="D516" s="681"/>
    </row>
    <row r="517" spans="4:4" ht="15.75" customHeight="1">
      <c r="D517" s="681"/>
    </row>
    <row r="518" spans="4:4" ht="15.75" customHeight="1">
      <c r="D518" s="681"/>
    </row>
    <row r="519" spans="4:4" ht="15.75" customHeight="1">
      <c r="D519" s="681"/>
    </row>
    <row r="520" spans="4:4" ht="15.75" customHeight="1">
      <c r="D520" s="681"/>
    </row>
    <row r="521" spans="4:4" ht="15.75" customHeight="1">
      <c r="D521" s="681"/>
    </row>
    <row r="522" spans="4:4" ht="15.75" customHeight="1">
      <c r="D522" s="681"/>
    </row>
    <row r="523" spans="4:4" ht="15.75" customHeight="1">
      <c r="D523" s="681"/>
    </row>
    <row r="524" spans="4:4" ht="15.75" customHeight="1">
      <c r="D524" s="681"/>
    </row>
    <row r="525" spans="4:4" ht="15.75" customHeight="1">
      <c r="D525" s="681"/>
    </row>
    <row r="526" spans="4:4" ht="15.75" customHeight="1">
      <c r="D526" s="681"/>
    </row>
    <row r="527" spans="4:4" ht="15.75" customHeight="1">
      <c r="D527" s="681"/>
    </row>
    <row r="528" spans="4:4" ht="15.75" customHeight="1">
      <c r="D528" s="681"/>
    </row>
    <row r="529" spans="4:4" ht="15.75" customHeight="1">
      <c r="D529" s="681"/>
    </row>
    <row r="530" spans="4:4" ht="15.75" customHeight="1">
      <c r="D530" s="681"/>
    </row>
    <row r="531" spans="4:4" ht="15.75" customHeight="1">
      <c r="D531" s="681"/>
    </row>
    <row r="532" spans="4:4" ht="15.75" customHeight="1">
      <c r="D532" s="681"/>
    </row>
    <row r="533" spans="4:4" ht="15.75" customHeight="1">
      <c r="D533" s="681"/>
    </row>
    <row r="534" spans="4:4" ht="15.75" customHeight="1">
      <c r="D534" s="681"/>
    </row>
    <row r="535" spans="4:4" ht="15.75" customHeight="1">
      <c r="D535" s="681"/>
    </row>
    <row r="536" spans="4:4" ht="15.75" customHeight="1">
      <c r="D536" s="681"/>
    </row>
    <row r="537" spans="4:4" ht="15.75" customHeight="1">
      <c r="D537" s="681"/>
    </row>
    <row r="538" spans="4:4" ht="15.75" customHeight="1">
      <c r="D538" s="681"/>
    </row>
    <row r="539" spans="4:4" ht="15.75" customHeight="1">
      <c r="D539" s="681"/>
    </row>
    <row r="540" spans="4:4" ht="15.75" customHeight="1">
      <c r="D540" s="681"/>
    </row>
    <row r="541" spans="4:4" ht="15.75" customHeight="1">
      <c r="D541" s="681"/>
    </row>
    <row r="542" spans="4:4" ht="15.75" customHeight="1">
      <c r="D542" s="681"/>
    </row>
    <row r="543" spans="4:4" ht="15.75" customHeight="1">
      <c r="D543" s="681"/>
    </row>
    <row r="544" spans="4:4" ht="15.75" customHeight="1">
      <c r="D544" s="681"/>
    </row>
    <row r="545" spans="4:4" ht="15.75" customHeight="1">
      <c r="D545" s="681"/>
    </row>
    <row r="546" spans="4:4" ht="15.75" customHeight="1">
      <c r="D546" s="681"/>
    </row>
    <row r="547" spans="4:4" ht="15.75" customHeight="1">
      <c r="D547" s="681"/>
    </row>
    <row r="548" spans="4:4" ht="15.75" customHeight="1">
      <c r="D548" s="681"/>
    </row>
    <row r="549" spans="4:4" ht="15.75" customHeight="1">
      <c r="D549" s="681"/>
    </row>
    <row r="550" spans="4:4" ht="15.75" customHeight="1">
      <c r="D550" s="681"/>
    </row>
    <row r="551" spans="4:4" ht="15.75" customHeight="1">
      <c r="D551" s="681"/>
    </row>
    <row r="552" spans="4:4" ht="15.75" customHeight="1">
      <c r="D552" s="681"/>
    </row>
    <row r="553" spans="4:4" ht="15.75" customHeight="1">
      <c r="D553" s="681"/>
    </row>
    <row r="554" spans="4:4" ht="15.75" customHeight="1">
      <c r="D554" s="681"/>
    </row>
    <row r="555" spans="4:4" ht="15.75" customHeight="1">
      <c r="D555" s="681"/>
    </row>
    <row r="556" spans="4:4" ht="15.75" customHeight="1">
      <c r="D556" s="681"/>
    </row>
    <row r="557" spans="4:4" ht="15.75" customHeight="1">
      <c r="D557" s="681"/>
    </row>
    <row r="558" spans="4:4" ht="15.75" customHeight="1">
      <c r="D558" s="681"/>
    </row>
    <row r="559" spans="4:4" ht="15.75" customHeight="1">
      <c r="D559" s="681"/>
    </row>
    <row r="560" spans="4:4" ht="15.75" customHeight="1">
      <c r="D560" s="681"/>
    </row>
    <row r="561" spans="4:4" ht="15.75" customHeight="1">
      <c r="D561" s="681"/>
    </row>
    <row r="562" spans="4:4" ht="15.75" customHeight="1">
      <c r="D562" s="681"/>
    </row>
    <row r="563" spans="4:4" ht="15.75" customHeight="1">
      <c r="D563" s="681"/>
    </row>
    <row r="564" spans="4:4" ht="15.75" customHeight="1">
      <c r="D564" s="681"/>
    </row>
    <row r="565" spans="4:4" ht="15.75" customHeight="1">
      <c r="D565" s="681"/>
    </row>
    <row r="566" spans="4:4" ht="15.75" customHeight="1">
      <c r="D566" s="681"/>
    </row>
    <row r="567" spans="4:4" ht="15.75" customHeight="1">
      <c r="D567" s="681"/>
    </row>
    <row r="568" spans="4:4" ht="15.75" customHeight="1">
      <c r="D568" s="681"/>
    </row>
    <row r="569" spans="4:4" ht="15.75" customHeight="1">
      <c r="D569" s="681"/>
    </row>
    <row r="570" spans="4:4" ht="15.75" customHeight="1">
      <c r="D570" s="681"/>
    </row>
    <row r="571" spans="4:4" ht="15.75" customHeight="1">
      <c r="D571" s="681"/>
    </row>
    <row r="572" spans="4:4" ht="15.75" customHeight="1">
      <c r="D572" s="681"/>
    </row>
    <row r="573" spans="4:4" ht="15.75" customHeight="1">
      <c r="D573" s="681"/>
    </row>
    <row r="574" spans="4:4" ht="15.75" customHeight="1">
      <c r="D574" s="681"/>
    </row>
    <row r="575" spans="4:4" ht="15.75" customHeight="1">
      <c r="D575" s="681"/>
    </row>
    <row r="576" spans="4:4" ht="15.75" customHeight="1">
      <c r="D576" s="681"/>
    </row>
    <row r="577" spans="4:4" ht="15.75" customHeight="1">
      <c r="D577" s="681"/>
    </row>
    <row r="578" spans="4:4" ht="15.75" customHeight="1">
      <c r="D578" s="681"/>
    </row>
    <row r="579" spans="4:4" ht="15.75" customHeight="1">
      <c r="D579" s="681"/>
    </row>
    <row r="580" spans="4:4" ht="15.75" customHeight="1">
      <c r="D580" s="681"/>
    </row>
    <row r="581" spans="4:4" ht="15.75" customHeight="1">
      <c r="D581" s="681"/>
    </row>
    <row r="582" spans="4:4" ht="15.75" customHeight="1">
      <c r="D582" s="681"/>
    </row>
    <row r="583" spans="4:4" ht="15.75" customHeight="1">
      <c r="D583" s="681"/>
    </row>
    <row r="584" spans="4:4" ht="15.75" customHeight="1">
      <c r="D584" s="681"/>
    </row>
    <row r="585" spans="4:4" ht="15.75" customHeight="1">
      <c r="D585" s="681"/>
    </row>
    <row r="586" spans="4:4" ht="15.75" customHeight="1">
      <c r="D586" s="681"/>
    </row>
    <row r="587" spans="4:4" ht="15.75" customHeight="1">
      <c r="D587" s="681"/>
    </row>
    <row r="588" spans="4:4" ht="15.75" customHeight="1">
      <c r="D588" s="681"/>
    </row>
    <row r="589" spans="4:4" ht="15.75" customHeight="1">
      <c r="D589" s="681"/>
    </row>
    <row r="590" spans="4:4" ht="15.75" customHeight="1">
      <c r="D590" s="681"/>
    </row>
    <row r="591" spans="4:4" ht="15.75" customHeight="1">
      <c r="D591" s="681"/>
    </row>
    <row r="592" spans="4:4" ht="15.75" customHeight="1">
      <c r="D592" s="681"/>
    </row>
    <row r="593" spans="4:4" ht="15.75" customHeight="1">
      <c r="D593" s="681"/>
    </row>
    <row r="594" spans="4:4" ht="15.75" customHeight="1">
      <c r="D594" s="681"/>
    </row>
    <row r="595" spans="4:4" ht="15.75" customHeight="1">
      <c r="D595" s="681"/>
    </row>
    <row r="596" spans="4:4" ht="15.75" customHeight="1">
      <c r="D596" s="681"/>
    </row>
    <row r="597" spans="4:4" ht="15.75" customHeight="1">
      <c r="D597" s="681"/>
    </row>
    <row r="598" spans="4:4" ht="15.75" customHeight="1">
      <c r="D598" s="681"/>
    </row>
    <row r="599" spans="4:4" ht="15.75" customHeight="1">
      <c r="D599" s="681"/>
    </row>
    <row r="600" spans="4:4" ht="15.75" customHeight="1">
      <c r="D600" s="681"/>
    </row>
    <row r="601" spans="4:4" ht="15.75" customHeight="1">
      <c r="D601" s="681"/>
    </row>
    <row r="602" spans="4:4" ht="15.75" customHeight="1">
      <c r="D602" s="681"/>
    </row>
    <row r="603" spans="4:4" ht="15.75" customHeight="1">
      <c r="D603" s="681"/>
    </row>
    <row r="604" spans="4:4" ht="15.75" customHeight="1">
      <c r="D604" s="681"/>
    </row>
    <row r="605" spans="4:4" ht="15.75" customHeight="1">
      <c r="D605" s="681"/>
    </row>
    <row r="606" spans="4:4" ht="15.75" customHeight="1">
      <c r="D606" s="681"/>
    </row>
    <row r="607" spans="4:4" ht="15.75" customHeight="1">
      <c r="D607" s="681"/>
    </row>
    <row r="608" spans="4:4" ht="15.75" customHeight="1">
      <c r="D608" s="681"/>
    </row>
    <row r="609" spans="4:4" ht="15.75" customHeight="1">
      <c r="D609" s="681"/>
    </row>
    <row r="610" spans="4:4" ht="15.75" customHeight="1">
      <c r="D610" s="681"/>
    </row>
    <row r="611" spans="4:4" ht="15.75" customHeight="1">
      <c r="D611" s="681"/>
    </row>
    <row r="612" spans="4:4" ht="15.75" customHeight="1">
      <c r="D612" s="681"/>
    </row>
    <row r="613" spans="4:4" ht="15.75" customHeight="1">
      <c r="D613" s="681"/>
    </row>
    <row r="614" spans="4:4" ht="15.75" customHeight="1">
      <c r="D614" s="681"/>
    </row>
    <row r="615" spans="4:4" ht="15.75" customHeight="1">
      <c r="D615" s="681"/>
    </row>
    <row r="616" spans="4:4" ht="15.75" customHeight="1">
      <c r="D616" s="681"/>
    </row>
    <row r="617" spans="4:4" ht="15.75" customHeight="1">
      <c r="D617" s="681"/>
    </row>
    <row r="618" spans="4:4" ht="15.75" customHeight="1">
      <c r="D618" s="681"/>
    </row>
    <row r="619" spans="4:4" ht="15.75" customHeight="1">
      <c r="D619" s="681"/>
    </row>
    <row r="620" spans="4:4" ht="15.75" customHeight="1">
      <c r="D620" s="681"/>
    </row>
    <row r="621" spans="4:4" ht="15.75" customHeight="1">
      <c r="D621" s="681"/>
    </row>
    <row r="622" spans="4:4" ht="15.75" customHeight="1">
      <c r="D622" s="681"/>
    </row>
    <row r="623" spans="4:4" ht="15.75" customHeight="1">
      <c r="D623" s="681"/>
    </row>
    <row r="624" spans="4:4" ht="15.75" customHeight="1">
      <c r="D624" s="681"/>
    </row>
    <row r="625" spans="4:4" ht="15.75" customHeight="1">
      <c r="D625" s="681"/>
    </row>
    <row r="626" spans="4:4" ht="15.75" customHeight="1">
      <c r="D626" s="681"/>
    </row>
    <row r="627" spans="4:4" ht="15.75" customHeight="1">
      <c r="D627" s="681"/>
    </row>
    <row r="628" spans="4:4" ht="15.75" customHeight="1">
      <c r="D628" s="681"/>
    </row>
    <row r="629" spans="4:4" ht="15.75" customHeight="1">
      <c r="D629" s="681"/>
    </row>
    <row r="630" spans="4:4" ht="15.75" customHeight="1">
      <c r="D630" s="681"/>
    </row>
    <row r="631" spans="4:4" ht="15.75" customHeight="1">
      <c r="D631" s="681"/>
    </row>
    <row r="632" spans="4:4" ht="15.75" customHeight="1">
      <c r="D632" s="681"/>
    </row>
    <row r="633" spans="4:4" ht="15.75" customHeight="1">
      <c r="D633" s="681"/>
    </row>
    <row r="634" spans="4:4" ht="15.75" customHeight="1">
      <c r="D634" s="681"/>
    </row>
    <row r="635" spans="4:4" ht="15.75" customHeight="1">
      <c r="D635" s="681"/>
    </row>
    <row r="636" spans="4:4" ht="15.75" customHeight="1">
      <c r="D636" s="681"/>
    </row>
    <row r="637" spans="4:4" ht="15.75" customHeight="1">
      <c r="D637" s="681"/>
    </row>
    <row r="638" spans="4:4" ht="15.75" customHeight="1">
      <c r="D638" s="681"/>
    </row>
    <row r="639" spans="4:4" ht="15.75" customHeight="1">
      <c r="D639" s="681"/>
    </row>
    <row r="640" spans="4:4" ht="15.75" customHeight="1">
      <c r="D640" s="681"/>
    </row>
    <row r="641" spans="4:4" ht="15.75" customHeight="1">
      <c r="D641" s="681"/>
    </row>
    <row r="642" spans="4:4" ht="15.75" customHeight="1">
      <c r="D642" s="681"/>
    </row>
    <row r="643" spans="4:4" ht="15.75" customHeight="1">
      <c r="D643" s="681"/>
    </row>
    <row r="644" spans="4:4" ht="15.75" customHeight="1">
      <c r="D644" s="681"/>
    </row>
    <row r="645" spans="4:4" ht="15.75" customHeight="1">
      <c r="D645" s="681"/>
    </row>
    <row r="646" spans="4:4" ht="15.75" customHeight="1">
      <c r="D646" s="681"/>
    </row>
    <row r="647" spans="4:4" ht="15.75" customHeight="1">
      <c r="D647" s="681"/>
    </row>
    <row r="648" spans="4:4" ht="15.75" customHeight="1">
      <c r="D648" s="681"/>
    </row>
    <row r="649" spans="4:4" ht="15.75" customHeight="1">
      <c r="D649" s="681"/>
    </row>
    <row r="650" spans="4:4" ht="15.75" customHeight="1">
      <c r="D650" s="681"/>
    </row>
    <row r="651" spans="4:4" ht="15.75" customHeight="1">
      <c r="D651" s="681"/>
    </row>
    <row r="652" spans="4:4" ht="15.75" customHeight="1">
      <c r="D652" s="681"/>
    </row>
    <row r="653" spans="4:4" ht="15.75" customHeight="1">
      <c r="D653" s="681"/>
    </row>
    <row r="654" spans="4:4" ht="15.75" customHeight="1">
      <c r="D654" s="681"/>
    </row>
    <row r="655" spans="4:4" ht="15.75" customHeight="1">
      <c r="D655" s="681"/>
    </row>
    <row r="656" spans="4:4" ht="15.75" customHeight="1">
      <c r="D656" s="681"/>
    </row>
    <row r="657" spans="4:4" ht="15.75" customHeight="1">
      <c r="D657" s="681"/>
    </row>
    <row r="658" spans="4:4" ht="15.75" customHeight="1">
      <c r="D658" s="681"/>
    </row>
    <row r="659" spans="4:4" ht="15.75" customHeight="1">
      <c r="D659" s="681"/>
    </row>
    <row r="660" spans="4:4" ht="15.75" customHeight="1">
      <c r="D660" s="681"/>
    </row>
    <row r="661" spans="4:4" ht="15.75" customHeight="1">
      <c r="D661" s="681"/>
    </row>
    <row r="662" spans="4:4" ht="15.75" customHeight="1">
      <c r="D662" s="681"/>
    </row>
    <row r="663" spans="4:4" ht="15.75" customHeight="1">
      <c r="D663" s="681"/>
    </row>
    <row r="664" spans="4:4" ht="15.75" customHeight="1">
      <c r="D664" s="681"/>
    </row>
    <row r="665" spans="4:4" ht="15.75" customHeight="1">
      <c r="D665" s="681"/>
    </row>
    <row r="666" spans="4:4" ht="15.75" customHeight="1">
      <c r="D666" s="681"/>
    </row>
    <row r="667" spans="4:4" ht="15.75" customHeight="1">
      <c r="D667" s="681"/>
    </row>
    <row r="668" spans="4:4" ht="15.75" customHeight="1">
      <c r="D668" s="681"/>
    </row>
    <row r="669" spans="4:4" ht="15.75" customHeight="1">
      <c r="D669" s="681"/>
    </row>
    <row r="670" spans="4:4" ht="15.75" customHeight="1">
      <c r="D670" s="681"/>
    </row>
    <row r="671" spans="4:4" ht="15.75" customHeight="1">
      <c r="D671" s="681"/>
    </row>
    <row r="672" spans="4:4" ht="15.75" customHeight="1">
      <c r="D672" s="681"/>
    </row>
    <row r="673" spans="4:4" ht="15.75" customHeight="1">
      <c r="D673" s="681"/>
    </row>
    <row r="674" spans="4:4" ht="15.75" customHeight="1">
      <c r="D674" s="681"/>
    </row>
    <row r="675" spans="4:4" ht="15.75" customHeight="1">
      <c r="D675" s="681"/>
    </row>
    <row r="676" spans="4:4" ht="15.75" customHeight="1">
      <c r="D676" s="681"/>
    </row>
    <row r="677" spans="4:4" ht="15.75" customHeight="1">
      <c r="D677" s="681"/>
    </row>
    <row r="678" spans="4:4" ht="15.75" customHeight="1">
      <c r="D678" s="681"/>
    </row>
    <row r="679" spans="4:4" ht="15.75" customHeight="1">
      <c r="D679" s="681"/>
    </row>
    <row r="680" spans="4:4" ht="15.75" customHeight="1">
      <c r="D680" s="681"/>
    </row>
    <row r="681" spans="4:4" ht="15.75" customHeight="1">
      <c r="D681" s="681"/>
    </row>
    <row r="682" spans="4:4" ht="15.75" customHeight="1">
      <c r="D682" s="681"/>
    </row>
    <row r="683" spans="4:4" ht="15.75" customHeight="1">
      <c r="D683" s="681"/>
    </row>
    <row r="684" spans="4:4" ht="15.75" customHeight="1">
      <c r="D684" s="681"/>
    </row>
    <row r="685" spans="4:4" ht="15.75" customHeight="1">
      <c r="D685" s="681"/>
    </row>
    <row r="686" spans="4:4" ht="15.75" customHeight="1">
      <c r="D686" s="681"/>
    </row>
    <row r="687" spans="4:4" ht="15.75" customHeight="1">
      <c r="D687" s="681"/>
    </row>
    <row r="688" spans="4:4" ht="15.75" customHeight="1">
      <c r="D688" s="681"/>
    </row>
    <row r="689" spans="4:4" ht="15.75" customHeight="1">
      <c r="D689" s="681"/>
    </row>
    <row r="690" spans="4:4" ht="15.75" customHeight="1">
      <c r="D690" s="681"/>
    </row>
    <row r="691" spans="4:4" ht="15.75" customHeight="1">
      <c r="D691" s="681"/>
    </row>
    <row r="692" spans="4:4" ht="15.75" customHeight="1">
      <c r="D692" s="681"/>
    </row>
    <row r="693" spans="4:4" ht="15.75" customHeight="1">
      <c r="D693" s="681"/>
    </row>
    <row r="694" spans="4:4" ht="15.75" customHeight="1">
      <c r="D694" s="681"/>
    </row>
    <row r="695" spans="4:4" ht="15.75" customHeight="1">
      <c r="D695" s="681"/>
    </row>
    <row r="696" spans="4:4" ht="15.75" customHeight="1">
      <c r="D696" s="681"/>
    </row>
    <row r="697" spans="4:4" ht="15.75" customHeight="1">
      <c r="D697" s="681"/>
    </row>
    <row r="698" spans="4:4" ht="15.75" customHeight="1">
      <c r="D698" s="681"/>
    </row>
    <row r="699" spans="4:4" ht="15.75" customHeight="1">
      <c r="D699" s="681"/>
    </row>
    <row r="700" spans="4:4" ht="15.75" customHeight="1">
      <c r="D700" s="681"/>
    </row>
    <row r="701" spans="4:4" ht="15.75" customHeight="1">
      <c r="D701" s="681"/>
    </row>
    <row r="702" spans="4:4" ht="15.75" customHeight="1">
      <c r="D702" s="681"/>
    </row>
    <row r="703" spans="4:4" ht="15.75" customHeight="1">
      <c r="D703" s="681"/>
    </row>
    <row r="704" spans="4:4" ht="15.75" customHeight="1">
      <c r="D704" s="681"/>
    </row>
    <row r="705" spans="4:4" ht="15.75" customHeight="1">
      <c r="D705" s="681"/>
    </row>
    <row r="706" spans="4:4" ht="15.75" customHeight="1">
      <c r="D706" s="681"/>
    </row>
    <row r="707" spans="4:4" ht="15.75" customHeight="1">
      <c r="D707" s="681"/>
    </row>
    <row r="708" spans="4:4" ht="15.75" customHeight="1">
      <c r="D708" s="681"/>
    </row>
    <row r="709" spans="4:4" ht="15.75" customHeight="1">
      <c r="D709" s="681"/>
    </row>
    <row r="710" spans="4:4" ht="15.75" customHeight="1">
      <c r="D710" s="681"/>
    </row>
    <row r="711" spans="4:4" ht="15.75" customHeight="1">
      <c r="D711" s="681"/>
    </row>
    <row r="712" spans="4:4" ht="15.75" customHeight="1">
      <c r="D712" s="681"/>
    </row>
    <row r="713" spans="4:4" ht="15.75" customHeight="1">
      <c r="D713" s="681"/>
    </row>
    <row r="714" spans="4:4" ht="15.75" customHeight="1">
      <c r="D714" s="681"/>
    </row>
    <row r="715" spans="4:4" ht="15.75" customHeight="1">
      <c r="D715" s="681"/>
    </row>
    <row r="716" spans="4:4" ht="15.75" customHeight="1">
      <c r="D716" s="681"/>
    </row>
    <row r="717" spans="4:4" ht="15.75" customHeight="1">
      <c r="D717" s="681"/>
    </row>
    <row r="718" spans="4:4" ht="15.75" customHeight="1">
      <c r="D718" s="681"/>
    </row>
    <row r="719" spans="4:4" ht="15.75" customHeight="1">
      <c r="D719" s="681"/>
    </row>
    <row r="720" spans="4:4" ht="15.75" customHeight="1">
      <c r="D720" s="681"/>
    </row>
    <row r="721" spans="4:4" ht="15.75" customHeight="1">
      <c r="D721" s="681"/>
    </row>
    <row r="722" spans="4:4" ht="15.75" customHeight="1">
      <c r="D722" s="681"/>
    </row>
    <row r="723" spans="4:4" ht="15.75" customHeight="1">
      <c r="D723" s="681"/>
    </row>
    <row r="724" spans="4:4" ht="15.75" customHeight="1">
      <c r="D724" s="681"/>
    </row>
    <row r="725" spans="4:4" ht="15.75" customHeight="1">
      <c r="D725" s="681"/>
    </row>
    <row r="726" spans="4:4" ht="15.75" customHeight="1">
      <c r="D726" s="681"/>
    </row>
    <row r="727" spans="4:4" ht="15.75" customHeight="1">
      <c r="D727" s="681"/>
    </row>
    <row r="728" spans="4:4" ht="15.75" customHeight="1">
      <c r="D728" s="681"/>
    </row>
    <row r="729" spans="4:4" ht="15.75" customHeight="1">
      <c r="D729" s="681"/>
    </row>
    <row r="730" spans="4:4" ht="15.75" customHeight="1">
      <c r="D730" s="681"/>
    </row>
    <row r="731" spans="4:4" ht="15.75" customHeight="1">
      <c r="D731" s="681"/>
    </row>
    <row r="732" spans="4:4" ht="15.75" customHeight="1">
      <c r="D732" s="681"/>
    </row>
    <row r="733" spans="4:4" ht="15.75" customHeight="1">
      <c r="D733" s="681"/>
    </row>
    <row r="734" spans="4:4" ht="15.75" customHeight="1">
      <c r="D734" s="681"/>
    </row>
    <row r="735" spans="4:4" ht="15.75" customHeight="1">
      <c r="D735" s="681"/>
    </row>
    <row r="736" spans="4:4" ht="15.75" customHeight="1">
      <c r="D736" s="681"/>
    </row>
    <row r="737" spans="4:4" ht="15.75" customHeight="1">
      <c r="D737" s="681"/>
    </row>
    <row r="738" spans="4:4" ht="15.75" customHeight="1">
      <c r="D738" s="681"/>
    </row>
    <row r="739" spans="4:4" ht="15.75" customHeight="1">
      <c r="D739" s="681"/>
    </row>
    <row r="740" spans="4:4" ht="15.75" customHeight="1">
      <c r="D740" s="681"/>
    </row>
    <row r="741" spans="4:4" ht="15.75" customHeight="1">
      <c r="D741" s="681"/>
    </row>
    <row r="742" spans="4:4" ht="15.75" customHeight="1">
      <c r="D742" s="681"/>
    </row>
    <row r="743" spans="4:4" ht="15.75" customHeight="1">
      <c r="D743" s="681"/>
    </row>
    <row r="744" spans="4:4" ht="15.75" customHeight="1">
      <c r="D744" s="681"/>
    </row>
    <row r="745" spans="4:4" ht="15.75" customHeight="1">
      <c r="D745" s="681"/>
    </row>
    <row r="746" spans="4:4" ht="15.75" customHeight="1">
      <c r="D746" s="681"/>
    </row>
    <row r="747" spans="4:4" ht="15.75" customHeight="1">
      <c r="D747" s="681"/>
    </row>
    <row r="748" spans="4:4" ht="15.75" customHeight="1">
      <c r="D748" s="681"/>
    </row>
    <row r="749" spans="4:4" ht="15.75" customHeight="1">
      <c r="D749" s="681"/>
    </row>
    <row r="750" spans="4:4" ht="15.75" customHeight="1">
      <c r="D750" s="681"/>
    </row>
    <row r="751" spans="4:4" ht="15.75" customHeight="1">
      <c r="D751" s="681"/>
    </row>
    <row r="752" spans="4:4" ht="15.75" customHeight="1">
      <c r="D752" s="681"/>
    </row>
    <row r="753" spans="4:4" ht="15.75" customHeight="1">
      <c r="D753" s="681"/>
    </row>
    <row r="754" spans="4:4" ht="15.75" customHeight="1">
      <c r="D754" s="681"/>
    </row>
    <row r="755" spans="4:4" ht="15.75" customHeight="1">
      <c r="D755" s="681"/>
    </row>
    <row r="756" spans="4:4" ht="15.75" customHeight="1">
      <c r="D756" s="681"/>
    </row>
    <row r="757" spans="4:4" ht="15.75" customHeight="1">
      <c r="D757" s="681"/>
    </row>
    <row r="758" spans="4:4" ht="15.75" customHeight="1">
      <c r="D758" s="681"/>
    </row>
    <row r="759" spans="4:4" ht="15.75" customHeight="1">
      <c r="D759" s="681"/>
    </row>
    <row r="760" spans="4:4" ht="15.75" customHeight="1">
      <c r="D760" s="681"/>
    </row>
    <row r="761" spans="4:4" ht="15.75" customHeight="1">
      <c r="D761" s="681"/>
    </row>
    <row r="762" spans="4:4" ht="15.75" customHeight="1">
      <c r="D762" s="681"/>
    </row>
    <row r="763" spans="4:4" ht="15.75" customHeight="1">
      <c r="D763" s="681"/>
    </row>
    <row r="764" spans="4:4" ht="15.75" customHeight="1">
      <c r="D764" s="681"/>
    </row>
    <row r="765" spans="4:4" ht="15.75" customHeight="1">
      <c r="D765" s="681"/>
    </row>
    <row r="766" spans="4:4" ht="15.75" customHeight="1">
      <c r="D766" s="681"/>
    </row>
    <row r="767" spans="4:4" ht="15.75" customHeight="1">
      <c r="D767" s="681"/>
    </row>
    <row r="768" spans="4:4" ht="15.75" customHeight="1">
      <c r="D768" s="681"/>
    </row>
    <row r="769" spans="4:4" ht="15.75" customHeight="1">
      <c r="D769" s="681"/>
    </row>
    <row r="770" spans="4:4" ht="15.75" customHeight="1">
      <c r="D770" s="681"/>
    </row>
    <row r="771" spans="4:4" ht="15.75" customHeight="1">
      <c r="D771" s="681"/>
    </row>
    <row r="772" spans="4:4" ht="15.75" customHeight="1">
      <c r="D772" s="681"/>
    </row>
    <row r="773" spans="4:4" ht="15.75" customHeight="1">
      <c r="D773" s="681"/>
    </row>
    <row r="774" spans="4:4" ht="15.75" customHeight="1">
      <c r="D774" s="681"/>
    </row>
    <row r="775" spans="4:4" ht="15.75" customHeight="1">
      <c r="D775" s="681"/>
    </row>
    <row r="776" spans="4:4" ht="15.75" customHeight="1">
      <c r="D776" s="681"/>
    </row>
    <row r="777" spans="4:4" ht="15.75" customHeight="1">
      <c r="D777" s="681"/>
    </row>
    <row r="778" spans="4:4" ht="15.75" customHeight="1">
      <c r="D778" s="681"/>
    </row>
    <row r="779" spans="4:4" ht="15.75" customHeight="1">
      <c r="D779" s="681"/>
    </row>
    <row r="780" spans="4:4" ht="15.75" customHeight="1">
      <c r="D780" s="681"/>
    </row>
    <row r="781" spans="4:4" ht="15.75" customHeight="1">
      <c r="D781" s="681"/>
    </row>
    <row r="782" spans="4:4" ht="15.75" customHeight="1">
      <c r="D782" s="681"/>
    </row>
    <row r="783" spans="4:4" ht="15.75" customHeight="1">
      <c r="D783" s="681"/>
    </row>
    <row r="784" spans="4:4" ht="15.75" customHeight="1">
      <c r="D784" s="681"/>
    </row>
    <row r="785" spans="4:4" ht="15.75" customHeight="1">
      <c r="D785" s="681"/>
    </row>
    <row r="786" spans="4:4" ht="15.75" customHeight="1">
      <c r="D786" s="681"/>
    </row>
    <row r="787" spans="4:4" ht="15.75" customHeight="1">
      <c r="D787" s="681"/>
    </row>
    <row r="788" spans="4:4" ht="15.75" customHeight="1">
      <c r="D788" s="681"/>
    </row>
    <row r="789" spans="4:4" ht="15.75" customHeight="1">
      <c r="D789" s="681"/>
    </row>
    <row r="790" spans="4:4" ht="15.75" customHeight="1">
      <c r="D790" s="681"/>
    </row>
    <row r="791" spans="4:4" ht="15.75" customHeight="1">
      <c r="D791" s="681"/>
    </row>
    <row r="792" spans="4:4" ht="15.75" customHeight="1">
      <c r="D792" s="681"/>
    </row>
    <row r="793" spans="4:4" ht="15.75" customHeight="1">
      <c r="D793" s="681"/>
    </row>
    <row r="794" spans="4:4" ht="15.75" customHeight="1">
      <c r="D794" s="681"/>
    </row>
    <row r="795" spans="4:4" ht="15.75" customHeight="1">
      <c r="D795" s="681"/>
    </row>
    <row r="796" spans="4:4" ht="15.75" customHeight="1">
      <c r="D796" s="681"/>
    </row>
    <row r="797" spans="4:4" ht="15.75" customHeight="1">
      <c r="D797" s="681"/>
    </row>
    <row r="798" spans="4:4" ht="15.75" customHeight="1">
      <c r="D798" s="681"/>
    </row>
    <row r="799" spans="4:4" ht="15.75" customHeight="1">
      <c r="D799" s="681"/>
    </row>
    <row r="800" spans="4:4" ht="15.75" customHeight="1">
      <c r="D800" s="681"/>
    </row>
    <row r="801" spans="4:4" ht="15.75" customHeight="1">
      <c r="D801" s="681"/>
    </row>
    <row r="802" spans="4:4" ht="15.75" customHeight="1">
      <c r="D802" s="681"/>
    </row>
    <row r="803" spans="4:4" ht="15.75" customHeight="1">
      <c r="D803" s="681"/>
    </row>
    <row r="804" spans="4:4" ht="15.75" customHeight="1">
      <c r="D804" s="681"/>
    </row>
    <row r="805" spans="4:4" ht="15.75" customHeight="1">
      <c r="D805" s="681"/>
    </row>
    <row r="806" spans="4:4" ht="15.75" customHeight="1">
      <c r="D806" s="681"/>
    </row>
    <row r="807" spans="4:4" ht="15.75" customHeight="1">
      <c r="D807" s="681"/>
    </row>
    <row r="808" spans="4:4" ht="15.75" customHeight="1">
      <c r="D808" s="681"/>
    </row>
    <row r="809" spans="4:4" ht="15.75" customHeight="1">
      <c r="D809" s="681"/>
    </row>
    <row r="810" spans="4:4" ht="15.75" customHeight="1">
      <c r="D810" s="681"/>
    </row>
    <row r="811" spans="4:4" ht="15.75" customHeight="1">
      <c r="D811" s="681"/>
    </row>
    <row r="812" spans="4:4" ht="15.75" customHeight="1">
      <c r="D812" s="681"/>
    </row>
    <row r="813" spans="4:4" ht="15.75" customHeight="1">
      <c r="D813" s="681"/>
    </row>
    <row r="814" spans="4:4" ht="15.75" customHeight="1">
      <c r="D814" s="681"/>
    </row>
    <row r="815" spans="4:4" ht="15.75" customHeight="1">
      <c r="D815" s="681"/>
    </row>
    <row r="816" spans="4:4" ht="15.75" customHeight="1">
      <c r="D816" s="681"/>
    </row>
    <row r="817" spans="4:4" ht="15.75" customHeight="1">
      <c r="D817" s="681"/>
    </row>
    <row r="818" spans="4:4" ht="15.75" customHeight="1">
      <c r="D818" s="681"/>
    </row>
    <row r="819" spans="4:4" ht="15.75" customHeight="1">
      <c r="D819" s="681"/>
    </row>
    <row r="820" spans="4:4" ht="15.75" customHeight="1">
      <c r="D820" s="681"/>
    </row>
    <row r="821" spans="4:4" ht="15.75" customHeight="1">
      <c r="D821" s="681"/>
    </row>
    <row r="822" spans="4:4" ht="15.75" customHeight="1">
      <c r="D822" s="681"/>
    </row>
    <row r="823" spans="4:4" ht="15.75" customHeight="1">
      <c r="D823" s="681"/>
    </row>
    <row r="824" spans="4:4" ht="15.75" customHeight="1">
      <c r="D824" s="681"/>
    </row>
    <row r="825" spans="4:4" ht="15.75" customHeight="1">
      <c r="D825" s="681"/>
    </row>
    <row r="826" spans="4:4" ht="15.75" customHeight="1">
      <c r="D826" s="681"/>
    </row>
    <row r="827" spans="4:4" ht="15.75" customHeight="1">
      <c r="D827" s="681"/>
    </row>
    <row r="828" spans="4:4" ht="15.75" customHeight="1">
      <c r="D828" s="681"/>
    </row>
    <row r="829" spans="4:4" ht="15.75" customHeight="1">
      <c r="D829" s="681"/>
    </row>
    <row r="830" spans="4:4" ht="15.75" customHeight="1">
      <c r="D830" s="681"/>
    </row>
    <row r="831" spans="4:4" ht="15.75" customHeight="1">
      <c r="D831" s="681"/>
    </row>
    <row r="832" spans="4:4" ht="15.75" customHeight="1">
      <c r="D832" s="681"/>
    </row>
    <row r="833" spans="4:4" ht="15.75" customHeight="1">
      <c r="D833" s="681"/>
    </row>
    <row r="834" spans="4:4" ht="15.75" customHeight="1">
      <c r="D834" s="681"/>
    </row>
    <row r="835" spans="4:4" ht="15.75" customHeight="1">
      <c r="D835" s="681"/>
    </row>
    <row r="836" spans="4:4" ht="15.75" customHeight="1">
      <c r="D836" s="681"/>
    </row>
    <row r="837" spans="4:4" ht="15.75" customHeight="1">
      <c r="D837" s="681"/>
    </row>
    <row r="838" spans="4:4" ht="15.75" customHeight="1">
      <c r="D838" s="681"/>
    </row>
    <row r="839" spans="4:4" ht="15.75" customHeight="1">
      <c r="D839" s="681"/>
    </row>
    <row r="840" spans="4:4" ht="15.75" customHeight="1">
      <c r="D840" s="681"/>
    </row>
    <row r="841" spans="4:4" ht="15.75" customHeight="1">
      <c r="D841" s="681"/>
    </row>
    <row r="842" spans="4:4" ht="15.75" customHeight="1">
      <c r="D842" s="681"/>
    </row>
    <row r="843" spans="4:4" ht="15.75" customHeight="1">
      <c r="D843" s="681"/>
    </row>
    <row r="844" spans="4:4" ht="15.75" customHeight="1">
      <c r="D844" s="681"/>
    </row>
    <row r="845" spans="4:4" ht="15.75" customHeight="1">
      <c r="D845" s="681"/>
    </row>
    <row r="846" spans="4:4" ht="15.75" customHeight="1">
      <c r="D846" s="681"/>
    </row>
    <row r="847" spans="4:4" ht="15.75" customHeight="1">
      <c r="D847" s="681"/>
    </row>
    <row r="848" spans="4:4" ht="15.75" customHeight="1">
      <c r="D848" s="681"/>
    </row>
    <row r="849" spans="4:4" ht="15.75" customHeight="1">
      <c r="D849" s="681"/>
    </row>
    <row r="850" spans="4:4" ht="15.75" customHeight="1">
      <c r="D850" s="681"/>
    </row>
    <row r="851" spans="4:4" ht="15.75" customHeight="1">
      <c r="D851" s="681"/>
    </row>
    <row r="852" spans="4:4" ht="15.75" customHeight="1">
      <c r="D852" s="681"/>
    </row>
    <row r="853" spans="4:4" ht="15.75" customHeight="1">
      <c r="D853" s="681"/>
    </row>
    <row r="854" spans="4:4" ht="15.75" customHeight="1">
      <c r="D854" s="681"/>
    </row>
    <row r="855" spans="4:4" ht="15.75" customHeight="1">
      <c r="D855" s="681"/>
    </row>
    <row r="856" spans="4:4" ht="15.75" customHeight="1">
      <c r="D856" s="681"/>
    </row>
    <row r="857" spans="4:4" ht="15.75" customHeight="1">
      <c r="D857" s="681"/>
    </row>
    <row r="858" spans="4:4" ht="15.75" customHeight="1">
      <c r="D858" s="681"/>
    </row>
    <row r="859" spans="4:4" ht="15.75" customHeight="1">
      <c r="D859" s="681"/>
    </row>
    <row r="860" spans="4:4" ht="15.75" customHeight="1">
      <c r="D860" s="681"/>
    </row>
    <row r="861" spans="4:4" ht="15.75" customHeight="1">
      <c r="D861" s="681"/>
    </row>
    <row r="862" spans="4:4" ht="15.75" customHeight="1">
      <c r="D862" s="681"/>
    </row>
    <row r="863" spans="4:4" ht="15.75" customHeight="1">
      <c r="D863" s="681"/>
    </row>
    <row r="864" spans="4:4" ht="15.75" customHeight="1">
      <c r="D864" s="681"/>
    </row>
    <row r="865" spans="4:4" ht="15.75" customHeight="1">
      <c r="D865" s="681"/>
    </row>
    <row r="866" spans="4:4" ht="15.75" customHeight="1">
      <c r="D866" s="681"/>
    </row>
    <row r="867" spans="4:4" ht="15.75" customHeight="1">
      <c r="D867" s="681"/>
    </row>
    <row r="868" spans="4:4" ht="15.75" customHeight="1">
      <c r="D868" s="681"/>
    </row>
    <row r="869" spans="4:4" ht="15.75" customHeight="1">
      <c r="D869" s="681"/>
    </row>
    <row r="870" spans="4:4" ht="15.75" customHeight="1">
      <c r="D870" s="681"/>
    </row>
    <row r="871" spans="4:4" ht="15.75" customHeight="1">
      <c r="D871" s="681"/>
    </row>
    <row r="872" spans="4:4" ht="15.75" customHeight="1">
      <c r="D872" s="681"/>
    </row>
    <row r="873" spans="4:4" ht="15.75" customHeight="1">
      <c r="D873" s="681"/>
    </row>
    <row r="874" spans="4:4" ht="15.75" customHeight="1">
      <c r="D874" s="681"/>
    </row>
    <row r="875" spans="4:4" ht="15.75" customHeight="1">
      <c r="D875" s="681"/>
    </row>
    <row r="876" spans="4:4" ht="15.75" customHeight="1">
      <c r="D876" s="681"/>
    </row>
    <row r="877" spans="4:4" ht="15.75" customHeight="1">
      <c r="D877" s="681"/>
    </row>
    <row r="878" spans="4:4" ht="15.75" customHeight="1">
      <c r="D878" s="681"/>
    </row>
    <row r="879" spans="4:4" ht="15.75" customHeight="1">
      <c r="D879" s="681"/>
    </row>
    <row r="880" spans="4:4" ht="15.75" customHeight="1">
      <c r="D880" s="681"/>
    </row>
    <row r="881" spans="4:4" ht="15.75" customHeight="1">
      <c r="D881" s="681"/>
    </row>
    <row r="882" spans="4:4" ht="15.75" customHeight="1">
      <c r="D882" s="681"/>
    </row>
    <row r="883" spans="4:4" ht="15.75" customHeight="1">
      <c r="D883" s="681"/>
    </row>
    <row r="884" spans="4:4" ht="15.75" customHeight="1">
      <c r="D884" s="681"/>
    </row>
    <row r="885" spans="4:4" ht="15.75" customHeight="1">
      <c r="D885" s="681"/>
    </row>
    <row r="886" spans="4:4" ht="15.75" customHeight="1">
      <c r="D886" s="681"/>
    </row>
    <row r="887" spans="4:4" ht="15.75" customHeight="1">
      <c r="D887" s="681"/>
    </row>
    <row r="888" spans="4:4" ht="15.75" customHeight="1">
      <c r="D888" s="681"/>
    </row>
    <row r="889" spans="4:4" ht="15.75" customHeight="1">
      <c r="D889" s="681"/>
    </row>
    <row r="890" spans="4:4" ht="15.75" customHeight="1">
      <c r="D890" s="681"/>
    </row>
    <row r="891" spans="4:4" ht="15.75" customHeight="1">
      <c r="D891" s="681"/>
    </row>
    <row r="892" spans="4:4" ht="15.75" customHeight="1">
      <c r="D892" s="681"/>
    </row>
    <row r="893" spans="4:4" ht="15.75" customHeight="1">
      <c r="D893" s="681"/>
    </row>
    <row r="894" spans="4:4" ht="15.75" customHeight="1">
      <c r="D894" s="681"/>
    </row>
    <row r="895" spans="4:4" ht="15.75" customHeight="1">
      <c r="D895" s="681"/>
    </row>
    <row r="896" spans="4:4" ht="15.75" customHeight="1">
      <c r="D896" s="681"/>
    </row>
    <row r="897" spans="4:4" ht="15.75" customHeight="1">
      <c r="D897" s="681"/>
    </row>
    <row r="898" spans="4:4" ht="15.75" customHeight="1">
      <c r="D898" s="681"/>
    </row>
    <row r="899" spans="4:4" ht="15.75" customHeight="1">
      <c r="D899" s="681"/>
    </row>
    <row r="900" spans="4:4" ht="15.75" customHeight="1">
      <c r="D900" s="681"/>
    </row>
    <row r="901" spans="4:4" ht="15.75" customHeight="1">
      <c r="D901" s="681"/>
    </row>
    <row r="902" spans="4:4" ht="15.75" customHeight="1">
      <c r="D902" s="681"/>
    </row>
    <row r="903" spans="4:4" ht="15.75" customHeight="1">
      <c r="D903" s="681"/>
    </row>
    <row r="904" spans="4:4" ht="15.75" customHeight="1">
      <c r="D904" s="681"/>
    </row>
    <row r="905" spans="4:4" ht="15.75" customHeight="1">
      <c r="D905" s="681"/>
    </row>
    <row r="906" spans="4:4" ht="15.75" customHeight="1">
      <c r="D906" s="681"/>
    </row>
    <row r="907" spans="4:4" ht="15.75" customHeight="1">
      <c r="D907" s="681"/>
    </row>
    <row r="908" spans="4:4" ht="15.75" customHeight="1">
      <c r="D908" s="681"/>
    </row>
    <row r="909" spans="4:4" ht="15.75" customHeight="1">
      <c r="D909" s="681"/>
    </row>
    <row r="910" spans="4:4" ht="15.75" customHeight="1">
      <c r="D910" s="681"/>
    </row>
    <row r="911" spans="4:4" ht="15.75" customHeight="1">
      <c r="D911" s="681"/>
    </row>
    <row r="912" spans="4:4" ht="15.75" customHeight="1">
      <c r="D912" s="681"/>
    </row>
    <row r="913" spans="4:4" ht="15.75" customHeight="1">
      <c r="D913" s="681"/>
    </row>
    <row r="914" spans="4:4" ht="15.75" customHeight="1">
      <c r="D914" s="681"/>
    </row>
    <row r="915" spans="4:4" ht="15.75" customHeight="1">
      <c r="D915" s="681"/>
    </row>
    <row r="916" spans="4:4" ht="15.75" customHeight="1">
      <c r="D916" s="681"/>
    </row>
    <row r="917" spans="4:4" ht="15.75" customHeight="1">
      <c r="D917" s="681"/>
    </row>
    <row r="918" spans="4:4" ht="15.75" customHeight="1">
      <c r="D918" s="681"/>
    </row>
    <row r="919" spans="4:4" ht="15.75" customHeight="1">
      <c r="D919" s="681"/>
    </row>
    <row r="920" spans="4:4" ht="15.75" customHeight="1">
      <c r="D920" s="681"/>
    </row>
    <row r="921" spans="4:4" ht="15.75" customHeight="1">
      <c r="D921" s="681"/>
    </row>
    <row r="922" spans="4:4" ht="15.75" customHeight="1">
      <c r="D922" s="681"/>
    </row>
    <row r="923" spans="4:4" ht="15.75" customHeight="1">
      <c r="D923" s="681"/>
    </row>
    <row r="924" spans="4:4" ht="15.75" customHeight="1">
      <c r="D924" s="681"/>
    </row>
    <row r="925" spans="4:4" ht="15.75" customHeight="1">
      <c r="D925" s="681"/>
    </row>
    <row r="926" spans="4:4" ht="15.75" customHeight="1">
      <c r="D926" s="681"/>
    </row>
    <row r="927" spans="4:4" ht="15.75" customHeight="1">
      <c r="D927" s="681"/>
    </row>
    <row r="928" spans="4:4" ht="15.75" customHeight="1">
      <c r="D928" s="681"/>
    </row>
    <row r="929" spans="4:4" ht="15.75" customHeight="1">
      <c r="D929" s="681"/>
    </row>
    <row r="930" spans="4:4" ht="15.75" customHeight="1">
      <c r="D930" s="681"/>
    </row>
    <row r="931" spans="4:4" ht="15.75" customHeight="1">
      <c r="D931" s="681"/>
    </row>
    <row r="932" spans="4:4" ht="15.75" customHeight="1">
      <c r="D932" s="681"/>
    </row>
    <row r="933" spans="4:4" ht="15.75" customHeight="1">
      <c r="D933" s="681"/>
    </row>
    <row r="934" spans="4:4" ht="15.75" customHeight="1">
      <c r="D934" s="681"/>
    </row>
    <row r="935" spans="4:4" ht="15.75" customHeight="1">
      <c r="D935" s="681"/>
    </row>
    <row r="936" spans="4:4" ht="15.75" customHeight="1">
      <c r="D936" s="681"/>
    </row>
    <row r="937" spans="4:4" ht="15.75" customHeight="1">
      <c r="D937" s="681"/>
    </row>
    <row r="938" spans="4:4" ht="15.75" customHeight="1">
      <c r="D938" s="681"/>
    </row>
    <row r="939" spans="4:4" ht="15.75" customHeight="1">
      <c r="D939" s="681"/>
    </row>
    <row r="940" spans="4:4" ht="15.75" customHeight="1">
      <c r="D940" s="681"/>
    </row>
    <row r="941" spans="4:4" ht="15.75" customHeight="1">
      <c r="D941" s="681"/>
    </row>
    <row r="942" spans="4:4" ht="15.75" customHeight="1">
      <c r="D942" s="681"/>
    </row>
    <row r="943" spans="4:4" ht="15.75" customHeight="1">
      <c r="D943" s="681"/>
    </row>
    <row r="944" spans="4:4" ht="15.75" customHeight="1">
      <c r="D944" s="681"/>
    </row>
    <row r="945" spans="4:4" ht="15.75" customHeight="1">
      <c r="D945" s="681"/>
    </row>
    <row r="946" spans="4:4" ht="15.75" customHeight="1">
      <c r="D946" s="681"/>
    </row>
    <row r="947" spans="4:4" ht="15.75" customHeight="1">
      <c r="D947" s="681"/>
    </row>
    <row r="948" spans="4:4" ht="15.75" customHeight="1">
      <c r="D948" s="681"/>
    </row>
    <row r="949" spans="4:4" ht="15.75" customHeight="1">
      <c r="D949" s="681"/>
    </row>
    <row r="950" spans="4:4" ht="15.75" customHeight="1">
      <c r="D950" s="681"/>
    </row>
    <row r="951" spans="4:4" ht="15.75" customHeight="1">
      <c r="D951" s="681"/>
    </row>
    <row r="952" spans="4:4" ht="15.75" customHeight="1">
      <c r="D952" s="681"/>
    </row>
    <row r="953" spans="4:4" ht="15.75" customHeight="1">
      <c r="D953" s="681"/>
    </row>
    <row r="954" spans="4:4" ht="15.75" customHeight="1">
      <c r="D954" s="681"/>
    </row>
    <row r="955" spans="4:4" ht="15.75" customHeight="1">
      <c r="D955" s="681"/>
    </row>
    <row r="956" spans="4:4" ht="15.75" customHeight="1">
      <c r="D956" s="681"/>
    </row>
    <row r="957" spans="4:4" ht="15.75" customHeight="1">
      <c r="D957" s="681"/>
    </row>
    <row r="958" spans="4:4" ht="15.75" customHeight="1">
      <c r="D958" s="681"/>
    </row>
    <row r="959" spans="4:4" ht="15.75" customHeight="1">
      <c r="D959" s="681"/>
    </row>
    <row r="960" spans="4:4" ht="15.75" customHeight="1">
      <c r="D960" s="681"/>
    </row>
    <row r="961" spans="4:4" ht="15.75" customHeight="1">
      <c r="D961" s="681"/>
    </row>
    <row r="962" spans="4:4" ht="15.75" customHeight="1">
      <c r="D962" s="681"/>
    </row>
    <row r="963" spans="4:4" ht="15.75" customHeight="1">
      <c r="D963" s="681"/>
    </row>
    <row r="964" spans="4:4" ht="15.75" customHeight="1">
      <c r="D964" s="681"/>
    </row>
    <row r="965" spans="4:4" ht="15.75" customHeight="1">
      <c r="D965" s="681"/>
    </row>
    <row r="966" spans="4:4" ht="15.75" customHeight="1">
      <c r="D966" s="681"/>
    </row>
    <row r="967" spans="4:4" ht="15.75" customHeight="1">
      <c r="D967" s="681"/>
    </row>
    <row r="968" spans="4:4" ht="15.75" customHeight="1">
      <c r="D968" s="681"/>
    </row>
    <row r="969" spans="4:4" ht="15.75" customHeight="1">
      <c r="D969" s="681"/>
    </row>
    <row r="970" spans="4:4" ht="15.75" customHeight="1">
      <c r="D970" s="681"/>
    </row>
    <row r="971" spans="4:4" ht="15.75" customHeight="1">
      <c r="D971" s="681"/>
    </row>
    <row r="972" spans="4:4" ht="15.75" customHeight="1">
      <c r="D972" s="681"/>
    </row>
    <row r="973" spans="4:4" ht="15.75" customHeight="1">
      <c r="D973" s="681"/>
    </row>
    <row r="974" spans="4:4" ht="15.75" customHeight="1">
      <c r="D974" s="681"/>
    </row>
    <row r="975" spans="4:4" ht="15.75" customHeight="1">
      <c r="D975" s="681"/>
    </row>
    <row r="976" spans="4:4" ht="15.75" customHeight="1">
      <c r="D976" s="681"/>
    </row>
    <row r="977" spans="4:4" ht="15.75" customHeight="1">
      <c r="D977" s="681"/>
    </row>
    <row r="978" spans="4:4" ht="15.75" customHeight="1">
      <c r="D978" s="681"/>
    </row>
    <row r="979" spans="4:4" ht="15.75" customHeight="1">
      <c r="D979" s="681"/>
    </row>
    <row r="980" spans="4:4" ht="15.75" customHeight="1">
      <c r="D980" s="681"/>
    </row>
    <row r="981" spans="4:4" ht="15.75" customHeight="1">
      <c r="D981" s="681"/>
    </row>
    <row r="982" spans="4:4" ht="15.75" customHeight="1">
      <c r="D982" s="681"/>
    </row>
    <row r="983" spans="4:4" ht="15.75" customHeight="1">
      <c r="D983" s="681"/>
    </row>
    <row r="984" spans="4:4" ht="15.75" customHeight="1">
      <c r="D984" s="681"/>
    </row>
    <row r="985" spans="4:4" ht="15.75" customHeight="1">
      <c r="D985" s="681"/>
    </row>
    <row r="986" spans="4:4" ht="15.75" customHeight="1">
      <c r="D986" s="681"/>
    </row>
    <row r="987" spans="4:4" ht="15.75" customHeight="1">
      <c r="D987" s="681"/>
    </row>
    <row r="988" spans="4:4" ht="15.75" customHeight="1">
      <c r="D988" s="681"/>
    </row>
    <row r="989" spans="4:4" ht="15.75" customHeight="1">
      <c r="D989" s="681"/>
    </row>
    <row r="990" spans="4:4" ht="15.75" customHeight="1">
      <c r="D990" s="681"/>
    </row>
    <row r="991" spans="4:4" ht="15.75" customHeight="1">
      <c r="D991" s="681"/>
    </row>
    <row r="992" spans="4:4" ht="15.75" customHeight="1">
      <c r="D992" s="681"/>
    </row>
    <row r="993" spans="4:4" ht="15.75" customHeight="1">
      <c r="D993" s="681"/>
    </row>
    <row r="994" spans="4:4" ht="15.75" customHeight="1">
      <c r="D994" s="681"/>
    </row>
    <row r="995" spans="4:4" ht="15.75" customHeight="1">
      <c r="D995" s="681"/>
    </row>
    <row r="996" spans="4:4" ht="15.75" customHeight="1">
      <c r="D996" s="681"/>
    </row>
    <row r="997" spans="4:4" ht="15.75" customHeight="1">
      <c r="D997" s="681"/>
    </row>
    <row r="998" spans="4:4" ht="15.75" customHeight="1">
      <c r="D998" s="681"/>
    </row>
    <row r="999" spans="4:4" ht="15.75" customHeight="1">
      <c r="D999" s="681"/>
    </row>
    <row r="1000" spans="4:4" ht="15.75" customHeight="1">
      <c r="D1000" s="681"/>
    </row>
  </sheetData>
  <mergeCells count="23">
    <mergeCell ref="N7:O7"/>
    <mergeCell ref="J75:M75"/>
    <mergeCell ref="J76:M76"/>
    <mergeCell ref="G7:G8"/>
    <mergeCell ref="C76:H76"/>
    <mergeCell ref="H7:H8"/>
    <mergeCell ref="I7:I8"/>
    <mergeCell ref="C7:C8"/>
    <mergeCell ref="D7:D8"/>
    <mergeCell ref="E7:E8"/>
    <mergeCell ref="F7:F8"/>
    <mergeCell ref="J83:M83"/>
    <mergeCell ref="A1:C1"/>
    <mergeCell ref="A2:C2"/>
    <mergeCell ref="K2:M2"/>
    <mergeCell ref="A3:M3"/>
    <mergeCell ref="A4:M4"/>
    <mergeCell ref="A5:M5"/>
    <mergeCell ref="A7:A8"/>
    <mergeCell ref="J7:J8"/>
    <mergeCell ref="K7:M7"/>
    <mergeCell ref="C83:H83"/>
    <mergeCell ref="B7:B8"/>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T998"/>
  <sheetViews>
    <sheetView topLeftCell="C10" zoomScale="90" zoomScaleNormal="90" workbookViewId="0">
      <selection activeCell="Q10" sqref="Q1:S1048576"/>
    </sheetView>
  </sheetViews>
  <sheetFormatPr defaultColWidth="14.453125" defaultRowHeight="15" customHeight="1"/>
  <cols>
    <col min="1" max="1" width="4.7265625" customWidth="1"/>
    <col min="2" max="2" width="37.7265625" customWidth="1"/>
    <col min="3" max="3" width="8.453125" customWidth="1"/>
    <col min="4" max="4" width="7.08984375" customWidth="1"/>
    <col min="5" max="6" width="7.7265625" customWidth="1"/>
    <col min="7" max="7" width="6.453125" customWidth="1"/>
    <col min="8" max="8" width="6.7265625" customWidth="1"/>
    <col min="9" max="9" width="12" customWidth="1"/>
    <col min="10" max="10" width="21.54296875" customWidth="1"/>
    <col min="11" max="11" width="9" customWidth="1"/>
    <col min="12" max="12" width="6.7265625" customWidth="1"/>
    <col min="13" max="13" width="8.26953125" customWidth="1"/>
    <col min="14" max="14" width="13" customWidth="1"/>
    <col min="15" max="20" width="8.7265625" customWidth="1"/>
  </cols>
  <sheetData>
    <row r="1" spans="1:20" ht="14.25" customHeight="1">
      <c r="A1" s="2903" t="s">
        <v>0</v>
      </c>
      <c r="B1" s="2874"/>
      <c r="C1" s="2874"/>
      <c r="D1" s="278"/>
      <c r="E1" s="3"/>
      <c r="F1" s="3"/>
      <c r="G1" s="3"/>
      <c r="H1" s="3"/>
      <c r="I1" s="3"/>
      <c r="J1" s="279" t="s">
        <v>935</v>
      </c>
      <c r="K1" s="121"/>
      <c r="L1" s="121"/>
      <c r="M1" s="121"/>
      <c r="N1" s="249"/>
      <c r="O1" s="249"/>
      <c r="P1" s="249"/>
      <c r="Q1" s="52"/>
      <c r="R1" s="52"/>
      <c r="S1" s="52"/>
      <c r="T1" s="52"/>
    </row>
    <row r="2" spans="1:20" ht="14.25" customHeight="1">
      <c r="A2" s="2905" t="s">
        <v>1</v>
      </c>
      <c r="B2" s="2874"/>
      <c r="C2" s="2874"/>
      <c r="D2" s="280"/>
      <c r="E2" s="53"/>
      <c r="F2" s="53"/>
      <c r="G2" s="53"/>
      <c r="H2" s="53"/>
      <c r="I2" s="53"/>
      <c r="J2" s="49"/>
      <c r="K2" s="2920"/>
      <c r="L2" s="2874"/>
      <c r="M2" s="2874"/>
      <c r="N2" s="249"/>
      <c r="O2" s="249"/>
      <c r="P2" s="249"/>
      <c r="Q2" s="52"/>
      <c r="R2" s="52"/>
      <c r="S2" s="52"/>
      <c r="T2" s="52"/>
    </row>
    <row r="3" spans="1:20" ht="30" customHeight="1">
      <c r="A3" s="2877" t="s">
        <v>398</v>
      </c>
      <c r="B3" s="2874"/>
      <c r="C3" s="2874"/>
      <c r="D3" s="2874"/>
      <c r="E3" s="2874"/>
      <c r="F3" s="2874"/>
      <c r="G3" s="2874"/>
      <c r="H3" s="2874"/>
      <c r="I3" s="2874"/>
      <c r="J3" s="2874"/>
      <c r="K3" s="2874"/>
      <c r="L3" s="2874"/>
      <c r="M3" s="2874"/>
      <c r="N3" s="249"/>
      <c r="O3" s="249"/>
      <c r="P3" s="249"/>
      <c r="Q3" s="52"/>
      <c r="R3" s="52"/>
      <c r="S3" s="52"/>
      <c r="T3" s="52"/>
    </row>
    <row r="4" spans="1:20" ht="30" customHeight="1">
      <c r="A4" s="2881" t="s">
        <v>399</v>
      </c>
      <c r="B4" s="2874"/>
      <c r="C4" s="2874"/>
      <c r="D4" s="2874"/>
      <c r="E4" s="2874"/>
      <c r="F4" s="2874"/>
      <c r="G4" s="2874"/>
      <c r="H4" s="2874"/>
      <c r="I4" s="2874"/>
      <c r="J4" s="2874"/>
      <c r="K4" s="2874"/>
      <c r="L4" s="2874"/>
      <c r="M4" s="2874"/>
      <c r="N4" s="249"/>
      <c r="O4" s="249"/>
      <c r="P4" s="249"/>
      <c r="Q4" s="52"/>
      <c r="R4" s="52"/>
      <c r="S4" s="52"/>
      <c r="T4" s="52"/>
    </row>
    <row r="5" spans="1:20" ht="30" customHeight="1">
      <c r="A5" s="2921" t="s">
        <v>400</v>
      </c>
      <c r="B5" s="2880"/>
      <c r="C5" s="2880"/>
      <c r="D5" s="2880"/>
      <c r="E5" s="2880"/>
      <c r="F5" s="2880"/>
      <c r="G5" s="2880"/>
      <c r="H5" s="2880"/>
      <c r="I5" s="2880"/>
      <c r="J5" s="2880"/>
      <c r="K5" s="2880"/>
      <c r="L5" s="2880"/>
      <c r="M5" s="2880"/>
      <c r="N5" s="281"/>
      <c r="O5" s="281"/>
      <c r="P5" s="281"/>
      <c r="Q5" s="282"/>
      <c r="R5" s="282"/>
      <c r="S5" s="282"/>
      <c r="T5" s="282"/>
    </row>
    <row r="6" spans="1:20" ht="14.25" customHeight="1">
      <c r="A6" s="56"/>
      <c r="B6" s="56"/>
      <c r="C6" s="56"/>
      <c r="D6" s="283"/>
      <c r="E6" s="56"/>
      <c r="F6" s="56"/>
      <c r="G6" s="56"/>
      <c r="H6" s="56"/>
      <c r="I6" s="56"/>
      <c r="J6" s="56"/>
      <c r="K6" s="56"/>
      <c r="L6" s="56"/>
      <c r="M6" s="56" t="s">
        <v>401</v>
      </c>
      <c r="N6" s="249"/>
      <c r="O6" s="249"/>
      <c r="P6" s="249"/>
      <c r="Q6" s="52"/>
      <c r="R6" s="52"/>
      <c r="S6" s="52"/>
      <c r="T6" s="52"/>
    </row>
    <row r="7" spans="1:20" ht="56.25" customHeight="1">
      <c r="A7" s="2928" t="s">
        <v>159</v>
      </c>
      <c r="B7" s="2930" t="s">
        <v>402</v>
      </c>
      <c r="C7" s="2930" t="s">
        <v>403</v>
      </c>
      <c r="D7" s="2930" t="s">
        <v>404</v>
      </c>
      <c r="E7" s="2930" t="s">
        <v>405</v>
      </c>
      <c r="F7" s="2930" t="s">
        <v>406</v>
      </c>
      <c r="G7" s="2930" t="s">
        <v>407</v>
      </c>
      <c r="H7" s="2930" t="s">
        <v>408</v>
      </c>
      <c r="I7" s="2932" t="s">
        <v>409</v>
      </c>
      <c r="J7" s="2933" t="s">
        <v>388</v>
      </c>
      <c r="K7" s="2934" t="s">
        <v>410</v>
      </c>
      <c r="L7" s="2935"/>
      <c r="M7" s="2936"/>
      <c r="N7" s="2926" t="s">
        <v>411</v>
      </c>
      <c r="O7" s="2927"/>
      <c r="P7" s="249"/>
      <c r="Q7" s="257"/>
      <c r="R7" s="257"/>
      <c r="S7" s="257"/>
      <c r="T7" s="257"/>
    </row>
    <row r="8" spans="1:20" ht="91.5" customHeight="1">
      <c r="A8" s="2929"/>
      <c r="B8" s="2931"/>
      <c r="C8" s="2931"/>
      <c r="D8" s="2931"/>
      <c r="E8" s="2931"/>
      <c r="F8" s="2931"/>
      <c r="G8" s="2931"/>
      <c r="H8" s="2931"/>
      <c r="I8" s="2931"/>
      <c r="J8" s="2931"/>
      <c r="K8" s="433" t="s">
        <v>412</v>
      </c>
      <c r="L8" s="433" t="s">
        <v>413</v>
      </c>
      <c r="M8" s="433" t="s">
        <v>414</v>
      </c>
      <c r="N8" s="434" t="s">
        <v>409</v>
      </c>
      <c r="O8" s="435" t="s">
        <v>388</v>
      </c>
      <c r="P8" s="249"/>
      <c r="Q8" s="257"/>
      <c r="R8" s="257"/>
      <c r="S8" s="257"/>
      <c r="T8" s="257"/>
    </row>
    <row r="9" spans="1:20" ht="24.75" customHeight="1">
      <c r="A9" s="436" t="s">
        <v>415</v>
      </c>
      <c r="B9" s="437" t="s">
        <v>416</v>
      </c>
      <c r="C9" s="437" t="s">
        <v>417</v>
      </c>
      <c r="D9" s="437" t="s">
        <v>418</v>
      </c>
      <c r="E9" s="438" t="s">
        <v>419</v>
      </c>
      <c r="F9" s="438" t="s">
        <v>420</v>
      </c>
      <c r="G9" s="438" t="s">
        <v>421</v>
      </c>
      <c r="H9" s="438" t="s">
        <v>422</v>
      </c>
      <c r="I9" s="439" t="s">
        <v>423</v>
      </c>
      <c r="J9" s="440" t="s">
        <v>424</v>
      </c>
      <c r="K9" s="438" t="s">
        <v>424</v>
      </c>
      <c r="L9" s="438" t="s">
        <v>425</v>
      </c>
      <c r="M9" s="438" t="s">
        <v>426</v>
      </c>
      <c r="N9" s="441" t="s">
        <v>427</v>
      </c>
      <c r="O9" s="442" t="s">
        <v>428</v>
      </c>
      <c r="P9" s="500"/>
      <c r="Q9" s="296"/>
      <c r="R9" s="296"/>
      <c r="S9" s="296"/>
      <c r="T9" s="296"/>
    </row>
    <row r="10" spans="1:20" ht="83.25" customHeight="1">
      <c r="A10" s="443"/>
      <c r="B10" s="437" t="s">
        <v>429</v>
      </c>
      <c r="C10" s="438"/>
      <c r="D10" s="438"/>
      <c r="E10" s="438"/>
      <c r="F10" s="438"/>
      <c r="G10" s="438"/>
      <c r="H10" s="438"/>
      <c r="I10" s="444" t="s">
        <v>430</v>
      </c>
      <c r="J10" s="445" t="s">
        <v>431</v>
      </c>
      <c r="K10" s="438"/>
      <c r="L10" s="438"/>
      <c r="M10" s="446"/>
      <c r="N10" s="295"/>
      <c r="O10" s="295"/>
      <c r="P10" s="500"/>
      <c r="Q10" s="296"/>
      <c r="R10" s="296"/>
      <c r="S10" s="296"/>
      <c r="T10" s="296"/>
    </row>
    <row r="11" spans="1:20" ht="17.25" customHeight="1">
      <c r="A11" s="307" t="s">
        <v>84</v>
      </c>
      <c r="B11" s="753" t="s">
        <v>936</v>
      </c>
      <c r="C11" s="311">
        <f t="shared" ref="C11:E11" si="0">C12+C29</f>
        <v>73</v>
      </c>
      <c r="D11" s="310">
        <f t="shared" si="0"/>
        <v>0</v>
      </c>
      <c r="E11" s="311">
        <f t="shared" si="0"/>
        <v>54</v>
      </c>
      <c r="F11" s="311"/>
      <c r="G11" s="311">
        <f t="shared" ref="G11:M11" si="1">G12+G29</f>
        <v>0</v>
      </c>
      <c r="H11" s="311">
        <f t="shared" si="1"/>
        <v>0</v>
      </c>
      <c r="I11" s="448">
        <f t="shared" si="1"/>
        <v>13193</v>
      </c>
      <c r="J11" s="448">
        <f t="shared" si="1"/>
        <v>4557.5999999999995</v>
      </c>
      <c r="K11" s="311">
        <f t="shared" si="1"/>
        <v>3633.5999999999995</v>
      </c>
      <c r="L11" s="311">
        <f t="shared" si="1"/>
        <v>0</v>
      </c>
      <c r="M11" s="313">
        <f t="shared" si="1"/>
        <v>0</v>
      </c>
      <c r="N11" s="288"/>
      <c r="O11" s="288"/>
      <c r="P11" s="249"/>
      <c r="Q11" s="257"/>
      <c r="R11" s="257"/>
      <c r="S11" s="257"/>
      <c r="T11" s="257"/>
    </row>
    <row r="12" spans="1:20" ht="27" customHeight="1">
      <c r="A12" s="307" t="s">
        <v>213</v>
      </c>
      <c r="B12" s="753" t="s">
        <v>433</v>
      </c>
      <c r="C12" s="309">
        <f>C13</f>
        <v>45</v>
      </c>
      <c r="D12" s="310"/>
      <c r="E12" s="309">
        <f>E13</f>
        <v>38</v>
      </c>
      <c r="F12" s="309"/>
      <c r="G12" s="311"/>
      <c r="H12" s="309"/>
      <c r="I12" s="448">
        <f t="shared" ref="I12:M12" si="2">I13</f>
        <v>10953</v>
      </c>
      <c r="J12" s="448">
        <f t="shared" si="2"/>
        <v>3633.5999999999995</v>
      </c>
      <c r="K12" s="311">
        <f t="shared" si="2"/>
        <v>3633.5999999999995</v>
      </c>
      <c r="L12" s="311">
        <f t="shared" si="2"/>
        <v>0</v>
      </c>
      <c r="M12" s="313">
        <f t="shared" si="2"/>
        <v>0</v>
      </c>
      <c r="N12" s="288"/>
      <c r="O12" s="288"/>
      <c r="P12" s="249"/>
      <c r="Q12" s="257"/>
      <c r="R12" s="257"/>
      <c r="S12" s="257"/>
      <c r="T12" s="257"/>
    </row>
    <row r="13" spans="1:20" ht="17.25" customHeight="1">
      <c r="A13" s="314">
        <v>1</v>
      </c>
      <c r="B13" s="754" t="s">
        <v>390</v>
      </c>
      <c r="C13" s="311">
        <f>C14+C23</f>
        <v>45</v>
      </c>
      <c r="D13" s="310"/>
      <c r="E13" s="311">
        <f>E14+E23</f>
        <v>38</v>
      </c>
      <c r="F13" s="311"/>
      <c r="G13" s="311"/>
      <c r="H13" s="311"/>
      <c r="I13" s="448">
        <f t="shared" ref="I13:M13" si="3">I14+I23</f>
        <v>10953</v>
      </c>
      <c r="J13" s="448">
        <f t="shared" si="3"/>
        <v>3633.5999999999995</v>
      </c>
      <c r="K13" s="311">
        <f t="shared" si="3"/>
        <v>3633.5999999999995</v>
      </c>
      <c r="L13" s="311">
        <f t="shared" si="3"/>
        <v>0</v>
      </c>
      <c r="M13" s="313">
        <f t="shared" si="3"/>
        <v>0</v>
      </c>
      <c r="N13" s="288"/>
      <c r="O13" s="288"/>
      <c r="P13" s="249"/>
      <c r="Q13" s="257"/>
      <c r="R13" s="257"/>
      <c r="S13" s="257"/>
      <c r="T13" s="257"/>
    </row>
    <row r="14" spans="1:20" ht="37.5" customHeight="1">
      <c r="A14" s="316">
        <v>1.1000000000000001</v>
      </c>
      <c r="B14" s="317" t="s">
        <v>434</v>
      </c>
      <c r="C14" s="309">
        <f>SUM(C15:C22)</f>
        <v>27</v>
      </c>
      <c r="D14" s="310"/>
      <c r="E14" s="309">
        <f>SUM(E15:E22)</f>
        <v>23</v>
      </c>
      <c r="F14" s="309"/>
      <c r="G14" s="309"/>
      <c r="H14" s="309"/>
      <c r="I14" s="450">
        <f t="shared" ref="I14:M14" si="4">SUM(I15:I22)</f>
        <v>6913.2</v>
      </c>
      <c r="J14" s="450">
        <f t="shared" si="4"/>
        <v>2305.7999999999997</v>
      </c>
      <c r="K14" s="309">
        <f t="shared" si="4"/>
        <v>2305.7999999999997</v>
      </c>
      <c r="L14" s="309">
        <f t="shared" si="4"/>
        <v>0</v>
      </c>
      <c r="M14" s="320">
        <f t="shared" si="4"/>
        <v>0</v>
      </c>
      <c r="N14" s="372"/>
      <c r="O14" s="372"/>
      <c r="P14" s="423"/>
      <c r="Q14" s="324"/>
      <c r="R14" s="324"/>
      <c r="S14" s="324"/>
      <c r="T14" s="324"/>
    </row>
    <row r="15" spans="1:20" ht="14.25" customHeight="1">
      <c r="A15" s="755" t="s">
        <v>436</v>
      </c>
      <c r="B15" s="756" t="s">
        <v>937</v>
      </c>
      <c r="C15" s="757">
        <v>4</v>
      </c>
      <c r="D15" s="758">
        <v>1.3</v>
      </c>
      <c r="E15" s="628">
        <v>1</v>
      </c>
      <c r="F15" s="576">
        <f t="shared" ref="F15:F18" si="5">E15*4</f>
        <v>4</v>
      </c>
      <c r="G15" s="631">
        <v>1</v>
      </c>
      <c r="H15" s="657">
        <f t="shared" ref="H15:H19" si="6">F15*18</f>
        <v>72</v>
      </c>
      <c r="I15" s="632">
        <f t="shared" ref="I15:I20" si="7">C15*D15*H15</f>
        <v>374.40000000000003</v>
      </c>
      <c r="J15" s="633">
        <f>3*E15*G15*16.5*1.3+1*F15*15</f>
        <v>124.35000000000001</v>
      </c>
      <c r="K15" s="674">
        <f t="shared" ref="K15:K22" si="8">J15</f>
        <v>124.35000000000001</v>
      </c>
      <c r="L15" s="674">
        <v>0</v>
      </c>
      <c r="M15" s="759">
        <v>0</v>
      </c>
      <c r="N15" s="372"/>
      <c r="O15" s="372"/>
      <c r="P15" s="423"/>
      <c r="Q15" s="324"/>
      <c r="R15" s="324"/>
      <c r="S15" s="324"/>
      <c r="T15" s="324"/>
    </row>
    <row r="16" spans="1:20" ht="15.75" customHeight="1">
      <c r="A16" s="760" t="s">
        <v>440</v>
      </c>
      <c r="B16" s="595" t="s">
        <v>938</v>
      </c>
      <c r="C16" s="606">
        <v>4</v>
      </c>
      <c r="D16" s="758">
        <v>1.3</v>
      </c>
      <c r="E16" s="628">
        <v>15</v>
      </c>
      <c r="F16" s="586">
        <f t="shared" si="5"/>
        <v>60</v>
      </c>
      <c r="G16" s="638">
        <v>1.3</v>
      </c>
      <c r="H16" s="637">
        <f t="shared" si="6"/>
        <v>1080</v>
      </c>
      <c r="I16" s="642">
        <f t="shared" si="7"/>
        <v>5616</v>
      </c>
      <c r="J16" s="761">
        <f>4*E16*G16*16.5*1.3</f>
        <v>1673.1000000000001</v>
      </c>
      <c r="K16" s="661">
        <f t="shared" si="8"/>
        <v>1673.1000000000001</v>
      </c>
      <c r="L16" s="661">
        <v>0</v>
      </c>
      <c r="M16" s="762">
        <v>0</v>
      </c>
      <c r="N16" s="372"/>
      <c r="O16" s="372"/>
      <c r="P16" s="423"/>
      <c r="Q16" s="324"/>
      <c r="R16" s="324"/>
      <c r="S16" s="324"/>
      <c r="T16" s="324"/>
    </row>
    <row r="17" spans="1:20" ht="15.75" customHeight="1">
      <c r="A17" s="760" t="s">
        <v>443</v>
      </c>
      <c r="B17" s="756" t="s">
        <v>940</v>
      </c>
      <c r="C17" s="606">
        <v>3</v>
      </c>
      <c r="D17" s="758">
        <v>1.1000000000000001</v>
      </c>
      <c r="E17" s="628">
        <v>2</v>
      </c>
      <c r="F17" s="586">
        <f t="shared" si="5"/>
        <v>8</v>
      </c>
      <c r="G17" s="638">
        <v>1</v>
      </c>
      <c r="H17" s="637">
        <f t="shared" si="6"/>
        <v>144</v>
      </c>
      <c r="I17" s="642">
        <f t="shared" si="7"/>
        <v>475.20000000000005</v>
      </c>
      <c r="J17" s="640">
        <f t="shared" ref="J17:J19" si="9">2*E17*G17*16.5+1*F17*15</f>
        <v>186</v>
      </c>
      <c r="K17" s="661">
        <f t="shared" si="8"/>
        <v>186</v>
      </c>
      <c r="L17" s="661">
        <v>0</v>
      </c>
      <c r="M17" s="762">
        <v>0</v>
      </c>
      <c r="N17" s="372"/>
      <c r="O17" s="372"/>
      <c r="P17" s="423"/>
      <c r="Q17" s="324"/>
      <c r="R17" s="324"/>
      <c r="S17" s="324"/>
      <c r="T17" s="324"/>
    </row>
    <row r="18" spans="1:20" ht="15.75" customHeight="1">
      <c r="A18" s="760" t="s">
        <v>446</v>
      </c>
      <c r="B18" s="756" t="s">
        <v>941</v>
      </c>
      <c r="C18" s="606">
        <v>3</v>
      </c>
      <c r="D18" s="758">
        <v>1.1000000000000001</v>
      </c>
      <c r="E18" s="628">
        <v>1</v>
      </c>
      <c r="F18" s="586">
        <f t="shared" si="5"/>
        <v>4</v>
      </c>
      <c r="G18" s="638">
        <v>1</v>
      </c>
      <c r="H18" s="637">
        <f t="shared" si="6"/>
        <v>72</v>
      </c>
      <c r="I18" s="642">
        <f t="shared" si="7"/>
        <v>237.60000000000002</v>
      </c>
      <c r="J18" s="640">
        <f t="shared" si="9"/>
        <v>93</v>
      </c>
      <c r="K18" s="661">
        <f t="shared" si="8"/>
        <v>93</v>
      </c>
      <c r="L18" s="661">
        <v>0</v>
      </c>
      <c r="M18" s="762">
        <v>0</v>
      </c>
      <c r="N18" s="372"/>
      <c r="O18" s="372"/>
      <c r="P18" s="423"/>
      <c r="Q18" s="324"/>
      <c r="R18" s="324"/>
      <c r="S18" s="324"/>
      <c r="T18" s="324"/>
    </row>
    <row r="19" spans="1:20" ht="15.75" customHeight="1">
      <c r="A19" s="760" t="s">
        <v>449</v>
      </c>
      <c r="B19" s="763" t="s">
        <v>943</v>
      </c>
      <c r="C19" s="586">
        <v>3</v>
      </c>
      <c r="D19" s="758">
        <v>1.1000000000000001</v>
      </c>
      <c r="E19" s="637">
        <v>1</v>
      </c>
      <c r="F19" s="586">
        <v>1</v>
      </c>
      <c r="G19" s="638">
        <v>1</v>
      </c>
      <c r="H19" s="637">
        <f t="shared" si="6"/>
        <v>18</v>
      </c>
      <c r="I19" s="642">
        <f t="shared" si="7"/>
        <v>59.400000000000006</v>
      </c>
      <c r="J19" s="640">
        <f t="shared" si="9"/>
        <v>48</v>
      </c>
      <c r="K19" s="661">
        <f t="shared" si="8"/>
        <v>48</v>
      </c>
      <c r="L19" s="661">
        <v>0</v>
      </c>
      <c r="M19" s="762">
        <v>0</v>
      </c>
      <c r="N19" s="372"/>
      <c r="O19" s="372"/>
      <c r="P19" s="423"/>
      <c r="Q19" s="324"/>
      <c r="R19" s="324"/>
      <c r="S19" s="324"/>
      <c r="T19" s="324"/>
    </row>
    <row r="20" spans="1:20" ht="15.75" customHeight="1">
      <c r="A20" s="760" t="s">
        <v>452</v>
      </c>
      <c r="B20" s="763" t="s">
        <v>945</v>
      </c>
      <c r="C20" s="586">
        <v>3</v>
      </c>
      <c r="D20" s="758">
        <v>1</v>
      </c>
      <c r="E20" s="637">
        <v>1</v>
      </c>
      <c r="F20" s="588"/>
      <c r="G20" s="638">
        <v>1</v>
      </c>
      <c r="H20" s="637">
        <v>18</v>
      </c>
      <c r="I20" s="642">
        <f t="shared" si="7"/>
        <v>54</v>
      </c>
      <c r="J20" s="640">
        <f>1*E20*G20*16.5+1*F20*15+H20*2</f>
        <v>52.5</v>
      </c>
      <c r="K20" s="661">
        <f t="shared" si="8"/>
        <v>52.5</v>
      </c>
      <c r="L20" s="661">
        <v>0</v>
      </c>
      <c r="M20" s="762">
        <v>0</v>
      </c>
      <c r="N20" s="372"/>
      <c r="O20" s="372"/>
      <c r="P20" s="423"/>
      <c r="Q20" s="324"/>
      <c r="R20" s="324"/>
      <c r="S20" s="324"/>
      <c r="T20" s="324"/>
    </row>
    <row r="21" spans="1:20" ht="14.25" customHeight="1">
      <c r="A21" s="760" t="s">
        <v>455</v>
      </c>
      <c r="B21" s="763" t="s">
        <v>947</v>
      </c>
      <c r="C21" s="586">
        <v>3</v>
      </c>
      <c r="D21" s="758">
        <v>1</v>
      </c>
      <c r="E21" s="637">
        <v>1</v>
      </c>
      <c r="F21" s="588"/>
      <c r="G21" s="638">
        <v>1</v>
      </c>
      <c r="H21" s="637">
        <f t="shared" ref="H21:H22" si="10">F21*18</f>
        <v>0</v>
      </c>
      <c r="I21" s="642">
        <f>C21*D21</f>
        <v>3</v>
      </c>
      <c r="J21" s="640">
        <f>3*E21*G21*16.5</f>
        <v>49.5</v>
      </c>
      <c r="K21" s="661">
        <f t="shared" si="8"/>
        <v>49.5</v>
      </c>
      <c r="L21" s="661">
        <v>0</v>
      </c>
      <c r="M21" s="762">
        <v>0</v>
      </c>
      <c r="N21" s="372"/>
      <c r="O21" s="372"/>
      <c r="P21" s="423"/>
      <c r="Q21" s="324"/>
      <c r="R21" s="324"/>
      <c r="S21" s="324"/>
      <c r="T21" s="324"/>
    </row>
    <row r="22" spans="1:20" ht="15.75" customHeight="1">
      <c r="A22" s="760" t="s">
        <v>457</v>
      </c>
      <c r="B22" s="763" t="s">
        <v>948</v>
      </c>
      <c r="C22" s="586">
        <v>4</v>
      </c>
      <c r="D22" s="758">
        <v>1.3</v>
      </c>
      <c r="E22" s="637">
        <v>1</v>
      </c>
      <c r="F22" s="586">
        <v>1</v>
      </c>
      <c r="G22" s="638">
        <v>1</v>
      </c>
      <c r="H22" s="637">
        <f t="shared" si="10"/>
        <v>18</v>
      </c>
      <c r="I22" s="642">
        <f>C22*D22*H22</f>
        <v>93.600000000000009</v>
      </c>
      <c r="J22" s="640">
        <f>3*E22*G22*16.5*1.3+1*F22*15</f>
        <v>79.350000000000009</v>
      </c>
      <c r="K22" s="661">
        <f t="shared" si="8"/>
        <v>79.350000000000009</v>
      </c>
      <c r="L22" s="661">
        <v>0</v>
      </c>
      <c r="M22" s="762">
        <v>0</v>
      </c>
      <c r="N22" s="372"/>
      <c r="O22" s="372"/>
      <c r="P22" s="423"/>
      <c r="Q22" s="324"/>
      <c r="R22" s="324"/>
      <c r="S22" s="324"/>
      <c r="T22" s="324"/>
    </row>
    <row r="23" spans="1:20" ht="38.25" customHeight="1">
      <c r="A23" s="356">
        <v>1.2</v>
      </c>
      <c r="B23" s="75" t="s">
        <v>949</v>
      </c>
      <c r="C23" s="393">
        <f>SUM(C24:C28)</f>
        <v>18</v>
      </c>
      <c r="D23" s="758"/>
      <c r="E23" s="393">
        <f>SUM(E24:E28)</f>
        <v>15</v>
      </c>
      <c r="F23" s="393"/>
      <c r="G23" s="395"/>
      <c r="H23" s="393"/>
      <c r="I23" s="476">
        <f t="shared" ref="I23:L23" si="11">SUM(I24:I28)</f>
        <v>4039.8</v>
      </c>
      <c r="J23" s="476">
        <f t="shared" si="11"/>
        <v>1327.8</v>
      </c>
      <c r="K23" s="408">
        <f t="shared" si="11"/>
        <v>1327.8</v>
      </c>
      <c r="L23" s="408">
        <f t="shared" si="11"/>
        <v>0</v>
      </c>
      <c r="M23" s="313">
        <v>0</v>
      </c>
      <c r="N23" s="372"/>
      <c r="O23" s="372"/>
      <c r="P23" s="423"/>
      <c r="Q23" s="324"/>
      <c r="R23" s="324"/>
      <c r="S23" s="324"/>
      <c r="T23" s="324"/>
    </row>
    <row r="24" spans="1:20" ht="15.75" customHeight="1">
      <c r="A24" s="764" t="s">
        <v>436</v>
      </c>
      <c r="B24" s="756" t="s">
        <v>940</v>
      </c>
      <c r="C24" s="628">
        <v>3</v>
      </c>
      <c r="D24" s="758">
        <v>1.1000000000000001</v>
      </c>
      <c r="E24" s="628">
        <v>6</v>
      </c>
      <c r="F24" s="628">
        <f t="shared" ref="F24:F26" si="12">E24*4</f>
        <v>24</v>
      </c>
      <c r="G24" s="765">
        <v>1.3</v>
      </c>
      <c r="H24" s="628">
        <f t="shared" ref="H24:H26" si="13">F24*18</f>
        <v>432</v>
      </c>
      <c r="I24" s="766">
        <f t="shared" ref="I24:I26" si="14">C24*D24*H24</f>
        <v>1425.6000000000001</v>
      </c>
      <c r="J24" s="767">
        <f>3*E24*G24*16.5</f>
        <v>386.1</v>
      </c>
      <c r="K24" s="768">
        <f t="shared" ref="K24:K28" si="15">J24</f>
        <v>386.1</v>
      </c>
      <c r="L24" s="768">
        <v>0</v>
      </c>
      <c r="M24" s="768">
        <v>0</v>
      </c>
      <c r="N24" s="769"/>
      <c r="O24" s="372"/>
      <c r="P24" s="423"/>
      <c r="Q24" s="324"/>
      <c r="R24" s="324"/>
      <c r="S24" s="324"/>
      <c r="T24" s="324"/>
    </row>
    <row r="25" spans="1:20" ht="15.75" customHeight="1">
      <c r="A25" s="764" t="s">
        <v>440</v>
      </c>
      <c r="B25" s="756" t="s">
        <v>938</v>
      </c>
      <c r="C25" s="671">
        <v>4</v>
      </c>
      <c r="D25" s="758">
        <v>1.3</v>
      </c>
      <c r="E25" s="671">
        <v>5</v>
      </c>
      <c r="F25" s="628">
        <f t="shared" si="12"/>
        <v>20</v>
      </c>
      <c r="G25" s="768">
        <v>1.3</v>
      </c>
      <c r="H25" s="628">
        <f t="shared" si="13"/>
        <v>360</v>
      </c>
      <c r="I25" s="766">
        <f t="shared" si="14"/>
        <v>1872</v>
      </c>
      <c r="J25" s="770">
        <f>4*E25*G25*16.5*1.3</f>
        <v>557.70000000000005</v>
      </c>
      <c r="K25" s="768">
        <f t="shared" si="15"/>
        <v>557.70000000000005</v>
      </c>
      <c r="L25" s="768">
        <v>0</v>
      </c>
      <c r="M25" s="768">
        <v>0</v>
      </c>
      <c r="N25" s="769"/>
      <c r="O25" s="372"/>
      <c r="P25" s="423"/>
      <c r="Q25" s="324"/>
      <c r="R25" s="324"/>
      <c r="S25" s="324"/>
      <c r="T25" s="324"/>
    </row>
    <row r="26" spans="1:20" ht="15.75" customHeight="1">
      <c r="A26" s="764" t="s">
        <v>443</v>
      </c>
      <c r="B26" s="756" t="s">
        <v>950</v>
      </c>
      <c r="C26" s="628">
        <v>4</v>
      </c>
      <c r="D26" s="758">
        <v>1.075</v>
      </c>
      <c r="E26" s="628">
        <v>2</v>
      </c>
      <c r="F26" s="628">
        <f t="shared" si="12"/>
        <v>8</v>
      </c>
      <c r="G26" s="765">
        <v>1.3</v>
      </c>
      <c r="H26" s="628">
        <f t="shared" si="13"/>
        <v>144</v>
      </c>
      <c r="I26" s="766">
        <f t="shared" si="14"/>
        <v>619.19999999999993</v>
      </c>
      <c r="J26" s="767">
        <f>3*E26*G26*16.5+1*F26*15</f>
        <v>248.70000000000002</v>
      </c>
      <c r="K26" s="768">
        <f t="shared" si="15"/>
        <v>248.70000000000002</v>
      </c>
      <c r="L26" s="768">
        <v>0</v>
      </c>
      <c r="M26" s="768">
        <v>0</v>
      </c>
      <c r="N26" s="769"/>
      <c r="O26" s="372"/>
      <c r="P26" s="423"/>
      <c r="Q26" s="324"/>
      <c r="R26" s="324"/>
      <c r="S26" s="324"/>
      <c r="T26" s="324"/>
    </row>
    <row r="27" spans="1:20" ht="15.75" customHeight="1">
      <c r="A27" s="764" t="s">
        <v>446</v>
      </c>
      <c r="B27" s="756" t="s">
        <v>951</v>
      </c>
      <c r="C27" s="628">
        <v>4</v>
      </c>
      <c r="D27" s="758">
        <v>1.3</v>
      </c>
      <c r="E27" s="628">
        <v>1</v>
      </c>
      <c r="F27" s="771"/>
      <c r="G27" s="765">
        <v>1</v>
      </c>
      <c r="H27" s="628">
        <v>15</v>
      </c>
      <c r="I27" s="766">
        <f>C27*D27*15</f>
        <v>78</v>
      </c>
      <c r="J27" s="767">
        <f>4*E27*G27*16.5*1.3</f>
        <v>85.8</v>
      </c>
      <c r="K27" s="768">
        <f t="shared" si="15"/>
        <v>85.8</v>
      </c>
      <c r="L27" s="768">
        <v>0</v>
      </c>
      <c r="M27" s="768">
        <v>0</v>
      </c>
      <c r="N27" s="769"/>
      <c r="O27" s="372"/>
      <c r="P27" s="423"/>
      <c r="Q27" s="324"/>
      <c r="R27" s="324"/>
      <c r="S27" s="324"/>
      <c r="T27" s="324"/>
    </row>
    <row r="28" spans="1:20" ht="15.75" customHeight="1">
      <c r="A28" s="764" t="s">
        <v>449</v>
      </c>
      <c r="B28" s="756" t="s">
        <v>952</v>
      </c>
      <c r="C28" s="628">
        <v>3</v>
      </c>
      <c r="D28" s="758">
        <v>1</v>
      </c>
      <c r="E28" s="628">
        <v>1</v>
      </c>
      <c r="F28" s="771"/>
      <c r="G28" s="765">
        <v>1</v>
      </c>
      <c r="H28" s="628">
        <v>15</v>
      </c>
      <c r="I28" s="766">
        <f>C28*D28*H28</f>
        <v>45</v>
      </c>
      <c r="J28" s="767">
        <f>3*E28*G28*16.5</f>
        <v>49.5</v>
      </c>
      <c r="K28" s="768">
        <f t="shared" si="15"/>
        <v>49.5</v>
      </c>
      <c r="L28" s="768">
        <v>0</v>
      </c>
      <c r="M28" s="768">
        <v>0</v>
      </c>
      <c r="N28" s="769"/>
      <c r="O28" s="372"/>
      <c r="P28" s="423"/>
      <c r="Q28" s="324"/>
      <c r="R28" s="324"/>
      <c r="S28" s="324"/>
      <c r="T28" s="324"/>
    </row>
    <row r="29" spans="1:20" ht="14.25" customHeight="1">
      <c r="A29" s="772" t="s">
        <v>246</v>
      </c>
      <c r="B29" s="772" t="s">
        <v>581</v>
      </c>
      <c r="C29" s="773">
        <f>C30</f>
        <v>28</v>
      </c>
      <c r="D29" s="758"/>
      <c r="E29" s="773">
        <f>E30</f>
        <v>16</v>
      </c>
      <c r="F29" s="771"/>
      <c r="G29" s="774"/>
      <c r="H29" s="771"/>
      <c r="I29" s="775">
        <f t="shared" ref="I29:M29" si="16">I30</f>
        <v>2240</v>
      </c>
      <c r="J29" s="775">
        <f t="shared" si="16"/>
        <v>924</v>
      </c>
      <c r="K29" s="776">
        <f t="shared" si="16"/>
        <v>0</v>
      </c>
      <c r="L29" s="776">
        <f t="shared" si="16"/>
        <v>0</v>
      </c>
      <c r="M29" s="776">
        <f t="shared" si="16"/>
        <v>0</v>
      </c>
      <c r="N29" s="769"/>
      <c r="O29" s="372"/>
      <c r="P29" s="423"/>
      <c r="Q29" s="324"/>
      <c r="R29" s="324"/>
      <c r="S29" s="324"/>
      <c r="T29" s="324"/>
    </row>
    <row r="30" spans="1:20" ht="15.75" customHeight="1">
      <c r="A30" s="307">
        <v>1</v>
      </c>
      <c r="B30" s="317" t="s">
        <v>582</v>
      </c>
      <c r="C30" s="309">
        <f>C31+C37</f>
        <v>28</v>
      </c>
      <c r="D30" s="758"/>
      <c r="E30" s="309">
        <f>E31+E37</f>
        <v>16</v>
      </c>
      <c r="F30" s="309"/>
      <c r="G30" s="311"/>
      <c r="H30" s="309"/>
      <c r="I30" s="448">
        <f t="shared" ref="I30:M30" si="17">I31+I37</f>
        <v>2240</v>
      </c>
      <c r="J30" s="448">
        <f t="shared" si="17"/>
        <v>924</v>
      </c>
      <c r="K30" s="311">
        <f t="shared" si="17"/>
        <v>0</v>
      </c>
      <c r="L30" s="311">
        <f t="shared" si="17"/>
        <v>0</v>
      </c>
      <c r="M30" s="313">
        <f t="shared" si="17"/>
        <v>0</v>
      </c>
      <c r="N30" s="372"/>
      <c r="O30" s="372"/>
      <c r="P30" s="423"/>
      <c r="Q30" s="324"/>
      <c r="R30" s="324"/>
      <c r="S30" s="324"/>
      <c r="T30" s="324"/>
    </row>
    <row r="31" spans="1:20" ht="38.25" customHeight="1">
      <c r="A31" s="316">
        <v>1.1000000000000001</v>
      </c>
      <c r="B31" s="317" t="s">
        <v>583</v>
      </c>
      <c r="C31" s="309">
        <f>SUM(C32:C36)</f>
        <v>17</v>
      </c>
      <c r="D31" s="758"/>
      <c r="E31" s="309">
        <f>SUM(E32:E36)</f>
        <v>10</v>
      </c>
      <c r="F31" s="309"/>
      <c r="G31" s="311"/>
      <c r="H31" s="309"/>
      <c r="I31" s="448">
        <f t="shared" ref="I31:M31" si="18">SUM(I32:I36)</f>
        <v>1360</v>
      </c>
      <c r="J31" s="448">
        <f t="shared" si="18"/>
        <v>561</v>
      </c>
      <c r="K31" s="311">
        <f t="shared" si="18"/>
        <v>0</v>
      </c>
      <c r="L31" s="311">
        <f t="shared" si="18"/>
        <v>0</v>
      </c>
      <c r="M31" s="313">
        <f t="shared" si="18"/>
        <v>0</v>
      </c>
      <c r="N31" s="372"/>
      <c r="O31" s="372"/>
      <c r="P31" s="423"/>
      <c r="Q31" s="324"/>
      <c r="R31" s="324"/>
      <c r="S31" s="324"/>
      <c r="T31" s="324"/>
    </row>
    <row r="32" spans="1:20" ht="15.75" customHeight="1">
      <c r="A32" s="777" t="s">
        <v>436</v>
      </c>
      <c r="B32" s="778" t="s">
        <v>946</v>
      </c>
      <c r="C32" s="671">
        <v>3</v>
      </c>
      <c r="D32" s="758">
        <v>1</v>
      </c>
      <c r="E32" s="671">
        <v>2</v>
      </c>
      <c r="F32" s="671">
        <v>0</v>
      </c>
      <c r="G32" s="768">
        <v>1</v>
      </c>
      <c r="H32" s="671">
        <v>80</v>
      </c>
      <c r="I32" s="766">
        <f t="shared" ref="I32:I36" si="19">C32*D32*H32</f>
        <v>240</v>
      </c>
      <c r="J32" s="767">
        <f t="shared" ref="J32:J36" si="20">C32*E32*G32*16.5</f>
        <v>99</v>
      </c>
      <c r="K32" s="774"/>
      <c r="L32" s="774"/>
      <c r="M32" s="774"/>
      <c r="N32" s="769"/>
      <c r="O32" s="372"/>
      <c r="P32" s="423"/>
      <c r="Q32" s="324"/>
      <c r="R32" s="324"/>
      <c r="S32" s="324"/>
      <c r="T32" s="324"/>
    </row>
    <row r="33" spans="1:20" ht="15.75" customHeight="1">
      <c r="A33" s="777" t="s">
        <v>440</v>
      </c>
      <c r="B33" s="778" t="s">
        <v>953</v>
      </c>
      <c r="C33" s="671">
        <v>4</v>
      </c>
      <c r="D33" s="758">
        <v>1</v>
      </c>
      <c r="E33" s="671">
        <v>2</v>
      </c>
      <c r="F33" s="671">
        <v>0</v>
      </c>
      <c r="G33" s="768">
        <v>1</v>
      </c>
      <c r="H33" s="671">
        <v>80</v>
      </c>
      <c r="I33" s="766">
        <f t="shared" si="19"/>
        <v>320</v>
      </c>
      <c r="J33" s="767">
        <f t="shared" si="20"/>
        <v>132</v>
      </c>
      <c r="K33" s="774"/>
      <c r="L33" s="774"/>
      <c r="M33" s="774"/>
      <c r="N33" s="769"/>
      <c r="O33" s="372"/>
      <c r="P33" s="423"/>
      <c r="Q33" s="324"/>
      <c r="R33" s="324"/>
      <c r="S33" s="324"/>
      <c r="T33" s="324"/>
    </row>
    <row r="34" spans="1:20" ht="15.75" customHeight="1">
      <c r="A34" s="777" t="s">
        <v>443</v>
      </c>
      <c r="B34" s="778" t="s">
        <v>954</v>
      </c>
      <c r="C34" s="671">
        <v>3</v>
      </c>
      <c r="D34" s="758">
        <v>1</v>
      </c>
      <c r="E34" s="671">
        <v>2</v>
      </c>
      <c r="F34" s="671">
        <v>0</v>
      </c>
      <c r="G34" s="768">
        <v>1</v>
      </c>
      <c r="H34" s="671">
        <v>80</v>
      </c>
      <c r="I34" s="766">
        <f t="shared" si="19"/>
        <v>240</v>
      </c>
      <c r="J34" s="767">
        <f t="shared" si="20"/>
        <v>99</v>
      </c>
      <c r="K34" s="774"/>
      <c r="L34" s="774"/>
      <c r="M34" s="774"/>
      <c r="N34" s="769"/>
      <c r="O34" s="372"/>
      <c r="P34" s="423"/>
      <c r="Q34" s="324"/>
      <c r="R34" s="324"/>
      <c r="S34" s="324"/>
      <c r="T34" s="324"/>
    </row>
    <row r="35" spans="1:20" ht="15.75" customHeight="1">
      <c r="A35" s="777" t="s">
        <v>446</v>
      </c>
      <c r="B35" s="778" t="s">
        <v>955</v>
      </c>
      <c r="C35" s="671">
        <v>3</v>
      </c>
      <c r="D35" s="758">
        <v>1</v>
      </c>
      <c r="E35" s="671">
        <v>2</v>
      </c>
      <c r="F35" s="671">
        <v>0</v>
      </c>
      <c r="G35" s="768">
        <v>1</v>
      </c>
      <c r="H35" s="671">
        <v>80</v>
      </c>
      <c r="I35" s="766">
        <f t="shared" si="19"/>
        <v>240</v>
      </c>
      <c r="J35" s="767">
        <f t="shared" si="20"/>
        <v>99</v>
      </c>
      <c r="K35" s="774"/>
      <c r="L35" s="774"/>
      <c r="M35" s="774"/>
      <c r="N35" s="769"/>
      <c r="O35" s="372"/>
      <c r="P35" s="423"/>
      <c r="Q35" s="324"/>
      <c r="R35" s="324"/>
      <c r="S35" s="324"/>
      <c r="T35" s="324"/>
    </row>
    <row r="36" spans="1:20" ht="15.75" customHeight="1">
      <c r="A36" s="777" t="s">
        <v>449</v>
      </c>
      <c r="B36" s="778" t="s">
        <v>956</v>
      </c>
      <c r="C36" s="671">
        <v>4</v>
      </c>
      <c r="D36" s="758">
        <v>1</v>
      </c>
      <c r="E36" s="671">
        <v>2</v>
      </c>
      <c r="F36" s="671">
        <v>0</v>
      </c>
      <c r="G36" s="768">
        <v>1</v>
      </c>
      <c r="H36" s="671">
        <v>80</v>
      </c>
      <c r="I36" s="766">
        <f t="shared" si="19"/>
        <v>320</v>
      </c>
      <c r="J36" s="767">
        <f t="shared" si="20"/>
        <v>132</v>
      </c>
      <c r="K36" s="774"/>
      <c r="L36" s="774"/>
      <c r="M36" s="774"/>
      <c r="N36" s="769"/>
      <c r="O36" s="372"/>
      <c r="P36" s="423"/>
      <c r="Q36" s="324"/>
      <c r="R36" s="324"/>
      <c r="S36" s="324"/>
      <c r="T36" s="324"/>
    </row>
    <row r="37" spans="1:20" ht="43.5" customHeight="1">
      <c r="A37" s="356">
        <v>1.2</v>
      </c>
      <c r="B37" s="75" t="s">
        <v>957</v>
      </c>
      <c r="C37" s="393">
        <f>SUM(C38:C40)</f>
        <v>11</v>
      </c>
      <c r="D37" s="394"/>
      <c r="E37" s="393">
        <f>SUM(E38:E40)</f>
        <v>6</v>
      </c>
      <c r="F37" s="393"/>
      <c r="G37" s="395"/>
      <c r="H37" s="393"/>
      <c r="I37" s="476">
        <f t="shared" ref="I37:M37" si="21">SUM(I38:I40)</f>
        <v>880</v>
      </c>
      <c r="J37" s="476">
        <f t="shared" si="21"/>
        <v>363</v>
      </c>
      <c r="K37" s="408">
        <f t="shared" si="21"/>
        <v>0</v>
      </c>
      <c r="L37" s="408">
        <f t="shared" si="21"/>
        <v>0</v>
      </c>
      <c r="M37" s="409">
        <f t="shared" si="21"/>
        <v>0</v>
      </c>
      <c r="N37" s="372"/>
      <c r="O37" s="372"/>
      <c r="P37" s="423"/>
      <c r="Q37" s="324"/>
      <c r="R37" s="324"/>
      <c r="S37" s="324"/>
      <c r="T37" s="324"/>
    </row>
    <row r="38" spans="1:20" ht="15.75" customHeight="1">
      <c r="A38" s="380" t="s">
        <v>436</v>
      </c>
      <c r="B38" s="779" t="s">
        <v>939</v>
      </c>
      <c r="C38" s="401">
        <v>4</v>
      </c>
      <c r="D38" s="402">
        <v>1</v>
      </c>
      <c r="E38" s="401">
        <v>2</v>
      </c>
      <c r="F38" s="401">
        <v>0</v>
      </c>
      <c r="G38" s="403">
        <v>1</v>
      </c>
      <c r="H38" s="401">
        <v>80</v>
      </c>
      <c r="I38" s="480">
        <f t="shared" ref="I38:I40" si="22">C38*D38*H38</f>
        <v>320</v>
      </c>
      <c r="J38" s="481">
        <f t="shared" ref="J38:J40" si="23">C38*E38*G38*16.5</f>
        <v>132</v>
      </c>
      <c r="K38" s="403"/>
      <c r="L38" s="403"/>
      <c r="M38" s="406"/>
      <c r="N38" s="372"/>
      <c r="O38" s="372"/>
      <c r="P38" s="423"/>
      <c r="Q38" s="324"/>
      <c r="R38" s="324"/>
      <c r="S38" s="324"/>
      <c r="T38" s="324"/>
    </row>
    <row r="39" spans="1:20" ht="15.75" customHeight="1">
      <c r="A39" s="380" t="s">
        <v>440</v>
      </c>
      <c r="B39" s="779" t="s">
        <v>958</v>
      </c>
      <c r="C39" s="401">
        <v>4</v>
      </c>
      <c r="D39" s="402">
        <v>1</v>
      </c>
      <c r="E39" s="401">
        <v>2</v>
      </c>
      <c r="F39" s="401">
        <v>0</v>
      </c>
      <c r="G39" s="403">
        <v>1</v>
      </c>
      <c r="H39" s="401">
        <v>80</v>
      </c>
      <c r="I39" s="480">
        <f t="shared" si="22"/>
        <v>320</v>
      </c>
      <c r="J39" s="481">
        <f t="shared" si="23"/>
        <v>132</v>
      </c>
      <c r="K39" s="482"/>
      <c r="L39" s="403"/>
      <c r="M39" s="406"/>
      <c r="N39" s="372"/>
      <c r="O39" s="372"/>
      <c r="P39" s="423"/>
      <c r="Q39" s="324"/>
      <c r="R39" s="324"/>
      <c r="S39" s="324"/>
      <c r="T39" s="324"/>
    </row>
    <row r="40" spans="1:20" ht="15.75" customHeight="1">
      <c r="A40" s="380" t="s">
        <v>443</v>
      </c>
      <c r="B40" s="779" t="s">
        <v>944</v>
      </c>
      <c r="C40" s="401">
        <v>3</v>
      </c>
      <c r="D40" s="402">
        <v>1</v>
      </c>
      <c r="E40" s="401">
        <v>2</v>
      </c>
      <c r="F40" s="401">
        <v>0</v>
      </c>
      <c r="G40" s="403">
        <v>1</v>
      </c>
      <c r="H40" s="401">
        <v>80</v>
      </c>
      <c r="I40" s="480">
        <f t="shared" si="22"/>
        <v>240</v>
      </c>
      <c r="J40" s="481">
        <f t="shared" si="23"/>
        <v>99</v>
      </c>
      <c r="K40" s="403"/>
      <c r="L40" s="403"/>
      <c r="M40" s="406"/>
      <c r="N40" s="372"/>
      <c r="O40" s="372"/>
      <c r="P40" s="423"/>
      <c r="Q40" s="324"/>
      <c r="R40" s="324"/>
      <c r="S40" s="324"/>
      <c r="T40" s="324"/>
    </row>
    <row r="41" spans="1:20" ht="39.75" customHeight="1">
      <c r="A41" s="410" t="s">
        <v>87</v>
      </c>
      <c r="B41" s="411" t="s">
        <v>644</v>
      </c>
      <c r="C41" s="412">
        <f>C42+C43</f>
        <v>73</v>
      </c>
      <c r="D41" s="780"/>
      <c r="E41" s="412">
        <f>E42+E43</f>
        <v>54</v>
      </c>
      <c r="F41" s="412"/>
      <c r="G41" s="412"/>
      <c r="H41" s="412"/>
      <c r="I41" s="412">
        <f t="shared" ref="I41:M41" si="24">I42+I43</f>
        <v>13193</v>
      </c>
      <c r="J41" s="412">
        <f t="shared" si="24"/>
        <v>4557.5999999999995</v>
      </c>
      <c r="K41" s="412">
        <f t="shared" si="24"/>
        <v>3633.5999999999995</v>
      </c>
      <c r="L41" s="412">
        <f t="shared" si="24"/>
        <v>0</v>
      </c>
      <c r="M41" s="412">
        <f t="shared" si="24"/>
        <v>0</v>
      </c>
      <c r="N41" s="372"/>
      <c r="O41" s="372"/>
      <c r="P41" s="423"/>
      <c r="Q41" s="324"/>
      <c r="R41" s="324"/>
      <c r="S41" s="324"/>
      <c r="T41" s="324"/>
    </row>
    <row r="42" spans="1:20" ht="39.75" customHeight="1">
      <c r="A42" s="410"/>
      <c r="B42" s="411" t="s">
        <v>645</v>
      </c>
      <c r="C42" s="412">
        <f>C13</f>
        <v>45</v>
      </c>
      <c r="D42" s="413"/>
      <c r="E42" s="412">
        <f>E13</f>
        <v>38</v>
      </c>
      <c r="F42" s="412"/>
      <c r="G42" s="414"/>
      <c r="H42" s="412"/>
      <c r="I42" s="495">
        <f>I13</f>
        <v>10953</v>
      </c>
      <c r="J42" s="495">
        <f t="shared" ref="J42:K42" si="25">J12</f>
        <v>3633.5999999999995</v>
      </c>
      <c r="K42" s="414">
        <f t="shared" si="25"/>
        <v>3633.5999999999995</v>
      </c>
      <c r="L42" s="414"/>
      <c r="M42" s="416"/>
      <c r="N42" s="372"/>
      <c r="O42" s="372"/>
      <c r="P42" s="423"/>
      <c r="Q42" s="324"/>
      <c r="R42" s="324"/>
      <c r="S42" s="324"/>
      <c r="T42" s="324"/>
    </row>
    <row r="43" spans="1:20" ht="39.75" customHeight="1">
      <c r="A43" s="410"/>
      <c r="B43" s="411" t="s">
        <v>646</v>
      </c>
      <c r="C43" s="412">
        <f>C30</f>
        <v>28</v>
      </c>
      <c r="D43" s="413"/>
      <c r="E43" s="412">
        <f>E30</f>
        <v>16</v>
      </c>
      <c r="F43" s="412"/>
      <c r="G43" s="414"/>
      <c r="H43" s="412"/>
      <c r="I43" s="495">
        <f t="shared" ref="I43:K43" si="26">I29</f>
        <v>2240</v>
      </c>
      <c r="J43" s="495">
        <f t="shared" si="26"/>
        <v>924</v>
      </c>
      <c r="K43" s="414">
        <f t="shared" si="26"/>
        <v>0</v>
      </c>
      <c r="L43" s="414"/>
      <c r="M43" s="416"/>
      <c r="N43" s="372"/>
      <c r="O43" s="372"/>
      <c r="P43" s="423"/>
      <c r="Q43" s="324"/>
      <c r="R43" s="324"/>
      <c r="S43" s="324"/>
      <c r="T43" s="324"/>
    </row>
    <row r="44" spans="1:20" ht="14.25" customHeight="1">
      <c r="A44" s="417"/>
      <c r="B44" s="418"/>
      <c r="C44" s="419"/>
      <c r="D44" s="420"/>
      <c r="E44" s="419"/>
      <c r="F44" s="419"/>
      <c r="G44" s="421"/>
      <c r="H44" s="419"/>
      <c r="I44" s="694"/>
      <c r="J44" s="695"/>
      <c r="K44" s="421"/>
      <c r="L44" s="421"/>
      <c r="M44" s="421"/>
      <c r="N44" s="423"/>
      <c r="O44" s="423"/>
      <c r="P44" s="423"/>
      <c r="Q44" s="52"/>
      <c r="R44" s="52"/>
      <c r="S44" s="52"/>
      <c r="T44" s="52"/>
    </row>
    <row r="45" spans="1:20" ht="13.5" customHeight="1">
      <c r="A45" s="120"/>
      <c r="B45" s="120"/>
      <c r="C45" s="249"/>
      <c r="D45" s="424"/>
      <c r="E45" s="249"/>
      <c r="F45" s="249"/>
      <c r="G45" s="249"/>
      <c r="H45" s="249"/>
      <c r="I45" s="249"/>
      <c r="J45" s="2875" t="s">
        <v>647</v>
      </c>
      <c r="K45" s="2874"/>
      <c r="L45" s="2874"/>
      <c r="M45" s="2874"/>
      <c r="N45" s="249"/>
      <c r="O45" s="249"/>
      <c r="P45" s="249"/>
      <c r="Q45" s="52"/>
      <c r="R45" s="52"/>
      <c r="S45" s="52"/>
      <c r="T45" s="52"/>
    </row>
    <row r="46" spans="1:20" ht="14.25" customHeight="1">
      <c r="A46" s="53"/>
      <c r="B46" s="53" t="s">
        <v>648</v>
      </c>
      <c r="C46" s="425"/>
      <c r="D46" s="280"/>
      <c r="E46" s="426" t="s">
        <v>649</v>
      </c>
      <c r="F46" s="425"/>
      <c r="G46" s="425"/>
      <c r="H46" s="425"/>
      <c r="I46" s="425"/>
      <c r="J46" s="2919" t="s">
        <v>650</v>
      </c>
      <c r="K46" s="2874"/>
      <c r="L46" s="2874"/>
      <c r="M46" s="2874"/>
      <c r="N46" s="423"/>
      <c r="O46" s="423"/>
      <c r="P46" s="423"/>
      <c r="Q46" s="427"/>
      <c r="R46" s="427"/>
      <c r="S46" s="427"/>
      <c r="T46" s="427"/>
    </row>
    <row r="47" spans="1:20" ht="14.25" customHeight="1">
      <c r="A47" s="120"/>
      <c r="B47" s="120" t="s">
        <v>651</v>
      </c>
      <c r="C47" s="49"/>
      <c r="D47" s="420"/>
      <c r="E47" s="49"/>
      <c r="F47" s="49"/>
      <c r="G47" s="49"/>
      <c r="H47" s="49"/>
      <c r="I47" s="49"/>
      <c r="J47" s="429"/>
      <c r="N47" s="249"/>
      <c r="O47" s="249"/>
      <c r="P47" s="249"/>
      <c r="Q47" s="52"/>
      <c r="R47" s="52"/>
      <c r="S47" s="52"/>
      <c r="T47" s="52"/>
    </row>
    <row r="48" spans="1:20" ht="14.25" customHeight="1">
      <c r="A48" s="120"/>
      <c r="B48" s="120"/>
      <c r="C48" s="49"/>
      <c r="D48" s="420"/>
      <c r="E48" s="49"/>
      <c r="F48" s="49"/>
      <c r="G48" s="49"/>
      <c r="H48" s="49"/>
      <c r="I48" s="49"/>
      <c r="J48" s="429"/>
      <c r="N48" s="249"/>
      <c r="O48" s="249"/>
      <c r="P48" s="249"/>
      <c r="Q48" s="52"/>
      <c r="R48" s="52"/>
      <c r="S48" s="52"/>
      <c r="T48" s="52"/>
    </row>
    <row r="49" spans="1:20" ht="14.25" customHeight="1">
      <c r="A49" s="120"/>
      <c r="B49" s="120"/>
      <c r="C49" s="49"/>
      <c r="D49" s="420"/>
      <c r="E49" s="49"/>
      <c r="F49" s="49"/>
      <c r="G49" s="49"/>
      <c r="H49" s="49"/>
      <c r="I49" s="49"/>
      <c r="J49" s="429"/>
      <c r="N49" s="249"/>
      <c r="O49" s="249"/>
      <c r="P49" s="249"/>
      <c r="Q49" s="52"/>
      <c r="R49" s="52"/>
      <c r="S49" s="52"/>
      <c r="T49" s="52"/>
    </row>
    <row r="50" spans="1:20" ht="14.25" customHeight="1">
      <c r="A50" s="120"/>
      <c r="B50" s="120"/>
      <c r="C50" s="49"/>
      <c r="D50" s="420"/>
      <c r="E50" s="49"/>
      <c r="F50" s="49"/>
      <c r="G50" s="49"/>
      <c r="H50" s="49"/>
      <c r="I50" s="49"/>
      <c r="J50" s="429"/>
      <c r="N50" s="249"/>
      <c r="O50" s="249"/>
      <c r="P50" s="249"/>
      <c r="Q50" s="52"/>
      <c r="R50" s="52"/>
      <c r="S50" s="52"/>
      <c r="T50" s="52"/>
    </row>
    <row r="51" spans="1:20" ht="14.25" customHeight="1">
      <c r="A51" s="120"/>
      <c r="B51" s="120"/>
      <c r="C51" s="49"/>
      <c r="D51" s="2939" t="s">
        <v>959</v>
      </c>
      <c r="E51" s="2874"/>
      <c r="F51" s="2874"/>
      <c r="G51" s="2874"/>
      <c r="H51" s="49"/>
      <c r="I51" s="49"/>
      <c r="J51" s="2920" t="s">
        <v>652</v>
      </c>
      <c r="K51" s="2874"/>
      <c r="L51" s="2874"/>
      <c r="M51" s="2874"/>
      <c r="N51" s="249"/>
      <c r="O51" s="249"/>
      <c r="P51" s="249"/>
      <c r="Q51" s="52"/>
      <c r="R51" s="52"/>
      <c r="S51" s="52"/>
      <c r="T51" s="52"/>
    </row>
    <row r="52" spans="1:20" ht="14.25" customHeight="1">
      <c r="A52" s="120"/>
      <c r="B52" s="120"/>
      <c r="C52" s="49"/>
      <c r="D52" s="420"/>
      <c r="E52" s="49"/>
      <c r="F52" s="49"/>
      <c r="G52" s="49"/>
      <c r="H52" s="49"/>
      <c r="I52" s="49"/>
      <c r="J52" s="49"/>
      <c r="K52" s="49"/>
      <c r="L52" s="49"/>
      <c r="M52" s="49"/>
      <c r="N52" s="249"/>
      <c r="O52" s="249"/>
      <c r="P52" s="249"/>
      <c r="Q52" s="52"/>
      <c r="R52" s="52"/>
      <c r="S52" s="52"/>
      <c r="T52" s="52"/>
    </row>
    <row r="53" spans="1:20" ht="14.25" customHeight="1">
      <c r="A53" s="120"/>
      <c r="B53" s="120"/>
      <c r="C53" s="49"/>
      <c r="D53" s="420"/>
      <c r="E53" s="49"/>
      <c r="F53" s="49"/>
      <c r="G53" s="49"/>
      <c r="H53" s="49"/>
      <c r="I53" s="49"/>
      <c r="J53" s="49"/>
      <c r="K53" s="49"/>
      <c r="L53" s="49"/>
      <c r="M53" s="49"/>
      <c r="N53" s="249"/>
      <c r="O53" s="249"/>
      <c r="P53" s="249"/>
      <c r="Q53" s="52"/>
      <c r="R53" s="52"/>
      <c r="S53" s="52"/>
      <c r="T53" s="52"/>
    </row>
    <row r="54" spans="1:20" ht="14.25" customHeight="1">
      <c r="A54" s="120"/>
      <c r="B54" s="120"/>
      <c r="C54" s="49"/>
      <c r="D54" s="420"/>
      <c r="E54" s="49"/>
      <c r="F54" s="49"/>
      <c r="G54" s="49"/>
      <c r="H54" s="49"/>
      <c r="I54" s="49"/>
      <c r="J54" s="49"/>
      <c r="K54" s="49"/>
      <c r="L54" s="49"/>
      <c r="M54" s="49"/>
      <c r="N54" s="249"/>
      <c r="O54" s="249"/>
      <c r="P54" s="249"/>
      <c r="Q54" s="52"/>
      <c r="R54" s="52"/>
      <c r="S54" s="52"/>
      <c r="T54" s="52"/>
    </row>
    <row r="55" spans="1:20" ht="14.25" customHeight="1">
      <c r="A55" s="120"/>
      <c r="B55" s="120"/>
      <c r="C55" s="49"/>
      <c r="D55" s="420"/>
      <c r="E55" s="49"/>
      <c r="F55" s="49"/>
      <c r="G55" s="49"/>
      <c r="H55" s="49"/>
      <c r="I55" s="49"/>
      <c r="J55" s="49"/>
      <c r="K55" s="49"/>
      <c r="L55" s="49"/>
      <c r="M55" s="49"/>
      <c r="N55" s="249"/>
      <c r="O55" s="249"/>
      <c r="P55" s="249"/>
      <c r="Q55" s="52"/>
      <c r="R55" s="52"/>
      <c r="S55" s="52"/>
      <c r="T55" s="52"/>
    </row>
    <row r="56" spans="1:20" ht="14.25" customHeight="1">
      <c r="A56" s="120"/>
      <c r="B56" s="120"/>
      <c r="C56" s="49"/>
      <c r="D56" s="420"/>
      <c r="E56" s="49"/>
      <c r="F56" s="49"/>
      <c r="G56" s="49"/>
      <c r="H56" s="49"/>
      <c r="I56" s="49"/>
      <c r="J56" s="49"/>
      <c r="K56" s="49"/>
      <c r="L56" s="49"/>
      <c r="M56" s="49"/>
      <c r="N56" s="249"/>
      <c r="O56" s="249"/>
      <c r="P56" s="249"/>
      <c r="Q56" s="52"/>
      <c r="R56" s="52"/>
      <c r="S56" s="52"/>
      <c r="T56" s="52"/>
    </row>
    <row r="57" spans="1:20" ht="14.25" customHeight="1">
      <c r="A57" s="120"/>
      <c r="B57" s="120"/>
      <c r="C57" s="49"/>
      <c r="D57" s="420"/>
      <c r="E57" s="49"/>
      <c r="F57" s="49"/>
      <c r="G57" s="49"/>
      <c r="H57" s="49"/>
      <c r="I57" s="49"/>
      <c r="J57" s="49"/>
      <c r="K57" s="49"/>
      <c r="L57" s="49"/>
      <c r="M57" s="49"/>
      <c r="N57" s="249"/>
      <c r="O57" s="249"/>
      <c r="P57" s="249"/>
      <c r="Q57" s="52"/>
      <c r="R57" s="52"/>
      <c r="S57" s="52"/>
      <c r="T57" s="52"/>
    </row>
    <row r="58" spans="1:20" ht="14.25" customHeight="1">
      <c r="A58" s="120"/>
      <c r="B58" s="120"/>
      <c r="C58" s="49"/>
      <c r="D58" s="420"/>
      <c r="E58" s="49"/>
      <c r="F58" s="49"/>
      <c r="G58" s="49"/>
      <c r="H58" s="49"/>
      <c r="I58" s="49"/>
      <c r="J58" s="49"/>
      <c r="K58" s="49"/>
      <c r="L58" s="49"/>
      <c r="M58" s="49"/>
      <c r="N58" s="249"/>
      <c r="O58" s="249"/>
      <c r="P58" s="249"/>
      <c r="Q58" s="52"/>
      <c r="R58" s="52"/>
      <c r="S58" s="52"/>
      <c r="T58" s="52"/>
    </row>
    <row r="59" spans="1:20" ht="14.25" customHeight="1">
      <c r="A59" s="120"/>
      <c r="B59" s="120"/>
      <c r="C59" s="49"/>
      <c r="D59" s="420"/>
      <c r="E59" s="49"/>
      <c r="F59" s="49"/>
      <c r="G59" s="49"/>
      <c r="H59" s="49"/>
      <c r="I59" s="49"/>
      <c r="J59" s="49"/>
      <c r="K59" s="49"/>
      <c r="L59" s="49"/>
      <c r="M59" s="49"/>
      <c r="N59" s="249"/>
      <c r="O59" s="249"/>
      <c r="P59" s="249"/>
      <c r="Q59" s="52"/>
      <c r="R59" s="52"/>
      <c r="S59" s="52"/>
      <c r="T59" s="52"/>
    </row>
    <row r="60" spans="1:20" ht="14.25" customHeight="1">
      <c r="A60" s="120"/>
      <c r="B60" s="120"/>
      <c r="C60" s="49"/>
      <c r="D60" s="420"/>
      <c r="E60" s="49"/>
      <c r="F60" s="49"/>
      <c r="G60" s="49"/>
      <c r="H60" s="49"/>
      <c r="I60" s="49"/>
      <c r="J60" s="49"/>
      <c r="K60" s="49"/>
      <c r="L60" s="49"/>
      <c r="M60" s="49"/>
      <c r="N60" s="249"/>
      <c r="O60" s="249"/>
      <c r="P60" s="249"/>
      <c r="Q60" s="52"/>
      <c r="R60" s="52"/>
      <c r="S60" s="52"/>
      <c r="T60" s="52"/>
    </row>
    <row r="61" spans="1:20" ht="14.25" customHeight="1">
      <c r="A61" s="120"/>
      <c r="B61" s="120"/>
      <c r="C61" s="49"/>
      <c r="D61" s="420"/>
      <c r="E61" s="49"/>
      <c r="F61" s="49"/>
      <c r="G61" s="49"/>
      <c r="H61" s="49"/>
      <c r="I61" s="49"/>
      <c r="J61" s="49"/>
      <c r="K61" s="49"/>
      <c r="L61" s="49"/>
      <c r="M61" s="49"/>
      <c r="N61" s="249"/>
      <c r="O61" s="249"/>
      <c r="P61" s="249"/>
      <c r="Q61" s="52"/>
      <c r="R61" s="52"/>
      <c r="S61" s="52"/>
      <c r="T61" s="52"/>
    </row>
    <row r="62" spans="1:20" ht="14.25" customHeight="1">
      <c r="A62" s="120"/>
      <c r="B62" s="120"/>
      <c r="C62" s="49"/>
      <c r="D62" s="420"/>
      <c r="E62" s="49"/>
      <c r="F62" s="49"/>
      <c r="G62" s="49"/>
      <c r="H62" s="49"/>
      <c r="I62" s="49"/>
      <c r="J62" s="49"/>
      <c r="K62" s="49"/>
      <c r="L62" s="49"/>
      <c r="M62" s="49"/>
      <c r="N62" s="249"/>
      <c r="O62" s="249"/>
      <c r="P62" s="249"/>
      <c r="Q62" s="52"/>
      <c r="R62" s="52"/>
      <c r="S62" s="52"/>
      <c r="T62" s="52"/>
    </row>
    <row r="63" spans="1:20" ht="14.25" customHeight="1">
      <c r="A63" s="120"/>
      <c r="B63" s="120"/>
      <c r="C63" s="49"/>
      <c r="D63" s="420"/>
      <c r="E63" s="49"/>
      <c r="F63" s="49"/>
      <c r="G63" s="49"/>
      <c r="H63" s="49"/>
      <c r="I63" s="49"/>
      <c r="J63" s="49"/>
      <c r="K63" s="49"/>
      <c r="L63" s="49"/>
      <c r="M63" s="49"/>
      <c r="N63" s="249"/>
      <c r="O63" s="249"/>
      <c r="P63" s="249"/>
      <c r="Q63" s="52"/>
      <c r="R63" s="52"/>
      <c r="S63" s="52"/>
      <c r="T63" s="52"/>
    </row>
    <row r="64" spans="1:20" ht="14.25" customHeight="1">
      <c r="A64" s="120"/>
      <c r="B64" s="120"/>
      <c r="C64" s="49"/>
      <c r="D64" s="420"/>
      <c r="E64" s="49"/>
      <c r="F64" s="49"/>
      <c r="G64" s="49"/>
      <c r="H64" s="49"/>
      <c r="I64" s="49"/>
      <c r="J64" s="49"/>
      <c r="K64" s="49"/>
      <c r="L64" s="49"/>
      <c r="M64" s="49"/>
      <c r="N64" s="249"/>
      <c r="O64" s="249"/>
      <c r="P64" s="249"/>
      <c r="Q64" s="52"/>
      <c r="R64" s="52"/>
      <c r="S64" s="52"/>
      <c r="T64" s="52"/>
    </row>
    <row r="65" spans="1:20" ht="14.25" customHeight="1">
      <c r="A65" s="120"/>
      <c r="B65" s="120"/>
      <c r="C65" s="49"/>
      <c r="D65" s="420"/>
      <c r="E65" s="49"/>
      <c r="F65" s="49"/>
      <c r="G65" s="49"/>
      <c r="H65" s="49"/>
      <c r="I65" s="49"/>
      <c r="J65" s="49"/>
      <c r="K65" s="49"/>
      <c r="L65" s="49"/>
      <c r="M65" s="49"/>
      <c r="N65" s="249"/>
      <c r="O65" s="249"/>
      <c r="P65" s="249"/>
      <c r="Q65" s="52"/>
      <c r="R65" s="52"/>
      <c r="S65" s="52"/>
      <c r="T65" s="52"/>
    </row>
    <row r="66" spans="1:20" ht="14.25" customHeight="1">
      <c r="A66" s="120"/>
      <c r="B66" s="120"/>
      <c r="C66" s="49"/>
      <c r="D66" s="420"/>
      <c r="E66" s="49"/>
      <c r="F66" s="49"/>
      <c r="G66" s="49"/>
      <c r="H66" s="49"/>
      <c r="I66" s="49"/>
      <c r="J66" s="49"/>
      <c r="K66" s="49"/>
      <c r="L66" s="49"/>
      <c r="M66" s="49"/>
      <c r="N66" s="249"/>
      <c r="O66" s="249"/>
      <c r="P66" s="249"/>
      <c r="Q66" s="52"/>
      <c r="R66" s="52"/>
      <c r="S66" s="52"/>
      <c r="T66" s="52"/>
    </row>
    <row r="67" spans="1:20" ht="14.25" customHeight="1">
      <c r="A67" s="120"/>
      <c r="B67" s="120"/>
      <c r="C67" s="49"/>
      <c r="D67" s="420"/>
      <c r="E67" s="49"/>
      <c r="F67" s="49"/>
      <c r="G67" s="49"/>
      <c r="H67" s="49"/>
      <c r="I67" s="49"/>
      <c r="J67" s="49"/>
      <c r="K67" s="49"/>
      <c r="L67" s="49"/>
      <c r="M67" s="49"/>
      <c r="N67" s="249"/>
      <c r="O67" s="249"/>
      <c r="P67" s="249"/>
      <c r="Q67" s="52"/>
      <c r="R67" s="52"/>
      <c r="S67" s="52"/>
      <c r="T67" s="52"/>
    </row>
    <row r="68" spans="1:20" ht="14.25" customHeight="1">
      <c r="A68" s="120"/>
      <c r="B68" s="120"/>
      <c r="C68" s="49"/>
      <c r="D68" s="420"/>
      <c r="E68" s="49"/>
      <c r="F68" s="49"/>
      <c r="G68" s="49"/>
      <c r="H68" s="49"/>
      <c r="I68" s="49"/>
      <c r="J68" s="49"/>
      <c r="K68" s="49"/>
      <c r="L68" s="49"/>
      <c r="M68" s="49"/>
      <c r="N68" s="52"/>
      <c r="O68" s="52"/>
      <c r="P68" s="52"/>
      <c r="Q68" s="52"/>
      <c r="R68" s="52"/>
      <c r="S68" s="52"/>
      <c r="T68" s="52"/>
    </row>
    <row r="69" spans="1:20" ht="14.25" customHeight="1">
      <c r="A69" s="51"/>
      <c r="B69" s="51"/>
      <c r="C69" s="430"/>
      <c r="D69" s="431"/>
      <c r="E69" s="430"/>
      <c r="F69" s="430"/>
      <c r="G69" s="430"/>
      <c r="H69" s="430"/>
      <c r="I69" s="430"/>
      <c r="J69" s="430"/>
      <c r="K69" s="430"/>
      <c r="L69" s="430"/>
      <c r="M69" s="430"/>
      <c r="N69" s="52"/>
      <c r="O69" s="52"/>
      <c r="P69" s="52"/>
      <c r="Q69" s="52"/>
      <c r="R69" s="52"/>
      <c r="S69" s="52"/>
      <c r="T69" s="52"/>
    </row>
    <row r="70" spans="1:20" ht="14.25" customHeight="1">
      <c r="A70" s="51"/>
      <c r="B70" s="51"/>
      <c r="C70" s="430"/>
      <c r="D70" s="431"/>
      <c r="E70" s="430"/>
      <c r="F70" s="430"/>
      <c r="G70" s="430"/>
      <c r="H70" s="430"/>
      <c r="I70" s="430"/>
      <c r="J70" s="430"/>
      <c r="K70" s="430"/>
      <c r="L70" s="430"/>
      <c r="M70" s="430"/>
      <c r="N70" s="52"/>
      <c r="O70" s="52"/>
      <c r="P70" s="52"/>
      <c r="Q70" s="52"/>
      <c r="R70" s="52"/>
      <c r="S70" s="52"/>
      <c r="T70" s="52"/>
    </row>
    <row r="71" spans="1:20" ht="14.25" customHeight="1">
      <c r="A71" s="51"/>
      <c r="B71" s="51"/>
      <c r="C71" s="430"/>
      <c r="D71" s="431"/>
      <c r="E71" s="430"/>
      <c r="F71" s="430"/>
      <c r="G71" s="430"/>
      <c r="H71" s="430"/>
      <c r="I71" s="430"/>
      <c r="J71" s="430"/>
      <c r="K71" s="430"/>
      <c r="L71" s="430"/>
      <c r="M71" s="430"/>
      <c r="N71" s="52"/>
      <c r="O71" s="52"/>
      <c r="P71" s="52"/>
      <c r="Q71" s="52"/>
      <c r="R71" s="52"/>
      <c r="S71" s="52"/>
      <c r="T71" s="52"/>
    </row>
    <row r="72" spans="1:20" ht="14.25" customHeight="1">
      <c r="A72" s="51"/>
      <c r="B72" s="51"/>
      <c r="C72" s="430"/>
      <c r="D72" s="431"/>
      <c r="E72" s="430"/>
      <c r="F72" s="430"/>
      <c r="G72" s="430"/>
      <c r="H72" s="430"/>
      <c r="I72" s="430"/>
      <c r="J72" s="430"/>
      <c r="K72" s="430"/>
      <c r="L72" s="430"/>
      <c r="M72" s="430"/>
      <c r="N72" s="52"/>
      <c r="O72" s="52"/>
      <c r="P72" s="52"/>
      <c r="Q72" s="52"/>
      <c r="R72" s="52"/>
      <c r="S72" s="52"/>
      <c r="T72" s="52"/>
    </row>
    <row r="73" spans="1:20" ht="14.25" customHeight="1">
      <c r="A73" s="51"/>
      <c r="B73" s="51"/>
      <c r="C73" s="430"/>
      <c r="D73" s="431"/>
      <c r="E73" s="430"/>
      <c r="F73" s="430"/>
      <c r="G73" s="430"/>
      <c r="H73" s="430"/>
      <c r="I73" s="430"/>
      <c r="J73" s="430"/>
      <c r="K73" s="430"/>
      <c r="L73" s="430"/>
      <c r="M73" s="430"/>
      <c r="N73" s="52"/>
      <c r="O73" s="52"/>
      <c r="P73" s="52"/>
      <c r="Q73" s="52"/>
      <c r="R73" s="52"/>
      <c r="S73" s="52"/>
      <c r="T73" s="52"/>
    </row>
    <row r="74" spans="1:20" ht="14.25" customHeight="1">
      <c r="A74" s="51"/>
      <c r="B74" s="51"/>
      <c r="C74" s="430"/>
      <c r="D74" s="431"/>
      <c r="E74" s="430"/>
      <c r="F74" s="430"/>
      <c r="G74" s="430"/>
      <c r="H74" s="430"/>
      <c r="I74" s="430"/>
      <c r="J74" s="430"/>
      <c r="K74" s="430"/>
      <c r="L74" s="430"/>
      <c r="M74" s="430"/>
      <c r="N74" s="52"/>
      <c r="O74" s="52"/>
      <c r="P74" s="52"/>
      <c r="Q74" s="52"/>
      <c r="R74" s="52"/>
      <c r="S74" s="52"/>
      <c r="T74" s="52"/>
    </row>
    <row r="75" spans="1:20" ht="14.25" customHeight="1">
      <c r="A75" s="51"/>
      <c r="B75" s="51"/>
      <c r="C75" s="430"/>
      <c r="D75" s="431"/>
      <c r="E75" s="430"/>
      <c r="F75" s="430"/>
      <c r="G75" s="430"/>
      <c r="H75" s="430"/>
      <c r="I75" s="430"/>
      <c r="J75" s="430"/>
      <c r="K75" s="430"/>
      <c r="L75" s="430"/>
      <c r="M75" s="430"/>
      <c r="N75" s="52"/>
      <c r="O75" s="52"/>
      <c r="P75" s="52"/>
      <c r="Q75" s="52"/>
      <c r="R75" s="52"/>
      <c r="S75" s="52"/>
      <c r="T75" s="52"/>
    </row>
    <row r="76" spans="1:20" ht="14.25" customHeight="1">
      <c r="A76" s="51"/>
      <c r="B76" s="51"/>
      <c r="C76" s="430"/>
      <c r="D76" s="431"/>
      <c r="E76" s="430"/>
      <c r="F76" s="430"/>
      <c r="G76" s="430"/>
      <c r="H76" s="430"/>
      <c r="I76" s="430"/>
      <c r="J76" s="430"/>
      <c r="K76" s="430"/>
      <c r="L76" s="430"/>
      <c r="M76" s="430"/>
      <c r="N76" s="52"/>
      <c r="O76" s="52"/>
      <c r="P76" s="52"/>
      <c r="Q76" s="52"/>
      <c r="R76" s="52"/>
      <c r="S76" s="52"/>
      <c r="T76" s="52"/>
    </row>
    <row r="77" spans="1:20" ht="14.25" customHeight="1">
      <c r="A77" s="51"/>
      <c r="B77" s="51"/>
      <c r="C77" s="430"/>
      <c r="D77" s="431"/>
      <c r="E77" s="430"/>
      <c r="F77" s="430"/>
      <c r="G77" s="430"/>
      <c r="H77" s="430"/>
      <c r="I77" s="430"/>
      <c r="J77" s="430"/>
      <c r="K77" s="430"/>
      <c r="L77" s="430"/>
      <c r="M77" s="430"/>
      <c r="N77" s="52"/>
      <c r="O77" s="52"/>
      <c r="P77" s="52"/>
      <c r="Q77" s="52"/>
      <c r="R77" s="52"/>
      <c r="S77" s="52"/>
      <c r="T77" s="52"/>
    </row>
    <row r="78" spans="1:20" ht="14.25" customHeight="1">
      <c r="A78" s="51"/>
      <c r="B78" s="51"/>
      <c r="C78" s="430"/>
      <c r="D78" s="431"/>
      <c r="E78" s="430"/>
      <c r="F78" s="430"/>
      <c r="G78" s="430"/>
      <c r="H78" s="430"/>
      <c r="I78" s="430"/>
      <c r="J78" s="430"/>
      <c r="K78" s="430"/>
      <c r="L78" s="430"/>
      <c r="M78" s="430"/>
      <c r="N78" s="52"/>
      <c r="O78" s="52"/>
      <c r="P78" s="52"/>
      <c r="Q78" s="52"/>
      <c r="R78" s="52"/>
      <c r="S78" s="52"/>
      <c r="T78" s="52"/>
    </row>
    <row r="79" spans="1:20" ht="14.25" customHeight="1">
      <c r="A79" s="51"/>
      <c r="B79" s="51"/>
      <c r="C79" s="430"/>
      <c r="D79" s="431"/>
      <c r="E79" s="430"/>
      <c r="F79" s="430"/>
      <c r="G79" s="430"/>
      <c r="H79" s="430"/>
      <c r="I79" s="430"/>
      <c r="J79" s="430"/>
      <c r="K79" s="430"/>
      <c r="L79" s="430"/>
      <c r="M79" s="430"/>
      <c r="N79" s="52"/>
      <c r="O79" s="52"/>
      <c r="P79" s="52"/>
      <c r="Q79" s="52"/>
      <c r="R79" s="52"/>
      <c r="S79" s="52"/>
      <c r="T79" s="52"/>
    </row>
    <row r="80" spans="1:20" ht="14.25" customHeight="1">
      <c r="A80" s="51"/>
      <c r="B80" s="51"/>
      <c r="C80" s="430"/>
      <c r="D80" s="431"/>
      <c r="E80" s="430"/>
      <c r="F80" s="430"/>
      <c r="G80" s="430"/>
      <c r="H80" s="430"/>
      <c r="I80" s="430"/>
      <c r="J80" s="430"/>
      <c r="K80" s="430"/>
      <c r="L80" s="430"/>
      <c r="M80" s="430"/>
      <c r="N80" s="52"/>
      <c r="O80" s="52"/>
      <c r="P80" s="52"/>
      <c r="Q80" s="52"/>
      <c r="R80" s="52"/>
      <c r="S80" s="52"/>
      <c r="T80" s="52"/>
    </row>
    <row r="81" spans="1:20" ht="14.25" customHeight="1">
      <c r="A81" s="51"/>
      <c r="B81" s="51"/>
      <c r="C81" s="430"/>
      <c r="D81" s="431"/>
      <c r="E81" s="430"/>
      <c r="F81" s="430"/>
      <c r="G81" s="430"/>
      <c r="H81" s="430"/>
      <c r="I81" s="430"/>
      <c r="J81" s="430"/>
      <c r="K81" s="430"/>
      <c r="L81" s="430"/>
      <c r="M81" s="430"/>
      <c r="N81" s="52"/>
      <c r="O81" s="52"/>
      <c r="P81" s="52"/>
      <c r="Q81" s="52"/>
      <c r="R81" s="52"/>
      <c r="S81" s="52"/>
      <c r="T81" s="52"/>
    </row>
    <row r="82" spans="1:20" ht="14.25" customHeight="1">
      <c r="A82" s="51"/>
      <c r="B82" s="51"/>
      <c r="C82" s="430"/>
      <c r="D82" s="431"/>
      <c r="E82" s="430"/>
      <c r="F82" s="430"/>
      <c r="G82" s="430"/>
      <c r="H82" s="430"/>
      <c r="I82" s="430"/>
      <c r="J82" s="430"/>
      <c r="K82" s="430"/>
      <c r="L82" s="430"/>
      <c r="M82" s="430"/>
      <c r="N82" s="52"/>
      <c r="O82" s="52"/>
      <c r="P82" s="52"/>
      <c r="Q82" s="52"/>
      <c r="R82" s="52"/>
      <c r="S82" s="52"/>
      <c r="T82" s="52"/>
    </row>
    <row r="83" spans="1:20" ht="14.25" customHeight="1">
      <c r="A83" s="51"/>
      <c r="B83" s="51"/>
      <c r="C83" s="430"/>
      <c r="D83" s="431"/>
      <c r="E83" s="430"/>
      <c r="F83" s="430"/>
      <c r="G83" s="430"/>
      <c r="H83" s="430"/>
      <c r="I83" s="430"/>
      <c r="J83" s="430"/>
      <c r="K83" s="430"/>
      <c r="L83" s="430"/>
      <c r="M83" s="430"/>
      <c r="N83" s="52"/>
      <c r="O83" s="52"/>
      <c r="P83" s="52"/>
      <c r="Q83" s="52"/>
      <c r="R83" s="52"/>
      <c r="S83" s="52"/>
      <c r="T83" s="52"/>
    </row>
    <row r="84" spans="1:20" ht="14.25" customHeight="1">
      <c r="A84" s="51"/>
      <c r="B84" s="51"/>
      <c r="C84" s="430"/>
      <c r="D84" s="431"/>
      <c r="E84" s="430"/>
      <c r="F84" s="430"/>
      <c r="G84" s="430"/>
      <c r="H84" s="430"/>
      <c r="I84" s="430"/>
      <c r="J84" s="430"/>
      <c r="K84" s="430"/>
      <c r="L84" s="430"/>
      <c r="M84" s="430"/>
      <c r="N84" s="52"/>
      <c r="O84" s="52"/>
      <c r="P84" s="52"/>
      <c r="Q84" s="52"/>
      <c r="R84" s="52"/>
      <c r="S84" s="52"/>
      <c r="T84" s="52"/>
    </row>
    <row r="85" spans="1:20" ht="14.25" customHeight="1">
      <c r="A85" s="51"/>
      <c r="B85" s="51"/>
      <c r="C85" s="430"/>
      <c r="D85" s="431"/>
      <c r="E85" s="430"/>
      <c r="F85" s="430"/>
      <c r="G85" s="430"/>
      <c r="H85" s="430"/>
      <c r="I85" s="430"/>
      <c r="J85" s="430"/>
      <c r="K85" s="430"/>
      <c r="L85" s="430"/>
      <c r="M85" s="430"/>
      <c r="N85" s="52"/>
      <c r="O85" s="52"/>
      <c r="P85" s="52"/>
      <c r="Q85" s="52"/>
      <c r="R85" s="52"/>
      <c r="S85" s="52"/>
      <c r="T85" s="52"/>
    </row>
    <row r="86" spans="1:20" ht="14.25" customHeight="1">
      <c r="A86" s="51"/>
      <c r="B86" s="51"/>
      <c r="C86" s="430"/>
      <c r="D86" s="431"/>
      <c r="E86" s="430"/>
      <c r="F86" s="430"/>
      <c r="G86" s="430"/>
      <c r="H86" s="430"/>
      <c r="I86" s="430"/>
      <c r="J86" s="430"/>
      <c r="K86" s="430"/>
      <c r="L86" s="430"/>
      <c r="M86" s="430"/>
      <c r="N86" s="52"/>
      <c r="O86" s="52"/>
      <c r="P86" s="52"/>
      <c r="Q86" s="52"/>
      <c r="R86" s="52"/>
      <c r="S86" s="52"/>
      <c r="T86" s="52"/>
    </row>
    <row r="87" spans="1:20" ht="14.25" customHeight="1">
      <c r="A87" s="51"/>
      <c r="B87" s="51"/>
      <c r="C87" s="430"/>
      <c r="D87" s="431"/>
      <c r="E87" s="430"/>
      <c r="F87" s="430"/>
      <c r="G87" s="430"/>
      <c r="H87" s="430"/>
      <c r="I87" s="430"/>
      <c r="J87" s="430"/>
      <c r="K87" s="430"/>
      <c r="L87" s="430"/>
      <c r="M87" s="430"/>
      <c r="N87" s="52"/>
      <c r="O87" s="52"/>
      <c r="P87" s="52"/>
      <c r="Q87" s="52"/>
      <c r="R87" s="52"/>
      <c r="S87" s="52"/>
      <c r="T87" s="52"/>
    </row>
    <row r="88" spans="1:20" ht="14.25" customHeight="1">
      <c r="A88" s="51"/>
      <c r="B88" s="51"/>
      <c r="C88" s="430"/>
      <c r="D88" s="431"/>
      <c r="E88" s="430"/>
      <c r="F88" s="430"/>
      <c r="G88" s="430"/>
      <c r="H88" s="430"/>
      <c r="I88" s="430"/>
      <c r="J88" s="430"/>
      <c r="K88" s="430"/>
      <c r="L88" s="430"/>
      <c r="M88" s="430"/>
      <c r="N88" s="52"/>
      <c r="O88" s="52"/>
      <c r="P88" s="52"/>
      <c r="Q88" s="52"/>
      <c r="R88" s="52"/>
      <c r="S88" s="52"/>
      <c r="T88" s="52"/>
    </row>
    <row r="89" spans="1:20" ht="14.25" customHeight="1">
      <c r="A89" s="51"/>
      <c r="B89" s="51"/>
      <c r="C89" s="430"/>
      <c r="D89" s="431"/>
      <c r="E89" s="430"/>
      <c r="F89" s="430"/>
      <c r="G89" s="430"/>
      <c r="H89" s="430"/>
      <c r="I89" s="430"/>
      <c r="J89" s="430"/>
      <c r="K89" s="430"/>
      <c r="L89" s="430"/>
      <c r="M89" s="430"/>
      <c r="N89" s="52"/>
      <c r="O89" s="52"/>
      <c r="P89" s="52"/>
      <c r="Q89" s="52"/>
      <c r="R89" s="52"/>
      <c r="S89" s="52"/>
      <c r="T89" s="52"/>
    </row>
    <row r="90" spans="1:20" ht="14.25" customHeight="1">
      <c r="A90" s="51"/>
      <c r="B90" s="51"/>
      <c r="C90" s="430"/>
      <c r="D90" s="431"/>
      <c r="E90" s="430"/>
      <c r="F90" s="430"/>
      <c r="G90" s="430"/>
      <c r="H90" s="430"/>
      <c r="I90" s="430"/>
      <c r="J90" s="430"/>
      <c r="K90" s="430"/>
      <c r="L90" s="430"/>
      <c r="M90" s="430"/>
      <c r="N90" s="52"/>
      <c r="O90" s="52"/>
      <c r="P90" s="52"/>
      <c r="Q90" s="52"/>
      <c r="R90" s="52"/>
      <c r="S90" s="52"/>
      <c r="T90" s="52"/>
    </row>
    <row r="91" spans="1:20" ht="14.25" customHeight="1">
      <c r="A91" s="51"/>
      <c r="B91" s="51"/>
      <c r="C91" s="430"/>
      <c r="D91" s="431"/>
      <c r="E91" s="430"/>
      <c r="F91" s="430"/>
      <c r="G91" s="430"/>
      <c r="H91" s="430"/>
      <c r="I91" s="430"/>
      <c r="J91" s="430"/>
      <c r="K91" s="430"/>
      <c r="L91" s="430"/>
      <c r="M91" s="430"/>
      <c r="N91" s="52"/>
      <c r="O91" s="52"/>
      <c r="P91" s="52"/>
      <c r="Q91" s="52"/>
      <c r="R91" s="52"/>
      <c r="S91" s="52"/>
      <c r="T91" s="52"/>
    </row>
    <row r="92" spans="1:20" ht="14.25" customHeight="1">
      <c r="A92" s="51"/>
      <c r="B92" s="51"/>
      <c r="C92" s="430"/>
      <c r="D92" s="431"/>
      <c r="E92" s="430"/>
      <c r="F92" s="430"/>
      <c r="G92" s="430"/>
      <c r="H92" s="430"/>
      <c r="I92" s="430"/>
      <c r="J92" s="430"/>
      <c r="K92" s="430"/>
      <c r="L92" s="430"/>
      <c r="M92" s="430"/>
      <c r="N92" s="52"/>
      <c r="O92" s="52"/>
      <c r="P92" s="52"/>
      <c r="Q92" s="52"/>
      <c r="R92" s="52"/>
      <c r="S92" s="52"/>
      <c r="T92" s="52"/>
    </row>
    <row r="93" spans="1:20" ht="14.25" customHeight="1">
      <c r="A93" s="51"/>
      <c r="B93" s="51"/>
      <c r="C93" s="430"/>
      <c r="D93" s="431"/>
      <c r="E93" s="430"/>
      <c r="F93" s="430"/>
      <c r="G93" s="430"/>
      <c r="H93" s="430"/>
      <c r="I93" s="430"/>
      <c r="J93" s="430"/>
      <c r="K93" s="430"/>
      <c r="L93" s="430"/>
      <c r="M93" s="430"/>
      <c r="N93" s="52"/>
      <c r="O93" s="52"/>
      <c r="P93" s="52"/>
      <c r="Q93" s="52"/>
      <c r="R93" s="52"/>
      <c r="S93" s="52"/>
      <c r="T93" s="52"/>
    </row>
    <row r="94" spans="1:20" ht="14.25" customHeight="1">
      <c r="A94" s="51"/>
      <c r="B94" s="51"/>
      <c r="C94" s="430"/>
      <c r="D94" s="431"/>
      <c r="E94" s="430"/>
      <c r="F94" s="430"/>
      <c r="G94" s="430"/>
      <c r="H94" s="430"/>
      <c r="I94" s="430"/>
      <c r="J94" s="430"/>
      <c r="K94" s="430"/>
      <c r="L94" s="430"/>
      <c r="M94" s="430"/>
      <c r="N94" s="52"/>
      <c r="O94" s="52"/>
      <c r="P94" s="52"/>
      <c r="Q94" s="52"/>
      <c r="R94" s="52"/>
      <c r="S94" s="52"/>
      <c r="T94" s="52"/>
    </row>
    <row r="95" spans="1:20" ht="14.25" customHeight="1">
      <c r="A95" s="51"/>
      <c r="B95" s="51"/>
      <c r="C95" s="430"/>
      <c r="D95" s="431"/>
      <c r="E95" s="430"/>
      <c r="F95" s="430"/>
      <c r="G95" s="430"/>
      <c r="H95" s="430"/>
      <c r="I95" s="430"/>
      <c r="J95" s="430"/>
      <c r="K95" s="430"/>
      <c r="L95" s="430"/>
      <c r="M95" s="430"/>
      <c r="N95" s="52"/>
      <c r="O95" s="52"/>
      <c r="P95" s="52"/>
      <c r="Q95" s="52"/>
      <c r="R95" s="52"/>
      <c r="S95" s="52"/>
      <c r="T95" s="52"/>
    </row>
    <row r="96" spans="1:20" ht="14.25" customHeight="1">
      <c r="A96" s="51"/>
      <c r="B96" s="51"/>
      <c r="C96" s="430"/>
      <c r="D96" s="431"/>
      <c r="E96" s="430"/>
      <c r="F96" s="430"/>
      <c r="G96" s="430"/>
      <c r="H96" s="430"/>
      <c r="I96" s="430"/>
      <c r="J96" s="430"/>
      <c r="K96" s="430"/>
      <c r="L96" s="430"/>
      <c r="M96" s="430"/>
      <c r="N96" s="52"/>
      <c r="O96" s="52"/>
      <c r="P96" s="52"/>
      <c r="Q96" s="52"/>
      <c r="R96" s="52"/>
      <c r="S96" s="52"/>
      <c r="T96" s="52"/>
    </row>
    <row r="97" spans="1:20" ht="14.25" customHeight="1">
      <c r="A97" s="51"/>
      <c r="B97" s="51"/>
      <c r="C97" s="430"/>
      <c r="D97" s="431"/>
      <c r="E97" s="430"/>
      <c r="F97" s="430"/>
      <c r="G97" s="430"/>
      <c r="H97" s="430"/>
      <c r="I97" s="430"/>
      <c r="J97" s="430"/>
      <c r="K97" s="430"/>
      <c r="L97" s="430"/>
      <c r="M97" s="430"/>
      <c r="N97" s="52"/>
      <c r="O97" s="52"/>
      <c r="P97" s="52"/>
      <c r="Q97" s="52"/>
      <c r="R97" s="52"/>
      <c r="S97" s="52"/>
      <c r="T97" s="52"/>
    </row>
    <row r="98" spans="1:20" ht="14.25" customHeight="1">
      <c r="A98" s="51"/>
      <c r="B98" s="51"/>
      <c r="C98" s="430"/>
      <c r="D98" s="431"/>
      <c r="E98" s="430"/>
      <c r="F98" s="430"/>
      <c r="G98" s="430"/>
      <c r="H98" s="430"/>
      <c r="I98" s="430"/>
      <c r="J98" s="430"/>
      <c r="K98" s="430"/>
      <c r="L98" s="430"/>
      <c r="M98" s="430"/>
      <c r="N98" s="52"/>
      <c r="O98" s="52"/>
      <c r="P98" s="52"/>
      <c r="Q98" s="52"/>
      <c r="R98" s="52"/>
      <c r="S98" s="52"/>
      <c r="T98" s="52"/>
    </row>
    <row r="99" spans="1:20" ht="14.25" customHeight="1">
      <c r="A99" s="51"/>
      <c r="B99" s="51"/>
      <c r="C99" s="430"/>
      <c r="D99" s="431"/>
      <c r="E99" s="430"/>
      <c r="F99" s="430"/>
      <c r="G99" s="430"/>
      <c r="H99" s="430"/>
      <c r="I99" s="430"/>
      <c r="J99" s="430"/>
      <c r="K99" s="430"/>
      <c r="L99" s="430"/>
      <c r="M99" s="430"/>
      <c r="N99" s="52"/>
      <c r="O99" s="52"/>
      <c r="P99" s="52"/>
      <c r="Q99" s="52"/>
      <c r="R99" s="52"/>
      <c r="S99" s="52"/>
      <c r="T99" s="52"/>
    </row>
    <row r="100" spans="1:20" ht="14.25" customHeight="1">
      <c r="A100" s="51"/>
      <c r="B100" s="51"/>
      <c r="C100" s="430"/>
      <c r="D100" s="431"/>
      <c r="E100" s="430"/>
      <c r="F100" s="430"/>
      <c r="G100" s="430"/>
      <c r="H100" s="430"/>
      <c r="I100" s="430"/>
      <c r="J100" s="430"/>
      <c r="K100" s="430"/>
      <c r="L100" s="430"/>
      <c r="M100" s="430"/>
      <c r="N100" s="52"/>
      <c r="O100" s="52"/>
      <c r="P100" s="52"/>
      <c r="Q100" s="52"/>
      <c r="R100" s="52"/>
      <c r="S100" s="52"/>
      <c r="T100" s="52"/>
    </row>
    <row r="101" spans="1:20" ht="14.25" customHeight="1">
      <c r="A101" s="51"/>
      <c r="B101" s="51"/>
      <c r="C101" s="430"/>
      <c r="D101" s="431"/>
      <c r="E101" s="430"/>
      <c r="F101" s="430"/>
      <c r="G101" s="430"/>
      <c r="H101" s="430"/>
      <c r="I101" s="430"/>
      <c r="J101" s="430"/>
      <c r="K101" s="430"/>
      <c r="L101" s="430"/>
      <c r="M101" s="430"/>
      <c r="N101" s="52"/>
      <c r="O101" s="52"/>
      <c r="P101" s="52"/>
      <c r="Q101" s="52"/>
      <c r="R101" s="52"/>
      <c r="S101" s="52"/>
      <c r="T101" s="52"/>
    </row>
    <row r="102" spans="1:20" ht="14.25" customHeight="1">
      <c r="A102" s="51"/>
      <c r="B102" s="51"/>
      <c r="C102" s="430"/>
      <c r="D102" s="431"/>
      <c r="E102" s="430"/>
      <c r="F102" s="430"/>
      <c r="G102" s="430"/>
      <c r="H102" s="430"/>
      <c r="I102" s="430"/>
      <c r="J102" s="430"/>
      <c r="K102" s="430"/>
      <c r="L102" s="430"/>
      <c r="M102" s="430"/>
      <c r="N102" s="52"/>
      <c r="O102" s="52"/>
      <c r="P102" s="52"/>
      <c r="Q102" s="52"/>
      <c r="R102" s="52"/>
      <c r="S102" s="52"/>
      <c r="T102" s="52"/>
    </row>
    <row r="103" spans="1:20" ht="14.25" customHeight="1">
      <c r="A103" s="51"/>
      <c r="B103" s="51"/>
      <c r="C103" s="430"/>
      <c r="D103" s="431"/>
      <c r="E103" s="430"/>
      <c r="F103" s="430"/>
      <c r="G103" s="430"/>
      <c r="H103" s="430"/>
      <c r="I103" s="430"/>
      <c r="J103" s="430"/>
      <c r="K103" s="430"/>
      <c r="L103" s="430"/>
      <c r="M103" s="430"/>
      <c r="N103" s="52"/>
      <c r="O103" s="52"/>
      <c r="P103" s="52"/>
      <c r="Q103" s="52"/>
      <c r="R103" s="52"/>
      <c r="S103" s="52"/>
      <c r="T103" s="52"/>
    </row>
    <row r="104" spans="1:20" ht="14.25" customHeight="1">
      <c r="A104" s="51"/>
      <c r="B104" s="51"/>
      <c r="C104" s="430"/>
      <c r="D104" s="431"/>
      <c r="E104" s="430"/>
      <c r="F104" s="430"/>
      <c r="G104" s="430"/>
      <c r="H104" s="430"/>
      <c r="I104" s="430"/>
      <c r="J104" s="430"/>
      <c r="K104" s="430"/>
      <c r="L104" s="430"/>
      <c r="M104" s="430"/>
      <c r="N104" s="52"/>
      <c r="O104" s="52"/>
      <c r="P104" s="52"/>
      <c r="Q104" s="52"/>
      <c r="R104" s="52"/>
      <c r="S104" s="52"/>
      <c r="T104" s="52"/>
    </row>
    <row r="105" spans="1:20" ht="14.25" customHeight="1">
      <c r="A105" s="51"/>
      <c r="B105" s="51"/>
      <c r="C105" s="430"/>
      <c r="D105" s="431"/>
      <c r="E105" s="430"/>
      <c r="F105" s="430"/>
      <c r="G105" s="430"/>
      <c r="H105" s="430"/>
      <c r="I105" s="430"/>
      <c r="J105" s="430"/>
      <c r="K105" s="430"/>
      <c r="L105" s="430"/>
      <c r="M105" s="430"/>
      <c r="N105" s="52"/>
      <c r="O105" s="52"/>
      <c r="P105" s="52"/>
      <c r="Q105" s="52"/>
      <c r="R105" s="52"/>
      <c r="S105" s="52"/>
      <c r="T105" s="52"/>
    </row>
    <row r="106" spans="1:20" ht="14.25" customHeight="1">
      <c r="A106" s="51"/>
      <c r="B106" s="51"/>
      <c r="C106" s="430"/>
      <c r="D106" s="431"/>
      <c r="E106" s="430"/>
      <c r="F106" s="430"/>
      <c r="G106" s="430"/>
      <c r="H106" s="430"/>
      <c r="I106" s="430"/>
      <c r="J106" s="430"/>
      <c r="K106" s="430"/>
      <c r="L106" s="430"/>
      <c r="M106" s="430"/>
      <c r="N106" s="52"/>
      <c r="O106" s="52"/>
      <c r="P106" s="52"/>
      <c r="Q106" s="52"/>
      <c r="R106" s="52"/>
      <c r="S106" s="52"/>
      <c r="T106" s="52"/>
    </row>
    <row r="107" spans="1:20" ht="14.25" customHeight="1">
      <c r="A107" s="51"/>
      <c r="B107" s="51"/>
      <c r="C107" s="430"/>
      <c r="D107" s="431"/>
      <c r="E107" s="430"/>
      <c r="F107" s="430"/>
      <c r="G107" s="430"/>
      <c r="H107" s="430"/>
      <c r="I107" s="430"/>
      <c r="J107" s="430"/>
      <c r="K107" s="430"/>
      <c r="L107" s="430"/>
      <c r="M107" s="430"/>
      <c r="N107" s="52"/>
      <c r="O107" s="52"/>
      <c r="P107" s="52"/>
      <c r="Q107" s="52"/>
      <c r="R107" s="52"/>
      <c r="S107" s="52"/>
      <c r="T107" s="52"/>
    </row>
    <row r="108" spans="1:20" ht="14.25" customHeight="1">
      <c r="A108" s="51"/>
      <c r="B108" s="51"/>
      <c r="C108" s="430"/>
      <c r="D108" s="431"/>
      <c r="E108" s="430"/>
      <c r="F108" s="430"/>
      <c r="G108" s="430"/>
      <c r="H108" s="430"/>
      <c r="I108" s="430"/>
      <c r="J108" s="430"/>
      <c r="K108" s="430"/>
      <c r="L108" s="430"/>
      <c r="M108" s="430"/>
      <c r="N108" s="52"/>
      <c r="O108" s="52"/>
      <c r="P108" s="52"/>
      <c r="Q108" s="52"/>
      <c r="R108" s="52"/>
      <c r="S108" s="52"/>
      <c r="T108" s="52"/>
    </row>
    <row r="109" spans="1:20" ht="14.25" customHeight="1">
      <c r="A109" s="51"/>
      <c r="B109" s="51"/>
      <c r="C109" s="430"/>
      <c r="D109" s="431"/>
      <c r="E109" s="430"/>
      <c r="F109" s="430"/>
      <c r="G109" s="430"/>
      <c r="H109" s="430"/>
      <c r="I109" s="430"/>
      <c r="J109" s="430"/>
      <c r="K109" s="430"/>
      <c r="L109" s="430"/>
      <c r="M109" s="430"/>
      <c r="N109" s="52"/>
      <c r="O109" s="52"/>
      <c r="P109" s="52"/>
      <c r="Q109" s="52"/>
      <c r="R109" s="52"/>
      <c r="S109" s="52"/>
      <c r="T109" s="52"/>
    </row>
    <row r="110" spans="1:20" ht="14.25" customHeight="1">
      <c r="A110" s="51"/>
      <c r="B110" s="51"/>
      <c r="C110" s="430"/>
      <c r="D110" s="431"/>
      <c r="E110" s="430"/>
      <c r="F110" s="430"/>
      <c r="G110" s="430"/>
      <c r="H110" s="430"/>
      <c r="I110" s="430"/>
      <c r="J110" s="430"/>
      <c r="K110" s="430"/>
      <c r="L110" s="430"/>
      <c r="M110" s="430"/>
      <c r="N110" s="52"/>
      <c r="O110" s="52"/>
      <c r="P110" s="52"/>
      <c r="Q110" s="52"/>
      <c r="R110" s="52"/>
      <c r="S110" s="52"/>
      <c r="T110" s="52"/>
    </row>
    <row r="111" spans="1:20" ht="14.25" customHeight="1">
      <c r="A111" s="51"/>
      <c r="B111" s="51"/>
      <c r="C111" s="430"/>
      <c r="D111" s="431"/>
      <c r="E111" s="430"/>
      <c r="F111" s="430"/>
      <c r="G111" s="430"/>
      <c r="H111" s="430"/>
      <c r="I111" s="430"/>
      <c r="J111" s="430"/>
      <c r="K111" s="430"/>
      <c r="L111" s="430"/>
      <c r="M111" s="430"/>
      <c r="N111" s="52"/>
      <c r="O111" s="52"/>
      <c r="P111" s="52"/>
      <c r="Q111" s="52"/>
      <c r="R111" s="52"/>
      <c r="S111" s="52"/>
      <c r="T111" s="52"/>
    </row>
    <row r="112" spans="1:20" ht="14.25" customHeight="1">
      <c r="A112" s="51"/>
      <c r="B112" s="51"/>
      <c r="C112" s="430"/>
      <c r="D112" s="431"/>
      <c r="E112" s="430"/>
      <c r="F112" s="430"/>
      <c r="G112" s="430"/>
      <c r="H112" s="430"/>
      <c r="I112" s="430"/>
      <c r="J112" s="430"/>
      <c r="K112" s="430"/>
      <c r="L112" s="430"/>
      <c r="M112" s="430"/>
      <c r="N112" s="52"/>
      <c r="O112" s="52"/>
      <c r="P112" s="52"/>
      <c r="Q112" s="52"/>
      <c r="R112" s="52"/>
      <c r="S112" s="52"/>
      <c r="T112" s="52"/>
    </row>
    <row r="113" spans="1:20" ht="14.25" customHeight="1">
      <c r="A113" s="51"/>
      <c r="B113" s="51"/>
      <c r="C113" s="430"/>
      <c r="D113" s="431"/>
      <c r="E113" s="430"/>
      <c r="F113" s="430"/>
      <c r="G113" s="430"/>
      <c r="H113" s="430"/>
      <c r="I113" s="430"/>
      <c r="J113" s="430"/>
      <c r="K113" s="430"/>
      <c r="L113" s="430"/>
      <c r="M113" s="430"/>
      <c r="N113" s="52"/>
      <c r="O113" s="52"/>
      <c r="P113" s="52"/>
      <c r="Q113" s="52"/>
      <c r="R113" s="52"/>
      <c r="S113" s="52"/>
      <c r="T113" s="52"/>
    </row>
    <row r="114" spans="1:20" ht="14.25" customHeight="1">
      <c r="A114" s="51"/>
      <c r="B114" s="51"/>
      <c r="C114" s="430"/>
      <c r="D114" s="431"/>
      <c r="E114" s="430"/>
      <c r="F114" s="430"/>
      <c r="G114" s="430"/>
      <c r="H114" s="430"/>
      <c r="I114" s="430"/>
      <c r="J114" s="430"/>
      <c r="K114" s="430"/>
      <c r="L114" s="430"/>
      <c r="M114" s="430"/>
      <c r="N114" s="52"/>
      <c r="O114" s="52"/>
      <c r="P114" s="52"/>
      <c r="Q114" s="52"/>
      <c r="R114" s="52"/>
      <c r="S114" s="52"/>
      <c r="T114" s="52"/>
    </row>
    <row r="115" spans="1:20" ht="14.25" customHeight="1">
      <c r="A115" s="51"/>
      <c r="B115" s="51"/>
      <c r="C115" s="430"/>
      <c r="D115" s="431"/>
      <c r="E115" s="430"/>
      <c r="F115" s="430"/>
      <c r="G115" s="430"/>
      <c r="H115" s="430"/>
      <c r="I115" s="430"/>
      <c r="J115" s="430"/>
      <c r="K115" s="430"/>
      <c r="L115" s="430"/>
      <c r="M115" s="430"/>
      <c r="N115" s="52"/>
      <c r="O115" s="52"/>
      <c r="P115" s="52"/>
      <c r="Q115" s="52"/>
      <c r="R115" s="52"/>
      <c r="S115" s="52"/>
      <c r="T115" s="52"/>
    </row>
    <row r="116" spans="1:20" ht="14.25" customHeight="1">
      <c r="A116" s="51"/>
      <c r="B116" s="51"/>
      <c r="C116" s="430"/>
      <c r="D116" s="431"/>
      <c r="E116" s="430"/>
      <c r="F116" s="430"/>
      <c r="G116" s="430"/>
      <c r="H116" s="430"/>
      <c r="I116" s="430"/>
      <c r="J116" s="430"/>
      <c r="K116" s="430"/>
      <c r="L116" s="430"/>
      <c r="M116" s="430"/>
      <c r="N116" s="52"/>
      <c r="O116" s="52"/>
      <c r="P116" s="52"/>
      <c r="Q116" s="52"/>
      <c r="R116" s="52"/>
      <c r="S116" s="52"/>
      <c r="T116" s="52"/>
    </row>
    <row r="117" spans="1:20" ht="14.25" customHeight="1">
      <c r="A117" s="51"/>
      <c r="B117" s="51"/>
      <c r="C117" s="430"/>
      <c r="D117" s="431"/>
      <c r="E117" s="430"/>
      <c r="F117" s="430"/>
      <c r="G117" s="430"/>
      <c r="H117" s="430"/>
      <c r="I117" s="430"/>
      <c r="J117" s="430"/>
      <c r="K117" s="430"/>
      <c r="L117" s="430"/>
      <c r="M117" s="430"/>
      <c r="N117" s="52"/>
      <c r="O117" s="52"/>
      <c r="P117" s="52"/>
      <c r="Q117" s="52"/>
      <c r="R117" s="52"/>
      <c r="S117" s="52"/>
      <c r="T117" s="52"/>
    </row>
    <row r="118" spans="1:20" ht="14.25" customHeight="1">
      <c r="A118" s="51"/>
      <c r="B118" s="51"/>
      <c r="C118" s="430"/>
      <c r="D118" s="431"/>
      <c r="E118" s="430"/>
      <c r="F118" s="430"/>
      <c r="G118" s="430"/>
      <c r="H118" s="430"/>
      <c r="I118" s="430"/>
      <c r="J118" s="430"/>
      <c r="K118" s="430"/>
      <c r="L118" s="430"/>
      <c r="M118" s="430"/>
      <c r="N118" s="52"/>
      <c r="O118" s="52"/>
      <c r="P118" s="52"/>
      <c r="Q118" s="52"/>
      <c r="R118" s="52"/>
      <c r="S118" s="52"/>
      <c r="T118" s="52"/>
    </row>
    <row r="119" spans="1:20" ht="14.25" customHeight="1">
      <c r="A119" s="51"/>
      <c r="B119" s="51"/>
      <c r="C119" s="430"/>
      <c r="D119" s="431"/>
      <c r="E119" s="430"/>
      <c r="F119" s="430"/>
      <c r="G119" s="430"/>
      <c r="H119" s="430"/>
      <c r="I119" s="430"/>
      <c r="J119" s="430"/>
      <c r="K119" s="430"/>
      <c r="L119" s="430"/>
      <c r="M119" s="430"/>
      <c r="N119" s="52"/>
      <c r="O119" s="52"/>
      <c r="P119" s="52"/>
      <c r="Q119" s="52"/>
      <c r="R119" s="52"/>
      <c r="S119" s="52"/>
      <c r="T119" s="52"/>
    </row>
    <row r="120" spans="1:20" ht="14.25" customHeight="1">
      <c r="A120" s="51"/>
      <c r="B120" s="51"/>
      <c r="C120" s="430"/>
      <c r="D120" s="431"/>
      <c r="E120" s="430"/>
      <c r="F120" s="430"/>
      <c r="G120" s="430"/>
      <c r="H120" s="430"/>
      <c r="I120" s="430"/>
      <c r="J120" s="430"/>
      <c r="K120" s="430"/>
      <c r="L120" s="430"/>
      <c r="M120" s="430"/>
      <c r="N120" s="52"/>
      <c r="O120" s="52"/>
      <c r="P120" s="52"/>
      <c r="Q120" s="52"/>
      <c r="R120" s="52"/>
      <c r="S120" s="52"/>
      <c r="T120" s="52"/>
    </row>
    <row r="121" spans="1:20" ht="14.25" customHeight="1">
      <c r="A121" s="51"/>
      <c r="B121" s="51"/>
      <c r="C121" s="430"/>
      <c r="D121" s="431"/>
      <c r="E121" s="430"/>
      <c r="F121" s="430"/>
      <c r="G121" s="430"/>
      <c r="H121" s="430"/>
      <c r="I121" s="430"/>
      <c r="J121" s="430"/>
      <c r="K121" s="430"/>
      <c r="L121" s="430"/>
      <c r="M121" s="430"/>
      <c r="N121" s="52"/>
      <c r="O121" s="52"/>
      <c r="P121" s="52"/>
      <c r="Q121" s="52"/>
      <c r="R121" s="52"/>
      <c r="S121" s="52"/>
      <c r="T121" s="52"/>
    </row>
    <row r="122" spans="1:20" ht="14.25" customHeight="1">
      <c r="A122" s="51"/>
      <c r="B122" s="51"/>
      <c r="C122" s="430"/>
      <c r="D122" s="431"/>
      <c r="E122" s="430"/>
      <c r="F122" s="430"/>
      <c r="G122" s="430"/>
      <c r="H122" s="430"/>
      <c r="I122" s="430"/>
      <c r="J122" s="430"/>
      <c r="K122" s="430"/>
      <c r="L122" s="430"/>
      <c r="M122" s="430"/>
      <c r="N122" s="52"/>
      <c r="O122" s="52"/>
      <c r="P122" s="52"/>
      <c r="Q122" s="52"/>
      <c r="R122" s="52"/>
      <c r="S122" s="52"/>
      <c r="T122" s="52"/>
    </row>
    <row r="123" spans="1:20" ht="14.25" customHeight="1">
      <c r="A123" s="51"/>
      <c r="B123" s="51"/>
      <c r="C123" s="430"/>
      <c r="D123" s="431"/>
      <c r="E123" s="430"/>
      <c r="F123" s="430"/>
      <c r="G123" s="430"/>
      <c r="H123" s="430"/>
      <c r="I123" s="430"/>
      <c r="J123" s="430"/>
      <c r="K123" s="430"/>
      <c r="L123" s="430"/>
      <c r="M123" s="430"/>
      <c r="N123" s="52"/>
      <c r="O123" s="52"/>
      <c r="P123" s="52"/>
      <c r="Q123" s="52"/>
      <c r="R123" s="52"/>
      <c r="S123" s="52"/>
      <c r="T123" s="52"/>
    </row>
    <row r="124" spans="1:20" ht="14.25" customHeight="1">
      <c r="A124" s="51"/>
      <c r="B124" s="51"/>
      <c r="C124" s="430"/>
      <c r="D124" s="431"/>
      <c r="E124" s="430"/>
      <c r="F124" s="430"/>
      <c r="G124" s="430"/>
      <c r="H124" s="430"/>
      <c r="I124" s="430"/>
      <c r="J124" s="430"/>
      <c r="K124" s="430"/>
      <c r="L124" s="430"/>
      <c r="M124" s="430"/>
      <c r="N124" s="52"/>
      <c r="O124" s="52"/>
      <c r="P124" s="52"/>
      <c r="Q124" s="52"/>
      <c r="R124" s="52"/>
      <c r="S124" s="52"/>
      <c r="T124" s="52"/>
    </row>
    <row r="125" spans="1:20" ht="14.25" customHeight="1">
      <c r="A125" s="51"/>
      <c r="B125" s="51"/>
      <c r="C125" s="430"/>
      <c r="D125" s="431"/>
      <c r="E125" s="430"/>
      <c r="F125" s="430"/>
      <c r="G125" s="430"/>
      <c r="H125" s="430"/>
      <c r="I125" s="430"/>
      <c r="J125" s="430"/>
      <c r="K125" s="430"/>
      <c r="L125" s="430"/>
      <c r="M125" s="430"/>
      <c r="N125" s="52"/>
      <c r="O125" s="52"/>
      <c r="P125" s="52"/>
      <c r="Q125" s="52"/>
      <c r="R125" s="52"/>
      <c r="S125" s="52"/>
      <c r="T125" s="52"/>
    </row>
    <row r="126" spans="1:20" ht="14.25" customHeight="1">
      <c r="A126" s="51"/>
      <c r="B126" s="51"/>
      <c r="C126" s="430"/>
      <c r="D126" s="431"/>
      <c r="E126" s="430"/>
      <c r="F126" s="430"/>
      <c r="G126" s="430"/>
      <c r="H126" s="430"/>
      <c r="I126" s="430"/>
      <c r="J126" s="430"/>
      <c r="K126" s="430"/>
      <c r="L126" s="430"/>
      <c r="M126" s="430"/>
      <c r="N126" s="52"/>
      <c r="O126" s="52"/>
      <c r="P126" s="52"/>
      <c r="Q126" s="52"/>
      <c r="R126" s="52"/>
      <c r="S126" s="52"/>
      <c r="T126" s="52"/>
    </row>
    <row r="127" spans="1:20" ht="14.25" customHeight="1">
      <c r="A127" s="51"/>
      <c r="B127" s="51"/>
      <c r="C127" s="430"/>
      <c r="D127" s="431"/>
      <c r="E127" s="430"/>
      <c r="F127" s="430"/>
      <c r="G127" s="430"/>
      <c r="H127" s="430"/>
      <c r="I127" s="430"/>
      <c r="J127" s="430"/>
      <c r="K127" s="430"/>
      <c r="L127" s="430"/>
      <c r="M127" s="430"/>
      <c r="N127" s="52"/>
      <c r="O127" s="52"/>
      <c r="P127" s="52"/>
      <c r="Q127" s="52"/>
      <c r="R127" s="52"/>
      <c r="S127" s="52"/>
      <c r="T127" s="52"/>
    </row>
    <row r="128" spans="1:20" ht="14.25" customHeight="1">
      <c r="A128" s="51"/>
      <c r="B128" s="51"/>
      <c r="C128" s="430"/>
      <c r="D128" s="431"/>
      <c r="E128" s="430"/>
      <c r="F128" s="430"/>
      <c r="G128" s="430"/>
      <c r="H128" s="430"/>
      <c r="I128" s="430"/>
      <c r="J128" s="430"/>
      <c r="K128" s="430"/>
      <c r="L128" s="430"/>
      <c r="M128" s="430"/>
      <c r="N128" s="52"/>
      <c r="O128" s="52"/>
      <c r="P128" s="52"/>
      <c r="Q128" s="52"/>
      <c r="R128" s="52"/>
      <c r="S128" s="52"/>
      <c r="T128" s="52"/>
    </row>
    <row r="129" spans="1:20" ht="14.25" customHeight="1">
      <c r="A129" s="51"/>
      <c r="B129" s="51"/>
      <c r="C129" s="430"/>
      <c r="D129" s="431"/>
      <c r="E129" s="430"/>
      <c r="F129" s="430"/>
      <c r="G129" s="430"/>
      <c r="H129" s="430"/>
      <c r="I129" s="430"/>
      <c r="J129" s="430"/>
      <c r="K129" s="430"/>
      <c r="L129" s="430"/>
      <c r="M129" s="430"/>
      <c r="N129" s="52"/>
      <c r="O129" s="52"/>
      <c r="P129" s="52"/>
      <c r="Q129" s="52"/>
      <c r="R129" s="52"/>
      <c r="S129" s="52"/>
      <c r="T129" s="52"/>
    </row>
    <row r="130" spans="1:20" ht="14.25" customHeight="1">
      <c r="A130" s="51"/>
      <c r="B130" s="51"/>
      <c r="C130" s="430"/>
      <c r="D130" s="431"/>
      <c r="E130" s="430"/>
      <c r="F130" s="430"/>
      <c r="G130" s="430"/>
      <c r="H130" s="430"/>
      <c r="I130" s="430"/>
      <c r="J130" s="430"/>
      <c r="K130" s="430"/>
      <c r="L130" s="430"/>
      <c r="M130" s="430"/>
      <c r="N130" s="52"/>
      <c r="O130" s="52"/>
      <c r="P130" s="52"/>
      <c r="Q130" s="52"/>
      <c r="R130" s="52"/>
      <c r="S130" s="52"/>
      <c r="T130" s="52"/>
    </row>
    <row r="131" spans="1:20" ht="14.25" customHeight="1">
      <c r="A131" s="51"/>
      <c r="B131" s="51"/>
      <c r="C131" s="430"/>
      <c r="D131" s="431"/>
      <c r="E131" s="430"/>
      <c r="F131" s="430"/>
      <c r="G131" s="430"/>
      <c r="H131" s="430"/>
      <c r="I131" s="430"/>
      <c r="J131" s="430"/>
      <c r="K131" s="430"/>
      <c r="L131" s="430"/>
      <c r="M131" s="430"/>
      <c r="N131" s="52"/>
      <c r="O131" s="52"/>
      <c r="P131" s="52"/>
      <c r="Q131" s="52"/>
      <c r="R131" s="52"/>
      <c r="S131" s="52"/>
      <c r="T131" s="52"/>
    </row>
    <row r="132" spans="1:20" ht="14.25" customHeight="1">
      <c r="A132" s="51"/>
      <c r="B132" s="51"/>
      <c r="C132" s="430"/>
      <c r="D132" s="431"/>
      <c r="E132" s="430"/>
      <c r="F132" s="430"/>
      <c r="G132" s="430"/>
      <c r="H132" s="430"/>
      <c r="I132" s="430"/>
      <c r="J132" s="430"/>
      <c r="K132" s="430"/>
      <c r="L132" s="430"/>
      <c r="M132" s="430"/>
      <c r="N132" s="52"/>
      <c r="O132" s="52"/>
      <c r="P132" s="52"/>
      <c r="Q132" s="52"/>
      <c r="R132" s="52"/>
      <c r="S132" s="52"/>
      <c r="T132" s="52"/>
    </row>
    <row r="133" spans="1:20" ht="14.25" customHeight="1">
      <c r="A133" s="51"/>
      <c r="B133" s="51"/>
      <c r="C133" s="430"/>
      <c r="D133" s="431"/>
      <c r="E133" s="430"/>
      <c r="F133" s="430"/>
      <c r="G133" s="430"/>
      <c r="H133" s="430"/>
      <c r="I133" s="430"/>
      <c r="J133" s="430"/>
      <c r="K133" s="430"/>
      <c r="L133" s="430"/>
      <c r="M133" s="430"/>
      <c r="N133" s="52"/>
      <c r="O133" s="52"/>
      <c r="P133" s="52"/>
      <c r="Q133" s="52"/>
      <c r="R133" s="52"/>
      <c r="S133" s="52"/>
      <c r="T133" s="52"/>
    </row>
    <row r="134" spans="1:20" ht="14.25" customHeight="1">
      <c r="A134" s="51"/>
      <c r="B134" s="51"/>
      <c r="C134" s="430"/>
      <c r="D134" s="431"/>
      <c r="E134" s="430"/>
      <c r="F134" s="430"/>
      <c r="G134" s="430"/>
      <c r="H134" s="430"/>
      <c r="I134" s="430"/>
      <c r="J134" s="430"/>
      <c r="K134" s="430"/>
      <c r="L134" s="430"/>
      <c r="M134" s="430"/>
      <c r="N134" s="52"/>
      <c r="O134" s="52"/>
      <c r="P134" s="52"/>
      <c r="Q134" s="52"/>
      <c r="R134" s="52"/>
      <c r="S134" s="52"/>
      <c r="T134" s="52"/>
    </row>
    <row r="135" spans="1:20" ht="14.25" customHeight="1">
      <c r="A135" s="51"/>
      <c r="B135" s="51"/>
      <c r="C135" s="430"/>
      <c r="D135" s="431"/>
      <c r="E135" s="430"/>
      <c r="F135" s="430"/>
      <c r="G135" s="430"/>
      <c r="H135" s="430"/>
      <c r="I135" s="430"/>
      <c r="J135" s="430"/>
      <c r="K135" s="430"/>
      <c r="L135" s="430"/>
      <c r="M135" s="430"/>
      <c r="N135" s="52"/>
      <c r="O135" s="52"/>
      <c r="P135" s="52"/>
      <c r="Q135" s="52"/>
      <c r="R135" s="52"/>
      <c r="S135" s="52"/>
      <c r="T135" s="52"/>
    </row>
    <row r="136" spans="1:20" ht="14.25" customHeight="1">
      <c r="A136" s="51"/>
      <c r="B136" s="51"/>
      <c r="C136" s="430"/>
      <c r="D136" s="431"/>
      <c r="E136" s="430"/>
      <c r="F136" s="430"/>
      <c r="G136" s="430"/>
      <c r="H136" s="430"/>
      <c r="I136" s="430"/>
      <c r="J136" s="430"/>
      <c r="K136" s="430"/>
      <c r="L136" s="430"/>
      <c r="M136" s="430"/>
      <c r="N136" s="52"/>
      <c r="O136" s="52"/>
      <c r="P136" s="52"/>
      <c r="Q136" s="52"/>
      <c r="R136" s="52"/>
      <c r="S136" s="52"/>
      <c r="T136" s="52"/>
    </row>
    <row r="137" spans="1:20" ht="14.25" customHeight="1">
      <c r="A137" s="51"/>
      <c r="B137" s="51"/>
      <c r="C137" s="430"/>
      <c r="D137" s="431"/>
      <c r="E137" s="430"/>
      <c r="F137" s="430"/>
      <c r="G137" s="430"/>
      <c r="H137" s="430"/>
      <c r="I137" s="430"/>
      <c r="J137" s="430"/>
      <c r="K137" s="430"/>
      <c r="L137" s="430"/>
      <c r="M137" s="430"/>
      <c r="N137" s="52"/>
      <c r="O137" s="52"/>
      <c r="P137" s="52"/>
      <c r="Q137" s="52"/>
      <c r="R137" s="52"/>
      <c r="S137" s="52"/>
      <c r="T137" s="52"/>
    </row>
    <row r="138" spans="1:20" ht="14.25" customHeight="1">
      <c r="A138" s="51"/>
      <c r="B138" s="51"/>
      <c r="C138" s="430"/>
      <c r="D138" s="431"/>
      <c r="E138" s="430"/>
      <c r="F138" s="430"/>
      <c r="G138" s="430"/>
      <c r="H138" s="430"/>
      <c r="I138" s="430"/>
      <c r="J138" s="430"/>
      <c r="K138" s="430"/>
      <c r="L138" s="430"/>
      <c r="M138" s="430"/>
      <c r="N138" s="52"/>
      <c r="O138" s="52"/>
      <c r="P138" s="52"/>
      <c r="Q138" s="52"/>
      <c r="R138" s="52"/>
      <c r="S138" s="52"/>
      <c r="T138" s="52"/>
    </row>
    <row r="139" spans="1:20" ht="14.25" customHeight="1">
      <c r="A139" s="51"/>
      <c r="B139" s="51"/>
      <c r="C139" s="430"/>
      <c r="D139" s="431"/>
      <c r="E139" s="430"/>
      <c r="F139" s="430"/>
      <c r="G139" s="430"/>
      <c r="H139" s="430"/>
      <c r="I139" s="430"/>
      <c r="J139" s="430"/>
      <c r="K139" s="430"/>
      <c r="L139" s="430"/>
      <c r="M139" s="430"/>
      <c r="N139" s="52"/>
      <c r="O139" s="52"/>
      <c r="P139" s="52"/>
      <c r="Q139" s="52"/>
      <c r="R139" s="52"/>
      <c r="S139" s="52"/>
      <c r="T139" s="52"/>
    </row>
    <row r="140" spans="1:20" ht="14.25" customHeight="1">
      <c r="A140" s="51"/>
      <c r="B140" s="51"/>
      <c r="C140" s="430"/>
      <c r="D140" s="431"/>
      <c r="E140" s="430"/>
      <c r="F140" s="430"/>
      <c r="G140" s="430"/>
      <c r="H140" s="430"/>
      <c r="I140" s="430"/>
      <c r="J140" s="430"/>
      <c r="K140" s="430"/>
      <c r="L140" s="430"/>
      <c r="M140" s="430"/>
      <c r="N140" s="52"/>
      <c r="O140" s="52"/>
      <c r="P140" s="52"/>
      <c r="Q140" s="52"/>
      <c r="R140" s="52"/>
      <c r="S140" s="52"/>
      <c r="T140" s="52"/>
    </row>
    <row r="141" spans="1:20" ht="14.25" customHeight="1">
      <c r="A141" s="51"/>
      <c r="B141" s="51"/>
      <c r="C141" s="430"/>
      <c r="D141" s="431"/>
      <c r="E141" s="430"/>
      <c r="F141" s="430"/>
      <c r="G141" s="430"/>
      <c r="H141" s="430"/>
      <c r="I141" s="430"/>
      <c r="J141" s="430"/>
      <c r="K141" s="430"/>
      <c r="L141" s="430"/>
      <c r="M141" s="430"/>
      <c r="N141" s="52"/>
      <c r="O141" s="52"/>
      <c r="P141" s="52"/>
      <c r="Q141" s="52"/>
      <c r="R141" s="52"/>
      <c r="S141" s="52"/>
      <c r="T141" s="52"/>
    </row>
    <row r="142" spans="1:20" ht="14.25" customHeight="1">
      <c r="A142" s="51"/>
      <c r="B142" s="51"/>
      <c r="C142" s="430"/>
      <c r="D142" s="431"/>
      <c r="E142" s="430"/>
      <c r="F142" s="430"/>
      <c r="G142" s="430"/>
      <c r="H142" s="430"/>
      <c r="I142" s="430"/>
      <c r="J142" s="430"/>
      <c r="K142" s="430"/>
      <c r="L142" s="430"/>
      <c r="M142" s="430"/>
      <c r="N142" s="52"/>
      <c r="O142" s="52"/>
      <c r="P142" s="52"/>
      <c r="Q142" s="52"/>
      <c r="R142" s="52"/>
      <c r="S142" s="52"/>
      <c r="T142" s="52"/>
    </row>
    <row r="143" spans="1:20" ht="14.25" customHeight="1">
      <c r="A143" s="51"/>
      <c r="B143" s="51"/>
      <c r="C143" s="430"/>
      <c r="D143" s="431"/>
      <c r="E143" s="430"/>
      <c r="F143" s="430"/>
      <c r="G143" s="430"/>
      <c r="H143" s="430"/>
      <c r="I143" s="430"/>
      <c r="J143" s="430"/>
      <c r="K143" s="430"/>
      <c r="L143" s="430"/>
      <c r="M143" s="430"/>
      <c r="N143" s="52"/>
      <c r="O143" s="52"/>
      <c r="P143" s="52"/>
      <c r="Q143" s="52"/>
      <c r="R143" s="52"/>
      <c r="S143" s="52"/>
      <c r="T143" s="52"/>
    </row>
    <row r="144" spans="1:20" ht="14.25" customHeight="1">
      <c r="A144" s="51"/>
      <c r="B144" s="51"/>
      <c r="C144" s="430"/>
      <c r="D144" s="431"/>
      <c r="E144" s="430"/>
      <c r="F144" s="430"/>
      <c r="G144" s="430"/>
      <c r="H144" s="430"/>
      <c r="I144" s="430"/>
      <c r="J144" s="430"/>
      <c r="K144" s="430"/>
      <c r="L144" s="430"/>
      <c r="M144" s="430"/>
      <c r="N144" s="52"/>
      <c r="O144" s="52"/>
      <c r="P144" s="52"/>
      <c r="Q144" s="52"/>
      <c r="R144" s="52"/>
      <c r="S144" s="52"/>
      <c r="T144" s="52"/>
    </row>
    <row r="145" spans="1:20" ht="14.25" customHeight="1">
      <c r="A145" s="51"/>
      <c r="B145" s="51"/>
      <c r="C145" s="430"/>
      <c r="D145" s="431"/>
      <c r="E145" s="430"/>
      <c r="F145" s="430"/>
      <c r="G145" s="430"/>
      <c r="H145" s="430"/>
      <c r="I145" s="430"/>
      <c r="J145" s="430"/>
      <c r="K145" s="430"/>
      <c r="L145" s="430"/>
      <c r="M145" s="430"/>
      <c r="N145" s="52"/>
      <c r="O145" s="52"/>
      <c r="P145" s="52"/>
      <c r="Q145" s="52"/>
      <c r="R145" s="52"/>
      <c r="S145" s="52"/>
      <c r="T145" s="52"/>
    </row>
    <row r="146" spans="1:20" ht="14.25" customHeight="1">
      <c r="A146" s="51"/>
      <c r="B146" s="51"/>
      <c r="C146" s="430"/>
      <c r="D146" s="431"/>
      <c r="E146" s="430"/>
      <c r="F146" s="430"/>
      <c r="G146" s="430"/>
      <c r="H146" s="430"/>
      <c r="I146" s="430"/>
      <c r="J146" s="430"/>
      <c r="K146" s="430"/>
      <c r="L146" s="430"/>
      <c r="M146" s="430"/>
      <c r="N146" s="52"/>
      <c r="O146" s="52"/>
      <c r="P146" s="52"/>
      <c r="Q146" s="52"/>
      <c r="R146" s="52"/>
      <c r="S146" s="52"/>
      <c r="T146" s="52"/>
    </row>
    <row r="147" spans="1:20" ht="14.25" customHeight="1">
      <c r="A147" s="51"/>
      <c r="B147" s="51"/>
      <c r="C147" s="430"/>
      <c r="D147" s="431"/>
      <c r="E147" s="430"/>
      <c r="F147" s="430"/>
      <c r="G147" s="430"/>
      <c r="H147" s="430"/>
      <c r="I147" s="430"/>
      <c r="J147" s="430"/>
      <c r="K147" s="430"/>
      <c r="L147" s="430"/>
      <c r="M147" s="430"/>
      <c r="N147" s="52"/>
      <c r="O147" s="52"/>
      <c r="P147" s="52"/>
      <c r="Q147" s="52"/>
      <c r="R147" s="52"/>
      <c r="S147" s="52"/>
      <c r="T147" s="52"/>
    </row>
    <row r="148" spans="1:20" ht="14.25" customHeight="1">
      <c r="A148" s="51"/>
      <c r="B148" s="51"/>
      <c r="C148" s="430"/>
      <c r="D148" s="431"/>
      <c r="E148" s="430"/>
      <c r="F148" s="430"/>
      <c r="G148" s="430"/>
      <c r="H148" s="430"/>
      <c r="I148" s="430"/>
      <c r="J148" s="430"/>
      <c r="K148" s="430"/>
      <c r="L148" s="430"/>
      <c r="M148" s="430"/>
      <c r="N148" s="52"/>
      <c r="O148" s="52"/>
      <c r="P148" s="52"/>
      <c r="Q148" s="52"/>
      <c r="R148" s="52"/>
      <c r="S148" s="52"/>
      <c r="T148" s="52"/>
    </row>
    <row r="149" spans="1:20" ht="14.25" customHeight="1">
      <c r="A149" s="51"/>
      <c r="B149" s="51"/>
      <c r="C149" s="430"/>
      <c r="D149" s="431"/>
      <c r="E149" s="430"/>
      <c r="F149" s="430"/>
      <c r="G149" s="430"/>
      <c r="H149" s="430"/>
      <c r="I149" s="430"/>
      <c r="J149" s="430"/>
      <c r="K149" s="430"/>
      <c r="L149" s="430"/>
      <c r="M149" s="430"/>
      <c r="N149" s="52"/>
      <c r="O149" s="52"/>
      <c r="P149" s="52"/>
      <c r="Q149" s="52"/>
      <c r="R149" s="52"/>
      <c r="S149" s="52"/>
      <c r="T149" s="52"/>
    </row>
    <row r="150" spans="1:20" ht="14.25" customHeight="1">
      <c r="A150" s="51"/>
      <c r="B150" s="51"/>
      <c r="C150" s="430"/>
      <c r="D150" s="431"/>
      <c r="E150" s="430"/>
      <c r="F150" s="430"/>
      <c r="G150" s="430"/>
      <c r="H150" s="430"/>
      <c r="I150" s="430"/>
      <c r="J150" s="430"/>
      <c r="K150" s="430"/>
      <c r="L150" s="430"/>
      <c r="M150" s="430"/>
      <c r="N150" s="52"/>
      <c r="O150" s="52"/>
      <c r="P150" s="52"/>
      <c r="Q150" s="52"/>
      <c r="R150" s="52"/>
      <c r="S150" s="52"/>
      <c r="T150" s="52"/>
    </row>
    <row r="151" spans="1:20" ht="14.25" customHeight="1">
      <c r="A151" s="51"/>
      <c r="B151" s="51"/>
      <c r="C151" s="430"/>
      <c r="D151" s="431"/>
      <c r="E151" s="430"/>
      <c r="F151" s="430"/>
      <c r="G151" s="430"/>
      <c r="H151" s="430"/>
      <c r="I151" s="430"/>
      <c r="J151" s="430"/>
      <c r="K151" s="430"/>
      <c r="L151" s="430"/>
      <c r="M151" s="430"/>
      <c r="N151" s="52"/>
      <c r="O151" s="52"/>
      <c r="P151" s="52"/>
      <c r="Q151" s="52"/>
      <c r="R151" s="52"/>
      <c r="S151" s="52"/>
      <c r="T151" s="52"/>
    </row>
    <row r="152" spans="1:20" ht="14.25" customHeight="1">
      <c r="A152" s="51"/>
      <c r="B152" s="51"/>
      <c r="C152" s="430"/>
      <c r="D152" s="431"/>
      <c r="E152" s="430"/>
      <c r="F152" s="430"/>
      <c r="G152" s="430"/>
      <c r="H152" s="430"/>
      <c r="I152" s="430"/>
      <c r="J152" s="430"/>
      <c r="K152" s="430"/>
      <c r="L152" s="430"/>
      <c r="M152" s="430"/>
      <c r="N152" s="52"/>
      <c r="O152" s="52"/>
      <c r="P152" s="52"/>
      <c r="Q152" s="52"/>
      <c r="R152" s="52"/>
      <c r="S152" s="52"/>
      <c r="T152" s="52"/>
    </row>
    <row r="153" spans="1:20" ht="14.25" customHeight="1">
      <c r="A153" s="51"/>
      <c r="B153" s="51"/>
      <c r="C153" s="430"/>
      <c r="D153" s="431"/>
      <c r="E153" s="430"/>
      <c r="F153" s="430"/>
      <c r="G153" s="430"/>
      <c r="H153" s="430"/>
      <c r="I153" s="430"/>
      <c r="J153" s="430"/>
      <c r="K153" s="430"/>
      <c r="L153" s="430"/>
      <c r="M153" s="430"/>
      <c r="N153" s="52"/>
      <c r="O153" s="52"/>
      <c r="P153" s="52"/>
      <c r="Q153" s="52"/>
      <c r="R153" s="52"/>
      <c r="S153" s="52"/>
      <c r="T153" s="52"/>
    </row>
    <row r="154" spans="1:20" ht="14.25" customHeight="1">
      <c r="A154" s="51"/>
      <c r="B154" s="51"/>
      <c r="C154" s="430"/>
      <c r="D154" s="431"/>
      <c r="E154" s="430"/>
      <c r="F154" s="430"/>
      <c r="G154" s="430"/>
      <c r="H154" s="430"/>
      <c r="I154" s="430"/>
      <c r="J154" s="430"/>
      <c r="K154" s="430"/>
      <c r="L154" s="430"/>
      <c r="M154" s="430"/>
      <c r="N154" s="52"/>
      <c r="O154" s="52"/>
      <c r="P154" s="52"/>
      <c r="Q154" s="52"/>
      <c r="R154" s="52"/>
      <c r="S154" s="52"/>
      <c r="T154" s="52"/>
    </row>
    <row r="155" spans="1:20" ht="14.25" customHeight="1">
      <c r="A155" s="51"/>
      <c r="B155" s="51"/>
      <c r="C155" s="430"/>
      <c r="D155" s="431"/>
      <c r="E155" s="430"/>
      <c r="F155" s="430"/>
      <c r="G155" s="430"/>
      <c r="H155" s="430"/>
      <c r="I155" s="430"/>
      <c r="J155" s="430"/>
      <c r="K155" s="430"/>
      <c r="L155" s="430"/>
      <c r="M155" s="430"/>
      <c r="N155" s="52"/>
      <c r="O155" s="52"/>
      <c r="P155" s="52"/>
      <c r="Q155" s="52"/>
      <c r="R155" s="52"/>
      <c r="S155" s="52"/>
      <c r="T155" s="52"/>
    </row>
    <row r="156" spans="1:20" ht="14.25" customHeight="1">
      <c r="A156" s="51"/>
      <c r="B156" s="51"/>
      <c r="C156" s="430"/>
      <c r="D156" s="431"/>
      <c r="E156" s="430"/>
      <c r="F156" s="430"/>
      <c r="G156" s="430"/>
      <c r="H156" s="430"/>
      <c r="I156" s="430"/>
      <c r="J156" s="430"/>
      <c r="K156" s="430"/>
      <c r="L156" s="430"/>
      <c r="M156" s="430"/>
      <c r="N156" s="52"/>
      <c r="O156" s="52"/>
      <c r="P156" s="52"/>
      <c r="Q156" s="52"/>
      <c r="R156" s="52"/>
      <c r="S156" s="52"/>
      <c r="T156" s="52"/>
    </row>
    <row r="157" spans="1:20" ht="14.25" customHeight="1">
      <c r="A157" s="51"/>
      <c r="B157" s="51"/>
      <c r="C157" s="430"/>
      <c r="D157" s="431"/>
      <c r="E157" s="430"/>
      <c r="F157" s="430"/>
      <c r="G157" s="430"/>
      <c r="H157" s="430"/>
      <c r="I157" s="430"/>
      <c r="J157" s="430"/>
      <c r="K157" s="430"/>
      <c r="L157" s="430"/>
      <c r="M157" s="430"/>
      <c r="N157" s="52"/>
      <c r="O157" s="52"/>
      <c r="P157" s="52"/>
      <c r="Q157" s="52"/>
      <c r="R157" s="52"/>
      <c r="S157" s="52"/>
      <c r="T157" s="52"/>
    </row>
    <row r="158" spans="1:20" ht="14.25" customHeight="1">
      <c r="A158" s="51"/>
      <c r="B158" s="51"/>
      <c r="C158" s="430"/>
      <c r="D158" s="431"/>
      <c r="E158" s="430"/>
      <c r="F158" s="430"/>
      <c r="G158" s="430"/>
      <c r="H158" s="430"/>
      <c r="I158" s="430"/>
      <c r="J158" s="430"/>
      <c r="K158" s="430"/>
      <c r="L158" s="430"/>
      <c r="M158" s="430"/>
      <c r="N158" s="52"/>
      <c r="O158" s="52"/>
      <c r="P158" s="52"/>
      <c r="Q158" s="52"/>
      <c r="R158" s="52"/>
      <c r="S158" s="52"/>
      <c r="T158" s="52"/>
    </row>
    <row r="159" spans="1:20" ht="14.25" customHeight="1">
      <c r="A159" s="51"/>
      <c r="B159" s="51"/>
      <c r="C159" s="430"/>
      <c r="D159" s="431"/>
      <c r="E159" s="430"/>
      <c r="F159" s="430"/>
      <c r="G159" s="430"/>
      <c r="H159" s="430"/>
      <c r="I159" s="430"/>
      <c r="J159" s="430"/>
      <c r="K159" s="430"/>
      <c r="L159" s="430"/>
      <c r="M159" s="430"/>
      <c r="N159" s="52"/>
      <c r="O159" s="52"/>
      <c r="P159" s="52"/>
      <c r="Q159" s="52"/>
      <c r="R159" s="52"/>
      <c r="S159" s="52"/>
      <c r="T159" s="52"/>
    </row>
    <row r="160" spans="1:20" ht="14.25" customHeight="1">
      <c r="A160" s="51"/>
      <c r="B160" s="51"/>
      <c r="C160" s="430"/>
      <c r="D160" s="431"/>
      <c r="E160" s="430"/>
      <c r="F160" s="430"/>
      <c r="G160" s="430"/>
      <c r="H160" s="430"/>
      <c r="I160" s="430"/>
      <c r="J160" s="430"/>
      <c r="K160" s="430"/>
      <c r="L160" s="430"/>
      <c r="M160" s="430"/>
      <c r="N160" s="52"/>
      <c r="O160" s="52"/>
      <c r="P160" s="52"/>
      <c r="Q160" s="52"/>
      <c r="R160" s="52"/>
      <c r="S160" s="52"/>
      <c r="T160" s="52"/>
    </row>
    <row r="161" spans="1:20" ht="14.25" customHeight="1">
      <c r="A161" s="51"/>
      <c r="B161" s="51"/>
      <c r="C161" s="430"/>
      <c r="D161" s="431"/>
      <c r="E161" s="430"/>
      <c r="F161" s="430"/>
      <c r="G161" s="430"/>
      <c r="H161" s="430"/>
      <c r="I161" s="430"/>
      <c r="J161" s="430"/>
      <c r="K161" s="430"/>
      <c r="L161" s="430"/>
      <c r="M161" s="430"/>
      <c r="N161" s="52"/>
      <c r="O161" s="52"/>
      <c r="P161" s="52"/>
      <c r="Q161" s="52"/>
      <c r="R161" s="52"/>
      <c r="S161" s="52"/>
      <c r="T161" s="52"/>
    </row>
    <row r="162" spans="1:20" ht="14.25" customHeight="1">
      <c r="A162" s="51"/>
      <c r="B162" s="51"/>
      <c r="C162" s="430"/>
      <c r="D162" s="431"/>
      <c r="E162" s="430"/>
      <c r="F162" s="430"/>
      <c r="G162" s="430"/>
      <c r="H162" s="430"/>
      <c r="I162" s="430"/>
      <c r="J162" s="430"/>
      <c r="K162" s="430"/>
      <c r="L162" s="430"/>
      <c r="M162" s="430"/>
      <c r="N162" s="52"/>
      <c r="O162" s="52"/>
      <c r="P162" s="52"/>
      <c r="Q162" s="52"/>
      <c r="R162" s="52"/>
      <c r="S162" s="52"/>
      <c r="T162" s="52"/>
    </row>
    <row r="163" spans="1:20" ht="14.25" customHeight="1">
      <c r="A163" s="51"/>
      <c r="B163" s="51"/>
      <c r="C163" s="430"/>
      <c r="D163" s="431"/>
      <c r="E163" s="430"/>
      <c r="F163" s="430"/>
      <c r="G163" s="430"/>
      <c r="H163" s="430"/>
      <c r="I163" s="430"/>
      <c r="J163" s="430"/>
      <c r="K163" s="430"/>
      <c r="L163" s="430"/>
      <c r="M163" s="430"/>
      <c r="N163" s="52"/>
      <c r="O163" s="52"/>
      <c r="P163" s="52"/>
      <c r="Q163" s="52"/>
      <c r="R163" s="52"/>
      <c r="S163" s="52"/>
      <c r="T163" s="52"/>
    </row>
    <row r="164" spans="1:20" ht="14.25" customHeight="1">
      <c r="A164" s="51"/>
      <c r="B164" s="51"/>
      <c r="C164" s="430"/>
      <c r="D164" s="431"/>
      <c r="E164" s="430"/>
      <c r="F164" s="430"/>
      <c r="G164" s="430"/>
      <c r="H164" s="430"/>
      <c r="I164" s="430"/>
      <c r="J164" s="430"/>
      <c r="K164" s="430"/>
      <c r="L164" s="430"/>
      <c r="M164" s="430"/>
      <c r="N164" s="52"/>
      <c r="O164" s="52"/>
      <c r="P164" s="52"/>
      <c r="Q164" s="52"/>
      <c r="R164" s="52"/>
      <c r="S164" s="52"/>
      <c r="T164" s="52"/>
    </row>
    <row r="165" spans="1:20" ht="14.25" customHeight="1">
      <c r="A165" s="51"/>
      <c r="B165" s="51"/>
      <c r="C165" s="430"/>
      <c r="D165" s="431"/>
      <c r="E165" s="430"/>
      <c r="F165" s="430"/>
      <c r="G165" s="430"/>
      <c r="H165" s="430"/>
      <c r="I165" s="430"/>
      <c r="J165" s="430"/>
      <c r="K165" s="430"/>
      <c r="L165" s="430"/>
      <c r="M165" s="430"/>
      <c r="N165" s="52"/>
      <c r="O165" s="52"/>
      <c r="P165" s="52"/>
      <c r="Q165" s="52"/>
      <c r="R165" s="52"/>
      <c r="S165" s="52"/>
      <c r="T165" s="52"/>
    </row>
    <row r="166" spans="1:20" ht="14.25" customHeight="1">
      <c r="A166" s="51"/>
      <c r="B166" s="51"/>
      <c r="C166" s="430"/>
      <c r="D166" s="431"/>
      <c r="E166" s="430"/>
      <c r="F166" s="430"/>
      <c r="G166" s="430"/>
      <c r="H166" s="430"/>
      <c r="I166" s="430"/>
      <c r="J166" s="430"/>
      <c r="K166" s="430"/>
      <c r="L166" s="430"/>
      <c r="M166" s="430"/>
      <c r="N166" s="52"/>
      <c r="O166" s="52"/>
      <c r="P166" s="52"/>
      <c r="Q166" s="52"/>
      <c r="R166" s="52"/>
      <c r="S166" s="52"/>
      <c r="T166" s="52"/>
    </row>
    <row r="167" spans="1:20" ht="14.25" customHeight="1">
      <c r="A167" s="51"/>
      <c r="B167" s="51"/>
      <c r="C167" s="430"/>
      <c r="D167" s="431"/>
      <c r="E167" s="430"/>
      <c r="F167" s="430"/>
      <c r="G167" s="430"/>
      <c r="H167" s="430"/>
      <c r="I167" s="430"/>
      <c r="J167" s="430"/>
      <c r="K167" s="430"/>
      <c r="L167" s="430"/>
      <c r="M167" s="430"/>
      <c r="N167" s="52"/>
      <c r="O167" s="52"/>
      <c r="P167" s="52"/>
      <c r="Q167" s="52"/>
      <c r="R167" s="52"/>
      <c r="S167" s="52"/>
      <c r="T167" s="52"/>
    </row>
    <row r="168" spans="1:20" ht="14.25" customHeight="1">
      <c r="A168" s="51"/>
      <c r="B168" s="51"/>
      <c r="C168" s="430"/>
      <c r="D168" s="431"/>
      <c r="E168" s="430"/>
      <c r="F168" s="430"/>
      <c r="G168" s="430"/>
      <c r="H168" s="430"/>
      <c r="I168" s="430"/>
      <c r="J168" s="430"/>
      <c r="K168" s="430"/>
      <c r="L168" s="430"/>
      <c r="M168" s="430"/>
      <c r="N168" s="52"/>
      <c r="O168" s="52"/>
      <c r="P168" s="52"/>
      <c r="Q168" s="52"/>
      <c r="R168" s="52"/>
      <c r="S168" s="52"/>
      <c r="T168" s="52"/>
    </row>
    <row r="169" spans="1:20" ht="14.25" customHeight="1">
      <c r="A169" s="51"/>
      <c r="B169" s="51"/>
      <c r="C169" s="430"/>
      <c r="D169" s="431"/>
      <c r="E169" s="430"/>
      <c r="F169" s="430"/>
      <c r="G169" s="430"/>
      <c r="H169" s="430"/>
      <c r="I169" s="430"/>
      <c r="J169" s="430"/>
      <c r="K169" s="430"/>
      <c r="L169" s="430"/>
      <c r="M169" s="430"/>
      <c r="N169" s="52"/>
      <c r="O169" s="52"/>
      <c r="P169" s="52"/>
      <c r="Q169" s="52"/>
      <c r="R169" s="52"/>
      <c r="S169" s="52"/>
      <c r="T169" s="52"/>
    </row>
    <row r="170" spans="1:20" ht="14.25" customHeight="1">
      <c r="A170" s="51"/>
      <c r="B170" s="51"/>
      <c r="C170" s="430"/>
      <c r="D170" s="431"/>
      <c r="E170" s="430"/>
      <c r="F170" s="430"/>
      <c r="G170" s="430"/>
      <c r="H170" s="430"/>
      <c r="I170" s="430"/>
      <c r="J170" s="430"/>
      <c r="K170" s="430"/>
      <c r="L170" s="430"/>
      <c r="M170" s="430"/>
      <c r="N170" s="52"/>
      <c r="O170" s="52"/>
      <c r="P170" s="52"/>
      <c r="Q170" s="52"/>
      <c r="R170" s="52"/>
      <c r="S170" s="52"/>
      <c r="T170" s="52"/>
    </row>
    <row r="171" spans="1:20" ht="14.25" customHeight="1">
      <c r="A171" s="51"/>
      <c r="B171" s="51"/>
      <c r="C171" s="430"/>
      <c r="D171" s="431"/>
      <c r="E171" s="430"/>
      <c r="F171" s="430"/>
      <c r="G171" s="430"/>
      <c r="H171" s="430"/>
      <c r="I171" s="430"/>
      <c r="J171" s="430"/>
      <c r="K171" s="430"/>
      <c r="L171" s="430"/>
      <c r="M171" s="430"/>
      <c r="N171" s="52"/>
      <c r="O171" s="52"/>
      <c r="P171" s="52"/>
      <c r="Q171" s="52"/>
      <c r="R171" s="52"/>
      <c r="S171" s="52"/>
      <c r="T171" s="52"/>
    </row>
    <row r="172" spans="1:20" ht="14.25" customHeight="1">
      <c r="A172" s="51"/>
      <c r="B172" s="51"/>
      <c r="C172" s="430"/>
      <c r="D172" s="431"/>
      <c r="E172" s="430"/>
      <c r="F172" s="430"/>
      <c r="G172" s="430"/>
      <c r="H172" s="430"/>
      <c r="I172" s="430"/>
      <c r="J172" s="430"/>
      <c r="K172" s="430"/>
      <c r="L172" s="430"/>
      <c r="M172" s="430"/>
      <c r="N172" s="52"/>
      <c r="O172" s="52"/>
      <c r="P172" s="52"/>
      <c r="Q172" s="52"/>
      <c r="R172" s="52"/>
      <c r="S172" s="52"/>
      <c r="T172" s="52"/>
    </row>
    <row r="173" spans="1:20" ht="14.25" customHeight="1">
      <c r="A173" s="51"/>
      <c r="B173" s="51"/>
      <c r="C173" s="430"/>
      <c r="D173" s="431"/>
      <c r="E173" s="430"/>
      <c r="F173" s="430"/>
      <c r="G173" s="430"/>
      <c r="H173" s="430"/>
      <c r="I173" s="430"/>
      <c r="J173" s="430"/>
      <c r="K173" s="430"/>
      <c r="L173" s="430"/>
      <c r="M173" s="430"/>
      <c r="N173" s="52"/>
      <c r="O173" s="52"/>
      <c r="P173" s="52"/>
      <c r="Q173" s="52"/>
      <c r="R173" s="52"/>
      <c r="S173" s="52"/>
      <c r="T173" s="52"/>
    </row>
    <row r="174" spans="1:20" ht="14.25" customHeight="1">
      <c r="A174" s="51"/>
      <c r="B174" s="51"/>
      <c r="C174" s="430"/>
      <c r="D174" s="431"/>
      <c r="E174" s="430"/>
      <c r="F174" s="430"/>
      <c r="G174" s="430"/>
      <c r="H174" s="430"/>
      <c r="I174" s="430"/>
      <c r="J174" s="430"/>
      <c r="K174" s="430"/>
      <c r="L174" s="430"/>
      <c r="M174" s="430"/>
      <c r="N174" s="52"/>
      <c r="O174" s="52"/>
      <c r="P174" s="52"/>
      <c r="Q174" s="52"/>
      <c r="R174" s="52"/>
      <c r="S174" s="52"/>
      <c r="T174" s="52"/>
    </row>
    <row r="175" spans="1:20" ht="14.25" customHeight="1">
      <c r="A175" s="51"/>
      <c r="B175" s="51"/>
      <c r="C175" s="430"/>
      <c r="D175" s="431"/>
      <c r="E175" s="430"/>
      <c r="F175" s="430"/>
      <c r="G175" s="430"/>
      <c r="H175" s="430"/>
      <c r="I175" s="430"/>
      <c r="J175" s="430"/>
      <c r="K175" s="430"/>
      <c r="L175" s="430"/>
      <c r="M175" s="430"/>
      <c r="N175" s="52"/>
      <c r="O175" s="52"/>
      <c r="P175" s="52"/>
      <c r="Q175" s="52"/>
      <c r="R175" s="52"/>
      <c r="S175" s="52"/>
      <c r="T175" s="52"/>
    </row>
    <row r="176" spans="1:20" ht="14.25" customHeight="1">
      <c r="A176" s="51"/>
      <c r="B176" s="51"/>
      <c r="C176" s="430"/>
      <c r="D176" s="431"/>
      <c r="E176" s="430"/>
      <c r="F176" s="430"/>
      <c r="G176" s="430"/>
      <c r="H176" s="430"/>
      <c r="I176" s="430"/>
      <c r="J176" s="430"/>
      <c r="K176" s="430"/>
      <c r="L176" s="430"/>
      <c r="M176" s="430"/>
      <c r="N176" s="52"/>
      <c r="O176" s="52"/>
      <c r="P176" s="52"/>
      <c r="Q176" s="52"/>
      <c r="R176" s="52"/>
      <c r="S176" s="52"/>
      <c r="T176" s="52"/>
    </row>
    <row r="177" spans="1:20" ht="14.25" customHeight="1">
      <c r="A177" s="51"/>
      <c r="B177" s="51"/>
      <c r="C177" s="430"/>
      <c r="D177" s="431"/>
      <c r="E177" s="430"/>
      <c r="F177" s="430"/>
      <c r="G177" s="430"/>
      <c r="H177" s="430"/>
      <c r="I177" s="430"/>
      <c r="J177" s="430"/>
      <c r="K177" s="430"/>
      <c r="L177" s="430"/>
      <c r="M177" s="430"/>
      <c r="N177" s="52"/>
      <c r="O177" s="52"/>
      <c r="P177" s="52"/>
      <c r="Q177" s="52"/>
      <c r="R177" s="52"/>
      <c r="S177" s="52"/>
      <c r="T177" s="52"/>
    </row>
    <row r="178" spans="1:20" ht="14.25" customHeight="1">
      <c r="A178" s="51"/>
      <c r="B178" s="51"/>
      <c r="C178" s="430"/>
      <c r="D178" s="431"/>
      <c r="E178" s="430"/>
      <c r="F178" s="430"/>
      <c r="G178" s="430"/>
      <c r="H178" s="430"/>
      <c r="I178" s="430"/>
      <c r="J178" s="430"/>
      <c r="K178" s="430"/>
      <c r="L178" s="430"/>
      <c r="M178" s="430"/>
      <c r="N178" s="52"/>
      <c r="O178" s="52"/>
      <c r="P178" s="52"/>
      <c r="Q178" s="52"/>
      <c r="R178" s="52"/>
      <c r="S178" s="52"/>
      <c r="T178" s="52"/>
    </row>
    <row r="179" spans="1:20" ht="14.25" customHeight="1">
      <c r="A179" s="51"/>
      <c r="B179" s="51"/>
      <c r="C179" s="430"/>
      <c r="D179" s="431"/>
      <c r="E179" s="430"/>
      <c r="F179" s="430"/>
      <c r="G179" s="430"/>
      <c r="H179" s="430"/>
      <c r="I179" s="430"/>
      <c r="J179" s="430"/>
      <c r="K179" s="430"/>
      <c r="L179" s="430"/>
      <c r="M179" s="430"/>
      <c r="N179" s="52"/>
      <c r="O179" s="52"/>
      <c r="P179" s="52"/>
      <c r="Q179" s="52"/>
      <c r="R179" s="52"/>
      <c r="S179" s="52"/>
      <c r="T179" s="52"/>
    </row>
    <row r="180" spans="1:20" ht="14.25" customHeight="1">
      <c r="A180" s="51"/>
      <c r="B180" s="51"/>
      <c r="C180" s="430"/>
      <c r="D180" s="431"/>
      <c r="E180" s="430"/>
      <c r="F180" s="430"/>
      <c r="G180" s="430"/>
      <c r="H180" s="430"/>
      <c r="I180" s="430"/>
      <c r="J180" s="430"/>
      <c r="K180" s="430"/>
      <c r="L180" s="430"/>
      <c r="M180" s="430"/>
      <c r="N180" s="52"/>
      <c r="O180" s="52"/>
      <c r="P180" s="52"/>
      <c r="Q180" s="52"/>
      <c r="R180" s="52"/>
      <c r="S180" s="52"/>
      <c r="T180" s="52"/>
    </row>
    <row r="181" spans="1:20" ht="14.25" customHeight="1">
      <c r="A181" s="51"/>
      <c r="B181" s="51"/>
      <c r="C181" s="430"/>
      <c r="D181" s="431"/>
      <c r="E181" s="430"/>
      <c r="F181" s="430"/>
      <c r="G181" s="430"/>
      <c r="H181" s="430"/>
      <c r="I181" s="430"/>
      <c r="J181" s="430"/>
      <c r="K181" s="430"/>
      <c r="L181" s="430"/>
      <c r="M181" s="430"/>
      <c r="N181" s="52"/>
      <c r="O181" s="52"/>
      <c r="P181" s="52"/>
      <c r="Q181" s="52"/>
      <c r="R181" s="52"/>
      <c r="S181" s="52"/>
      <c r="T181" s="52"/>
    </row>
    <row r="182" spans="1:20" ht="14.25" customHeight="1">
      <c r="A182" s="51"/>
      <c r="B182" s="51"/>
      <c r="C182" s="430"/>
      <c r="D182" s="431"/>
      <c r="E182" s="430"/>
      <c r="F182" s="430"/>
      <c r="G182" s="430"/>
      <c r="H182" s="430"/>
      <c r="I182" s="430"/>
      <c r="J182" s="430"/>
      <c r="K182" s="430"/>
      <c r="L182" s="430"/>
      <c r="M182" s="430"/>
      <c r="N182" s="52"/>
      <c r="O182" s="52"/>
      <c r="P182" s="52"/>
      <c r="Q182" s="52"/>
      <c r="R182" s="52"/>
      <c r="S182" s="52"/>
      <c r="T182" s="52"/>
    </row>
    <row r="183" spans="1:20" ht="14.25" customHeight="1">
      <c r="A183" s="51"/>
      <c r="B183" s="51"/>
      <c r="C183" s="430"/>
      <c r="D183" s="431"/>
      <c r="E183" s="430"/>
      <c r="F183" s="430"/>
      <c r="G183" s="430"/>
      <c r="H183" s="430"/>
      <c r="I183" s="430"/>
      <c r="J183" s="430"/>
      <c r="K183" s="430"/>
      <c r="L183" s="430"/>
      <c r="M183" s="430"/>
      <c r="N183" s="52"/>
      <c r="O183" s="52"/>
      <c r="P183" s="52"/>
      <c r="Q183" s="52"/>
      <c r="R183" s="52"/>
      <c r="S183" s="52"/>
      <c r="T183" s="52"/>
    </row>
    <row r="184" spans="1:20" ht="14.25" customHeight="1">
      <c r="A184" s="51"/>
      <c r="B184" s="51"/>
      <c r="C184" s="430"/>
      <c r="D184" s="431"/>
      <c r="E184" s="430"/>
      <c r="F184" s="430"/>
      <c r="G184" s="430"/>
      <c r="H184" s="430"/>
      <c r="I184" s="430"/>
      <c r="J184" s="430"/>
      <c r="K184" s="430"/>
      <c r="L184" s="430"/>
      <c r="M184" s="430"/>
      <c r="N184" s="52"/>
      <c r="O184" s="52"/>
      <c r="P184" s="52"/>
      <c r="Q184" s="52"/>
      <c r="R184" s="52"/>
      <c r="S184" s="52"/>
      <c r="T184" s="52"/>
    </row>
    <row r="185" spans="1:20" ht="14.25" customHeight="1">
      <c r="A185" s="51"/>
      <c r="B185" s="51"/>
      <c r="C185" s="430"/>
      <c r="D185" s="431"/>
      <c r="E185" s="430"/>
      <c r="F185" s="430"/>
      <c r="G185" s="430"/>
      <c r="H185" s="430"/>
      <c r="I185" s="430"/>
      <c r="J185" s="430"/>
      <c r="K185" s="430"/>
      <c r="L185" s="430"/>
      <c r="M185" s="430"/>
      <c r="N185" s="52"/>
      <c r="O185" s="52"/>
      <c r="P185" s="52"/>
      <c r="Q185" s="52"/>
      <c r="R185" s="52"/>
      <c r="S185" s="52"/>
      <c r="T185" s="52"/>
    </row>
    <row r="186" spans="1:20" ht="14.25" customHeight="1">
      <c r="A186" s="51"/>
      <c r="B186" s="51"/>
      <c r="C186" s="430"/>
      <c r="D186" s="431"/>
      <c r="E186" s="430"/>
      <c r="F186" s="430"/>
      <c r="G186" s="430"/>
      <c r="H186" s="430"/>
      <c r="I186" s="430"/>
      <c r="J186" s="430"/>
      <c r="K186" s="430"/>
      <c r="L186" s="430"/>
      <c r="M186" s="430"/>
      <c r="N186" s="52"/>
      <c r="O186" s="52"/>
      <c r="P186" s="52"/>
      <c r="Q186" s="52"/>
      <c r="R186" s="52"/>
      <c r="S186" s="52"/>
      <c r="T186" s="52"/>
    </row>
    <row r="187" spans="1:20" ht="14.25" customHeight="1">
      <c r="A187" s="51"/>
      <c r="B187" s="51"/>
      <c r="C187" s="430"/>
      <c r="D187" s="431"/>
      <c r="E187" s="430"/>
      <c r="F187" s="430"/>
      <c r="G187" s="430"/>
      <c r="H187" s="430"/>
      <c r="I187" s="430"/>
      <c r="J187" s="430"/>
      <c r="K187" s="430"/>
      <c r="L187" s="430"/>
      <c r="M187" s="430"/>
      <c r="N187" s="52"/>
      <c r="O187" s="52"/>
      <c r="P187" s="52"/>
      <c r="Q187" s="52"/>
      <c r="R187" s="52"/>
      <c r="S187" s="52"/>
      <c r="T187" s="52"/>
    </row>
    <row r="188" spans="1:20" ht="14.25" customHeight="1">
      <c r="A188" s="51"/>
      <c r="B188" s="51"/>
      <c r="C188" s="430"/>
      <c r="D188" s="431"/>
      <c r="E188" s="430"/>
      <c r="F188" s="430"/>
      <c r="G188" s="430"/>
      <c r="H188" s="430"/>
      <c r="I188" s="430"/>
      <c r="J188" s="430"/>
      <c r="K188" s="430"/>
      <c r="L188" s="430"/>
      <c r="M188" s="430"/>
      <c r="N188" s="52"/>
      <c r="O188" s="52"/>
      <c r="P188" s="52"/>
      <c r="Q188" s="52"/>
      <c r="R188" s="52"/>
      <c r="S188" s="52"/>
      <c r="T188" s="52"/>
    </row>
    <row r="189" spans="1:20" ht="14.25" customHeight="1">
      <c r="A189" s="51"/>
      <c r="B189" s="51"/>
      <c r="C189" s="430"/>
      <c r="D189" s="431"/>
      <c r="E189" s="430"/>
      <c r="F189" s="430"/>
      <c r="G189" s="430"/>
      <c r="H189" s="430"/>
      <c r="I189" s="430"/>
      <c r="J189" s="430"/>
      <c r="K189" s="430"/>
      <c r="L189" s="430"/>
      <c r="M189" s="430"/>
      <c r="N189" s="52"/>
      <c r="O189" s="52"/>
      <c r="P189" s="52"/>
      <c r="Q189" s="52"/>
      <c r="R189" s="52"/>
      <c r="S189" s="52"/>
      <c r="T189" s="52"/>
    </row>
    <row r="190" spans="1:20" ht="14.25" customHeight="1">
      <c r="A190" s="51"/>
      <c r="B190" s="51"/>
      <c r="C190" s="430"/>
      <c r="D190" s="431"/>
      <c r="E190" s="430"/>
      <c r="F190" s="430"/>
      <c r="G190" s="430"/>
      <c r="H190" s="430"/>
      <c r="I190" s="430"/>
      <c r="J190" s="430"/>
      <c r="K190" s="430"/>
      <c r="L190" s="430"/>
      <c r="M190" s="430"/>
      <c r="N190" s="52"/>
      <c r="O190" s="52"/>
      <c r="P190" s="52"/>
      <c r="Q190" s="52"/>
      <c r="R190" s="52"/>
      <c r="S190" s="52"/>
      <c r="T190" s="52"/>
    </row>
    <row r="191" spans="1:20" ht="14.25" customHeight="1">
      <c r="A191" s="51"/>
      <c r="B191" s="51"/>
      <c r="C191" s="430"/>
      <c r="D191" s="431"/>
      <c r="E191" s="430"/>
      <c r="F191" s="430"/>
      <c r="G191" s="430"/>
      <c r="H191" s="430"/>
      <c r="I191" s="430"/>
      <c r="J191" s="430"/>
      <c r="K191" s="430"/>
      <c r="L191" s="430"/>
      <c r="M191" s="430"/>
      <c r="N191" s="52"/>
      <c r="O191" s="52"/>
      <c r="P191" s="52"/>
      <c r="Q191" s="52"/>
      <c r="R191" s="52"/>
      <c r="S191" s="52"/>
      <c r="T191" s="52"/>
    </row>
    <row r="192" spans="1:20" ht="14.25" customHeight="1">
      <c r="A192" s="51"/>
      <c r="B192" s="51"/>
      <c r="C192" s="430"/>
      <c r="D192" s="431"/>
      <c r="E192" s="430"/>
      <c r="F192" s="430"/>
      <c r="G192" s="430"/>
      <c r="H192" s="430"/>
      <c r="I192" s="430"/>
      <c r="J192" s="430"/>
      <c r="K192" s="430"/>
      <c r="L192" s="430"/>
      <c r="M192" s="430"/>
      <c r="N192" s="52"/>
      <c r="O192" s="52"/>
      <c r="P192" s="52"/>
      <c r="Q192" s="52"/>
      <c r="R192" s="52"/>
      <c r="S192" s="52"/>
      <c r="T192" s="52"/>
    </row>
    <row r="193" spans="1:20" ht="14.25" customHeight="1">
      <c r="A193" s="51"/>
      <c r="B193" s="51"/>
      <c r="C193" s="430"/>
      <c r="D193" s="431"/>
      <c r="E193" s="430"/>
      <c r="F193" s="430"/>
      <c r="G193" s="430"/>
      <c r="H193" s="430"/>
      <c r="I193" s="430"/>
      <c r="J193" s="430"/>
      <c r="K193" s="430"/>
      <c r="L193" s="430"/>
      <c r="M193" s="430"/>
      <c r="N193" s="52"/>
      <c r="O193" s="52"/>
      <c r="P193" s="52"/>
      <c r="Q193" s="52"/>
      <c r="R193" s="52"/>
      <c r="S193" s="52"/>
      <c r="T193" s="52"/>
    </row>
    <row r="194" spans="1:20" ht="14.25" customHeight="1">
      <c r="A194" s="51"/>
      <c r="B194" s="51"/>
      <c r="C194" s="430"/>
      <c r="D194" s="431"/>
      <c r="E194" s="430"/>
      <c r="F194" s="430"/>
      <c r="G194" s="430"/>
      <c r="H194" s="430"/>
      <c r="I194" s="430"/>
      <c r="J194" s="430"/>
      <c r="K194" s="430"/>
      <c r="L194" s="430"/>
      <c r="M194" s="430"/>
      <c r="N194" s="52"/>
      <c r="O194" s="52"/>
      <c r="P194" s="52"/>
      <c r="Q194" s="52"/>
      <c r="R194" s="52"/>
      <c r="S194" s="52"/>
      <c r="T194" s="52"/>
    </row>
    <row r="195" spans="1:20" ht="14.25" customHeight="1">
      <c r="A195" s="51"/>
      <c r="B195" s="51"/>
      <c r="C195" s="430"/>
      <c r="D195" s="431"/>
      <c r="E195" s="430"/>
      <c r="F195" s="430"/>
      <c r="G195" s="430"/>
      <c r="H195" s="430"/>
      <c r="I195" s="430"/>
      <c r="J195" s="430"/>
      <c r="K195" s="430"/>
      <c r="L195" s="430"/>
      <c r="M195" s="430"/>
      <c r="N195" s="52"/>
      <c r="O195" s="52"/>
      <c r="P195" s="52"/>
      <c r="Q195" s="52"/>
      <c r="R195" s="52"/>
      <c r="S195" s="52"/>
      <c r="T195" s="52"/>
    </row>
    <row r="196" spans="1:20" ht="14.25" customHeight="1">
      <c r="A196" s="51"/>
      <c r="B196" s="51"/>
      <c r="C196" s="430"/>
      <c r="D196" s="431"/>
      <c r="E196" s="430"/>
      <c r="F196" s="430"/>
      <c r="G196" s="430"/>
      <c r="H196" s="430"/>
      <c r="I196" s="430"/>
      <c r="J196" s="430"/>
      <c r="K196" s="430"/>
      <c r="L196" s="430"/>
      <c r="M196" s="430"/>
      <c r="N196" s="52"/>
      <c r="O196" s="52"/>
      <c r="P196" s="52"/>
      <c r="Q196" s="52"/>
      <c r="R196" s="52"/>
      <c r="S196" s="52"/>
      <c r="T196" s="52"/>
    </row>
    <row r="197" spans="1:20" ht="14.25" customHeight="1">
      <c r="A197" s="51"/>
      <c r="B197" s="51"/>
      <c r="C197" s="430"/>
      <c r="D197" s="431"/>
      <c r="E197" s="430"/>
      <c r="F197" s="430"/>
      <c r="G197" s="430"/>
      <c r="H197" s="430"/>
      <c r="I197" s="430"/>
      <c r="J197" s="430"/>
      <c r="K197" s="430"/>
      <c r="L197" s="430"/>
      <c r="M197" s="430"/>
      <c r="N197" s="52"/>
      <c r="O197" s="52"/>
      <c r="P197" s="52"/>
      <c r="Q197" s="52"/>
      <c r="R197" s="52"/>
      <c r="S197" s="52"/>
      <c r="T197" s="52"/>
    </row>
    <row r="198" spans="1:20" ht="14.25" customHeight="1">
      <c r="A198" s="51"/>
      <c r="B198" s="51"/>
      <c r="C198" s="430"/>
      <c r="D198" s="431"/>
      <c r="E198" s="430"/>
      <c r="F198" s="430"/>
      <c r="G198" s="430"/>
      <c r="H198" s="430"/>
      <c r="I198" s="430"/>
      <c r="J198" s="430"/>
      <c r="K198" s="430"/>
      <c r="L198" s="430"/>
      <c r="M198" s="430"/>
      <c r="N198" s="52"/>
      <c r="O198" s="52"/>
      <c r="P198" s="52"/>
      <c r="Q198" s="52"/>
      <c r="R198" s="52"/>
      <c r="S198" s="52"/>
      <c r="T198" s="52"/>
    </row>
    <row r="199" spans="1:20" ht="14.25" customHeight="1">
      <c r="A199" s="51"/>
      <c r="B199" s="51"/>
      <c r="C199" s="430"/>
      <c r="D199" s="431"/>
      <c r="E199" s="430"/>
      <c r="F199" s="430"/>
      <c r="G199" s="430"/>
      <c r="H199" s="430"/>
      <c r="I199" s="430"/>
      <c r="J199" s="430"/>
      <c r="K199" s="430"/>
      <c r="L199" s="430"/>
      <c r="M199" s="430"/>
      <c r="N199" s="52"/>
      <c r="O199" s="52"/>
      <c r="P199" s="52"/>
      <c r="Q199" s="52"/>
      <c r="R199" s="52"/>
      <c r="S199" s="52"/>
      <c r="T199" s="52"/>
    </row>
    <row r="200" spans="1:20" ht="14.25" customHeight="1">
      <c r="A200" s="51"/>
      <c r="B200" s="51"/>
      <c r="C200" s="430"/>
      <c r="D200" s="431"/>
      <c r="E200" s="430"/>
      <c r="F200" s="430"/>
      <c r="G200" s="430"/>
      <c r="H200" s="430"/>
      <c r="I200" s="430"/>
      <c r="J200" s="430"/>
      <c r="K200" s="430"/>
      <c r="L200" s="430"/>
      <c r="M200" s="430"/>
      <c r="N200" s="52"/>
      <c r="O200" s="52"/>
      <c r="P200" s="52"/>
      <c r="Q200" s="52"/>
      <c r="R200" s="52"/>
      <c r="S200" s="52"/>
      <c r="T200" s="52"/>
    </row>
    <row r="201" spans="1:20" ht="14.25" customHeight="1">
      <c r="A201" s="51"/>
      <c r="B201" s="51"/>
      <c r="C201" s="430"/>
      <c r="D201" s="431"/>
      <c r="E201" s="430"/>
      <c r="F201" s="430"/>
      <c r="G201" s="430"/>
      <c r="H201" s="430"/>
      <c r="I201" s="430"/>
      <c r="J201" s="430"/>
      <c r="K201" s="430"/>
      <c r="L201" s="430"/>
      <c r="M201" s="430"/>
      <c r="N201" s="52"/>
      <c r="O201" s="52"/>
      <c r="P201" s="52"/>
      <c r="Q201" s="52"/>
      <c r="R201" s="52"/>
      <c r="S201" s="52"/>
      <c r="T201" s="52"/>
    </row>
    <row r="202" spans="1:20" ht="14.25" customHeight="1">
      <c r="A202" s="51"/>
      <c r="B202" s="51"/>
      <c r="C202" s="430"/>
      <c r="D202" s="431"/>
      <c r="E202" s="430"/>
      <c r="F202" s="430"/>
      <c r="G202" s="430"/>
      <c r="H202" s="430"/>
      <c r="I202" s="430"/>
      <c r="J202" s="430"/>
      <c r="K202" s="430"/>
      <c r="L202" s="430"/>
      <c r="M202" s="430"/>
      <c r="N202" s="52"/>
      <c r="O202" s="52"/>
      <c r="P202" s="52"/>
      <c r="Q202" s="52"/>
      <c r="R202" s="52"/>
      <c r="S202" s="52"/>
      <c r="T202" s="52"/>
    </row>
    <row r="203" spans="1:20" ht="14.25" customHeight="1">
      <c r="A203" s="51"/>
      <c r="B203" s="51"/>
      <c r="C203" s="430"/>
      <c r="D203" s="431"/>
      <c r="E203" s="430"/>
      <c r="F203" s="430"/>
      <c r="G203" s="430"/>
      <c r="H203" s="430"/>
      <c r="I203" s="430"/>
      <c r="J203" s="430"/>
      <c r="K203" s="430"/>
      <c r="L203" s="430"/>
      <c r="M203" s="430"/>
      <c r="N203" s="52"/>
      <c r="O203" s="52"/>
      <c r="P203" s="52"/>
      <c r="Q203" s="52"/>
      <c r="R203" s="52"/>
      <c r="S203" s="52"/>
      <c r="T203" s="52"/>
    </row>
    <row r="204" spans="1:20" ht="14.25" customHeight="1">
      <c r="A204" s="51"/>
      <c r="B204" s="51"/>
      <c r="C204" s="430"/>
      <c r="D204" s="431"/>
      <c r="E204" s="430"/>
      <c r="F204" s="430"/>
      <c r="G204" s="430"/>
      <c r="H204" s="430"/>
      <c r="I204" s="430"/>
      <c r="J204" s="430"/>
      <c r="K204" s="430"/>
      <c r="L204" s="430"/>
      <c r="M204" s="430"/>
      <c r="N204" s="52"/>
      <c r="O204" s="52"/>
      <c r="P204" s="52"/>
      <c r="Q204" s="52"/>
      <c r="R204" s="52"/>
      <c r="S204" s="52"/>
      <c r="T204" s="52"/>
    </row>
    <row r="205" spans="1:20" ht="14.25" customHeight="1">
      <c r="A205" s="51"/>
      <c r="B205" s="51"/>
      <c r="C205" s="430"/>
      <c r="D205" s="431"/>
      <c r="E205" s="430"/>
      <c r="F205" s="430"/>
      <c r="G205" s="430"/>
      <c r="H205" s="430"/>
      <c r="I205" s="430"/>
      <c r="J205" s="430"/>
      <c r="K205" s="430"/>
      <c r="L205" s="430"/>
      <c r="M205" s="430"/>
      <c r="N205" s="52"/>
      <c r="O205" s="52"/>
      <c r="P205" s="52"/>
      <c r="Q205" s="52"/>
      <c r="R205" s="52"/>
      <c r="S205" s="52"/>
      <c r="T205" s="52"/>
    </row>
    <row r="206" spans="1:20" ht="14.25" customHeight="1">
      <c r="A206" s="51"/>
      <c r="B206" s="51"/>
      <c r="C206" s="430"/>
      <c r="D206" s="431"/>
      <c r="E206" s="430"/>
      <c r="F206" s="430"/>
      <c r="G206" s="430"/>
      <c r="H206" s="430"/>
      <c r="I206" s="430"/>
      <c r="J206" s="430"/>
      <c r="K206" s="430"/>
      <c r="L206" s="430"/>
      <c r="M206" s="430"/>
      <c r="N206" s="52"/>
      <c r="O206" s="52"/>
      <c r="P206" s="52"/>
      <c r="Q206" s="52"/>
      <c r="R206" s="52"/>
      <c r="S206" s="52"/>
      <c r="T206" s="52"/>
    </row>
    <row r="207" spans="1:20" ht="14.25" customHeight="1">
      <c r="A207" s="51"/>
      <c r="B207" s="51"/>
      <c r="C207" s="430"/>
      <c r="D207" s="431"/>
      <c r="E207" s="430"/>
      <c r="F207" s="430"/>
      <c r="G207" s="430"/>
      <c r="H207" s="430"/>
      <c r="I207" s="430"/>
      <c r="J207" s="430"/>
      <c r="K207" s="430"/>
      <c r="L207" s="430"/>
      <c r="M207" s="430"/>
      <c r="N207" s="52"/>
      <c r="O207" s="52"/>
      <c r="P207" s="52"/>
      <c r="Q207" s="52"/>
      <c r="R207" s="52"/>
      <c r="S207" s="52"/>
      <c r="T207" s="52"/>
    </row>
    <row r="208" spans="1:20" ht="14.25" customHeight="1">
      <c r="A208" s="51"/>
      <c r="B208" s="51"/>
      <c r="C208" s="430"/>
      <c r="D208" s="431"/>
      <c r="E208" s="430"/>
      <c r="F208" s="430"/>
      <c r="G208" s="430"/>
      <c r="H208" s="430"/>
      <c r="I208" s="430"/>
      <c r="J208" s="430"/>
      <c r="K208" s="430"/>
      <c r="L208" s="430"/>
      <c r="M208" s="430"/>
      <c r="N208" s="52"/>
      <c r="O208" s="52"/>
      <c r="P208" s="52"/>
      <c r="Q208" s="52"/>
      <c r="R208" s="52"/>
      <c r="S208" s="52"/>
      <c r="T208" s="52"/>
    </row>
    <row r="209" spans="1:20" ht="14.25" customHeight="1">
      <c r="A209" s="51"/>
      <c r="B209" s="51"/>
      <c r="C209" s="430"/>
      <c r="D209" s="431"/>
      <c r="E209" s="430"/>
      <c r="F209" s="430"/>
      <c r="G209" s="430"/>
      <c r="H209" s="430"/>
      <c r="I209" s="430"/>
      <c r="J209" s="430"/>
      <c r="K209" s="430"/>
      <c r="L209" s="430"/>
      <c r="M209" s="430"/>
      <c r="N209" s="52"/>
      <c r="O209" s="52"/>
      <c r="P209" s="52"/>
      <c r="Q209" s="52"/>
      <c r="R209" s="52"/>
      <c r="S209" s="52"/>
      <c r="T209" s="52"/>
    </row>
    <row r="210" spans="1:20" ht="14.25" customHeight="1">
      <c r="A210" s="51"/>
      <c r="B210" s="51"/>
      <c r="C210" s="430"/>
      <c r="D210" s="431"/>
      <c r="E210" s="430"/>
      <c r="F210" s="430"/>
      <c r="G210" s="430"/>
      <c r="H210" s="430"/>
      <c r="I210" s="430"/>
      <c r="J210" s="430"/>
      <c r="K210" s="430"/>
      <c r="L210" s="430"/>
      <c r="M210" s="430"/>
      <c r="N210" s="52"/>
      <c r="O210" s="52"/>
      <c r="P210" s="52"/>
      <c r="Q210" s="52"/>
      <c r="R210" s="52"/>
      <c r="S210" s="52"/>
      <c r="T210" s="52"/>
    </row>
    <row r="211" spans="1:20" ht="14.25" customHeight="1">
      <c r="A211" s="51"/>
      <c r="B211" s="51"/>
      <c r="C211" s="430"/>
      <c r="D211" s="431"/>
      <c r="E211" s="430"/>
      <c r="F211" s="430"/>
      <c r="G211" s="430"/>
      <c r="H211" s="430"/>
      <c r="I211" s="430"/>
      <c r="J211" s="430"/>
      <c r="K211" s="430"/>
      <c r="L211" s="430"/>
      <c r="M211" s="430"/>
      <c r="N211" s="52"/>
      <c r="O211" s="52"/>
      <c r="P211" s="52"/>
      <c r="Q211" s="52"/>
      <c r="R211" s="52"/>
      <c r="S211" s="52"/>
      <c r="T211" s="52"/>
    </row>
    <row r="212" spans="1:20" ht="14.25" customHeight="1">
      <c r="A212" s="51"/>
      <c r="B212" s="51"/>
      <c r="C212" s="430"/>
      <c r="D212" s="431"/>
      <c r="E212" s="430"/>
      <c r="F212" s="430"/>
      <c r="G212" s="430"/>
      <c r="H212" s="430"/>
      <c r="I212" s="430"/>
      <c r="J212" s="430"/>
      <c r="K212" s="430"/>
      <c r="L212" s="430"/>
      <c r="M212" s="430"/>
      <c r="N212" s="52"/>
      <c r="O212" s="52"/>
      <c r="P212" s="52"/>
      <c r="Q212" s="52"/>
      <c r="R212" s="52"/>
      <c r="S212" s="52"/>
      <c r="T212" s="52"/>
    </row>
    <row r="213" spans="1:20" ht="14.25" customHeight="1">
      <c r="A213" s="51"/>
      <c r="B213" s="51"/>
      <c r="C213" s="430"/>
      <c r="D213" s="431"/>
      <c r="E213" s="430"/>
      <c r="F213" s="430"/>
      <c r="G213" s="430"/>
      <c r="H213" s="430"/>
      <c r="I213" s="430"/>
      <c r="J213" s="430"/>
      <c r="K213" s="430"/>
      <c r="L213" s="430"/>
      <c r="M213" s="430"/>
      <c r="N213" s="52"/>
      <c r="O213" s="52"/>
      <c r="P213" s="52"/>
      <c r="Q213" s="52"/>
      <c r="R213" s="52"/>
      <c r="S213" s="52"/>
      <c r="T213" s="52"/>
    </row>
    <row r="214" spans="1:20" ht="14.25" customHeight="1">
      <c r="A214" s="51"/>
      <c r="B214" s="51"/>
      <c r="C214" s="430"/>
      <c r="D214" s="431"/>
      <c r="E214" s="430"/>
      <c r="F214" s="430"/>
      <c r="G214" s="430"/>
      <c r="H214" s="430"/>
      <c r="I214" s="430"/>
      <c r="J214" s="430"/>
      <c r="K214" s="430"/>
      <c r="L214" s="430"/>
      <c r="M214" s="430"/>
      <c r="N214" s="52"/>
      <c r="O214" s="52"/>
      <c r="P214" s="52"/>
      <c r="Q214" s="52"/>
      <c r="R214" s="52"/>
      <c r="S214" s="52"/>
      <c r="T214" s="52"/>
    </row>
    <row r="215" spans="1:20" ht="14.25" customHeight="1">
      <c r="A215" s="51"/>
      <c r="B215" s="51"/>
      <c r="C215" s="430"/>
      <c r="D215" s="431"/>
      <c r="E215" s="430"/>
      <c r="F215" s="430"/>
      <c r="G215" s="430"/>
      <c r="H215" s="430"/>
      <c r="I215" s="430"/>
      <c r="J215" s="430"/>
      <c r="K215" s="430"/>
      <c r="L215" s="430"/>
      <c r="M215" s="430"/>
      <c r="N215" s="52"/>
      <c r="O215" s="52"/>
      <c r="P215" s="52"/>
      <c r="Q215" s="52"/>
      <c r="R215" s="52"/>
      <c r="S215" s="52"/>
      <c r="T215" s="52"/>
    </row>
    <row r="216" spans="1:20" ht="14.25" customHeight="1">
      <c r="A216" s="51"/>
      <c r="B216" s="51"/>
      <c r="C216" s="430"/>
      <c r="D216" s="431"/>
      <c r="E216" s="430"/>
      <c r="F216" s="430"/>
      <c r="G216" s="430"/>
      <c r="H216" s="430"/>
      <c r="I216" s="430"/>
      <c r="J216" s="430"/>
      <c r="K216" s="430"/>
      <c r="L216" s="430"/>
      <c r="M216" s="430"/>
      <c r="N216" s="52"/>
      <c r="O216" s="52"/>
      <c r="P216" s="52"/>
      <c r="Q216" s="52"/>
      <c r="R216" s="52"/>
      <c r="S216" s="52"/>
      <c r="T216" s="52"/>
    </row>
    <row r="217" spans="1:20" ht="14.25" customHeight="1">
      <c r="A217" s="51"/>
      <c r="B217" s="51"/>
      <c r="C217" s="430"/>
      <c r="D217" s="431"/>
      <c r="E217" s="430"/>
      <c r="F217" s="430"/>
      <c r="G217" s="430"/>
      <c r="H217" s="430"/>
      <c r="I217" s="430"/>
      <c r="J217" s="430"/>
      <c r="K217" s="430"/>
      <c r="L217" s="430"/>
      <c r="M217" s="430"/>
      <c r="N217" s="52"/>
      <c r="O217" s="52"/>
      <c r="P217" s="52"/>
      <c r="Q217" s="52"/>
      <c r="R217" s="52"/>
      <c r="S217" s="52"/>
      <c r="T217" s="52"/>
    </row>
    <row r="218" spans="1:20" ht="14.25" customHeight="1">
      <c r="A218" s="51"/>
      <c r="B218" s="51"/>
      <c r="C218" s="430"/>
      <c r="D218" s="431"/>
      <c r="E218" s="430"/>
      <c r="F218" s="430"/>
      <c r="G218" s="430"/>
      <c r="H218" s="430"/>
      <c r="I218" s="430"/>
      <c r="J218" s="430"/>
      <c r="K218" s="430"/>
      <c r="L218" s="430"/>
      <c r="M218" s="430"/>
      <c r="N218" s="52"/>
      <c r="O218" s="52"/>
      <c r="P218" s="52"/>
      <c r="Q218" s="52"/>
      <c r="R218" s="52"/>
      <c r="S218" s="52"/>
      <c r="T218" s="52"/>
    </row>
    <row r="219" spans="1:20" ht="14.25" customHeight="1">
      <c r="A219" s="51"/>
      <c r="B219" s="51"/>
      <c r="C219" s="430"/>
      <c r="D219" s="431"/>
      <c r="E219" s="430"/>
      <c r="F219" s="430"/>
      <c r="G219" s="430"/>
      <c r="H219" s="430"/>
      <c r="I219" s="430"/>
      <c r="J219" s="430"/>
      <c r="K219" s="430"/>
      <c r="L219" s="430"/>
      <c r="M219" s="430"/>
      <c r="N219" s="52"/>
      <c r="O219" s="52"/>
      <c r="P219" s="52"/>
      <c r="Q219" s="52"/>
      <c r="R219" s="52"/>
      <c r="S219" s="52"/>
      <c r="T219" s="52"/>
    </row>
    <row r="220" spans="1:20" ht="14.25" customHeight="1">
      <c r="A220" s="51"/>
      <c r="B220" s="51"/>
      <c r="C220" s="430"/>
      <c r="D220" s="431"/>
      <c r="E220" s="430"/>
      <c r="F220" s="430"/>
      <c r="G220" s="430"/>
      <c r="H220" s="430"/>
      <c r="I220" s="430"/>
      <c r="J220" s="430"/>
      <c r="K220" s="430"/>
      <c r="L220" s="430"/>
      <c r="M220" s="430"/>
      <c r="N220" s="52"/>
      <c r="O220" s="52"/>
      <c r="P220" s="52"/>
      <c r="Q220" s="52"/>
      <c r="R220" s="52"/>
      <c r="S220" s="52"/>
      <c r="T220" s="52"/>
    </row>
    <row r="221" spans="1:20" ht="14.25" customHeight="1">
      <c r="A221" s="51"/>
      <c r="B221" s="51"/>
      <c r="C221" s="430"/>
      <c r="D221" s="431"/>
      <c r="E221" s="430"/>
      <c r="F221" s="430"/>
      <c r="G221" s="430"/>
      <c r="H221" s="430"/>
      <c r="I221" s="430"/>
      <c r="J221" s="430"/>
      <c r="K221" s="430"/>
      <c r="L221" s="430"/>
      <c r="M221" s="430"/>
      <c r="N221" s="52"/>
      <c r="O221" s="52"/>
      <c r="P221" s="52"/>
      <c r="Q221" s="52"/>
      <c r="R221" s="52"/>
      <c r="S221" s="52"/>
      <c r="T221" s="52"/>
    </row>
    <row r="222" spans="1:20" ht="14.25" customHeight="1">
      <c r="A222" s="51"/>
      <c r="B222" s="51"/>
      <c r="C222" s="430"/>
      <c r="D222" s="431"/>
      <c r="E222" s="430"/>
      <c r="F222" s="430"/>
      <c r="G222" s="430"/>
      <c r="H222" s="430"/>
      <c r="I222" s="430"/>
      <c r="J222" s="430"/>
      <c r="K222" s="430"/>
      <c r="L222" s="430"/>
      <c r="M222" s="430"/>
      <c r="N222" s="52"/>
      <c r="O222" s="52"/>
      <c r="P222" s="52"/>
      <c r="Q222" s="52"/>
      <c r="R222" s="52"/>
      <c r="S222" s="52"/>
      <c r="T222" s="52"/>
    </row>
    <row r="223" spans="1:20" ht="14.25" customHeight="1">
      <c r="A223" s="51"/>
      <c r="B223" s="51"/>
      <c r="C223" s="430"/>
      <c r="D223" s="431"/>
      <c r="E223" s="430"/>
      <c r="F223" s="430"/>
      <c r="G223" s="430"/>
      <c r="H223" s="430"/>
      <c r="I223" s="430"/>
      <c r="J223" s="430"/>
      <c r="K223" s="430"/>
      <c r="L223" s="430"/>
      <c r="M223" s="430"/>
      <c r="N223" s="52"/>
      <c r="O223" s="52"/>
      <c r="P223" s="52"/>
      <c r="Q223" s="52"/>
      <c r="R223" s="52"/>
      <c r="S223" s="52"/>
      <c r="T223" s="52"/>
    </row>
    <row r="224" spans="1:20" ht="14.25" customHeight="1">
      <c r="A224" s="51"/>
      <c r="B224" s="51"/>
      <c r="C224" s="430"/>
      <c r="D224" s="431"/>
      <c r="E224" s="430"/>
      <c r="F224" s="430"/>
      <c r="G224" s="430"/>
      <c r="H224" s="430"/>
      <c r="I224" s="430"/>
      <c r="J224" s="430"/>
      <c r="K224" s="430"/>
      <c r="L224" s="430"/>
      <c r="M224" s="430"/>
      <c r="N224" s="52"/>
      <c r="O224" s="52"/>
      <c r="P224" s="52"/>
      <c r="Q224" s="52"/>
      <c r="R224" s="52"/>
      <c r="S224" s="52"/>
      <c r="T224" s="52"/>
    </row>
    <row r="225" spans="1:20" ht="14.25" customHeight="1">
      <c r="A225" s="51"/>
      <c r="B225" s="51"/>
      <c r="C225" s="430"/>
      <c r="D225" s="431"/>
      <c r="E225" s="430"/>
      <c r="F225" s="430"/>
      <c r="G225" s="430"/>
      <c r="H225" s="430"/>
      <c r="I225" s="430"/>
      <c r="J225" s="430"/>
      <c r="K225" s="430"/>
      <c r="L225" s="430"/>
      <c r="M225" s="430"/>
      <c r="N225" s="52"/>
      <c r="O225" s="52"/>
      <c r="P225" s="52"/>
      <c r="Q225" s="52"/>
      <c r="R225" s="52"/>
      <c r="S225" s="52"/>
      <c r="T225" s="52"/>
    </row>
    <row r="226" spans="1:20" ht="14.25" customHeight="1">
      <c r="A226" s="51"/>
      <c r="B226" s="51"/>
      <c r="C226" s="430"/>
      <c r="D226" s="431"/>
      <c r="E226" s="430"/>
      <c r="F226" s="430"/>
      <c r="G226" s="430"/>
      <c r="H226" s="430"/>
      <c r="I226" s="430"/>
      <c r="J226" s="430"/>
      <c r="K226" s="430"/>
      <c r="L226" s="430"/>
      <c r="M226" s="430"/>
      <c r="N226" s="52"/>
      <c r="O226" s="52"/>
      <c r="P226" s="52"/>
      <c r="Q226" s="52"/>
      <c r="R226" s="52"/>
      <c r="S226" s="52"/>
      <c r="T226" s="52"/>
    </row>
    <row r="227" spans="1:20" ht="14.25" customHeight="1">
      <c r="A227" s="51"/>
      <c r="B227" s="51"/>
      <c r="C227" s="430"/>
      <c r="D227" s="431"/>
      <c r="E227" s="430"/>
      <c r="F227" s="430"/>
      <c r="G227" s="430"/>
      <c r="H227" s="430"/>
      <c r="I227" s="430"/>
      <c r="J227" s="430"/>
      <c r="K227" s="430"/>
      <c r="L227" s="430"/>
      <c r="M227" s="430"/>
      <c r="N227" s="52"/>
      <c r="O227" s="52"/>
      <c r="P227" s="52"/>
      <c r="Q227" s="52"/>
      <c r="R227" s="52"/>
      <c r="S227" s="52"/>
      <c r="T227" s="52"/>
    </row>
    <row r="228" spans="1:20" ht="14.25" customHeight="1">
      <c r="A228" s="51"/>
      <c r="B228" s="51"/>
      <c r="C228" s="430"/>
      <c r="D228" s="431"/>
      <c r="E228" s="430"/>
      <c r="F228" s="430"/>
      <c r="G228" s="430"/>
      <c r="H228" s="430"/>
      <c r="I228" s="430"/>
      <c r="J228" s="430"/>
      <c r="K228" s="430"/>
      <c r="L228" s="430"/>
      <c r="M228" s="430"/>
      <c r="N228" s="52"/>
      <c r="O228" s="52"/>
      <c r="P228" s="52"/>
      <c r="Q228" s="52"/>
      <c r="R228" s="52"/>
      <c r="S228" s="52"/>
      <c r="T228" s="52"/>
    </row>
    <row r="229" spans="1:20" ht="14.25" customHeight="1">
      <c r="A229" s="51"/>
      <c r="B229" s="51"/>
      <c r="C229" s="430"/>
      <c r="D229" s="431"/>
      <c r="E229" s="430"/>
      <c r="F229" s="430"/>
      <c r="G229" s="430"/>
      <c r="H229" s="430"/>
      <c r="I229" s="430"/>
      <c r="J229" s="430"/>
      <c r="K229" s="430"/>
      <c r="L229" s="430"/>
      <c r="M229" s="430"/>
      <c r="N229" s="52"/>
      <c r="O229" s="52"/>
      <c r="P229" s="52"/>
      <c r="Q229" s="52"/>
      <c r="R229" s="52"/>
      <c r="S229" s="52"/>
      <c r="T229" s="52"/>
    </row>
    <row r="230" spans="1:20" ht="14.25" customHeight="1">
      <c r="A230" s="51"/>
      <c r="B230" s="51"/>
      <c r="C230" s="430"/>
      <c r="D230" s="431"/>
      <c r="E230" s="430"/>
      <c r="F230" s="430"/>
      <c r="G230" s="430"/>
      <c r="H230" s="430"/>
      <c r="I230" s="430"/>
      <c r="J230" s="430"/>
      <c r="K230" s="430"/>
      <c r="L230" s="430"/>
      <c r="M230" s="430"/>
      <c r="N230" s="52"/>
      <c r="O230" s="52"/>
      <c r="P230" s="52"/>
      <c r="Q230" s="52"/>
      <c r="R230" s="52"/>
      <c r="S230" s="52"/>
      <c r="T230" s="52"/>
    </row>
    <row r="231" spans="1:20" ht="14.25" customHeight="1">
      <c r="A231" s="51"/>
      <c r="B231" s="51"/>
      <c r="C231" s="430"/>
      <c r="D231" s="431"/>
      <c r="E231" s="430"/>
      <c r="F231" s="430"/>
      <c r="G231" s="430"/>
      <c r="H231" s="430"/>
      <c r="I231" s="430"/>
      <c r="J231" s="430"/>
      <c r="K231" s="430"/>
      <c r="L231" s="430"/>
      <c r="M231" s="430"/>
      <c r="N231" s="52"/>
      <c r="O231" s="52"/>
      <c r="P231" s="52"/>
      <c r="Q231" s="52"/>
      <c r="R231" s="52"/>
      <c r="S231" s="52"/>
      <c r="T231" s="52"/>
    </row>
    <row r="232" spans="1:20" ht="14.25" customHeight="1">
      <c r="A232" s="51"/>
      <c r="B232" s="51"/>
      <c r="C232" s="430"/>
      <c r="D232" s="431"/>
      <c r="E232" s="430"/>
      <c r="F232" s="430"/>
      <c r="G232" s="430"/>
      <c r="H232" s="430"/>
      <c r="I232" s="430"/>
      <c r="J232" s="430"/>
      <c r="K232" s="430"/>
      <c r="L232" s="430"/>
      <c r="M232" s="430"/>
      <c r="N232" s="52"/>
      <c r="O232" s="52"/>
      <c r="P232" s="52"/>
      <c r="Q232" s="52"/>
      <c r="R232" s="52"/>
      <c r="S232" s="52"/>
      <c r="T232" s="52"/>
    </row>
    <row r="233" spans="1:20" ht="14.25" customHeight="1">
      <c r="A233" s="51"/>
      <c r="B233" s="51"/>
      <c r="C233" s="430"/>
      <c r="D233" s="431"/>
      <c r="E233" s="430"/>
      <c r="F233" s="430"/>
      <c r="G233" s="430"/>
      <c r="H233" s="430"/>
      <c r="I233" s="430"/>
      <c r="J233" s="430"/>
      <c r="K233" s="430"/>
      <c r="L233" s="430"/>
      <c r="M233" s="430"/>
      <c r="N233" s="52"/>
      <c r="O233" s="52"/>
      <c r="P233" s="52"/>
      <c r="Q233" s="52"/>
      <c r="R233" s="52"/>
      <c r="S233" s="52"/>
      <c r="T233" s="52"/>
    </row>
    <row r="234" spans="1:20" ht="14.25" customHeight="1">
      <c r="A234" s="51"/>
      <c r="B234" s="51"/>
      <c r="C234" s="430"/>
      <c r="D234" s="431"/>
      <c r="E234" s="430"/>
      <c r="F234" s="430"/>
      <c r="G234" s="430"/>
      <c r="H234" s="430"/>
      <c r="I234" s="430"/>
      <c r="J234" s="430"/>
      <c r="K234" s="430"/>
      <c r="L234" s="430"/>
      <c r="M234" s="430"/>
      <c r="N234" s="52"/>
      <c r="O234" s="52"/>
      <c r="P234" s="52"/>
      <c r="Q234" s="52"/>
      <c r="R234" s="52"/>
      <c r="S234" s="52"/>
      <c r="T234" s="52"/>
    </row>
    <row r="235" spans="1:20" ht="14.25" customHeight="1">
      <c r="A235" s="51"/>
      <c r="B235" s="51"/>
      <c r="C235" s="430"/>
      <c r="D235" s="431"/>
      <c r="E235" s="430"/>
      <c r="F235" s="430"/>
      <c r="G235" s="430"/>
      <c r="H235" s="430"/>
      <c r="I235" s="430"/>
      <c r="J235" s="430"/>
      <c r="K235" s="430"/>
      <c r="L235" s="430"/>
      <c r="M235" s="430"/>
      <c r="N235" s="52"/>
      <c r="O235" s="52"/>
      <c r="P235" s="52"/>
      <c r="Q235" s="52"/>
      <c r="R235" s="52"/>
      <c r="S235" s="52"/>
      <c r="T235" s="52"/>
    </row>
    <row r="236" spans="1:20" ht="14.25" customHeight="1">
      <c r="A236" s="51"/>
      <c r="B236" s="51"/>
      <c r="C236" s="430"/>
      <c r="D236" s="431"/>
      <c r="E236" s="430"/>
      <c r="F236" s="430"/>
      <c r="G236" s="430"/>
      <c r="H236" s="430"/>
      <c r="I236" s="430"/>
      <c r="J236" s="430"/>
      <c r="K236" s="430"/>
      <c r="L236" s="430"/>
      <c r="M236" s="430"/>
      <c r="N236" s="52"/>
      <c r="O236" s="52"/>
      <c r="P236" s="52"/>
      <c r="Q236" s="52"/>
      <c r="R236" s="52"/>
      <c r="S236" s="52"/>
      <c r="T236" s="52"/>
    </row>
    <row r="237" spans="1:20" ht="14.25" customHeight="1">
      <c r="A237" s="51"/>
      <c r="B237" s="51"/>
      <c r="C237" s="430"/>
      <c r="D237" s="431"/>
      <c r="E237" s="430"/>
      <c r="F237" s="430"/>
      <c r="G237" s="430"/>
      <c r="H237" s="430"/>
      <c r="I237" s="430"/>
      <c r="J237" s="430"/>
      <c r="K237" s="430"/>
      <c r="L237" s="430"/>
      <c r="M237" s="430"/>
      <c r="N237" s="52"/>
      <c r="O237" s="52"/>
      <c r="P237" s="52"/>
      <c r="Q237" s="52"/>
      <c r="R237" s="52"/>
      <c r="S237" s="52"/>
      <c r="T237" s="52"/>
    </row>
    <row r="238" spans="1:20" ht="14.25" customHeight="1">
      <c r="A238" s="51"/>
      <c r="B238" s="51"/>
      <c r="C238" s="430"/>
      <c r="D238" s="431"/>
      <c r="E238" s="430"/>
      <c r="F238" s="430"/>
      <c r="G238" s="430"/>
      <c r="H238" s="430"/>
      <c r="I238" s="430"/>
      <c r="J238" s="430"/>
      <c r="K238" s="430"/>
      <c r="L238" s="430"/>
      <c r="M238" s="430"/>
      <c r="N238" s="52"/>
      <c r="O238" s="52"/>
      <c r="P238" s="52"/>
      <c r="Q238" s="52"/>
      <c r="R238" s="52"/>
      <c r="S238" s="52"/>
      <c r="T238" s="52"/>
    </row>
    <row r="239" spans="1:20" ht="14.25" customHeight="1">
      <c r="A239" s="51"/>
      <c r="B239" s="51"/>
      <c r="C239" s="430"/>
      <c r="D239" s="431"/>
      <c r="E239" s="430"/>
      <c r="F239" s="430"/>
      <c r="G239" s="430"/>
      <c r="H239" s="430"/>
      <c r="I239" s="430"/>
      <c r="J239" s="430"/>
      <c r="K239" s="430"/>
      <c r="L239" s="430"/>
      <c r="M239" s="430"/>
      <c r="N239" s="52"/>
      <c r="O239" s="52"/>
      <c r="P239" s="52"/>
      <c r="Q239" s="52"/>
      <c r="R239" s="52"/>
      <c r="S239" s="52"/>
      <c r="T239" s="52"/>
    </row>
    <row r="240" spans="1:20" ht="14.25" customHeight="1">
      <c r="A240" s="51"/>
      <c r="B240" s="51"/>
      <c r="C240" s="430"/>
      <c r="D240" s="431"/>
      <c r="E240" s="430"/>
      <c r="F240" s="430"/>
      <c r="G240" s="430"/>
      <c r="H240" s="430"/>
      <c r="I240" s="430"/>
      <c r="J240" s="430"/>
      <c r="K240" s="430"/>
      <c r="L240" s="430"/>
      <c r="M240" s="430"/>
      <c r="N240" s="52"/>
      <c r="O240" s="52"/>
      <c r="P240" s="52"/>
      <c r="Q240" s="52"/>
      <c r="R240" s="52"/>
      <c r="S240" s="52"/>
      <c r="T240" s="52"/>
    </row>
    <row r="241" spans="1:20" ht="14.25" customHeight="1">
      <c r="A241" s="51"/>
      <c r="B241" s="51"/>
      <c r="C241" s="430"/>
      <c r="D241" s="431"/>
      <c r="E241" s="430"/>
      <c r="F241" s="430"/>
      <c r="G241" s="430"/>
      <c r="H241" s="430"/>
      <c r="I241" s="430"/>
      <c r="J241" s="430"/>
      <c r="K241" s="430"/>
      <c r="L241" s="430"/>
      <c r="M241" s="430"/>
      <c r="N241" s="52"/>
      <c r="O241" s="52"/>
      <c r="P241" s="52"/>
      <c r="Q241" s="52"/>
      <c r="R241" s="52"/>
      <c r="S241" s="52"/>
      <c r="T241" s="52"/>
    </row>
    <row r="242" spans="1:20" ht="14.25" customHeight="1">
      <c r="A242" s="51"/>
      <c r="B242" s="51"/>
      <c r="C242" s="430"/>
      <c r="D242" s="431"/>
      <c r="E242" s="430"/>
      <c r="F242" s="430"/>
      <c r="G242" s="430"/>
      <c r="H242" s="430"/>
      <c r="I242" s="430"/>
      <c r="J242" s="430"/>
      <c r="K242" s="430"/>
      <c r="L242" s="430"/>
      <c r="M242" s="430"/>
      <c r="N242" s="52"/>
      <c r="O242" s="52"/>
      <c r="P242" s="52"/>
      <c r="Q242" s="52"/>
      <c r="R242" s="52"/>
      <c r="S242" s="52"/>
      <c r="T242" s="52"/>
    </row>
    <row r="243" spans="1:20" ht="14.25" customHeight="1">
      <c r="A243" s="51"/>
      <c r="B243" s="51"/>
      <c r="C243" s="430"/>
      <c r="D243" s="431"/>
      <c r="E243" s="430"/>
      <c r="F243" s="430"/>
      <c r="G243" s="430"/>
      <c r="H243" s="430"/>
      <c r="I243" s="430"/>
      <c r="J243" s="430"/>
      <c r="K243" s="430"/>
      <c r="L243" s="430"/>
      <c r="M243" s="430"/>
      <c r="N243" s="52"/>
      <c r="O243" s="52"/>
      <c r="P243" s="52"/>
      <c r="Q243" s="52"/>
      <c r="R243" s="52"/>
      <c r="S243" s="52"/>
      <c r="T243" s="52"/>
    </row>
    <row r="244" spans="1:20" ht="14.25" customHeight="1">
      <c r="A244" s="51"/>
      <c r="B244" s="51"/>
      <c r="C244" s="430"/>
      <c r="D244" s="431"/>
      <c r="E244" s="430"/>
      <c r="F244" s="430"/>
      <c r="G244" s="430"/>
      <c r="H244" s="430"/>
      <c r="I244" s="430"/>
      <c r="J244" s="430"/>
      <c r="K244" s="430"/>
      <c r="L244" s="430"/>
      <c r="M244" s="430"/>
      <c r="N244" s="52"/>
      <c r="O244" s="52"/>
      <c r="P244" s="52"/>
      <c r="Q244" s="52"/>
      <c r="R244" s="52"/>
      <c r="S244" s="52"/>
      <c r="T244" s="52"/>
    </row>
    <row r="245" spans="1:20" ht="14.25" customHeight="1">
      <c r="A245" s="51"/>
      <c r="B245" s="51"/>
      <c r="C245" s="430"/>
      <c r="D245" s="431"/>
      <c r="E245" s="430"/>
      <c r="F245" s="430"/>
      <c r="G245" s="430"/>
      <c r="H245" s="430"/>
      <c r="I245" s="430"/>
      <c r="J245" s="430"/>
      <c r="K245" s="430"/>
      <c r="L245" s="430"/>
      <c r="M245" s="430"/>
      <c r="N245" s="52"/>
      <c r="O245" s="52"/>
      <c r="P245" s="52"/>
      <c r="Q245" s="52"/>
      <c r="R245" s="52"/>
      <c r="S245" s="52"/>
      <c r="T245" s="52"/>
    </row>
    <row r="246" spans="1:20" ht="14.25" customHeight="1">
      <c r="A246" s="51"/>
      <c r="B246" s="51"/>
      <c r="C246" s="430"/>
      <c r="D246" s="431"/>
      <c r="E246" s="430"/>
      <c r="F246" s="430"/>
      <c r="G246" s="430"/>
      <c r="H246" s="430"/>
      <c r="I246" s="430"/>
      <c r="J246" s="430"/>
      <c r="K246" s="430"/>
      <c r="L246" s="430"/>
      <c r="M246" s="430"/>
      <c r="N246" s="52"/>
      <c r="O246" s="52"/>
      <c r="P246" s="52"/>
      <c r="Q246" s="52"/>
      <c r="R246" s="52"/>
      <c r="S246" s="52"/>
      <c r="T246" s="52"/>
    </row>
    <row r="247" spans="1:20" ht="14.25" customHeight="1">
      <c r="A247" s="51"/>
      <c r="B247" s="51"/>
      <c r="C247" s="430"/>
      <c r="D247" s="431"/>
      <c r="E247" s="430"/>
      <c r="F247" s="430"/>
      <c r="G247" s="430"/>
      <c r="H247" s="430"/>
      <c r="I247" s="430"/>
      <c r="J247" s="430"/>
      <c r="K247" s="430"/>
      <c r="L247" s="430"/>
      <c r="M247" s="430"/>
      <c r="N247" s="52"/>
      <c r="O247" s="52"/>
      <c r="P247" s="52"/>
      <c r="Q247" s="52"/>
      <c r="R247" s="52"/>
      <c r="S247" s="52"/>
      <c r="T247" s="52"/>
    </row>
    <row r="248" spans="1:20" ht="14.25" customHeight="1">
      <c r="A248" s="51"/>
      <c r="B248" s="51"/>
      <c r="C248" s="430"/>
      <c r="D248" s="431"/>
      <c r="E248" s="430"/>
      <c r="F248" s="430"/>
      <c r="G248" s="430"/>
      <c r="H248" s="430"/>
      <c r="I248" s="430"/>
      <c r="J248" s="430"/>
      <c r="K248" s="430"/>
      <c r="L248" s="430"/>
      <c r="M248" s="430"/>
      <c r="N248" s="52"/>
      <c r="O248" s="52"/>
      <c r="P248" s="52"/>
      <c r="Q248" s="52"/>
      <c r="R248" s="52"/>
      <c r="S248" s="52"/>
      <c r="T248" s="52"/>
    </row>
    <row r="249" spans="1:20" ht="14.25" customHeight="1">
      <c r="A249" s="51"/>
      <c r="B249" s="51"/>
      <c r="C249" s="430"/>
      <c r="D249" s="431"/>
      <c r="E249" s="430"/>
      <c r="F249" s="430"/>
      <c r="G249" s="430"/>
      <c r="H249" s="430"/>
      <c r="I249" s="430"/>
      <c r="J249" s="430"/>
      <c r="K249" s="430"/>
      <c r="L249" s="430"/>
      <c r="M249" s="430"/>
      <c r="N249" s="52"/>
      <c r="O249" s="52"/>
      <c r="P249" s="52"/>
      <c r="Q249" s="52"/>
      <c r="R249" s="52"/>
      <c r="S249" s="52"/>
      <c r="T249" s="52"/>
    </row>
    <row r="250" spans="1:20" ht="14.25" customHeight="1">
      <c r="A250" s="51"/>
      <c r="B250" s="51"/>
      <c r="C250" s="430"/>
      <c r="D250" s="431"/>
      <c r="E250" s="430"/>
      <c r="F250" s="430"/>
      <c r="G250" s="430"/>
      <c r="H250" s="430"/>
      <c r="I250" s="430"/>
      <c r="J250" s="430"/>
      <c r="K250" s="430"/>
      <c r="L250" s="430"/>
      <c r="M250" s="430"/>
      <c r="N250" s="52"/>
      <c r="O250" s="52"/>
      <c r="P250" s="52"/>
      <c r="Q250" s="52"/>
      <c r="R250" s="52"/>
      <c r="S250" s="52"/>
      <c r="T250" s="52"/>
    </row>
    <row r="251" spans="1:20" ht="14.25" customHeight="1">
      <c r="A251" s="51"/>
      <c r="B251" s="51"/>
      <c r="C251" s="430"/>
      <c r="D251" s="431"/>
      <c r="E251" s="430"/>
      <c r="F251" s="430"/>
      <c r="G251" s="430"/>
      <c r="H251" s="430"/>
      <c r="I251" s="430"/>
      <c r="J251" s="430"/>
      <c r="K251" s="430"/>
      <c r="L251" s="430"/>
      <c r="M251" s="430"/>
      <c r="N251" s="52"/>
      <c r="O251" s="52"/>
      <c r="P251" s="52"/>
      <c r="Q251" s="52"/>
      <c r="R251" s="52"/>
      <c r="S251" s="52"/>
      <c r="T251" s="52"/>
    </row>
    <row r="252" spans="1:20" ht="15.75" customHeight="1">
      <c r="D252" s="37"/>
    </row>
    <row r="253" spans="1:20" ht="15.75" customHeight="1">
      <c r="D253" s="37"/>
    </row>
    <row r="254" spans="1:20" ht="15.75" customHeight="1">
      <c r="D254" s="37"/>
    </row>
    <row r="255" spans="1:20" ht="15.75" customHeight="1">
      <c r="D255" s="37"/>
    </row>
    <row r="256" spans="1:20" ht="15.75" customHeight="1">
      <c r="D256" s="37"/>
    </row>
    <row r="257" spans="4:4" ht="15.75" customHeight="1">
      <c r="D257" s="37"/>
    </row>
    <row r="258" spans="4:4" ht="15.75" customHeight="1">
      <c r="D258" s="37"/>
    </row>
    <row r="259" spans="4:4" ht="15.75" customHeight="1">
      <c r="D259" s="37"/>
    </row>
    <row r="260" spans="4:4" ht="15.75" customHeight="1">
      <c r="D260" s="37"/>
    </row>
    <row r="261" spans="4:4" ht="15.75" customHeight="1">
      <c r="D261" s="37"/>
    </row>
    <row r="262" spans="4:4" ht="15.75" customHeight="1">
      <c r="D262" s="37"/>
    </row>
    <row r="263" spans="4:4" ht="15.75" customHeight="1">
      <c r="D263" s="37"/>
    </row>
    <row r="264" spans="4:4" ht="15.75" customHeight="1">
      <c r="D264" s="37"/>
    </row>
    <row r="265" spans="4:4" ht="15.75" customHeight="1">
      <c r="D265" s="37"/>
    </row>
    <row r="266" spans="4:4" ht="15.75" customHeight="1">
      <c r="D266" s="37"/>
    </row>
    <row r="267" spans="4:4" ht="15.75" customHeight="1">
      <c r="D267" s="37"/>
    </row>
    <row r="268" spans="4:4" ht="15.75" customHeight="1">
      <c r="D268" s="37"/>
    </row>
    <row r="269" spans="4:4" ht="15.75" customHeight="1">
      <c r="D269" s="37"/>
    </row>
    <row r="270" spans="4:4" ht="15.75" customHeight="1">
      <c r="D270" s="37"/>
    </row>
    <row r="271" spans="4:4" ht="15.75" customHeight="1">
      <c r="D271" s="37"/>
    </row>
    <row r="272" spans="4:4" ht="15.75" customHeight="1">
      <c r="D272" s="37"/>
    </row>
    <row r="273" spans="4:4" ht="15.75" customHeight="1">
      <c r="D273" s="37"/>
    </row>
    <row r="274" spans="4:4" ht="15.75" customHeight="1">
      <c r="D274" s="37"/>
    </row>
    <row r="275" spans="4:4" ht="15.75" customHeight="1">
      <c r="D275" s="37"/>
    </row>
    <row r="276" spans="4:4" ht="15.75" customHeight="1">
      <c r="D276" s="37"/>
    </row>
    <row r="277" spans="4:4" ht="15.75" customHeight="1">
      <c r="D277" s="37"/>
    </row>
    <row r="278" spans="4:4" ht="15.75" customHeight="1">
      <c r="D278" s="37"/>
    </row>
    <row r="279" spans="4:4" ht="15.75" customHeight="1">
      <c r="D279" s="37"/>
    </row>
    <row r="280" spans="4:4" ht="15.75" customHeight="1">
      <c r="D280" s="37"/>
    </row>
    <row r="281" spans="4:4" ht="15.75" customHeight="1">
      <c r="D281" s="37"/>
    </row>
    <row r="282" spans="4:4" ht="15.75" customHeight="1">
      <c r="D282" s="37"/>
    </row>
    <row r="283" spans="4:4" ht="15.75" customHeight="1">
      <c r="D283" s="37"/>
    </row>
    <row r="284" spans="4:4" ht="15.75" customHeight="1">
      <c r="D284" s="37"/>
    </row>
    <row r="285" spans="4:4" ht="15.75" customHeight="1">
      <c r="D285" s="37"/>
    </row>
    <row r="286" spans="4:4" ht="15.75" customHeight="1">
      <c r="D286" s="37"/>
    </row>
    <row r="287" spans="4:4" ht="15.75" customHeight="1">
      <c r="D287" s="37"/>
    </row>
    <row r="288" spans="4:4" ht="15.75" customHeight="1">
      <c r="D288" s="37"/>
    </row>
    <row r="289" spans="4:4" ht="15.75" customHeight="1">
      <c r="D289" s="37"/>
    </row>
    <row r="290" spans="4:4" ht="15.75" customHeight="1">
      <c r="D290" s="37"/>
    </row>
    <row r="291" spans="4:4" ht="15.75" customHeight="1">
      <c r="D291" s="37"/>
    </row>
    <row r="292" spans="4:4" ht="15.75" customHeight="1">
      <c r="D292" s="37"/>
    </row>
    <row r="293" spans="4:4" ht="15.75" customHeight="1">
      <c r="D293" s="37"/>
    </row>
    <row r="294" spans="4:4" ht="15.75" customHeight="1">
      <c r="D294" s="37"/>
    </row>
    <row r="295" spans="4:4" ht="15.75" customHeight="1">
      <c r="D295" s="37"/>
    </row>
    <row r="296" spans="4:4" ht="15.75" customHeight="1">
      <c r="D296" s="37"/>
    </row>
    <row r="297" spans="4:4" ht="15.75" customHeight="1">
      <c r="D297" s="37"/>
    </row>
    <row r="298" spans="4:4" ht="15.75" customHeight="1">
      <c r="D298" s="37"/>
    </row>
    <row r="299" spans="4:4" ht="15.75" customHeight="1">
      <c r="D299" s="37"/>
    </row>
    <row r="300" spans="4:4" ht="15.75" customHeight="1">
      <c r="D300" s="37"/>
    </row>
    <row r="301" spans="4:4" ht="15.75" customHeight="1">
      <c r="D301" s="37"/>
    </row>
    <row r="302" spans="4:4" ht="15.75" customHeight="1">
      <c r="D302" s="37"/>
    </row>
    <row r="303" spans="4:4" ht="15.75" customHeight="1">
      <c r="D303" s="37"/>
    </row>
    <row r="304" spans="4:4" ht="15.75" customHeight="1">
      <c r="D304" s="37"/>
    </row>
    <row r="305" spans="4:4" ht="15.75" customHeight="1">
      <c r="D305" s="37"/>
    </row>
    <row r="306" spans="4:4" ht="15.75" customHeight="1">
      <c r="D306" s="37"/>
    </row>
    <row r="307" spans="4:4" ht="15.75" customHeight="1">
      <c r="D307" s="37"/>
    </row>
    <row r="308" spans="4:4" ht="15.75" customHeight="1">
      <c r="D308" s="37"/>
    </row>
    <row r="309" spans="4:4" ht="15.75" customHeight="1">
      <c r="D309" s="37"/>
    </row>
    <row r="310" spans="4:4" ht="15.75" customHeight="1">
      <c r="D310" s="37"/>
    </row>
    <row r="311" spans="4:4" ht="15.75" customHeight="1">
      <c r="D311" s="37"/>
    </row>
    <row r="312" spans="4:4" ht="15.75" customHeight="1">
      <c r="D312" s="37"/>
    </row>
    <row r="313" spans="4:4" ht="15.75" customHeight="1">
      <c r="D313" s="37"/>
    </row>
    <row r="314" spans="4:4" ht="15.75" customHeight="1">
      <c r="D314" s="37"/>
    </row>
    <row r="315" spans="4:4" ht="15.75" customHeight="1">
      <c r="D315" s="37"/>
    </row>
    <row r="316" spans="4:4" ht="15.75" customHeight="1">
      <c r="D316" s="37"/>
    </row>
    <row r="317" spans="4:4" ht="15.75" customHeight="1">
      <c r="D317" s="37"/>
    </row>
    <row r="318" spans="4:4" ht="15.75" customHeight="1">
      <c r="D318" s="37"/>
    </row>
    <row r="319" spans="4:4" ht="15.75" customHeight="1">
      <c r="D319" s="37"/>
    </row>
    <row r="320" spans="4:4" ht="15.75" customHeight="1">
      <c r="D320" s="37"/>
    </row>
    <row r="321" spans="4:4" ht="15.75" customHeight="1">
      <c r="D321" s="37"/>
    </row>
    <row r="322" spans="4:4" ht="15.75" customHeight="1">
      <c r="D322" s="37"/>
    </row>
    <row r="323" spans="4:4" ht="15.75" customHeight="1">
      <c r="D323" s="37"/>
    </row>
    <row r="324" spans="4:4" ht="15.75" customHeight="1">
      <c r="D324" s="37"/>
    </row>
    <row r="325" spans="4:4" ht="15.75" customHeight="1">
      <c r="D325" s="37"/>
    </row>
    <row r="326" spans="4:4" ht="15.75" customHeight="1">
      <c r="D326" s="37"/>
    </row>
    <row r="327" spans="4:4" ht="15.75" customHeight="1">
      <c r="D327" s="37"/>
    </row>
    <row r="328" spans="4:4" ht="15.75" customHeight="1">
      <c r="D328" s="37"/>
    </row>
    <row r="329" spans="4:4" ht="15.75" customHeight="1">
      <c r="D329" s="37"/>
    </row>
    <row r="330" spans="4:4" ht="15.75" customHeight="1">
      <c r="D330" s="37"/>
    </row>
    <row r="331" spans="4:4" ht="15.75" customHeight="1">
      <c r="D331" s="37"/>
    </row>
    <row r="332" spans="4:4" ht="15.75" customHeight="1">
      <c r="D332" s="37"/>
    </row>
    <row r="333" spans="4:4" ht="15.75" customHeight="1">
      <c r="D333" s="37"/>
    </row>
    <row r="334" spans="4:4" ht="15.75" customHeight="1">
      <c r="D334" s="37"/>
    </row>
    <row r="335" spans="4:4" ht="15.75" customHeight="1">
      <c r="D335" s="37"/>
    </row>
    <row r="336" spans="4:4"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row r="991" spans="4:4" ht="15.75" customHeight="1">
      <c r="D991" s="37"/>
    </row>
    <row r="992" spans="4:4" ht="15.75" customHeight="1">
      <c r="D992" s="37"/>
    </row>
    <row r="993" spans="4:4" ht="15.75" customHeight="1">
      <c r="D993" s="37"/>
    </row>
    <row r="994" spans="4:4" ht="15.75" customHeight="1">
      <c r="D994" s="37"/>
    </row>
    <row r="995" spans="4:4" ht="15.75" customHeight="1">
      <c r="D995" s="37"/>
    </row>
    <row r="996" spans="4:4" ht="15.75" customHeight="1">
      <c r="D996" s="37"/>
    </row>
    <row r="997" spans="4:4" ht="15.75" customHeight="1">
      <c r="D997" s="37"/>
    </row>
    <row r="998" spans="4:4" ht="15.75" customHeight="1">
      <c r="D998" s="37"/>
    </row>
  </sheetData>
  <mergeCells count="22">
    <mergeCell ref="N7:O7"/>
    <mergeCell ref="J45:M45"/>
    <mergeCell ref="J46:M46"/>
    <mergeCell ref="J51:M51"/>
    <mergeCell ref="G7:G8"/>
    <mergeCell ref="D51:G51"/>
    <mergeCell ref="H7:H8"/>
    <mergeCell ref="I7:I8"/>
    <mergeCell ref="J7:J8"/>
    <mergeCell ref="D7:D8"/>
    <mergeCell ref="E7:E8"/>
    <mergeCell ref="F7:F8"/>
    <mergeCell ref="A5:M5"/>
    <mergeCell ref="A7:A8"/>
    <mergeCell ref="A1:C1"/>
    <mergeCell ref="A2:C2"/>
    <mergeCell ref="K2:M2"/>
    <mergeCell ref="A3:M3"/>
    <mergeCell ref="A4:M4"/>
    <mergeCell ref="K7:M7"/>
    <mergeCell ref="B7:B8"/>
    <mergeCell ref="C7:C8"/>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980"/>
  <sheetViews>
    <sheetView topLeftCell="A16" zoomScale="90" zoomScaleNormal="90" workbookViewId="0"/>
  </sheetViews>
  <sheetFormatPr defaultColWidth="14.453125" defaultRowHeight="15" customHeight="1"/>
  <cols>
    <col min="1" max="1" width="4.7265625" customWidth="1"/>
    <col min="2" max="2" width="54.81640625" customWidth="1"/>
    <col min="3" max="3" width="8.453125" customWidth="1"/>
    <col min="4" max="4" width="10.453125" customWidth="1"/>
    <col min="5" max="6" width="7.7265625" customWidth="1"/>
    <col min="7" max="7" width="6.453125" customWidth="1"/>
    <col min="8" max="8" width="6.7265625" customWidth="1"/>
    <col min="9" max="9" width="12" customWidth="1"/>
    <col min="10" max="10" width="21" customWidth="1"/>
    <col min="11" max="11" width="9" customWidth="1"/>
    <col min="12" max="12" width="6.7265625" customWidth="1"/>
    <col min="13" max="13" width="8.26953125" customWidth="1"/>
    <col min="14" max="15" width="8.7265625" customWidth="1"/>
    <col min="16" max="16" width="41.7265625" customWidth="1"/>
    <col min="17" max="26" width="8.7265625" customWidth="1"/>
  </cols>
  <sheetData>
    <row r="1" spans="1:26" ht="14.25" customHeight="1">
      <c r="A1" s="781"/>
      <c r="B1" s="2876" t="s">
        <v>0</v>
      </c>
      <c r="C1" s="2874"/>
      <c r="D1" s="3"/>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77" t="s">
        <v>1</v>
      </c>
      <c r="C2" s="2874"/>
      <c r="D2" s="53"/>
      <c r="E2" s="53"/>
      <c r="F2" s="53"/>
      <c r="G2" s="53"/>
      <c r="H2" s="53"/>
      <c r="I2" s="53"/>
      <c r="J2" s="49"/>
      <c r="K2" s="2920"/>
      <c r="L2" s="2874"/>
      <c r="M2" s="2874"/>
      <c r="N2" s="249"/>
      <c r="O2" s="52"/>
      <c r="P2" s="52"/>
      <c r="Q2" s="52"/>
      <c r="R2" s="52"/>
      <c r="S2" s="52"/>
      <c r="T2" s="52"/>
      <c r="U2" s="52"/>
      <c r="V2" s="52"/>
      <c r="W2" s="52"/>
      <c r="X2" s="52"/>
      <c r="Y2" s="52"/>
      <c r="Z2" s="52"/>
    </row>
    <row r="3" spans="1:26" ht="14.25" customHeight="1">
      <c r="A3" s="53"/>
      <c r="B3" s="2877"/>
      <c r="C3" s="2874"/>
      <c r="D3" s="53"/>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77" t="s">
        <v>961</v>
      </c>
      <c r="C4" s="2874"/>
      <c r="D4" s="53"/>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53"/>
      <c r="E5" s="53"/>
      <c r="F5" s="53"/>
      <c r="G5" s="53"/>
      <c r="H5" s="53"/>
      <c r="I5" s="53"/>
      <c r="J5" s="49"/>
      <c r="K5" s="251"/>
      <c r="L5" s="251"/>
      <c r="M5" s="251"/>
      <c r="N5" s="249"/>
      <c r="O5" s="52"/>
      <c r="P5" s="52"/>
      <c r="Q5" s="52"/>
      <c r="R5" s="52"/>
      <c r="S5" s="52"/>
      <c r="T5" s="52"/>
      <c r="U5" s="52"/>
      <c r="V5" s="52"/>
      <c r="W5" s="52"/>
      <c r="X5" s="52"/>
      <c r="Y5" s="52"/>
      <c r="Z5" s="52"/>
    </row>
    <row r="6" spans="1:26" ht="14.25" customHeight="1">
      <c r="A6" s="2877" t="s">
        <v>398</v>
      </c>
      <c r="B6" s="2874"/>
      <c r="C6" s="2874"/>
      <c r="D6" s="2874"/>
      <c r="E6" s="2874"/>
      <c r="F6" s="2874"/>
      <c r="G6" s="2874"/>
      <c r="H6" s="2874"/>
      <c r="I6" s="2874"/>
      <c r="J6" s="2874"/>
      <c r="K6" s="2874"/>
      <c r="L6" s="2874"/>
      <c r="M6" s="2874"/>
      <c r="N6" s="249"/>
      <c r="O6" s="52"/>
      <c r="P6" s="52"/>
      <c r="Q6" s="52"/>
      <c r="R6" s="52"/>
      <c r="S6" s="52"/>
      <c r="T6" s="52"/>
      <c r="U6" s="52"/>
      <c r="V6" s="52"/>
      <c r="W6" s="52"/>
      <c r="X6" s="52"/>
      <c r="Y6" s="52"/>
      <c r="Z6" s="52"/>
    </row>
    <row r="7" spans="1:26" ht="14.25" customHeight="1">
      <c r="A7" s="2881" t="s">
        <v>399</v>
      </c>
      <c r="B7" s="2874"/>
      <c r="C7" s="2874"/>
      <c r="D7" s="2874"/>
      <c r="E7" s="2874"/>
      <c r="F7" s="2874"/>
      <c r="G7" s="2874"/>
      <c r="H7" s="2874"/>
      <c r="I7" s="2874"/>
      <c r="J7" s="2874"/>
      <c r="K7" s="2874"/>
      <c r="L7" s="2874"/>
      <c r="M7" s="2874"/>
      <c r="N7" s="249"/>
      <c r="O7" s="52"/>
      <c r="P7" s="52"/>
      <c r="Q7" s="52"/>
      <c r="R7" s="52"/>
      <c r="S7" s="52"/>
      <c r="T7" s="52"/>
      <c r="U7" s="52"/>
      <c r="V7" s="52"/>
      <c r="W7" s="52"/>
      <c r="X7" s="52"/>
      <c r="Y7" s="52"/>
      <c r="Z7" s="52"/>
    </row>
    <row r="8" spans="1:26" ht="14.25" customHeight="1">
      <c r="A8" s="2944" t="s">
        <v>400</v>
      </c>
      <c r="B8" s="2874"/>
      <c r="C8" s="2874"/>
      <c r="D8" s="2874"/>
      <c r="E8" s="2874"/>
      <c r="F8" s="2874"/>
      <c r="G8" s="2874"/>
      <c r="H8" s="2874"/>
      <c r="I8" s="2874"/>
      <c r="J8" s="2874"/>
      <c r="K8" s="2874"/>
      <c r="L8" s="2874"/>
      <c r="M8" s="2874"/>
      <c r="N8" s="281"/>
      <c r="O8" s="282"/>
      <c r="P8" s="282"/>
      <c r="Q8" s="282"/>
      <c r="R8" s="282"/>
      <c r="S8" s="282"/>
      <c r="T8" s="282"/>
      <c r="U8" s="282"/>
      <c r="V8" s="282"/>
      <c r="W8" s="282"/>
      <c r="X8" s="282"/>
      <c r="Y8" s="282"/>
      <c r="Z8" s="282"/>
    </row>
    <row r="9" spans="1:26" ht="14.25" customHeight="1">
      <c r="A9" s="56"/>
      <c r="B9" s="56"/>
      <c r="C9" s="56"/>
      <c r="D9" s="56"/>
      <c r="E9" s="56"/>
      <c r="F9" s="56"/>
      <c r="G9" s="56"/>
      <c r="H9" s="56"/>
      <c r="I9" s="56"/>
      <c r="J9" s="56"/>
      <c r="K9" s="56"/>
      <c r="L9" s="2943" t="s">
        <v>401</v>
      </c>
      <c r="M9" s="2891"/>
      <c r="N9" s="249"/>
      <c r="O9" s="52"/>
      <c r="P9" s="52"/>
      <c r="Q9" s="52"/>
      <c r="R9" s="52"/>
      <c r="S9" s="52"/>
      <c r="T9" s="52"/>
      <c r="U9" s="52"/>
      <c r="V9" s="52"/>
      <c r="W9" s="52"/>
      <c r="X9" s="52"/>
      <c r="Y9" s="52"/>
      <c r="Z9" s="52"/>
    </row>
    <row r="10" spans="1:26" ht="56.25" customHeight="1">
      <c r="A10" s="2928" t="s">
        <v>159</v>
      </c>
      <c r="B10" s="2930" t="s">
        <v>402</v>
      </c>
      <c r="C10" s="2930" t="s">
        <v>403</v>
      </c>
      <c r="D10" s="2945" t="s">
        <v>404</v>
      </c>
      <c r="E10" s="2930" t="s">
        <v>405</v>
      </c>
      <c r="F10" s="2930" t="s">
        <v>406</v>
      </c>
      <c r="G10" s="2930" t="s">
        <v>407</v>
      </c>
      <c r="H10" s="2930" t="s">
        <v>408</v>
      </c>
      <c r="I10" s="2932" t="s">
        <v>409</v>
      </c>
      <c r="J10" s="2933" t="s">
        <v>388</v>
      </c>
      <c r="K10" s="2934" t="s">
        <v>410</v>
      </c>
      <c r="L10" s="2935"/>
      <c r="M10" s="2936"/>
      <c r="N10" s="249"/>
      <c r="O10" s="257"/>
      <c r="P10" s="257"/>
      <c r="Q10" s="257"/>
      <c r="R10" s="257"/>
      <c r="S10" s="257"/>
      <c r="T10" s="257"/>
      <c r="U10" s="257"/>
      <c r="V10" s="257"/>
      <c r="W10" s="257"/>
      <c r="X10" s="257"/>
      <c r="Y10" s="257"/>
      <c r="Z10" s="257"/>
    </row>
    <row r="11" spans="1:26" ht="65.25" customHeight="1">
      <c r="A11" s="2929"/>
      <c r="B11" s="2931"/>
      <c r="C11" s="2931"/>
      <c r="D11" s="2931"/>
      <c r="E11" s="2931"/>
      <c r="F11" s="2931"/>
      <c r="G11" s="2931"/>
      <c r="H11" s="2931"/>
      <c r="I11" s="2931"/>
      <c r="J11" s="2931"/>
      <c r="K11" s="433" t="s">
        <v>412</v>
      </c>
      <c r="L11" s="433" t="s">
        <v>413</v>
      </c>
      <c r="M11" s="433" t="s">
        <v>414</v>
      </c>
      <c r="N11" s="249"/>
      <c r="O11" s="257"/>
      <c r="P11" s="257"/>
      <c r="Q11" s="257"/>
      <c r="R11" s="257"/>
      <c r="S11" s="257"/>
      <c r="T11" s="257"/>
      <c r="U11" s="257"/>
      <c r="V11" s="257"/>
      <c r="W11" s="257"/>
      <c r="X11" s="257"/>
      <c r="Y11" s="257"/>
      <c r="Z11" s="257"/>
    </row>
    <row r="12" spans="1:26" ht="24.75" customHeight="1">
      <c r="A12" s="436" t="s">
        <v>415</v>
      </c>
      <c r="B12" s="437" t="s">
        <v>416</v>
      </c>
      <c r="C12" s="437" t="s">
        <v>417</v>
      </c>
      <c r="D12" s="782" t="s">
        <v>418</v>
      </c>
      <c r="E12" s="438" t="s">
        <v>419</v>
      </c>
      <c r="F12" s="438" t="s">
        <v>420</v>
      </c>
      <c r="G12" s="438" t="s">
        <v>421</v>
      </c>
      <c r="H12" s="438" t="s">
        <v>422</v>
      </c>
      <c r="I12" s="439" t="s">
        <v>423</v>
      </c>
      <c r="J12" s="440" t="s">
        <v>424</v>
      </c>
      <c r="K12" s="438" t="s">
        <v>424</v>
      </c>
      <c r="L12" s="438" t="s">
        <v>425</v>
      </c>
      <c r="M12" s="438" t="s">
        <v>426</v>
      </c>
      <c r="N12" s="500"/>
      <c r="O12" s="296"/>
      <c r="P12" s="296"/>
      <c r="Q12" s="296"/>
      <c r="R12" s="296"/>
      <c r="S12" s="296"/>
      <c r="T12" s="296"/>
      <c r="U12" s="296"/>
      <c r="V12" s="296"/>
      <c r="W12" s="296"/>
      <c r="X12" s="296"/>
      <c r="Y12" s="296"/>
      <c r="Z12" s="296"/>
    </row>
    <row r="13" spans="1:26" ht="83.25" customHeight="1">
      <c r="A13" s="443"/>
      <c r="B13" s="437" t="s">
        <v>429</v>
      </c>
      <c r="C13" s="438"/>
      <c r="D13" s="783"/>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962</v>
      </c>
      <c r="C14" s="311">
        <f t="shared" ref="C14:E14" si="0">C15+C41</f>
        <v>133</v>
      </c>
      <c r="D14" s="784">
        <f t="shared" si="0"/>
        <v>0</v>
      </c>
      <c r="E14" s="311">
        <f t="shared" si="0"/>
        <v>310</v>
      </c>
      <c r="F14" s="311"/>
      <c r="G14" s="311">
        <f t="shared" ref="G14:M14" si="1">G15+G41</f>
        <v>0</v>
      </c>
      <c r="H14" s="311">
        <f t="shared" si="1"/>
        <v>0</v>
      </c>
      <c r="I14" s="448">
        <f t="shared" si="1"/>
        <v>44250.2</v>
      </c>
      <c r="J14" s="448">
        <f t="shared" si="1"/>
        <v>19453.275000000001</v>
      </c>
      <c r="K14" s="311">
        <f t="shared" si="1"/>
        <v>13164.525</v>
      </c>
      <c r="L14" s="311">
        <f t="shared" si="1"/>
        <v>0</v>
      </c>
      <c r="M14" s="313">
        <f t="shared" si="1"/>
        <v>0</v>
      </c>
      <c r="N14" s="249"/>
      <c r="O14" s="296"/>
      <c r="P14" s="296"/>
      <c r="Q14" s="296"/>
      <c r="R14" s="296"/>
      <c r="S14" s="296"/>
      <c r="T14" s="296"/>
      <c r="U14" s="296"/>
      <c r="V14" s="257"/>
      <c r="W14" s="257"/>
      <c r="X14" s="257"/>
      <c r="Y14" s="257"/>
      <c r="Z14" s="257"/>
    </row>
    <row r="15" spans="1:26" ht="27" customHeight="1">
      <c r="A15" s="307" t="s">
        <v>213</v>
      </c>
      <c r="B15" s="308" t="s">
        <v>433</v>
      </c>
      <c r="C15" s="309">
        <f>C16</f>
        <v>80</v>
      </c>
      <c r="D15" s="784"/>
      <c r="E15" s="309">
        <f>E16</f>
        <v>150</v>
      </c>
      <c r="F15" s="309"/>
      <c r="G15" s="311"/>
      <c r="H15" s="309"/>
      <c r="I15" s="448">
        <f t="shared" ref="I15:M15" si="2">I16</f>
        <v>40540.199999999997</v>
      </c>
      <c r="J15" s="448">
        <f t="shared" si="2"/>
        <v>13164.525</v>
      </c>
      <c r="K15" s="311">
        <f t="shared" si="2"/>
        <v>13164.525</v>
      </c>
      <c r="L15" s="311">
        <f t="shared" si="2"/>
        <v>0</v>
      </c>
      <c r="M15" s="313">
        <f t="shared" si="2"/>
        <v>0</v>
      </c>
      <c r="N15" s="249"/>
      <c r="O15" s="296"/>
      <c r="P15" s="296"/>
      <c r="Q15" s="296"/>
      <c r="R15" s="296"/>
      <c r="S15" s="296"/>
      <c r="T15" s="296"/>
      <c r="U15" s="296"/>
      <c r="V15" s="257"/>
      <c r="W15" s="257"/>
      <c r="X15" s="257"/>
      <c r="Y15" s="257"/>
      <c r="Z15" s="257"/>
    </row>
    <row r="16" spans="1:26" ht="17.25" customHeight="1">
      <c r="A16" s="314">
        <v>1</v>
      </c>
      <c r="B16" s="315" t="s">
        <v>390</v>
      </c>
      <c r="C16" s="311">
        <f>C17+C26</f>
        <v>80</v>
      </c>
      <c r="D16" s="784"/>
      <c r="E16" s="311">
        <f>E17+E26</f>
        <v>150</v>
      </c>
      <c r="F16" s="311"/>
      <c r="G16" s="311"/>
      <c r="H16" s="311"/>
      <c r="I16" s="448">
        <f t="shared" ref="I16:M16" si="3">I17+I26</f>
        <v>40540.199999999997</v>
      </c>
      <c r="J16" s="448">
        <f t="shared" si="3"/>
        <v>13164.525</v>
      </c>
      <c r="K16" s="311">
        <f t="shared" si="3"/>
        <v>13164.525</v>
      </c>
      <c r="L16" s="311">
        <f t="shared" si="3"/>
        <v>0</v>
      </c>
      <c r="M16" s="313">
        <f t="shared" si="3"/>
        <v>0</v>
      </c>
      <c r="N16" s="249"/>
      <c r="O16" s="296"/>
      <c r="P16" s="296"/>
      <c r="Q16" s="296"/>
      <c r="R16" s="296"/>
      <c r="S16" s="296"/>
      <c r="T16" s="296"/>
      <c r="U16" s="296"/>
      <c r="V16" s="257"/>
      <c r="W16" s="257"/>
      <c r="X16" s="257"/>
      <c r="Y16" s="257"/>
      <c r="Z16" s="257"/>
    </row>
    <row r="17" spans="1:26" ht="37.5" customHeight="1">
      <c r="A17" s="316">
        <v>1.1000000000000001</v>
      </c>
      <c r="B17" s="317" t="s">
        <v>434</v>
      </c>
      <c r="C17" s="309">
        <f>SUM(C18:C25)</f>
        <v>31</v>
      </c>
      <c r="D17" s="784"/>
      <c r="E17" s="309">
        <f>SUM(E18:E25)</f>
        <v>56</v>
      </c>
      <c r="F17" s="309"/>
      <c r="G17" s="309"/>
      <c r="H17" s="309"/>
      <c r="I17" s="448">
        <f t="shared" ref="I17:M17" si="4">SUM(I18:I25)</f>
        <v>16910</v>
      </c>
      <c r="J17" s="448">
        <f t="shared" si="4"/>
        <v>4527.75</v>
      </c>
      <c r="K17" s="309">
        <f t="shared" si="4"/>
        <v>4527.75</v>
      </c>
      <c r="L17" s="309">
        <f t="shared" si="4"/>
        <v>0</v>
      </c>
      <c r="M17" s="320">
        <f t="shared" si="4"/>
        <v>0</v>
      </c>
      <c r="N17" s="423"/>
      <c r="O17" s="296"/>
      <c r="P17" s="296"/>
      <c r="Q17" s="296"/>
      <c r="R17" s="296"/>
      <c r="S17" s="296"/>
      <c r="T17" s="296"/>
      <c r="U17" s="296"/>
      <c r="V17" s="324"/>
      <c r="W17" s="324"/>
      <c r="X17" s="324"/>
      <c r="Y17" s="324"/>
      <c r="Z17" s="324"/>
    </row>
    <row r="18" spans="1:26" ht="14.25" customHeight="1">
      <c r="A18" s="367" t="s">
        <v>436</v>
      </c>
      <c r="B18" s="75" t="s">
        <v>963</v>
      </c>
      <c r="C18" s="525">
        <v>3</v>
      </c>
      <c r="D18" s="785">
        <v>1</v>
      </c>
      <c r="E18" s="525">
        <v>6</v>
      </c>
      <c r="F18" s="525"/>
      <c r="G18" s="786">
        <v>1</v>
      </c>
      <c r="H18" s="687">
        <v>377</v>
      </c>
      <c r="I18" s="480">
        <f t="shared" ref="I18:I25" si="5">C18*D18*H18</f>
        <v>1131</v>
      </c>
      <c r="J18" s="481">
        <f t="shared" ref="J18:J20" si="6">C18*E18*G18*16.5</f>
        <v>297</v>
      </c>
      <c r="K18" s="403">
        <f t="shared" ref="K18:K25" si="7">J18</f>
        <v>297</v>
      </c>
      <c r="L18" s="403">
        <v>0</v>
      </c>
      <c r="M18" s="406">
        <v>0</v>
      </c>
      <c r="N18" s="423"/>
      <c r="O18" s="296"/>
      <c r="P18" s="296"/>
      <c r="Q18" s="296"/>
      <c r="R18" s="296"/>
      <c r="S18" s="296"/>
      <c r="T18" s="296"/>
      <c r="U18" s="296"/>
      <c r="V18" s="324"/>
      <c r="W18" s="324"/>
      <c r="X18" s="324"/>
      <c r="Y18" s="324"/>
      <c r="Z18" s="324"/>
    </row>
    <row r="19" spans="1:26" ht="15.75" customHeight="1">
      <c r="A19" s="367" t="s">
        <v>440</v>
      </c>
      <c r="B19" s="75" t="s">
        <v>964</v>
      </c>
      <c r="C19" s="525">
        <v>3</v>
      </c>
      <c r="D19" s="785">
        <v>1</v>
      </c>
      <c r="E19" s="525">
        <v>6</v>
      </c>
      <c r="F19" s="525"/>
      <c r="G19" s="786">
        <v>1</v>
      </c>
      <c r="H19" s="687">
        <v>426</v>
      </c>
      <c r="I19" s="480">
        <f t="shared" si="5"/>
        <v>1278</v>
      </c>
      <c r="J19" s="481">
        <f t="shared" si="6"/>
        <v>297</v>
      </c>
      <c r="K19" s="403">
        <f t="shared" si="7"/>
        <v>297</v>
      </c>
      <c r="L19" s="403">
        <v>0</v>
      </c>
      <c r="M19" s="406">
        <v>0</v>
      </c>
      <c r="N19" s="423"/>
      <c r="O19" s="296"/>
      <c r="P19" s="296"/>
      <c r="Q19" s="296"/>
      <c r="R19" s="296"/>
      <c r="S19" s="296"/>
      <c r="T19" s="296"/>
      <c r="U19" s="296"/>
      <c r="V19" s="324"/>
      <c r="W19" s="324"/>
      <c r="X19" s="324"/>
      <c r="Y19" s="324"/>
      <c r="Z19" s="324"/>
    </row>
    <row r="20" spans="1:26" ht="15.75" customHeight="1">
      <c r="A20" s="367" t="s">
        <v>443</v>
      </c>
      <c r="B20" s="75" t="s">
        <v>965</v>
      </c>
      <c r="C20" s="525">
        <v>4</v>
      </c>
      <c r="D20" s="785">
        <v>1</v>
      </c>
      <c r="E20" s="525">
        <v>6</v>
      </c>
      <c r="F20" s="525"/>
      <c r="G20" s="786">
        <v>1</v>
      </c>
      <c r="H20" s="687">
        <v>426</v>
      </c>
      <c r="I20" s="480">
        <f t="shared" si="5"/>
        <v>1704</v>
      </c>
      <c r="J20" s="481">
        <f t="shared" si="6"/>
        <v>396</v>
      </c>
      <c r="K20" s="403">
        <f t="shared" si="7"/>
        <v>396</v>
      </c>
      <c r="L20" s="403">
        <v>0</v>
      </c>
      <c r="M20" s="406">
        <v>0</v>
      </c>
      <c r="N20" s="423"/>
      <c r="O20" s="296"/>
      <c r="P20" s="296"/>
      <c r="Q20" s="296"/>
      <c r="R20" s="296"/>
      <c r="S20" s="296"/>
      <c r="T20" s="296"/>
      <c r="U20" s="296"/>
      <c r="V20" s="324"/>
      <c r="W20" s="324"/>
      <c r="X20" s="324"/>
      <c r="Y20" s="324"/>
      <c r="Z20" s="324"/>
    </row>
    <row r="21" spans="1:26" ht="15.75" customHeight="1">
      <c r="A21" s="367" t="s">
        <v>446</v>
      </c>
      <c r="B21" s="75" t="s">
        <v>966</v>
      </c>
      <c r="C21" s="525">
        <v>5</v>
      </c>
      <c r="D21" s="785">
        <v>1.1200000000000001</v>
      </c>
      <c r="E21" s="525">
        <v>8</v>
      </c>
      <c r="F21" s="525">
        <v>28</v>
      </c>
      <c r="G21" s="786">
        <v>1</v>
      </c>
      <c r="H21" s="687">
        <v>570</v>
      </c>
      <c r="I21" s="480">
        <f t="shared" si="5"/>
        <v>3192.0000000000005</v>
      </c>
      <c r="J21" s="481">
        <f>(C21-2)*E21*G21*16.5+(2*F21)*15</f>
        <v>1236</v>
      </c>
      <c r="K21" s="403">
        <f t="shared" si="7"/>
        <v>1236</v>
      </c>
      <c r="L21" s="403">
        <v>0</v>
      </c>
      <c r="M21" s="406">
        <v>0</v>
      </c>
      <c r="N21" s="423"/>
      <c r="O21" s="296"/>
      <c r="P21" s="296"/>
      <c r="Q21" s="296"/>
      <c r="R21" s="296"/>
      <c r="S21" s="296"/>
      <c r="T21" s="296"/>
      <c r="U21" s="296"/>
      <c r="V21" s="324"/>
      <c r="W21" s="324"/>
      <c r="X21" s="324"/>
      <c r="Y21" s="324"/>
      <c r="Z21" s="324"/>
    </row>
    <row r="22" spans="1:26" ht="15.75" customHeight="1">
      <c r="A22" s="367" t="s">
        <v>449</v>
      </c>
      <c r="B22" s="787" t="s">
        <v>967</v>
      </c>
      <c r="C22" s="525">
        <v>5</v>
      </c>
      <c r="D22" s="785">
        <v>1.3</v>
      </c>
      <c r="E22" s="525">
        <v>15</v>
      </c>
      <c r="F22" s="525"/>
      <c r="G22" s="786">
        <v>1</v>
      </c>
      <c r="H22" s="687">
        <v>570</v>
      </c>
      <c r="I22" s="480">
        <f t="shared" si="5"/>
        <v>3705</v>
      </c>
      <c r="J22" s="481">
        <f>C22*E22*G22*16.5*1.3</f>
        <v>1608.75</v>
      </c>
      <c r="K22" s="403">
        <f t="shared" si="7"/>
        <v>1608.75</v>
      </c>
      <c r="L22" s="403">
        <v>0</v>
      </c>
      <c r="M22" s="406">
        <v>0</v>
      </c>
      <c r="N22" s="423"/>
      <c r="O22" s="296"/>
      <c r="P22" s="296"/>
      <c r="Q22" s="296"/>
      <c r="R22" s="296"/>
      <c r="S22" s="296"/>
      <c r="T22" s="296"/>
      <c r="U22" s="296"/>
      <c r="V22" s="324"/>
      <c r="W22" s="324"/>
      <c r="X22" s="324"/>
      <c r="Y22" s="324"/>
      <c r="Z22" s="324"/>
    </row>
    <row r="23" spans="1:26" ht="15.75" customHeight="1">
      <c r="A23" s="367" t="s">
        <v>452</v>
      </c>
      <c r="B23" s="75" t="s">
        <v>968</v>
      </c>
      <c r="C23" s="525">
        <v>5</v>
      </c>
      <c r="D23" s="785">
        <v>1.4</v>
      </c>
      <c r="E23" s="525">
        <v>1</v>
      </c>
      <c r="F23" s="525"/>
      <c r="G23" s="786">
        <v>1</v>
      </c>
      <c r="H23" s="687">
        <v>416</v>
      </c>
      <c r="I23" s="480">
        <f t="shared" si="5"/>
        <v>2912</v>
      </c>
      <c r="J23" s="481">
        <v>0</v>
      </c>
      <c r="K23" s="403">
        <f t="shared" si="7"/>
        <v>0</v>
      </c>
      <c r="L23" s="403">
        <v>0</v>
      </c>
      <c r="M23" s="406">
        <v>0</v>
      </c>
      <c r="N23" s="423"/>
      <c r="O23" s="296"/>
      <c r="P23" s="296"/>
      <c r="Q23" s="296"/>
      <c r="R23" s="296"/>
      <c r="S23" s="296"/>
      <c r="T23" s="296"/>
      <c r="U23" s="296"/>
      <c r="V23" s="324"/>
      <c r="W23" s="324"/>
      <c r="X23" s="324"/>
      <c r="Y23" s="324"/>
      <c r="Z23" s="324"/>
    </row>
    <row r="24" spans="1:26" ht="15.75" customHeight="1">
      <c r="A24" s="367" t="s">
        <v>455</v>
      </c>
      <c r="B24" s="75" t="s">
        <v>698</v>
      </c>
      <c r="C24" s="525">
        <v>3</v>
      </c>
      <c r="D24" s="785">
        <v>1</v>
      </c>
      <c r="E24" s="525">
        <v>6</v>
      </c>
      <c r="F24" s="525"/>
      <c r="G24" s="786">
        <v>1</v>
      </c>
      <c r="H24" s="687">
        <v>426</v>
      </c>
      <c r="I24" s="480">
        <f t="shared" si="5"/>
        <v>1278</v>
      </c>
      <c r="J24" s="481">
        <f t="shared" ref="J24:J25" si="8">C24*E24*G24*16.5</f>
        <v>297</v>
      </c>
      <c r="K24" s="403">
        <f t="shared" si="7"/>
        <v>297</v>
      </c>
      <c r="L24" s="403">
        <v>0</v>
      </c>
      <c r="M24" s="406">
        <v>0</v>
      </c>
      <c r="N24" s="423"/>
      <c r="O24" s="296"/>
      <c r="P24" s="296"/>
      <c r="Q24" s="296"/>
      <c r="R24" s="296"/>
      <c r="S24" s="296"/>
      <c r="T24" s="296"/>
      <c r="U24" s="296"/>
      <c r="V24" s="324"/>
      <c r="W24" s="324"/>
      <c r="X24" s="324"/>
      <c r="Y24" s="324"/>
      <c r="Z24" s="324"/>
    </row>
    <row r="25" spans="1:26" ht="15.75" customHeight="1">
      <c r="A25" s="367" t="s">
        <v>457</v>
      </c>
      <c r="B25" s="75" t="s">
        <v>704</v>
      </c>
      <c r="C25" s="525">
        <v>3</v>
      </c>
      <c r="D25" s="785">
        <v>1</v>
      </c>
      <c r="E25" s="525">
        <v>8</v>
      </c>
      <c r="F25" s="525"/>
      <c r="G25" s="786">
        <v>1</v>
      </c>
      <c r="H25" s="687">
        <v>570</v>
      </c>
      <c r="I25" s="480">
        <f t="shared" si="5"/>
        <v>1710</v>
      </c>
      <c r="J25" s="481">
        <f t="shared" si="8"/>
        <v>396</v>
      </c>
      <c r="K25" s="403">
        <f t="shared" si="7"/>
        <v>396</v>
      </c>
      <c r="L25" s="403">
        <v>0</v>
      </c>
      <c r="M25" s="406">
        <v>0</v>
      </c>
      <c r="N25" s="423"/>
      <c r="O25" s="296"/>
      <c r="P25" s="296"/>
      <c r="Q25" s="296"/>
      <c r="R25" s="296"/>
      <c r="S25" s="296"/>
      <c r="T25" s="296"/>
      <c r="U25" s="296"/>
      <c r="V25" s="324"/>
      <c r="W25" s="324"/>
      <c r="X25" s="324"/>
      <c r="Y25" s="324"/>
      <c r="Z25" s="324"/>
    </row>
    <row r="26" spans="1:26" ht="38.25" customHeight="1">
      <c r="A26" s="356">
        <v>1.2</v>
      </c>
      <c r="B26" s="75" t="s">
        <v>969</v>
      </c>
      <c r="C26" s="393">
        <f>SUM(C27:C40)</f>
        <v>49</v>
      </c>
      <c r="D26" s="785"/>
      <c r="E26" s="393">
        <f>SUM(E27:E40)</f>
        <v>94</v>
      </c>
      <c r="F26" s="393"/>
      <c r="G26" s="395"/>
      <c r="H26" s="393"/>
      <c r="I26" s="476">
        <f t="shared" ref="I26:L26" si="9">SUM(I27:I40)</f>
        <v>23630.2</v>
      </c>
      <c r="J26" s="476">
        <f t="shared" si="9"/>
        <v>8636.7749999999996</v>
      </c>
      <c r="K26" s="408">
        <f t="shared" si="9"/>
        <v>8636.7749999999996</v>
      </c>
      <c r="L26" s="408">
        <f t="shared" si="9"/>
        <v>0</v>
      </c>
      <c r="M26" s="313">
        <v>0</v>
      </c>
      <c r="N26" s="423"/>
      <c r="O26" s="296"/>
      <c r="P26" s="296"/>
      <c r="Q26" s="296"/>
      <c r="R26" s="296"/>
      <c r="S26" s="296"/>
      <c r="T26" s="296"/>
      <c r="U26" s="296"/>
      <c r="V26" s="324"/>
      <c r="W26" s="324"/>
      <c r="X26" s="324"/>
      <c r="Y26" s="324"/>
      <c r="Z26" s="324"/>
    </row>
    <row r="27" spans="1:26" ht="15.75" customHeight="1">
      <c r="A27" s="367" t="s">
        <v>436</v>
      </c>
      <c r="B27" s="788" t="s">
        <v>970</v>
      </c>
      <c r="C27" s="789">
        <v>4</v>
      </c>
      <c r="D27" s="790">
        <v>1</v>
      </c>
      <c r="E27" s="687">
        <v>5</v>
      </c>
      <c r="F27" s="687"/>
      <c r="G27" s="786">
        <v>1</v>
      </c>
      <c r="H27" s="687">
        <v>300</v>
      </c>
      <c r="I27" s="480">
        <f t="shared" ref="I27:I40" si="10">C27*D27*H27</f>
        <v>1200</v>
      </c>
      <c r="J27" s="481">
        <f t="shared" ref="J27:J30" si="11">(C32*E32*G32*16.5)</f>
        <v>297</v>
      </c>
      <c r="K27" s="403">
        <f t="shared" ref="K27:K40" si="12">J27</f>
        <v>297</v>
      </c>
      <c r="L27" s="403">
        <v>0</v>
      </c>
      <c r="M27" s="406">
        <v>0</v>
      </c>
      <c r="N27" s="423"/>
      <c r="O27" s="296"/>
      <c r="P27" s="296"/>
      <c r="Q27" s="296"/>
      <c r="R27" s="296"/>
      <c r="S27" s="296"/>
      <c r="T27" s="296"/>
      <c r="U27" s="296"/>
      <c r="V27" s="324"/>
      <c r="W27" s="324"/>
      <c r="X27" s="324"/>
      <c r="Y27" s="324"/>
      <c r="Z27" s="324"/>
    </row>
    <row r="28" spans="1:26" ht="15.75" customHeight="1">
      <c r="A28" s="367" t="s">
        <v>440</v>
      </c>
      <c r="B28" s="788" t="s">
        <v>971</v>
      </c>
      <c r="C28" s="789">
        <v>3</v>
      </c>
      <c r="D28" s="790">
        <v>1</v>
      </c>
      <c r="E28" s="687">
        <v>5</v>
      </c>
      <c r="F28" s="687"/>
      <c r="G28" s="786">
        <v>1</v>
      </c>
      <c r="H28" s="687">
        <v>300</v>
      </c>
      <c r="I28" s="480">
        <f t="shared" si="10"/>
        <v>900</v>
      </c>
      <c r="J28" s="481">
        <f t="shared" si="11"/>
        <v>495</v>
      </c>
      <c r="K28" s="403">
        <f t="shared" si="12"/>
        <v>495</v>
      </c>
      <c r="L28" s="403">
        <v>0</v>
      </c>
      <c r="M28" s="406">
        <v>0</v>
      </c>
      <c r="N28" s="423"/>
      <c r="O28" s="296"/>
      <c r="P28" s="296"/>
      <c r="Q28" s="296"/>
      <c r="R28" s="296"/>
      <c r="S28" s="296"/>
      <c r="T28" s="296"/>
      <c r="U28" s="296"/>
      <c r="V28" s="324"/>
      <c r="W28" s="324"/>
      <c r="X28" s="324"/>
      <c r="Y28" s="324"/>
      <c r="Z28" s="324"/>
    </row>
    <row r="29" spans="1:26" ht="15.75" customHeight="1">
      <c r="A29" s="367" t="s">
        <v>443</v>
      </c>
      <c r="B29" s="788" t="s">
        <v>972</v>
      </c>
      <c r="C29" s="789">
        <v>5</v>
      </c>
      <c r="D29" s="790">
        <v>1</v>
      </c>
      <c r="E29" s="687">
        <v>6</v>
      </c>
      <c r="F29" s="687"/>
      <c r="G29" s="786">
        <v>1</v>
      </c>
      <c r="H29" s="687">
        <v>377</v>
      </c>
      <c r="I29" s="480">
        <f t="shared" si="10"/>
        <v>1885</v>
      </c>
      <c r="J29" s="481">
        <f t="shared" si="11"/>
        <v>907.5</v>
      </c>
      <c r="K29" s="403">
        <f t="shared" si="12"/>
        <v>907.5</v>
      </c>
      <c r="L29" s="403">
        <v>0</v>
      </c>
      <c r="M29" s="406">
        <v>0</v>
      </c>
      <c r="N29" s="423"/>
      <c r="O29" s="296"/>
      <c r="P29" s="296"/>
      <c r="Q29" s="296"/>
      <c r="R29" s="296"/>
      <c r="S29" s="296"/>
      <c r="T29" s="296"/>
      <c r="U29" s="296"/>
      <c r="V29" s="324"/>
      <c r="W29" s="324"/>
      <c r="X29" s="324"/>
      <c r="Y29" s="324"/>
      <c r="Z29" s="324"/>
    </row>
    <row r="30" spans="1:26" ht="15.75" customHeight="1">
      <c r="A30" s="367" t="s">
        <v>446</v>
      </c>
      <c r="B30" s="788" t="s">
        <v>697</v>
      </c>
      <c r="C30" s="789">
        <v>3</v>
      </c>
      <c r="D30" s="790">
        <v>1</v>
      </c>
      <c r="E30" s="687">
        <v>6</v>
      </c>
      <c r="F30" s="687"/>
      <c r="G30" s="786">
        <v>1</v>
      </c>
      <c r="H30" s="687">
        <v>377</v>
      </c>
      <c r="I30" s="480">
        <f t="shared" si="10"/>
        <v>1131</v>
      </c>
      <c r="J30" s="481">
        <f t="shared" si="11"/>
        <v>660</v>
      </c>
      <c r="K30" s="403">
        <f t="shared" si="12"/>
        <v>660</v>
      </c>
      <c r="L30" s="403">
        <v>0</v>
      </c>
      <c r="M30" s="406">
        <v>0</v>
      </c>
      <c r="N30" s="423"/>
      <c r="O30" s="296"/>
      <c r="P30" s="296"/>
      <c r="Q30" s="296"/>
      <c r="R30" s="296"/>
      <c r="S30" s="296"/>
      <c r="T30" s="296"/>
      <c r="U30" s="296"/>
      <c r="V30" s="324"/>
      <c r="W30" s="324"/>
      <c r="X30" s="324"/>
      <c r="Y30" s="324"/>
      <c r="Z30" s="324"/>
    </row>
    <row r="31" spans="1:26" ht="15.75" customHeight="1">
      <c r="A31" s="367" t="s">
        <v>449</v>
      </c>
      <c r="B31" s="788" t="s">
        <v>973</v>
      </c>
      <c r="C31" s="789">
        <v>2</v>
      </c>
      <c r="D31" s="790">
        <v>1.3</v>
      </c>
      <c r="E31" s="687"/>
      <c r="F31" s="687">
        <v>21</v>
      </c>
      <c r="G31" s="786">
        <v>1</v>
      </c>
      <c r="H31" s="687">
        <v>426</v>
      </c>
      <c r="I31" s="480">
        <f t="shared" si="10"/>
        <v>1107.6000000000001</v>
      </c>
      <c r="J31" s="481">
        <f>C36*F36*G36*15*0.3</f>
        <v>324</v>
      </c>
      <c r="K31" s="403">
        <f t="shared" si="12"/>
        <v>324</v>
      </c>
      <c r="L31" s="403">
        <v>0</v>
      </c>
      <c r="M31" s="406">
        <v>0</v>
      </c>
      <c r="N31" s="423"/>
      <c r="O31" s="296"/>
      <c r="P31" s="296"/>
      <c r="Q31" s="296"/>
      <c r="R31" s="296"/>
      <c r="S31" s="296"/>
      <c r="T31" s="296"/>
      <c r="U31" s="296"/>
      <c r="V31" s="324"/>
      <c r="W31" s="324"/>
      <c r="X31" s="324"/>
      <c r="Y31" s="324"/>
      <c r="Z31" s="324"/>
    </row>
    <row r="32" spans="1:26" ht="15.75" customHeight="1">
      <c r="A32" s="367" t="s">
        <v>452</v>
      </c>
      <c r="B32" s="788" t="s">
        <v>974</v>
      </c>
      <c r="C32" s="789">
        <v>3</v>
      </c>
      <c r="D32" s="790">
        <v>1.1000000000000001</v>
      </c>
      <c r="E32" s="687">
        <v>6</v>
      </c>
      <c r="F32" s="687">
        <v>21</v>
      </c>
      <c r="G32" s="786">
        <v>1</v>
      </c>
      <c r="H32" s="687">
        <v>426</v>
      </c>
      <c r="I32" s="480">
        <f t="shared" si="10"/>
        <v>1405.8000000000002</v>
      </c>
      <c r="J32" s="481">
        <f t="shared" ref="J32:J33" si="13">(C32-1)*E32*G32*16.5+F32*15</f>
        <v>513</v>
      </c>
      <c r="K32" s="403">
        <f t="shared" si="12"/>
        <v>513</v>
      </c>
      <c r="L32" s="403">
        <v>0</v>
      </c>
      <c r="M32" s="406">
        <v>0</v>
      </c>
      <c r="N32" s="423"/>
      <c r="O32" s="296"/>
      <c r="P32" s="296"/>
      <c r="Q32" s="296"/>
      <c r="R32" s="296"/>
      <c r="S32" s="296"/>
      <c r="T32" s="296"/>
      <c r="U32" s="296"/>
      <c r="V32" s="324"/>
      <c r="W32" s="324"/>
      <c r="X32" s="324"/>
      <c r="Y32" s="324"/>
      <c r="Z32" s="324"/>
    </row>
    <row r="33" spans="1:26" ht="15.75" customHeight="1">
      <c r="A33" s="367" t="s">
        <v>455</v>
      </c>
      <c r="B33" s="791" t="s">
        <v>975</v>
      </c>
      <c r="C33" s="789">
        <v>5</v>
      </c>
      <c r="D33" s="790">
        <v>1.06</v>
      </c>
      <c r="E33" s="687">
        <v>6</v>
      </c>
      <c r="F33" s="687">
        <v>21</v>
      </c>
      <c r="G33" s="786">
        <v>1</v>
      </c>
      <c r="H33" s="687">
        <v>426</v>
      </c>
      <c r="I33" s="480">
        <f t="shared" si="10"/>
        <v>2257.8000000000002</v>
      </c>
      <c r="J33" s="481">
        <f t="shared" si="13"/>
        <v>711</v>
      </c>
      <c r="K33" s="403">
        <f t="shared" si="12"/>
        <v>711</v>
      </c>
      <c r="L33" s="403">
        <v>0</v>
      </c>
      <c r="M33" s="406">
        <v>0</v>
      </c>
      <c r="N33" s="423"/>
      <c r="O33" s="296"/>
      <c r="P33" s="296"/>
      <c r="Q33" s="296"/>
      <c r="R33" s="296"/>
      <c r="S33" s="296"/>
      <c r="T33" s="296"/>
      <c r="U33" s="296"/>
      <c r="V33" s="324"/>
      <c r="W33" s="324"/>
      <c r="X33" s="324"/>
      <c r="Y33" s="324"/>
      <c r="Z33" s="324"/>
    </row>
    <row r="34" spans="1:26" ht="15.75" customHeight="1">
      <c r="A34" s="367" t="s">
        <v>457</v>
      </c>
      <c r="B34" s="788" t="s">
        <v>976</v>
      </c>
      <c r="C34" s="789">
        <v>5</v>
      </c>
      <c r="D34" s="790">
        <v>1.3</v>
      </c>
      <c r="E34" s="687">
        <v>11</v>
      </c>
      <c r="F34" s="687">
        <v>32</v>
      </c>
      <c r="G34" s="786">
        <v>1</v>
      </c>
      <c r="H34" s="687">
        <v>426</v>
      </c>
      <c r="I34" s="480">
        <f t="shared" si="10"/>
        <v>2769</v>
      </c>
      <c r="J34" s="481">
        <f>(C34)*E34*G34*16.5*1.3</f>
        <v>1179.75</v>
      </c>
      <c r="K34" s="403">
        <f t="shared" si="12"/>
        <v>1179.75</v>
      </c>
      <c r="L34" s="403">
        <v>0</v>
      </c>
      <c r="M34" s="406">
        <v>0</v>
      </c>
      <c r="N34" s="423"/>
      <c r="O34" s="296"/>
      <c r="P34" s="296"/>
      <c r="Q34" s="296"/>
      <c r="R34" s="296"/>
      <c r="S34" s="296"/>
      <c r="T34" s="296"/>
      <c r="U34" s="296"/>
      <c r="V34" s="324"/>
      <c r="W34" s="324"/>
      <c r="X34" s="324"/>
      <c r="Y34" s="324"/>
      <c r="Z34" s="324"/>
    </row>
    <row r="35" spans="1:26" ht="15.75" customHeight="1">
      <c r="A35" s="367" t="s">
        <v>459</v>
      </c>
      <c r="B35" s="788" t="s">
        <v>977</v>
      </c>
      <c r="C35" s="789">
        <v>5</v>
      </c>
      <c r="D35" s="790">
        <v>1.1200000000000001</v>
      </c>
      <c r="E35" s="687">
        <v>8</v>
      </c>
      <c r="F35" s="687">
        <v>24</v>
      </c>
      <c r="G35" s="786">
        <v>1</v>
      </c>
      <c r="H35" s="687">
        <v>570</v>
      </c>
      <c r="I35" s="480">
        <f t="shared" si="10"/>
        <v>3192.0000000000005</v>
      </c>
      <c r="J35" s="481">
        <f>(C35-2)*E35*G35*16.5+F35*15*2</f>
        <v>1116</v>
      </c>
      <c r="K35" s="403">
        <f t="shared" si="12"/>
        <v>1116</v>
      </c>
      <c r="L35" s="403">
        <v>0</v>
      </c>
      <c r="M35" s="406">
        <v>0</v>
      </c>
      <c r="N35" s="423"/>
      <c r="O35" s="296"/>
      <c r="P35" s="296"/>
      <c r="Q35" s="296"/>
      <c r="R35" s="296"/>
      <c r="S35" s="296"/>
      <c r="T35" s="296"/>
      <c r="U35" s="296"/>
      <c r="V35" s="324"/>
      <c r="W35" s="324"/>
      <c r="X35" s="324"/>
      <c r="Y35" s="324"/>
      <c r="Z35" s="324"/>
    </row>
    <row r="36" spans="1:26" ht="15.75" customHeight="1">
      <c r="A36" s="367" t="s">
        <v>462</v>
      </c>
      <c r="B36" s="788" t="s">
        <v>978</v>
      </c>
      <c r="C36" s="789">
        <v>3</v>
      </c>
      <c r="D36" s="790">
        <v>1.1000000000000001</v>
      </c>
      <c r="E36" s="687">
        <v>8</v>
      </c>
      <c r="F36" s="687">
        <v>24</v>
      </c>
      <c r="G36" s="786">
        <v>1</v>
      </c>
      <c r="H36" s="687">
        <v>570</v>
      </c>
      <c r="I36" s="480">
        <f t="shared" si="10"/>
        <v>1881.0000000000002</v>
      </c>
      <c r="J36" s="481">
        <f t="shared" ref="J36:J37" si="14">(C36-1)*E36*G36*16.5+F36*15</f>
        <v>624</v>
      </c>
      <c r="K36" s="403">
        <f t="shared" si="12"/>
        <v>624</v>
      </c>
      <c r="L36" s="403">
        <v>0</v>
      </c>
      <c r="M36" s="406">
        <v>0</v>
      </c>
      <c r="N36" s="423"/>
      <c r="O36" s="296"/>
      <c r="P36" s="296"/>
      <c r="Q36" s="296"/>
      <c r="R36" s="296"/>
      <c r="S36" s="296"/>
      <c r="T36" s="296"/>
      <c r="U36" s="296"/>
      <c r="V36" s="324"/>
      <c r="W36" s="324"/>
      <c r="X36" s="324"/>
      <c r="Y36" s="324"/>
      <c r="Z36" s="324"/>
    </row>
    <row r="37" spans="1:26" ht="15.75" customHeight="1">
      <c r="A37" s="367" t="s">
        <v>465</v>
      </c>
      <c r="B37" s="788" t="s">
        <v>979</v>
      </c>
      <c r="C37" s="789">
        <v>3</v>
      </c>
      <c r="D37" s="790">
        <v>1.1000000000000001</v>
      </c>
      <c r="E37" s="687">
        <v>8</v>
      </c>
      <c r="F37" s="687">
        <v>24</v>
      </c>
      <c r="G37" s="786">
        <v>1</v>
      </c>
      <c r="H37" s="687">
        <v>570</v>
      </c>
      <c r="I37" s="480">
        <f t="shared" si="10"/>
        <v>1881.0000000000002</v>
      </c>
      <c r="J37" s="481">
        <f t="shared" si="14"/>
        <v>624</v>
      </c>
      <c r="K37" s="403">
        <f t="shared" si="12"/>
        <v>624</v>
      </c>
      <c r="L37" s="403">
        <v>0</v>
      </c>
      <c r="M37" s="406">
        <v>0</v>
      </c>
      <c r="N37" s="423"/>
      <c r="O37" s="296"/>
      <c r="P37" s="296"/>
      <c r="Q37" s="296"/>
      <c r="R37" s="296"/>
      <c r="S37" s="296"/>
      <c r="T37" s="296"/>
      <c r="U37" s="296"/>
      <c r="V37" s="324"/>
      <c r="W37" s="324"/>
      <c r="X37" s="324"/>
      <c r="Y37" s="324"/>
      <c r="Z37" s="324"/>
    </row>
    <row r="38" spans="1:26" ht="15.75" customHeight="1">
      <c r="A38" s="367" t="s">
        <v>468</v>
      </c>
      <c r="B38" s="788" t="s">
        <v>824</v>
      </c>
      <c r="C38" s="789">
        <v>2</v>
      </c>
      <c r="D38" s="790">
        <v>1</v>
      </c>
      <c r="E38" s="687">
        <v>8</v>
      </c>
      <c r="F38" s="687"/>
      <c r="G38" s="786">
        <v>1</v>
      </c>
      <c r="H38" s="687">
        <v>570</v>
      </c>
      <c r="I38" s="480">
        <f t="shared" si="10"/>
        <v>1140</v>
      </c>
      <c r="J38" s="481">
        <f>(C44*E44*G44*16.5)</f>
        <v>321.75</v>
      </c>
      <c r="K38" s="403">
        <f t="shared" si="12"/>
        <v>321.75</v>
      </c>
      <c r="L38" s="403">
        <v>0</v>
      </c>
      <c r="M38" s="406">
        <v>0</v>
      </c>
      <c r="N38" s="423"/>
      <c r="O38" s="296"/>
      <c r="P38" s="296"/>
      <c r="Q38" s="296"/>
      <c r="R38" s="296"/>
      <c r="S38" s="296"/>
      <c r="T38" s="296"/>
      <c r="U38" s="296"/>
      <c r="V38" s="324"/>
      <c r="W38" s="324"/>
      <c r="X38" s="324"/>
      <c r="Y38" s="324"/>
      <c r="Z38" s="324"/>
    </row>
    <row r="39" spans="1:26" ht="15.75" customHeight="1">
      <c r="A39" s="367" t="s">
        <v>471</v>
      </c>
      <c r="B39" s="690" t="s">
        <v>980</v>
      </c>
      <c r="C39" s="789">
        <v>3</v>
      </c>
      <c r="D39" s="792">
        <v>1</v>
      </c>
      <c r="E39" s="525">
        <v>9</v>
      </c>
      <c r="F39" s="525"/>
      <c r="G39" s="395">
        <v>1</v>
      </c>
      <c r="H39" s="525">
        <v>570</v>
      </c>
      <c r="I39" s="480">
        <f t="shared" si="10"/>
        <v>1710</v>
      </c>
      <c r="J39" s="793">
        <f>(C39*E39*G39*16.5)</f>
        <v>445.5</v>
      </c>
      <c r="K39" s="403">
        <f t="shared" si="12"/>
        <v>445.5</v>
      </c>
      <c r="L39" s="403">
        <v>0</v>
      </c>
      <c r="M39" s="406">
        <v>0</v>
      </c>
      <c r="N39" s="423"/>
      <c r="O39" s="296"/>
      <c r="P39" s="296"/>
      <c r="Q39" s="296"/>
      <c r="R39" s="296"/>
      <c r="S39" s="296"/>
      <c r="T39" s="296"/>
      <c r="U39" s="296"/>
      <c r="V39" s="324"/>
      <c r="W39" s="324"/>
      <c r="X39" s="324"/>
      <c r="Y39" s="324"/>
      <c r="Z39" s="324"/>
    </row>
    <row r="40" spans="1:26" ht="15.75" customHeight="1">
      <c r="A40" s="367" t="s">
        <v>474</v>
      </c>
      <c r="B40" s="788" t="s">
        <v>823</v>
      </c>
      <c r="C40" s="789">
        <v>3</v>
      </c>
      <c r="D40" s="790">
        <v>1.3</v>
      </c>
      <c r="E40" s="687">
        <v>8</v>
      </c>
      <c r="F40" s="687"/>
      <c r="G40" s="786">
        <v>1</v>
      </c>
      <c r="H40" s="687">
        <v>300</v>
      </c>
      <c r="I40" s="480">
        <f t="shared" si="10"/>
        <v>1170</v>
      </c>
      <c r="J40" s="481">
        <f>(C45*E45*G45*16.5)*1.3</f>
        <v>418.27500000000003</v>
      </c>
      <c r="K40" s="403">
        <f t="shared" si="12"/>
        <v>418.27500000000003</v>
      </c>
      <c r="L40" s="403">
        <v>0</v>
      </c>
      <c r="M40" s="406">
        <v>0</v>
      </c>
      <c r="N40" s="423"/>
      <c r="O40" s="296"/>
      <c r="P40" s="296"/>
      <c r="Q40" s="296"/>
      <c r="R40" s="296"/>
      <c r="S40" s="296"/>
      <c r="T40" s="296"/>
      <c r="U40" s="296"/>
      <c r="V40" s="324"/>
      <c r="W40" s="324"/>
      <c r="X40" s="324"/>
      <c r="Y40" s="324"/>
      <c r="Z40" s="324"/>
    </row>
    <row r="41" spans="1:26" ht="14.25" customHeight="1">
      <c r="A41" s="307" t="s">
        <v>246</v>
      </c>
      <c r="B41" s="308" t="s">
        <v>581</v>
      </c>
      <c r="C41" s="309">
        <f>C42+C61</f>
        <v>53</v>
      </c>
      <c r="D41" s="784"/>
      <c r="E41" s="309">
        <f>E42+E61</f>
        <v>160</v>
      </c>
      <c r="F41" s="309"/>
      <c r="G41" s="311"/>
      <c r="H41" s="309"/>
      <c r="I41" s="448">
        <f t="shared" ref="I41:M41" si="15">I42+I61</f>
        <v>3710</v>
      </c>
      <c r="J41" s="448">
        <f t="shared" si="15"/>
        <v>6288.75</v>
      </c>
      <c r="K41" s="311">
        <f t="shared" si="15"/>
        <v>0</v>
      </c>
      <c r="L41" s="311">
        <f t="shared" si="15"/>
        <v>0</v>
      </c>
      <c r="M41" s="313">
        <f t="shared" si="15"/>
        <v>0</v>
      </c>
      <c r="N41" s="423"/>
      <c r="O41" s="296"/>
      <c r="P41" s="296"/>
      <c r="Q41" s="296"/>
      <c r="R41" s="296"/>
      <c r="S41" s="296"/>
      <c r="T41" s="296"/>
      <c r="U41" s="296"/>
      <c r="V41" s="324"/>
      <c r="W41" s="324"/>
      <c r="X41" s="324"/>
      <c r="Y41" s="324"/>
      <c r="Z41" s="324"/>
    </row>
    <row r="42" spans="1:26" ht="15.75" customHeight="1">
      <c r="A42" s="307">
        <v>1</v>
      </c>
      <c r="B42" s="317" t="s">
        <v>582</v>
      </c>
      <c r="C42" s="309">
        <f>C43+C52</f>
        <v>53</v>
      </c>
      <c r="D42" s="784"/>
      <c r="E42" s="309">
        <f>E43+E52</f>
        <v>160</v>
      </c>
      <c r="F42" s="309"/>
      <c r="G42" s="311"/>
      <c r="H42" s="309"/>
      <c r="I42" s="448">
        <f t="shared" ref="I42:M42" si="16">I43+I52</f>
        <v>3710</v>
      </c>
      <c r="J42" s="448">
        <f t="shared" si="16"/>
        <v>6288.75</v>
      </c>
      <c r="K42" s="311">
        <f t="shared" si="16"/>
        <v>0</v>
      </c>
      <c r="L42" s="311">
        <f t="shared" si="16"/>
        <v>0</v>
      </c>
      <c r="M42" s="313">
        <f t="shared" si="16"/>
        <v>0</v>
      </c>
      <c r="N42" s="423"/>
      <c r="O42" s="296"/>
      <c r="P42" s="296"/>
      <c r="Q42" s="296"/>
      <c r="R42" s="296"/>
      <c r="S42" s="296"/>
      <c r="T42" s="296"/>
      <c r="U42" s="296"/>
      <c r="V42" s="324"/>
      <c r="W42" s="324"/>
      <c r="X42" s="324"/>
      <c r="Y42" s="324"/>
      <c r="Z42" s="324"/>
    </row>
    <row r="43" spans="1:26" ht="38.25" customHeight="1">
      <c r="A43" s="316">
        <v>1.1000000000000001</v>
      </c>
      <c r="B43" s="317" t="s">
        <v>583</v>
      </c>
      <c r="C43" s="309">
        <f>SUM(C44:C51)</f>
        <v>26</v>
      </c>
      <c r="D43" s="784"/>
      <c r="E43" s="309">
        <f>SUM(E44:E51)</f>
        <v>40</v>
      </c>
      <c r="F43" s="309"/>
      <c r="G43" s="311"/>
      <c r="H43" s="309"/>
      <c r="I43" s="448">
        <f t="shared" ref="I43:M43" si="17">SUM(I44:I51)</f>
        <v>1820</v>
      </c>
      <c r="J43" s="448">
        <f t="shared" si="17"/>
        <v>1522.5</v>
      </c>
      <c r="K43" s="311">
        <f t="shared" si="17"/>
        <v>0</v>
      </c>
      <c r="L43" s="311">
        <f t="shared" si="17"/>
        <v>0</v>
      </c>
      <c r="M43" s="313">
        <f t="shared" si="17"/>
        <v>0</v>
      </c>
      <c r="N43" s="423"/>
      <c r="O43" s="296"/>
      <c r="P43" s="296"/>
      <c r="Q43" s="296"/>
      <c r="R43" s="296"/>
      <c r="S43" s="296"/>
      <c r="T43" s="296"/>
      <c r="U43" s="296"/>
      <c r="V43" s="324"/>
      <c r="W43" s="324"/>
      <c r="X43" s="324"/>
      <c r="Y43" s="324"/>
      <c r="Z43" s="324"/>
    </row>
    <row r="44" spans="1:26" ht="15.75" customHeight="1">
      <c r="A44" s="380" t="s">
        <v>436</v>
      </c>
      <c r="B44" s="75" t="s">
        <v>981</v>
      </c>
      <c r="C44" s="401">
        <v>3</v>
      </c>
      <c r="D44" s="785">
        <v>1</v>
      </c>
      <c r="E44" s="401">
        <v>5</v>
      </c>
      <c r="F44" s="401"/>
      <c r="G44" s="403">
        <v>1.3</v>
      </c>
      <c r="H44" s="401">
        <v>70</v>
      </c>
      <c r="I44" s="480">
        <f t="shared" ref="I44:I51" si="18">C44*D44*H44</f>
        <v>210</v>
      </c>
      <c r="J44" s="794">
        <v>173.75</v>
      </c>
      <c r="K44" s="403"/>
      <c r="L44" s="403"/>
      <c r="M44" s="406"/>
      <c r="N44" s="423"/>
      <c r="O44" s="296"/>
      <c r="P44" s="296"/>
      <c r="Q44" s="296"/>
      <c r="R44" s="296"/>
      <c r="S44" s="296"/>
      <c r="T44" s="296"/>
      <c r="U44" s="296"/>
      <c r="V44" s="324"/>
      <c r="W44" s="324"/>
      <c r="X44" s="324"/>
      <c r="Y44" s="324"/>
      <c r="Z44" s="324"/>
    </row>
    <row r="45" spans="1:26" ht="15.75" customHeight="1">
      <c r="A45" s="380" t="s">
        <v>440</v>
      </c>
      <c r="B45" s="75" t="s">
        <v>971</v>
      </c>
      <c r="C45" s="401">
        <v>3</v>
      </c>
      <c r="D45" s="785">
        <v>1</v>
      </c>
      <c r="E45" s="401">
        <v>5</v>
      </c>
      <c r="F45" s="401"/>
      <c r="G45" s="403">
        <v>1.3</v>
      </c>
      <c r="H45" s="401">
        <v>70</v>
      </c>
      <c r="I45" s="480">
        <f t="shared" si="18"/>
        <v>210</v>
      </c>
      <c r="J45" s="795">
        <v>173.75</v>
      </c>
      <c r="K45" s="482"/>
      <c r="L45" s="403"/>
      <c r="M45" s="406"/>
      <c r="N45" s="423"/>
      <c r="O45" s="296"/>
      <c r="P45" s="296"/>
      <c r="Q45" s="296"/>
      <c r="R45" s="296"/>
      <c r="S45" s="296"/>
      <c r="T45" s="296"/>
      <c r="U45" s="296"/>
      <c r="V45" s="324"/>
      <c r="W45" s="324"/>
      <c r="X45" s="324"/>
      <c r="Y45" s="324"/>
      <c r="Z45" s="324"/>
    </row>
    <row r="46" spans="1:26" ht="15.75" customHeight="1">
      <c r="A46" s="380" t="s">
        <v>443</v>
      </c>
      <c r="B46" s="75" t="s">
        <v>963</v>
      </c>
      <c r="C46" s="401">
        <v>3</v>
      </c>
      <c r="D46" s="785">
        <v>1</v>
      </c>
      <c r="E46" s="401">
        <v>5</v>
      </c>
      <c r="F46" s="401"/>
      <c r="G46" s="403">
        <v>1.3</v>
      </c>
      <c r="H46" s="401">
        <v>70</v>
      </c>
      <c r="I46" s="480">
        <f t="shared" si="18"/>
        <v>210</v>
      </c>
      <c r="J46" s="795">
        <v>173.75</v>
      </c>
      <c r="K46" s="482"/>
      <c r="L46" s="403"/>
      <c r="M46" s="406"/>
      <c r="N46" s="423"/>
      <c r="O46" s="296"/>
      <c r="P46" s="296"/>
      <c r="Q46" s="296"/>
      <c r="R46" s="296"/>
      <c r="S46" s="296"/>
      <c r="T46" s="296"/>
      <c r="U46" s="296"/>
      <c r="V46" s="324"/>
      <c r="W46" s="324"/>
      <c r="X46" s="324"/>
      <c r="Y46" s="324"/>
      <c r="Z46" s="324"/>
    </row>
    <row r="47" spans="1:26" ht="15.75" customHeight="1">
      <c r="A47" s="380" t="s">
        <v>446</v>
      </c>
      <c r="B47" s="75" t="s">
        <v>982</v>
      </c>
      <c r="C47" s="401">
        <v>5</v>
      </c>
      <c r="D47" s="785">
        <v>1</v>
      </c>
      <c r="E47" s="401">
        <v>5</v>
      </c>
      <c r="F47" s="401"/>
      <c r="G47" s="403">
        <v>1.3</v>
      </c>
      <c r="H47" s="401">
        <v>70</v>
      </c>
      <c r="I47" s="480">
        <f t="shared" si="18"/>
        <v>350</v>
      </c>
      <c r="J47" s="795">
        <v>281.25</v>
      </c>
      <c r="K47" s="403"/>
      <c r="L47" s="403"/>
      <c r="M47" s="406"/>
      <c r="N47" s="423"/>
      <c r="O47" s="296"/>
      <c r="P47" s="296"/>
      <c r="Q47" s="296"/>
      <c r="R47" s="296"/>
      <c r="S47" s="296"/>
      <c r="T47" s="296"/>
      <c r="U47" s="296"/>
      <c r="V47" s="324"/>
      <c r="W47" s="324"/>
      <c r="X47" s="324"/>
      <c r="Y47" s="324"/>
      <c r="Z47" s="324"/>
    </row>
    <row r="48" spans="1:26" ht="15.75" customHeight="1">
      <c r="A48" s="380" t="s">
        <v>449</v>
      </c>
      <c r="B48" s="75" t="s">
        <v>983</v>
      </c>
      <c r="C48" s="401">
        <v>4</v>
      </c>
      <c r="D48" s="785">
        <v>1</v>
      </c>
      <c r="E48" s="401">
        <v>5</v>
      </c>
      <c r="F48" s="401"/>
      <c r="G48" s="403">
        <v>1.3</v>
      </c>
      <c r="H48" s="401">
        <v>70</v>
      </c>
      <c r="I48" s="480">
        <f t="shared" si="18"/>
        <v>280</v>
      </c>
      <c r="J48" s="795">
        <v>240</v>
      </c>
      <c r="K48" s="403"/>
      <c r="L48" s="403"/>
      <c r="M48" s="406"/>
      <c r="N48" s="423"/>
      <c r="O48" s="296"/>
      <c r="P48" s="296"/>
      <c r="Q48" s="296"/>
      <c r="R48" s="296"/>
      <c r="S48" s="296"/>
      <c r="T48" s="296"/>
      <c r="U48" s="296"/>
      <c r="V48" s="324"/>
      <c r="W48" s="324"/>
      <c r="X48" s="324"/>
      <c r="Y48" s="324"/>
      <c r="Z48" s="324"/>
    </row>
    <row r="49" spans="1:26" ht="15.75" customHeight="1">
      <c r="A49" s="380" t="s">
        <v>452</v>
      </c>
      <c r="B49" s="75" t="s">
        <v>984</v>
      </c>
      <c r="C49" s="401">
        <v>3</v>
      </c>
      <c r="D49" s="785">
        <v>1</v>
      </c>
      <c r="E49" s="401">
        <v>5</v>
      </c>
      <c r="F49" s="401"/>
      <c r="G49" s="403">
        <v>1.3</v>
      </c>
      <c r="H49" s="401">
        <v>70</v>
      </c>
      <c r="I49" s="480">
        <f t="shared" si="18"/>
        <v>210</v>
      </c>
      <c r="J49" s="795">
        <v>173.75</v>
      </c>
      <c r="K49" s="403"/>
      <c r="L49" s="403"/>
      <c r="M49" s="406"/>
      <c r="N49" s="423"/>
      <c r="O49" s="296"/>
      <c r="P49" s="296"/>
      <c r="Q49" s="296"/>
      <c r="R49" s="296"/>
      <c r="S49" s="296"/>
      <c r="T49" s="296"/>
      <c r="U49" s="296"/>
      <c r="V49" s="324"/>
      <c r="W49" s="324"/>
      <c r="X49" s="324"/>
      <c r="Y49" s="324"/>
      <c r="Z49" s="324"/>
    </row>
    <row r="50" spans="1:26" ht="15.75" customHeight="1">
      <c r="A50" s="380" t="s">
        <v>455</v>
      </c>
      <c r="B50" s="75" t="s">
        <v>985</v>
      </c>
      <c r="C50" s="401">
        <v>2</v>
      </c>
      <c r="D50" s="785">
        <v>1</v>
      </c>
      <c r="E50" s="401">
        <v>5</v>
      </c>
      <c r="F50" s="401"/>
      <c r="G50" s="403">
        <v>1.3</v>
      </c>
      <c r="H50" s="401">
        <v>70</v>
      </c>
      <c r="I50" s="480">
        <f t="shared" si="18"/>
        <v>140</v>
      </c>
      <c r="J50" s="795">
        <v>132.5</v>
      </c>
      <c r="K50" s="482"/>
      <c r="L50" s="403"/>
      <c r="M50" s="406"/>
      <c r="N50" s="423"/>
      <c r="O50" s="296"/>
      <c r="P50" s="296"/>
      <c r="Q50" s="296"/>
      <c r="R50" s="296"/>
      <c r="S50" s="296"/>
      <c r="T50" s="296"/>
      <c r="U50" s="296"/>
      <c r="V50" s="324"/>
      <c r="W50" s="324"/>
      <c r="X50" s="324"/>
      <c r="Y50" s="324"/>
      <c r="Z50" s="324"/>
    </row>
    <row r="51" spans="1:26" ht="15.75" customHeight="1">
      <c r="A51" s="380" t="s">
        <v>457</v>
      </c>
      <c r="B51" s="75" t="s">
        <v>977</v>
      </c>
      <c r="C51" s="401">
        <v>3</v>
      </c>
      <c r="D51" s="785">
        <v>1</v>
      </c>
      <c r="E51" s="401">
        <v>5</v>
      </c>
      <c r="F51" s="401"/>
      <c r="G51" s="403">
        <v>1.3</v>
      </c>
      <c r="H51" s="401">
        <v>70</v>
      </c>
      <c r="I51" s="480">
        <f t="shared" si="18"/>
        <v>210</v>
      </c>
      <c r="J51" s="795">
        <v>173.75</v>
      </c>
      <c r="K51" s="482"/>
      <c r="L51" s="403"/>
      <c r="M51" s="406"/>
      <c r="N51" s="423"/>
      <c r="O51" s="296"/>
      <c r="P51" s="296"/>
      <c r="Q51" s="296"/>
      <c r="R51" s="296"/>
      <c r="S51" s="296"/>
      <c r="T51" s="296"/>
      <c r="U51" s="296"/>
      <c r="V51" s="324"/>
      <c r="W51" s="324"/>
      <c r="X51" s="324"/>
      <c r="Y51" s="324"/>
      <c r="Z51" s="324"/>
    </row>
    <row r="52" spans="1:26" ht="43.5" customHeight="1">
      <c r="A52" s="356">
        <v>1.2</v>
      </c>
      <c r="B52" s="75" t="s">
        <v>986</v>
      </c>
      <c r="C52" s="393">
        <f>SUM(C53:C60)</f>
        <v>27</v>
      </c>
      <c r="D52" s="785"/>
      <c r="E52" s="393">
        <f>SUM(E53:E60)</f>
        <v>120</v>
      </c>
      <c r="F52" s="393"/>
      <c r="G52" s="395"/>
      <c r="H52" s="393"/>
      <c r="I52" s="476">
        <f t="shared" ref="I52:M52" si="19">SUM(I53:I60)</f>
        <v>1890</v>
      </c>
      <c r="J52" s="476">
        <f t="shared" si="19"/>
        <v>4766.25</v>
      </c>
      <c r="K52" s="408">
        <f t="shared" si="19"/>
        <v>0</v>
      </c>
      <c r="L52" s="408">
        <f t="shared" si="19"/>
        <v>0</v>
      </c>
      <c r="M52" s="409">
        <f t="shared" si="19"/>
        <v>0</v>
      </c>
      <c r="N52" s="423"/>
      <c r="O52" s="296"/>
      <c r="P52" s="296"/>
      <c r="Q52" s="296"/>
      <c r="R52" s="296"/>
      <c r="S52" s="296"/>
      <c r="T52" s="296"/>
      <c r="U52" s="296"/>
      <c r="V52" s="324"/>
      <c r="W52" s="324"/>
      <c r="X52" s="324"/>
      <c r="Y52" s="324"/>
      <c r="Z52" s="324"/>
    </row>
    <row r="53" spans="1:26" ht="15.75" customHeight="1">
      <c r="A53" s="380" t="s">
        <v>440</v>
      </c>
      <c r="B53" s="75" t="s">
        <v>965</v>
      </c>
      <c r="C53" s="401">
        <v>4</v>
      </c>
      <c r="D53" s="785">
        <v>1</v>
      </c>
      <c r="E53" s="401">
        <v>15</v>
      </c>
      <c r="F53" s="401"/>
      <c r="G53" s="403">
        <v>1.3</v>
      </c>
      <c r="H53" s="401">
        <v>70</v>
      </c>
      <c r="I53" s="480">
        <f t="shared" ref="I53:I60" si="20">C53*D53*H53</f>
        <v>280</v>
      </c>
      <c r="J53" s="794">
        <v>720</v>
      </c>
      <c r="K53" s="403"/>
      <c r="L53" s="403"/>
      <c r="M53" s="406"/>
      <c r="N53" s="423"/>
      <c r="O53" s="296"/>
      <c r="P53" s="296"/>
      <c r="Q53" s="296"/>
      <c r="R53" s="296"/>
      <c r="S53" s="296"/>
      <c r="T53" s="296"/>
      <c r="U53" s="296"/>
      <c r="V53" s="324"/>
      <c r="W53" s="324"/>
      <c r="X53" s="324"/>
      <c r="Y53" s="324"/>
      <c r="Z53" s="324"/>
    </row>
    <row r="54" spans="1:26" ht="15.75" customHeight="1">
      <c r="A54" s="380" t="s">
        <v>443</v>
      </c>
      <c r="B54" s="75" t="s">
        <v>974</v>
      </c>
      <c r="C54" s="401">
        <v>3</v>
      </c>
      <c r="D54" s="785">
        <v>1</v>
      </c>
      <c r="E54" s="401">
        <v>15</v>
      </c>
      <c r="F54" s="401"/>
      <c r="G54" s="403">
        <v>1.3</v>
      </c>
      <c r="H54" s="401">
        <v>70</v>
      </c>
      <c r="I54" s="480">
        <f t="shared" si="20"/>
        <v>210</v>
      </c>
      <c r="J54" s="795">
        <v>521.25</v>
      </c>
      <c r="K54" s="482"/>
      <c r="L54" s="403"/>
      <c r="M54" s="406"/>
      <c r="N54" s="423"/>
      <c r="O54" s="296"/>
      <c r="P54" s="296"/>
      <c r="Q54" s="296"/>
      <c r="R54" s="296"/>
      <c r="S54" s="296"/>
      <c r="T54" s="296"/>
      <c r="U54" s="296"/>
      <c r="V54" s="324"/>
      <c r="W54" s="324"/>
      <c r="X54" s="324"/>
      <c r="Y54" s="324"/>
      <c r="Z54" s="324"/>
    </row>
    <row r="55" spans="1:26" ht="15.75" customHeight="1">
      <c r="A55" s="380" t="s">
        <v>452</v>
      </c>
      <c r="B55" s="75" t="s">
        <v>987</v>
      </c>
      <c r="C55" s="401">
        <v>5</v>
      </c>
      <c r="D55" s="785">
        <v>1</v>
      </c>
      <c r="E55" s="401">
        <v>15</v>
      </c>
      <c r="F55" s="401"/>
      <c r="G55" s="403">
        <v>1.3</v>
      </c>
      <c r="H55" s="401">
        <v>70</v>
      </c>
      <c r="I55" s="480">
        <f t="shared" si="20"/>
        <v>350</v>
      </c>
      <c r="J55" s="795">
        <v>843.75</v>
      </c>
      <c r="K55" s="403"/>
      <c r="L55" s="403"/>
      <c r="M55" s="406"/>
      <c r="N55" s="423"/>
      <c r="O55" s="296"/>
      <c r="P55" s="296"/>
      <c r="Q55" s="296"/>
      <c r="R55" s="296"/>
      <c r="S55" s="296"/>
      <c r="T55" s="296"/>
      <c r="U55" s="296"/>
      <c r="V55" s="324"/>
      <c r="W55" s="324"/>
      <c r="X55" s="324"/>
      <c r="Y55" s="324"/>
      <c r="Z55" s="324"/>
    </row>
    <row r="56" spans="1:26" ht="15.75" customHeight="1">
      <c r="A56" s="380" t="s">
        <v>455</v>
      </c>
      <c r="B56" s="75" t="s">
        <v>988</v>
      </c>
      <c r="C56" s="401">
        <v>5</v>
      </c>
      <c r="D56" s="785">
        <v>1</v>
      </c>
      <c r="E56" s="401">
        <v>15</v>
      </c>
      <c r="F56" s="401"/>
      <c r="G56" s="403">
        <v>1.3</v>
      </c>
      <c r="H56" s="401">
        <v>70</v>
      </c>
      <c r="I56" s="480">
        <f t="shared" si="20"/>
        <v>350</v>
      </c>
      <c r="J56" s="795">
        <v>843.75</v>
      </c>
      <c r="K56" s="403"/>
      <c r="L56" s="403"/>
      <c r="M56" s="406"/>
      <c r="N56" s="423"/>
      <c r="O56" s="296"/>
      <c r="P56" s="296"/>
      <c r="Q56" s="296"/>
      <c r="R56" s="296"/>
      <c r="S56" s="296"/>
      <c r="T56" s="296"/>
      <c r="U56" s="296"/>
      <c r="V56" s="324"/>
      <c r="W56" s="324"/>
      <c r="X56" s="324"/>
      <c r="Y56" s="324"/>
      <c r="Z56" s="324"/>
    </row>
    <row r="57" spans="1:26" ht="15.75" customHeight="1">
      <c r="A57" s="380" t="s">
        <v>457</v>
      </c>
      <c r="B57" s="75" t="s">
        <v>989</v>
      </c>
      <c r="C57" s="401">
        <v>3</v>
      </c>
      <c r="D57" s="785">
        <v>1</v>
      </c>
      <c r="E57" s="401">
        <v>15</v>
      </c>
      <c r="F57" s="401"/>
      <c r="G57" s="403">
        <v>1.3</v>
      </c>
      <c r="H57" s="401">
        <v>70</v>
      </c>
      <c r="I57" s="480">
        <f t="shared" si="20"/>
        <v>210</v>
      </c>
      <c r="J57" s="795">
        <v>521.25</v>
      </c>
      <c r="K57" s="403"/>
      <c r="L57" s="403"/>
      <c r="M57" s="406"/>
      <c r="N57" s="423"/>
      <c r="O57" s="296"/>
      <c r="P57" s="296"/>
      <c r="Q57" s="296"/>
      <c r="R57" s="296"/>
      <c r="S57" s="296"/>
      <c r="T57" s="296"/>
      <c r="U57" s="296"/>
      <c r="V57" s="324"/>
      <c r="W57" s="324"/>
      <c r="X57" s="324"/>
      <c r="Y57" s="324"/>
      <c r="Z57" s="324"/>
    </row>
    <row r="58" spans="1:26" ht="15.75" customHeight="1">
      <c r="A58" s="380" t="s">
        <v>465</v>
      </c>
      <c r="B58" s="75" t="s">
        <v>966</v>
      </c>
      <c r="C58" s="401">
        <v>3</v>
      </c>
      <c r="D58" s="785">
        <v>1</v>
      </c>
      <c r="E58" s="401">
        <v>15</v>
      </c>
      <c r="F58" s="401"/>
      <c r="G58" s="403">
        <v>1.3</v>
      </c>
      <c r="H58" s="401">
        <v>70</v>
      </c>
      <c r="I58" s="480">
        <f t="shared" si="20"/>
        <v>210</v>
      </c>
      <c r="J58" s="795">
        <v>521.25</v>
      </c>
      <c r="K58" s="482"/>
      <c r="L58" s="403"/>
      <c r="M58" s="406"/>
      <c r="N58" s="423"/>
      <c r="O58" s="296"/>
      <c r="P58" s="296"/>
      <c r="Q58" s="296"/>
      <c r="R58" s="296"/>
      <c r="S58" s="296"/>
      <c r="T58" s="296"/>
      <c r="U58" s="296"/>
      <c r="V58" s="324"/>
      <c r="W58" s="324"/>
      <c r="X58" s="324"/>
      <c r="Y58" s="324"/>
      <c r="Z58" s="324"/>
    </row>
    <row r="59" spans="1:26" ht="15.75" customHeight="1">
      <c r="A59" s="380" t="s">
        <v>468</v>
      </c>
      <c r="B59" s="75" t="s">
        <v>704</v>
      </c>
      <c r="C59" s="401">
        <v>2</v>
      </c>
      <c r="D59" s="785">
        <v>1</v>
      </c>
      <c r="E59" s="401">
        <v>15</v>
      </c>
      <c r="F59" s="401"/>
      <c r="G59" s="403">
        <v>1.3</v>
      </c>
      <c r="H59" s="401">
        <v>70</v>
      </c>
      <c r="I59" s="480">
        <f t="shared" si="20"/>
        <v>140</v>
      </c>
      <c r="J59" s="795">
        <v>397.5</v>
      </c>
      <c r="K59" s="482"/>
      <c r="L59" s="403"/>
      <c r="M59" s="406"/>
      <c r="N59" s="423"/>
      <c r="O59" s="296"/>
      <c r="P59" s="296"/>
      <c r="Q59" s="296"/>
      <c r="R59" s="296"/>
      <c r="S59" s="296"/>
      <c r="T59" s="296"/>
      <c r="U59" s="296"/>
      <c r="V59" s="324"/>
      <c r="W59" s="324"/>
      <c r="X59" s="324"/>
      <c r="Y59" s="324"/>
      <c r="Z59" s="324"/>
    </row>
    <row r="60" spans="1:26" ht="15.75" customHeight="1">
      <c r="A60" s="380" t="s">
        <v>474</v>
      </c>
      <c r="B60" s="75" t="s">
        <v>990</v>
      </c>
      <c r="C60" s="401">
        <v>2</v>
      </c>
      <c r="D60" s="785">
        <v>1</v>
      </c>
      <c r="E60" s="401">
        <v>15</v>
      </c>
      <c r="F60" s="401"/>
      <c r="G60" s="403">
        <v>1.3</v>
      </c>
      <c r="H60" s="401">
        <v>70</v>
      </c>
      <c r="I60" s="480">
        <f t="shared" si="20"/>
        <v>140</v>
      </c>
      <c r="J60" s="795">
        <v>397.5</v>
      </c>
      <c r="K60" s="403"/>
      <c r="L60" s="403"/>
      <c r="M60" s="406"/>
      <c r="N60" s="423"/>
      <c r="O60" s="296"/>
      <c r="P60" s="296"/>
      <c r="Q60" s="296"/>
      <c r="R60" s="296"/>
      <c r="S60" s="296"/>
      <c r="T60" s="296"/>
      <c r="U60" s="296"/>
      <c r="V60" s="324"/>
      <c r="W60" s="324"/>
      <c r="X60" s="324"/>
      <c r="Y60" s="324"/>
      <c r="Z60" s="324"/>
    </row>
    <row r="61" spans="1:26" ht="15.75" customHeight="1">
      <c r="A61" s="307">
        <v>2</v>
      </c>
      <c r="B61" s="308" t="s">
        <v>639</v>
      </c>
      <c r="C61" s="309">
        <f>C62+C68</f>
        <v>0</v>
      </c>
      <c r="D61" s="784"/>
      <c r="E61" s="309">
        <f>E62+E68</f>
        <v>0</v>
      </c>
      <c r="F61" s="309"/>
      <c r="G61" s="311"/>
      <c r="H61" s="309"/>
      <c r="I61" s="448">
        <f t="shared" ref="I61:M61" si="21">I62+I68</f>
        <v>0</v>
      </c>
      <c r="J61" s="448">
        <f t="shared" si="21"/>
        <v>0</v>
      </c>
      <c r="K61" s="311">
        <f t="shared" si="21"/>
        <v>0</v>
      </c>
      <c r="L61" s="311">
        <f t="shared" si="21"/>
        <v>0</v>
      </c>
      <c r="M61" s="313">
        <f t="shared" si="21"/>
        <v>0</v>
      </c>
      <c r="N61" s="423"/>
      <c r="O61" s="296"/>
      <c r="P61" s="296"/>
      <c r="Q61" s="296"/>
      <c r="R61" s="296"/>
      <c r="S61" s="296"/>
      <c r="T61" s="296"/>
      <c r="U61" s="296"/>
      <c r="V61" s="324"/>
      <c r="W61" s="324"/>
      <c r="X61" s="324"/>
      <c r="Y61" s="324"/>
      <c r="Z61" s="324"/>
    </row>
    <row r="62" spans="1:26" ht="42" customHeight="1">
      <c r="A62" s="316" t="s">
        <v>640</v>
      </c>
      <c r="B62" s="317" t="s">
        <v>641</v>
      </c>
      <c r="C62" s="309">
        <f>SUM(C63:C67)</f>
        <v>0</v>
      </c>
      <c r="D62" s="784"/>
      <c r="E62" s="309">
        <f>SUM(E63:E67)</f>
        <v>0</v>
      </c>
      <c r="F62" s="309"/>
      <c r="G62" s="311"/>
      <c r="H62" s="309"/>
      <c r="I62" s="448">
        <f t="shared" ref="I62:M62" si="22">SUM(I63:I67)</f>
        <v>0</v>
      </c>
      <c r="J62" s="448">
        <f t="shared" si="22"/>
        <v>0</v>
      </c>
      <c r="K62" s="311">
        <f t="shared" si="22"/>
        <v>0</v>
      </c>
      <c r="L62" s="311">
        <f t="shared" si="22"/>
        <v>0</v>
      </c>
      <c r="M62" s="313">
        <f t="shared" si="22"/>
        <v>0</v>
      </c>
      <c r="N62" s="423"/>
      <c r="O62" s="296"/>
      <c r="P62" s="296"/>
      <c r="Q62" s="296"/>
      <c r="R62" s="296"/>
      <c r="S62" s="296"/>
      <c r="T62" s="296"/>
      <c r="U62" s="296"/>
      <c r="V62" s="324"/>
      <c r="W62" s="324"/>
      <c r="X62" s="324"/>
      <c r="Y62" s="324"/>
      <c r="Z62" s="324"/>
    </row>
    <row r="63" spans="1:26" ht="15.75" customHeight="1">
      <c r="A63" s="380" t="s">
        <v>436</v>
      </c>
      <c r="B63" s="75" t="s">
        <v>642</v>
      </c>
      <c r="C63" s="401"/>
      <c r="D63" s="796"/>
      <c r="E63" s="401"/>
      <c r="F63" s="401"/>
      <c r="G63" s="403"/>
      <c r="H63" s="401"/>
      <c r="I63" s="480">
        <f t="shared" ref="I63:I67" si="23">C63*D63*H63</f>
        <v>0</v>
      </c>
      <c r="J63" s="481">
        <f t="shared" ref="J63:J67" si="24">C63*E63*G63*16.5</f>
        <v>0</v>
      </c>
      <c r="K63" s="403"/>
      <c r="L63" s="403"/>
      <c r="M63" s="406"/>
      <c r="N63" s="423"/>
      <c r="O63" s="324"/>
      <c r="P63" s="324"/>
      <c r="Q63" s="324"/>
      <c r="R63" s="324"/>
      <c r="S63" s="324"/>
      <c r="T63" s="324"/>
      <c r="U63" s="324"/>
      <c r="V63" s="324"/>
      <c r="W63" s="324"/>
      <c r="X63" s="324"/>
      <c r="Y63" s="324"/>
      <c r="Z63" s="324"/>
    </row>
    <row r="64" spans="1:26" ht="15.75" customHeight="1">
      <c r="A64" s="380" t="s">
        <v>440</v>
      </c>
      <c r="B64" s="75" t="s">
        <v>642</v>
      </c>
      <c r="C64" s="401"/>
      <c r="D64" s="796"/>
      <c r="E64" s="401"/>
      <c r="F64" s="401"/>
      <c r="G64" s="403"/>
      <c r="H64" s="401"/>
      <c r="I64" s="480">
        <f t="shared" si="23"/>
        <v>0</v>
      </c>
      <c r="J64" s="481">
        <f t="shared" si="24"/>
        <v>0</v>
      </c>
      <c r="K64" s="403"/>
      <c r="L64" s="403"/>
      <c r="M64" s="406"/>
      <c r="N64" s="423"/>
      <c r="O64" s="324"/>
      <c r="P64" s="324"/>
      <c r="Q64" s="324"/>
      <c r="R64" s="324"/>
      <c r="S64" s="324"/>
      <c r="T64" s="324"/>
      <c r="U64" s="324"/>
      <c r="V64" s="324"/>
      <c r="W64" s="324"/>
      <c r="X64" s="324"/>
      <c r="Y64" s="324"/>
      <c r="Z64" s="324"/>
    </row>
    <row r="65" spans="1:26" ht="15.75" customHeight="1">
      <c r="A65" s="380" t="s">
        <v>443</v>
      </c>
      <c r="B65" s="75" t="s">
        <v>642</v>
      </c>
      <c r="C65" s="401"/>
      <c r="D65" s="796"/>
      <c r="E65" s="401"/>
      <c r="F65" s="401"/>
      <c r="G65" s="403"/>
      <c r="H65" s="401"/>
      <c r="I65" s="480">
        <f t="shared" si="23"/>
        <v>0</v>
      </c>
      <c r="J65" s="481">
        <f t="shared" si="24"/>
        <v>0</v>
      </c>
      <c r="K65" s="403"/>
      <c r="L65" s="403"/>
      <c r="M65" s="406"/>
      <c r="N65" s="423"/>
      <c r="O65" s="324"/>
      <c r="P65" s="324"/>
      <c r="Q65" s="324"/>
      <c r="R65" s="324"/>
      <c r="S65" s="324"/>
      <c r="T65" s="324"/>
      <c r="U65" s="324"/>
      <c r="V65" s="324"/>
      <c r="W65" s="324"/>
      <c r="X65" s="324"/>
      <c r="Y65" s="324"/>
      <c r="Z65" s="324"/>
    </row>
    <row r="66" spans="1:26" ht="15.75" customHeight="1">
      <c r="A66" s="380" t="s">
        <v>446</v>
      </c>
      <c r="B66" s="75" t="s">
        <v>642</v>
      </c>
      <c r="C66" s="401"/>
      <c r="D66" s="796"/>
      <c r="E66" s="401"/>
      <c r="F66" s="401"/>
      <c r="G66" s="403"/>
      <c r="H66" s="401"/>
      <c r="I66" s="480">
        <f t="shared" si="23"/>
        <v>0</v>
      </c>
      <c r="J66" s="481">
        <f t="shared" si="24"/>
        <v>0</v>
      </c>
      <c r="K66" s="403"/>
      <c r="L66" s="403"/>
      <c r="M66" s="406"/>
      <c r="N66" s="423"/>
      <c r="O66" s="324"/>
      <c r="P66" s="324"/>
      <c r="Q66" s="324"/>
      <c r="R66" s="324"/>
      <c r="S66" s="324"/>
      <c r="T66" s="324"/>
      <c r="U66" s="324"/>
      <c r="V66" s="324"/>
      <c r="W66" s="324"/>
      <c r="X66" s="324"/>
      <c r="Y66" s="324"/>
      <c r="Z66" s="324"/>
    </row>
    <row r="67" spans="1:26" ht="15.75" customHeight="1">
      <c r="A67" s="380" t="s">
        <v>449</v>
      </c>
      <c r="B67" s="75" t="s">
        <v>642</v>
      </c>
      <c r="C67" s="401"/>
      <c r="D67" s="796"/>
      <c r="E67" s="401"/>
      <c r="F67" s="401"/>
      <c r="G67" s="403"/>
      <c r="H67" s="401"/>
      <c r="I67" s="480">
        <f t="shared" si="23"/>
        <v>0</v>
      </c>
      <c r="J67" s="481">
        <f t="shared" si="24"/>
        <v>0</v>
      </c>
      <c r="K67" s="403"/>
      <c r="L67" s="403"/>
      <c r="M67" s="406"/>
      <c r="N67" s="423"/>
      <c r="O67" s="324"/>
      <c r="P67" s="324"/>
      <c r="Q67" s="324"/>
      <c r="R67" s="324"/>
      <c r="S67" s="324"/>
      <c r="T67" s="324"/>
      <c r="U67" s="324"/>
      <c r="V67" s="324"/>
      <c r="W67" s="324"/>
      <c r="X67" s="324"/>
      <c r="Y67" s="324"/>
      <c r="Z67" s="324"/>
    </row>
    <row r="68" spans="1:26" ht="56.25" customHeight="1">
      <c r="A68" s="367" t="s">
        <v>640</v>
      </c>
      <c r="B68" s="75" t="s">
        <v>991</v>
      </c>
      <c r="C68" s="393">
        <f>SUM(C69:C75)</f>
        <v>0</v>
      </c>
      <c r="D68" s="785"/>
      <c r="E68" s="393">
        <f>SUM(E69:E75)</f>
        <v>0</v>
      </c>
      <c r="F68" s="393"/>
      <c r="G68" s="395"/>
      <c r="H68" s="393"/>
      <c r="I68" s="476">
        <f t="shared" ref="I68:M68" si="25">SUM(I69:I75)</f>
        <v>0</v>
      </c>
      <c r="J68" s="476">
        <f t="shared" si="25"/>
        <v>0</v>
      </c>
      <c r="K68" s="408">
        <f t="shared" si="25"/>
        <v>0</v>
      </c>
      <c r="L68" s="408">
        <f t="shared" si="25"/>
        <v>0</v>
      </c>
      <c r="M68" s="409">
        <f t="shared" si="25"/>
        <v>0</v>
      </c>
      <c r="N68" s="423"/>
      <c r="O68" s="324"/>
      <c r="P68" s="324"/>
      <c r="Q68" s="324"/>
      <c r="R68" s="324"/>
      <c r="S68" s="324"/>
      <c r="T68" s="324"/>
      <c r="U68" s="324"/>
      <c r="V68" s="324"/>
      <c r="W68" s="324"/>
      <c r="X68" s="324"/>
      <c r="Y68" s="324"/>
      <c r="Z68" s="324"/>
    </row>
    <row r="69" spans="1:26" ht="15.75" customHeight="1">
      <c r="A69" s="380" t="s">
        <v>452</v>
      </c>
      <c r="B69" s="75" t="s">
        <v>642</v>
      </c>
      <c r="C69" s="401"/>
      <c r="D69" s="796"/>
      <c r="E69" s="401"/>
      <c r="F69" s="401"/>
      <c r="G69" s="403"/>
      <c r="H69" s="401"/>
      <c r="I69" s="480">
        <f t="shared" ref="I69:I75" si="26">C69*D69*H69</f>
        <v>0</v>
      </c>
      <c r="J69" s="481">
        <f t="shared" ref="J69:J75" si="27">C69*E69*G69*16.5</f>
        <v>0</v>
      </c>
      <c r="K69" s="403"/>
      <c r="L69" s="403"/>
      <c r="M69" s="406"/>
      <c r="N69" s="423"/>
      <c r="O69" s="324"/>
      <c r="P69" s="324"/>
      <c r="Q69" s="324"/>
      <c r="R69" s="324"/>
      <c r="S69" s="324"/>
      <c r="T69" s="324"/>
      <c r="U69" s="324"/>
      <c r="V69" s="324"/>
      <c r="W69" s="324"/>
      <c r="X69" s="324"/>
      <c r="Y69" s="324"/>
      <c r="Z69" s="324"/>
    </row>
    <row r="70" spans="1:26" ht="15.75" customHeight="1">
      <c r="A70" s="380" t="s">
        <v>455</v>
      </c>
      <c r="B70" s="75" t="s">
        <v>642</v>
      </c>
      <c r="C70" s="401"/>
      <c r="D70" s="796"/>
      <c r="E70" s="401"/>
      <c r="F70" s="401"/>
      <c r="G70" s="403"/>
      <c r="H70" s="401"/>
      <c r="I70" s="480">
        <f t="shared" si="26"/>
        <v>0</v>
      </c>
      <c r="J70" s="481">
        <f t="shared" si="27"/>
        <v>0</v>
      </c>
      <c r="K70" s="403"/>
      <c r="L70" s="403"/>
      <c r="M70" s="406"/>
      <c r="N70" s="423"/>
      <c r="O70" s="324"/>
      <c r="P70" s="324"/>
      <c r="Q70" s="324"/>
      <c r="R70" s="324"/>
      <c r="S70" s="324"/>
      <c r="T70" s="324"/>
      <c r="U70" s="324"/>
      <c r="V70" s="324"/>
      <c r="W70" s="324"/>
      <c r="X70" s="324"/>
      <c r="Y70" s="324"/>
      <c r="Z70" s="324"/>
    </row>
    <row r="71" spans="1:26" ht="15.75" customHeight="1">
      <c r="A71" s="380" t="s">
        <v>457</v>
      </c>
      <c r="B71" s="75" t="s">
        <v>642</v>
      </c>
      <c r="C71" s="401"/>
      <c r="D71" s="796"/>
      <c r="E71" s="401"/>
      <c r="F71" s="401"/>
      <c r="G71" s="403"/>
      <c r="H71" s="401"/>
      <c r="I71" s="480">
        <f t="shared" si="26"/>
        <v>0</v>
      </c>
      <c r="J71" s="481">
        <f t="shared" si="27"/>
        <v>0</v>
      </c>
      <c r="K71" s="403"/>
      <c r="L71" s="403"/>
      <c r="M71" s="406"/>
      <c r="N71" s="423"/>
      <c r="O71" s="324"/>
      <c r="P71" s="324"/>
      <c r="Q71" s="324"/>
      <c r="R71" s="324"/>
      <c r="S71" s="324"/>
      <c r="T71" s="324"/>
      <c r="U71" s="324"/>
      <c r="V71" s="324"/>
      <c r="W71" s="324"/>
      <c r="X71" s="324"/>
      <c r="Y71" s="324"/>
      <c r="Z71" s="324"/>
    </row>
    <row r="72" spans="1:26" ht="15.75" customHeight="1">
      <c r="A72" s="380" t="s">
        <v>459</v>
      </c>
      <c r="B72" s="75" t="s">
        <v>642</v>
      </c>
      <c r="C72" s="401"/>
      <c r="D72" s="796"/>
      <c r="E72" s="401"/>
      <c r="F72" s="401"/>
      <c r="G72" s="403"/>
      <c r="H72" s="401"/>
      <c r="I72" s="480">
        <f t="shared" si="26"/>
        <v>0</v>
      </c>
      <c r="J72" s="481">
        <f t="shared" si="27"/>
        <v>0</v>
      </c>
      <c r="K72" s="403"/>
      <c r="L72" s="403"/>
      <c r="M72" s="406"/>
      <c r="N72" s="423"/>
      <c r="O72" s="324"/>
      <c r="P72" s="324"/>
      <c r="Q72" s="324"/>
      <c r="R72" s="324"/>
      <c r="S72" s="324"/>
      <c r="T72" s="324"/>
      <c r="U72" s="324"/>
      <c r="V72" s="324"/>
      <c r="W72" s="324"/>
      <c r="X72" s="324"/>
      <c r="Y72" s="324"/>
      <c r="Z72" s="324"/>
    </row>
    <row r="73" spans="1:26" ht="15.75" customHeight="1">
      <c r="A73" s="380" t="s">
        <v>462</v>
      </c>
      <c r="B73" s="75" t="s">
        <v>642</v>
      </c>
      <c r="C73" s="401"/>
      <c r="D73" s="796"/>
      <c r="E73" s="401"/>
      <c r="F73" s="401"/>
      <c r="G73" s="403"/>
      <c r="H73" s="401"/>
      <c r="I73" s="480">
        <f t="shared" si="26"/>
        <v>0</v>
      </c>
      <c r="J73" s="481">
        <f t="shared" si="27"/>
        <v>0</v>
      </c>
      <c r="K73" s="403"/>
      <c r="L73" s="403"/>
      <c r="M73" s="406"/>
      <c r="N73" s="423"/>
      <c r="O73" s="324"/>
      <c r="P73" s="324"/>
      <c r="Q73" s="324"/>
      <c r="R73" s="324"/>
      <c r="S73" s="324"/>
      <c r="T73" s="324"/>
      <c r="U73" s="324"/>
      <c r="V73" s="324"/>
      <c r="W73" s="324"/>
      <c r="X73" s="324"/>
      <c r="Y73" s="324"/>
      <c r="Z73" s="324"/>
    </row>
    <row r="74" spans="1:26" ht="15.75" customHeight="1">
      <c r="A74" s="380" t="s">
        <v>465</v>
      </c>
      <c r="B74" s="75" t="s">
        <v>642</v>
      </c>
      <c r="C74" s="401"/>
      <c r="D74" s="796"/>
      <c r="E74" s="401"/>
      <c r="F74" s="401"/>
      <c r="G74" s="403"/>
      <c r="H74" s="401"/>
      <c r="I74" s="480">
        <f t="shared" si="26"/>
        <v>0</v>
      </c>
      <c r="J74" s="481">
        <f t="shared" si="27"/>
        <v>0</v>
      </c>
      <c r="K74" s="403"/>
      <c r="L74" s="403"/>
      <c r="M74" s="406"/>
      <c r="N74" s="423"/>
      <c r="O74" s="324"/>
      <c r="P74" s="324"/>
      <c r="Q74" s="324"/>
      <c r="R74" s="324"/>
      <c r="S74" s="324"/>
      <c r="T74" s="324"/>
      <c r="U74" s="324"/>
      <c r="V74" s="324"/>
      <c r="W74" s="324"/>
      <c r="X74" s="324"/>
      <c r="Y74" s="324"/>
      <c r="Z74" s="324"/>
    </row>
    <row r="75" spans="1:26" ht="14.25" customHeight="1">
      <c r="A75" s="486" t="s">
        <v>468</v>
      </c>
      <c r="B75" s="487" t="s">
        <v>642</v>
      </c>
      <c r="C75" s="488"/>
      <c r="D75" s="797"/>
      <c r="E75" s="488"/>
      <c r="F75" s="488"/>
      <c r="G75" s="490"/>
      <c r="H75" s="488"/>
      <c r="I75" s="491">
        <f t="shared" si="26"/>
        <v>0</v>
      </c>
      <c r="J75" s="492">
        <f t="shared" si="27"/>
        <v>0</v>
      </c>
      <c r="K75" s="490"/>
      <c r="L75" s="490"/>
      <c r="M75" s="493"/>
      <c r="N75" s="423"/>
      <c r="O75" s="324"/>
      <c r="P75" s="324"/>
      <c r="Q75" s="52"/>
      <c r="R75" s="52"/>
      <c r="S75" s="52"/>
      <c r="T75" s="52"/>
      <c r="U75" s="52"/>
      <c r="V75" s="52"/>
      <c r="W75" s="52"/>
      <c r="X75" s="52"/>
      <c r="Y75" s="52"/>
      <c r="Z75" s="52"/>
    </row>
    <row r="76" spans="1:26" ht="39.75" customHeight="1">
      <c r="A76" s="410" t="s">
        <v>87</v>
      </c>
      <c r="B76" s="411" t="s">
        <v>644</v>
      </c>
      <c r="C76" s="412"/>
      <c r="D76" s="798"/>
      <c r="E76" s="412"/>
      <c r="F76" s="412"/>
      <c r="G76" s="414"/>
      <c r="H76" s="412"/>
      <c r="I76" s="495"/>
      <c r="J76" s="495"/>
      <c r="K76" s="414"/>
      <c r="L76" s="414"/>
      <c r="M76" s="416"/>
      <c r="N76" s="423"/>
      <c r="O76" s="324"/>
      <c r="P76" s="324"/>
      <c r="Q76" s="324"/>
      <c r="R76" s="324"/>
      <c r="S76" s="324"/>
      <c r="T76" s="324"/>
      <c r="U76" s="324"/>
      <c r="V76" s="324"/>
      <c r="W76" s="324"/>
      <c r="X76" s="324"/>
      <c r="Y76" s="324"/>
      <c r="Z76" s="324"/>
    </row>
    <row r="77" spans="1:26" ht="39.75" customHeight="1">
      <c r="A77" s="410"/>
      <c r="B77" s="411" t="s">
        <v>645</v>
      </c>
      <c r="C77" s="412"/>
      <c r="D77" s="798"/>
      <c r="E77" s="412"/>
      <c r="F77" s="412"/>
      <c r="G77" s="414"/>
      <c r="H77" s="412"/>
      <c r="I77" s="495"/>
      <c r="J77" s="495"/>
      <c r="K77" s="414"/>
      <c r="L77" s="414"/>
      <c r="M77" s="416"/>
      <c r="N77" s="423"/>
      <c r="O77" s="324"/>
      <c r="P77" s="324"/>
      <c r="Q77" s="324"/>
      <c r="R77" s="324"/>
      <c r="S77" s="324"/>
      <c r="T77" s="324"/>
      <c r="U77" s="324"/>
      <c r="V77" s="324"/>
      <c r="W77" s="324"/>
      <c r="X77" s="324"/>
      <c r="Y77" s="324"/>
      <c r="Z77" s="324"/>
    </row>
    <row r="78" spans="1:26" ht="39.75" customHeight="1">
      <c r="A78" s="410"/>
      <c r="B78" s="411" t="s">
        <v>646</v>
      </c>
      <c r="C78" s="412"/>
      <c r="D78" s="798"/>
      <c r="E78" s="412"/>
      <c r="F78" s="412"/>
      <c r="G78" s="414"/>
      <c r="H78" s="412"/>
      <c r="I78" s="495"/>
      <c r="J78" s="495"/>
      <c r="K78" s="414"/>
      <c r="L78" s="414"/>
      <c r="M78" s="416"/>
      <c r="N78" s="423"/>
      <c r="O78" s="324"/>
      <c r="P78" s="324"/>
      <c r="Q78" s="324"/>
      <c r="R78" s="324"/>
      <c r="S78" s="324"/>
      <c r="T78" s="324"/>
      <c r="U78" s="324"/>
      <c r="V78" s="324"/>
      <c r="W78" s="324"/>
      <c r="X78" s="324"/>
      <c r="Y78" s="324"/>
      <c r="Z78" s="324"/>
    </row>
    <row r="79" spans="1:26" ht="14.25" customHeight="1">
      <c r="A79" s="120"/>
      <c r="B79" s="120"/>
      <c r="C79" s="49"/>
      <c r="D79" s="49"/>
      <c r="E79" s="49"/>
      <c r="F79" s="49"/>
      <c r="G79" s="49"/>
      <c r="H79" s="49"/>
      <c r="I79" s="49"/>
      <c r="J79" s="49"/>
      <c r="K79" s="49"/>
      <c r="L79" s="49"/>
      <c r="M79" s="49"/>
      <c r="N79" s="249"/>
      <c r="O79" s="52"/>
      <c r="P79" s="52"/>
      <c r="Q79" s="52"/>
      <c r="R79" s="52"/>
      <c r="S79" s="52"/>
      <c r="T79" s="52"/>
      <c r="U79" s="52"/>
      <c r="V79" s="52"/>
      <c r="W79" s="52"/>
      <c r="X79" s="52"/>
      <c r="Y79" s="52"/>
      <c r="Z79" s="52"/>
    </row>
    <row r="80" spans="1:26" ht="14.25" customHeight="1">
      <c r="A80" s="120"/>
      <c r="B80" s="19"/>
      <c r="C80" s="19"/>
      <c r="D80" s="19"/>
      <c r="E80" s="2893" t="s">
        <v>291</v>
      </c>
      <c r="F80" s="2874"/>
      <c r="G80" s="2874"/>
      <c r="H80" s="2874"/>
      <c r="I80" s="2874"/>
      <c r="J80" s="2874"/>
      <c r="K80" s="2874"/>
      <c r="L80" s="2874"/>
      <c r="M80" s="2874"/>
      <c r="N80" s="249"/>
      <c r="O80" s="52"/>
      <c r="P80" s="52"/>
      <c r="Q80" s="52"/>
      <c r="R80" s="52"/>
      <c r="S80" s="52"/>
      <c r="T80" s="52"/>
      <c r="U80" s="52"/>
      <c r="V80" s="52"/>
      <c r="W80" s="52"/>
      <c r="X80" s="52"/>
      <c r="Y80" s="52"/>
      <c r="Z80" s="52"/>
    </row>
    <row r="81" spans="1:26" ht="15.75" customHeight="1">
      <c r="A81" s="120"/>
      <c r="B81" s="122" t="s">
        <v>992</v>
      </c>
      <c r="C81" s="19"/>
      <c r="D81" s="19"/>
      <c r="E81" s="2895" t="s">
        <v>993</v>
      </c>
      <c r="F81" s="2874"/>
      <c r="G81" s="2874"/>
      <c r="H81" s="2874"/>
      <c r="I81" s="2874"/>
      <c r="J81" s="2874"/>
      <c r="K81" s="2874"/>
      <c r="L81" s="2874"/>
      <c r="M81" s="2874"/>
      <c r="N81" s="249"/>
      <c r="O81" s="52"/>
      <c r="P81" s="52"/>
      <c r="Q81" s="52"/>
      <c r="R81" s="52"/>
      <c r="S81" s="52"/>
      <c r="T81" s="52"/>
      <c r="U81" s="52"/>
      <c r="V81" s="52"/>
      <c r="W81" s="52"/>
      <c r="X81" s="52"/>
      <c r="Y81" s="52"/>
      <c r="Z81" s="52"/>
    </row>
    <row r="82" spans="1:26" ht="15.75" customHeight="1">
      <c r="A82" s="120"/>
      <c r="B82" s="799" t="s">
        <v>994</v>
      </c>
      <c r="C82" s="19"/>
      <c r="D82" s="19"/>
      <c r="E82" s="2942" t="s">
        <v>994</v>
      </c>
      <c r="F82" s="2874"/>
      <c r="G82" s="2874"/>
      <c r="H82" s="2874"/>
      <c r="I82" s="2874"/>
      <c r="J82" s="2874"/>
      <c r="K82" s="2874"/>
      <c r="L82" s="2874"/>
      <c r="M82" s="2874"/>
      <c r="N82" s="249"/>
      <c r="O82" s="52"/>
      <c r="P82" s="52"/>
      <c r="Q82" s="52"/>
      <c r="R82" s="52"/>
      <c r="S82" s="52"/>
      <c r="T82" s="52"/>
      <c r="U82" s="52"/>
      <c r="V82" s="52"/>
      <c r="W82" s="52"/>
      <c r="X82" s="52"/>
      <c r="Y82" s="52"/>
      <c r="Z82" s="52"/>
    </row>
    <row r="83" spans="1:26" ht="14.25" customHeight="1">
      <c r="A83" s="120"/>
      <c r="B83" s="120"/>
      <c r="C83" s="49"/>
      <c r="D83" s="49"/>
      <c r="E83" s="49"/>
      <c r="F83" s="49"/>
      <c r="G83" s="49"/>
      <c r="H83" s="49"/>
      <c r="I83" s="49"/>
      <c r="J83" s="49"/>
      <c r="K83" s="49"/>
      <c r="L83" s="49"/>
      <c r="M83" s="49"/>
      <c r="N83" s="249"/>
      <c r="O83" s="52"/>
      <c r="P83" s="52"/>
      <c r="Q83" s="52"/>
      <c r="R83" s="52"/>
      <c r="S83" s="52"/>
      <c r="T83" s="52"/>
      <c r="U83" s="52"/>
      <c r="V83" s="52"/>
      <c r="W83" s="52"/>
      <c r="X83" s="52"/>
      <c r="Y83" s="52"/>
      <c r="Z83" s="52"/>
    </row>
    <row r="84" spans="1:26" ht="14.25" customHeight="1">
      <c r="A84" s="120"/>
      <c r="B84" s="120"/>
      <c r="C84" s="49"/>
      <c r="D84" s="49"/>
      <c r="E84" s="49"/>
      <c r="F84" s="49"/>
      <c r="G84" s="49"/>
      <c r="H84" s="49"/>
      <c r="I84" s="49"/>
      <c r="J84" s="49"/>
      <c r="K84" s="49"/>
      <c r="L84" s="49"/>
      <c r="M84" s="49"/>
      <c r="N84" s="249"/>
      <c r="O84" s="52"/>
      <c r="P84" s="52"/>
      <c r="Q84" s="52"/>
      <c r="R84" s="52"/>
      <c r="S84" s="52"/>
      <c r="T84" s="52"/>
      <c r="U84" s="52"/>
      <c r="V84" s="52"/>
      <c r="W84" s="52"/>
      <c r="X84" s="52"/>
      <c r="Y84" s="52"/>
      <c r="Z84" s="52"/>
    </row>
    <row r="85" spans="1:26" ht="14.25" customHeight="1">
      <c r="A85" s="120"/>
      <c r="B85" s="120"/>
      <c r="C85" s="49"/>
      <c r="D85" s="49"/>
      <c r="E85" s="49"/>
      <c r="F85" s="49"/>
      <c r="G85" s="49"/>
      <c r="H85" s="49"/>
      <c r="I85" s="49"/>
      <c r="J85" s="49"/>
      <c r="K85" s="49"/>
      <c r="L85" s="49"/>
      <c r="M85" s="49"/>
      <c r="N85" s="249"/>
      <c r="O85" s="52"/>
      <c r="P85" s="52"/>
      <c r="Q85" s="52"/>
      <c r="R85" s="52"/>
      <c r="S85" s="52"/>
      <c r="T85" s="52"/>
      <c r="U85" s="52"/>
      <c r="V85" s="52"/>
      <c r="W85" s="52"/>
      <c r="X85" s="52"/>
      <c r="Y85" s="52"/>
      <c r="Z85" s="52"/>
    </row>
    <row r="86" spans="1:26" ht="14.25" customHeight="1">
      <c r="A86" s="120"/>
      <c r="B86" s="120"/>
      <c r="C86" s="49"/>
      <c r="D86" s="49"/>
      <c r="E86" s="49"/>
      <c r="F86" s="49"/>
      <c r="G86" s="49"/>
      <c r="H86" s="49"/>
      <c r="I86" s="49"/>
      <c r="J86" s="49"/>
      <c r="K86" s="49"/>
      <c r="L86" s="49"/>
      <c r="M86" s="49"/>
      <c r="N86" s="249"/>
      <c r="O86" s="52"/>
      <c r="P86" s="52"/>
      <c r="Q86" s="52"/>
      <c r="R86" s="52"/>
      <c r="S86" s="52"/>
      <c r="T86" s="52"/>
      <c r="U86" s="52"/>
      <c r="V86" s="52"/>
      <c r="W86" s="52"/>
      <c r="X86" s="52"/>
      <c r="Y86" s="52"/>
      <c r="Z86" s="52"/>
    </row>
    <row r="87" spans="1:26" ht="14.25" customHeight="1">
      <c r="A87" s="120"/>
      <c r="B87" s="120"/>
      <c r="C87" s="49"/>
      <c r="D87" s="49"/>
      <c r="E87" s="49"/>
      <c r="F87" s="49"/>
      <c r="G87" s="49"/>
      <c r="H87" s="49"/>
      <c r="I87" s="49"/>
      <c r="J87" s="49"/>
      <c r="K87" s="49"/>
      <c r="L87" s="49"/>
      <c r="M87" s="49"/>
      <c r="N87" s="249"/>
      <c r="O87" s="52"/>
      <c r="P87" s="52"/>
      <c r="Q87" s="52"/>
      <c r="R87" s="52"/>
      <c r="S87" s="52"/>
      <c r="T87" s="52"/>
      <c r="U87" s="52"/>
      <c r="V87" s="52"/>
      <c r="W87" s="52"/>
      <c r="X87" s="52"/>
      <c r="Y87" s="52"/>
      <c r="Z87" s="52"/>
    </row>
    <row r="88" spans="1:26" ht="14.25" customHeight="1">
      <c r="A88" s="120"/>
      <c r="B88" s="120"/>
      <c r="C88" s="49"/>
      <c r="D88" s="49"/>
      <c r="E88" s="49"/>
      <c r="F88" s="49"/>
      <c r="G88" s="49"/>
      <c r="H88" s="49"/>
      <c r="I88" s="49"/>
      <c r="J88" s="49"/>
      <c r="K88" s="49"/>
      <c r="L88" s="49"/>
      <c r="M88" s="49"/>
      <c r="N88" s="249"/>
      <c r="O88" s="52"/>
      <c r="P88" s="52"/>
      <c r="Q88" s="52"/>
      <c r="R88" s="52"/>
      <c r="S88" s="52"/>
      <c r="T88" s="52"/>
      <c r="U88" s="52"/>
      <c r="V88" s="52"/>
      <c r="W88" s="52"/>
      <c r="X88" s="52"/>
      <c r="Y88" s="52"/>
      <c r="Z88" s="52"/>
    </row>
    <row r="89" spans="1:26" ht="14.25" customHeight="1">
      <c r="A89" s="120"/>
      <c r="B89" s="120"/>
      <c r="C89" s="49"/>
      <c r="D89" s="49"/>
      <c r="E89" s="49"/>
      <c r="F89" s="49"/>
      <c r="G89" s="49"/>
      <c r="H89" s="49"/>
      <c r="I89" s="49"/>
      <c r="J89" s="49"/>
      <c r="K89" s="49"/>
      <c r="L89" s="49"/>
      <c r="M89" s="49"/>
      <c r="N89" s="249"/>
      <c r="O89" s="52"/>
      <c r="P89" s="52"/>
      <c r="Q89" s="52"/>
      <c r="R89" s="52"/>
      <c r="S89" s="52"/>
      <c r="T89" s="52"/>
      <c r="U89" s="52"/>
      <c r="V89" s="52"/>
      <c r="W89" s="52"/>
      <c r="X89" s="52"/>
      <c r="Y89" s="52"/>
      <c r="Z89" s="52"/>
    </row>
    <row r="90" spans="1:26" ht="14.25" customHeight="1">
      <c r="A90" s="120"/>
      <c r="B90" s="120"/>
      <c r="C90" s="49"/>
      <c r="D90" s="49"/>
      <c r="E90" s="49"/>
      <c r="F90" s="49"/>
      <c r="G90" s="49"/>
      <c r="H90" s="49"/>
      <c r="I90" s="49"/>
      <c r="J90" s="49"/>
      <c r="K90" s="49"/>
      <c r="L90" s="49"/>
      <c r="M90" s="49"/>
      <c r="N90" s="249"/>
      <c r="O90" s="52"/>
      <c r="P90" s="52"/>
      <c r="Q90" s="52"/>
      <c r="R90" s="52"/>
      <c r="S90" s="52"/>
      <c r="T90" s="52"/>
      <c r="U90" s="52"/>
      <c r="V90" s="52"/>
      <c r="W90" s="52"/>
      <c r="X90" s="52"/>
      <c r="Y90" s="52"/>
      <c r="Z90" s="52"/>
    </row>
    <row r="91" spans="1:26" ht="14.25" customHeight="1">
      <c r="A91" s="120"/>
      <c r="B91" s="120"/>
      <c r="C91" s="49"/>
      <c r="D91" s="49"/>
      <c r="E91" s="49"/>
      <c r="F91" s="49"/>
      <c r="G91" s="49"/>
      <c r="H91" s="49"/>
      <c r="I91" s="49"/>
      <c r="J91" s="49"/>
      <c r="K91" s="49"/>
      <c r="L91" s="49"/>
      <c r="M91" s="49"/>
      <c r="N91" s="249"/>
      <c r="O91" s="52"/>
      <c r="P91" s="52"/>
      <c r="Q91" s="52"/>
      <c r="R91" s="52"/>
      <c r="S91" s="52"/>
      <c r="T91" s="52"/>
      <c r="U91" s="52"/>
      <c r="V91" s="52"/>
      <c r="W91" s="52"/>
      <c r="X91" s="52"/>
      <c r="Y91" s="52"/>
      <c r="Z91" s="52"/>
    </row>
    <row r="92" spans="1:26" ht="14.25" customHeight="1">
      <c r="A92" s="120"/>
      <c r="B92" s="120"/>
      <c r="C92" s="49"/>
      <c r="D92" s="49"/>
      <c r="E92" s="49"/>
      <c r="F92" s="49"/>
      <c r="G92" s="49"/>
      <c r="H92" s="49"/>
      <c r="I92" s="49"/>
      <c r="J92" s="49"/>
      <c r="K92" s="49"/>
      <c r="L92" s="49"/>
      <c r="M92" s="49"/>
      <c r="N92" s="249"/>
      <c r="O92" s="52"/>
      <c r="P92" s="52"/>
      <c r="Q92" s="52"/>
      <c r="R92" s="52"/>
      <c r="S92" s="52"/>
      <c r="T92" s="52"/>
      <c r="U92" s="52"/>
      <c r="V92" s="52"/>
      <c r="W92" s="52"/>
      <c r="X92" s="52"/>
      <c r="Y92" s="52"/>
      <c r="Z92" s="52"/>
    </row>
    <row r="93" spans="1:26" ht="14.25" customHeight="1">
      <c r="A93" s="120"/>
      <c r="B93" s="120"/>
      <c r="C93" s="49"/>
      <c r="D93" s="49"/>
      <c r="E93" s="49"/>
      <c r="F93" s="49"/>
      <c r="G93" s="49"/>
      <c r="H93" s="49"/>
      <c r="I93" s="49"/>
      <c r="J93" s="49"/>
      <c r="K93" s="49"/>
      <c r="L93" s="49"/>
      <c r="M93" s="49"/>
      <c r="N93" s="249"/>
      <c r="O93" s="52"/>
      <c r="P93" s="52"/>
      <c r="Q93" s="52"/>
      <c r="R93" s="52"/>
      <c r="S93" s="52"/>
      <c r="T93" s="52"/>
      <c r="U93" s="52"/>
      <c r="V93" s="52"/>
      <c r="W93" s="52"/>
      <c r="X93" s="52"/>
      <c r="Y93" s="52"/>
      <c r="Z93" s="52"/>
    </row>
    <row r="94" spans="1:26" ht="14.25" customHeight="1">
      <c r="A94" s="120"/>
      <c r="B94" s="120"/>
      <c r="C94" s="49"/>
      <c r="D94" s="49"/>
      <c r="E94" s="49"/>
      <c r="F94" s="49"/>
      <c r="G94" s="49"/>
      <c r="H94" s="49"/>
      <c r="I94" s="49"/>
      <c r="J94" s="49"/>
      <c r="K94" s="49"/>
      <c r="L94" s="49"/>
      <c r="M94" s="49"/>
      <c r="N94" s="249"/>
      <c r="O94" s="52"/>
      <c r="P94" s="52"/>
      <c r="Q94" s="52"/>
      <c r="R94" s="52"/>
      <c r="S94" s="52"/>
      <c r="T94" s="52"/>
      <c r="U94" s="52"/>
      <c r="V94" s="52"/>
      <c r="W94" s="52"/>
      <c r="X94" s="52"/>
      <c r="Y94" s="52"/>
      <c r="Z94" s="52"/>
    </row>
    <row r="95" spans="1:26" ht="14.25" customHeight="1">
      <c r="A95" s="120"/>
      <c r="B95" s="120"/>
      <c r="C95" s="49"/>
      <c r="D95" s="49"/>
      <c r="E95" s="49"/>
      <c r="F95" s="49"/>
      <c r="G95" s="49"/>
      <c r="H95" s="49"/>
      <c r="I95" s="49"/>
      <c r="J95" s="49"/>
      <c r="K95" s="49"/>
      <c r="L95" s="49"/>
      <c r="M95" s="49"/>
      <c r="N95" s="249"/>
      <c r="O95" s="52"/>
      <c r="P95" s="52"/>
      <c r="Q95" s="52"/>
      <c r="R95" s="52"/>
      <c r="S95" s="52"/>
      <c r="T95" s="52"/>
      <c r="U95" s="52"/>
      <c r="V95" s="52"/>
      <c r="W95" s="52"/>
      <c r="X95" s="52"/>
      <c r="Y95" s="52"/>
      <c r="Z95" s="52"/>
    </row>
    <row r="96" spans="1:26" ht="14.25" customHeight="1">
      <c r="A96" s="120"/>
      <c r="B96" s="120"/>
      <c r="C96" s="49"/>
      <c r="D96" s="49"/>
      <c r="E96" s="49"/>
      <c r="F96" s="49"/>
      <c r="G96" s="49"/>
      <c r="H96" s="49"/>
      <c r="I96" s="49"/>
      <c r="J96" s="49"/>
      <c r="K96" s="49"/>
      <c r="L96" s="49"/>
      <c r="M96" s="49"/>
      <c r="N96" s="249"/>
      <c r="O96" s="52"/>
      <c r="P96" s="52"/>
      <c r="Q96" s="52"/>
      <c r="R96" s="52"/>
      <c r="S96" s="52"/>
      <c r="T96" s="52"/>
      <c r="U96" s="52"/>
      <c r="V96" s="52"/>
      <c r="W96" s="52"/>
      <c r="X96" s="52"/>
      <c r="Y96" s="52"/>
      <c r="Z96" s="52"/>
    </row>
    <row r="97" spans="1:26" ht="14.25" customHeight="1">
      <c r="A97" s="120"/>
      <c r="B97" s="120"/>
      <c r="C97" s="49"/>
      <c r="D97" s="4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20"/>
      <c r="C98" s="49"/>
      <c r="D98" s="49"/>
      <c r="E98" s="49"/>
      <c r="F98" s="49"/>
      <c r="G98" s="49"/>
      <c r="H98" s="49"/>
      <c r="I98" s="49"/>
      <c r="J98" s="49"/>
      <c r="K98" s="49"/>
      <c r="L98" s="49"/>
      <c r="M98" s="49"/>
      <c r="N98" s="249"/>
      <c r="O98" s="52"/>
      <c r="P98" s="52"/>
      <c r="Q98" s="52"/>
      <c r="R98" s="52"/>
      <c r="S98" s="52"/>
      <c r="T98" s="52"/>
      <c r="U98" s="52"/>
      <c r="V98" s="52"/>
      <c r="W98" s="52"/>
      <c r="X98" s="52"/>
      <c r="Y98" s="52"/>
      <c r="Z98" s="52"/>
    </row>
    <row r="99" spans="1:26" ht="14.25" customHeight="1">
      <c r="A99" s="120"/>
      <c r="B99" s="120"/>
      <c r="C99" s="49"/>
      <c r="D99" s="49"/>
      <c r="E99" s="49"/>
      <c r="F99" s="49"/>
      <c r="G99" s="49"/>
      <c r="H99" s="49"/>
      <c r="I99" s="49"/>
      <c r="J99" s="49"/>
      <c r="K99" s="49"/>
      <c r="L99" s="49"/>
      <c r="M99" s="49"/>
      <c r="N99" s="52"/>
      <c r="O99" s="52"/>
      <c r="P99" s="52"/>
      <c r="Q99" s="52"/>
      <c r="R99" s="52"/>
      <c r="S99" s="52"/>
      <c r="T99" s="52"/>
      <c r="U99" s="52"/>
      <c r="V99" s="52"/>
      <c r="W99" s="52"/>
      <c r="X99" s="52"/>
      <c r="Y99" s="52"/>
      <c r="Z99" s="52"/>
    </row>
    <row r="100" spans="1:26" ht="14.25" customHeight="1">
      <c r="A100" s="51"/>
      <c r="B100" s="51"/>
      <c r="C100" s="430"/>
      <c r="D100" s="430"/>
      <c r="E100" s="430"/>
      <c r="F100" s="430"/>
      <c r="G100" s="430"/>
      <c r="H100" s="430"/>
      <c r="I100" s="430"/>
      <c r="J100" s="430"/>
      <c r="K100" s="430"/>
      <c r="L100" s="430"/>
      <c r="M100" s="430"/>
      <c r="N100" s="52"/>
      <c r="O100" s="52"/>
      <c r="P100" s="52"/>
      <c r="Q100" s="52"/>
      <c r="R100" s="52"/>
      <c r="S100" s="52"/>
      <c r="T100" s="52"/>
      <c r="U100" s="52"/>
      <c r="V100" s="52"/>
      <c r="W100" s="52"/>
      <c r="X100" s="52"/>
      <c r="Y100" s="52"/>
      <c r="Z100" s="52"/>
    </row>
    <row r="101" spans="1:26" ht="14.25" customHeight="1">
      <c r="A101" s="51"/>
      <c r="B101" s="51"/>
      <c r="C101" s="430"/>
      <c r="D101" s="430"/>
      <c r="E101" s="430"/>
      <c r="F101" s="430"/>
      <c r="G101" s="430"/>
      <c r="H101" s="430"/>
      <c r="I101" s="430"/>
      <c r="J101" s="430"/>
      <c r="K101" s="430"/>
      <c r="L101" s="430"/>
      <c r="M101" s="430"/>
      <c r="N101" s="52"/>
      <c r="O101" s="52"/>
      <c r="P101" s="52"/>
      <c r="Q101" s="52"/>
      <c r="R101" s="52"/>
      <c r="S101" s="52"/>
      <c r="T101" s="52"/>
      <c r="U101" s="52"/>
      <c r="V101" s="52"/>
      <c r="W101" s="52"/>
      <c r="X101" s="52"/>
      <c r="Y101" s="52"/>
      <c r="Z101" s="52"/>
    </row>
    <row r="102" spans="1:26" ht="14.25" customHeight="1">
      <c r="A102" s="51"/>
      <c r="B102" s="51"/>
      <c r="C102" s="430"/>
      <c r="D102" s="430"/>
      <c r="E102" s="430"/>
      <c r="F102" s="430"/>
      <c r="G102" s="430"/>
      <c r="H102" s="430"/>
      <c r="I102" s="430"/>
      <c r="J102" s="430"/>
      <c r="K102" s="430"/>
      <c r="L102" s="430"/>
      <c r="M102" s="430"/>
      <c r="N102" s="52"/>
      <c r="O102" s="52"/>
      <c r="P102" s="52"/>
      <c r="Q102" s="52"/>
      <c r="R102" s="52"/>
      <c r="S102" s="52"/>
      <c r="T102" s="52"/>
      <c r="U102" s="52"/>
      <c r="V102" s="52"/>
      <c r="W102" s="52"/>
      <c r="X102" s="52"/>
      <c r="Y102" s="52"/>
      <c r="Z102" s="52"/>
    </row>
    <row r="103" spans="1:26" ht="14.25" customHeight="1">
      <c r="A103" s="51"/>
      <c r="B103" s="51"/>
      <c r="C103" s="430"/>
      <c r="D103" s="430"/>
      <c r="E103" s="430"/>
      <c r="F103" s="430"/>
      <c r="G103" s="430"/>
      <c r="H103" s="430"/>
      <c r="I103" s="430"/>
      <c r="J103" s="430"/>
      <c r="K103" s="430"/>
      <c r="L103" s="430"/>
      <c r="M103" s="430"/>
      <c r="N103" s="52"/>
      <c r="O103" s="52"/>
      <c r="P103" s="52"/>
      <c r="Q103" s="52"/>
      <c r="R103" s="52"/>
      <c r="S103" s="52"/>
      <c r="T103" s="52"/>
      <c r="U103" s="52"/>
      <c r="V103" s="52"/>
      <c r="W103" s="52"/>
      <c r="X103" s="52"/>
      <c r="Y103" s="52"/>
      <c r="Z103" s="52"/>
    </row>
    <row r="104" spans="1:26" ht="14.25" customHeight="1">
      <c r="A104" s="51"/>
      <c r="B104" s="51"/>
      <c r="C104" s="430"/>
      <c r="D104" s="430"/>
      <c r="E104" s="430"/>
      <c r="F104" s="430"/>
      <c r="G104" s="430"/>
      <c r="H104" s="430"/>
      <c r="I104" s="430"/>
      <c r="J104" s="430"/>
      <c r="K104" s="430"/>
      <c r="L104" s="430"/>
      <c r="M104" s="430"/>
      <c r="N104" s="52"/>
      <c r="O104" s="52"/>
      <c r="P104" s="52"/>
      <c r="Q104" s="52"/>
      <c r="R104" s="52"/>
      <c r="S104" s="52"/>
      <c r="T104" s="52"/>
      <c r="U104" s="52"/>
      <c r="V104" s="52"/>
      <c r="W104" s="52"/>
      <c r="X104" s="52"/>
      <c r="Y104" s="52"/>
      <c r="Z104" s="52"/>
    </row>
    <row r="105" spans="1:26" ht="14.25" customHeight="1">
      <c r="A105" s="51"/>
      <c r="B105" s="51"/>
      <c r="C105" s="430"/>
      <c r="D105" s="430"/>
      <c r="E105" s="430"/>
      <c r="F105" s="430"/>
      <c r="G105" s="430"/>
      <c r="H105" s="430"/>
      <c r="I105" s="430"/>
      <c r="J105" s="430"/>
      <c r="K105" s="430"/>
      <c r="L105" s="430"/>
      <c r="M105" s="430"/>
      <c r="N105" s="52"/>
      <c r="O105" s="52"/>
      <c r="P105" s="52"/>
      <c r="Q105" s="52"/>
      <c r="R105" s="52"/>
      <c r="S105" s="52"/>
      <c r="T105" s="52"/>
      <c r="U105" s="52"/>
      <c r="V105" s="52"/>
      <c r="W105" s="52"/>
      <c r="X105" s="52"/>
      <c r="Y105" s="52"/>
      <c r="Z105" s="52"/>
    </row>
    <row r="106" spans="1:26" ht="14.25" customHeight="1">
      <c r="A106" s="51"/>
      <c r="B106" s="51"/>
      <c r="C106" s="430"/>
      <c r="D106" s="430"/>
      <c r="E106" s="430"/>
      <c r="F106" s="430"/>
      <c r="G106" s="430"/>
      <c r="H106" s="430"/>
      <c r="I106" s="430"/>
      <c r="J106" s="430"/>
      <c r="K106" s="430"/>
      <c r="L106" s="430"/>
      <c r="M106" s="430"/>
      <c r="N106" s="52"/>
      <c r="O106" s="52"/>
      <c r="P106" s="52"/>
      <c r="Q106" s="52"/>
      <c r="R106" s="52"/>
      <c r="S106" s="52"/>
      <c r="T106" s="52"/>
      <c r="U106" s="52"/>
      <c r="V106" s="52"/>
      <c r="W106" s="52"/>
      <c r="X106" s="52"/>
      <c r="Y106" s="52"/>
      <c r="Z106" s="52"/>
    </row>
    <row r="107" spans="1:26" ht="14.25" customHeight="1">
      <c r="A107" s="51"/>
      <c r="B107" s="51"/>
      <c r="C107" s="430"/>
      <c r="D107" s="430"/>
      <c r="E107" s="430"/>
      <c r="F107" s="430"/>
      <c r="G107" s="430"/>
      <c r="H107" s="430"/>
      <c r="I107" s="430"/>
      <c r="J107" s="430"/>
      <c r="K107" s="430"/>
      <c r="L107" s="430"/>
      <c r="M107" s="430"/>
      <c r="N107" s="52"/>
      <c r="O107" s="52"/>
      <c r="P107" s="52"/>
      <c r="Q107" s="52"/>
      <c r="R107" s="52"/>
      <c r="S107" s="52"/>
      <c r="T107" s="52"/>
      <c r="U107" s="52"/>
      <c r="V107" s="52"/>
      <c r="W107" s="52"/>
      <c r="X107" s="52"/>
      <c r="Y107" s="52"/>
      <c r="Z107" s="52"/>
    </row>
    <row r="108" spans="1:26" ht="14.25" customHeight="1">
      <c r="A108" s="51"/>
      <c r="B108" s="51"/>
      <c r="C108" s="430"/>
      <c r="D108" s="430"/>
      <c r="E108" s="430"/>
      <c r="F108" s="430"/>
      <c r="G108" s="430"/>
      <c r="H108" s="430"/>
      <c r="I108" s="430"/>
      <c r="J108" s="430"/>
      <c r="K108" s="430"/>
      <c r="L108" s="430"/>
      <c r="M108" s="430"/>
      <c r="N108" s="52"/>
      <c r="O108" s="52"/>
      <c r="P108" s="52"/>
      <c r="Q108" s="52"/>
      <c r="R108" s="52"/>
      <c r="S108" s="52"/>
      <c r="T108" s="52"/>
      <c r="U108" s="52"/>
      <c r="V108" s="52"/>
      <c r="W108" s="52"/>
      <c r="X108" s="52"/>
      <c r="Y108" s="52"/>
      <c r="Z108" s="52"/>
    </row>
    <row r="109" spans="1:26" ht="14.25" customHeight="1">
      <c r="A109" s="51"/>
      <c r="B109" s="51"/>
      <c r="C109" s="430"/>
      <c r="D109" s="430"/>
      <c r="E109" s="430"/>
      <c r="F109" s="430"/>
      <c r="G109" s="430"/>
      <c r="H109" s="430"/>
      <c r="I109" s="430"/>
      <c r="J109" s="430"/>
      <c r="K109" s="430"/>
      <c r="L109" s="430"/>
      <c r="M109" s="430"/>
      <c r="N109" s="52"/>
      <c r="O109" s="52"/>
      <c r="P109" s="52"/>
      <c r="Q109" s="52"/>
      <c r="R109" s="52"/>
      <c r="S109" s="52"/>
      <c r="T109" s="52"/>
      <c r="U109" s="52"/>
      <c r="V109" s="52"/>
      <c r="W109" s="52"/>
      <c r="X109" s="52"/>
      <c r="Y109" s="52"/>
      <c r="Z109" s="52"/>
    </row>
    <row r="110" spans="1:26" ht="14.25" customHeight="1">
      <c r="A110" s="51"/>
      <c r="B110" s="51"/>
      <c r="C110" s="430"/>
      <c r="D110" s="430"/>
      <c r="E110" s="430"/>
      <c r="F110" s="430"/>
      <c r="G110" s="430"/>
      <c r="H110" s="430"/>
      <c r="I110" s="430"/>
      <c r="J110" s="430"/>
      <c r="K110" s="430"/>
      <c r="L110" s="430"/>
      <c r="M110" s="430"/>
      <c r="N110" s="52"/>
      <c r="O110" s="52"/>
      <c r="P110" s="52"/>
      <c r="Q110" s="52"/>
      <c r="R110" s="52"/>
      <c r="S110" s="52"/>
      <c r="T110" s="52"/>
      <c r="U110" s="52"/>
      <c r="V110" s="52"/>
      <c r="W110" s="52"/>
      <c r="X110" s="52"/>
      <c r="Y110" s="52"/>
      <c r="Z110" s="52"/>
    </row>
    <row r="111" spans="1:26" ht="14.25" customHeight="1">
      <c r="A111" s="51"/>
      <c r="B111" s="51"/>
      <c r="C111" s="430"/>
      <c r="D111" s="430"/>
      <c r="E111" s="430"/>
      <c r="F111" s="430"/>
      <c r="G111" s="430"/>
      <c r="H111" s="430"/>
      <c r="I111" s="430"/>
      <c r="J111" s="430"/>
      <c r="K111" s="430"/>
      <c r="L111" s="430"/>
      <c r="M111" s="430"/>
      <c r="N111" s="52"/>
      <c r="O111" s="52"/>
      <c r="P111" s="52"/>
      <c r="Q111" s="52"/>
      <c r="R111" s="52"/>
      <c r="S111" s="52"/>
      <c r="T111" s="52"/>
      <c r="U111" s="52"/>
      <c r="V111" s="52"/>
      <c r="W111" s="52"/>
      <c r="X111" s="52"/>
      <c r="Y111" s="52"/>
      <c r="Z111" s="52"/>
    </row>
    <row r="112" spans="1:26" ht="14.25" customHeight="1">
      <c r="A112" s="51"/>
      <c r="B112" s="51"/>
      <c r="C112" s="430"/>
      <c r="D112" s="430"/>
      <c r="E112" s="430"/>
      <c r="F112" s="430"/>
      <c r="G112" s="430"/>
      <c r="H112" s="430"/>
      <c r="I112" s="430"/>
      <c r="J112" s="430"/>
      <c r="K112" s="430"/>
      <c r="L112" s="430"/>
      <c r="M112" s="430"/>
      <c r="N112" s="52"/>
      <c r="O112" s="52"/>
      <c r="P112" s="52"/>
      <c r="Q112" s="52"/>
      <c r="R112" s="52"/>
      <c r="S112" s="52"/>
      <c r="T112" s="52"/>
      <c r="U112" s="52"/>
      <c r="V112" s="52"/>
      <c r="W112" s="52"/>
      <c r="X112" s="52"/>
      <c r="Y112" s="52"/>
      <c r="Z112" s="52"/>
    </row>
    <row r="113" spans="1:26" ht="14.25" customHeight="1">
      <c r="A113" s="51"/>
      <c r="B113" s="51"/>
      <c r="C113" s="430"/>
      <c r="D113" s="430"/>
      <c r="E113" s="430"/>
      <c r="F113" s="430"/>
      <c r="G113" s="430"/>
      <c r="H113" s="430"/>
      <c r="I113" s="430"/>
      <c r="J113" s="430"/>
      <c r="K113" s="430"/>
      <c r="L113" s="430"/>
      <c r="M113" s="430"/>
      <c r="N113" s="52"/>
      <c r="O113" s="52"/>
      <c r="P113" s="52"/>
      <c r="Q113" s="52"/>
      <c r="R113" s="52"/>
      <c r="S113" s="52"/>
      <c r="T113" s="52"/>
      <c r="U113" s="52"/>
      <c r="V113" s="52"/>
      <c r="W113" s="52"/>
      <c r="X113" s="52"/>
      <c r="Y113" s="52"/>
      <c r="Z113" s="52"/>
    </row>
    <row r="114" spans="1:26" ht="14.25" customHeight="1">
      <c r="A114" s="51"/>
      <c r="B114" s="51"/>
      <c r="C114" s="430"/>
      <c r="D114" s="430"/>
      <c r="E114" s="430"/>
      <c r="F114" s="430"/>
      <c r="G114" s="430"/>
      <c r="H114" s="430"/>
      <c r="I114" s="430"/>
      <c r="J114" s="430"/>
      <c r="K114" s="430"/>
      <c r="L114" s="430"/>
      <c r="M114" s="430"/>
      <c r="N114" s="52"/>
      <c r="O114" s="52"/>
      <c r="P114" s="52"/>
      <c r="Q114" s="52"/>
      <c r="R114" s="52"/>
      <c r="S114" s="52"/>
      <c r="T114" s="52"/>
      <c r="U114" s="52"/>
      <c r="V114" s="52"/>
      <c r="W114" s="52"/>
      <c r="X114" s="52"/>
      <c r="Y114" s="52"/>
      <c r="Z114" s="52"/>
    </row>
    <row r="115" spans="1:26" ht="14.25" customHeight="1">
      <c r="A115" s="51"/>
      <c r="B115" s="51"/>
      <c r="C115" s="430"/>
      <c r="D115" s="430"/>
      <c r="E115" s="430"/>
      <c r="F115" s="430"/>
      <c r="G115" s="430"/>
      <c r="H115" s="430"/>
      <c r="I115" s="430"/>
      <c r="J115" s="430"/>
      <c r="K115" s="430"/>
      <c r="L115" s="430"/>
      <c r="M115" s="430"/>
      <c r="N115" s="52"/>
      <c r="O115" s="52"/>
      <c r="P115" s="52"/>
      <c r="Q115" s="52"/>
      <c r="R115" s="52"/>
      <c r="S115" s="52"/>
      <c r="T115" s="52"/>
      <c r="U115" s="52"/>
      <c r="V115" s="52"/>
      <c r="W115" s="52"/>
      <c r="X115" s="52"/>
      <c r="Y115" s="52"/>
      <c r="Z115" s="52"/>
    </row>
    <row r="116" spans="1:26" ht="14.25" customHeight="1">
      <c r="A116" s="51"/>
      <c r="B116" s="51"/>
      <c r="C116" s="430"/>
      <c r="D116" s="430"/>
      <c r="E116" s="430"/>
      <c r="F116" s="430"/>
      <c r="G116" s="430"/>
      <c r="H116" s="430"/>
      <c r="I116" s="430"/>
      <c r="J116" s="430"/>
      <c r="K116" s="430"/>
      <c r="L116" s="430"/>
      <c r="M116" s="430"/>
      <c r="N116" s="52"/>
      <c r="O116" s="52"/>
      <c r="P116" s="52"/>
      <c r="Q116" s="52"/>
      <c r="R116" s="52"/>
      <c r="S116" s="52"/>
      <c r="T116" s="52"/>
      <c r="U116" s="52"/>
      <c r="V116" s="52"/>
      <c r="W116" s="52"/>
      <c r="X116" s="52"/>
      <c r="Y116" s="52"/>
      <c r="Z116" s="52"/>
    </row>
    <row r="117" spans="1:26" ht="14.25" customHeight="1">
      <c r="A117" s="51"/>
      <c r="B117" s="51"/>
      <c r="C117" s="430"/>
      <c r="D117" s="430"/>
      <c r="E117" s="430"/>
      <c r="F117" s="430"/>
      <c r="G117" s="430"/>
      <c r="H117" s="430"/>
      <c r="I117" s="430"/>
      <c r="J117" s="430"/>
      <c r="K117" s="430"/>
      <c r="L117" s="430"/>
      <c r="M117" s="430"/>
      <c r="N117" s="52"/>
      <c r="O117" s="52"/>
      <c r="P117" s="52"/>
      <c r="Q117" s="52"/>
      <c r="R117" s="52"/>
      <c r="S117" s="52"/>
      <c r="T117" s="52"/>
      <c r="U117" s="52"/>
      <c r="V117" s="52"/>
      <c r="W117" s="52"/>
      <c r="X117" s="52"/>
      <c r="Y117" s="52"/>
      <c r="Z117" s="52"/>
    </row>
    <row r="118" spans="1:26" ht="14.25" customHeight="1">
      <c r="A118" s="51"/>
      <c r="B118" s="51"/>
      <c r="C118" s="430"/>
      <c r="D118" s="430"/>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430"/>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430"/>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430"/>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430"/>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430"/>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430"/>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430"/>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430"/>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430"/>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430"/>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430"/>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430"/>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430"/>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430"/>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430"/>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430"/>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430"/>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430"/>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430"/>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430"/>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430"/>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430"/>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430"/>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430"/>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430"/>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430"/>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0"/>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0"/>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0"/>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0"/>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0"/>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0"/>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0"/>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0"/>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0"/>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0"/>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0"/>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0"/>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0"/>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0"/>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0"/>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0"/>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0"/>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0"/>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0"/>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0"/>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0"/>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0"/>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0"/>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0"/>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0"/>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0"/>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0"/>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0"/>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0"/>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0"/>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0"/>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0"/>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0"/>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0"/>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0"/>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0"/>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0"/>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0"/>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0"/>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0"/>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0"/>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0"/>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0"/>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0"/>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0"/>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0"/>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0"/>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0"/>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0"/>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0"/>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0"/>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0"/>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0"/>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0"/>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0"/>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0"/>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0"/>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0"/>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0"/>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0"/>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0"/>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0"/>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0"/>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0"/>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0"/>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0"/>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0"/>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0"/>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0"/>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0"/>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0"/>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0"/>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0"/>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0"/>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0"/>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0"/>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0"/>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0"/>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0"/>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0"/>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0"/>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0"/>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0"/>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0"/>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0"/>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0"/>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0"/>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0"/>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0"/>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0"/>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0"/>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0"/>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0"/>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0"/>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0"/>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0"/>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0"/>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0"/>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0"/>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0"/>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0"/>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0"/>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0"/>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0"/>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0"/>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0"/>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0"/>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0"/>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0"/>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0"/>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0"/>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0"/>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0"/>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0"/>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0"/>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0"/>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0"/>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0"/>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0"/>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0"/>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0"/>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0"/>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0"/>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0"/>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0"/>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0"/>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0"/>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0"/>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0"/>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0"/>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0"/>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0"/>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0"/>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0"/>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0"/>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0"/>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0"/>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0"/>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0"/>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0"/>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0"/>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0"/>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0"/>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0"/>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0"/>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0"/>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0"/>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0"/>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0"/>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0"/>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0"/>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0"/>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0"/>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0"/>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0"/>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0"/>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0"/>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0"/>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0"/>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0"/>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0"/>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0"/>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0"/>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0"/>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0"/>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0"/>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0"/>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0"/>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0"/>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0"/>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0"/>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0"/>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0"/>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0"/>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0"/>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0"/>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0"/>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0"/>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0"/>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0"/>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0"/>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0"/>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4.25" customHeight="1">
      <c r="A327" s="51"/>
      <c r="B327" s="51"/>
      <c r="C327" s="430"/>
      <c r="D327" s="430"/>
      <c r="E327" s="430"/>
      <c r="F327" s="430"/>
      <c r="G327" s="430"/>
      <c r="H327" s="430"/>
      <c r="I327" s="430"/>
      <c r="J327" s="430"/>
      <c r="K327" s="430"/>
      <c r="L327" s="430"/>
      <c r="M327" s="430"/>
      <c r="N327" s="52"/>
      <c r="O327" s="52"/>
      <c r="P327" s="52"/>
      <c r="Q327" s="52"/>
      <c r="R327" s="52"/>
      <c r="S327" s="52"/>
      <c r="T327" s="52"/>
      <c r="U327" s="52"/>
      <c r="V327" s="52"/>
      <c r="W327" s="52"/>
      <c r="X327" s="52"/>
      <c r="Y327" s="52"/>
      <c r="Z327" s="52"/>
    </row>
    <row r="328" spans="1:26" ht="14.25" customHeight="1">
      <c r="A328" s="51"/>
      <c r="B328" s="51"/>
      <c r="C328" s="430"/>
      <c r="D328" s="430"/>
      <c r="E328" s="430"/>
      <c r="F328" s="430"/>
      <c r="G328" s="430"/>
      <c r="H328" s="430"/>
      <c r="I328" s="430"/>
      <c r="J328" s="430"/>
      <c r="K328" s="430"/>
      <c r="L328" s="430"/>
      <c r="M328" s="430"/>
      <c r="N328" s="52"/>
      <c r="O328" s="52"/>
      <c r="P328" s="52"/>
      <c r="Q328" s="52"/>
      <c r="R328" s="52"/>
      <c r="S328" s="52"/>
      <c r="T328" s="52"/>
      <c r="U328" s="52"/>
      <c r="V328" s="52"/>
      <c r="W328" s="52"/>
      <c r="X328" s="52"/>
      <c r="Y328" s="52"/>
      <c r="Z328" s="52"/>
    </row>
    <row r="329" spans="1:26" ht="14.25" customHeight="1">
      <c r="A329" s="51"/>
      <c r="B329" s="51"/>
      <c r="C329" s="430"/>
      <c r="D329" s="430"/>
      <c r="E329" s="430"/>
      <c r="F329" s="430"/>
      <c r="G329" s="430"/>
      <c r="H329" s="430"/>
      <c r="I329" s="430"/>
      <c r="J329" s="430"/>
      <c r="K329" s="430"/>
      <c r="L329" s="430"/>
      <c r="M329" s="430"/>
      <c r="N329" s="52"/>
      <c r="O329" s="52"/>
      <c r="P329" s="52"/>
      <c r="Q329" s="52"/>
      <c r="R329" s="52"/>
      <c r="S329" s="52"/>
      <c r="T329" s="52"/>
      <c r="U329" s="52"/>
      <c r="V329" s="52"/>
      <c r="W329" s="52"/>
      <c r="X329" s="52"/>
      <c r="Y329" s="52"/>
      <c r="Z329" s="52"/>
    </row>
    <row r="330" spans="1:26" ht="14.25" customHeight="1">
      <c r="A330" s="51"/>
      <c r="B330" s="51"/>
      <c r="C330" s="430"/>
      <c r="D330" s="430"/>
      <c r="E330" s="430"/>
      <c r="F330" s="430"/>
      <c r="G330" s="430"/>
      <c r="H330" s="430"/>
      <c r="I330" s="430"/>
      <c r="J330" s="430"/>
      <c r="K330" s="430"/>
      <c r="L330" s="430"/>
      <c r="M330" s="430"/>
      <c r="N330" s="52"/>
      <c r="O330" s="52"/>
      <c r="P330" s="52"/>
      <c r="Q330" s="52"/>
      <c r="R330" s="52"/>
      <c r="S330" s="52"/>
      <c r="T330" s="52"/>
      <c r="U330" s="52"/>
      <c r="V330" s="52"/>
      <c r="W330" s="52"/>
      <c r="X330" s="52"/>
      <c r="Y330" s="52"/>
      <c r="Z330" s="52"/>
    </row>
    <row r="331" spans="1:26" ht="14.25" customHeight="1">
      <c r="A331" s="51"/>
      <c r="B331" s="51"/>
      <c r="C331" s="430"/>
      <c r="D331" s="430"/>
      <c r="E331" s="430"/>
      <c r="F331" s="430"/>
      <c r="G331" s="430"/>
      <c r="H331" s="430"/>
      <c r="I331" s="430"/>
      <c r="J331" s="430"/>
      <c r="K331" s="430"/>
      <c r="L331" s="430"/>
      <c r="M331" s="430"/>
      <c r="N331" s="52"/>
      <c r="O331" s="52"/>
      <c r="P331" s="52"/>
      <c r="Q331" s="52"/>
      <c r="R331" s="52"/>
      <c r="S331" s="52"/>
      <c r="T331" s="52"/>
      <c r="U331" s="52"/>
      <c r="V331" s="52"/>
      <c r="W331" s="52"/>
      <c r="X331" s="52"/>
      <c r="Y331" s="52"/>
      <c r="Z331" s="52"/>
    </row>
    <row r="332" spans="1:26" ht="14.25" customHeight="1">
      <c r="A332" s="51"/>
      <c r="B332" s="51"/>
      <c r="C332" s="430"/>
      <c r="D332" s="430"/>
      <c r="E332" s="430"/>
      <c r="F332" s="430"/>
      <c r="G332" s="430"/>
      <c r="H332" s="430"/>
      <c r="I332" s="430"/>
      <c r="J332" s="430"/>
      <c r="K332" s="430"/>
      <c r="L332" s="430"/>
      <c r="M332" s="430"/>
      <c r="N332" s="52"/>
      <c r="O332" s="52"/>
      <c r="P332" s="52"/>
      <c r="Q332" s="52"/>
      <c r="R332" s="52"/>
      <c r="S332" s="52"/>
      <c r="T332" s="52"/>
      <c r="U332" s="52"/>
      <c r="V332" s="52"/>
      <c r="W332" s="52"/>
      <c r="X332" s="52"/>
      <c r="Y332" s="52"/>
      <c r="Z332" s="52"/>
    </row>
    <row r="333" spans="1:26" ht="14.25" customHeight="1">
      <c r="A333" s="51"/>
      <c r="B333" s="51"/>
      <c r="C333" s="430"/>
      <c r="D333" s="430"/>
      <c r="E333" s="430"/>
      <c r="F333" s="430"/>
      <c r="G333" s="430"/>
      <c r="H333" s="430"/>
      <c r="I333" s="430"/>
      <c r="J333" s="430"/>
      <c r="K333" s="430"/>
      <c r="L333" s="430"/>
      <c r="M333" s="430"/>
      <c r="N333" s="52"/>
      <c r="O333" s="52"/>
      <c r="P333" s="52"/>
      <c r="Q333" s="52"/>
      <c r="R333" s="52"/>
      <c r="S333" s="52"/>
      <c r="T333" s="52"/>
      <c r="U333" s="52"/>
      <c r="V333" s="52"/>
      <c r="W333" s="52"/>
      <c r="X333" s="52"/>
      <c r="Y333" s="52"/>
      <c r="Z333" s="52"/>
    </row>
    <row r="334" spans="1:26" ht="14.25" customHeight="1">
      <c r="A334" s="51"/>
      <c r="B334" s="51"/>
      <c r="C334" s="430"/>
      <c r="D334" s="430"/>
      <c r="E334" s="430"/>
      <c r="F334" s="430"/>
      <c r="G334" s="430"/>
      <c r="H334" s="430"/>
      <c r="I334" s="430"/>
      <c r="J334" s="430"/>
      <c r="K334" s="430"/>
      <c r="L334" s="430"/>
      <c r="M334" s="430"/>
      <c r="N334" s="52"/>
      <c r="O334" s="52"/>
      <c r="P334" s="52"/>
      <c r="Q334" s="52"/>
      <c r="R334" s="52"/>
      <c r="S334" s="52"/>
      <c r="T334" s="52"/>
      <c r="U334" s="52"/>
      <c r="V334" s="52"/>
      <c r="W334" s="52"/>
      <c r="X334" s="52"/>
      <c r="Y334" s="52"/>
      <c r="Z334" s="52"/>
    </row>
    <row r="335" spans="1:26" ht="14.25" customHeight="1">
      <c r="A335" s="51"/>
      <c r="B335" s="51"/>
      <c r="C335" s="430"/>
      <c r="D335" s="430"/>
      <c r="E335" s="430"/>
      <c r="F335" s="430"/>
      <c r="G335" s="430"/>
      <c r="H335" s="430"/>
      <c r="I335" s="430"/>
      <c r="J335" s="430"/>
      <c r="K335" s="430"/>
      <c r="L335" s="430"/>
      <c r="M335" s="430"/>
      <c r="N335" s="52"/>
      <c r="O335" s="52"/>
      <c r="P335" s="52"/>
      <c r="Q335" s="52"/>
      <c r="R335" s="52"/>
      <c r="S335" s="52"/>
      <c r="T335" s="52"/>
      <c r="U335" s="52"/>
      <c r="V335" s="52"/>
      <c r="W335" s="52"/>
      <c r="X335" s="52"/>
      <c r="Y335" s="52"/>
      <c r="Z335" s="52"/>
    </row>
    <row r="336" spans="1:26" ht="14.25" customHeight="1">
      <c r="A336" s="51"/>
      <c r="B336" s="51"/>
      <c r="C336" s="430"/>
      <c r="D336" s="430"/>
      <c r="E336" s="430"/>
      <c r="F336" s="430"/>
      <c r="G336" s="430"/>
      <c r="H336" s="430"/>
      <c r="I336" s="430"/>
      <c r="J336" s="430"/>
      <c r="K336" s="430"/>
      <c r="L336" s="430"/>
      <c r="M336" s="430"/>
      <c r="N336" s="52"/>
      <c r="O336" s="52"/>
      <c r="P336" s="52"/>
      <c r="Q336" s="52"/>
      <c r="R336" s="52"/>
      <c r="S336" s="52"/>
      <c r="T336" s="52"/>
      <c r="U336" s="52"/>
      <c r="V336" s="52"/>
      <c r="W336" s="52"/>
      <c r="X336" s="52"/>
      <c r="Y336" s="52"/>
      <c r="Z336" s="52"/>
    </row>
    <row r="337" spans="1:26" ht="14.25" customHeight="1">
      <c r="A337" s="51"/>
      <c r="B337" s="51"/>
      <c r="C337" s="430"/>
      <c r="D337" s="430"/>
      <c r="E337" s="430"/>
      <c r="F337" s="430"/>
      <c r="G337" s="430"/>
      <c r="H337" s="430"/>
      <c r="I337" s="430"/>
      <c r="J337" s="430"/>
      <c r="K337" s="430"/>
      <c r="L337" s="430"/>
      <c r="M337" s="430"/>
      <c r="N337" s="52"/>
      <c r="O337" s="52"/>
      <c r="P337" s="52"/>
      <c r="Q337" s="52"/>
      <c r="R337" s="52"/>
      <c r="S337" s="52"/>
      <c r="T337" s="52"/>
      <c r="U337" s="52"/>
      <c r="V337" s="52"/>
      <c r="W337" s="52"/>
      <c r="X337" s="52"/>
      <c r="Y337" s="52"/>
      <c r="Z337" s="52"/>
    </row>
    <row r="338" spans="1:26" ht="14.25" customHeight="1">
      <c r="A338" s="51"/>
      <c r="B338" s="51"/>
      <c r="C338" s="430"/>
      <c r="D338" s="430"/>
      <c r="E338" s="430"/>
      <c r="F338" s="430"/>
      <c r="G338" s="430"/>
      <c r="H338" s="430"/>
      <c r="I338" s="430"/>
      <c r="J338" s="430"/>
      <c r="K338" s="430"/>
      <c r="L338" s="430"/>
      <c r="M338" s="430"/>
      <c r="N338" s="52"/>
      <c r="O338" s="52"/>
      <c r="P338" s="52"/>
      <c r="Q338" s="52"/>
      <c r="R338" s="52"/>
      <c r="S338" s="52"/>
      <c r="T338" s="52"/>
      <c r="U338" s="52"/>
      <c r="V338" s="52"/>
      <c r="W338" s="52"/>
      <c r="X338" s="52"/>
      <c r="Y338" s="52"/>
      <c r="Z338" s="52"/>
    </row>
    <row r="339" spans="1:26" ht="14.25" customHeight="1">
      <c r="A339" s="51"/>
      <c r="B339" s="51"/>
      <c r="C339" s="430"/>
      <c r="D339" s="430"/>
      <c r="E339" s="430"/>
      <c r="F339" s="430"/>
      <c r="G339" s="430"/>
      <c r="H339" s="430"/>
      <c r="I339" s="430"/>
      <c r="J339" s="430"/>
      <c r="K339" s="430"/>
      <c r="L339" s="430"/>
      <c r="M339" s="430"/>
      <c r="N339" s="52"/>
      <c r="O339" s="52"/>
      <c r="P339" s="52"/>
      <c r="Q339" s="52"/>
      <c r="R339" s="52"/>
      <c r="S339" s="52"/>
      <c r="T339" s="52"/>
      <c r="U339" s="52"/>
      <c r="V339" s="52"/>
      <c r="W339" s="52"/>
      <c r="X339" s="52"/>
      <c r="Y339" s="52"/>
      <c r="Z339" s="52"/>
    </row>
    <row r="340" spans="1:26" ht="14.25" customHeight="1">
      <c r="A340" s="51"/>
      <c r="B340" s="51"/>
      <c r="C340" s="430"/>
      <c r="D340" s="430"/>
      <c r="E340" s="430"/>
      <c r="F340" s="430"/>
      <c r="G340" s="430"/>
      <c r="H340" s="430"/>
      <c r="I340" s="430"/>
      <c r="J340" s="430"/>
      <c r="K340" s="430"/>
      <c r="L340" s="430"/>
      <c r="M340" s="430"/>
      <c r="N340" s="52"/>
      <c r="O340" s="52"/>
      <c r="P340" s="52"/>
      <c r="Q340" s="52"/>
      <c r="R340" s="52"/>
      <c r="S340" s="52"/>
      <c r="T340" s="52"/>
      <c r="U340" s="52"/>
      <c r="V340" s="52"/>
      <c r="W340" s="52"/>
      <c r="X340" s="52"/>
      <c r="Y340" s="52"/>
      <c r="Z340" s="52"/>
    </row>
    <row r="341" spans="1:26" ht="14.25" customHeight="1">
      <c r="A341" s="51"/>
      <c r="B341" s="51"/>
      <c r="C341" s="430"/>
      <c r="D341" s="430"/>
      <c r="E341" s="430"/>
      <c r="F341" s="430"/>
      <c r="G341" s="430"/>
      <c r="H341" s="430"/>
      <c r="I341" s="430"/>
      <c r="J341" s="430"/>
      <c r="K341" s="430"/>
      <c r="L341" s="430"/>
      <c r="M341" s="430"/>
      <c r="N341" s="52"/>
      <c r="O341" s="52"/>
      <c r="P341" s="52"/>
      <c r="Q341" s="52"/>
      <c r="R341" s="52"/>
      <c r="S341" s="52"/>
      <c r="T341" s="52"/>
      <c r="U341" s="52"/>
      <c r="V341" s="52"/>
      <c r="W341" s="52"/>
      <c r="X341" s="52"/>
      <c r="Y341" s="52"/>
      <c r="Z341" s="52"/>
    </row>
    <row r="342" spans="1:26" ht="14.25" customHeight="1">
      <c r="A342" s="51"/>
      <c r="B342" s="51"/>
      <c r="C342" s="430"/>
      <c r="D342" s="430"/>
      <c r="E342" s="430"/>
      <c r="F342" s="430"/>
      <c r="G342" s="430"/>
      <c r="H342" s="430"/>
      <c r="I342" s="430"/>
      <c r="J342" s="430"/>
      <c r="K342" s="430"/>
      <c r="L342" s="430"/>
      <c r="M342" s="430"/>
      <c r="N342" s="52"/>
      <c r="O342" s="52"/>
      <c r="P342" s="52"/>
      <c r="Q342" s="52"/>
      <c r="R342" s="52"/>
      <c r="S342" s="52"/>
      <c r="T342" s="52"/>
      <c r="U342" s="52"/>
      <c r="V342" s="52"/>
      <c r="W342" s="52"/>
      <c r="X342" s="52"/>
      <c r="Y342" s="52"/>
      <c r="Z342" s="52"/>
    </row>
    <row r="343" spans="1:26" ht="14.25" customHeight="1">
      <c r="A343" s="51"/>
      <c r="B343" s="51"/>
      <c r="C343" s="430"/>
      <c r="D343" s="430"/>
      <c r="E343" s="430"/>
      <c r="F343" s="430"/>
      <c r="G343" s="430"/>
      <c r="H343" s="430"/>
      <c r="I343" s="430"/>
      <c r="J343" s="430"/>
      <c r="K343" s="430"/>
      <c r="L343" s="430"/>
      <c r="M343" s="430"/>
      <c r="N343" s="52"/>
      <c r="O343" s="52"/>
      <c r="P343" s="52"/>
      <c r="Q343" s="52"/>
      <c r="R343" s="52"/>
      <c r="S343" s="52"/>
      <c r="T343" s="52"/>
      <c r="U343" s="52"/>
      <c r="V343" s="52"/>
      <c r="W343" s="52"/>
      <c r="X343" s="52"/>
      <c r="Y343" s="52"/>
      <c r="Z343" s="52"/>
    </row>
    <row r="344" spans="1:26" ht="14.25" customHeight="1">
      <c r="A344" s="51"/>
      <c r="B344" s="51"/>
      <c r="C344" s="430"/>
      <c r="D344" s="430"/>
      <c r="E344" s="430"/>
      <c r="F344" s="430"/>
      <c r="G344" s="430"/>
      <c r="H344" s="430"/>
      <c r="I344" s="430"/>
      <c r="J344" s="430"/>
      <c r="K344" s="430"/>
      <c r="L344" s="430"/>
      <c r="M344" s="430"/>
      <c r="N344" s="52"/>
      <c r="O344" s="52"/>
      <c r="P344" s="52"/>
      <c r="Q344" s="52"/>
      <c r="R344" s="52"/>
      <c r="S344" s="52"/>
      <c r="T344" s="52"/>
      <c r="U344" s="52"/>
      <c r="V344" s="52"/>
      <c r="W344" s="52"/>
      <c r="X344" s="52"/>
      <c r="Y344" s="52"/>
      <c r="Z344" s="52"/>
    </row>
    <row r="345" spans="1:26" ht="14.25" customHeight="1">
      <c r="A345" s="51"/>
      <c r="B345" s="51"/>
      <c r="C345" s="430"/>
      <c r="D345" s="430"/>
      <c r="E345" s="430"/>
      <c r="F345" s="430"/>
      <c r="G345" s="430"/>
      <c r="H345" s="430"/>
      <c r="I345" s="430"/>
      <c r="J345" s="430"/>
      <c r="K345" s="430"/>
      <c r="L345" s="430"/>
      <c r="M345" s="430"/>
      <c r="N345" s="52"/>
      <c r="O345" s="52"/>
      <c r="P345" s="52"/>
      <c r="Q345" s="52"/>
      <c r="R345" s="52"/>
      <c r="S345" s="52"/>
      <c r="T345" s="52"/>
      <c r="U345" s="52"/>
      <c r="V345" s="52"/>
      <c r="W345" s="52"/>
      <c r="X345" s="52"/>
      <c r="Y345" s="52"/>
      <c r="Z345" s="52"/>
    </row>
    <row r="346" spans="1:26" ht="14.25" customHeight="1">
      <c r="A346" s="51"/>
      <c r="B346" s="51"/>
      <c r="C346" s="430"/>
      <c r="D346" s="430"/>
      <c r="E346" s="430"/>
      <c r="F346" s="430"/>
      <c r="G346" s="430"/>
      <c r="H346" s="430"/>
      <c r="I346" s="430"/>
      <c r="J346" s="430"/>
      <c r="K346" s="430"/>
      <c r="L346" s="430"/>
      <c r="M346" s="430"/>
      <c r="N346" s="52"/>
      <c r="O346" s="52"/>
      <c r="P346" s="52"/>
      <c r="Q346" s="52"/>
      <c r="R346" s="52"/>
      <c r="S346" s="52"/>
      <c r="T346" s="52"/>
      <c r="U346" s="52"/>
      <c r="V346" s="52"/>
      <c r="W346" s="52"/>
      <c r="X346" s="52"/>
      <c r="Y346" s="52"/>
      <c r="Z346" s="52"/>
    </row>
    <row r="347" spans="1:26" ht="14.25" customHeight="1">
      <c r="A347" s="51"/>
      <c r="B347" s="51"/>
      <c r="C347" s="430"/>
      <c r="D347" s="430"/>
      <c r="E347" s="430"/>
      <c r="F347" s="430"/>
      <c r="G347" s="430"/>
      <c r="H347" s="430"/>
      <c r="I347" s="430"/>
      <c r="J347" s="430"/>
      <c r="K347" s="430"/>
      <c r="L347" s="430"/>
      <c r="M347" s="430"/>
      <c r="N347" s="52"/>
      <c r="O347" s="52"/>
      <c r="P347" s="52"/>
      <c r="Q347" s="52"/>
      <c r="R347" s="52"/>
      <c r="S347" s="52"/>
      <c r="T347" s="52"/>
      <c r="U347" s="52"/>
      <c r="V347" s="52"/>
      <c r="W347" s="52"/>
      <c r="X347" s="52"/>
      <c r="Y347" s="52"/>
      <c r="Z347" s="52"/>
    </row>
    <row r="348" spans="1:26" ht="14.25" customHeight="1">
      <c r="A348" s="51"/>
      <c r="B348" s="51"/>
      <c r="C348" s="430"/>
      <c r="D348" s="430"/>
      <c r="E348" s="430"/>
      <c r="F348" s="430"/>
      <c r="G348" s="430"/>
      <c r="H348" s="430"/>
      <c r="I348" s="430"/>
      <c r="J348" s="430"/>
      <c r="K348" s="430"/>
      <c r="L348" s="430"/>
      <c r="M348" s="430"/>
      <c r="N348" s="52"/>
      <c r="O348" s="52"/>
      <c r="P348" s="52"/>
      <c r="Q348" s="52"/>
      <c r="R348" s="52"/>
      <c r="S348" s="52"/>
      <c r="T348" s="52"/>
      <c r="U348" s="52"/>
      <c r="V348" s="52"/>
      <c r="W348" s="52"/>
      <c r="X348" s="52"/>
      <c r="Y348" s="52"/>
      <c r="Z348" s="52"/>
    </row>
    <row r="349" spans="1:26" ht="14.25" customHeight="1">
      <c r="A349" s="51"/>
      <c r="B349" s="51"/>
      <c r="C349" s="430"/>
      <c r="D349" s="430"/>
      <c r="E349" s="430"/>
      <c r="F349" s="430"/>
      <c r="G349" s="430"/>
      <c r="H349" s="430"/>
      <c r="I349" s="430"/>
      <c r="J349" s="430"/>
      <c r="K349" s="430"/>
      <c r="L349" s="430"/>
      <c r="M349" s="430"/>
      <c r="N349" s="52"/>
      <c r="O349" s="52"/>
      <c r="P349" s="52"/>
      <c r="Q349" s="52"/>
      <c r="R349" s="52"/>
      <c r="S349" s="52"/>
      <c r="T349" s="52"/>
      <c r="U349" s="52"/>
      <c r="V349" s="52"/>
      <c r="W349" s="52"/>
      <c r="X349" s="52"/>
      <c r="Y349" s="52"/>
      <c r="Z349" s="52"/>
    </row>
    <row r="350" spans="1:26" ht="14.25" customHeight="1">
      <c r="A350" s="51"/>
      <c r="B350" s="51"/>
      <c r="C350" s="430"/>
      <c r="D350" s="430"/>
      <c r="E350" s="430"/>
      <c r="F350" s="430"/>
      <c r="G350" s="430"/>
      <c r="H350" s="430"/>
      <c r="I350" s="430"/>
      <c r="J350" s="430"/>
      <c r="K350" s="430"/>
      <c r="L350" s="430"/>
      <c r="M350" s="430"/>
      <c r="N350" s="52"/>
      <c r="O350" s="52"/>
      <c r="P350" s="52"/>
      <c r="Q350" s="52"/>
      <c r="R350" s="52"/>
      <c r="S350" s="52"/>
      <c r="T350" s="52"/>
      <c r="U350" s="52"/>
      <c r="V350" s="52"/>
      <c r="W350" s="52"/>
      <c r="X350" s="52"/>
      <c r="Y350" s="52"/>
      <c r="Z350" s="52"/>
    </row>
    <row r="351" spans="1:26" ht="14.25" customHeight="1">
      <c r="A351" s="51"/>
      <c r="B351" s="51"/>
      <c r="C351" s="430"/>
      <c r="D351" s="430"/>
      <c r="E351" s="430"/>
      <c r="F351" s="430"/>
      <c r="G351" s="430"/>
      <c r="H351" s="430"/>
      <c r="I351" s="430"/>
      <c r="J351" s="430"/>
      <c r="K351" s="430"/>
      <c r="L351" s="430"/>
      <c r="M351" s="430"/>
      <c r="N351" s="52"/>
      <c r="O351" s="52"/>
      <c r="P351" s="52"/>
      <c r="Q351" s="52"/>
      <c r="R351" s="52"/>
      <c r="S351" s="52"/>
      <c r="T351" s="52"/>
      <c r="U351" s="52"/>
      <c r="V351" s="52"/>
      <c r="W351" s="52"/>
      <c r="X351" s="52"/>
      <c r="Y351" s="52"/>
      <c r="Z351" s="52"/>
    </row>
    <row r="352" spans="1:26" ht="14.25" customHeight="1">
      <c r="A352" s="51"/>
      <c r="B352" s="51"/>
      <c r="C352" s="430"/>
      <c r="D352" s="430"/>
      <c r="E352" s="430"/>
      <c r="F352" s="430"/>
      <c r="G352" s="430"/>
      <c r="H352" s="430"/>
      <c r="I352" s="430"/>
      <c r="J352" s="430"/>
      <c r="K352" s="430"/>
      <c r="L352" s="430"/>
      <c r="M352" s="430"/>
      <c r="N352" s="52"/>
      <c r="O352" s="52"/>
      <c r="P352" s="52"/>
      <c r="Q352" s="52"/>
      <c r="R352" s="52"/>
      <c r="S352" s="52"/>
      <c r="T352" s="52"/>
      <c r="U352" s="52"/>
      <c r="V352" s="52"/>
      <c r="W352" s="52"/>
      <c r="X352" s="52"/>
      <c r="Y352" s="52"/>
      <c r="Z352" s="52"/>
    </row>
    <row r="353" spans="1:26" ht="14.25" customHeight="1">
      <c r="A353" s="51"/>
      <c r="B353" s="51"/>
      <c r="C353" s="430"/>
      <c r="D353" s="430"/>
      <c r="E353" s="430"/>
      <c r="F353" s="430"/>
      <c r="G353" s="430"/>
      <c r="H353" s="430"/>
      <c r="I353" s="430"/>
      <c r="J353" s="430"/>
      <c r="K353" s="430"/>
      <c r="L353" s="430"/>
      <c r="M353" s="430"/>
      <c r="N353" s="52"/>
      <c r="O353" s="52"/>
      <c r="P353" s="52"/>
      <c r="Q353" s="52"/>
      <c r="R353" s="52"/>
      <c r="S353" s="52"/>
      <c r="T353" s="52"/>
      <c r="U353" s="52"/>
      <c r="V353" s="52"/>
      <c r="W353" s="52"/>
      <c r="X353" s="52"/>
      <c r="Y353" s="52"/>
      <c r="Z353" s="52"/>
    </row>
    <row r="354" spans="1:26" ht="14.25" customHeight="1">
      <c r="A354" s="51"/>
      <c r="B354" s="51"/>
      <c r="C354" s="430"/>
      <c r="D354" s="430"/>
      <c r="E354" s="430"/>
      <c r="F354" s="430"/>
      <c r="G354" s="430"/>
      <c r="H354" s="430"/>
      <c r="I354" s="430"/>
      <c r="J354" s="430"/>
      <c r="K354" s="430"/>
      <c r="L354" s="430"/>
      <c r="M354" s="430"/>
      <c r="N354" s="52"/>
      <c r="O354" s="52"/>
      <c r="P354" s="52"/>
      <c r="Q354" s="52"/>
      <c r="R354" s="52"/>
      <c r="S354" s="52"/>
      <c r="T354" s="52"/>
      <c r="U354" s="52"/>
      <c r="V354" s="52"/>
      <c r="W354" s="52"/>
      <c r="X354" s="52"/>
      <c r="Y354" s="52"/>
      <c r="Z354" s="52"/>
    </row>
    <row r="355" spans="1:26" ht="14.25" customHeight="1">
      <c r="A355" s="51"/>
      <c r="B355" s="51"/>
      <c r="C355" s="430"/>
      <c r="D355" s="430"/>
      <c r="E355" s="430"/>
      <c r="F355" s="430"/>
      <c r="G355" s="430"/>
      <c r="H355" s="430"/>
      <c r="I355" s="430"/>
      <c r="J355" s="430"/>
      <c r="K355" s="430"/>
      <c r="L355" s="430"/>
      <c r="M355" s="430"/>
      <c r="N355" s="52"/>
      <c r="O355" s="52"/>
      <c r="P355" s="52"/>
      <c r="Q355" s="52"/>
      <c r="R355" s="52"/>
      <c r="S355" s="52"/>
      <c r="T355" s="52"/>
      <c r="U355" s="52"/>
      <c r="V355" s="52"/>
      <c r="W355" s="52"/>
      <c r="X355" s="52"/>
      <c r="Y355" s="52"/>
      <c r="Z355" s="52"/>
    </row>
    <row r="356" spans="1:26" ht="14.25" customHeight="1">
      <c r="A356" s="51"/>
      <c r="B356" s="51"/>
      <c r="C356" s="430"/>
      <c r="D356" s="430"/>
      <c r="E356" s="430"/>
      <c r="F356" s="430"/>
      <c r="G356" s="430"/>
      <c r="H356" s="430"/>
      <c r="I356" s="430"/>
      <c r="J356" s="430"/>
      <c r="K356" s="430"/>
      <c r="L356" s="430"/>
      <c r="M356" s="430"/>
      <c r="N356" s="52"/>
      <c r="O356" s="52"/>
      <c r="P356" s="52"/>
      <c r="Q356" s="52"/>
      <c r="R356" s="52"/>
      <c r="S356" s="52"/>
      <c r="T356" s="52"/>
      <c r="U356" s="52"/>
      <c r="V356" s="52"/>
      <c r="W356" s="52"/>
      <c r="X356" s="52"/>
      <c r="Y356" s="52"/>
      <c r="Z356" s="52"/>
    </row>
    <row r="357" spans="1:26" ht="14.25" customHeight="1">
      <c r="A357" s="51"/>
      <c r="B357" s="51"/>
      <c r="C357" s="430"/>
      <c r="D357" s="430"/>
      <c r="E357" s="430"/>
      <c r="F357" s="430"/>
      <c r="G357" s="430"/>
      <c r="H357" s="430"/>
      <c r="I357" s="430"/>
      <c r="J357" s="430"/>
      <c r="K357" s="430"/>
      <c r="L357" s="430"/>
      <c r="M357" s="430"/>
      <c r="N357" s="52"/>
      <c r="O357" s="52"/>
      <c r="P357" s="52"/>
      <c r="Q357" s="52"/>
      <c r="R357" s="52"/>
      <c r="S357" s="52"/>
      <c r="T357" s="52"/>
      <c r="U357" s="52"/>
      <c r="V357" s="52"/>
      <c r="W357" s="52"/>
      <c r="X357" s="52"/>
      <c r="Y357" s="52"/>
      <c r="Z357" s="52"/>
    </row>
    <row r="358" spans="1:26" ht="14.25" customHeight="1">
      <c r="A358" s="51"/>
      <c r="B358" s="51"/>
      <c r="C358" s="430"/>
      <c r="D358" s="430"/>
      <c r="E358" s="430"/>
      <c r="F358" s="430"/>
      <c r="G358" s="430"/>
      <c r="H358" s="430"/>
      <c r="I358" s="430"/>
      <c r="J358" s="430"/>
      <c r="K358" s="430"/>
      <c r="L358" s="430"/>
      <c r="M358" s="430"/>
      <c r="N358" s="52"/>
      <c r="O358" s="52"/>
      <c r="P358" s="52"/>
      <c r="Q358" s="52"/>
      <c r="R358" s="52"/>
      <c r="S358" s="52"/>
      <c r="T358" s="52"/>
      <c r="U358" s="52"/>
      <c r="V358" s="52"/>
      <c r="W358" s="52"/>
      <c r="X358" s="52"/>
      <c r="Y358" s="52"/>
      <c r="Z358" s="52"/>
    </row>
    <row r="359" spans="1:26" ht="14.25" customHeight="1">
      <c r="A359" s="51"/>
      <c r="B359" s="51"/>
      <c r="C359" s="430"/>
      <c r="D359" s="430"/>
      <c r="E359" s="430"/>
      <c r="F359" s="430"/>
      <c r="G359" s="430"/>
      <c r="H359" s="430"/>
      <c r="I359" s="430"/>
      <c r="J359" s="430"/>
      <c r="K359" s="430"/>
      <c r="L359" s="430"/>
      <c r="M359" s="430"/>
      <c r="N359" s="52"/>
      <c r="O359" s="52"/>
      <c r="P359" s="52"/>
      <c r="Q359" s="52"/>
      <c r="R359" s="52"/>
      <c r="S359" s="52"/>
      <c r="T359" s="52"/>
      <c r="U359" s="52"/>
      <c r="V359" s="52"/>
      <c r="W359" s="52"/>
      <c r="X359" s="52"/>
      <c r="Y359" s="52"/>
      <c r="Z359" s="52"/>
    </row>
    <row r="360" spans="1:26" ht="14.25" customHeight="1">
      <c r="A360" s="51"/>
      <c r="B360" s="51"/>
      <c r="C360" s="430"/>
      <c r="D360" s="430"/>
      <c r="E360" s="430"/>
      <c r="F360" s="430"/>
      <c r="G360" s="430"/>
      <c r="H360" s="430"/>
      <c r="I360" s="430"/>
      <c r="J360" s="430"/>
      <c r="K360" s="430"/>
      <c r="L360" s="430"/>
      <c r="M360" s="430"/>
      <c r="N360" s="52"/>
      <c r="O360" s="52"/>
      <c r="P360" s="52"/>
      <c r="Q360" s="52"/>
      <c r="R360" s="52"/>
      <c r="S360" s="52"/>
      <c r="T360" s="52"/>
      <c r="U360" s="52"/>
      <c r="V360" s="52"/>
      <c r="W360" s="52"/>
      <c r="X360" s="52"/>
      <c r="Y360" s="52"/>
      <c r="Z360" s="52"/>
    </row>
    <row r="361" spans="1:26" ht="14.25" customHeight="1">
      <c r="A361" s="51"/>
      <c r="B361" s="51"/>
      <c r="C361" s="430"/>
      <c r="D361" s="430"/>
      <c r="E361" s="430"/>
      <c r="F361" s="430"/>
      <c r="G361" s="430"/>
      <c r="H361" s="430"/>
      <c r="I361" s="430"/>
      <c r="J361" s="430"/>
      <c r="K361" s="430"/>
      <c r="L361" s="430"/>
      <c r="M361" s="430"/>
      <c r="N361" s="52"/>
      <c r="O361" s="52"/>
      <c r="P361" s="52"/>
      <c r="Q361" s="52"/>
      <c r="R361" s="52"/>
      <c r="S361" s="52"/>
      <c r="T361" s="52"/>
      <c r="U361" s="52"/>
      <c r="V361" s="52"/>
      <c r="W361" s="52"/>
      <c r="X361" s="52"/>
      <c r="Y361" s="52"/>
      <c r="Z361" s="52"/>
    </row>
    <row r="362" spans="1:26" ht="14.25" customHeight="1">
      <c r="A362" s="51"/>
      <c r="B362" s="51"/>
      <c r="C362" s="430"/>
      <c r="D362" s="430"/>
      <c r="E362" s="430"/>
      <c r="F362" s="430"/>
      <c r="G362" s="430"/>
      <c r="H362" s="430"/>
      <c r="I362" s="430"/>
      <c r="J362" s="430"/>
      <c r="K362" s="430"/>
      <c r="L362" s="430"/>
      <c r="M362" s="430"/>
      <c r="N362" s="52"/>
      <c r="O362" s="52"/>
      <c r="P362" s="52"/>
      <c r="Q362" s="52"/>
      <c r="R362" s="52"/>
      <c r="S362" s="52"/>
      <c r="T362" s="52"/>
      <c r="U362" s="52"/>
      <c r="V362" s="52"/>
      <c r="W362" s="52"/>
      <c r="X362" s="52"/>
      <c r="Y362" s="52"/>
      <c r="Z362" s="52"/>
    </row>
    <row r="363" spans="1:26" ht="14.25" customHeight="1">
      <c r="A363" s="51"/>
      <c r="B363" s="51"/>
      <c r="C363" s="430"/>
      <c r="D363" s="430"/>
      <c r="E363" s="430"/>
      <c r="F363" s="430"/>
      <c r="G363" s="430"/>
      <c r="H363" s="430"/>
      <c r="I363" s="430"/>
      <c r="J363" s="430"/>
      <c r="K363" s="430"/>
      <c r="L363" s="430"/>
      <c r="M363" s="430"/>
      <c r="N363" s="52"/>
      <c r="O363" s="52"/>
      <c r="P363" s="52"/>
      <c r="Q363" s="52"/>
      <c r="R363" s="52"/>
      <c r="S363" s="52"/>
      <c r="T363" s="52"/>
      <c r="U363" s="52"/>
      <c r="V363" s="52"/>
      <c r="W363" s="52"/>
      <c r="X363" s="52"/>
      <c r="Y363" s="52"/>
      <c r="Z363" s="52"/>
    </row>
    <row r="364" spans="1:26" ht="14.25" customHeight="1">
      <c r="A364" s="51"/>
      <c r="B364" s="51"/>
      <c r="C364" s="430"/>
      <c r="D364" s="430"/>
      <c r="E364" s="430"/>
      <c r="F364" s="430"/>
      <c r="G364" s="430"/>
      <c r="H364" s="430"/>
      <c r="I364" s="430"/>
      <c r="J364" s="430"/>
      <c r="K364" s="430"/>
      <c r="L364" s="430"/>
      <c r="M364" s="430"/>
      <c r="N364" s="52"/>
      <c r="O364" s="52"/>
      <c r="P364" s="52"/>
      <c r="Q364" s="52"/>
      <c r="R364" s="52"/>
      <c r="S364" s="52"/>
      <c r="T364" s="52"/>
      <c r="U364" s="52"/>
      <c r="V364" s="52"/>
      <c r="W364" s="52"/>
      <c r="X364" s="52"/>
      <c r="Y364" s="52"/>
      <c r="Z364" s="52"/>
    </row>
    <row r="365" spans="1:26" ht="14.25" customHeight="1">
      <c r="A365" s="51"/>
      <c r="B365" s="51"/>
      <c r="C365" s="430"/>
      <c r="D365" s="430"/>
      <c r="E365" s="430"/>
      <c r="F365" s="430"/>
      <c r="G365" s="430"/>
      <c r="H365" s="430"/>
      <c r="I365" s="430"/>
      <c r="J365" s="430"/>
      <c r="K365" s="430"/>
      <c r="L365" s="430"/>
      <c r="M365" s="430"/>
      <c r="N365" s="52"/>
      <c r="O365" s="52"/>
      <c r="P365" s="52"/>
      <c r="Q365" s="52"/>
      <c r="R365" s="52"/>
      <c r="S365" s="52"/>
      <c r="T365" s="52"/>
      <c r="U365" s="52"/>
      <c r="V365" s="52"/>
      <c r="W365" s="52"/>
      <c r="X365" s="52"/>
      <c r="Y365" s="52"/>
      <c r="Z365" s="52"/>
    </row>
    <row r="366" spans="1:26" ht="14.25" customHeight="1">
      <c r="A366" s="51"/>
      <c r="B366" s="51"/>
      <c r="C366" s="430"/>
      <c r="D366" s="430"/>
      <c r="E366" s="430"/>
      <c r="F366" s="430"/>
      <c r="G366" s="430"/>
      <c r="H366" s="430"/>
      <c r="I366" s="430"/>
      <c r="J366" s="430"/>
      <c r="K366" s="430"/>
      <c r="L366" s="430"/>
      <c r="M366" s="430"/>
      <c r="N366" s="52"/>
      <c r="O366" s="52"/>
      <c r="P366" s="52"/>
      <c r="Q366" s="52"/>
      <c r="R366" s="52"/>
      <c r="S366" s="52"/>
      <c r="T366" s="52"/>
      <c r="U366" s="52"/>
      <c r="V366" s="52"/>
      <c r="W366" s="52"/>
      <c r="X366" s="52"/>
      <c r="Y366" s="52"/>
      <c r="Z366" s="52"/>
    </row>
    <row r="367" spans="1:26" ht="14.25" customHeight="1">
      <c r="A367" s="51"/>
      <c r="B367" s="51"/>
      <c r="C367" s="430"/>
      <c r="D367" s="430"/>
      <c r="E367" s="430"/>
      <c r="F367" s="430"/>
      <c r="G367" s="430"/>
      <c r="H367" s="430"/>
      <c r="I367" s="430"/>
      <c r="J367" s="430"/>
      <c r="K367" s="430"/>
      <c r="L367" s="430"/>
      <c r="M367" s="430"/>
      <c r="N367" s="52"/>
      <c r="O367" s="52"/>
      <c r="P367" s="52"/>
      <c r="Q367" s="52"/>
      <c r="R367" s="52"/>
      <c r="S367" s="52"/>
      <c r="T367" s="52"/>
      <c r="U367" s="52"/>
      <c r="V367" s="52"/>
      <c r="W367" s="52"/>
      <c r="X367" s="52"/>
      <c r="Y367" s="52"/>
      <c r="Z367" s="52"/>
    </row>
    <row r="368" spans="1:26" ht="14.25" customHeight="1">
      <c r="A368" s="51"/>
      <c r="B368" s="51"/>
      <c r="C368" s="430"/>
      <c r="D368" s="430"/>
      <c r="E368" s="430"/>
      <c r="F368" s="430"/>
      <c r="G368" s="430"/>
      <c r="H368" s="430"/>
      <c r="I368" s="430"/>
      <c r="J368" s="430"/>
      <c r="K368" s="430"/>
      <c r="L368" s="430"/>
      <c r="M368" s="430"/>
      <c r="N368" s="52"/>
      <c r="O368" s="52"/>
      <c r="P368" s="52"/>
      <c r="Q368" s="52"/>
      <c r="R368" s="52"/>
      <c r="S368" s="52"/>
      <c r="T368" s="52"/>
      <c r="U368" s="52"/>
      <c r="V368" s="52"/>
      <c r="W368" s="52"/>
      <c r="X368" s="52"/>
      <c r="Y368" s="52"/>
      <c r="Z368" s="52"/>
    </row>
    <row r="369" spans="1:26" ht="14.25" customHeight="1">
      <c r="A369" s="51"/>
      <c r="B369" s="51"/>
      <c r="C369" s="430"/>
      <c r="D369" s="430"/>
      <c r="E369" s="430"/>
      <c r="F369" s="430"/>
      <c r="G369" s="430"/>
      <c r="H369" s="430"/>
      <c r="I369" s="430"/>
      <c r="J369" s="430"/>
      <c r="K369" s="430"/>
      <c r="L369" s="430"/>
      <c r="M369" s="430"/>
      <c r="N369" s="52"/>
      <c r="O369" s="52"/>
      <c r="P369" s="52"/>
      <c r="Q369" s="52"/>
      <c r="R369" s="52"/>
      <c r="S369" s="52"/>
      <c r="T369" s="52"/>
      <c r="U369" s="52"/>
      <c r="V369" s="52"/>
      <c r="W369" s="52"/>
      <c r="X369" s="52"/>
      <c r="Y369" s="52"/>
      <c r="Z369" s="52"/>
    </row>
    <row r="370" spans="1:26" ht="14.25" customHeight="1">
      <c r="A370" s="51"/>
      <c r="B370" s="51"/>
      <c r="C370" s="430"/>
      <c r="D370" s="430"/>
      <c r="E370" s="430"/>
      <c r="F370" s="430"/>
      <c r="G370" s="430"/>
      <c r="H370" s="430"/>
      <c r="I370" s="430"/>
      <c r="J370" s="430"/>
      <c r="K370" s="430"/>
      <c r="L370" s="430"/>
      <c r="M370" s="430"/>
      <c r="N370" s="52"/>
      <c r="O370" s="52"/>
      <c r="P370" s="52"/>
      <c r="Q370" s="52"/>
      <c r="R370" s="52"/>
      <c r="S370" s="52"/>
      <c r="T370" s="52"/>
      <c r="U370" s="52"/>
      <c r="V370" s="52"/>
      <c r="W370" s="52"/>
      <c r="X370" s="52"/>
      <c r="Y370" s="52"/>
      <c r="Z370" s="52"/>
    </row>
    <row r="371" spans="1:26" ht="14.25" customHeight="1">
      <c r="A371" s="51"/>
      <c r="B371" s="51"/>
      <c r="C371" s="430"/>
      <c r="D371" s="430"/>
      <c r="E371" s="430"/>
      <c r="F371" s="430"/>
      <c r="G371" s="430"/>
      <c r="H371" s="430"/>
      <c r="I371" s="430"/>
      <c r="J371" s="430"/>
      <c r="K371" s="430"/>
      <c r="L371" s="430"/>
      <c r="M371" s="430"/>
      <c r="N371" s="52"/>
      <c r="O371" s="52"/>
      <c r="P371" s="52"/>
      <c r="Q371" s="52"/>
      <c r="R371" s="52"/>
      <c r="S371" s="52"/>
      <c r="T371" s="52"/>
      <c r="U371" s="52"/>
      <c r="V371" s="52"/>
      <c r="W371" s="52"/>
      <c r="X371" s="52"/>
      <c r="Y371" s="52"/>
      <c r="Z371" s="52"/>
    </row>
    <row r="372" spans="1:26" ht="14.25" customHeight="1">
      <c r="A372" s="51"/>
      <c r="B372" s="51"/>
      <c r="C372" s="430"/>
      <c r="D372" s="430"/>
      <c r="E372" s="430"/>
      <c r="F372" s="430"/>
      <c r="G372" s="430"/>
      <c r="H372" s="430"/>
      <c r="I372" s="430"/>
      <c r="J372" s="430"/>
      <c r="K372" s="430"/>
      <c r="L372" s="430"/>
      <c r="M372" s="430"/>
      <c r="N372" s="52"/>
      <c r="O372" s="52"/>
      <c r="P372" s="52"/>
      <c r="Q372" s="52"/>
      <c r="R372" s="52"/>
      <c r="S372" s="52"/>
      <c r="T372" s="52"/>
      <c r="U372" s="52"/>
      <c r="V372" s="52"/>
      <c r="W372" s="52"/>
      <c r="X372" s="52"/>
      <c r="Y372" s="52"/>
      <c r="Z372" s="52"/>
    </row>
    <row r="373" spans="1:26" ht="14.25" customHeight="1">
      <c r="A373" s="51"/>
      <c r="B373" s="51"/>
      <c r="C373" s="430"/>
      <c r="D373" s="430"/>
      <c r="E373" s="430"/>
      <c r="F373" s="430"/>
      <c r="G373" s="430"/>
      <c r="H373" s="430"/>
      <c r="I373" s="430"/>
      <c r="J373" s="430"/>
      <c r="K373" s="430"/>
      <c r="L373" s="430"/>
      <c r="M373" s="430"/>
      <c r="N373" s="52"/>
      <c r="O373" s="52"/>
      <c r="P373" s="52"/>
      <c r="Q373" s="52"/>
      <c r="R373" s="52"/>
      <c r="S373" s="52"/>
      <c r="T373" s="52"/>
      <c r="U373" s="52"/>
      <c r="V373" s="52"/>
      <c r="W373" s="52"/>
      <c r="X373" s="52"/>
      <c r="Y373" s="52"/>
      <c r="Z373" s="52"/>
    </row>
    <row r="374" spans="1:26" ht="14.25" customHeight="1">
      <c r="A374" s="51"/>
      <c r="B374" s="51"/>
      <c r="C374" s="430"/>
      <c r="D374" s="430"/>
      <c r="E374" s="430"/>
      <c r="F374" s="430"/>
      <c r="G374" s="430"/>
      <c r="H374" s="430"/>
      <c r="I374" s="430"/>
      <c r="J374" s="430"/>
      <c r="K374" s="430"/>
      <c r="L374" s="430"/>
      <c r="M374" s="430"/>
      <c r="N374" s="52"/>
      <c r="O374" s="52"/>
      <c r="P374" s="52"/>
      <c r="Q374" s="52"/>
      <c r="R374" s="52"/>
      <c r="S374" s="52"/>
      <c r="T374" s="52"/>
      <c r="U374" s="52"/>
      <c r="V374" s="52"/>
      <c r="W374" s="52"/>
      <c r="X374" s="52"/>
      <c r="Y374" s="52"/>
      <c r="Z374" s="52"/>
    </row>
    <row r="375" spans="1:26" ht="14.25" customHeight="1">
      <c r="A375" s="51"/>
      <c r="B375" s="51"/>
      <c r="C375" s="430"/>
      <c r="D375" s="430"/>
      <c r="E375" s="430"/>
      <c r="F375" s="430"/>
      <c r="G375" s="430"/>
      <c r="H375" s="430"/>
      <c r="I375" s="430"/>
      <c r="J375" s="430"/>
      <c r="K375" s="430"/>
      <c r="L375" s="430"/>
      <c r="M375" s="430"/>
      <c r="N375" s="52"/>
      <c r="O375" s="52"/>
      <c r="P375" s="52"/>
      <c r="Q375" s="52"/>
      <c r="R375" s="52"/>
      <c r="S375" s="52"/>
      <c r="T375" s="52"/>
      <c r="U375" s="52"/>
      <c r="V375" s="52"/>
      <c r="W375" s="52"/>
      <c r="X375" s="52"/>
      <c r="Y375" s="52"/>
      <c r="Z375" s="52"/>
    </row>
    <row r="376" spans="1:26" ht="14.25" customHeight="1">
      <c r="A376" s="51"/>
      <c r="B376" s="51"/>
      <c r="C376" s="430"/>
      <c r="D376" s="430"/>
      <c r="E376" s="430"/>
      <c r="F376" s="430"/>
      <c r="G376" s="430"/>
      <c r="H376" s="430"/>
      <c r="I376" s="430"/>
      <c r="J376" s="430"/>
      <c r="K376" s="430"/>
      <c r="L376" s="430"/>
      <c r="M376" s="430"/>
      <c r="N376" s="52"/>
      <c r="O376" s="52"/>
      <c r="P376" s="52"/>
      <c r="Q376" s="52"/>
      <c r="R376" s="52"/>
      <c r="S376" s="52"/>
      <c r="T376" s="52"/>
      <c r="U376" s="52"/>
      <c r="V376" s="52"/>
      <c r="W376" s="52"/>
      <c r="X376" s="52"/>
      <c r="Y376" s="52"/>
      <c r="Z376" s="52"/>
    </row>
    <row r="377" spans="1:26" ht="14.25" customHeight="1">
      <c r="A377" s="51"/>
      <c r="B377" s="51"/>
      <c r="C377" s="430"/>
      <c r="D377" s="430"/>
      <c r="E377" s="430"/>
      <c r="F377" s="430"/>
      <c r="G377" s="430"/>
      <c r="H377" s="430"/>
      <c r="I377" s="430"/>
      <c r="J377" s="430"/>
      <c r="K377" s="430"/>
      <c r="L377" s="430"/>
      <c r="M377" s="430"/>
      <c r="N377" s="52"/>
      <c r="O377" s="52"/>
      <c r="P377" s="52"/>
      <c r="Q377" s="52"/>
      <c r="R377" s="52"/>
      <c r="S377" s="52"/>
      <c r="T377" s="52"/>
      <c r="U377" s="52"/>
      <c r="V377" s="52"/>
      <c r="W377" s="52"/>
      <c r="X377" s="52"/>
      <c r="Y377" s="52"/>
      <c r="Z377" s="52"/>
    </row>
    <row r="378" spans="1:26" ht="14.25" customHeight="1">
      <c r="A378" s="51"/>
      <c r="B378" s="51"/>
      <c r="C378" s="430"/>
      <c r="D378" s="430"/>
      <c r="E378" s="430"/>
      <c r="F378" s="430"/>
      <c r="G378" s="430"/>
      <c r="H378" s="430"/>
      <c r="I378" s="430"/>
      <c r="J378" s="430"/>
      <c r="K378" s="430"/>
      <c r="L378" s="430"/>
      <c r="M378" s="430"/>
      <c r="N378" s="52"/>
      <c r="O378" s="52"/>
      <c r="P378" s="52"/>
      <c r="Q378" s="52"/>
      <c r="R378" s="52"/>
      <c r="S378" s="52"/>
      <c r="T378" s="52"/>
      <c r="U378" s="52"/>
      <c r="V378" s="52"/>
      <c r="W378" s="52"/>
      <c r="X378" s="52"/>
      <c r="Y378" s="52"/>
      <c r="Z378" s="52"/>
    </row>
    <row r="379" spans="1:26" ht="14.25" customHeight="1">
      <c r="A379" s="51"/>
      <c r="B379" s="51"/>
      <c r="C379" s="430"/>
      <c r="D379" s="430"/>
      <c r="E379" s="430"/>
      <c r="F379" s="430"/>
      <c r="G379" s="430"/>
      <c r="H379" s="430"/>
      <c r="I379" s="430"/>
      <c r="J379" s="430"/>
      <c r="K379" s="430"/>
      <c r="L379" s="430"/>
      <c r="M379" s="430"/>
      <c r="N379" s="52"/>
      <c r="O379" s="52"/>
      <c r="P379" s="52"/>
      <c r="Q379" s="52"/>
      <c r="R379" s="52"/>
      <c r="S379" s="52"/>
      <c r="T379" s="52"/>
      <c r="U379" s="52"/>
      <c r="V379" s="52"/>
      <c r="W379" s="52"/>
      <c r="X379" s="52"/>
      <c r="Y379" s="52"/>
      <c r="Z379" s="52"/>
    </row>
    <row r="380" spans="1:26" ht="14.25" customHeight="1">
      <c r="A380" s="51"/>
      <c r="B380" s="51"/>
      <c r="C380" s="430"/>
      <c r="D380" s="430"/>
      <c r="E380" s="430"/>
      <c r="F380" s="430"/>
      <c r="G380" s="430"/>
      <c r="H380" s="430"/>
      <c r="I380" s="430"/>
      <c r="J380" s="430"/>
      <c r="K380" s="430"/>
      <c r="L380" s="430"/>
      <c r="M380" s="430"/>
      <c r="N380" s="52"/>
      <c r="O380" s="52"/>
      <c r="P380" s="52"/>
      <c r="Q380" s="52"/>
      <c r="R380" s="52"/>
      <c r="S380" s="52"/>
      <c r="T380" s="52"/>
      <c r="U380" s="52"/>
      <c r="V380" s="52"/>
      <c r="W380" s="52"/>
      <c r="X380" s="52"/>
      <c r="Y380" s="52"/>
      <c r="Z380" s="52"/>
    </row>
    <row r="381" spans="1:26" ht="14.25" customHeight="1">
      <c r="A381" s="51"/>
      <c r="B381" s="51"/>
      <c r="C381" s="430"/>
      <c r="D381" s="430"/>
      <c r="E381" s="430"/>
      <c r="F381" s="430"/>
      <c r="G381" s="430"/>
      <c r="H381" s="430"/>
      <c r="I381" s="430"/>
      <c r="J381" s="430"/>
      <c r="K381" s="430"/>
      <c r="L381" s="430"/>
      <c r="M381" s="430"/>
      <c r="N381" s="52"/>
      <c r="O381" s="52"/>
      <c r="P381" s="52"/>
      <c r="Q381" s="52"/>
      <c r="R381" s="52"/>
      <c r="S381" s="52"/>
      <c r="T381" s="52"/>
      <c r="U381" s="52"/>
      <c r="V381" s="52"/>
      <c r="W381" s="52"/>
      <c r="X381" s="52"/>
      <c r="Y381" s="52"/>
      <c r="Z381" s="52"/>
    </row>
    <row r="382" spans="1:26" ht="14.25" customHeight="1">
      <c r="A382" s="51"/>
      <c r="B382" s="51"/>
      <c r="C382" s="430"/>
      <c r="D382" s="430"/>
      <c r="E382" s="430"/>
      <c r="F382" s="430"/>
      <c r="G382" s="430"/>
      <c r="H382" s="430"/>
      <c r="I382" s="430"/>
      <c r="J382" s="430"/>
      <c r="K382" s="430"/>
      <c r="L382" s="430"/>
      <c r="M382" s="430"/>
      <c r="N382" s="52"/>
      <c r="O382" s="52"/>
      <c r="P382" s="52"/>
      <c r="Q382" s="52"/>
      <c r="R382" s="52"/>
      <c r="S382" s="52"/>
      <c r="T382" s="52"/>
      <c r="U382" s="52"/>
      <c r="V382" s="52"/>
      <c r="W382" s="52"/>
      <c r="X382" s="52"/>
      <c r="Y382" s="52"/>
      <c r="Z382" s="52"/>
    </row>
    <row r="383" spans="1:26" ht="14.25" customHeight="1">
      <c r="A383" s="51"/>
      <c r="B383" s="51"/>
      <c r="C383" s="430"/>
      <c r="D383" s="430"/>
      <c r="E383" s="430"/>
      <c r="F383" s="430"/>
      <c r="G383" s="430"/>
      <c r="H383" s="430"/>
      <c r="I383" s="430"/>
      <c r="J383" s="430"/>
      <c r="K383" s="430"/>
      <c r="L383" s="430"/>
      <c r="M383" s="430"/>
      <c r="N383" s="52"/>
      <c r="O383" s="52"/>
      <c r="P383" s="52"/>
      <c r="Q383" s="52"/>
      <c r="R383" s="52"/>
      <c r="S383" s="52"/>
      <c r="T383" s="52"/>
      <c r="U383" s="52"/>
      <c r="V383" s="52"/>
      <c r="W383" s="52"/>
      <c r="X383" s="52"/>
      <c r="Y383" s="52"/>
      <c r="Z383" s="52"/>
    </row>
    <row r="384" spans="1:26" ht="14.25" customHeight="1">
      <c r="A384" s="51"/>
      <c r="B384" s="51"/>
      <c r="C384" s="430"/>
      <c r="D384" s="430"/>
      <c r="E384" s="430"/>
      <c r="F384" s="430"/>
      <c r="G384" s="430"/>
      <c r="H384" s="430"/>
      <c r="I384" s="430"/>
      <c r="J384" s="430"/>
      <c r="K384" s="430"/>
      <c r="L384" s="430"/>
      <c r="M384" s="430"/>
      <c r="N384" s="52"/>
      <c r="O384" s="52"/>
      <c r="P384" s="52"/>
      <c r="Q384" s="52"/>
      <c r="R384" s="52"/>
      <c r="S384" s="52"/>
      <c r="T384" s="52"/>
      <c r="U384" s="52"/>
      <c r="V384" s="52"/>
      <c r="W384" s="52"/>
      <c r="X384" s="52"/>
      <c r="Y384" s="52"/>
      <c r="Z384" s="52"/>
    </row>
    <row r="385" spans="1:26" ht="14.25" customHeight="1">
      <c r="A385" s="51"/>
      <c r="B385" s="51"/>
      <c r="C385" s="430"/>
      <c r="D385" s="430"/>
      <c r="E385" s="430"/>
      <c r="F385" s="430"/>
      <c r="G385" s="430"/>
      <c r="H385" s="430"/>
      <c r="I385" s="430"/>
      <c r="J385" s="430"/>
      <c r="K385" s="430"/>
      <c r="L385" s="430"/>
      <c r="M385" s="430"/>
      <c r="N385" s="52"/>
      <c r="O385" s="52"/>
      <c r="P385" s="52"/>
      <c r="Q385" s="52"/>
      <c r="R385" s="52"/>
      <c r="S385" s="52"/>
      <c r="T385" s="52"/>
      <c r="U385" s="52"/>
      <c r="V385" s="52"/>
      <c r="W385" s="52"/>
      <c r="X385" s="52"/>
      <c r="Y385" s="52"/>
      <c r="Z385" s="52"/>
    </row>
    <row r="386" spans="1:26" ht="14.25" customHeight="1">
      <c r="A386" s="51"/>
      <c r="B386" s="51"/>
      <c r="C386" s="430"/>
      <c r="D386" s="430"/>
      <c r="E386" s="430"/>
      <c r="F386" s="430"/>
      <c r="G386" s="430"/>
      <c r="H386" s="430"/>
      <c r="I386" s="430"/>
      <c r="J386" s="430"/>
      <c r="K386" s="430"/>
      <c r="L386" s="430"/>
      <c r="M386" s="430"/>
      <c r="N386" s="52"/>
      <c r="O386" s="52"/>
      <c r="P386" s="52"/>
      <c r="Q386" s="52"/>
      <c r="R386" s="52"/>
      <c r="S386" s="52"/>
      <c r="T386" s="52"/>
      <c r="U386" s="52"/>
      <c r="V386" s="52"/>
      <c r="W386" s="52"/>
      <c r="X386" s="52"/>
      <c r="Y386" s="52"/>
      <c r="Z386" s="52"/>
    </row>
    <row r="387" spans="1:26" ht="14.25" customHeight="1">
      <c r="A387" s="51"/>
      <c r="B387" s="51"/>
      <c r="C387" s="430"/>
      <c r="D387" s="430"/>
      <c r="E387" s="430"/>
      <c r="F387" s="430"/>
      <c r="G387" s="430"/>
      <c r="H387" s="430"/>
      <c r="I387" s="430"/>
      <c r="J387" s="430"/>
      <c r="K387" s="430"/>
      <c r="L387" s="430"/>
      <c r="M387" s="430"/>
      <c r="N387" s="52"/>
      <c r="O387" s="52"/>
      <c r="P387" s="52"/>
      <c r="Q387" s="52"/>
      <c r="R387" s="52"/>
      <c r="S387" s="52"/>
      <c r="T387" s="52"/>
      <c r="U387" s="52"/>
      <c r="V387" s="52"/>
      <c r="W387" s="52"/>
      <c r="X387" s="52"/>
      <c r="Y387" s="52"/>
      <c r="Z387" s="52"/>
    </row>
    <row r="388" spans="1:26" ht="14.25" customHeight="1">
      <c r="A388" s="51"/>
      <c r="B388" s="51"/>
      <c r="C388" s="430"/>
      <c r="D388" s="430"/>
      <c r="E388" s="430"/>
      <c r="F388" s="430"/>
      <c r="G388" s="430"/>
      <c r="H388" s="430"/>
      <c r="I388" s="430"/>
      <c r="J388" s="430"/>
      <c r="K388" s="430"/>
      <c r="L388" s="430"/>
      <c r="M388" s="430"/>
      <c r="N388" s="52"/>
      <c r="O388" s="52"/>
      <c r="P388" s="52"/>
      <c r="Q388" s="52"/>
      <c r="R388" s="52"/>
      <c r="S388" s="52"/>
      <c r="T388" s="52"/>
      <c r="U388" s="52"/>
      <c r="V388" s="52"/>
      <c r="W388" s="52"/>
      <c r="X388" s="52"/>
      <c r="Y388" s="52"/>
      <c r="Z388" s="52"/>
    </row>
    <row r="389" spans="1:26" ht="14.25" customHeight="1">
      <c r="A389" s="51"/>
      <c r="B389" s="51"/>
      <c r="C389" s="430"/>
      <c r="D389" s="430"/>
      <c r="E389" s="430"/>
      <c r="F389" s="430"/>
      <c r="G389" s="430"/>
      <c r="H389" s="430"/>
      <c r="I389" s="430"/>
      <c r="J389" s="430"/>
      <c r="K389" s="430"/>
      <c r="L389" s="430"/>
      <c r="M389" s="430"/>
      <c r="N389" s="52"/>
      <c r="O389" s="52"/>
      <c r="P389" s="52"/>
      <c r="Q389" s="52"/>
      <c r="R389" s="52"/>
      <c r="S389" s="52"/>
      <c r="T389" s="52"/>
      <c r="U389" s="52"/>
      <c r="V389" s="52"/>
      <c r="W389" s="52"/>
      <c r="X389" s="52"/>
      <c r="Y389" s="52"/>
      <c r="Z389" s="52"/>
    </row>
    <row r="390" spans="1:26" ht="14.25" customHeight="1">
      <c r="A390" s="51"/>
      <c r="B390" s="51"/>
      <c r="C390" s="430"/>
      <c r="D390" s="430"/>
      <c r="E390" s="430"/>
      <c r="F390" s="430"/>
      <c r="G390" s="430"/>
      <c r="H390" s="430"/>
      <c r="I390" s="430"/>
      <c r="J390" s="430"/>
      <c r="K390" s="430"/>
      <c r="L390" s="430"/>
      <c r="M390" s="430"/>
      <c r="N390" s="52"/>
      <c r="O390" s="52"/>
      <c r="P390" s="52"/>
      <c r="Q390" s="52"/>
      <c r="R390" s="52"/>
      <c r="S390" s="52"/>
      <c r="T390" s="52"/>
      <c r="U390" s="52"/>
      <c r="V390" s="52"/>
      <c r="W390" s="52"/>
      <c r="X390" s="52"/>
      <c r="Y390" s="52"/>
      <c r="Z390" s="52"/>
    </row>
    <row r="391" spans="1:26" ht="14.25" customHeight="1">
      <c r="A391" s="51"/>
      <c r="B391" s="51"/>
      <c r="C391" s="430"/>
      <c r="D391" s="430"/>
      <c r="E391" s="430"/>
      <c r="F391" s="430"/>
      <c r="G391" s="430"/>
      <c r="H391" s="430"/>
      <c r="I391" s="430"/>
      <c r="J391" s="430"/>
      <c r="K391" s="430"/>
      <c r="L391" s="430"/>
      <c r="M391" s="430"/>
      <c r="N391" s="52"/>
      <c r="O391" s="52"/>
      <c r="P391" s="52"/>
      <c r="Q391" s="52"/>
      <c r="R391" s="52"/>
      <c r="S391" s="52"/>
      <c r="T391" s="52"/>
      <c r="U391" s="52"/>
      <c r="V391" s="52"/>
      <c r="W391" s="52"/>
      <c r="X391" s="52"/>
      <c r="Y391" s="52"/>
      <c r="Z391" s="52"/>
    </row>
    <row r="392" spans="1:26" ht="14.25" customHeight="1">
      <c r="A392" s="51"/>
      <c r="B392" s="51"/>
      <c r="C392" s="430"/>
      <c r="D392" s="430"/>
      <c r="E392" s="430"/>
      <c r="F392" s="430"/>
      <c r="G392" s="430"/>
      <c r="H392" s="430"/>
      <c r="I392" s="430"/>
      <c r="J392" s="430"/>
      <c r="K392" s="430"/>
      <c r="L392" s="430"/>
      <c r="M392" s="430"/>
      <c r="N392" s="52"/>
      <c r="O392" s="52"/>
      <c r="P392" s="52"/>
      <c r="Q392" s="52"/>
      <c r="R392" s="52"/>
      <c r="S392" s="52"/>
      <c r="T392" s="52"/>
      <c r="U392" s="52"/>
      <c r="V392" s="52"/>
      <c r="W392" s="52"/>
      <c r="X392" s="52"/>
      <c r="Y392" s="52"/>
      <c r="Z392" s="52"/>
    </row>
    <row r="393" spans="1:26" ht="14.25" customHeight="1">
      <c r="A393" s="51"/>
      <c r="B393" s="51"/>
      <c r="C393" s="430"/>
      <c r="D393" s="430"/>
      <c r="E393" s="430"/>
      <c r="F393" s="430"/>
      <c r="G393" s="430"/>
      <c r="H393" s="430"/>
      <c r="I393" s="430"/>
      <c r="J393" s="430"/>
      <c r="K393" s="430"/>
      <c r="L393" s="430"/>
      <c r="M393" s="430"/>
      <c r="N393" s="52"/>
      <c r="O393" s="52"/>
      <c r="P393" s="52"/>
      <c r="Q393" s="52"/>
      <c r="R393" s="52"/>
      <c r="S393" s="52"/>
      <c r="T393" s="52"/>
      <c r="U393" s="52"/>
      <c r="V393" s="52"/>
      <c r="W393" s="52"/>
      <c r="X393" s="52"/>
      <c r="Y393" s="52"/>
      <c r="Z393" s="52"/>
    </row>
    <row r="394" spans="1:26" ht="14.25" customHeight="1">
      <c r="A394" s="51"/>
      <c r="B394" s="51"/>
      <c r="C394" s="430"/>
      <c r="D394" s="430"/>
      <c r="E394" s="430"/>
      <c r="F394" s="430"/>
      <c r="G394" s="430"/>
      <c r="H394" s="430"/>
      <c r="I394" s="430"/>
      <c r="J394" s="430"/>
      <c r="K394" s="430"/>
      <c r="L394" s="430"/>
      <c r="M394" s="430"/>
      <c r="N394" s="52"/>
      <c r="O394" s="52"/>
      <c r="P394" s="52"/>
      <c r="Q394" s="52"/>
      <c r="R394" s="52"/>
      <c r="S394" s="52"/>
      <c r="T394" s="52"/>
      <c r="U394" s="52"/>
      <c r="V394" s="52"/>
      <c r="W394" s="52"/>
      <c r="X394" s="52"/>
      <c r="Y394" s="52"/>
      <c r="Z394" s="52"/>
    </row>
    <row r="395" spans="1:26" ht="14.25" customHeight="1">
      <c r="A395" s="51"/>
      <c r="B395" s="51"/>
      <c r="C395" s="430"/>
      <c r="D395" s="430"/>
      <c r="E395" s="430"/>
      <c r="F395" s="430"/>
      <c r="G395" s="430"/>
      <c r="H395" s="430"/>
      <c r="I395" s="430"/>
      <c r="J395" s="430"/>
      <c r="K395" s="430"/>
      <c r="L395" s="430"/>
      <c r="M395" s="430"/>
      <c r="N395" s="52"/>
      <c r="O395" s="52"/>
      <c r="P395" s="52"/>
      <c r="Q395" s="52"/>
      <c r="R395" s="52"/>
      <c r="S395" s="52"/>
      <c r="T395" s="52"/>
      <c r="U395" s="52"/>
      <c r="V395" s="52"/>
      <c r="W395" s="52"/>
      <c r="X395" s="52"/>
      <c r="Y395" s="52"/>
      <c r="Z395" s="52"/>
    </row>
    <row r="396" spans="1:26" ht="14.25" customHeight="1">
      <c r="A396" s="51"/>
      <c r="B396" s="51"/>
      <c r="C396" s="430"/>
      <c r="D396" s="430"/>
      <c r="E396" s="430"/>
      <c r="F396" s="430"/>
      <c r="G396" s="430"/>
      <c r="H396" s="430"/>
      <c r="I396" s="430"/>
      <c r="J396" s="430"/>
      <c r="K396" s="430"/>
      <c r="L396" s="430"/>
      <c r="M396" s="430"/>
      <c r="N396" s="52"/>
      <c r="O396" s="52"/>
      <c r="P396" s="52"/>
      <c r="Q396" s="52"/>
      <c r="R396" s="52"/>
      <c r="S396" s="52"/>
      <c r="T396" s="52"/>
      <c r="U396" s="52"/>
      <c r="V396" s="52"/>
      <c r="W396" s="52"/>
      <c r="X396" s="52"/>
      <c r="Y396" s="52"/>
      <c r="Z396" s="52"/>
    </row>
    <row r="397" spans="1:26" ht="14.25" customHeight="1">
      <c r="A397" s="51"/>
      <c r="B397" s="51"/>
      <c r="C397" s="430"/>
      <c r="D397" s="430"/>
      <c r="E397" s="430"/>
      <c r="F397" s="430"/>
      <c r="G397" s="430"/>
      <c r="H397" s="430"/>
      <c r="I397" s="430"/>
      <c r="J397" s="430"/>
      <c r="K397" s="430"/>
      <c r="L397" s="430"/>
      <c r="M397" s="430"/>
      <c r="N397" s="52"/>
      <c r="O397" s="52"/>
      <c r="P397" s="52"/>
      <c r="Q397" s="52"/>
      <c r="R397" s="52"/>
      <c r="S397" s="52"/>
      <c r="T397" s="52"/>
      <c r="U397" s="52"/>
      <c r="V397" s="52"/>
      <c r="W397" s="52"/>
      <c r="X397" s="52"/>
      <c r="Y397" s="52"/>
      <c r="Z397" s="52"/>
    </row>
    <row r="398" spans="1:26" ht="14.25" customHeight="1">
      <c r="A398" s="51"/>
      <c r="B398" s="51"/>
      <c r="C398" s="430"/>
      <c r="D398" s="430"/>
      <c r="E398" s="430"/>
      <c r="F398" s="430"/>
      <c r="G398" s="430"/>
      <c r="H398" s="430"/>
      <c r="I398" s="430"/>
      <c r="J398" s="430"/>
      <c r="K398" s="430"/>
      <c r="L398" s="430"/>
      <c r="M398" s="430"/>
      <c r="N398" s="52"/>
      <c r="O398" s="52"/>
      <c r="P398" s="52"/>
      <c r="Q398" s="52"/>
      <c r="R398" s="52"/>
      <c r="S398" s="52"/>
      <c r="T398" s="52"/>
      <c r="U398" s="52"/>
      <c r="V398" s="52"/>
      <c r="W398" s="52"/>
      <c r="X398" s="52"/>
      <c r="Y398" s="52"/>
      <c r="Z398" s="52"/>
    </row>
    <row r="399" spans="1:26" ht="14.25" customHeight="1">
      <c r="A399" s="51"/>
      <c r="B399" s="51"/>
      <c r="C399" s="430"/>
      <c r="D399" s="430"/>
      <c r="E399" s="430"/>
      <c r="F399" s="430"/>
      <c r="G399" s="430"/>
      <c r="H399" s="430"/>
      <c r="I399" s="430"/>
      <c r="J399" s="430"/>
      <c r="K399" s="430"/>
      <c r="L399" s="430"/>
      <c r="M399" s="430"/>
      <c r="N399" s="52"/>
      <c r="O399" s="52"/>
      <c r="P399" s="52"/>
      <c r="Q399" s="52"/>
      <c r="R399" s="52"/>
      <c r="S399" s="52"/>
      <c r="T399" s="52"/>
      <c r="U399" s="52"/>
      <c r="V399" s="52"/>
      <c r="W399" s="52"/>
      <c r="X399" s="52"/>
      <c r="Y399" s="52"/>
      <c r="Z399" s="52"/>
    </row>
    <row r="400" spans="1:26" ht="14.25" customHeight="1">
      <c r="A400" s="51"/>
      <c r="B400" s="51"/>
      <c r="C400" s="430"/>
      <c r="D400" s="430"/>
      <c r="E400" s="430"/>
      <c r="F400" s="430"/>
      <c r="G400" s="430"/>
      <c r="H400" s="430"/>
      <c r="I400" s="430"/>
      <c r="J400" s="430"/>
      <c r="K400" s="430"/>
      <c r="L400" s="430"/>
      <c r="M400" s="430"/>
      <c r="N400" s="52"/>
      <c r="O400" s="52"/>
      <c r="P400" s="52"/>
      <c r="Q400" s="52"/>
      <c r="R400" s="52"/>
      <c r="S400" s="52"/>
      <c r="T400" s="52"/>
      <c r="U400" s="52"/>
      <c r="V400" s="52"/>
      <c r="W400" s="52"/>
      <c r="X400" s="52"/>
      <c r="Y400" s="52"/>
      <c r="Z400" s="52"/>
    </row>
    <row r="401" spans="1:26" ht="14.25" customHeight="1">
      <c r="A401" s="51"/>
      <c r="B401" s="51"/>
      <c r="C401" s="430"/>
      <c r="D401" s="430"/>
      <c r="E401" s="430"/>
      <c r="F401" s="430"/>
      <c r="G401" s="430"/>
      <c r="H401" s="430"/>
      <c r="I401" s="430"/>
      <c r="J401" s="430"/>
      <c r="K401" s="430"/>
      <c r="L401" s="430"/>
      <c r="M401" s="430"/>
      <c r="N401" s="52"/>
      <c r="O401" s="52"/>
      <c r="P401" s="52"/>
      <c r="Q401" s="52"/>
      <c r="R401" s="52"/>
      <c r="S401" s="52"/>
      <c r="T401" s="52"/>
      <c r="U401" s="52"/>
      <c r="V401" s="52"/>
      <c r="W401" s="52"/>
      <c r="X401" s="52"/>
      <c r="Y401" s="52"/>
      <c r="Z401" s="52"/>
    </row>
    <row r="402" spans="1:26" ht="14.25" customHeight="1">
      <c r="A402" s="51"/>
      <c r="B402" s="51"/>
      <c r="C402" s="430"/>
      <c r="D402" s="430"/>
      <c r="E402" s="430"/>
      <c r="F402" s="430"/>
      <c r="G402" s="430"/>
      <c r="H402" s="430"/>
      <c r="I402" s="430"/>
      <c r="J402" s="430"/>
      <c r="K402" s="430"/>
      <c r="L402" s="430"/>
      <c r="M402" s="430"/>
      <c r="N402" s="52"/>
      <c r="O402" s="52"/>
      <c r="P402" s="52"/>
      <c r="Q402" s="52"/>
      <c r="R402" s="52"/>
      <c r="S402" s="52"/>
      <c r="T402" s="52"/>
      <c r="U402" s="52"/>
      <c r="V402" s="52"/>
      <c r="W402" s="52"/>
      <c r="X402" s="52"/>
      <c r="Y402" s="52"/>
      <c r="Z402" s="52"/>
    </row>
    <row r="403" spans="1:26" ht="14.25" customHeight="1">
      <c r="A403" s="51"/>
      <c r="B403" s="51"/>
      <c r="C403" s="430"/>
      <c r="D403" s="430"/>
      <c r="E403" s="430"/>
      <c r="F403" s="430"/>
      <c r="G403" s="430"/>
      <c r="H403" s="430"/>
      <c r="I403" s="430"/>
      <c r="J403" s="430"/>
      <c r="K403" s="430"/>
      <c r="L403" s="430"/>
      <c r="M403" s="430"/>
      <c r="N403" s="52"/>
      <c r="O403" s="52"/>
      <c r="P403" s="52"/>
      <c r="Q403" s="52"/>
      <c r="R403" s="52"/>
      <c r="S403" s="52"/>
      <c r="T403" s="52"/>
      <c r="U403" s="52"/>
      <c r="V403" s="52"/>
      <c r="W403" s="52"/>
      <c r="X403" s="52"/>
      <c r="Y403" s="52"/>
      <c r="Z403" s="52"/>
    </row>
    <row r="404" spans="1:26" ht="14.25" customHeight="1">
      <c r="A404" s="51"/>
      <c r="B404" s="51"/>
      <c r="C404" s="430"/>
      <c r="D404" s="430"/>
      <c r="E404" s="430"/>
      <c r="F404" s="430"/>
      <c r="G404" s="430"/>
      <c r="H404" s="430"/>
      <c r="I404" s="430"/>
      <c r="J404" s="430"/>
      <c r="K404" s="430"/>
      <c r="L404" s="430"/>
      <c r="M404" s="430"/>
      <c r="N404" s="52"/>
      <c r="O404" s="52"/>
      <c r="P404" s="52"/>
      <c r="Q404" s="52"/>
      <c r="R404" s="52"/>
      <c r="S404" s="52"/>
      <c r="T404" s="52"/>
      <c r="U404" s="52"/>
      <c r="V404" s="52"/>
      <c r="W404" s="52"/>
      <c r="X404" s="52"/>
      <c r="Y404" s="52"/>
      <c r="Z404" s="52"/>
    </row>
    <row r="405" spans="1:26" ht="14.25" customHeight="1">
      <c r="A405" s="51"/>
      <c r="B405" s="51"/>
      <c r="C405" s="430"/>
      <c r="D405" s="430"/>
      <c r="E405" s="430"/>
      <c r="F405" s="430"/>
      <c r="G405" s="430"/>
      <c r="H405" s="430"/>
      <c r="I405" s="430"/>
      <c r="J405" s="430"/>
      <c r="K405" s="430"/>
      <c r="L405" s="430"/>
      <c r="M405" s="430"/>
      <c r="N405" s="52"/>
      <c r="O405" s="52"/>
      <c r="P405" s="52"/>
      <c r="Q405" s="52"/>
      <c r="R405" s="52"/>
      <c r="S405" s="52"/>
      <c r="T405" s="52"/>
      <c r="U405" s="52"/>
      <c r="V405" s="52"/>
      <c r="W405" s="52"/>
      <c r="X405" s="52"/>
      <c r="Y405" s="52"/>
      <c r="Z405" s="52"/>
    </row>
    <row r="406" spans="1:26" ht="14.25" customHeight="1">
      <c r="A406" s="51"/>
      <c r="B406" s="51"/>
      <c r="C406" s="430"/>
      <c r="D406" s="430"/>
      <c r="E406" s="430"/>
      <c r="F406" s="430"/>
      <c r="G406" s="430"/>
      <c r="H406" s="430"/>
      <c r="I406" s="430"/>
      <c r="J406" s="430"/>
      <c r="K406" s="430"/>
      <c r="L406" s="430"/>
      <c r="M406" s="430"/>
      <c r="N406" s="52"/>
      <c r="O406" s="52"/>
      <c r="P406" s="52"/>
      <c r="Q406" s="52"/>
      <c r="R406" s="52"/>
      <c r="S406" s="52"/>
      <c r="T406" s="52"/>
      <c r="U406" s="52"/>
      <c r="V406" s="52"/>
      <c r="W406" s="52"/>
      <c r="X406" s="52"/>
      <c r="Y406" s="52"/>
      <c r="Z406" s="52"/>
    </row>
    <row r="407" spans="1:26" ht="14.25" customHeight="1">
      <c r="A407" s="51"/>
      <c r="B407" s="51"/>
      <c r="C407" s="430"/>
      <c r="D407" s="430"/>
      <c r="E407" s="430"/>
      <c r="F407" s="430"/>
      <c r="G407" s="430"/>
      <c r="H407" s="430"/>
      <c r="I407" s="430"/>
      <c r="J407" s="430"/>
      <c r="K407" s="430"/>
      <c r="L407" s="430"/>
      <c r="M407" s="430"/>
      <c r="N407" s="52"/>
      <c r="O407" s="52"/>
      <c r="P407" s="52"/>
      <c r="Q407" s="52"/>
      <c r="R407" s="52"/>
      <c r="S407" s="52"/>
      <c r="T407" s="52"/>
      <c r="U407" s="52"/>
      <c r="V407" s="52"/>
      <c r="W407" s="52"/>
      <c r="X407" s="52"/>
      <c r="Y407" s="52"/>
      <c r="Z407" s="52"/>
    </row>
    <row r="408" spans="1:26" ht="14.25" customHeight="1">
      <c r="A408" s="51"/>
      <c r="B408" s="51"/>
      <c r="C408" s="430"/>
      <c r="D408" s="430"/>
      <c r="E408" s="430"/>
      <c r="F408" s="430"/>
      <c r="G408" s="430"/>
      <c r="H408" s="430"/>
      <c r="I408" s="430"/>
      <c r="J408" s="430"/>
      <c r="K408" s="430"/>
      <c r="L408" s="430"/>
      <c r="M408" s="430"/>
      <c r="N408" s="52"/>
      <c r="O408" s="52"/>
      <c r="P408" s="52"/>
      <c r="Q408" s="52"/>
      <c r="R408" s="52"/>
      <c r="S408" s="52"/>
      <c r="T408" s="52"/>
      <c r="U408" s="52"/>
      <c r="V408" s="52"/>
      <c r="W408" s="52"/>
      <c r="X408" s="52"/>
      <c r="Y408" s="52"/>
      <c r="Z408" s="52"/>
    </row>
    <row r="409" spans="1:26" ht="14.25" customHeight="1">
      <c r="A409" s="51"/>
      <c r="B409" s="51"/>
      <c r="C409" s="430"/>
      <c r="D409" s="430"/>
      <c r="E409" s="430"/>
      <c r="F409" s="430"/>
      <c r="G409" s="430"/>
      <c r="H409" s="430"/>
      <c r="I409" s="430"/>
      <c r="J409" s="430"/>
      <c r="K409" s="430"/>
      <c r="L409" s="430"/>
      <c r="M409" s="430"/>
      <c r="N409" s="52"/>
      <c r="O409" s="52"/>
      <c r="P409" s="52"/>
      <c r="Q409" s="52"/>
      <c r="R409" s="52"/>
      <c r="S409" s="52"/>
      <c r="T409" s="52"/>
      <c r="U409" s="52"/>
      <c r="V409" s="52"/>
      <c r="W409" s="52"/>
      <c r="X409" s="52"/>
      <c r="Y409" s="52"/>
      <c r="Z409" s="52"/>
    </row>
    <row r="410" spans="1:26" ht="14.25" customHeight="1">
      <c r="A410" s="51"/>
      <c r="B410" s="51"/>
      <c r="C410" s="430"/>
      <c r="D410" s="430"/>
      <c r="E410" s="430"/>
      <c r="F410" s="430"/>
      <c r="G410" s="430"/>
      <c r="H410" s="430"/>
      <c r="I410" s="430"/>
      <c r="J410" s="430"/>
      <c r="K410" s="430"/>
      <c r="L410" s="430"/>
      <c r="M410" s="430"/>
      <c r="N410" s="52"/>
      <c r="O410" s="52"/>
      <c r="P410" s="52"/>
      <c r="Q410" s="52"/>
      <c r="R410" s="52"/>
      <c r="S410" s="52"/>
      <c r="T410" s="52"/>
      <c r="U410" s="52"/>
      <c r="V410" s="52"/>
      <c r="W410" s="52"/>
      <c r="X410" s="52"/>
      <c r="Y410" s="52"/>
      <c r="Z410" s="52"/>
    </row>
    <row r="411" spans="1:26" ht="14.25" customHeight="1">
      <c r="A411" s="51"/>
      <c r="B411" s="51"/>
      <c r="C411" s="430"/>
      <c r="D411" s="430"/>
      <c r="E411" s="430"/>
      <c r="F411" s="430"/>
      <c r="G411" s="430"/>
      <c r="H411" s="430"/>
      <c r="I411" s="430"/>
      <c r="J411" s="430"/>
      <c r="K411" s="430"/>
      <c r="L411" s="430"/>
      <c r="M411" s="430"/>
      <c r="N411" s="52"/>
      <c r="O411" s="52"/>
      <c r="P411" s="52"/>
      <c r="Q411" s="52"/>
      <c r="R411" s="52"/>
      <c r="S411" s="52"/>
      <c r="T411" s="52"/>
      <c r="U411" s="52"/>
      <c r="V411" s="52"/>
      <c r="W411" s="52"/>
      <c r="X411" s="52"/>
      <c r="Y411" s="52"/>
      <c r="Z411" s="52"/>
    </row>
    <row r="412" spans="1:26" ht="14.25" customHeight="1">
      <c r="A412" s="51"/>
      <c r="B412" s="51"/>
      <c r="C412" s="430"/>
      <c r="D412" s="430"/>
      <c r="E412" s="430"/>
      <c r="F412" s="430"/>
      <c r="G412" s="430"/>
      <c r="H412" s="430"/>
      <c r="I412" s="430"/>
      <c r="J412" s="430"/>
      <c r="K412" s="430"/>
      <c r="L412" s="430"/>
      <c r="M412" s="430"/>
      <c r="N412" s="52"/>
      <c r="O412" s="52"/>
      <c r="P412" s="52"/>
      <c r="Q412" s="52"/>
      <c r="R412" s="52"/>
      <c r="S412" s="52"/>
      <c r="T412" s="52"/>
      <c r="U412" s="52"/>
      <c r="V412" s="52"/>
      <c r="W412" s="52"/>
      <c r="X412" s="52"/>
      <c r="Y412" s="52"/>
      <c r="Z412" s="52"/>
    </row>
    <row r="413" spans="1:26" ht="14.25" customHeight="1">
      <c r="A413" s="51"/>
      <c r="B413" s="51"/>
      <c r="C413" s="430"/>
      <c r="D413" s="430"/>
      <c r="E413" s="430"/>
      <c r="F413" s="430"/>
      <c r="G413" s="430"/>
      <c r="H413" s="430"/>
      <c r="I413" s="430"/>
      <c r="J413" s="430"/>
      <c r="K413" s="430"/>
      <c r="L413" s="430"/>
      <c r="M413" s="430"/>
      <c r="N413" s="52"/>
      <c r="O413" s="52"/>
      <c r="P413" s="52"/>
      <c r="Q413" s="52"/>
      <c r="R413" s="52"/>
      <c r="S413" s="52"/>
      <c r="T413" s="52"/>
      <c r="U413" s="52"/>
      <c r="V413" s="52"/>
      <c r="W413" s="52"/>
      <c r="X413" s="52"/>
      <c r="Y413" s="52"/>
      <c r="Z413" s="52"/>
    </row>
    <row r="414" spans="1:26" ht="14.25" customHeight="1">
      <c r="A414" s="51"/>
      <c r="B414" s="51"/>
      <c r="C414" s="430"/>
      <c r="D414" s="430"/>
      <c r="E414" s="430"/>
      <c r="F414" s="430"/>
      <c r="G414" s="430"/>
      <c r="H414" s="430"/>
      <c r="I414" s="430"/>
      <c r="J414" s="430"/>
      <c r="K414" s="430"/>
      <c r="L414" s="430"/>
      <c r="M414" s="430"/>
      <c r="N414" s="52"/>
      <c r="O414" s="52"/>
      <c r="P414" s="52"/>
      <c r="Q414" s="52"/>
      <c r="R414" s="52"/>
      <c r="S414" s="52"/>
      <c r="T414" s="52"/>
      <c r="U414" s="52"/>
      <c r="V414" s="52"/>
      <c r="W414" s="52"/>
      <c r="X414" s="52"/>
      <c r="Y414" s="52"/>
      <c r="Z414" s="52"/>
    </row>
    <row r="415" spans="1:26" ht="14.25" customHeight="1">
      <c r="A415" s="51"/>
      <c r="B415" s="51"/>
      <c r="C415" s="430"/>
      <c r="D415" s="430"/>
      <c r="E415" s="430"/>
      <c r="F415" s="430"/>
      <c r="G415" s="430"/>
      <c r="H415" s="430"/>
      <c r="I415" s="430"/>
      <c r="J415" s="430"/>
      <c r="K415" s="430"/>
      <c r="L415" s="430"/>
      <c r="M415" s="430"/>
      <c r="N415" s="52"/>
      <c r="O415" s="52"/>
      <c r="P415" s="52"/>
      <c r="Q415" s="52"/>
      <c r="R415" s="52"/>
      <c r="S415" s="52"/>
      <c r="T415" s="52"/>
      <c r="U415" s="52"/>
      <c r="V415" s="52"/>
      <c r="W415" s="52"/>
      <c r="X415" s="52"/>
      <c r="Y415" s="52"/>
      <c r="Z415" s="52"/>
    </row>
    <row r="416" spans="1:26" ht="14.25" customHeight="1">
      <c r="A416" s="51"/>
      <c r="B416" s="51"/>
      <c r="C416" s="430"/>
      <c r="D416" s="430"/>
      <c r="E416" s="430"/>
      <c r="F416" s="430"/>
      <c r="G416" s="430"/>
      <c r="H416" s="430"/>
      <c r="I416" s="430"/>
      <c r="J416" s="430"/>
      <c r="K416" s="430"/>
      <c r="L416" s="430"/>
      <c r="M416" s="430"/>
      <c r="N416" s="52"/>
      <c r="O416" s="52"/>
      <c r="P416" s="52"/>
      <c r="Q416" s="52"/>
      <c r="R416" s="52"/>
      <c r="S416" s="52"/>
      <c r="T416" s="52"/>
      <c r="U416" s="52"/>
      <c r="V416" s="52"/>
      <c r="W416" s="52"/>
      <c r="X416" s="52"/>
      <c r="Y416" s="52"/>
      <c r="Z416" s="52"/>
    </row>
    <row r="417" spans="1:26" ht="14.25" customHeight="1">
      <c r="A417" s="51"/>
      <c r="B417" s="51"/>
      <c r="C417" s="430"/>
      <c r="D417" s="430"/>
      <c r="E417" s="430"/>
      <c r="F417" s="430"/>
      <c r="G417" s="430"/>
      <c r="H417" s="430"/>
      <c r="I417" s="430"/>
      <c r="J417" s="430"/>
      <c r="K417" s="430"/>
      <c r="L417" s="430"/>
      <c r="M417" s="430"/>
      <c r="N417" s="52"/>
      <c r="O417" s="52"/>
      <c r="P417" s="52"/>
      <c r="Q417" s="52"/>
      <c r="R417" s="52"/>
      <c r="S417" s="52"/>
      <c r="T417" s="52"/>
      <c r="U417" s="52"/>
      <c r="V417" s="52"/>
      <c r="W417" s="52"/>
      <c r="X417" s="52"/>
      <c r="Y417" s="52"/>
      <c r="Z417" s="52"/>
    </row>
    <row r="418" spans="1:26" ht="14.25" customHeight="1">
      <c r="A418" s="51"/>
      <c r="B418" s="51"/>
      <c r="C418" s="430"/>
      <c r="D418" s="430"/>
      <c r="E418" s="430"/>
      <c r="F418" s="430"/>
      <c r="G418" s="430"/>
      <c r="H418" s="430"/>
      <c r="I418" s="430"/>
      <c r="J418" s="430"/>
      <c r="K418" s="430"/>
      <c r="L418" s="430"/>
      <c r="M418" s="430"/>
      <c r="N418" s="52"/>
      <c r="O418" s="52"/>
      <c r="P418" s="52"/>
      <c r="Q418" s="52"/>
      <c r="R418" s="52"/>
      <c r="S418" s="52"/>
      <c r="T418" s="52"/>
      <c r="U418" s="52"/>
      <c r="V418" s="52"/>
      <c r="W418" s="52"/>
      <c r="X418" s="52"/>
      <c r="Y418" s="52"/>
      <c r="Z418" s="52"/>
    </row>
    <row r="419" spans="1:26" ht="14.25" customHeight="1">
      <c r="A419" s="51"/>
      <c r="B419" s="51"/>
      <c r="C419" s="430"/>
      <c r="D419" s="430"/>
      <c r="E419" s="430"/>
      <c r="F419" s="430"/>
      <c r="G419" s="430"/>
      <c r="H419" s="430"/>
      <c r="I419" s="430"/>
      <c r="J419" s="430"/>
      <c r="K419" s="430"/>
      <c r="L419" s="430"/>
      <c r="M419" s="430"/>
      <c r="N419" s="52"/>
      <c r="O419" s="52"/>
      <c r="P419" s="52"/>
      <c r="Q419" s="52"/>
      <c r="R419" s="52"/>
      <c r="S419" s="52"/>
      <c r="T419" s="52"/>
      <c r="U419" s="52"/>
      <c r="V419" s="52"/>
      <c r="W419" s="52"/>
      <c r="X419" s="52"/>
      <c r="Y419" s="52"/>
      <c r="Z419" s="52"/>
    </row>
    <row r="420" spans="1:26" ht="14.25" customHeight="1">
      <c r="A420" s="51"/>
      <c r="B420" s="51"/>
      <c r="C420" s="430"/>
      <c r="D420" s="430"/>
      <c r="E420" s="430"/>
      <c r="F420" s="430"/>
      <c r="G420" s="430"/>
      <c r="H420" s="430"/>
      <c r="I420" s="430"/>
      <c r="J420" s="430"/>
      <c r="K420" s="430"/>
      <c r="L420" s="430"/>
      <c r="M420" s="430"/>
      <c r="N420" s="52"/>
      <c r="O420" s="52"/>
      <c r="P420" s="52"/>
      <c r="Q420" s="52"/>
      <c r="R420" s="52"/>
      <c r="S420" s="52"/>
      <c r="T420" s="52"/>
      <c r="U420" s="52"/>
      <c r="V420" s="52"/>
      <c r="W420" s="52"/>
      <c r="X420" s="52"/>
      <c r="Y420" s="52"/>
      <c r="Z420" s="52"/>
    </row>
    <row r="421" spans="1:26" ht="14.25" customHeight="1">
      <c r="A421" s="51"/>
      <c r="B421" s="51"/>
      <c r="C421" s="430"/>
      <c r="D421" s="430"/>
      <c r="E421" s="430"/>
      <c r="F421" s="430"/>
      <c r="G421" s="430"/>
      <c r="H421" s="430"/>
      <c r="I421" s="430"/>
      <c r="J421" s="430"/>
      <c r="K421" s="430"/>
      <c r="L421" s="430"/>
      <c r="M421" s="430"/>
      <c r="N421" s="52"/>
      <c r="O421" s="52"/>
      <c r="P421" s="52"/>
      <c r="Q421" s="52"/>
      <c r="R421" s="52"/>
      <c r="S421" s="52"/>
      <c r="T421" s="52"/>
      <c r="U421" s="52"/>
      <c r="V421" s="52"/>
      <c r="W421" s="52"/>
      <c r="X421" s="52"/>
      <c r="Y421" s="52"/>
      <c r="Z421" s="52"/>
    </row>
    <row r="422" spans="1:26" ht="14.25" customHeight="1">
      <c r="A422" s="51"/>
      <c r="B422" s="51"/>
      <c r="C422" s="430"/>
      <c r="D422" s="430"/>
      <c r="E422" s="430"/>
      <c r="F422" s="430"/>
      <c r="G422" s="430"/>
      <c r="H422" s="430"/>
      <c r="I422" s="430"/>
      <c r="J422" s="430"/>
      <c r="K422" s="430"/>
      <c r="L422" s="430"/>
      <c r="M422" s="430"/>
      <c r="N422" s="52"/>
      <c r="O422" s="52"/>
      <c r="P422" s="52"/>
      <c r="Q422" s="52"/>
      <c r="R422" s="52"/>
      <c r="S422" s="52"/>
      <c r="T422" s="52"/>
      <c r="U422" s="52"/>
      <c r="V422" s="52"/>
      <c r="W422" s="52"/>
      <c r="X422" s="52"/>
      <c r="Y422" s="52"/>
      <c r="Z422" s="52"/>
    </row>
    <row r="423" spans="1:26" ht="14.25" customHeight="1">
      <c r="A423" s="51"/>
      <c r="B423" s="51"/>
      <c r="C423" s="430"/>
      <c r="D423" s="430"/>
      <c r="E423" s="430"/>
      <c r="F423" s="430"/>
      <c r="G423" s="430"/>
      <c r="H423" s="430"/>
      <c r="I423" s="430"/>
      <c r="J423" s="430"/>
      <c r="K423" s="430"/>
      <c r="L423" s="430"/>
      <c r="M423" s="430"/>
      <c r="N423" s="52"/>
      <c r="O423" s="52"/>
      <c r="P423" s="52"/>
      <c r="Q423" s="52"/>
      <c r="R423" s="52"/>
      <c r="S423" s="52"/>
      <c r="T423" s="52"/>
      <c r="U423" s="52"/>
      <c r="V423" s="52"/>
      <c r="W423" s="52"/>
      <c r="X423" s="52"/>
      <c r="Y423" s="52"/>
      <c r="Z423" s="52"/>
    </row>
    <row r="424" spans="1:26" ht="14.25" customHeight="1">
      <c r="A424" s="51"/>
      <c r="B424" s="51"/>
      <c r="C424" s="430"/>
      <c r="D424" s="430"/>
      <c r="E424" s="430"/>
      <c r="F424" s="430"/>
      <c r="G424" s="430"/>
      <c r="H424" s="430"/>
      <c r="I424" s="430"/>
      <c r="J424" s="430"/>
      <c r="K424" s="430"/>
      <c r="L424" s="430"/>
      <c r="M424" s="430"/>
      <c r="N424" s="52"/>
      <c r="O424" s="52"/>
      <c r="P424" s="52"/>
      <c r="Q424" s="52"/>
      <c r="R424" s="52"/>
      <c r="S424" s="52"/>
      <c r="T424" s="52"/>
      <c r="U424" s="52"/>
      <c r="V424" s="52"/>
      <c r="W424" s="52"/>
      <c r="X424" s="52"/>
      <c r="Y424" s="52"/>
      <c r="Z424" s="52"/>
    </row>
    <row r="425" spans="1:26" ht="14.25" customHeight="1">
      <c r="A425" s="51"/>
      <c r="B425" s="51"/>
      <c r="C425" s="430"/>
      <c r="D425" s="430"/>
      <c r="E425" s="430"/>
      <c r="F425" s="430"/>
      <c r="G425" s="430"/>
      <c r="H425" s="430"/>
      <c r="I425" s="430"/>
      <c r="J425" s="430"/>
      <c r="K425" s="430"/>
      <c r="L425" s="430"/>
      <c r="M425" s="430"/>
      <c r="N425" s="52"/>
      <c r="O425" s="52"/>
      <c r="P425" s="52"/>
      <c r="Q425" s="52"/>
      <c r="R425" s="52"/>
      <c r="S425" s="52"/>
      <c r="T425" s="52"/>
      <c r="U425" s="52"/>
      <c r="V425" s="52"/>
      <c r="W425" s="52"/>
      <c r="X425" s="52"/>
      <c r="Y425" s="52"/>
      <c r="Z425" s="52"/>
    </row>
    <row r="426" spans="1:26" ht="14.25" customHeight="1">
      <c r="A426" s="51"/>
      <c r="B426" s="51"/>
      <c r="C426" s="430"/>
      <c r="D426" s="430"/>
      <c r="E426" s="430"/>
      <c r="F426" s="430"/>
      <c r="G426" s="430"/>
      <c r="H426" s="430"/>
      <c r="I426" s="430"/>
      <c r="J426" s="430"/>
      <c r="K426" s="430"/>
      <c r="L426" s="430"/>
      <c r="M426" s="430"/>
      <c r="N426" s="52"/>
      <c r="O426" s="52"/>
      <c r="P426" s="52"/>
      <c r="Q426" s="52"/>
      <c r="R426" s="52"/>
      <c r="S426" s="52"/>
      <c r="T426" s="52"/>
      <c r="U426" s="52"/>
      <c r="V426" s="52"/>
      <c r="W426" s="52"/>
      <c r="X426" s="52"/>
      <c r="Y426" s="52"/>
      <c r="Z426" s="52"/>
    </row>
    <row r="427" spans="1:26" ht="14.25" customHeight="1">
      <c r="A427" s="51"/>
      <c r="B427" s="51"/>
      <c r="C427" s="430"/>
      <c r="D427" s="430"/>
      <c r="E427" s="430"/>
      <c r="F427" s="430"/>
      <c r="G427" s="430"/>
      <c r="H427" s="430"/>
      <c r="I427" s="430"/>
      <c r="J427" s="430"/>
      <c r="K427" s="430"/>
      <c r="L427" s="430"/>
      <c r="M427" s="430"/>
      <c r="N427" s="52"/>
      <c r="O427" s="52"/>
      <c r="P427" s="52"/>
      <c r="Q427" s="52"/>
      <c r="R427" s="52"/>
      <c r="S427" s="52"/>
      <c r="T427" s="52"/>
      <c r="U427" s="52"/>
      <c r="V427" s="52"/>
      <c r="W427" s="52"/>
      <c r="X427" s="52"/>
      <c r="Y427" s="52"/>
      <c r="Z427" s="52"/>
    </row>
    <row r="428" spans="1:26" ht="14.25" customHeight="1">
      <c r="A428" s="51"/>
      <c r="B428" s="51"/>
      <c r="C428" s="430"/>
      <c r="D428" s="430"/>
      <c r="E428" s="430"/>
      <c r="F428" s="430"/>
      <c r="G428" s="430"/>
      <c r="H428" s="430"/>
      <c r="I428" s="430"/>
      <c r="J428" s="430"/>
      <c r="K428" s="430"/>
      <c r="L428" s="430"/>
      <c r="M428" s="430"/>
      <c r="N428" s="52"/>
      <c r="O428" s="52"/>
      <c r="P428" s="52"/>
      <c r="Q428" s="52"/>
      <c r="R428" s="52"/>
      <c r="S428" s="52"/>
      <c r="T428" s="52"/>
      <c r="U428" s="52"/>
      <c r="V428" s="52"/>
      <c r="W428" s="52"/>
      <c r="X428" s="52"/>
      <c r="Y428" s="52"/>
      <c r="Z428" s="52"/>
    </row>
    <row r="429" spans="1:26" ht="14.25" customHeight="1">
      <c r="A429" s="51"/>
      <c r="B429" s="51"/>
      <c r="C429" s="430"/>
      <c r="D429" s="430"/>
      <c r="E429" s="430"/>
      <c r="F429" s="430"/>
      <c r="G429" s="430"/>
      <c r="H429" s="430"/>
      <c r="I429" s="430"/>
      <c r="J429" s="430"/>
      <c r="K429" s="430"/>
      <c r="L429" s="430"/>
      <c r="M429" s="430"/>
      <c r="N429" s="52"/>
      <c r="O429" s="52"/>
      <c r="P429" s="52"/>
      <c r="Q429" s="52"/>
      <c r="R429" s="52"/>
      <c r="S429" s="52"/>
      <c r="T429" s="52"/>
      <c r="U429" s="52"/>
      <c r="V429" s="52"/>
      <c r="W429" s="52"/>
      <c r="X429" s="52"/>
      <c r="Y429" s="52"/>
      <c r="Z429" s="52"/>
    </row>
    <row r="430" spans="1:26" ht="14.25" customHeight="1">
      <c r="A430" s="51"/>
      <c r="B430" s="51"/>
      <c r="C430" s="430"/>
      <c r="D430" s="430"/>
      <c r="E430" s="430"/>
      <c r="F430" s="430"/>
      <c r="G430" s="430"/>
      <c r="H430" s="430"/>
      <c r="I430" s="430"/>
      <c r="J430" s="430"/>
      <c r="K430" s="430"/>
      <c r="L430" s="430"/>
      <c r="M430" s="430"/>
      <c r="N430" s="52"/>
      <c r="O430" s="52"/>
      <c r="P430" s="52"/>
      <c r="Q430" s="52"/>
      <c r="R430" s="52"/>
      <c r="S430" s="52"/>
      <c r="T430" s="52"/>
      <c r="U430" s="52"/>
      <c r="V430" s="52"/>
      <c r="W430" s="52"/>
      <c r="X430" s="52"/>
      <c r="Y430" s="52"/>
      <c r="Z430" s="52"/>
    </row>
    <row r="431" spans="1:26" ht="14.25" customHeight="1">
      <c r="A431" s="51"/>
      <c r="B431" s="51"/>
      <c r="C431" s="430"/>
      <c r="D431" s="430"/>
      <c r="E431" s="430"/>
      <c r="F431" s="430"/>
      <c r="G431" s="430"/>
      <c r="H431" s="430"/>
      <c r="I431" s="430"/>
      <c r="J431" s="430"/>
      <c r="K431" s="430"/>
      <c r="L431" s="430"/>
      <c r="M431" s="430"/>
      <c r="N431" s="52"/>
      <c r="O431" s="52"/>
      <c r="P431" s="52"/>
      <c r="Q431" s="52"/>
      <c r="R431" s="52"/>
      <c r="S431" s="52"/>
      <c r="T431" s="52"/>
      <c r="U431" s="52"/>
      <c r="V431" s="52"/>
      <c r="W431" s="52"/>
      <c r="X431" s="52"/>
      <c r="Y431" s="52"/>
      <c r="Z431" s="52"/>
    </row>
    <row r="432" spans="1:26" ht="14.25" customHeight="1">
      <c r="A432" s="51"/>
      <c r="B432" s="51"/>
      <c r="C432" s="430"/>
      <c r="D432" s="430"/>
      <c r="E432" s="430"/>
      <c r="F432" s="430"/>
      <c r="G432" s="430"/>
      <c r="H432" s="430"/>
      <c r="I432" s="430"/>
      <c r="J432" s="430"/>
      <c r="K432" s="430"/>
      <c r="L432" s="430"/>
      <c r="M432" s="430"/>
      <c r="N432" s="52"/>
      <c r="O432" s="52"/>
      <c r="P432" s="52"/>
      <c r="Q432" s="52"/>
      <c r="R432" s="52"/>
      <c r="S432" s="52"/>
      <c r="T432" s="52"/>
      <c r="U432" s="52"/>
      <c r="V432" s="52"/>
      <c r="W432" s="52"/>
      <c r="X432" s="52"/>
      <c r="Y432" s="52"/>
      <c r="Z432" s="52"/>
    </row>
    <row r="433" spans="1:26" ht="14.25" customHeight="1">
      <c r="A433" s="51"/>
      <c r="B433" s="51"/>
      <c r="C433" s="430"/>
      <c r="D433" s="430"/>
      <c r="E433" s="430"/>
      <c r="F433" s="430"/>
      <c r="G433" s="430"/>
      <c r="H433" s="430"/>
      <c r="I433" s="430"/>
      <c r="J433" s="430"/>
      <c r="K433" s="430"/>
      <c r="L433" s="430"/>
      <c r="M433" s="430"/>
      <c r="N433" s="52"/>
      <c r="O433" s="52"/>
      <c r="P433" s="52"/>
      <c r="Q433" s="52"/>
      <c r="R433" s="52"/>
      <c r="S433" s="52"/>
      <c r="T433" s="52"/>
      <c r="U433" s="52"/>
      <c r="V433" s="52"/>
      <c r="W433" s="52"/>
      <c r="X433" s="52"/>
      <c r="Y433" s="52"/>
      <c r="Z433" s="52"/>
    </row>
    <row r="434" spans="1:26" ht="14.25" customHeight="1">
      <c r="A434" s="51"/>
      <c r="B434" s="51"/>
      <c r="C434" s="430"/>
      <c r="D434" s="430"/>
      <c r="E434" s="430"/>
      <c r="F434" s="430"/>
      <c r="G434" s="430"/>
      <c r="H434" s="430"/>
      <c r="I434" s="430"/>
      <c r="J434" s="430"/>
      <c r="K434" s="430"/>
      <c r="L434" s="430"/>
      <c r="M434" s="430"/>
      <c r="N434" s="52"/>
      <c r="O434" s="52"/>
      <c r="P434" s="52"/>
      <c r="Q434" s="52"/>
      <c r="R434" s="52"/>
      <c r="S434" s="52"/>
      <c r="T434" s="52"/>
      <c r="U434" s="52"/>
      <c r="V434" s="52"/>
      <c r="W434" s="52"/>
      <c r="X434" s="52"/>
      <c r="Y434" s="52"/>
      <c r="Z434" s="52"/>
    </row>
    <row r="435" spans="1:26" ht="14.25" customHeight="1">
      <c r="A435" s="51"/>
      <c r="B435" s="51"/>
      <c r="C435" s="430"/>
      <c r="D435" s="430"/>
      <c r="E435" s="430"/>
      <c r="F435" s="430"/>
      <c r="G435" s="430"/>
      <c r="H435" s="430"/>
      <c r="I435" s="430"/>
      <c r="J435" s="430"/>
      <c r="K435" s="430"/>
      <c r="L435" s="430"/>
      <c r="M435" s="430"/>
      <c r="N435" s="52"/>
      <c r="O435" s="52"/>
      <c r="P435" s="52"/>
      <c r="Q435" s="52"/>
      <c r="R435" s="52"/>
      <c r="S435" s="52"/>
      <c r="T435" s="52"/>
      <c r="U435" s="52"/>
      <c r="V435" s="52"/>
      <c r="W435" s="52"/>
      <c r="X435" s="52"/>
      <c r="Y435" s="52"/>
      <c r="Z435" s="52"/>
    </row>
    <row r="436" spans="1:26" ht="14.25" customHeight="1">
      <c r="A436" s="51"/>
      <c r="B436" s="51"/>
      <c r="C436" s="430"/>
      <c r="D436" s="430"/>
      <c r="E436" s="430"/>
      <c r="F436" s="430"/>
      <c r="G436" s="430"/>
      <c r="H436" s="430"/>
      <c r="I436" s="430"/>
      <c r="J436" s="430"/>
      <c r="K436" s="430"/>
      <c r="L436" s="430"/>
      <c r="M436" s="430"/>
      <c r="N436" s="52"/>
      <c r="O436" s="52"/>
      <c r="P436" s="52"/>
      <c r="Q436" s="52"/>
      <c r="R436" s="52"/>
      <c r="S436" s="52"/>
      <c r="T436" s="52"/>
      <c r="U436" s="52"/>
      <c r="V436" s="52"/>
      <c r="W436" s="52"/>
      <c r="X436" s="52"/>
      <c r="Y436" s="52"/>
      <c r="Z436" s="52"/>
    </row>
    <row r="437" spans="1:26" ht="14.25" customHeight="1">
      <c r="A437" s="51"/>
      <c r="B437" s="51"/>
      <c r="C437" s="430"/>
      <c r="D437" s="430"/>
      <c r="E437" s="430"/>
      <c r="F437" s="430"/>
      <c r="G437" s="430"/>
      <c r="H437" s="430"/>
      <c r="I437" s="430"/>
      <c r="J437" s="430"/>
      <c r="K437" s="430"/>
      <c r="L437" s="430"/>
      <c r="M437" s="430"/>
      <c r="N437" s="52"/>
      <c r="O437" s="52"/>
      <c r="P437" s="52"/>
      <c r="Q437" s="52"/>
      <c r="R437" s="52"/>
      <c r="S437" s="52"/>
      <c r="T437" s="52"/>
      <c r="U437" s="52"/>
      <c r="V437" s="52"/>
      <c r="W437" s="52"/>
      <c r="X437" s="52"/>
      <c r="Y437" s="52"/>
      <c r="Z437" s="52"/>
    </row>
    <row r="438" spans="1:26" ht="14.25" customHeight="1">
      <c r="A438" s="51"/>
      <c r="B438" s="51"/>
      <c r="C438" s="430"/>
      <c r="D438" s="430"/>
      <c r="E438" s="430"/>
      <c r="F438" s="430"/>
      <c r="G438" s="430"/>
      <c r="H438" s="430"/>
      <c r="I438" s="430"/>
      <c r="J438" s="430"/>
      <c r="K438" s="430"/>
      <c r="L438" s="430"/>
      <c r="M438" s="430"/>
      <c r="N438" s="52"/>
      <c r="O438" s="52"/>
      <c r="P438" s="52"/>
      <c r="Q438" s="52"/>
      <c r="R438" s="52"/>
      <c r="S438" s="52"/>
      <c r="T438" s="52"/>
      <c r="U438" s="52"/>
      <c r="V438" s="52"/>
      <c r="W438" s="52"/>
      <c r="X438" s="52"/>
      <c r="Y438" s="52"/>
      <c r="Z438" s="52"/>
    </row>
    <row r="439" spans="1:26" ht="14.25" customHeight="1">
      <c r="A439" s="51"/>
      <c r="B439" s="51"/>
      <c r="C439" s="430"/>
      <c r="D439" s="430"/>
      <c r="E439" s="430"/>
      <c r="F439" s="430"/>
      <c r="G439" s="430"/>
      <c r="H439" s="430"/>
      <c r="I439" s="430"/>
      <c r="J439" s="430"/>
      <c r="K439" s="430"/>
      <c r="L439" s="430"/>
      <c r="M439" s="430"/>
      <c r="N439" s="52"/>
      <c r="O439" s="52"/>
      <c r="P439" s="52"/>
      <c r="Q439" s="52"/>
      <c r="R439" s="52"/>
      <c r="S439" s="52"/>
      <c r="T439" s="52"/>
      <c r="U439" s="52"/>
      <c r="V439" s="52"/>
      <c r="W439" s="52"/>
      <c r="X439" s="52"/>
      <c r="Y439" s="52"/>
      <c r="Z439" s="52"/>
    </row>
    <row r="440" spans="1:26" ht="14.25" customHeight="1">
      <c r="A440" s="51"/>
      <c r="B440" s="51"/>
      <c r="C440" s="430"/>
      <c r="D440" s="430"/>
      <c r="E440" s="430"/>
      <c r="F440" s="430"/>
      <c r="G440" s="430"/>
      <c r="H440" s="430"/>
      <c r="I440" s="430"/>
      <c r="J440" s="430"/>
      <c r="K440" s="430"/>
      <c r="L440" s="430"/>
      <c r="M440" s="430"/>
      <c r="N440" s="52"/>
      <c r="O440" s="52"/>
      <c r="P440" s="52"/>
      <c r="Q440" s="52"/>
      <c r="R440" s="52"/>
      <c r="S440" s="52"/>
      <c r="T440" s="52"/>
      <c r="U440" s="52"/>
      <c r="V440" s="52"/>
      <c r="W440" s="52"/>
      <c r="X440" s="52"/>
      <c r="Y440" s="52"/>
      <c r="Z440" s="52"/>
    </row>
    <row r="441" spans="1:26" ht="14.25" customHeight="1">
      <c r="A441" s="51"/>
      <c r="B441" s="51"/>
      <c r="C441" s="430"/>
      <c r="D441" s="430"/>
      <c r="E441" s="430"/>
      <c r="F441" s="430"/>
      <c r="G441" s="430"/>
      <c r="H441" s="430"/>
      <c r="I441" s="430"/>
      <c r="J441" s="430"/>
      <c r="K441" s="430"/>
      <c r="L441" s="430"/>
      <c r="M441" s="430"/>
      <c r="N441" s="52"/>
      <c r="O441" s="52"/>
      <c r="P441" s="52"/>
      <c r="Q441" s="52"/>
      <c r="R441" s="52"/>
      <c r="S441" s="52"/>
      <c r="T441" s="52"/>
      <c r="U441" s="52"/>
      <c r="V441" s="52"/>
      <c r="W441" s="52"/>
      <c r="X441" s="52"/>
      <c r="Y441" s="52"/>
      <c r="Z441" s="52"/>
    </row>
    <row r="442" spans="1:26" ht="14.25" customHeight="1">
      <c r="A442" s="51"/>
      <c r="B442" s="51"/>
      <c r="C442" s="430"/>
      <c r="D442" s="430"/>
      <c r="E442" s="430"/>
      <c r="F442" s="430"/>
      <c r="G442" s="430"/>
      <c r="H442" s="430"/>
      <c r="I442" s="430"/>
      <c r="J442" s="430"/>
      <c r="K442" s="430"/>
      <c r="L442" s="430"/>
      <c r="M442" s="430"/>
      <c r="N442" s="52"/>
      <c r="O442" s="52"/>
      <c r="P442" s="52"/>
      <c r="Q442" s="52"/>
      <c r="R442" s="52"/>
      <c r="S442" s="52"/>
      <c r="T442" s="52"/>
      <c r="U442" s="52"/>
      <c r="V442" s="52"/>
      <c r="W442" s="52"/>
      <c r="X442" s="52"/>
      <c r="Y442" s="52"/>
      <c r="Z442" s="52"/>
    </row>
    <row r="443" spans="1:26" ht="14.25" customHeight="1">
      <c r="A443" s="51"/>
      <c r="B443" s="51"/>
      <c r="C443" s="430"/>
      <c r="D443" s="430"/>
      <c r="E443" s="430"/>
      <c r="F443" s="430"/>
      <c r="G443" s="430"/>
      <c r="H443" s="430"/>
      <c r="I443" s="430"/>
      <c r="J443" s="430"/>
      <c r="K443" s="430"/>
      <c r="L443" s="430"/>
      <c r="M443" s="430"/>
      <c r="N443" s="52"/>
      <c r="O443" s="52"/>
      <c r="P443" s="52"/>
      <c r="Q443" s="52"/>
      <c r="R443" s="52"/>
      <c r="S443" s="52"/>
      <c r="T443" s="52"/>
      <c r="U443" s="52"/>
      <c r="V443" s="52"/>
      <c r="W443" s="52"/>
      <c r="X443" s="52"/>
      <c r="Y443" s="52"/>
      <c r="Z443" s="52"/>
    </row>
    <row r="444" spans="1:26" ht="14.25" customHeight="1">
      <c r="A444" s="51"/>
      <c r="B444" s="51"/>
      <c r="C444" s="430"/>
      <c r="D444" s="430"/>
      <c r="E444" s="430"/>
      <c r="F444" s="430"/>
      <c r="G444" s="430"/>
      <c r="H444" s="430"/>
      <c r="I444" s="430"/>
      <c r="J444" s="430"/>
      <c r="K444" s="430"/>
      <c r="L444" s="430"/>
      <c r="M444" s="430"/>
      <c r="N444" s="52"/>
      <c r="O444" s="52"/>
      <c r="P444" s="52"/>
      <c r="Q444" s="52"/>
      <c r="R444" s="52"/>
      <c r="S444" s="52"/>
      <c r="T444" s="52"/>
      <c r="U444" s="52"/>
      <c r="V444" s="52"/>
      <c r="W444" s="52"/>
      <c r="X444" s="52"/>
      <c r="Y444" s="52"/>
      <c r="Z444" s="52"/>
    </row>
    <row r="445" spans="1:26" ht="14.25" customHeight="1">
      <c r="A445" s="51"/>
      <c r="B445" s="51"/>
      <c r="C445" s="430"/>
      <c r="D445" s="430"/>
      <c r="E445" s="430"/>
      <c r="F445" s="430"/>
      <c r="G445" s="430"/>
      <c r="H445" s="430"/>
      <c r="I445" s="430"/>
      <c r="J445" s="430"/>
      <c r="K445" s="430"/>
      <c r="L445" s="430"/>
      <c r="M445" s="430"/>
      <c r="N445" s="52"/>
      <c r="O445" s="52"/>
      <c r="P445" s="52"/>
      <c r="Q445" s="52"/>
      <c r="R445" s="52"/>
      <c r="S445" s="52"/>
      <c r="T445" s="52"/>
      <c r="U445" s="52"/>
      <c r="V445" s="52"/>
      <c r="W445" s="52"/>
      <c r="X445" s="52"/>
      <c r="Y445" s="52"/>
      <c r="Z445" s="52"/>
    </row>
    <row r="446" spans="1:26" ht="14.25" customHeight="1">
      <c r="A446" s="51"/>
      <c r="B446" s="51"/>
      <c r="C446" s="430"/>
      <c r="D446" s="430"/>
      <c r="E446" s="430"/>
      <c r="F446" s="430"/>
      <c r="G446" s="430"/>
      <c r="H446" s="430"/>
      <c r="I446" s="430"/>
      <c r="J446" s="430"/>
      <c r="K446" s="430"/>
      <c r="L446" s="430"/>
      <c r="M446" s="430"/>
      <c r="N446" s="52"/>
      <c r="O446" s="52"/>
      <c r="P446" s="52"/>
      <c r="Q446" s="52"/>
      <c r="R446" s="52"/>
      <c r="S446" s="52"/>
      <c r="T446" s="52"/>
      <c r="U446" s="52"/>
      <c r="V446" s="52"/>
      <c r="W446" s="52"/>
      <c r="X446" s="52"/>
      <c r="Y446" s="52"/>
      <c r="Z446" s="52"/>
    </row>
    <row r="447" spans="1:26" ht="14.25" customHeight="1">
      <c r="A447" s="51"/>
      <c r="B447" s="51"/>
      <c r="C447" s="430"/>
      <c r="D447" s="430"/>
      <c r="E447" s="430"/>
      <c r="F447" s="430"/>
      <c r="G447" s="430"/>
      <c r="H447" s="430"/>
      <c r="I447" s="430"/>
      <c r="J447" s="430"/>
      <c r="K447" s="430"/>
      <c r="L447" s="430"/>
      <c r="M447" s="430"/>
      <c r="N447" s="52"/>
      <c r="O447" s="52"/>
      <c r="P447" s="52"/>
      <c r="Q447" s="52"/>
      <c r="R447" s="52"/>
      <c r="S447" s="52"/>
      <c r="T447" s="52"/>
      <c r="U447" s="52"/>
      <c r="V447" s="52"/>
      <c r="W447" s="52"/>
      <c r="X447" s="52"/>
      <c r="Y447" s="52"/>
      <c r="Z447" s="52"/>
    </row>
    <row r="448" spans="1:26" ht="14.25" customHeight="1">
      <c r="A448" s="51"/>
      <c r="B448" s="51"/>
      <c r="C448" s="430"/>
      <c r="D448" s="430"/>
      <c r="E448" s="430"/>
      <c r="F448" s="430"/>
      <c r="G448" s="430"/>
      <c r="H448" s="430"/>
      <c r="I448" s="430"/>
      <c r="J448" s="430"/>
      <c r="K448" s="430"/>
      <c r="L448" s="430"/>
      <c r="M448" s="430"/>
      <c r="N448" s="52"/>
      <c r="O448" s="52"/>
      <c r="P448" s="52"/>
      <c r="Q448" s="52"/>
      <c r="R448" s="52"/>
      <c r="S448" s="52"/>
      <c r="T448" s="52"/>
      <c r="U448" s="52"/>
      <c r="V448" s="52"/>
      <c r="W448" s="52"/>
      <c r="X448" s="52"/>
      <c r="Y448" s="52"/>
      <c r="Z448" s="52"/>
    </row>
    <row r="449" spans="1:26" ht="14.25" customHeight="1">
      <c r="A449" s="51"/>
      <c r="B449" s="51"/>
      <c r="C449" s="430"/>
      <c r="D449" s="430"/>
      <c r="E449" s="430"/>
      <c r="F449" s="430"/>
      <c r="G449" s="430"/>
      <c r="H449" s="430"/>
      <c r="I449" s="430"/>
      <c r="J449" s="430"/>
      <c r="K449" s="430"/>
      <c r="L449" s="430"/>
      <c r="M449" s="430"/>
      <c r="N449" s="52"/>
      <c r="O449" s="52"/>
      <c r="P449" s="52"/>
      <c r="Q449" s="52"/>
      <c r="R449" s="52"/>
      <c r="S449" s="52"/>
      <c r="T449" s="52"/>
      <c r="U449" s="52"/>
      <c r="V449" s="52"/>
      <c r="W449" s="52"/>
      <c r="X449" s="52"/>
      <c r="Y449" s="52"/>
      <c r="Z449" s="52"/>
    </row>
    <row r="450" spans="1:26" ht="14.25" customHeight="1">
      <c r="A450" s="51"/>
      <c r="B450" s="51"/>
      <c r="C450" s="430"/>
      <c r="D450" s="430"/>
      <c r="E450" s="430"/>
      <c r="F450" s="430"/>
      <c r="G450" s="430"/>
      <c r="H450" s="430"/>
      <c r="I450" s="430"/>
      <c r="J450" s="430"/>
      <c r="K450" s="430"/>
      <c r="L450" s="430"/>
      <c r="M450" s="430"/>
      <c r="N450" s="52"/>
      <c r="O450" s="52"/>
      <c r="P450" s="52"/>
      <c r="Q450" s="52"/>
      <c r="R450" s="52"/>
      <c r="S450" s="52"/>
      <c r="T450" s="52"/>
      <c r="U450" s="52"/>
      <c r="V450" s="52"/>
      <c r="W450" s="52"/>
      <c r="X450" s="52"/>
      <c r="Y450" s="52"/>
      <c r="Z450" s="52"/>
    </row>
    <row r="451" spans="1:26" ht="14.25" customHeight="1">
      <c r="A451" s="51"/>
      <c r="B451" s="51"/>
      <c r="C451" s="430"/>
      <c r="D451" s="430"/>
      <c r="E451" s="430"/>
      <c r="F451" s="430"/>
      <c r="G451" s="430"/>
      <c r="H451" s="430"/>
      <c r="I451" s="430"/>
      <c r="J451" s="430"/>
      <c r="K451" s="430"/>
      <c r="L451" s="430"/>
      <c r="M451" s="430"/>
      <c r="N451" s="52"/>
      <c r="O451" s="52"/>
      <c r="P451" s="52"/>
      <c r="Q451" s="52"/>
      <c r="R451" s="52"/>
      <c r="S451" s="52"/>
      <c r="T451" s="52"/>
      <c r="U451" s="52"/>
      <c r="V451" s="52"/>
      <c r="W451" s="52"/>
      <c r="X451" s="52"/>
      <c r="Y451" s="52"/>
      <c r="Z451" s="52"/>
    </row>
    <row r="452" spans="1:26" ht="14.25" customHeight="1">
      <c r="A452" s="51"/>
      <c r="B452" s="51"/>
      <c r="C452" s="430"/>
      <c r="D452" s="430"/>
      <c r="E452" s="430"/>
      <c r="F452" s="430"/>
      <c r="G452" s="430"/>
      <c r="H452" s="430"/>
      <c r="I452" s="430"/>
      <c r="J452" s="430"/>
      <c r="K452" s="430"/>
      <c r="L452" s="430"/>
      <c r="M452" s="430"/>
      <c r="N452" s="52"/>
      <c r="O452" s="52"/>
      <c r="P452" s="52"/>
      <c r="Q452" s="52"/>
      <c r="R452" s="52"/>
      <c r="S452" s="52"/>
      <c r="T452" s="52"/>
      <c r="U452" s="52"/>
      <c r="V452" s="52"/>
      <c r="W452" s="52"/>
      <c r="X452" s="52"/>
      <c r="Y452" s="52"/>
      <c r="Z452" s="52"/>
    </row>
    <row r="453" spans="1:26" ht="14.25" customHeight="1">
      <c r="A453" s="51"/>
      <c r="B453" s="51"/>
      <c r="C453" s="430"/>
      <c r="D453" s="430"/>
      <c r="E453" s="430"/>
      <c r="F453" s="430"/>
      <c r="G453" s="430"/>
      <c r="H453" s="430"/>
      <c r="I453" s="430"/>
      <c r="J453" s="430"/>
      <c r="K453" s="430"/>
      <c r="L453" s="430"/>
      <c r="M453" s="430"/>
      <c r="N453" s="52"/>
      <c r="O453" s="52"/>
      <c r="P453" s="52"/>
      <c r="Q453" s="52"/>
      <c r="R453" s="52"/>
      <c r="S453" s="52"/>
      <c r="T453" s="52"/>
      <c r="U453" s="52"/>
      <c r="V453" s="52"/>
      <c r="W453" s="52"/>
      <c r="X453" s="52"/>
      <c r="Y453" s="52"/>
      <c r="Z453" s="52"/>
    </row>
    <row r="454" spans="1:26" ht="14.25" customHeight="1">
      <c r="A454" s="51"/>
      <c r="B454" s="51"/>
      <c r="C454" s="430"/>
      <c r="D454" s="430"/>
      <c r="E454" s="430"/>
      <c r="F454" s="430"/>
      <c r="G454" s="430"/>
      <c r="H454" s="430"/>
      <c r="I454" s="430"/>
      <c r="J454" s="430"/>
      <c r="K454" s="430"/>
      <c r="L454" s="430"/>
      <c r="M454" s="430"/>
      <c r="N454" s="52"/>
      <c r="O454" s="52"/>
      <c r="P454" s="52"/>
      <c r="Q454" s="52"/>
      <c r="R454" s="52"/>
      <c r="S454" s="52"/>
      <c r="T454" s="52"/>
      <c r="U454" s="52"/>
      <c r="V454" s="52"/>
      <c r="W454" s="52"/>
      <c r="X454" s="52"/>
      <c r="Y454" s="52"/>
      <c r="Z454" s="52"/>
    </row>
    <row r="455" spans="1:26" ht="14.25" customHeight="1">
      <c r="A455" s="51"/>
      <c r="B455" s="51"/>
      <c r="C455" s="430"/>
      <c r="D455" s="430"/>
      <c r="E455" s="430"/>
      <c r="F455" s="430"/>
      <c r="G455" s="430"/>
      <c r="H455" s="430"/>
      <c r="I455" s="430"/>
      <c r="J455" s="430"/>
      <c r="K455" s="430"/>
      <c r="L455" s="430"/>
      <c r="M455" s="430"/>
      <c r="N455" s="52"/>
      <c r="O455" s="52"/>
      <c r="P455" s="52"/>
      <c r="Q455" s="52"/>
      <c r="R455" s="52"/>
      <c r="S455" s="52"/>
      <c r="T455" s="52"/>
      <c r="U455" s="52"/>
      <c r="V455" s="52"/>
      <c r="W455" s="52"/>
      <c r="X455" s="52"/>
      <c r="Y455" s="52"/>
      <c r="Z455" s="52"/>
    </row>
    <row r="456" spans="1:26" ht="14.25" customHeight="1">
      <c r="A456" s="51"/>
      <c r="B456" s="51"/>
      <c r="C456" s="430"/>
      <c r="D456" s="430"/>
      <c r="E456" s="430"/>
      <c r="F456" s="430"/>
      <c r="G456" s="430"/>
      <c r="H456" s="430"/>
      <c r="I456" s="430"/>
      <c r="J456" s="430"/>
      <c r="K456" s="430"/>
      <c r="L456" s="430"/>
      <c r="M456" s="430"/>
      <c r="N456" s="52"/>
      <c r="O456" s="52"/>
      <c r="P456" s="52"/>
      <c r="Q456" s="52"/>
      <c r="R456" s="52"/>
      <c r="S456" s="52"/>
      <c r="T456" s="52"/>
      <c r="U456" s="52"/>
      <c r="V456" s="52"/>
      <c r="W456" s="52"/>
      <c r="X456" s="52"/>
      <c r="Y456" s="52"/>
      <c r="Z456" s="52"/>
    </row>
    <row r="457" spans="1:26" ht="14.25" customHeight="1">
      <c r="A457" s="51"/>
      <c r="B457" s="51"/>
      <c r="C457" s="430"/>
      <c r="D457" s="430"/>
      <c r="E457" s="430"/>
      <c r="F457" s="430"/>
      <c r="G457" s="430"/>
      <c r="H457" s="430"/>
      <c r="I457" s="430"/>
      <c r="J457" s="430"/>
      <c r="K457" s="430"/>
      <c r="L457" s="430"/>
      <c r="M457" s="430"/>
      <c r="N457" s="52"/>
      <c r="O457" s="52"/>
      <c r="P457" s="52"/>
      <c r="Q457" s="52"/>
      <c r="R457" s="52"/>
      <c r="S457" s="52"/>
      <c r="T457" s="52"/>
      <c r="U457" s="52"/>
      <c r="V457" s="52"/>
      <c r="W457" s="52"/>
      <c r="X457" s="52"/>
      <c r="Y457" s="52"/>
      <c r="Z457" s="52"/>
    </row>
    <row r="458" spans="1:26" ht="14.25" customHeight="1">
      <c r="A458" s="51"/>
      <c r="B458" s="51"/>
      <c r="C458" s="430"/>
      <c r="D458" s="430"/>
      <c r="E458" s="430"/>
      <c r="F458" s="430"/>
      <c r="G458" s="430"/>
      <c r="H458" s="430"/>
      <c r="I458" s="430"/>
      <c r="J458" s="430"/>
      <c r="K458" s="430"/>
      <c r="L458" s="430"/>
      <c r="M458" s="430"/>
      <c r="N458" s="52"/>
      <c r="O458" s="52"/>
      <c r="P458" s="52"/>
      <c r="Q458" s="52"/>
      <c r="R458" s="52"/>
      <c r="S458" s="52"/>
      <c r="T458" s="52"/>
      <c r="U458" s="52"/>
      <c r="V458" s="52"/>
      <c r="W458" s="52"/>
      <c r="X458" s="52"/>
      <c r="Y458" s="52"/>
      <c r="Z458" s="52"/>
    </row>
    <row r="459" spans="1:26" ht="14.25" customHeight="1">
      <c r="A459" s="51"/>
      <c r="B459" s="51"/>
      <c r="C459" s="430"/>
      <c r="D459" s="430"/>
      <c r="E459" s="430"/>
      <c r="F459" s="430"/>
      <c r="G459" s="430"/>
      <c r="H459" s="430"/>
      <c r="I459" s="430"/>
      <c r="J459" s="430"/>
      <c r="K459" s="430"/>
      <c r="L459" s="430"/>
      <c r="M459" s="430"/>
      <c r="N459" s="52"/>
      <c r="O459" s="52"/>
      <c r="P459" s="52"/>
      <c r="Q459" s="52"/>
      <c r="R459" s="52"/>
      <c r="S459" s="52"/>
      <c r="T459" s="52"/>
      <c r="U459" s="52"/>
      <c r="V459" s="52"/>
      <c r="W459" s="52"/>
      <c r="X459" s="52"/>
      <c r="Y459" s="52"/>
      <c r="Z459" s="52"/>
    </row>
    <row r="460" spans="1:26" ht="14.25" customHeight="1">
      <c r="A460" s="51"/>
      <c r="B460" s="51"/>
      <c r="C460" s="430"/>
      <c r="D460" s="430"/>
      <c r="E460" s="430"/>
      <c r="F460" s="430"/>
      <c r="G460" s="430"/>
      <c r="H460" s="430"/>
      <c r="I460" s="430"/>
      <c r="J460" s="430"/>
      <c r="K460" s="430"/>
      <c r="L460" s="430"/>
      <c r="M460" s="430"/>
      <c r="N460" s="52"/>
      <c r="O460" s="52"/>
      <c r="P460" s="52"/>
      <c r="Q460" s="52"/>
      <c r="R460" s="52"/>
      <c r="S460" s="52"/>
      <c r="T460" s="52"/>
      <c r="U460" s="52"/>
      <c r="V460" s="52"/>
      <c r="W460" s="52"/>
      <c r="X460" s="52"/>
      <c r="Y460" s="52"/>
      <c r="Z460" s="52"/>
    </row>
    <row r="461" spans="1:26" ht="14.25" customHeight="1">
      <c r="A461" s="51"/>
      <c r="B461" s="51"/>
      <c r="C461" s="430"/>
      <c r="D461" s="430"/>
      <c r="E461" s="430"/>
      <c r="F461" s="430"/>
      <c r="G461" s="430"/>
      <c r="H461" s="430"/>
      <c r="I461" s="430"/>
      <c r="J461" s="430"/>
      <c r="K461" s="430"/>
      <c r="L461" s="430"/>
      <c r="M461" s="430"/>
      <c r="N461" s="52"/>
      <c r="O461" s="52"/>
      <c r="P461" s="52"/>
      <c r="Q461" s="52"/>
      <c r="R461" s="52"/>
      <c r="S461" s="52"/>
      <c r="T461" s="52"/>
      <c r="U461" s="52"/>
      <c r="V461" s="52"/>
      <c r="W461" s="52"/>
      <c r="X461" s="52"/>
      <c r="Y461" s="52"/>
      <c r="Z461" s="52"/>
    </row>
    <row r="462" spans="1:26" ht="14.25" customHeight="1">
      <c r="A462" s="51"/>
      <c r="B462" s="51"/>
      <c r="C462" s="430"/>
      <c r="D462" s="430"/>
      <c r="E462" s="430"/>
      <c r="F462" s="430"/>
      <c r="G462" s="430"/>
      <c r="H462" s="430"/>
      <c r="I462" s="430"/>
      <c r="J462" s="430"/>
      <c r="K462" s="430"/>
      <c r="L462" s="430"/>
      <c r="M462" s="430"/>
      <c r="N462" s="52"/>
      <c r="O462" s="52"/>
      <c r="P462" s="52"/>
      <c r="Q462" s="52"/>
      <c r="R462" s="52"/>
      <c r="S462" s="52"/>
      <c r="T462" s="52"/>
      <c r="U462" s="52"/>
      <c r="V462" s="52"/>
      <c r="W462" s="52"/>
      <c r="X462" s="52"/>
      <c r="Y462" s="52"/>
      <c r="Z462" s="52"/>
    </row>
    <row r="463" spans="1:26" ht="14.25" customHeight="1">
      <c r="A463" s="51"/>
      <c r="B463" s="51"/>
      <c r="C463" s="430"/>
      <c r="D463" s="430"/>
      <c r="E463" s="430"/>
      <c r="F463" s="430"/>
      <c r="G463" s="430"/>
      <c r="H463" s="430"/>
      <c r="I463" s="430"/>
      <c r="J463" s="430"/>
      <c r="K463" s="430"/>
      <c r="L463" s="430"/>
      <c r="M463" s="430"/>
      <c r="N463" s="52"/>
      <c r="O463" s="52"/>
      <c r="P463" s="52"/>
      <c r="Q463" s="52"/>
      <c r="R463" s="52"/>
      <c r="S463" s="52"/>
      <c r="T463" s="52"/>
      <c r="U463" s="52"/>
      <c r="V463" s="52"/>
      <c r="W463" s="52"/>
      <c r="X463" s="52"/>
      <c r="Y463" s="52"/>
      <c r="Z463" s="52"/>
    </row>
    <row r="464" spans="1:26" ht="14.25" customHeight="1">
      <c r="A464" s="51"/>
      <c r="B464" s="51"/>
      <c r="C464" s="430"/>
      <c r="D464" s="430"/>
      <c r="E464" s="430"/>
      <c r="F464" s="430"/>
      <c r="G464" s="430"/>
      <c r="H464" s="430"/>
      <c r="I464" s="430"/>
      <c r="J464" s="430"/>
      <c r="K464" s="430"/>
      <c r="L464" s="430"/>
      <c r="M464" s="430"/>
      <c r="N464" s="52"/>
      <c r="O464" s="52"/>
      <c r="P464" s="52"/>
      <c r="Q464" s="52"/>
      <c r="R464" s="52"/>
      <c r="S464" s="52"/>
      <c r="T464" s="52"/>
      <c r="U464" s="52"/>
      <c r="V464" s="52"/>
      <c r="W464" s="52"/>
      <c r="X464" s="52"/>
      <c r="Y464" s="52"/>
      <c r="Z464" s="52"/>
    </row>
    <row r="465" spans="1:26" ht="14.25" customHeight="1">
      <c r="A465" s="51"/>
      <c r="B465" s="51"/>
      <c r="C465" s="430"/>
      <c r="D465" s="430"/>
      <c r="E465" s="430"/>
      <c r="F465" s="430"/>
      <c r="G465" s="430"/>
      <c r="H465" s="430"/>
      <c r="I465" s="430"/>
      <c r="J465" s="430"/>
      <c r="K465" s="430"/>
      <c r="L465" s="430"/>
      <c r="M465" s="430"/>
      <c r="N465" s="52"/>
      <c r="O465" s="52"/>
      <c r="P465" s="52"/>
      <c r="Q465" s="52"/>
      <c r="R465" s="52"/>
      <c r="S465" s="52"/>
      <c r="T465" s="52"/>
      <c r="U465" s="52"/>
      <c r="V465" s="52"/>
      <c r="W465" s="52"/>
      <c r="X465" s="52"/>
      <c r="Y465" s="52"/>
      <c r="Z465" s="52"/>
    </row>
    <row r="466" spans="1:26" ht="14.25" customHeight="1">
      <c r="A466" s="51"/>
      <c r="B466" s="51"/>
      <c r="C466" s="430"/>
      <c r="D466" s="430"/>
      <c r="E466" s="430"/>
      <c r="F466" s="430"/>
      <c r="G466" s="430"/>
      <c r="H466" s="430"/>
      <c r="I466" s="430"/>
      <c r="J466" s="430"/>
      <c r="K466" s="430"/>
      <c r="L466" s="430"/>
      <c r="M466" s="430"/>
      <c r="N466" s="52"/>
      <c r="O466" s="52"/>
      <c r="P466" s="52"/>
      <c r="Q466" s="52"/>
      <c r="R466" s="52"/>
      <c r="S466" s="52"/>
      <c r="T466" s="52"/>
      <c r="U466" s="52"/>
      <c r="V466" s="52"/>
      <c r="W466" s="52"/>
      <c r="X466" s="52"/>
      <c r="Y466" s="52"/>
      <c r="Z466" s="52"/>
    </row>
    <row r="467" spans="1:26" ht="14.25" customHeight="1">
      <c r="A467" s="51"/>
      <c r="B467" s="51"/>
      <c r="C467" s="430"/>
      <c r="D467" s="430"/>
      <c r="E467" s="430"/>
      <c r="F467" s="430"/>
      <c r="G467" s="430"/>
      <c r="H467" s="430"/>
      <c r="I467" s="430"/>
      <c r="J467" s="430"/>
      <c r="K467" s="430"/>
      <c r="L467" s="430"/>
      <c r="M467" s="430"/>
      <c r="N467" s="52"/>
      <c r="O467" s="52"/>
      <c r="P467" s="52"/>
      <c r="Q467" s="52"/>
      <c r="R467" s="52"/>
      <c r="S467" s="52"/>
      <c r="T467" s="52"/>
      <c r="U467" s="52"/>
      <c r="V467" s="52"/>
      <c r="W467" s="52"/>
      <c r="X467" s="52"/>
      <c r="Y467" s="52"/>
      <c r="Z467" s="52"/>
    </row>
    <row r="468" spans="1:26" ht="14.25" customHeight="1">
      <c r="A468" s="51"/>
      <c r="B468" s="51"/>
      <c r="C468" s="430"/>
      <c r="D468" s="430"/>
      <c r="E468" s="430"/>
      <c r="F468" s="430"/>
      <c r="G468" s="430"/>
      <c r="H468" s="430"/>
      <c r="I468" s="430"/>
      <c r="J468" s="430"/>
      <c r="K468" s="430"/>
      <c r="L468" s="430"/>
      <c r="M468" s="430"/>
      <c r="N468" s="52"/>
      <c r="O468" s="52"/>
      <c r="P468" s="52"/>
      <c r="Q468" s="52"/>
      <c r="R468" s="52"/>
      <c r="S468" s="52"/>
      <c r="T468" s="52"/>
      <c r="U468" s="52"/>
      <c r="V468" s="52"/>
      <c r="W468" s="52"/>
      <c r="X468" s="52"/>
      <c r="Y468" s="52"/>
      <c r="Z468" s="52"/>
    </row>
    <row r="469" spans="1:26" ht="14.25" customHeight="1">
      <c r="A469" s="51"/>
      <c r="B469" s="51"/>
      <c r="C469" s="430"/>
      <c r="D469" s="430"/>
      <c r="E469" s="430"/>
      <c r="F469" s="430"/>
      <c r="G469" s="430"/>
      <c r="H469" s="430"/>
      <c r="I469" s="430"/>
      <c r="J469" s="430"/>
      <c r="K469" s="430"/>
      <c r="L469" s="430"/>
      <c r="M469" s="430"/>
      <c r="N469" s="52"/>
      <c r="O469" s="52"/>
      <c r="P469" s="52"/>
      <c r="Q469" s="52"/>
      <c r="R469" s="52"/>
      <c r="S469" s="52"/>
      <c r="T469" s="52"/>
      <c r="U469" s="52"/>
      <c r="V469" s="52"/>
      <c r="W469" s="52"/>
      <c r="X469" s="52"/>
      <c r="Y469" s="52"/>
      <c r="Z469" s="52"/>
    </row>
    <row r="470" spans="1:26" ht="14.25" customHeight="1">
      <c r="A470" s="51"/>
      <c r="B470" s="51"/>
      <c r="C470" s="430"/>
      <c r="D470" s="430"/>
      <c r="E470" s="430"/>
      <c r="F470" s="430"/>
      <c r="G470" s="430"/>
      <c r="H470" s="430"/>
      <c r="I470" s="430"/>
      <c r="J470" s="430"/>
      <c r="K470" s="430"/>
      <c r="L470" s="430"/>
      <c r="M470" s="430"/>
      <c r="N470" s="52"/>
      <c r="O470" s="52"/>
      <c r="P470" s="52"/>
      <c r="Q470" s="52"/>
      <c r="R470" s="52"/>
      <c r="S470" s="52"/>
      <c r="T470" s="52"/>
      <c r="U470" s="52"/>
      <c r="V470" s="52"/>
      <c r="W470" s="52"/>
      <c r="X470" s="52"/>
      <c r="Y470" s="52"/>
      <c r="Z470" s="52"/>
    </row>
    <row r="471" spans="1:26" ht="14.25" customHeight="1">
      <c r="A471" s="51"/>
      <c r="B471" s="51"/>
      <c r="C471" s="430"/>
      <c r="D471" s="430"/>
      <c r="E471" s="430"/>
      <c r="F471" s="430"/>
      <c r="G471" s="430"/>
      <c r="H471" s="430"/>
      <c r="I471" s="430"/>
      <c r="J471" s="430"/>
      <c r="K471" s="430"/>
      <c r="L471" s="430"/>
      <c r="M471" s="430"/>
      <c r="N471" s="52"/>
      <c r="O471" s="52"/>
      <c r="P471" s="52"/>
      <c r="Q471" s="52"/>
      <c r="R471" s="52"/>
      <c r="S471" s="52"/>
      <c r="T471" s="52"/>
      <c r="U471" s="52"/>
      <c r="V471" s="52"/>
      <c r="W471" s="52"/>
      <c r="X471" s="52"/>
      <c r="Y471" s="52"/>
      <c r="Z471" s="52"/>
    </row>
    <row r="472" spans="1:26" ht="14.25" customHeight="1">
      <c r="A472" s="51"/>
      <c r="B472" s="51"/>
      <c r="C472" s="430"/>
      <c r="D472" s="430"/>
      <c r="E472" s="430"/>
      <c r="F472" s="430"/>
      <c r="G472" s="430"/>
      <c r="H472" s="430"/>
      <c r="I472" s="430"/>
      <c r="J472" s="430"/>
      <c r="K472" s="430"/>
      <c r="L472" s="430"/>
      <c r="M472" s="430"/>
      <c r="N472" s="52"/>
      <c r="O472" s="52"/>
      <c r="P472" s="52"/>
      <c r="Q472" s="52"/>
      <c r="R472" s="52"/>
      <c r="S472" s="52"/>
      <c r="T472" s="52"/>
      <c r="U472" s="52"/>
      <c r="V472" s="52"/>
      <c r="W472" s="52"/>
      <c r="X472" s="52"/>
      <c r="Y472" s="52"/>
      <c r="Z472" s="52"/>
    </row>
    <row r="473" spans="1:26" ht="14.25" customHeight="1">
      <c r="A473" s="51"/>
      <c r="B473" s="51"/>
      <c r="C473" s="430"/>
      <c r="D473" s="430"/>
      <c r="E473" s="430"/>
      <c r="F473" s="430"/>
      <c r="G473" s="430"/>
      <c r="H473" s="430"/>
      <c r="I473" s="430"/>
      <c r="J473" s="430"/>
      <c r="K473" s="430"/>
      <c r="L473" s="430"/>
      <c r="M473" s="430"/>
      <c r="N473" s="52"/>
      <c r="O473" s="52"/>
      <c r="P473" s="52"/>
      <c r="Q473" s="52"/>
      <c r="R473" s="52"/>
      <c r="S473" s="52"/>
      <c r="T473" s="52"/>
      <c r="U473" s="52"/>
      <c r="V473" s="52"/>
      <c r="W473" s="52"/>
      <c r="X473" s="52"/>
      <c r="Y473" s="52"/>
      <c r="Z473" s="52"/>
    </row>
    <row r="474" spans="1:26" ht="14.25" customHeight="1">
      <c r="A474" s="51"/>
      <c r="B474" s="51"/>
      <c r="C474" s="430"/>
      <c r="D474" s="430"/>
      <c r="E474" s="430"/>
      <c r="F474" s="430"/>
      <c r="G474" s="430"/>
      <c r="H474" s="430"/>
      <c r="I474" s="430"/>
      <c r="J474" s="430"/>
      <c r="K474" s="430"/>
      <c r="L474" s="430"/>
      <c r="M474" s="430"/>
      <c r="N474" s="52"/>
      <c r="O474" s="52"/>
      <c r="P474" s="52"/>
      <c r="Q474" s="52"/>
      <c r="R474" s="52"/>
      <c r="S474" s="52"/>
      <c r="T474" s="52"/>
      <c r="U474" s="52"/>
      <c r="V474" s="52"/>
      <c r="W474" s="52"/>
      <c r="X474" s="52"/>
      <c r="Y474" s="52"/>
      <c r="Z474" s="52"/>
    </row>
    <row r="475" spans="1:26" ht="14.25" customHeight="1">
      <c r="A475" s="51"/>
      <c r="B475" s="51"/>
      <c r="C475" s="430"/>
      <c r="D475" s="430"/>
      <c r="E475" s="430"/>
      <c r="F475" s="430"/>
      <c r="G475" s="430"/>
      <c r="H475" s="430"/>
      <c r="I475" s="430"/>
      <c r="J475" s="430"/>
      <c r="K475" s="430"/>
      <c r="L475" s="430"/>
      <c r="M475" s="430"/>
      <c r="N475" s="52"/>
      <c r="O475" s="52"/>
      <c r="P475" s="52"/>
      <c r="Q475" s="52"/>
      <c r="R475" s="52"/>
      <c r="S475" s="52"/>
      <c r="T475" s="52"/>
      <c r="U475" s="52"/>
      <c r="V475" s="52"/>
      <c r="W475" s="52"/>
      <c r="X475" s="52"/>
      <c r="Y475" s="52"/>
      <c r="Z475" s="52"/>
    </row>
    <row r="476" spans="1:26" ht="14.25" customHeight="1">
      <c r="A476" s="51"/>
      <c r="B476" s="51"/>
      <c r="C476" s="430"/>
      <c r="D476" s="430"/>
      <c r="E476" s="430"/>
      <c r="F476" s="430"/>
      <c r="G476" s="430"/>
      <c r="H476" s="430"/>
      <c r="I476" s="430"/>
      <c r="J476" s="430"/>
      <c r="K476" s="430"/>
      <c r="L476" s="430"/>
      <c r="M476" s="430"/>
      <c r="N476" s="52"/>
      <c r="O476" s="52"/>
      <c r="P476" s="52"/>
      <c r="Q476" s="52"/>
      <c r="R476" s="52"/>
      <c r="S476" s="52"/>
      <c r="T476" s="52"/>
      <c r="U476" s="52"/>
      <c r="V476" s="52"/>
      <c r="W476" s="52"/>
      <c r="X476" s="52"/>
      <c r="Y476" s="52"/>
      <c r="Z476" s="52"/>
    </row>
    <row r="477" spans="1:26" ht="14.25" customHeight="1">
      <c r="A477" s="51"/>
      <c r="B477" s="51"/>
      <c r="C477" s="430"/>
      <c r="D477" s="430"/>
      <c r="E477" s="430"/>
      <c r="F477" s="430"/>
      <c r="G477" s="430"/>
      <c r="H477" s="430"/>
      <c r="I477" s="430"/>
      <c r="J477" s="430"/>
      <c r="K477" s="430"/>
      <c r="L477" s="430"/>
      <c r="M477" s="430"/>
      <c r="N477" s="52"/>
      <c r="O477" s="52"/>
      <c r="P477" s="52"/>
      <c r="Q477" s="52"/>
      <c r="R477" s="52"/>
      <c r="S477" s="52"/>
      <c r="T477" s="52"/>
      <c r="U477" s="52"/>
      <c r="V477" s="52"/>
      <c r="W477" s="52"/>
      <c r="X477" s="52"/>
      <c r="Y477" s="52"/>
      <c r="Z477" s="52"/>
    </row>
    <row r="478" spans="1:26" ht="14.25" customHeight="1">
      <c r="A478" s="51"/>
      <c r="B478" s="51"/>
      <c r="C478" s="430"/>
      <c r="D478" s="430"/>
      <c r="E478" s="430"/>
      <c r="F478" s="430"/>
      <c r="G478" s="430"/>
      <c r="H478" s="430"/>
      <c r="I478" s="430"/>
      <c r="J478" s="430"/>
      <c r="K478" s="430"/>
      <c r="L478" s="430"/>
      <c r="M478" s="430"/>
      <c r="N478" s="52"/>
      <c r="O478" s="52"/>
      <c r="P478" s="52"/>
      <c r="Q478" s="52"/>
      <c r="R478" s="52"/>
      <c r="S478" s="52"/>
      <c r="T478" s="52"/>
      <c r="U478" s="52"/>
      <c r="V478" s="52"/>
      <c r="W478" s="52"/>
      <c r="X478" s="52"/>
      <c r="Y478" s="52"/>
      <c r="Z478" s="52"/>
    </row>
    <row r="479" spans="1:26" ht="14.25" customHeight="1">
      <c r="A479" s="51"/>
      <c r="B479" s="51"/>
      <c r="C479" s="430"/>
      <c r="D479" s="430"/>
      <c r="E479" s="430"/>
      <c r="F479" s="430"/>
      <c r="G479" s="430"/>
      <c r="H479" s="430"/>
      <c r="I479" s="430"/>
      <c r="J479" s="430"/>
      <c r="K479" s="430"/>
      <c r="L479" s="430"/>
      <c r="M479" s="430"/>
      <c r="N479" s="52"/>
      <c r="O479" s="52"/>
      <c r="P479" s="52"/>
      <c r="Q479" s="52"/>
      <c r="R479" s="52"/>
      <c r="S479" s="52"/>
      <c r="T479" s="52"/>
      <c r="U479" s="52"/>
      <c r="V479" s="52"/>
      <c r="W479" s="52"/>
      <c r="X479" s="52"/>
      <c r="Y479" s="52"/>
      <c r="Z479" s="52"/>
    </row>
    <row r="480" spans="1:26" ht="14.25" customHeight="1">
      <c r="A480" s="51"/>
      <c r="B480" s="51"/>
      <c r="C480" s="430"/>
      <c r="D480" s="430"/>
      <c r="E480" s="430"/>
      <c r="F480" s="430"/>
      <c r="G480" s="430"/>
      <c r="H480" s="430"/>
      <c r="I480" s="430"/>
      <c r="J480" s="430"/>
      <c r="K480" s="430"/>
      <c r="L480" s="430"/>
      <c r="M480" s="430"/>
      <c r="N480" s="52"/>
      <c r="O480" s="52"/>
      <c r="P480" s="52"/>
      <c r="Q480" s="52"/>
      <c r="R480" s="52"/>
      <c r="S480" s="52"/>
      <c r="T480" s="52"/>
      <c r="U480" s="52"/>
      <c r="V480" s="52"/>
      <c r="W480" s="52"/>
      <c r="X480" s="52"/>
      <c r="Y480" s="52"/>
      <c r="Z480" s="52"/>
    </row>
    <row r="481" spans="1:26" ht="14.25" customHeight="1">
      <c r="A481" s="51"/>
      <c r="B481" s="51"/>
      <c r="C481" s="430"/>
      <c r="D481" s="430"/>
      <c r="E481" s="430"/>
      <c r="F481" s="430"/>
      <c r="G481" s="430"/>
      <c r="H481" s="430"/>
      <c r="I481" s="430"/>
      <c r="J481" s="430"/>
      <c r="K481" s="430"/>
      <c r="L481" s="430"/>
      <c r="M481" s="430"/>
      <c r="N481" s="52"/>
      <c r="O481" s="52"/>
      <c r="P481" s="52"/>
      <c r="Q481" s="52"/>
      <c r="R481" s="52"/>
      <c r="S481" s="52"/>
      <c r="T481" s="52"/>
      <c r="U481" s="52"/>
      <c r="V481" s="52"/>
      <c r="W481" s="52"/>
      <c r="X481" s="52"/>
      <c r="Y481" s="52"/>
      <c r="Z481" s="52"/>
    </row>
    <row r="482" spans="1:26" ht="14.25" customHeight="1">
      <c r="A482" s="51"/>
      <c r="B482" s="51"/>
      <c r="C482" s="430"/>
      <c r="D482" s="430"/>
      <c r="E482" s="430"/>
      <c r="F482" s="430"/>
      <c r="G482" s="430"/>
      <c r="H482" s="430"/>
      <c r="I482" s="430"/>
      <c r="J482" s="430"/>
      <c r="K482" s="430"/>
      <c r="L482" s="430"/>
      <c r="M482" s="430"/>
      <c r="N482" s="52"/>
      <c r="O482" s="52"/>
      <c r="P482" s="52"/>
      <c r="Q482" s="52"/>
      <c r="R482" s="52"/>
      <c r="S482" s="52"/>
      <c r="T482" s="52"/>
      <c r="U482" s="52"/>
      <c r="V482" s="52"/>
      <c r="W482" s="52"/>
      <c r="X482" s="52"/>
      <c r="Y482" s="52"/>
      <c r="Z482" s="52"/>
    </row>
    <row r="483" spans="1:26" ht="14.25" customHeight="1">
      <c r="A483" s="51"/>
      <c r="B483" s="51"/>
      <c r="C483" s="430"/>
      <c r="D483" s="430"/>
      <c r="E483" s="430"/>
      <c r="F483" s="430"/>
      <c r="G483" s="430"/>
      <c r="H483" s="430"/>
      <c r="I483" s="430"/>
      <c r="J483" s="430"/>
      <c r="K483" s="430"/>
      <c r="L483" s="430"/>
      <c r="M483" s="430"/>
      <c r="N483" s="52"/>
      <c r="O483" s="52"/>
      <c r="P483" s="52"/>
      <c r="Q483" s="52"/>
      <c r="R483" s="52"/>
      <c r="S483" s="52"/>
      <c r="T483" s="52"/>
      <c r="U483" s="52"/>
      <c r="V483" s="52"/>
      <c r="W483" s="52"/>
      <c r="X483" s="52"/>
      <c r="Y483" s="52"/>
      <c r="Z483" s="52"/>
    </row>
    <row r="484" spans="1:26" ht="14.25" customHeight="1">
      <c r="A484" s="51"/>
      <c r="B484" s="51"/>
      <c r="C484" s="430"/>
      <c r="D484" s="430"/>
      <c r="E484" s="430"/>
      <c r="F484" s="430"/>
      <c r="G484" s="430"/>
      <c r="H484" s="430"/>
      <c r="I484" s="430"/>
      <c r="J484" s="430"/>
      <c r="K484" s="430"/>
      <c r="L484" s="430"/>
      <c r="M484" s="430"/>
      <c r="N484" s="52"/>
      <c r="O484" s="52"/>
      <c r="P484" s="52"/>
      <c r="Q484" s="52"/>
      <c r="R484" s="52"/>
      <c r="S484" s="52"/>
      <c r="T484" s="52"/>
      <c r="U484" s="52"/>
      <c r="V484" s="52"/>
      <c r="W484" s="52"/>
      <c r="X484" s="52"/>
      <c r="Y484" s="52"/>
      <c r="Z484" s="52"/>
    </row>
    <row r="485" spans="1:26" ht="14.25" customHeight="1">
      <c r="A485" s="51"/>
      <c r="B485" s="51"/>
      <c r="C485" s="430"/>
      <c r="D485" s="430"/>
      <c r="E485" s="430"/>
      <c r="F485" s="430"/>
      <c r="G485" s="430"/>
      <c r="H485" s="430"/>
      <c r="I485" s="430"/>
      <c r="J485" s="430"/>
      <c r="K485" s="430"/>
      <c r="L485" s="430"/>
      <c r="M485" s="430"/>
      <c r="N485" s="52"/>
      <c r="O485" s="52"/>
      <c r="P485" s="52"/>
      <c r="Q485" s="52"/>
      <c r="R485" s="52"/>
      <c r="S485" s="52"/>
      <c r="T485" s="52"/>
      <c r="U485" s="52"/>
      <c r="V485" s="52"/>
      <c r="W485" s="52"/>
      <c r="X485" s="52"/>
      <c r="Y485" s="52"/>
      <c r="Z485" s="52"/>
    </row>
    <row r="486" spans="1:26" ht="14.25" customHeight="1">
      <c r="A486" s="51"/>
      <c r="B486" s="51"/>
      <c r="C486" s="430"/>
      <c r="D486" s="430"/>
      <c r="E486" s="430"/>
      <c r="F486" s="430"/>
      <c r="G486" s="430"/>
      <c r="H486" s="430"/>
      <c r="I486" s="430"/>
      <c r="J486" s="430"/>
      <c r="K486" s="430"/>
      <c r="L486" s="430"/>
      <c r="M486" s="430"/>
      <c r="N486" s="52"/>
      <c r="O486" s="52"/>
      <c r="P486" s="52"/>
      <c r="Q486" s="52"/>
      <c r="R486" s="52"/>
      <c r="S486" s="52"/>
      <c r="T486" s="52"/>
      <c r="U486" s="52"/>
      <c r="V486" s="52"/>
      <c r="W486" s="52"/>
      <c r="X486" s="52"/>
      <c r="Y486" s="52"/>
      <c r="Z486" s="52"/>
    </row>
    <row r="487" spans="1:26" ht="14.25" customHeight="1">
      <c r="A487" s="51"/>
      <c r="B487" s="51"/>
      <c r="C487" s="430"/>
      <c r="D487" s="430"/>
      <c r="E487" s="430"/>
      <c r="F487" s="430"/>
      <c r="G487" s="430"/>
      <c r="H487" s="430"/>
      <c r="I487" s="430"/>
      <c r="J487" s="430"/>
      <c r="K487" s="430"/>
      <c r="L487" s="430"/>
      <c r="M487" s="430"/>
      <c r="N487" s="52"/>
      <c r="O487" s="52"/>
      <c r="P487" s="52"/>
      <c r="Q487" s="52"/>
      <c r="R487" s="52"/>
      <c r="S487" s="52"/>
      <c r="T487" s="52"/>
      <c r="U487" s="52"/>
      <c r="V487" s="52"/>
      <c r="W487" s="52"/>
      <c r="X487" s="52"/>
      <c r="Y487" s="52"/>
      <c r="Z487" s="52"/>
    </row>
    <row r="488" spans="1:26" ht="14.25" customHeight="1">
      <c r="A488" s="51"/>
      <c r="B488" s="51"/>
      <c r="C488" s="430"/>
      <c r="D488" s="430"/>
      <c r="E488" s="430"/>
      <c r="F488" s="430"/>
      <c r="G488" s="430"/>
      <c r="H488" s="430"/>
      <c r="I488" s="430"/>
      <c r="J488" s="430"/>
      <c r="K488" s="430"/>
      <c r="L488" s="430"/>
      <c r="M488" s="430"/>
      <c r="N488" s="52"/>
      <c r="O488" s="52"/>
      <c r="P488" s="52"/>
      <c r="Q488" s="52"/>
      <c r="R488" s="52"/>
      <c r="S488" s="52"/>
      <c r="T488" s="52"/>
      <c r="U488" s="52"/>
      <c r="V488" s="52"/>
      <c r="W488" s="52"/>
      <c r="X488" s="52"/>
      <c r="Y488" s="52"/>
      <c r="Z488" s="52"/>
    </row>
    <row r="489" spans="1:26" ht="14.25" customHeight="1">
      <c r="A489" s="51"/>
      <c r="B489" s="51"/>
      <c r="C489" s="430"/>
      <c r="D489" s="430"/>
      <c r="E489" s="430"/>
      <c r="F489" s="430"/>
      <c r="G489" s="430"/>
      <c r="H489" s="430"/>
      <c r="I489" s="430"/>
      <c r="J489" s="430"/>
      <c r="K489" s="430"/>
      <c r="L489" s="430"/>
      <c r="M489" s="430"/>
      <c r="N489" s="52"/>
      <c r="O489" s="52"/>
      <c r="P489" s="52"/>
      <c r="Q489" s="52"/>
      <c r="R489" s="52"/>
      <c r="S489" s="52"/>
      <c r="T489" s="52"/>
      <c r="U489" s="52"/>
      <c r="V489" s="52"/>
      <c r="W489" s="52"/>
      <c r="X489" s="52"/>
      <c r="Y489" s="52"/>
      <c r="Z489" s="52"/>
    </row>
    <row r="490" spans="1:26" ht="14.25" customHeight="1">
      <c r="A490" s="51"/>
      <c r="B490" s="51"/>
      <c r="C490" s="430"/>
      <c r="D490" s="430"/>
      <c r="E490" s="430"/>
      <c r="F490" s="430"/>
      <c r="G490" s="430"/>
      <c r="H490" s="430"/>
      <c r="I490" s="430"/>
      <c r="J490" s="430"/>
      <c r="K490" s="430"/>
      <c r="L490" s="430"/>
      <c r="M490" s="430"/>
      <c r="N490" s="52"/>
      <c r="O490" s="52"/>
      <c r="P490" s="52"/>
      <c r="Q490" s="52"/>
      <c r="R490" s="52"/>
      <c r="S490" s="52"/>
      <c r="T490" s="52"/>
      <c r="U490" s="52"/>
      <c r="V490" s="52"/>
      <c r="W490" s="52"/>
      <c r="X490" s="52"/>
      <c r="Y490" s="52"/>
      <c r="Z490" s="52"/>
    </row>
    <row r="491" spans="1:26" ht="14.25" customHeight="1">
      <c r="A491" s="51"/>
      <c r="B491" s="51"/>
      <c r="C491" s="430"/>
      <c r="D491" s="430"/>
      <c r="E491" s="430"/>
      <c r="F491" s="430"/>
      <c r="G491" s="430"/>
      <c r="H491" s="430"/>
      <c r="I491" s="430"/>
      <c r="J491" s="430"/>
      <c r="K491" s="430"/>
      <c r="L491" s="430"/>
      <c r="M491" s="430"/>
      <c r="N491" s="52"/>
      <c r="O491" s="52"/>
      <c r="P491" s="52"/>
      <c r="Q491" s="52"/>
      <c r="R491" s="52"/>
      <c r="S491" s="52"/>
      <c r="T491" s="52"/>
      <c r="U491" s="52"/>
      <c r="V491" s="52"/>
      <c r="W491" s="52"/>
      <c r="X491" s="52"/>
      <c r="Y491" s="52"/>
      <c r="Z491" s="52"/>
    </row>
    <row r="492" spans="1:26" ht="14.25" customHeight="1">
      <c r="A492" s="51"/>
      <c r="B492" s="51"/>
      <c r="C492" s="430"/>
      <c r="D492" s="430"/>
      <c r="E492" s="430"/>
      <c r="F492" s="430"/>
      <c r="G492" s="430"/>
      <c r="H492" s="430"/>
      <c r="I492" s="430"/>
      <c r="J492" s="430"/>
      <c r="K492" s="430"/>
      <c r="L492" s="430"/>
      <c r="M492" s="430"/>
      <c r="N492" s="52"/>
      <c r="O492" s="52"/>
      <c r="P492" s="52"/>
      <c r="Q492" s="52"/>
      <c r="R492" s="52"/>
      <c r="S492" s="52"/>
      <c r="T492" s="52"/>
      <c r="U492" s="52"/>
      <c r="V492" s="52"/>
      <c r="W492" s="52"/>
      <c r="X492" s="52"/>
      <c r="Y492" s="52"/>
      <c r="Z492" s="52"/>
    </row>
    <row r="493" spans="1:26" ht="14.25" customHeight="1">
      <c r="A493" s="51"/>
      <c r="B493" s="51"/>
      <c r="C493" s="430"/>
      <c r="D493" s="430"/>
      <c r="E493" s="430"/>
      <c r="F493" s="430"/>
      <c r="G493" s="430"/>
      <c r="H493" s="430"/>
      <c r="I493" s="430"/>
      <c r="J493" s="430"/>
      <c r="K493" s="430"/>
      <c r="L493" s="430"/>
      <c r="M493" s="430"/>
      <c r="N493" s="52"/>
      <c r="O493" s="52"/>
      <c r="P493" s="52"/>
      <c r="Q493" s="52"/>
      <c r="R493" s="52"/>
      <c r="S493" s="52"/>
      <c r="T493" s="52"/>
      <c r="U493" s="52"/>
      <c r="V493" s="52"/>
      <c r="W493" s="52"/>
      <c r="X493" s="52"/>
      <c r="Y493" s="52"/>
      <c r="Z493" s="52"/>
    </row>
    <row r="494" spans="1:26" ht="14.25" customHeight="1">
      <c r="A494" s="51"/>
      <c r="B494" s="51"/>
      <c r="C494" s="430"/>
      <c r="D494" s="430"/>
      <c r="E494" s="430"/>
      <c r="F494" s="430"/>
      <c r="G494" s="430"/>
      <c r="H494" s="430"/>
      <c r="I494" s="430"/>
      <c r="J494" s="430"/>
      <c r="K494" s="430"/>
      <c r="L494" s="430"/>
      <c r="M494" s="430"/>
      <c r="N494" s="52"/>
      <c r="O494" s="52"/>
      <c r="P494" s="52"/>
      <c r="Q494" s="52"/>
      <c r="R494" s="52"/>
      <c r="S494" s="52"/>
      <c r="T494" s="52"/>
      <c r="U494" s="52"/>
      <c r="V494" s="52"/>
      <c r="W494" s="52"/>
      <c r="X494" s="52"/>
      <c r="Y494" s="52"/>
      <c r="Z494" s="52"/>
    </row>
    <row r="495" spans="1:26" ht="14.25" customHeight="1">
      <c r="A495" s="51"/>
      <c r="B495" s="51"/>
      <c r="C495" s="430"/>
      <c r="D495" s="430"/>
      <c r="E495" s="430"/>
      <c r="F495" s="430"/>
      <c r="G495" s="430"/>
      <c r="H495" s="430"/>
      <c r="I495" s="430"/>
      <c r="J495" s="430"/>
      <c r="K495" s="430"/>
      <c r="L495" s="430"/>
      <c r="M495" s="430"/>
      <c r="N495" s="52"/>
      <c r="O495" s="52"/>
      <c r="P495" s="52"/>
      <c r="Q495" s="52"/>
      <c r="R495" s="52"/>
      <c r="S495" s="52"/>
      <c r="T495" s="52"/>
      <c r="U495" s="52"/>
      <c r="V495" s="52"/>
      <c r="W495" s="52"/>
      <c r="X495" s="52"/>
      <c r="Y495" s="52"/>
      <c r="Z495" s="52"/>
    </row>
    <row r="496" spans="1:26" ht="14.25" customHeight="1">
      <c r="A496" s="51"/>
      <c r="B496" s="51"/>
      <c r="C496" s="430"/>
      <c r="D496" s="430"/>
      <c r="E496" s="430"/>
      <c r="F496" s="430"/>
      <c r="G496" s="430"/>
      <c r="H496" s="430"/>
      <c r="I496" s="430"/>
      <c r="J496" s="430"/>
      <c r="K496" s="430"/>
      <c r="L496" s="430"/>
      <c r="M496" s="430"/>
      <c r="N496" s="52"/>
      <c r="O496" s="52"/>
      <c r="P496" s="52"/>
      <c r="Q496" s="52"/>
      <c r="R496" s="52"/>
      <c r="S496" s="52"/>
      <c r="T496" s="52"/>
      <c r="U496" s="52"/>
      <c r="V496" s="52"/>
      <c r="W496" s="52"/>
      <c r="X496" s="52"/>
      <c r="Y496" s="52"/>
      <c r="Z496" s="52"/>
    </row>
    <row r="497" spans="1:26" ht="14.25" customHeight="1">
      <c r="A497" s="51"/>
      <c r="B497" s="51"/>
      <c r="C497" s="430"/>
      <c r="D497" s="430"/>
      <c r="E497" s="430"/>
      <c r="F497" s="430"/>
      <c r="G497" s="430"/>
      <c r="H497" s="430"/>
      <c r="I497" s="430"/>
      <c r="J497" s="430"/>
      <c r="K497" s="430"/>
      <c r="L497" s="430"/>
      <c r="M497" s="430"/>
      <c r="N497" s="52"/>
      <c r="O497" s="52"/>
      <c r="P497" s="52"/>
      <c r="Q497" s="52"/>
      <c r="R497" s="52"/>
      <c r="S497" s="52"/>
      <c r="T497" s="52"/>
      <c r="U497" s="52"/>
      <c r="V497" s="52"/>
      <c r="W497" s="52"/>
      <c r="X497" s="52"/>
      <c r="Y497" s="52"/>
      <c r="Z497" s="52"/>
    </row>
    <row r="498" spans="1:26" ht="14.25" customHeight="1">
      <c r="A498" s="51"/>
      <c r="B498" s="51"/>
      <c r="C498" s="430"/>
      <c r="D498" s="430"/>
      <c r="E498" s="430"/>
      <c r="F498" s="430"/>
      <c r="G498" s="430"/>
      <c r="H498" s="430"/>
      <c r="I498" s="430"/>
      <c r="J498" s="430"/>
      <c r="K498" s="430"/>
      <c r="L498" s="430"/>
      <c r="M498" s="430"/>
      <c r="N498" s="52"/>
      <c r="O498" s="52"/>
      <c r="P498" s="52"/>
      <c r="Q498" s="52"/>
      <c r="R498" s="52"/>
      <c r="S498" s="52"/>
      <c r="T498" s="52"/>
      <c r="U498" s="52"/>
      <c r="V498" s="52"/>
      <c r="W498" s="52"/>
      <c r="X498" s="52"/>
      <c r="Y498" s="52"/>
      <c r="Z498" s="52"/>
    </row>
    <row r="499" spans="1:26" ht="14.25" customHeight="1">
      <c r="A499" s="51"/>
      <c r="B499" s="51"/>
      <c r="C499" s="430"/>
      <c r="D499" s="430"/>
      <c r="E499" s="430"/>
      <c r="F499" s="430"/>
      <c r="G499" s="430"/>
      <c r="H499" s="430"/>
      <c r="I499" s="430"/>
      <c r="J499" s="430"/>
      <c r="K499" s="430"/>
      <c r="L499" s="430"/>
      <c r="M499" s="430"/>
      <c r="N499" s="52"/>
      <c r="O499" s="52"/>
      <c r="P499" s="52"/>
      <c r="Q499" s="52"/>
      <c r="R499" s="52"/>
      <c r="S499" s="52"/>
      <c r="T499" s="52"/>
      <c r="U499" s="52"/>
      <c r="V499" s="52"/>
      <c r="W499" s="52"/>
      <c r="X499" s="52"/>
      <c r="Y499" s="52"/>
      <c r="Z499" s="52"/>
    </row>
    <row r="500" spans="1:26" ht="14.25" customHeight="1">
      <c r="A500" s="51"/>
      <c r="B500" s="51"/>
      <c r="C500" s="430"/>
      <c r="D500" s="430"/>
      <c r="E500" s="430"/>
      <c r="F500" s="430"/>
      <c r="G500" s="430"/>
      <c r="H500" s="430"/>
      <c r="I500" s="430"/>
      <c r="J500" s="430"/>
      <c r="K500" s="430"/>
      <c r="L500" s="430"/>
      <c r="M500" s="430"/>
      <c r="N500" s="52"/>
      <c r="O500" s="52"/>
      <c r="P500" s="52"/>
      <c r="Q500" s="52"/>
      <c r="R500" s="52"/>
      <c r="S500" s="52"/>
      <c r="T500" s="52"/>
      <c r="U500" s="52"/>
      <c r="V500" s="52"/>
      <c r="W500" s="52"/>
      <c r="X500" s="52"/>
      <c r="Y500" s="52"/>
      <c r="Z500" s="52"/>
    </row>
    <row r="501" spans="1:26" ht="14.25" customHeight="1">
      <c r="A501" s="51"/>
      <c r="B501" s="51"/>
      <c r="C501" s="430"/>
      <c r="D501" s="430"/>
      <c r="E501" s="430"/>
      <c r="F501" s="430"/>
      <c r="G501" s="430"/>
      <c r="H501" s="430"/>
      <c r="I501" s="430"/>
      <c r="J501" s="430"/>
      <c r="K501" s="430"/>
      <c r="L501" s="430"/>
      <c r="M501" s="430"/>
      <c r="N501" s="52"/>
      <c r="O501" s="52"/>
      <c r="P501" s="52"/>
      <c r="Q501" s="52"/>
      <c r="R501" s="52"/>
      <c r="S501" s="52"/>
      <c r="T501" s="52"/>
      <c r="U501" s="52"/>
      <c r="V501" s="52"/>
      <c r="W501" s="52"/>
      <c r="X501" s="52"/>
      <c r="Y501" s="52"/>
      <c r="Z501" s="52"/>
    </row>
    <row r="502" spans="1:26" ht="14.25" customHeight="1">
      <c r="A502" s="51"/>
      <c r="B502" s="51"/>
      <c r="C502" s="430"/>
      <c r="D502" s="430"/>
      <c r="E502" s="430"/>
      <c r="F502" s="430"/>
      <c r="G502" s="430"/>
      <c r="H502" s="430"/>
      <c r="I502" s="430"/>
      <c r="J502" s="430"/>
      <c r="K502" s="430"/>
      <c r="L502" s="430"/>
      <c r="M502" s="430"/>
      <c r="N502" s="52"/>
      <c r="O502" s="52"/>
      <c r="P502" s="52"/>
      <c r="Q502" s="52"/>
      <c r="R502" s="52"/>
      <c r="S502" s="52"/>
      <c r="T502" s="52"/>
      <c r="U502" s="52"/>
      <c r="V502" s="52"/>
      <c r="W502" s="52"/>
      <c r="X502" s="52"/>
      <c r="Y502" s="52"/>
      <c r="Z502" s="52"/>
    </row>
    <row r="503" spans="1:26" ht="14.25" customHeight="1">
      <c r="A503" s="51"/>
      <c r="B503" s="51"/>
      <c r="C503" s="430"/>
      <c r="D503" s="430"/>
      <c r="E503" s="430"/>
      <c r="F503" s="430"/>
      <c r="G503" s="430"/>
      <c r="H503" s="430"/>
      <c r="I503" s="430"/>
      <c r="J503" s="430"/>
      <c r="K503" s="430"/>
      <c r="L503" s="430"/>
      <c r="M503" s="430"/>
      <c r="N503" s="52"/>
      <c r="O503" s="52"/>
      <c r="P503" s="52"/>
      <c r="Q503" s="52"/>
      <c r="R503" s="52"/>
      <c r="S503" s="52"/>
      <c r="T503" s="52"/>
      <c r="U503" s="52"/>
      <c r="V503" s="52"/>
      <c r="W503" s="52"/>
      <c r="X503" s="52"/>
      <c r="Y503" s="52"/>
      <c r="Z503" s="52"/>
    </row>
    <row r="504" spans="1:26" ht="14.25" customHeight="1">
      <c r="A504" s="51"/>
      <c r="B504" s="51"/>
      <c r="C504" s="430"/>
      <c r="D504" s="430"/>
      <c r="E504" s="430"/>
      <c r="F504" s="430"/>
      <c r="G504" s="430"/>
      <c r="H504" s="430"/>
      <c r="I504" s="430"/>
      <c r="J504" s="430"/>
      <c r="K504" s="430"/>
      <c r="L504" s="430"/>
      <c r="M504" s="430"/>
      <c r="N504" s="52"/>
      <c r="O504" s="52"/>
      <c r="P504" s="52"/>
      <c r="Q504" s="52"/>
      <c r="R504" s="52"/>
      <c r="S504" s="52"/>
      <c r="T504" s="52"/>
      <c r="U504" s="52"/>
      <c r="V504" s="52"/>
      <c r="W504" s="52"/>
      <c r="X504" s="52"/>
      <c r="Y504" s="52"/>
      <c r="Z504" s="52"/>
    </row>
    <row r="505" spans="1:26" ht="14.25" customHeight="1">
      <c r="A505" s="51"/>
      <c r="B505" s="51"/>
      <c r="C505" s="430"/>
      <c r="D505" s="430"/>
      <c r="E505" s="430"/>
      <c r="F505" s="430"/>
      <c r="G505" s="430"/>
      <c r="H505" s="430"/>
      <c r="I505" s="430"/>
      <c r="J505" s="430"/>
      <c r="K505" s="430"/>
      <c r="L505" s="430"/>
      <c r="M505" s="430"/>
      <c r="N505" s="52"/>
      <c r="O505" s="52"/>
      <c r="P505" s="52"/>
      <c r="Q505" s="52"/>
      <c r="R505" s="52"/>
      <c r="S505" s="52"/>
      <c r="T505" s="52"/>
      <c r="U505" s="52"/>
      <c r="V505" s="52"/>
      <c r="W505" s="52"/>
      <c r="X505" s="52"/>
      <c r="Y505" s="52"/>
      <c r="Z505" s="52"/>
    </row>
    <row r="506" spans="1:26" ht="14.25" customHeight="1">
      <c r="A506" s="51"/>
      <c r="B506" s="51"/>
      <c r="C506" s="430"/>
      <c r="D506" s="430"/>
      <c r="E506" s="430"/>
      <c r="F506" s="430"/>
      <c r="G506" s="430"/>
      <c r="H506" s="430"/>
      <c r="I506" s="430"/>
      <c r="J506" s="430"/>
      <c r="K506" s="430"/>
      <c r="L506" s="430"/>
      <c r="M506" s="430"/>
      <c r="N506" s="52"/>
      <c r="O506" s="52"/>
      <c r="P506" s="52"/>
      <c r="Q506" s="52"/>
      <c r="R506" s="52"/>
      <c r="S506" s="52"/>
      <c r="T506" s="52"/>
      <c r="U506" s="52"/>
      <c r="V506" s="52"/>
      <c r="W506" s="52"/>
      <c r="X506" s="52"/>
      <c r="Y506" s="52"/>
      <c r="Z506" s="52"/>
    </row>
    <row r="507" spans="1:26" ht="14.25" customHeight="1">
      <c r="A507" s="51"/>
      <c r="B507" s="51"/>
      <c r="C507" s="430"/>
      <c r="D507" s="430"/>
      <c r="E507" s="430"/>
      <c r="F507" s="430"/>
      <c r="G507" s="430"/>
      <c r="H507" s="430"/>
      <c r="I507" s="430"/>
      <c r="J507" s="430"/>
      <c r="K507" s="430"/>
      <c r="L507" s="430"/>
      <c r="M507" s="430"/>
      <c r="N507" s="52"/>
      <c r="O507" s="52"/>
      <c r="P507" s="52"/>
      <c r="Q507" s="52"/>
      <c r="R507" s="52"/>
      <c r="S507" s="52"/>
      <c r="T507" s="52"/>
      <c r="U507" s="52"/>
      <c r="V507" s="52"/>
      <c r="W507" s="52"/>
      <c r="X507" s="52"/>
      <c r="Y507" s="52"/>
      <c r="Z507" s="52"/>
    </row>
    <row r="508" spans="1:26" ht="14.25" customHeight="1">
      <c r="A508" s="51"/>
      <c r="B508" s="51"/>
      <c r="C508" s="430"/>
      <c r="D508" s="430"/>
      <c r="E508" s="430"/>
      <c r="F508" s="430"/>
      <c r="G508" s="430"/>
      <c r="H508" s="430"/>
      <c r="I508" s="430"/>
      <c r="J508" s="430"/>
      <c r="K508" s="430"/>
      <c r="L508" s="430"/>
      <c r="M508" s="430"/>
      <c r="N508" s="52"/>
      <c r="O508" s="52"/>
      <c r="P508" s="52"/>
      <c r="Q508" s="52"/>
      <c r="R508" s="52"/>
      <c r="S508" s="52"/>
      <c r="T508" s="52"/>
      <c r="U508" s="52"/>
      <c r="V508" s="52"/>
      <c r="W508" s="52"/>
      <c r="X508" s="52"/>
      <c r="Y508" s="52"/>
      <c r="Z508" s="52"/>
    </row>
    <row r="509" spans="1:26" ht="14.25" customHeight="1">
      <c r="A509" s="51"/>
      <c r="B509" s="51"/>
      <c r="C509" s="430"/>
      <c r="D509" s="430"/>
      <c r="E509" s="430"/>
      <c r="F509" s="430"/>
      <c r="G509" s="430"/>
      <c r="H509" s="430"/>
      <c r="I509" s="430"/>
      <c r="J509" s="430"/>
      <c r="K509" s="430"/>
      <c r="L509" s="430"/>
      <c r="M509" s="430"/>
      <c r="N509" s="52"/>
      <c r="O509" s="52"/>
      <c r="P509" s="52"/>
      <c r="Q509" s="52"/>
      <c r="R509" s="52"/>
      <c r="S509" s="52"/>
      <c r="T509" s="52"/>
      <c r="U509" s="52"/>
      <c r="V509" s="52"/>
      <c r="W509" s="52"/>
      <c r="X509" s="52"/>
      <c r="Y509" s="52"/>
      <c r="Z509" s="52"/>
    </row>
    <row r="510" spans="1:26" ht="14.25" customHeight="1">
      <c r="A510" s="51"/>
      <c r="B510" s="51"/>
      <c r="C510" s="430"/>
      <c r="D510" s="430"/>
      <c r="E510" s="430"/>
      <c r="F510" s="430"/>
      <c r="G510" s="430"/>
      <c r="H510" s="430"/>
      <c r="I510" s="430"/>
      <c r="J510" s="430"/>
      <c r="K510" s="430"/>
      <c r="L510" s="430"/>
      <c r="M510" s="430"/>
      <c r="N510" s="52"/>
      <c r="O510" s="52"/>
      <c r="P510" s="52"/>
      <c r="Q510" s="52"/>
      <c r="R510" s="52"/>
      <c r="S510" s="52"/>
      <c r="T510" s="52"/>
      <c r="U510" s="52"/>
      <c r="V510" s="52"/>
      <c r="W510" s="52"/>
      <c r="X510" s="52"/>
      <c r="Y510" s="52"/>
      <c r="Z510" s="52"/>
    </row>
    <row r="511" spans="1:26" ht="14.25" customHeight="1">
      <c r="A511" s="51"/>
      <c r="B511" s="51"/>
      <c r="C511" s="430"/>
      <c r="D511" s="430"/>
      <c r="E511" s="430"/>
      <c r="F511" s="430"/>
      <c r="G511" s="430"/>
      <c r="H511" s="430"/>
      <c r="I511" s="430"/>
      <c r="J511" s="430"/>
      <c r="K511" s="430"/>
      <c r="L511" s="430"/>
      <c r="M511" s="430"/>
      <c r="N511" s="52"/>
      <c r="O511" s="52"/>
      <c r="P511" s="52"/>
      <c r="Q511" s="52"/>
      <c r="R511" s="52"/>
      <c r="S511" s="52"/>
      <c r="T511" s="52"/>
      <c r="U511" s="52"/>
      <c r="V511" s="52"/>
      <c r="W511" s="52"/>
      <c r="X511" s="52"/>
      <c r="Y511" s="52"/>
      <c r="Z511" s="52"/>
    </row>
    <row r="512" spans="1:26" ht="14.25" customHeight="1">
      <c r="A512" s="51"/>
      <c r="B512" s="51"/>
      <c r="C512" s="430"/>
      <c r="D512" s="430"/>
      <c r="E512" s="430"/>
      <c r="F512" s="430"/>
      <c r="G512" s="430"/>
      <c r="H512" s="430"/>
      <c r="I512" s="430"/>
      <c r="J512" s="430"/>
      <c r="K512" s="430"/>
      <c r="L512" s="430"/>
      <c r="M512" s="430"/>
      <c r="N512" s="52"/>
      <c r="O512" s="52"/>
      <c r="P512" s="52"/>
      <c r="Q512" s="52"/>
      <c r="R512" s="52"/>
      <c r="S512" s="52"/>
      <c r="T512" s="52"/>
      <c r="U512" s="52"/>
      <c r="V512" s="52"/>
      <c r="W512" s="52"/>
      <c r="X512" s="52"/>
      <c r="Y512" s="52"/>
      <c r="Z512" s="52"/>
    </row>
    <row r="513" spans="1:26" ht="14.25" customHeight="1">
      <c r="A513" s="51"/>
      <c r="B513" s="51"/>
      <c r="C513" s="430"/>
      <c r="D513" s="430"/>
      <c r="E513" s="430"/>
      <c r="F513" s="430"/>
      <c r="G513" s="430"/>
      <c r="H513" s="430"/>
      <c r="I513" s="430"/>
      <c r="J513" s="430"/>
      <c r="K513" s="430"/>
      <c r="L513" s="430"/>
      <c r="M513" s="430"/>
      <c r="N513" s="52"/>
      <c r="O513" s="52"/>
      <c r="P513" s="52"/>
      <c r="Q513" s="52"/>
      <c r="R513" s="52"/>
      <c r="S513" s="52"/>
      <c r="T513" s="52"/>
      <c r="U513" s="52"/>
      <c r="V513" s="52"/>
      <c r="W513" s="52"/>
      <c r="X513" s="52"/>
      <c r="Y513" s="52"/>
      <c r="Z513" s="52"/>
    </row>
    <row r="514" spans="1:26" ht="14.25" customHeight="1">
      <c r="A514" s="51"/>
      <c r="B514" s="51"/>
      <c r="C514" s="430"/>
      <c r="D514" s="430"/>
      <c r="E514" s="430"/>
      <c r="F514" s="430"/>
      <c r="G514" s="430"/>
      <c r="H514" s="430"/>
      <c r="I514" s="430"/>
      <c r="J514" s="430"/>
      <c r="K514" s="430"/>
      <c r="L514" s="430"/>
      <c r="M514" s="430"/>
      <c r="N514" s="52"/>
      <c r="O514" s="52"/>
      <c r="P514" s="52"/>
      <c r="Q514" s="52"/>
      <c r="R514" s="52"/>
      <c r="S514" s="52"/>
      <c r="T514" s="52"/>
      <c r="U514" s="52"/>
      <c r="V514" s="52"/>
      <c r="W514" s="52"/>
      <c r="X514" s="52"/>
      <c r="Y514" s="52"/>
      <c r="Z514" s="52"/>
    </row>
    <row r="515" spans="1:26" ht="14.25" customHeight="1">
      <c r="A515" s="51"/>
      <c r="B515" s="51"/>
      <c r="C515" s="430"/>
      <c r="D515" s="430"/>
      <c r="E515" s="430"/>
      <c r="F515" s="430"/>
      <c r="G515" s="430"/>
      <c r="H515" s="430"/>
      <c r="I515" s="430"/>
      <c r="J515" s="430"/>
      <c r="K515" s="430"/>
      <c r="L515" s="430"/>
      <c r="M515" s="430"/>
      <c r="N515" s="52"/>
      <c r="O515" s="52"/>
      <c r="P515" s="52"/>
      <c r="Q515" s="52"/>
      <c r="R515" s="52"/>
      <c r="S515" s="52"/>
      <c r="T515" s="52"/>
      <c r="U515" s="52"/>
      <c r="V515" s="52"/>
      <c r="W515" s="52"/>
      <c r="X515" s="52"/>
      <c r="Y515" s="52"/>
      <c r="Z515" s="52"/>
    </row>
    <row r="516" spans="1:26" ht="14.25" customHeight="1">
      <c r="A516" s="51"/>
      <c r="B516" s="51"/>
      <c r="C516" s="430"/>
      <c r="D516" s="430"/>
      <c r="E516" s="430"/>
      <c r="F516" s="430"/>
      <c r="G516" s="430"/>
      <c r="H516" s="430"/>
      <c r="I516" s="430"/>
      <c r="J516" s="430"/>
      <c r="K516" s="430"/>
      <c r="L516" s="430"/>
      <c r="M516" s="430"/>
      <c r="N516" s="52"/>
      <c r="O516" s="52"/>
      <c r="P516" s="52"/>
      <c r="Q516" s="52"/>
      <c r="R516" s="52"/>
      <c r="S516" s="52"/>
      <c r="T516" s="52"/>
      <c r="U516" s="52"/>
      <c r="V516" s="52"/>
      <c r="W516" s="52"/>
      <c r="X516" s="52"/>
      <c r="Y516" s="52"/>
      <c r="Z516" s="52"/>
    </row>
    <row r="517" spans="1:26" ht="14.25" customHeight="1">
      <c r="A517" s="51"/>
      <c r="B517" s="51"/>
      <c r="C517" s="430"/>
      <c r="D517" s="430"/>
      <c r="E517" s="430"/>
      <c r="F517" s="430"/>
      <c r="G517" s="430"/>
      <c r="H517" s="430"/>
      <c r="I517" s="430"/>
      <c r="J517" s="430"/>
      <c r="K517" s="430"/>
      <c r="L517" s="430"/>
      <c r="M517" s="430"/>
      <c r="N517" s="52"/>
      <c r="O517" s="52"/>
      <c r="P517" s="52"/>
      <c r="Q517" s="52"/>
      <c r="R517" s="52"/>
      <c r="S517" s="52"/>
      <c r="T517" s="52"/>
      <c r="U517" s="52"/>
      <c r="V517" s="52"/>
      <c r="W517" s="52"/>
      <c r="X517" s="52"/>
      <c r="Y517" s="52"/>
      <c r="Z517" s="52"/>
    </row>
    <row r="518" spans="1:26" ht="14.25" customHeight="1">
      <c r="A518" s="51"/>
      <c r="B518" s="51"/>
      <c r="C518" s="430"/>
      <c r="D518" s="430"/>
      <c r="E518" s="430"/>
      <c r="F518" s="430"/>
      <c r="G518" s="430"/>
      <c r="H518" s="430"/>
      <c r="I518" s="430"/>
      <c r="J518" s="430"/>
      <c r="K518" s="430"/>
      <c r="L518" s="430"/>
      <c r="M518" s="430"/>
      <c r="N518" s="52"/>
      <c r="O518" s="52"/>
      <c r="P518" s="52"/>
      <c r="Q518" s="52"/>
      <c r="R518" s="52"/>
      <c r="S518" s="52"/>
      <c r="T518" s="52"/>
      <c r="U518" s="52"/>
      <c r="V518" s="52"/>
      <c r="W518" s="52"/>
      <c r="X518" s="52"/>
      <c r="Y518" s="52"/>
      <c r="Z518" s="52"/>
    </row>
    <row r="519" spans="1:26" ht="14.25" customHeight="1">
      <c r="A519" s="51"/>
      <c r="B519" s="51"/>
      <c r="C519" s="430"/>
      <c r="D519" s="430"/>
      <c r="E519" s="430"/>
      <c r="F519" s="430"/>
      <c r="G519" s="430"/>
      <c r="H519" s="430"/>
      <c r="I519" s="430"/>
      <c r="J519" s="430"/>
      <c r="K519" s="430"/>
      <c r="L519" s="430"/>
      <c r="M519" s="430"/>
      <c r="N519" s="52"/>
      <c r="O519" s="52"/>
      <c r="P519" s="52"/>
      <c r="Q519" s="52"/>
      <c r="R519" s="52"/>
      <c r="S519" s="52"/>
      <c r="T519" s="52"/>
      <c r="U519" s="52"/>
      <c r="V519" s="52"/>
      <c r="W519" s="52"/>
      <c r="X519" s="52"/>
      <c r="Y519" s="52"/>
      <c r="Z519" s="52"/>
    </row>
    <row r="520" spans="1:26" ht="14.25" customHeight="1">
      <c r="A520" s="51"/>
      <c r="B520" s="51"/>
      <c r="C520" s="430"/>
      <c r="D520" s="430"/>
      <c r="E520" s="430"/>
      <c r="F520" s="430"/>
      <c r="G520" s="430"/>
      <c r="H520" s="430"/>
      <c r="I520" s="430"/>
      <c r="J520" s="430"/>
      <c r="K520" s="430"/>
      <c r="L520" s="430"/>
      <c r="M520" s="430"/>
      <c r="N520" s="52"/>
      <c r="O520" s="52"/>
      <c r="P520" s="52"/>
      <c r="Q520" s="52"/>
      <c r="R520" s="52"/>
      <c r="S520" s="52"/>
      <c r="T520" s="52"/>
      <c r="U520" s="52"/>
      <c r="V520" s="52"/>
      <c r="W520" s="52"/>
      <c r="X520" s="52"/>
      <c r="Y520" s="52"/>
      <c r="Z520" s="52"/>
    </row>
    <row r="521" spans="1:26" ht="14.25" customHeight="1">
      <c r="A521" s="51"/>
      <c r="B521" s="51"/>
      <c r="C521" s="430"/>
      <c r="D521" s="430"/>
      <c r="E521" s="430"/>
      <c r="F521" s="430"/>
      <c r="G521" s="430"/>
      <c r="H521" s="430"/>
      <c r="I521" s="430"/>
      <c r="J521" s="430"/>
      <c r="K521" s="430"/>
      <c r="L521" s="430"/>
      <c r="M521" s="430"/>
      <c r="N521" s="52"/>
      <c r="O521" s="52"/>
      <c r="P521" s="52"/>
      <c r="Q521" s="52"/>
      <c r="R521" s="52"/>
      <c r="S521" s="52"/>
      <c r="T521" s="52"/>
      <c r="U521" s="52"/>
      <c r="V521" s="52"/>
      <c r="W521" s="52"/>
      <c r="X521" s="52"/>
      <c r="Y521" s="52"/>
      <c r="Z521" s="52"/>
    </row>
    <row r="522" spans="1:26" ht="14.25" customHeight="1">
      <c r="A522" s="51"/>
      <c r="B522" s="51"/>
      <c r="C522" s="430"/>
      <c r="D522" s="430"/>
      <c r="E522" s="430"/>
      <c r="F522" s="430"/>
      <c r="G522" s="430"/>
      <c r="H522" s="430"/>
      <c r="I522" s="430"/>
      <c r="J522" s="430"/>
      <c r="K522" s="430"/>
      <c r="L522" s="430"/>
      <c r="M522" s="430"/>
      <c r="N522" s="52"/>
      <c r="O522" s="52"/>
      <c r="P522" s="52"/>
      <c r="Q522" s="52"/>
      <c r="R522" s="52"/>
      <c r="S522" s="52"/>
      <c r="T522" s="52"/>
      <c r="U522" s="52"/>
      <c r="V522" s="52"/>
      <c r="W522" s="52"/>
      <c r="X522" s="52"/>
      <c r="Y522" s="52"/>
      <c r="Z522" s="52"/>
    </row>
    <row r="523" spans="1:26" ht="14.25" customHeight="1">
      <c r="A523" s="51"/>
      <c r="B523" s="51"/>
      <c r="C523" s="430"/>
      <c r="D523" s="430"/>
      <c r="E523" s="430"/>
      <c r="F523" s="430"/>
      <c r="G523" s="430"/>
      <c r="H523" s="430"/>
      <c r="I523" s="430"/>
      <c r="J523" s="430"/>
      <c r="K523" s="430"/>
      <c r="L523" s="430"/>
      <c r="M523" s="430"/>
      <c r="N523" s="52"/>
      <c r="O523" s="52"/>
      <c r="P523" s="52"/>
      <c r="Q523" s="52"/>
      <c r="R523" s="52"/>
      <c r="S523" s="52"/>
      <c r="T523" s="52"/>
      <c r="U523" s="52"/>
      <c r="V523" s="52"/>
      <c r="W523" s="52"/>
      <c r="X523" s="52"/>
      <c r="Y523" s="52"/>
      <c r="Z523" s="52"/>
    </row>
    <row r="524" spans="1:26" ht="14.25" customHeight="1">
      <c r="A524" s="51"/>
      <c r="B524" s="51"/>
      <c r="C524" s="430"/>
      <c r="D524" s="430"/>
      <c r="E524" s="430"/>
      <c r="F524" s="430"/>
      <c r="G524" s="430"/>
      <c r="H524" s="430"/>
      <c r="I524" s="430"/>
      <c r="J524" s="430"/>
      <c r="K524" s="430"/>
      <c r="L524" s="430"/>
      <c r="M524" s="430"/>
      <c r="N524" s="52"/>
      <c r="O524" s="52"/>
      <c r="P524" s="52"/>
      <c r="Q524" s="52"/>
      <c r="R524" s="52"/>
      <c r="S524" s="52"/>
      <c r="T524" s="52"/>
      <c r="U524" s="52"/>
      <c r="V524" s="52"/>
      <c r="W524" s="52"/>
      <c r="X524" s="52"/>
      <c r="Y524" s="52"/>
      <c r="Z524" s="52"/>
    </row>
    <row r="525" spans="1:26" ht="14.25" customHeight="1">
      <c r="A525" s="51"/>
      <c r="B525" s="51"/>
      <c r="C525" s="430"/>
      <c r="D525" s="430"/>
      <c r="E525" s="430"/>
      <c r="F525" s="430"/>
      <c r="G525" s="430"/>
      <c r="H525" s="430"/>
      <c r="I525" s="430"/>
      <c r="J525" s="430"/>
      <c r="K525" s="430"/>
      <c r="L525" s="430"/>
      <c r="M525" s="430"/>
      <c r="N525" s="52"/>
      <c r="O525" s="52"/>
      <c r="P525" s="52"/>
      <c r="Q525" s="52"/>
      <c r="R525" s="52"/>
      <c r="S525" s="52"/>
      <c r="T525" s="52"/>
      <c r="U525" s="52"/>
      <c r="V525" s="52"/>
      <c r="W525" s="52"/>
      <c r="X525" s="52"/>
      <c r="Y525" s="52"/>
      <c r="Z525" s="52"/>
    </row>
    <row r="526" spans="1:26" ht="14.25" customHeight="1">
      <c r="A526" s="51"/>
      <c r="B526" s="51"/>
      <c r="C526" s="430"/>
      <c r="D526" s="430"/>
      <c r="E526" s="430"/>
      <c r="F526" s="430"/>
      <c r="G526" s="430"/>
      <c r="H526" s="430"/>
      <c r="I526" s="430"/>
      <c r="J526" s="430"/>
      <c r="K526" s="430"/>
      <c r="L526" s="430"/>
      <c r="M526" s="430"/>
      <c r="N526" s="52"/>
      <c r="O526" s="52"/>
      <c r="P526" s="52"/>
      <c r="Q526" s="52"/>
      <c r="R526" s="52"/>
      <c r="S526" s="52"/>
      <c r="T526" s="52"/>
      <c r="U526" s="52"/>
      <c r="V526" s="52"/>
      <c r="W526" s="52"/>
      <c r="X526" s="52"/>
      <c r="Y526" s="52"/>
      <c r="Z526" s="52"/>
    </row>
    <row r="527" spans="1:26" ht="14.25" customHeight="1">
      <c r="A527" s="51"/>
      <c r="B527" s="51"/>
      <c r="C527" s="430"/>
      <c r="D527" s="430"/>
      <c r="E527" s="430"/>
      <c r="F527" s="430"/>
      <c r="G527" s="430"/>
      <c r="H527" s="430"/>
      <c r="I527" s="430"/>
      <c r="J527" s="430"/>
      <c r="K527" s="430"/>
      <c r="L527" s="430"/>
      <c r="M527" s="430"/>
      <c r="N527" s="52"/>
      <c r="O527" s="52"/>
      <c r="P527" s="52"/>
      <c r="Q527" s="52"/>
      <c r="R527" s="52"/>
      <c r="S527" s="52"/>
      <c r="T527" s="52"/>
      <c r="U527" s="52"/>
      <c r="V527" s="52"/>
      <c r="W527" s="52"/>
      <c r="X527" s="52"/>
      <c r="Y527" s="52"/>
      <c r="Z527" s="52"/>
    </row>
    <row r="528" spans="1:26" ht="14.25" customHeight="1">
      <c r="A528" s="51"/>
      <c r="B528" s="51"/>
      <c r="C528" s="430"/>
      <c r="D528" s="430"/>
      <c r="E528" s="430"/>
      <c r="F528" s="430"/>
      <c r="G528" s="430"/>
      <c r="H528" s="430"/>
      <c r="I528" s="430"/>
      <c r="J528" s="430"/>
      <c r="K528" s="430"/>
      <c r="L528" s="430"/>
      <c r="M528" s="430"/>
      <c r="N528" s="52"/>
      <c r="O528" s="52"/>
      <c r="P528" s="52"/>
      <c r="Q528" s="52"/>
      <c r="R528" s="52"/>
      <c r="S528" s="52"/>
      <c r="T528" s="52"/>
      <c r="U528" s="52"/>
      <c r="V528" s="52"/>
      <c r="W528" s="52"/>
      <c r="X528" s="52"/>
      <c r="Y528" s="52"/>
      <c r="Z528" s="52"/>
    </row>
    <row r="529" spans="1:26" ht="14.25" customHeight="1">
      <c r="A529" s="51"/>
      <c r="B529" s="51"/>
      <c r="C529" s="430"/>
      <c r="D529" s="430"/>
      <c r="E529" s="430"/>
      <c r="F529" s="430"/>
      <c r="G529" s="430"/>
      <c r="H529" s="430"/>
      <c r="I529" s="430"/>
      <c r="J529" s="430"/>
      <c r="K529" s="430"/>
      <c r="L529" s="430"/>
      <c r="M529" s="430"/>
      <c r="N529" s="52"/>
      <c r="O529" s="52"/>
      <c r="P529" s="52"/>
      <c r="Q529" s="52"/>
      <c r="R529" s="52"/>
      <c r="S529" s="52"/>
      <c r="T529" s="52"/>
      <c r="U529" s="52"/>
      <c r="V529" s="52"/>
      <c r="W529" s="52"/>
      <c r="X529" s="52"/>
      <c r="Y529" s="52"/>
      <c r="Z529" s="52"/>
    </row>
    <row r="530" spans="1:26" ht="14.25" customHeight="1">
      <c r="A530" s="51"/>
      <c r="B530" s="51"/>
      <c r="C530" s="430"/>
      <c r="D530" s="430"/>
      <c r="E530" s="430"/>
      <c r="F530" s="430"/>
      <c r="G530" s="430"/>
      <c r="H530" s="430"/>
      <c r="I530" s="430"/>
      <c r="J530" s="430"/>
      <c r="K530" s="430"/>
      <c r="L530" s="430"/>
      <c r="M530" s="430"/>
      <c r="N530" s="52"/>
      <c r="O530" s="52"/>
      <c r="P530" s="52"/>
      <c r="Q530" s="52"/>
      <c r="R530" s="52"/>
      <c r="S530" s="52"/>
      <c r="T530" s="52"/>
      <c r="U530" s="52"/>
      <c r="V530" s="52"/>
      <c r="W530" s="52"/>
      <c r="X530" s="52"/>
      <c r="Y530" s="52"/>
      <c r="Z530" s="52"/>
    </row>
    <row r="531" spans="1:26" ht="14.25" customHeight="1">
      <c r="A531" s="51"/>
      <c r="B531" s="51"/>
      <c r="C531" s="430"/>
      <c r="D531" s="430"/>
      <c r="E531" s="430"/>
      <c r="F531" s="430"/>
      <c r="G531" s="430"/>
      <c r="H531" s="430"/>
      <c r="I531" s="430"/>
      <c r="J531" s="430"/>
      <c r="K531" s="430"/>
      <c r="L531" s="430"/>
      <c r="M531" s="430"/>
      <c r="N531" s="52"/>
      <c r="O531" s="52"/>
      <c r="P531" s="52"/>
      <c r="Q531" s="52"/>
      <c r="R531" s="52"/>
      <c r="S531" s="52"/>
      <c r="T531" s="52"/>
      <c r="U531" s="52"/>
      <c r="V531" s="52"/>
      <c r="W531" s="52"/>
      <c r="X531" s="52"/>
      <c r="Y531" s="52"/>
      <c r="Z531" s="52"/>
    </row>
    <row r="532" spans="1:26" ht="14.25" customHeight="1">
      <c r="A532" s="51"/>
      <c r="B532" s="51"/>
      <c r="C532" s="430"/>
      <c r="D532" s="430"/>
      <c r="E532" s="430"/>
      <c r="F532" s="430"/>
      <c r="G532" s="430"/>
      <c r="H532" s="430"/>
      <c r="I532" s="430"/>
      <c r="J532" s="430"/>
      <c r="K532" s="430"/>
      <c r="L532" s="430"/>
      <c r="M532" s="430"/>
      <c r="N532" s="52"/>
      <c r="O532" s="52"/>
      <c r="P532" s="52"/>
      <c r="Q532" s="52"/>
      <c r="R532" s="52"/>
      <c r="S532" s="52"/>
      <c r="T532" s="52"/>
      <c r="U532" s="52"/>
      <c r="V532" s="52"/>
      <c r="W532" s="52"/>
      <c r="X532" s="52"/>
      <c r="Y532" s="52"/>
      <c r="Z532" s="52"/>
    </row>
    <row r="533" spans="1:26" ht="14.25" customHeight="1">
      <c r="A533" s="51"/>
      <c r="B533" s="51"/>
      <c r="C533" s="430"/>
      <c r="D533" s="430"/>
      <c r="E533" s="430"/>
      <c r="F533" s="430"/>
      <c r="G533" s="430"/>
      <c r="H533" s="430"/>
      <c r="I533" s="430"/>
      <c r="J533" s="430"/>
      <c r="K533" s="430"/>
      <c r="L533" s="430"/>
      <c r="M533" s="430"/>
      <c r="N533" s="52"/>
      <c r="O533" s="52"/>
      <c r="P533" s="52"/>
      <c r="Q533" s="52"/>
      <c r="R533" s="52"/>
      <c r="S533" s="52"/>
      <c r="T533" s="52"/>
      <c r="U533" s="52"/>
      <c r="V533" s="52"/>
      <c r="W533" s="52"/>
      <c r="X533" s="52"/>
      <c r="Y533" s="52"/>
      <c r="Z533" s="52"/>
    </row>
    <row r="534" spans="1:26" ht="14.25" customHeight="1">
      <c r="A534" s="51"/>
      <c r="B534" s="51"/>
      <c r="C534" s="430"/>
      <c r="D534" s="430"/>
      <c r="E534" s="430"/>
      <c r="F534" s="430"/>
      <c r="G534" s="430"/>
      <c r="H534" s="430"/>
      <c r="I534" s="430"/>
      <c r="J534" s="430"/>
      <c r="K534" s="430"/>
      <c r="L534" s="430"/>
      <c r="M534" s="430"/>
      <c r="N534" s="52"/>
      <c r="O534" s="52"/>
      <c r="P534" s="52"/>
      <c r="Q534" s="52"/>
      <c r="R534" s="52"/>
      <c r="S534" s="52"/>
      <c r="T534" s="52"/>
      <c r="U534" s="52"/>
      <c r="V534" s="52"/>
      <c r="W534" s="52"/>
      <c r="X534" s="52"/>
      <c r="Y534" s="52"/>
      <c r="Z534" s="52"/>
    </row>
    <row r="535" spans="1:26" ht="14.25" customHeight="1">
      <c r="A535" s="51"/>
      <c r="B535" s="51"/>
      <c r="C535" s="430"/>
      <c r="D535" s="430"/>
      <c r="E535" s="430"/>
      <c r="F535" s="430"/>
      <c r="G535" s="430"/>
      <c r="H535" s="430"/>
      <c r="I535" s="430"/>
      <c r="J535" s="430"/>
      <c r="K535" s="430"/>
      <c r="L535" s="430"/>
      <c r="M535" s="430"/>
      <c r="N535" s="52"/>
      <c r="O535" s="52"/>
      <c r="P535" s="52"/>
      <c r="Q535" s="52"/>
      <c r="R535" s="52"/>
      <c r="S535" s="52"/>
      <c r="T535" s="52"/>
      <c r="U535" s="52"/>
      <c r="V535" s="52"/>
      <c r="W535" s="52"/>
      <c r="X535" s="52"/>
      <c r="Y535" s="52"/>
      <c r="Z535" s="52"/>
    </row>
    <row r="536" spans="1:26" ht="14.25" customHeight="1">
      <c r="A536" s="51"/>
      <c r="B536" s="51"/>
      <c r="C536" s="430"/>
      <c r="D536" s="430"/>
      <c r="E536" s="430"/>
      <c r="F536" s="430"/>
      <c r="G536" s="430"/>
      <c r="H536" s="430"/>
      <c r="I536" s="430"/>
      <c r="J536" s="430"/>
      <c r="K536" s="430"/>
      <c r="L536" s="430"/>
      <c r="M536" s="430"/>
      <c r="N536" s="52"/>
      <c r="O536" s="52"/>
      <c r="P536" s="52"/>
      <c r="Q536" s="52"/>
      <c r="R536" s="52"/>
      <c r="S536" s="52"/>
      <c r="T536" s="52"/>
      <c r="U536" s="52"/>
      <c r="V536" s="52"/>
      <c r="W536" s="52"/>
      <c r="X536" s="52"/>
      <c r="Y536" s="52"/>
      <c r="Z536" s="52"/>
    </row>
    <row r="537" spans="1:26" ht="14.25" customHeight="1">
      <c r="A537" s="51"/>
      <c r="B537" s="51"/>
      <c r="C537" s="430"/>
      <c r="D537" s="430"/>
      <c r="E537" s="430"/>
      <c r="F537" s="430"/>
      <c r="G537" s="430"/>
      <c r="H537" s="430"/>
      <c r="I537" s="430"/>
      <c r="J537" s="430"/>
      <c r="K537" s="430"/>
      <c r="L537" s="430"/>
      <c r="M537" s="430"/>
      <c r="N537" s="52"/>
      <c r="O537" s="52"/>
      <c r="P537" s="52"/>
      <c r="Q537" s="52"/>
      <c r="R537" s="52"/>
      <c r="S537" s="52"/>
      <c r="T537" s="52"/>
      <c r="U537" s="52"/>
      <c r="V537" s="52"/>
      <c r="W537" s="52"/>
      <c r="X537" s="52"/>
      <c r="Y537" s="52"/>
      <c r="Z537" s="52"/>
    </row>
    <row r="538" spans="1:26" ht="14.25" customHeight="1">
      <c r="A538" s="51"/>
      <c r="B538" s="51"/>
      <c r="C538" s="430"/>
      <c r="D538" s="430"/>
      <c r="E538" s="430"/>
      <c r="F538" s="430"/>
      <c r="G538" s="430"/>
      <c r="H538" s="430"/>
      <c r="I538" s="430"/>
      <c r="J538" s="430"/>
      <c r="K538" s="430"/>
      <c r="L538" s="430"/>
      <c r="M538" s="430"/>
      <c r="N538" s="52"/>
      <c r="O538" s="52"/>
      <c r="P538" s="52"/>
      <c r="Q538" s="52"/>
      <c r="R538" s="52"/>
      <c r="S538" s="52"/>
      <c r="T538" s="52"/>
      <c r="U538" s="52"/>
      <c r="V538" s="52"/>
      <c r="W538" s="52"/>
      <c r="X538" s="52"/>
      <c r="Y538" s="52"/>
      <c r="Z538" s="52"/>
    </row>
    <row r="539" spans="1:26" ht="14.25" customHeight="1">
      <c r="A539" s="51"/>
      <c r="B539" s="51"/>
      <c r="C539" s="430"/>
      <c r="D539" s="430"/>
      <c r="E539" s="430"/>
      <c r="F539" s="430"/>
      <c r="G539" s="430"/>
      <c r="H539" s="430"/>
      <c r="I539" s="430"/>
      <c r="J539" s="430"/>
      <c r="K539" s="430"/>
      <c r="L539" s="430"/>
      <c r="M539" s="430"/>
      <c r="N539" s="52"/>
      <c r="O539" s="52"/>
      <c r="P539" s="52"/>
      <c r="Q539" s="52"/>
      <c r="R539" s="52"/>
      <c r="S539" s="52"/>
      <c r="T539" s="52"/>
      <c r="U539" s="52"/>
      <c r="V539" s="52"/>
      <c r="W539" s="52"/>
      <c r="X539" s="52"/>
      <c r="Y539" s="52"/>
      <c r="Z539" s="52"/>
    </row>
    <row r="540" spans="1:26" ht="14.25" customHeight="1">
      <c r="A540" s="51"/>
      <c r="B540" s="51"/>
      <c r="C540" s="430"/>
      <c r="D540" s="430"/>
      <c r="E540" s="430"/>
      <c r="F540" s="430"/>
      <c r="G540" s="430"/>
      <c r="H540" s="430"/>
      <c r="I540" s="430"/>
      <c r="J540" s="430"/>
      <c r="K540" s="430"/>
      <c r="L540" s="430"/>
      <c r="M540" s="430"/>
      <c r="N540" s="52"/>
      <c r="O540" s="52"/>
      <c r="P540" s="52"/>
      <c r="Q540" s="52"/>
      <c r="R540" s="52"/>
      <c r="S540" s="52"/>
      <c r="T540" s="52"/>
      <c r="U540" s="52"/>
      <c r="V540" s="52"/>
      <c r="W540" s="52"/>
      <c r="X540" s="52"/>
      <c r="Y540" s="52"/>
      <c r="Z540" s="52"/>
    </row>
    <row r="541" spans="1:26" ht="14.25" customHeight="1">
      <c r="A541" s="51"/>
      <c r="B541" s="51"/>
      <c r="C541" s="430"/>
      <c r="D541" s="430"/>
      <c r="E541" s="430"/>
      <c r="F541" s="430"/>
      <c r="G541" s="430"/>
      <c r="H541" s="430"/>
      <c r="I541" s="430"/>
      <c r="J541" s="430"/>
      <c r="K541" s="430"/>
      <c r="L541" s="430"/>
      <c r="M541" s="430"/>
      <c r="N541" s="52"/>
      <c r="O541" s="52"/>
      <c r="P541" s="52"/>
      <c r="Q541" s="52"/>
      <c r="R541" s="52"/>
      <c r="S541" s="52"/>
      <c r="T541" s="52"/>
      <c r="U541" s="52"/>
      <c r="V541" s="52"/>
      <c r="W541" s="52"/>
      <c r="X541" s="52"/>
      <c r="Y541" s="52"/>
      <c r="Z541" s="52"/>
    </row>
    <row r="542" spans="1:26" ht="14.25" customHeight="1">
      <c r="A542" s="51"/>
      <c r="B542" s="51"/>
      <c r="C542" s="430"/>
      <c r="D542" s="430"/>
      <c r="E542" s="430"/>
      <c r="F542" s="430"/>
      <c r="G542" s="430"/>
      <c r="H542" s="430"/>
      <c r="I542" s="430"/>
      <c r="J542" s="430"/>
      <c r="K542" s="430"/>
      <c r="L542" s="430"/>
      <c r="M542" s="430"/>
      <c r="N542" s="52"/>
      <c r="O542" s="52"/>
      <c r="P542" s="52"/>
      <c r="Q542" s="52"/>
      <c r="R542" s="52"/>
      <c r="S542" s="52"/>
      <c r="T542" s="52"/>
      <c r="U542" s="52"/>
      <c r="V542" s="52"/>
      <c r="W542" s="52"/>
      <c r="X542" s="52"/>
      <c r="Y542" s="52"/>
      <c r="Z542" s="52"/>
    </row>
    <row r="543" spans="1:26" ht="14.25" customHeight="1">
      <c r="A543" s="51"/>
      <c r="B543" s="51"/>
      <c r="C543" s="430"/>
      <c r="D543" s="430"/>
      <c r="E543" s="430"/>
      <c r="F543" s="430"/>
      <c r="G543" s="430"/>
      <c r="H543" s="430"/>
      <c r="I543" s="430"/>
      <c r="J543" s="430"/>
      <c r="K543" s="430"/>
      <c r="L543" s="430"/>
      <c r="M543" s="430"/>
      <c r="N543" s="52"/>
      <c r="O543" s="52"/>
      <c r="P543" s="52"/>
      <c r="Q543" s="52"/>
      <c r="R543" s="52"/>
      <c r="S543" s="52"/>
      <c r="T543" s="52"/>
      <c r="U543" s="52"/>
      <c r="V543" s="52"/>
      <c r="W543" s="52"/>
      <c r="X543" s="52"/>
      <c r="Y543" s="52"/>
      <c r="Z543" s="52"/>
    </row>
    <row r="544" spans="1:26" ht="14.25" customHeight="1">
      <c r="A544" s="51"/>
      <c r="B544" s="51"/>
      <c r="C544" s="430"/>
      <c r="D544" s="430"/>
      <c r="E544" s="430"/>
      <c r="F544" s="430"/>
      <c r="G544" s="430"/>
      <c r="H544" s="430"/>
      <c r="I544" s="430"/>
      <c r="J544" s="430"/>
      <c r="K544" s="430"/>
      <c r="L544" s="430"/>
      <c r="M544" s="430"/>
      <c r="N544" s="52"/>
      <c r="O544" s="52"/>
      <c r="P544" s="52"/>
      <c r="Q544" s="52"/>
      <c r="R544" s="52"/>
      <c r="S544" s="52"/>
      <c r="T544" s="52"/>
      <c r="U544" s="52"/>
      <c r="V544" s="52"/>
      <c r="W544" s="52"/>
      <c r="X544" s="52"/>
      <c r="Y544" s="52"/>
      <c r="Z544" s="52"/>
    </row>
    <row r="545" spans="1:26" ht="14.25" customHeight="1">
      <c r="A545" s="51"/>
      <c r="B545" s="51"/>
      <c r="C545" s="430"/>
      <c r="D545" s="430"/>
      <c r="E545" s="430"/>
      <c r="F545" s="430"/>
      <c r="G545" s="430"/>
      <c r="H545" s="430"/>
      <c r="I545" s="430"/>
      <c r="J545" s="430"/>
      <c r="K545" s="430"/>
      <c r="L545" s="430"/>
      <c r="M545" s="430"/>
      <c r="N545" s="52"/>
      <c r="O545" s="52"/>
      <c r="P545" s="52"/>
      <c r="Q545" s="52"/>
      <c r="R545" s="52"/>
      <c r="S545" s="52"/>
      <c r="T545" s="52"/>
      <c r="U545" s="52"/>
      <c r="V545" s="52"/>
      <c r="W545" s="52"/>
      <c r="X545" s="52"/>
      <c r="Y545" s="52"/>
      <c r="Z545" s="52"/>
    </row>
    <row r="546" spans="1:26" ht="14.25" customHeight="1">
      <c r="A546" s="51"/>
      <c r="B546" s="51"/>
      <c r="C546" s="430"/>
      <c r="D546" s="430"/>
      <c r="E546" s="430"/>
      <c r="F546" s="430"/>
      <c r="G546" s="430"/>
      <c r="H546" s="430"/>
      <c r="I546" s="430"/>
      <c r="J546" s="430"/>
      <c r="K546" s="430"/>
      <c r="L546" s="430"/>
      <c r="M546" s="430"/>
      <c r="N546" s="52"/>
      <c r="O546" s="52"/>
      <c r="P546" s="52"/>
      <c r="Q546" s="52"/>
      <c r="R546" s="52"/>
      <c r="S546" s="52"/>
      <c r="T546" s="52"/>
      <c r="U546" s="52"/>
      <c r="V546" s="52"/>
      <c r="W546" s="52"/>
      <c r="X546" s="52"/>
      <c r="Y546" s="52"/>
      <c r="Z546" s="52"/>
    </row>
    <row r="547" spans="1:26" ht="14.25" customHeight="1">
      <c r="A547" s="51"/>
      <c r="B547" s="51"/>
      <c r="C547" s="430"/>
      <c r="D547" s="430"/>
      <c r="E547" s="430"/>
      <c r="F547" s="430"/>
      <c r="G547" s="430"/>
      <c r="H547" s="430"/>
      <c r="I547" s="430"/>
      <c r="J547" s="430"/>
      <c r="K547" s="430"/>
      <c r="L547" s="430"/>
      <c r="M547" s="430"/>
      <c r="N547" s="52"/>
      <c r="O547" s="52"/>
      <c r="P547" s="52"/>
      <c r="Q547" s="52"/>
      <c r="R547" s="52"/>
      <c r="S547" s="52"/>
      <c r="T547" s="52"/>
      <c r="U547" s="52"/>
      <c r="V547" s="52"/>
      <c r="W547" s="52"/>
      <c r="X547" s="52"/>
      <c r="Y547" s="52"/>
      <c r="Z547" s="52"/>
    </row>
    <row r="548" spans="1:26" ht="14.25" customHeight="1">
      <c r="A548" s="51"/>
      <c r="B548" s="51"/>
      <c r="C548" s="430"/>
      <c r="D548" s="430"/>
      <c r="E548" s="430"/>
      <c r="F548" s="430"/>
      <c r="G548" s="430"/>
      <c r="H548" s="430"/>
      <c r="I548" s="430"/>
      <c r="J548" s="430"/>
      <c r="K548" s="430"/>
      <c r="L548" s="430"/>
      <c r="M548" s="430"/>
      <c r="N548" s="52"/>
      <c r="O548" s="52"/>
      <c r="P548" s="52"/>
      <c r="Q548" s="52"/>
      <c r="R548" s="52"/>
      <c r="S548" s="52"/>
      <c r="T548" s="52"/>
      <c r="U548" s="52"/>
      <c r="V548" s="52"/>
      <c r="W548" s="52"/>
      <c r="X548" s="52"/>
      <c r="Y548" s="52"/>
      <c r="Z548" s="52"/>
    </row>
    <row r="549" spans="1:26" ht="14.25" customHeight="1">
      <c r="A549" s="51"/>
      <c r="B549" s="51"/>
      <c r="C549" s="430"/>
      <c r="D549" s="430"/>
      <c r="E549" s="430"/>
      <c r="F549" s="430"/>
      <c r="G549" s="430"/>
      <c r="H549" s="430"/>
      <c r="I549" s="430"/>
      <c r="J549" s="430"/>
      <c r="K549" s="430"/>
      <c r="L549" s="430"/>
      <c r="M549" s="430"/>
      <c r="N549" s="52"/>
      <c r="O549" s="52"/>
      <c r="P549" s="52"/>
      <c r="Q549" s="52"/>
      <c r="R549" s="52"/>
      <c r="S549" s="52"/>
      <c r="T549" s="52"/>
      <c r="U549" s="52"/>
      <c r="V549" s="52"/>
      <c r="W549" s="52"/>
      <c r="X549" s="52"/>
      <c r="Y549" s="52"/>
      <c r="Z549" s="52"/>
    </row>
    <row r="550" spans="1:26" ht="14.25" customHeight="1">
      <c r="A550" s="51"/>
      <c r="B550" s="51"/>
      <c r="C550" s="430"/>
      <c r="D550" s="430"/>
      <c r="E550" s="430"/>
      <c r="F550" s="430"/>
      <c r="G550" s="430"/>
      <c r="H550" s="430"/>
      <c r="I550" s="430"/>
      <c r="J550" s="430"/>
      <c r="K550" s="430"/>
      <c r="L550" s="430"/>
      <c r="M550" s="430"/>
      <c r="N550" s="52"/>
      <c r="O550" s="52"/>
      <c r="P550" s="52"/>
      <c r="Q550" s="52"/>
      <c r="R550" s="52"/>
      <c r="S550" s="52"/>
      <c r="T550" s="52"/>
      <c r="U550" s="52"/>
      <c r="V550" s="52"/>
      <c r="W550" s="52"/>
      <c r="X550" s="52"/>
      <c r="Y550" s="52"/>
      <c r="Z550" s="52"/>
    </row>
    <row r="551" spans="1:26" ht="14.25" customHeight="1">
      <c r="A551" s="51"/>
      <c r="B551" s="51"/>
      <c r="C551" s="430"/>
      <c r="D551" s="430"/>
      <c r="E551" s="430"/>
      <c r="F551" s="430"/>
      <c r="G551" s="430"/>
      <c r="H551" s="430"/>
      <c r="I551" s="430"/>
      <c r="J551" s="430"/>
      <c r="K551" s="430"/>
      <c r="L551" s="430"/>
      <c r="M551" s="430"/>
      <c r="N551" s="52"/>
      <c r="O551" s="52"/>
      <c r="P551" s="52"/>
      <c r="Q551" s="52"/>
      <c r="R551" s="52"/>
      <c r="S551" s="52"/>
      <c r="T551" s="52"/>
      <c r="U551" s="52"/>
      <c r="V551" s="52"/>
      <c r="W551" s="52"/>
      <c r="X551" s="52"/>
      <c r="Y551" s="52"/>
      <c r="Z551" s="52"/>
    </row>
    <row r="552" spans="1:26" ht="14.25" customHeight="1">
      <c r="A552" s="51"/>
      <c r="B552" s="51"/>
      <c r="C552" s="430"/>
      <c r="D552" s="430"/>
      <c r="E552" s="430"/>
      <c r="F552" s="430"/>
      <c r="G552" s="430"/>
      <c r="H552" s="430"/>
      <c r="I552" s="430"/>
      <c r="J552" s="430"/>
      <c r="K552" s="430"/>
      <c r="L552" s="430"/>
      <c r="M552" s="430"/>
      <c r="N552" s="52"/>
      <c r="O552" s="52"/>
      <c r="P552" s="52"/>
      <c r="Q552" s="52"/>
      <c r="R552" s="52"/>
      <c r="S552" s="52"/>
      <c r="T552" s="52"/>
      <c r="U552" s="52"/>
      <c r="V552" s="52"/>
      <c r="W552" s="52"/>
      <c r="X552" s="52"/>
      <c r="Y552" s="52"/>
      <c r="Z552" s="52"/>
    </row>
    <row r="553" spans="1:26" ht="14.25" customHeight="1">
      <c r="A553" s="51"/>
      <c r="B553" s="51"/>
      <c r="C553" s="430"/>
      <c r="D553" s="430"/>
      <c r="E553" s="430"/>
      <c r="F553" s="430"/>
      <c r="G553" s="430"/>
      <c r="H553" s="430"/>
      <c r="I553" s="430"/>
      <c r="J553" s="430"/>
      <c r="K553" s="430"/>
      <c r="L553" s="430"/>
      <c r="M553" s="430"/>
      <c r="N553" s="52"/>
      <c r="O553" s="52"/>
      <c r="P553" s="52"/>
      <c r="Q553" s="52"/>
      <c r="R553" s="52"/>
      <c r="S553" s="52"/>
      <c r="T553" s="52"/>
      <c r="U553" s="52"/>
      <c r="V553" s="52"/>
      <c r="W553" s="52"/>
      <c r="X553" s="52"/>
      <c r="Y553" s="52"/>
      <c r="Z553" s="52"/>
    </row>
    <row r="554" spans="1:26" ht="14.25" customHeight="1">
      <c r="A554" s="51"/>
      <c r="B554" s="51"/>
      <c r="C554" s="430"/>
      <c r="D554" s="430"/>
      <c r="E554" s="430"/>
      <c r="F554" s="430"/>
      <c r="G554" s="430"/>
      <c r="H554" s="430"/>
      <c r="I554" s="430"/>
      <c r="J554" s="430"/>
      <c r="K554" s="430"/>
      <c r="L554" s="430"/>
      <c r="M554" s="430"/>
      <c r="N554" s="52"/>
      <c r="O554" s="52"/>
      <c r="P554" s="52"/>
      <c r="Q554" s="52"/>
      <c r="R554" s="52"/>
      <c r="S554" s="52"/>
      <c r="T554" s="52"/>
      <c r="U554" s="52"/>
      <c r="V554" s="52"/>
      <c r="W554" s="52"/>
      <c r="X554" s="52"/>
      <c r="Y554" s="52"/>
      <c r="Z554" s="52"/>
    </row>
    <row r="555" spans="1:26" ht="14.25" customHeight="1">
      <c r="A555" s="51"/>
      <c r="B555" s="51"/>
      <c r="C555" s="430"/>
      <c r="D555" s="430"/>
      <c r="E555" s="430"/>
      <c r="F555" s="430"/>
      <c r="G555" s="430"/>
      <c r="H555" s="430"/>
      <c r="I555" s="430"/>
      <c r="J555" s="430"/>
      <c r="K555" s="430"/>
      <c r="L555" s="430"/>
      <c r="M555" s="430"/>
      <c r="N555" s="52"/>
      <c r="O555" s="52"/>
      <c r="P555" s="52"/>
      <c r="Q555" s="52"/>
      <c r="R555" s="52"/>
      <c r="S555" s="52"/>
      <c r="T555" s="52"/>
      <c r="U555" s="52"/>
      <c r="V555" s="52"/>
      <c r="W555" s="52"/>
      <c r="X555" s="52"/>
      <c r="Y555" s="52"/>
      <c r="Z555" s="52"/>
    </row>
    <row r="556" spans="1:26" ht="14.25" customHeight="1">
      <c r="A556" s="51"/>
      <c r="B556" s="51"/>
      <c r="C556" s="430"/>
      <c r="D556" s="430"/>
      <c r="E556" s="430"/>
      <c r="F556" s="430"/>
      <c r="G556" s="430"/>
      <c r="H556" s="430"/>
      <c r="I556" s="430"/>
      <c r="J556" s="430"/>
      <c r="K556" s="430"/>
      <c r="L556" s="430"/>
      <c r="M556" s="430"/>
      <c r="N556" s="52"/>
      <c r="O556" s="52"/>
      <c r="P556" s="52"/>
      <c r="Q556" s="52"/>
      <c r="R556" s="52"/>
      <c r="S556" s="52"/>
      <c r="T556" s="52"/>
      <c r="U556" s="52"/>
      <c r="V556" s="52"/>
      <c r="W556" s="52"/>
      <c r="X556" s="52"/>
      <c r="Y556" s="52"/>
      <c r="Z556" s="52"/>
    </row>
    <row r="557" spans="1:26" ht="14.25" customHeight="1">
      <c r="A557" s="51"/>
      <c r="B557" s="51"/>
      <c r="C557" s="430"/>
      <c r="D557" s="430"/>
      <c r="E557" s="430"/>
      <c r="F557" s="430"/>
      <c r="G557" s="430"/>
      <c r="H557" s="430"/>
      <c r="I557" s="430"/>
      <c r="J557" s="430"/>
      <c r="K557" s="430"/>
      <c r="L557" s="430"/>
      <c r="M557" s="430"/>
      <c r="N557" s="52"/>
      <c r="O557" s="52"/>
      <c r="P557" s="52"/>
      <c r="Q557" s="52"/>
      <c r="R557" s="52"/>
      <c r="S557" s="52"/>
      <c r="T557" s="52"/>
      <c r="U557" s="52"/>
      <c r="V557" s="52"/>
      <c r="W557" s="52"/>
      <c r="X557" s="52"/>
      <c r="Y557" s="52"/>
      <c r="Z557" s="52"/>
    </row>
    <row r="558" spans="1:26" ht="14.25" customHeight="1">
      <c r="A558" s="51"/>
      <c r="B558" s="51"/>
      <c r="C558" s="430"/>
      <c r="D558" s="430"/>
      <c r="E558" s="430"/>
      <c r="F558" s="430"/>
      <c r="G558" s="430"/>
      <c r="H558" s="430"/>
      <c r="I558" s="430"/>
      <c r="J558" s="430"/>
      <c r="K558" s="430"/>
      <c r="L558" s="430"/>
      <c r="M558" s="430"/>
      <c r="N558" s="52"/>
      <c r="O558" s="52"/>
      <c r="P558" s="52"/>
      <c r="Q558" s="52"/>
      <c r="R558" s="52"/>
      <c r="S558" s="52"/>
      <c r="T558" s="52"/>
      <c r="U558" s="52"/>
      <c r="V558" s="52"/>
      <c r="W558" s="52"/>
      <c r="X558" s="52"/>
      <c r="Y558" s="52"/>
      <c r="Z558" s="52"/>
    </row>
    <row r="559" spans="1:26" ht="14.25" customHeight="1">
      <c r="A559" s="51"/>
      <c r="B559" s="51"/>
      <c r="C559" s="430"/>
      <c r="D559" s="430"/>
      <c r="E559" s="430"/>
      <c r="F559" s="430"/>
      <c r="G559" s="430"/>
      <c r="H559" s="430"/>
      <c r="I559" s="430"/>
      <c r="J559" s="430"/>
      <c r="K559" s="430"/>
      <c r="L559" s="430"/>
      <c r="M559" s="430"/>
      <c r="N559" s="52"/>
      <c r="O559" s="52"/>
      <c r="P559" s="52"/>
      <c r="Q559" s="52"/>
      <c r="R559" s="52"/>
      <c r="S559" s="52"/>
      <c r="T559" s="52"/>
      <c r="U559" s="52"/>
      <c r="V559" s="52"/>
      <c r="W559" s="52"/>
      <c r="X559" s="52"/>
      <c r="Y559" s="52"/>
      <c r="Z559" s="52"/>
    </row>
    <row r="560" spans="1:26" ht="14.25" customHeight="1">
      <c r="A560" s="51"/>
      <c r="B560" s="51"/>
      <c r="C560" s="430"/>
      <c r="D560" s="430"/>
      <c r="E560" s="430"/>
      <c r="F560" s="430"/>
      <c r="G560" s="430"/>
      <c r="H560" s="430"/>
      <c r="I560" s="430"/>
      <c r="J560" s="430"/>
      <c r="K560" s="430"/>
      <c r="L560" s="430"/>
      <c r="M560" s="430"/>
      <c r="N560" s="52"/>
      <c r="O560" s="52"/>
      <c r="P560" s="52"/>
      <c r="Q560" s="52"/>
      <c r="R560" s="52"/>
      <c r="S560" s="52"/>
      <c r="T560" s="52"/>
      <c r="U560" s="52"/>
      <c r="V560" s="52"/>
      <c r="W560" s="52"/>
      <c r="X560" s="52"/>
      <c r="Y560" s="52"/>
      <c r="Z560" s="52"/>
    </row>
    <row r="561" spans="1:26" ht="14.25" customHeight="1">
      <c r="A561" s="51"/>
      <c r="B561" s="51"/>
      <c r="C561" s="430"/>
      <c r="D561" s="430"/>
      <c r="E561" s="430"/>
      <c r="F561" s="430"/>
      <c r="G561" s="430"/>
      <c r="H561" s="430"/>
      <c r="I561" s="430"/>
      <c r="J561" s="430"/>
      <c r="K561" s="430"/>
      <c r="L561" s="430"/>
      <c r="M561" s="430"/>
      <c r="N561" s="52"/>
      <c r="O561" s="52"/>
      <c r="P561" s="52"/>
      <c r="Q561" s="52"/>
      <c r="R561" s="52"/>
      <c r="S561" s="52"/>
      <c r="T561" s="52"/>
      <c r="U561" s="52"/>
      <c r="V561" s="52"/>
      <c r="W561" s="52"/>
      <c r="X561" s="52"/>
      <c r="Y561" s="52"/>
      <c r="Z561" s="52"/>
    </row>
    <row r="562" spans="1:26" ht="14.25" customHeight="1">
      <c r="A562" s="51"/>
      <c r="B562" s="51"/>
      <c r="C562" s="430"/>
      <c r="D562" s="430"/>
      <c r="E562" s="430"/>
      <c r="F562" s="430"/>
      <c r="G562" s="430"/>
      <c r="H562" s="430"/>
      <c r="I562" s="430"/>
      <c r="J562" s="430"/>
      <c r="K562" s="430"/>
      <c r="L562" s="430"/>
      <c r="M562" s="430"/>
      <c r="N562" s="52"/>
      <c r="O562" s="52"/>
      <c r="P562" s="52"/>
      <c r="Q562" s="52"/>
      <c r="R562" s="52"/>
      <c r="S562" s="52"/>
      <c r="T562" s="52"/>
      <c r="U562" s="52"/>
      <c r="V562" s="52"/>
      <c r="W562" s="52"/>
      <c r="X562" s="52"/>
      <c r="Y562" s="52"/>
      <c r="Z562" s="52"/>
    </row>
    <row r="563" spans="1:26" ht="14.25" customHeight="1">
      <c r="A563" s="51"/>
      <c r="B563" s="51"/>
      <c r="C563" s="430"/>
      <c r="D563" s="430"/>
      <c r="E563" s="430"/>
      <c r="F563" s="430"/>
      <c r="G563" s="430"/>
      <c r="H563" s="430"/>
      <c r="I563" s="430"/>
      <c r="J563" s="430"/>
      <c r="K563" s="430"/>
      <c r="L563" s="430"/>
      <c r="M563" s="430"/>
      <c r="N563" s="52"/>
      <c r="O563" s="52"/>
      <c r="P563" s="52"/>
      <c r="Q563" s="52"/>
      <c r="R563" s="52"/>
      <c r="S563" s="52"/>
      <c r="T563" s="52"/>
      <c r="U563" s="52"/>
      <c r="V563" s="52"/>
      <c r="W563" s="52"/>
      <c r="X563" s="52"/>
      <c r="Y563" s="52"/>
      <c r="Z563" s="52"/>
    </row>
    <row r="564" spans="1:26" ht="14.25" customHeight="1">
      <c r="A564" s="51"/>
      <c r="B564" s="51"/>
      <c r="C564" s="430"/>
      <c r="D564" s="430"/>
      <c r="E564" s="430"/>
      <c r="F564" s="430"/>
      <c r="G564" s="430"/>
      <c r="H564" s="430"/>
      <c r="I564" s="430"/>
      <c r="J564" s="430"/>
      <c r="K564" s="430"/>
      <c r="L564" s="430"/>
      <c r="M564" s="430"/>
      <c r="N564" s="52"/>
      <c r="O564" s="52"/>
      <c r="P564" s="52"/>
      <c r="Q564" s="52"/>
      <c r="R564" s="52"/>
      <c r="S564" s="52"/>
      <c r="T564" s="52"/>
      <c r="U564" s="52"/>
      <c r="V564" s="52"/>
      <c r="W564" s="52"/>
      <c r="X564" s="52"/>
      <c r="Y564" s="52"/>
      <c r="Z564" s="52"/>
    </row>
    <row r="565" spans="1:26" ht="14.25" customHeight="1">
      <c r="A565" s="51"/>
      <c r="B565" s="51"/>
      <c r="C565" s="430"/>
      <c r="D565" s="430"/>
      <c r="E565" s="430"/>
      <c r="F565" s="430"/>
      <c r="G565" s="430"/>
      <c r="H565" s="430"/>
      <c r="I565" s="430"/>
      <c r="J565" s="430"/>
      <c r="K565" s="430"/>
      <c r="L565" s="430"/>
      <c r="M565" s="430"/>
      <c r="N565" s="52"/>
      <c r="O565" s="52"/>
      <c r="P565" s="52"/>
      <c r="Q565" s="52"/>
      <c r="R565" s="52"/>
      <c r="S565" s="52"/>
      <c r="T565" s="52"/>
      <c r="U565" s="52"/>
      <c r="V565" s="52"/>
      <c r="W565" s="52"/>
      <c r="X565" s="52"/>
      <c r="Y565" s="52"/>
      <c r="Z565" s="52"/>
    </row>
    <row r="566" spans="1:26" ht="14.25" customHeight="1">
      <c r="A566" s="51"/>
      <c r="B566" s="51"/>
      <c r="C566" s="430"/>
      <c r="D566" s="430"/>
      <c r="E566" s="430"/>
      <c r="F566" s="430"/>
      <c r="G566" s="430"/>
      <c r="H566" s="430"/>
      <c r="I566" s="430"/>
      <c r="J566" s="430"/>
      <c r="K566" s="430"/>
      <c r="L566" s="430"/>
      <c r="M566" s="430"/>
      <c r="N566" s="52"/>
      <c r="O566" s="52"/>
      <c r="P566" s="52"/>
      <c r="Q566" s="52"/>
      <c r="R566" s="52"/>
      <c r="S566" s="52"/>
      <c r="T566" s="52"/>
      <c r="U566" s="52"/>
      <c r="V566" s="52"/>
      <c r="W566" s="52"/>
      <c r="X566" s="52"/>
      <c r="Y566" s="52"/>
      <c r="Z566" s="52"/>
    </row>
    <row r="567" spans="1:26" ht="14.25" customHeight="1">
      <c r="A567" s="51"/>
      <c r="B567" s="51"/>
      <c r="C567" s="430"/>
      <c r="D567" s="430"/>
      <c r="E567" s="430"/>
      <c r="F567" s="430"/>
      <c r="G567" s="430"/>
      <c r="H567" s="430"/>
      <c r="I567" s="430"/>
      <c r="J567" s="430"/>
      <c r="K567" s="430"/>
      <c r="L567" s="430"/>
      <c r="M567" s="430"/>
      <c r="N567" s="52"/>
      <c r="O567" s="52"/>
      <c r="P567" s="52"/>
      <c r="Q567" s="52"/>
      <c r="R567" s="52"/>
      <c r="S567" s="52"/>
      <c r="T567" s="52"/>
      <c r="U567" s="52"/>
      <c r="V567" s="52"/>
      <c r="W567" s="52"/>
      <c r="X567" s="52"/>
      <c r="Y567" s="52"/>
      <c r="Z567" s="52"/>
    </row>
    <row r="568" spans="1:26" ht="14.25" customHeight="1">
      <c r="A568" s="51"/>
      <c r="B568" s="51"/>
      <c r="C568" s="430"/>
      <c r="D568" s="430"/>
      <c r="E568" s="430"/>
      <c r="F568" s="430"/>
      <c r="G568" s="430"/>
      <c r="H568" s="430"/>
      <c r="I568" s="430"/>
      <c r="J568" s="430"/>
      <c r="K568" s="430"/>
      <c r="L568" s="430"/>
      <c r="M568" s="430"/>
      <c r="N568" s="52"/>
      <c r="O568" s="52"/>
      <c r="P568" s="52"/>
      <c r="Q568" s="52"/>
      <c r="R568" s="52"/>
      <c r="S568" s="52"/>
      <c r="T568" s="52"/>
      <c r="U568" s="52"/>
      <c r="V568" s="52"/>
      <c r="W568" s="52"/>
      <c r="X568" s="52"/>
      <c r="Y568" s="52"/>
      <c r="Z568" s="52"/>
    </row>
    <row r="569" spans="1:26" ht="14.25" customHeight="1">
      <c r="A569" s="51"/>
      <c r="B569" s="51"/>
      <c r="C569" s="430"/>
      <c r="D569" s="430"/>
      <c r="E569" s="430"/>
      <c r="F569" s="430"/>
      <c r="G569" s="430"/>
      <c r="H569" s="430"/>
      <c r="I569" s="430"/>
      <c r="J569" s="430"/>
      <c r="K569" s="430"/>
      <c r="L569" s="430"/>
      <c r="M569" s="430"/>
      <c r="N569" s="52"/>
      <c r="O569" s="52"/>
      <c r="P569" s="52"/>
      <c r="Q569" s="52"/>
      <c r="R569" s="52"/>
      <c r="S569" s="52"/>
      <c r="T569" s="52"/>
      <c r="U569" s="52"/>
      <c r="V569" s="52"/>
      <c r="W569" s="52"/>
      <c r="X569" s="52"/>
      <c r="Y569" s="52"/>
      <c r="Z569" s="52"/>
    </row>
    <row r="570" spans="1:26" ht="14.25" customHeight="1">
      <c r="A570" s="51"/>
      <c r="B570" s="51"/>
      <c r="C570" s="430"/>
      <c r="D570" s="430"/>
      <c r="E570" s="430"/>
      <c r="F570" s="430"/>
      <c r="G570" s="430"/>
      <c r="H570" s="430"/>
      <c r="I570" s="430"/>
      <c r="J570" s="430"/>
      <c r="K570" s="430"/>
      <c r="L570" s="430"/>
      <c r="M570" s="430"/>
      <c r="N570" s="52"/>
      <c r="O570" s="52"/>
      <c r="P570" s="52"/>
      <c r="Q570" s="52"/>
      <c r="R570" s="52"/>
      <c r="S570" s="52"/>
      <c r="T570" s="52"/>
      <c r="U570" s="52"/>
      <c r="V570" s="52"/>
      <c r="W570" s="52"/>
      <c r="X570" s="52"/>
      <c r="Y570" s="52"/>
      <c r="Z570" s="52"/>
    </row>
    <row r="571" spans="1:26" ht="14.25" customHeight="1">
      <c r="A571" s="51"/>
      <c r="B571" s="51"/>
      <c r="C571" s="430"/>
      <c r="D571" s="430"/>
      <c r="E571" s="430"/>
      <c r="F571" s="430"/>
      <c r="G571" s="430"/>
      <c r="H571" s="430"/>
      <c r="I571" s="430"/>
      <c r="J571" s="430"/>
      <c r="K571" s="430"/>
      <c r="L571" s="430"/>
      <c r="M571" s="430"/>
      <c r="N571" s="52"/>
      <c r="O571" s="52"/>
      <c r="P571" s="52"/>
      <c r="Q571" s="52"/>
      <c r="R571" s="52"/>
      <c r="S571" s="52"/>
      <c r="T571" s="52"/>
      <c r="U571" s="52"/>
      <c r="V571" s="52"/>
      <c r="W571" s="52"/>
      <c r="X571" s="52"/>
      <c r="Y571" s="52"/>
      <c r="Z571" s="52"/>
    </row>
    <row r="572" spans="1:26" ht="14.25" customHeight="1">
      <c r="A572" s="51"/>
      <c r="B572" s="51"/>
      <c r="C572" s="430"/>
      <c r="D572" s="430"/>
      <c r="E572" s="430"/>
      <c r="F572" s="430"/>
      <c r="G572" s="430"/>
      <c r="H572" s="430"/>
      <c r="I572" s="430"/>
      <c r="J572" s="430"/>
      <c r="K572" s="430"/>
      <c r="L572" s="430"/>
      <c r="M572" s="430"/>
      <c r="N572" s="52"/>
      <c r="O572" s="52"/>
      <c r="P572" s="52"/>
      <c r="Q572" s="52"/>
      <c r="R572" s="52"/>
      <c r="S572" s="52"/>
      <c r="T572" s="52"/>
      <c r="U572" s="52"/>
      <c r="V572" s="52"/>
      <c r="W572" s="52"/>
      <c r="X572" s="52"/>
      <c r="Y572" s="52"/>
      <c r="Z572" s="52"/>
    </row>
    <row r="573" spans="1:26" ht="14.25" customHeight="1">
      <c r="A573" s="51"/>
      <c r="B573" s="51"/>
      <c r="C573" s="430"/>
      <c r="D573" s="430"/>
      <c r="E573" s="430"/>
      <c r="F573" s="430"/>
      <c r="G573" s="430"/>
      <c r="H573" s="430"/>
      <c r="I573" s="430"/>
      <c r="J573" s="430"/>
      <c r="K573" s="430"/>
      <c r="L573" s="430"/>
      <c r="M573" s="430"/>
      <c r="N573" s="52"/>
      <c r="O573" s="52"/>
      <c r="P573" s="52"/>
      <c r="Q573" s="52"/>
      <c r="R573" s="52"/>
      <c r="S573" s="52"/>
      <c r="T573" s="52"/>
      <c r="U573" s="52"/>
      <c r="V573" s="52"/>
      <c r="W573" s="52"/>
      <c r="X573" s="52"/>
      <c r="Y573" s="52"/>
      <c r="Z573" s="52"/>
    </row>
    <row r="574" spans="1:26" ht="14.25" customHeight="1">
      <c r="A574" s="51"/>
      <c r="B574" s="51"/>
      <c r="C574" s="430"/>
      <c r="D574" s="430"/>
      <c r="E574" s="430"/>
      <c r="F574" s="430"/>
      <c r="G574" s="430"/>
      <c r="H574" s="430"/>
      <c r="I574" s="430"/>
      <c r="J574" s="430"/>
      <c r="K574" s="430"/>
      <c r="L574" s="430"/>
      <c r="M574" s="430"/>
      <c r="N574" s="52"/>
      <c r="O574" s="52"/>
      <c r="P574" s="52"/>
      <c r="Q574" s="52"/>
      <c r="R574" s="52"/>
      <c r="S574" s="52"/>
      <c r="T574" s="52"/>
      <c r="U574" s="52"/>
      <c r="V574" s="52"/>
      <c r="W574" s="52"/>
      <c r="X574" s="52"/>
      <c r="Y574" s="52"/>
      <c r="Z574" s="52"/>
    </row>
    <row r="575" spans="1:26" ht="14.25" customHeight="1">
      <c r="A575" s="51"/>
      <c r="B575" s="51"/>
      <c r="C575" s="430"/>
      <c r="D575" s="430"/>
      <c r="E575" s="430"/>
      <c r="F575" s="430"/>
      <c r="G575" s="430"/>
      <c r="H575" s="430"/>
      <c r="I575" s="430"/>
      <c r="J575" s="430"/>
      <c r="K575" s="430"/>
      <c r="L575" s="430"/>
      <c r="M575" s="430"/>
      <c r="N575" s="52"/>
      <c r="O575" s="52"/>
      <c r="P575" s="52"/>
      <c r="Q575" s="52"/>
      <c r="R575" s="52"/>
      <c r="S575" s="52"/>
      <c r="T575" s="52"/>
      <c r="U575" s="52"/>
      <c r="V575" s="52"/>
      <c r="W575" s="52"/>
      <c r="X575" s="52"/>
      <c r="Y575" s="52"/>
      <c r="Z575" s="52"/>
    </row>
    <row r="576" spans="1:26" ht="14.25" customHeight="1">
      <c r="A576" s="51"/>
      <c r="B576" s="51"/>
      <c r="C576" s="430"/>
      <c r="D576" s="430"/>
      <c r="E576" s="430"/>
      <c r="F576" s="430"/>
      <c r="G576" s="430"/>
      <c r="H576" s="430"/>
      <c r="I576" s="430"/>
      <c r="J576" s="430"/>
      <c r="K576" s="430"/>
      <c r="L576" s="430"/>
      <c r="M576" s="430"/>
      <c r="N576" s="52"/>
      <c r="O576" s="52"/>
      <c r="P576" s="52"/>
      <c r="Q576" s="52"/>
      <c r="R576" s="52"/>
      <c r="S576" s="52"/>
      <c r="T576" s="52"/>
      <c r="U576" s="52"/>
      <c r="V576" s="52"/>
      <c r="W576" s="52"/>
      <c r="X576" s="52"/>
      <c r="Y576" s="52"/>
      <c r="Z576" s="52"/>
    </row>
    <row r="577" spans="1:26" ht="14.25" customHeight="1">
      <c r="A577" s="51"/>
      <c r="B577" s="51"/>
      <c r="C577" s="430"/>
      <c r="D577" s="430"/>
      <c r="E577" s="430"/>
      <c r="F577" s="430"/>
      <c r="G577" s="430"/>
      <c r="H577" s="430"/>
      <c r="I577" s="430"/>
      <c r="J577" s="430"/>
      <c r="K577" s="430"/>
      <c r="L577" s="430"/>
      <c r="M577" s="430"/>
      <c r="N577" s="52"/>
      <c r="O577" s="52"/>
      <c r="P577" s="52"/>
      <c r="Q577" s="52"/>
      <c r="R577" s="52"/>
      <c r="S577" s="52"/>
      <c r="T577" s="52"/>
      <c r="U577" s="52"/>
      <c r="V577" s="52"/>
      <c r="W577" s="52"/>
      <c r="X577" s="52"/>
      <c r="Y577" s="52"/>
      <c r="Z577" s="52"/>
    </row>
    <row r="578" spans="1:26" ht="14.25" customHeight="1">
      <c r="A578" s="51"/>
      <c r="B578" s="51"/>
      <c r="C578" s="430"/>
      <c r="D578" s="430"/>
      <c r="E578" s="430"/>
      <c r="F578" s="430"/>
      <c r="G578" s="430"/>
      <c r="H578" s="430"/>
      <c r="I578" s="430"/>
      <c r="J578" s="430"/>
      <c r="K578" s="430"/>
      <c r="L578" s="430"/>
      <c r="M578" s="430"/>
      <c r="N578" s="52"/>
      <c r="O578" s="52"/>
      <c r="P578" s="52"/>
      <c r="Q578" s="52"/>
      <c r="R578" s="52"/>
      <c r="S578" s="52"/>
      <c r="T578" s="52"/>
      <c r="U578" s="52"/>
      <c r="V578" s="52"/>
      <c r="W578" s="52"/>
      <c r="X578" s="52"/>
      <c r="Y578" s="52"/>
      <c r="Z578" s="52"/>
    </row>
    <row r="579" spans="1:26" ht="14.25" customHeight="1">
      <c r="A579" s="51"/>
      <c r="B579" s="51"/>
      <c r="C579" s="430"/>
      <c r="D579" s="430"/>
      <c r="E579" s="430"/>
      <c r="F579" s="430"/>
      <c r="G579" s="430"/>
      <c r="H579" s="430"/>
      <c r="I579" s="430"/>
      <c r="J579" s="430"/>
      <c r="K579" s="430"/>
      <c r="L579" s="430"/>
      <c r="M579" s="430"/>
      <c r="N579" s="52"/>
      <c r="O579" s="52"/>
      <c r="P579" s="52"/>
      <c r="Q579" s="52"/>
      <c r="R579" s="52"/>
      <c r="S579" s="52"/>
      <c r="T579" s="52"/>
      <c r="U579" s="52"/>
      <c r="V579" s="52"/>
      <c r="W579" s="52"/>
      <c r="X579" s="52"/>
      <c r="Y579" s="52"/>
      <c r="Z579" s="52"/>
    </row>
    <row r="580" spans="1:26" ht="14.25" customHeight="1">
      <c r="A580" s="51"/>
      <c r="B580" s="51"/>
      <c r="C580" s="430"/>
      <c r="D580" s="430"/>
      <c r="E580" s="430"/>
      <c r="F580" s="430"/>
      <c r="G580" s="430"/>
      <c r="H580" s="430"/>
      <c r="I580" s="430"/>
      <c r="J580" s="430"/>
      <c r="K580" s="430"/>
      <c r="L580" s="430"/>
      <c r="M580" s="430"/>
      <c r="N580" s="52"/>
      <c r="O580" s="52"/>
      <c r="P580" s="52"/>
      <c r="Q580" s="52"/>
      <c r="R580" s="52"/>
      <c r="S580" s="52"/>
      <c r="T580" s="52"/>
      <c r="U580" s="52"/>
      <c r="V580" s="52"/>
      <c r="W580" s="52"/>
      <c r="X580" s="52"/>
      <c r="Y580" s="52"/>
      <c r="Z580" s="52"/>
    </row>
    <row r="581" spans="1:26" ht="14.25" customHeight="1">
      <c r="A581" s="51"/>
      <c r="B581" s="51"/>
      <c r="C581" s="430"/>
      <c r="D581" s="430"/>
      <c r="E581" s="430"/>
      <c r="F581" s="430"/>
      <c r="G581" s="430"/>
      <c r="H581" s="430"/>
      <c r="I581" s="430"/>
      <c r="J581" s="430"/>
      <c r="K581" s="430"/>
      <c r="L581" s="430"/>
      <c r="M581" s="430"/>
      <c r="N581" s="52"/>
      <c r="O581" s="52"/>
      <c r="P581" s="52"/>
      <c r="Q581" s="52"/>
      <c r="R581" s="52"/>
      <c r="S581" s="52"/>
      <c r="T581" s="52"/>
      <c r="U581" s="52"/>
      <c r="V581" s="52"/>
      <c r="W581" s="52"/>
      <c r="X581" s="52"/>
      <c r="Y581" s="52"/>
      <c r="Z581" s="52"/>
    </row>
    <row r="582" spans="1:26" ht="14.25" customHeight="1">
      <c r="A582" s="51"/>
      <c r="B582" s="51"/>
      <c r="C582" s="430"/>
      <c r="D582" s="430"/>
      <c r="E582" s="430"/>
      <c r="F582" s="430"/>
      <c r="G582" s="430"/>
      <c r="H582" s="430"/>
      <c r="I582" s="430"/>
      <c r="J582" s="430"/>
      <c r="K582" s="430"/>
      <c r="L582" s="430"/>
      <c r="M582" s="430"/>
      <c r="N582" s="52"/>
      <c r="O582" s="52"/>
      <c r="P582" s="52"/>
      <c r="Q582" s="52"/>
      <c r="R582" s="52"/>
      <c r="S582" s="52"/>
      <c r="T582" s="52"/>
      <c r="U582" s="52"/>
      <c r="V582" s="52"/>
      <c r="W582" s="52"/>
      <c r="X582" s="52"/>
      <c r="Y582" s="52"/>
      <c r="Z582" s="52"/>
    </row>
    <row r="583" spans="1:26" ht="14.25" customHeight="1">
      <c r="A583" s="51"/>
      <c r="B583" s="51"/>
      <c r="C583" s="430"/>
      <c r="D583" s="430"/>
      <c r="E583" s="430"/>
      <c r="F583" s="430"/>
      <c r="G583" s="430"/>
      <c r="H583" s="430"/>
      <c r="I583" s="430"/>
      <c r="J583" s="430"/>
      <c r="K583" s="430"/>
      <c r="L583" s="430"/>
      <c r="M583" s="430"/>
      <c r="N583" s="52"/>
      <c r="O583" s="52"/>
      <c r="P583" s="52"/>
      <c r="Q583" s="52"/>
      <c r="R583" s="52"/>
      <c r="S583" s="52"/>
      <c r="T583" s="52"/>
      <c r="U583" s="52"/>
      <c r="V583" s="52"/>
      <c r="W583" s="52"/>
      <c r="X583" s="52"/>
      <c r="Y583" s="52"/>
      <c r="Z583" s="52"/>
    </row>
    <row r="584" spans="1:26" ht="14.25" customHeight="1">
      <c r="A584" s="51"/>
      <c r="B584" s="51"/>
      <c r="C584" s="430"/>
      <c r="D584" s="430"/>
      <c r="E584" s="430"/>
      <c r="F584" s="430"/>
      <c r="G584" s="430"/>
      <c r="H584" s="430"/>
      <c r="I584" s="430"/>
      <c r="J584" s="430"/>
      <c r="K584" s="430"/>
      <c r="L584" s="430"/>
      <c r="M584" s="430"/>
      <c r="N584" s="52"/>
      <c r="O584" s="52"/>
      <c r="P584" s="52"/>
      <c r="Q584" s="52"/>
      <c r="R584" s="52"/>
      <c r="S584" s="52"/>
      <c r="T584" s="52"/>
      <c r="U584" s="52"/>
      <c r="V584" s="52"/>
      <c r="W584" s="52"/>
      <c r="X584" s="52"/>
      <c r="Y584" s="52"/>
      <c r="Z584" s="52"/>
    </row>
    <row r="585" spans="1:26" ht="14.25" customHeight="1">
      <c r="A585" s="51"/>
      <c r="B585" s="51"/>
      <c r="C585" s="430"/>
      <c r="D585" s="430"/>
      <c r="E585" s="430"/>
      <c r="F585" s="430"/>
      <c r="G585" s="430"/>
      <c r="H585" s="430"/>
      <c r="I585" s="430"/>
      <c r="J585" s="430"/>
      <c r="K585" s="430"/>
      <c r="L585" s="430"/>
      <c r="M585" s="430"/>
      <c r="N585" s="52"/>
      <c r="O585" s="52"/>
      <c r="P585" s="52"/>
      <c r="Q585" s="52"/>
      <c r="R585" s="52"/>
      <c r="S585" s="52"/>
      <c r="T585" s="52"/>
      <c r="U585" s="52"/>
      <c r="V585" s="52"/>
      <c r="W585" s="52"/>
      <c r="X585" s="52"/>
      <c r="Y585" s="52"/>
      <c r="Z585" s="52"/>
    </row>
    <row r="586" spans="1:26" ht="14.25" customHeight="1">
      <c r="A586" s="51"/>
      <c r="B586" s="51"/>
      <c r="C586" s="430"/>
      <c r="D586" s="430"/>
      <c r="E586" s="430"/>
      <c r="F586" s="430"/>
      <c r="G586" s="430"/>
      <c r="H586" s="430"/>
      <c r="I586" s="430"/>
      <c r="J586" s="430"/>
      <c r="K586" s="430"/>
      <c r="L586" s="430"/>
      <c r="M586" s="430"/>
      <c r="N586" s="52"/>
      <c r="O586" s="52"/>
      <c r="P586" s="52"/>
      <c r="Q586" s="52"/>
      <c r="R586" s="52"/>
      <c r="S586" s="52"/>
      <c r="T586" s="52"/>
      <c r="U586" s="52"/>
      <c r="V586" s="52"/>
      <c r="W586" s="52"/>
      <c r="X586" s="52"/>
      <c r="Y586" s="52"/>
      <c r="Z586" s="52"/>
    </row>
    <row r="587" spans="1:26" ht="14.25" customHeight="1">
      <c r="A587" s="51"/>
      <c r="B587" s="51"/>
      <c r="C587" s="430"/>
      <c r="D587" s="430"/>
      <c r="E587" s="430"/>
      <c r="F587" s="430"/>
      <c r="G587" s="430"/>
      <c r="H587" s="430"/>
      <c r="I587" s="430"/>
      <c r="J587" s="430"/>
      <c r="K587" s="430"/>
      <c r="L587" s="430"/>
      <c r="M587" s="430"/>
      <c r="N587" s="52"/>
      <c r="O587" s="52"/>
      <c r="P587" s="52"/>
      <c r="Q587" s="52"/>
      <c r="R587" s="52"/>
      <c r="S587" s="52"/>
      <c r="T587" s="52"/>
      <c r="U587" s="52"/>
      <c r="V587" s="52"/>
      <c r="W587" s="52"/>
      <c r="X587" s="52"/>
      <c r="Y587" s="52"/>
      <c r="Z587" s="52"/>
    </row>
    <row r="588" spans="1:26" ht="14.25" customHeight="1">
      <c r="A588" s="51"/>
      <c r="B588" s="51"/>
      <c r="C588" s="430"/>
      <c r="D588" s="430"/>
      <c r="E588" s="430"/>
      <c r="F588" s="430"/>
      <c r="G588" s="430"/>
      <c r="H588" s="430"/>
      <c r="I588" s="430"/>
      <c r="J588" s="430"/>
      <c r="K588" s="430"/>
      <c r="L588" s="430"/>
      <c r="M588" s="430"/>
      <c r="N588" s="52"/>
      <c r="O588" s="52"/>
      <c r="P588" s="52"/>
      <c r="Q588" s="52"/>
      <c r="R588" s="52"/>
      <c r="S588" s="52"/>
      <c r="T588" s="52"/>
      <c r="U588" s="52"/>
      <c r="V588" s="52"/>
      <c r="W588" s="52"/>
      <c r="X588" s="52"/>
      <c r="Y588" s="52"/>
      <c r="Z588" s="52"/>
    </row>
    <row r="589" spans="1:26" ht="14.25" customHeight="1">
      <c r="A589" s="51"/>
      <c r="B589" s="51"/>
      <c r="C589" s="430"/>
      <c r="D589" s="430"/>
      <c r="E589" s="430"/>
      <c r="F589" s="430"/>
      <c r="G589" s="430"/>
      <c r="H589" s="430"/>
      <c r="I589" s="430"/>
      <c r="J589" s="430"/>
      <c r="K589" s="430"/>
      <c r="L589" s="430"/>
      <c r="M589" s="430"/>
      <c r="N589" s="52"/>
      <c r="O589" s="52"/>
      <c r="P589" s="52"/>
      <c r="Q589" s="52"/>
      <c r="R589" s="52"/>
      <c r="S589" s="52"/>
      <c r="T589" s="52"/>
      <c r="U589" s="52"/>
      <c r="V589" s="52"/>
      <c r="W589" s="52"/>
      <c r="X589" s="52"/>
      <c r="Y589" s="52"/>
      <c r="Z589" s="52"/>
    </row>
    <row r="590" spans="1:26" ht="14.25" customHeight="1">
      <c r="A590" s="51"/>
      <c r="B590" s="51"/>
      <c r="C590" s="430"/>
      <c r="D590" s="430"/>
      <c r="E590" s="430"/>
      <c r="F590" s="430"/>
      <c r="G590" s="430"/>
      <c r="H590" s="430"/>
      <c r="I590" s="430"/>
      <c r="J590" s="430"/>
      <c r="K590" s="430"/>
      <c r="L590" s="430"/>
      <c r="M590" s="430"/>
      <c r="N590" s="52"/>
      <c r="O590" s="52"/>
      <c r="P590" s="52"/>
      <c r="Q590" s="52"/>
      <c r="R590" s="52"/>
      <c r="S590" s="52"/>
      <c r="T590" s="52"/>
      <c r="U590" s="52"/>
      <c r="V590" s="52"/>
      <c r="W590" s="52"/>
      <c r="X590" s="52"/>
      <c r="Y590" s="52"/>
      <c r="Z590" s="52"/>
    </row>
    <row r="591" spans="1:26" ht="14.25" customHeight="1">
      <c r="A591" s="51"/>
      <c r="B591" s="51"/>
      <c r="C591" s="430"/>
      <c r="D591" s="430"/>
      <c r="E591" s="430"/>
      <c r="F591" s="430"/>
      <c r="G591" s="430"/>
      <c r="H591" s="430"/>
      <c r="I591" s="430"/>
      <c r="J591" s="430"/>
      <c r="K591" s="430"/>
      <c r="L591" s="430"/>
      <c r="M591" s="430"/>
      <c r="N591" s="52"/>
      <c r="O591" s="52"/>
      <c r="P591" s="52"/>
      <c r="Q591" s="52"/>
      <c r="R591" s="52"/>
      <c r="S591" s="52"/>
      <c r="T591" s="52"/>
      <c r="U591" s="52"/>
      <c r="V591" s="52"/>
      <c r="W591" s="52"/>
      <c r="X591" s="52"/>
      <c r="Y591" s="52"/>
      <c r="Z591" s="52"/>
    </row>
    <row r="592" spans="1:26" ht="14.25" customHeight="1">
      <c r="A592" s="51"/>
      <c r="B592" s="51"/>
      <c r="C592" s="430"/>
      <c r="D592" s="430"/>
      <c r="E592" s="430"/>
      <c r="F592" s="430"/>
      <c r="G592" s="430"/>
      <c r="H592" s="430"/>
      <c r="I592" s="430"/>
      <c r="J592" s="430"/>
      <c r="K592" s="430"/>
      <c r="L592" s="430"/>
      <c r="M592" s="430"/>
      <c r="N592" s="52"/>
      <c r="O592" s="52"/>
      <c r="P592" s="52"/>
      <c r="Q592" s="52"/>
      <c r="R592" s="52"/>
      <c r="S592" s="52"/>
      <c r="T592" s="52"/>
      <c r="U592" s="52"/>
      <c r="V592" s="52"/>
      <c r="W592" s="52"/>
      <c r="X592" s="52"/>
      <c r="Y592" s="52"/>
      <c r="Z592" s="52"/>
    </row>
    <row r="593" spans="1:26" ht="14.25" customHeight="1">
      <c r="A593" s="51"/>
      <c r="B593" s="51"/>
      <c r="C593" s="430"/>
      <c r="D593" s="430"/>
      <c r="E593" s="430"/>
      <c r="F593" s="430"/>
      <c r="G593" s="430"/>
      <c r="H593" s="430"/>
      <c r="I593" s="430"/>
      <c r="J593" s="430"/>
      <c r="K593" s="430"/>
      <c r="L593" s="430"/>
      <c r="M593" s="430"/>
      <c r="N593" s="52"/>
      <c r="O593" s="52"/>
      <c r="P593" s="52"/>
      <c r="Q593" s="52"/>
      <c r="R593" s="52"/>
      <c r="S593" s="52"/>
      <c r="T593" s="52"/>
      <c r="U593" s="52"/>
      <c r="V593" s="52"/>
      <c r="W593" s="52"/>
      <c r="X593" s="52"/>
      <c r="Y593" s="52"/>
      <c r="Z593" s="52"/>
    </row>
    <row r="594" spans="1:26" ht="14.25" customHeight="1">
      <c r="A594" s="51"/>
      <c r="B594" s="51"/>
      <c r="C594" s="430"/>
      <c r="D594" s="430"/>
      <c r="E594" s="430"/>
      <c r="F594" s="430"/>
      <c r="G594" s="430"/>
      <c r="H594" s="430"/>
      <c r="I594" s="430"/>
      <c r="J594" s="430"/>
      <c r="K594" s="430"/>
      <c r="L594" s="430"/>
      <c r="M594" s="430"/>
      <c r="N594" s="52"/>
      <c r="O594" s="52"/>
      <c r="P594" s="52"/>
      <c r="Q594" s="52"/>
      <c r="R594" s="52"/>
      <c r="S594" s="52"/>
      <c r="T594" s="52"/>
      <c r="U594" s="52"/>
      <c r="V594" s="52"/>
      <c r="W594" s="52"/>
      <c r="X594" s="52"/>
      <c r="Y594" s="52"/>
      <c r="Z594" s="52"/>
    </row>
    <row r="595" spans="1:26" ht="14.25" customHeight="1">
      <c r="A595" s="51"/>
      <c r="B595" s="51"/>
      <c r="C595" s="430"/>
      <c r="D595" s="430"/>
      <c r="E595" s="430"/>
      <c r="F595" s="430"/>
      <c r="G595" s="430"/>
      <c r="H595" s="430"/>
      <c r="I595" s="430"/>
      <c r="J595" s="430"/>
      <c r="K595" s="430"/>
      <c r="L595" s="430"/>
      <c r="M595" s="430"/>
      <c r="N595" s="52"/>
      <c r="O595" s="52"/>
      <c r="P595" s="52"/>
      <c r="Q595" s="52"/>
      <c r="R595" s="52"/>
      <c r="S595" s="52"/>
      <c r="T595" s="52"/>
      <c r="U595" s="52"/>
      <c r="V595" s="52"/>
      <c r="W595" s="52"/>
      <c r="X595" s="52"/>
      <c r="Y595" s="52"/>
      <c r="Z595" s="52"/>
    </row>
    <row r="596" spans="1:26" ht="14.25" customHeight="1">
      <c r="A596" s="51"/>
      <c r="B596" s="51"/>
      <c r="C596" s="430"/>
      <c r="D596" s="430"/>
      <c r="E596" s="430"/>
      <c r="F596" s="430"/>
      <c r="G596" s="430"/>
      <c r="H596" s="430"/>
      <c r="I596" s="430"/>
      <c r="J596" s="430"/>
      <c r="K596" s="430"/>
      <c r="L596" s="430"/>
      <c r="M596" s="430"/>
      <c r="N596" s="52"/>
      <c r="O596" s="52"/>
      <c r="P596" s="52"/>
      <c r="Q596" s="52"/>
      <c r="R596" s="52"/>
      <c r="S596" s="52"/>
      <c r="T596" s="52"/>
      <c r="U596" s="52"/>
      <c r="V596" s="52"/>
      <c r="W596" s="52"/>
      <c r="X596" s="52"/>
      <c r="Y596" s="52"/>
      <c r="Z596" s="52"/>
    </row>
    <row r="597" spans="1:26" ht="14.25" customHeight="1">
      <c r="A597" s="51"/>
      <c r="B597" s="51"/>
      <c r="C597" s="430"/>
      <c r="D597" s="430"/>
      <c r="E597" s="430"/>
      <c r="F597" s="430"/>
      <c r="G597" s="430"/>
      <c r="H597" s="430"/>
      <c r="I597" s="430"/>
      <c r="J597" s="430"/>
      <c r="K597" s="430"/>
      <c r="L597" s="430"/>
      <c r="M597" s="430"/>
      <c r="N597" s="52"/>
      <c r="O597" s="52"/>
      <c r="P597" s="52"/>
      <c r="Q597" s="52"/>
      <c r="R597" s="52"/>
      <c r="S597" s="52"/>
      <c r="T597" s="52"/>
      <c r="U597" s="52"/>
      <c r="V597" s="52"/>
      <c r="W597" s="52"/>
      <c r="X597" s="52"/>
      <c r="Y597" s="52"/>
      <c r="Z597" s="52"/>
    </row>
    <row r="598" spans="1:26" ht="14.25" customHeight="1">
      <c r="A598" s="51"/>
      <c r="B598" s="51"/>
      <c r="C598" s="430"/>
      <c r="D598" s="430"/>
      <c r="E598" s="430"/>
      <c r="F598" s="430"/>
      <c r="G598" s="430"/>
      <c r="H598" s="430"/>
      <c r="I598" s="430"/>
      <c r="J598" s="430"/>
      <c r="K598" s="430"/>
      <c r="L598" s="430"/>
      <c r="M598" s="430"/>
      <c r="N598" s="52"/>
      <c r="O598" s="52"/>
      <c r="P598" s="52"/>
      <c r="Q598" s="52"/>
      <c r="R598" s="52"/>
      <c r="S598" s="52"/>
      <c r="T598" s="52"/>
      <c r="U598" s="52"/>
      <c r="V598" s="52"/>
      <c r="W598" s="52"/>
      <c r="X598" s="52"/>
      <c r="Y598" s="52"/>
      <c r="Z598" s="52"/>
    </row>
    <row r="599" spans="1:26" ht="14.25" customHeight="1">
      <c r="A599" s="51"/>
      <c r="B599" s="51"/>
      <c r="C599" s="430"/>
      <c r="D599" s="430"/>
      <c r="E599" s="430"/>
      <c r="F599" s="430"/>
      <c r="G599" s="430"/>
      <c r="H599" s="430"/>
      <c r="I599" s="430"/>
      <c r="J599" s="430"/>
      <c r="K599" s="430"/>
      <c r="L599" s="430"/>
      <c r="M599" s="430"/>
      <c r="N599" s="52"/>
      <c r="O599" s="52"/>
      <c r="P599" s="52"/>
      <c r="Q599" s="52"/>
      <c r="R599" s="52"/>
      <c r="S599" s="52"/>
      <c r="T599" s="52"/>
      <c r="U599" s="52"/>
      <c r="V599" s="52"/>
      <c r="W599" s="52"/>
      <c r="X599" s="52"/>
      <c r="Y599" s="52"/>
      <c r="Z599" s="52"/>
    </row>
    <row r="600" spans="1:26" ht="14.25" customHeight="1">
      <c r="A600" s="51"/>
      <c r="B600" s="51"/>
      <c r="C600" s="430"/>
      <c r="D600" s="430"/>
      <c r="E600" s="430"/>
      <c r="F600" s="430"/>
      <c r="G600" s="430"/>
      <c r="H600" s="430"/>
      <c r="I600" s="430"/>
      <c r="J600" s="430"/>
      <c r="K600" s="430"/>
      <c r="L600" s="430"/>
      <c r="M600" s="430"/>
      <c r="N600" s="52"/>
      <c r="O600" s="52"/>
      <c r="P600" s="52"/>
      <c r="Q600" s="52"/>
      <c r="R600" s="52"/>
      <c r="S600" s="52"/>
      <c r="T600" s="52"/>
      <c r="U600" s="52"/>
      <c r="V600" s="52"/>
      <c r="W600" s="52"/>
      <c r="X600" s="52"/>
      <c r="Y600" s="52"/>
      <c r="Z600" s="52"/>
    </row>
    <row r="601" spans="1:26" ht="14.25" customHeight="1">
      <c r="A601" s="51"/>
      <c r="B601" s="51"/>
      <c r="C601" s="430"/>
      <c r="D601" s="430"/>
      <c r="E601" s="430"/>
      <c r="F601" s="430"/>
      <c r="G601" s="430"/>
      <c r="H601" s="430"/>
      <c r="I601" s="430"/>
      <c r="J601" s="430"/>
      <c r="K601" s="430"/>
      <c r="L601" s="430"/>
      <c r="M601" s="430"/>
      <c r="N601" s="52"/>
      <c r="O601" s="52"/>
      <c r="P601" s="52"/>
      <c r="Q601" s="52"/>
      <c r="R601" s="52"/>
      <c r="S601" s="52"/>
      <c r="T601" s="52"/>
      <c r="U601" s="52"/>
      <c r="V601" s="52"/>
      <c r="W601" s="52"/>
      <c r="X601" s="52"/>
      <c r="Y601" s="52"/>
      <c r="Z601" s="52"/>
    </row>
    <row r="602" spans="1:26" ht="14.25" customHeight="1">
      <c r="A602" s="51"/>
      <c r="B602" s="51"/>
      <c r="C602" s="430"/>
      <c r="D602" s="430"/>
      <c r="E602" s="430"/>
      <c r="F602" s="430"/>
      <c r="G602" s="430"/>
      <c r="H602" s="430"/>
      <c r="I602" s="430"/>
      <c r="J602" s="430"/>
      <c r="K602" s="430"/>
      <c r="L602" s="430"/>
      <c r="M602" s="430"/>
      <c r="N602" s="52"/>
      <c r="O602" s="52"/>
      <c r="P602" s="52"/>
      <c r="Q602" s="52"/>
      <c r="R602" s="52"/>
      <c r="S602" s="52"/>
      <c r="T602" s="52"/>
      <c r="U602" s="52"/>
      <c r="V602" s="52"/>
      <c r="W602" s="52"/>
      <c r="X602" s="52"/>
      <c r="Y602" s="52"/>
      <c r="Z602" s="52"/>
    </row>
    <row r="603" spans="1:26" ht="14.25" customHeight="1">
      <c r="A603" s="51"/>
      <c r="B603" s="51"/>
      <c r="C603" s="430"/>
      <c r="D603" s="430"/>
      <c r="E603" s="430"/>
      <c r="F603" s="430"/>
      <c r="G603" s="430"/>
      <c r="H603" s="430"/>
      <c r="I603" s="430"/>
      <c r="J603" s="430"/>
      <c r="K603" s="430"/>
      <c r="L603" s="430"/>
      <c r="M603" s="430"/>
      <c r="N603" s="52"/>
      <c r="O603" s="52"/>
      <c r="P603" s="52"/>
      <c r="Q603" s="52"/>
      <c r="R603" s="52"/>
      <c r="S603" s="52"/>
      <c r="T603" s="52"/>
      <c r="U603" s="52"/>
      <c r="V603" s="52"/>
      <c r="W603" s="52"/>
      <c r="X603" s="52"/>
      <c r="Y603" s="52"/>
      <c r="Z603" s="52"/>
    </row>
    <row r="604" spans="1:26" ht="14.25" customHeight="1">
      <c r="A604" s="51"/>
      <c r="B604" s="51"/>
      <c r="C604" s="430"/>
      <c r="D604" s="430"/>
      <c r="E604" s="430"/>
      <c r="F604" s="430"/>
      <c r="G604" s="430"/>
      <c r="H604" s="430"/>
      <c r="I604" s="430"/>
      <c r="J604" s="430"/>
      <c r="K604" s="430"/>
      <c r="L604" s="430"/>
      <c r="M604" s="430"/>
      <c r="N604" s="52"/>
      <c r="O604" s="52"/>
      <c r="P604" s="52"/>
      <c r="Q604" s="52"/>
      <c r="R604" s="52"/>
      <c r="S604" s="52"/>
      <c r="T604" s="52"/>
      <c r="U604" s="52"/>
      <c r="V604" s="52"/>
      <c r="W604" s="52"/>
      <c r="X604" s="52"/>
      <c r="Y604" s="52"/>
      <c r="Z604" s="52"/>
    </row>
    <row r="605" spans="1:26" ht="14.25" customHeight="1">
      <c r="A605" s="51"/>
      <c r="B605" s="51"/>
      <c r="C605" s="430"/>
      <c r="D605" s="430"/>
      <c r="E605" s="430"/>
      <c r="F605" s="430"/>
      <c r="G605" s="430"/>
      <c r="H605" s="430"/>
      <c r="I605" s="430"/>
      <c r="J605" s="430"/>
      <c r="K605" s="430"/>
      <c r="L605" s="430"/>
      <c r="M605" s="430"/>
      <c r="N605" s="52"/>
      <c r="O605" s="52"/>
      <c r="P605" s="52"/>
      <c r="Q605" s="52"/>
      <c r="R605" s="52"/>
      <c r="S605" s="52"/>
      <c r="T605" s="52"/>
      <c r="U605" s="52"/>
      <c r="V605" s="52"/>
      <c r="W605" s="52"/>
      <c r="X605" s="52"/>
      <c r="Y605" s="52"/>
      <c r="Z605" s="52"/>
    </row>
    <row r="606" spans="1:26" ht="14.25" customHeight="1">
      <c r="A606" s="51"/>
      <c r="B606" s="51"/>
      <c r="C606" s="430"/>
      <c r="D606" s="430"/>
      <c r="E606" s="430"/>
      <c r="F606" s="430"/>
      <c r="G606" s="430"/>
      <c r="H606" s="430"/>
      <c r="I606" s="430"/>
      <c r="J606" s="430"/>
      <c r="K606" s="430"/>
      <c r="L606" s="430"/>
      <c r="M606" s="430"/>
      <c r="N606" s="52"/>
      <c r="O606" s="52"/>
      <c r="P606" s="52"/>
      <c r="Q606" s="52"/>
      <c r="R606" s="52"/>
      <c r="S606" s="52"/>
      <c r="T606" s="52"/>
      <c r="U606" s="52"/>
      <c r="V606" s="52"/>
      <c r="W606" s="52"/>
      <c r="X606" s="52"/>
      <c r="Y606" s="52"/>
      <c r="Z606" s="52"/>
    </row>
    <row r="607" spans="1:26" ht="14.25" customHeight="1">
      <c r="A607" s="51"/>
      <c r="B607" s="51"/>
      <c r="C607" s="430"/>
      <c r="D607" s="430"/>
      <c r="E607" s="430"/>
      <c r="F607" s="430"/>
      <c r="G607" s="430"/>
      <c r="H607" s="430"/>
      <c r="I607" s="430"/>
      <c r="J607" s="430"/>
      <c r="K607" s="430"/>
      <c r="L607" s="430"/>
      <c r="M607" s="430"/>
      <c r="N607" s="52"/>
      <c r="O607" s="52"/>
      <c r="P607" s="52"/>
      <c r="Q607" s="52"/>
      <c r="R607" s="52"/>
      <c r="S607" s="52"/>
      <c r="T607" s="52"/>
      <c r="U607" s="52"/>
      <c r="V607" s="52"/>
      <c r="W607" s="52"/>
      <c r="X607" s="52"/>
      <c r="Y607" s="52"/>
      <c r="Z607" s="52"/>
    </row>
    <row r="608" spans="1:26" ht="14.25" customHeight="1">
      <c r="A608" s="51"/>
      <c r="B608" s="51"/>
      <c r="C608" s="430"/>
      <c r="D608" s="430"/>
      <c r="E608" s="430"/>
      <c r="F608" s="430"/>
      <c r="G608" s="430"/>
      <c r="H608" s="430"/>
      <c r="I608" s="430"/>
      <c r="J608" s="430"/>
      <c r="K608" s="430"/>
      <c r="L608" s="430"/>
      <c r="M608" s="430"/>
      <c r="N608" s="52"/>
      <c r="O608" s="52"/>
      <c r="P608" s="52"/>
      <c r="Q608" s="52"/>
      <c r="R608" s="52"/>
      <c r="S608" s="52"/>
      <c r="T608" s="52"/>
      <c r="U608" s="52"/>
      <c r="V608" s="52"/>
      <c r="W608" s="52"/>
      <c r="X608" s="52"/>
      <c r="Y608" s="52"/>
      <c r="Z608" s="52"/>
    </row>
    <row r="609" spans="1:26" ht="14.25" customHeight="1">
      <c r="A609" s="51"/>
      <c r="B609" s="51"/>
      <c r="C609" s="430"/>
      <c r="D609" s="430"/>
      <c r="E609" s="430"/>
      <c r="F609" s="430"/>
      <c r="G609" s="430"/>
      <c r="H609" s="430"/>
      <c r="I609" s="430"/>
      <c r="J609" s="430"/>
      <c r="K609" s="430"/>
      <c r="L609" s="430"/>
      <c r="M609" s="430"/>
      <c r="N609" s="52"/>
      <c r="O609" s="52"/>
      <c r="P609" s="52"/>
      <c r="Q609" s="52"/>
      <c r="R609" s="52"/>
      <c r="S609" s="52"/>
      <c r="T609" s="52"/>
      <c r="U609" s="52"/>
      <c r="V609" s="52"/>
      <c r="W609" s="52"/>
      <c r="X609" s="52"/>
      <c r="Y609" s="52"/>
      <c r="Z609" s="52"/>
    </row>
    <row r="610" spans="1:26" ht="14.25" customHeight="1">
      <c r="A610" s="51"/>
      <c r="B610" s="51"/>
      <c r="C610" s="430"/>
      <c r="D610" s="430"/>
      <c r="E610" s="430"/>
      <c r="F610" s="430"/>
      <c r="G610" s="430"/>
      <c r="H610" s="430"/>
      <c r="I610" s="430"/>
      <c r="J610" s="430"/>
      <c r="K610" s="430"/>
      <c r="L610" s="430"/>
      <c r="M610" s="430"/>
      <c r="N610" s="52"/>
      <c r="O610" s="52"/>
      <c r="P610" s="52"/>
      <c r="Q610" s="52"/>
      <c r="R610" s="52"/>
      <c r="S610" s="52"/>
      <c r="T610" s="52"/>
      <c r="U610" s="52"/>
      <c r="V610" s="52"/>
      <c r="W610" s="52"/>
      <c r="X610" s="52"/>
      <c r="Y610" s="52"/>
      <c r="Z610" s="52"/>
    </row>
    <row r="611" spans="1:26" ht="14.25" customHeight="1">
      <c r="A611" s="51"/>
      <c r="B611" s="51"/>
      <c r="C611" s="430"/>
      <c r="D611" s="430"/>
      <c r="E611" s="430"/>
      <c r="F611" s="430"/>
      <c r="G611" s="430"/>
      <c r="H611" s="430"/>
      <c r="I611" s="430"/>
      <c r="J611" s="430"/>
      <c r="K611" s="430"/>
      <c r="L611" s="430"/>
      <c r="M611" s="430"/>
      <c r="N611" s="52"/>
      <c r="O611" s="52"/>
      <c r="P611" s="52"/>
      <c r="Q611" s="52"/>
      <c r="R611" s="52"/>
      <c r="S611" s="52"/>
      <c r="T611" s="52"/>
      <c r="U611" s="52"/>
      <c r="V611" s="52"/>
      <c r="W611" s="52"/>
      <c r="X611" s="52"/>
      <c r="Y611" s="52"/>
      <c r="Z611" s="52"/>
    </row>
    <row r="612" spans="1:26" ht="14.25" customHeight="1">
      <c r="A612" s="51"/>
      <c r="B612" s="51"/>
      <c r="C612" s="430"/>
      <c r="D612" s="430"/>
      <c r="E612" s="430"/>
      <c r="F612" s="430"/>
      <c r="G612" s="430"/>
      <c r="H612" s="430"/>
      <c r="I612" s="430"/>
      <c r="J612" s="430"/>
      <c r="K612" s="430"/>
      <c r="L612" s="430"/>
      <c r="M612" s="430"/>
      <c r="N612" s="52"/>
      <c r="O612" s="52"/>
      <c r="P612" s="52"/>
      <c r="Q612" s="52"/>
      <c r="R612" s="52"/>
      <c r="S612" s="52"/>
      <c r="T612" s="52"/>
      <c r="U612" s="52"/>
      <c r="V612" s="52"/>
      <c r="W612" s="52"/>
      <c r="X612" s="52"/>
      <c r="Y612" s="52"/>
      <c r="Z612" s="52"/>
    </row>
    <row r="613" spans="1:26" ht="14.25" customHeight="1">
      <c r="A613" s="51"/>
      <c r="B613" s="51"/>
      <c r="C613" s="430"/>
      <c r="D613" s="430"/>
      <c r="E613" s="430"/>
      <c r="F613" s="430"/>
      <c r="G613" s="430"/>
      <c r="H613" s="430"/>
      <c r="I613" s="430"/>
      <c r="J613" s="430"/>
      <c r="K613" s="430"/>
      <c r="L613" s="430"/>
      <c r="M613" s="430"/>
      <c r="N613" s="52"/>
      <c r="O613" s="52"/>
      <c r="P613" s="52"/>
      <c r="Q613" s="52"/>
      <c r="R613" s="52"/>
      <c r="S613" s="52"/>
      <c r="T613" s="52"/>
      <c r="U613" s="52"/>
      <c r="V613" s="52"/>
      <c r="W613" s="52"/>
      <c r="X613" s="52"/>
      <c r="Y613" s="52"/>
      <c r="Z613" s="52"/>
    </row>
    <row r="614" spans="1:26" ht="14.25" customHeight="1">
      <c r="A614" s="51"/>
      <c r="B614" s="51"/>
      <c r="C614" s="430"/>
      <c r="D614" s="430"/>
      <c r="E614" s="430"/>
      <c r="F614" s="430"/>
      <c r="G614" s="430"/>
      <c r="H614" s="430"/>
      <c r="I614" s="430"/>
      <c r="J614" s="430"/>
      <c r="K614" s="430"/>
      <c r="L614" s="430"/>
      <c r="M614" s="430"/>
      <c r="N614" s="52"/>
      <c r="O614" s="52"/>
      <c r="P614" s="52"/>
      <c r="Q614" s="52"/>
      <c r="R614" s="52"/>
      <c r="S614" s="52"/>
      <c r="T614" s="52"/>
      <c r="U614" s="52"/>
      <c r="V614" s="52"/>
      <c r="W614" s="52"/>
      <c r="X614" s="52"/>
      <c r="Y614" s="52"/>
      <c r="Z614" s="52"/>
    </row>
    <row r="615" spans="1:26" ht="14.25" customHeight="1">
      <c r="A615" s="51"/>
      <c r="B615" s="51"/>
      <c r="C615" s="430"/>
      <c r="D615" s="430"/>
      <c r="E615" s="430"/>
      <c r="F615" s="430"/>
      <c r="G615" s="430"/>
      <c r="H615" s="430"/>
      <c r="I615" s="430"/>
      <c r="J615" s="430"/>
      <c r="K615" s="430"/>
      <c r="L615" s="430"/>
      <c r="M615" s="430"/>
      <c r="N615" s="52"/>
      <c r="O615" s="52"/>
      <c r="P615" s="52"/>
      <c r="Q615" s="52"/>
      <c r="R615" s="52"/>
      <c r="S615" s="52"/>
      <c r="T615" s="52"/>
      <c r="U615" s="52"/>
      <c r="V615" s="52"/>
      <c r="W615" s="52"/>
      <c r="X615" s="52"/>
      <c r="Y615" s="52"/>
      <c r="Z615" s="52"/>
    </row>
    <row r="616" spans="1:26" ht="14.25" customHeight="1">
      <c r="A616" s="51"/>
      <c r="B616" s="51"/>
      <c r="C616" s="430"/>
      <c r="D616" s="430"/>
      <c r="E616" s="430"/>
      <c r="F616" s="430"/>
      <c r="G616" s="430"/>
      <c r="H616" s="430"/>
      <c r="I616" s="430"/>
      <c r="J616" s="430"/>
      <c r="K616" s="430"/>
      <c r="L616" s="430"/>
      <c r="M616" s="430"/>
      <c r="N616" s="52"/>
      <c r="O616" s="52"/>
      <c r="P616" s="52"/>
      <c r="Q616" s="52"/>
      <c r="R616" s="52"/>
      <c r="S616" s="52"/>
      <c r="T616" s="52"/>
      <c r="U616" s="52"/>
      <c r="V616" s="52"/>
      <c r="W616" s="52"/>
      <c r="X616" s="52"/>
      <c r="Y616" s="52"/>
      <c r="Z616" s="52"/>
    </row>
    <row r="617" spans="1:26" ht="14.25" customHeight="1">
      <c r="A617" s="51"/>
      <c r="B617" s="51"/>
      <c r="C617" s="430"/>
      <c r="D617" s="430"/>
      <c r="E617" s="430"/>
      <c r="F617" s="430"/>
      <c r="G617" s="430"/>
      <c r="H617" s="430"/>
      <c r="I617" s="430"/>
      <c r="J617" s="430"/>
      <c r="K617" s="430"/>
      <c r="L617" s="430"/>
      <c r="M617" s="430"/>
      <c r="N617" s="52"/>
      <c r="O617" s="52"/>
      <c r="P617" s="52"/>
      <c r="Q617" s="52"/>
      <c r="R617" s="52"/>
      <c r="S617" s="52"/>
      <c r="T617" s="52"/>
      <c r="U617" s="52"/>
      <c r="V617" s="52"/>
      <c r="W617" s="52"/>
      <c r="X617" s="52"/>
      <c r="Y617" s="52"/>
      <c r="Z617" s="52"/>
    </row>
    <row r="618" spans="1:26" ht="14.25" customHeight="1">
      <c r="A618" s="51"/>
      <c r="B618" s="51"/>
      <c r="C618" s="430"/>
      <c r="D618" s="430"/>
      <c r="E618" s="430"/>
      <c r="F618" s="430"/>
      <c r="G618" s="430"/>
      <c r="H618" s="430"/>
      <c r="I618" s="430"/>
      <c r="J618" s="430"/>
      <c r="K618" s="430"/>
      <c r="L618" s="430"/>
      <c r="M618" s="430"/>
      <c r="N618" s="52"/>
      <c r="O618" s="52"/>
      <c r="P618" s="52"/>
      <c r="Q618" s="52"/>
      <c r="R618" s="52"/>
      <c r="S618" s="52"/>
      <c r="T618" s="52"/>
      <c r="U618" s="52"/>
      <c r="V618" s="52"/>
      <c r="W618" s="52"/>
      <c r="X618" s="52"/>
      <c r="Y618" s="52"/>
      <c r="Z618" s="52"/>
    </row>
    <row r="619" spans="1:26" ht="14.25" customHeight="1">
      <c r="A619" s="51"/>
      <c r="B619" s="51"/>
      <c r="C619" s="430"/>
      <c r="D619" s="430"/>
      <c r="E619" s="430"/>
      <c r="F619" s="430"/>
      <c r="G619" s="430"/>
      <c r="H619" s="430"/>
      <c r="I619" s="430"/>
      <c r="J619" s="430"/>
      <c r="K619" s="430"/>
      <c r="L619" s="430"/>
      <c r="M619" s="430"/>
      <c r="N619" s="52"/>
      <c r="O619" s="52"/>
      <c r="P619" s="52"/>
      <c r="Q619" s="52"/>
      <c r="R619" s="52"/>
      <c r="S619" s="52"/>
      <c r="T619" s="52"/>
      <c r="U619" s="52"/>
      <c r="V619" s="52"/>
      <c r="W619" s="52"/>
      <c r="X619" s="52"/>
      <c r="Y619" s="52"/>
      <c r="Z619" s="52"/>
    </row>
    <row r="620" spans="1:26" ht="14.25" customHeight="1">
      <c r="A620" s="51"/>
      <c r="B620" s="51"/>
      <c r="C620" s="430"/>
      <c r="D620" s="430"/>
      <c r="E620" s="430"/>
      <c r="F620" s="430"/>
      <c r="G620" s="430"/>
      <c r="H620" s="430"/>
      <c r="I620" s="430"/>
      <c r="J620" s="430"/>
      <c r="K620" s="430"/>
      <c r="L620" s="430"/>
      <c r="M620" s="430"/>
      <c r="N620" s="52"/>
      <c r="O620" s="52"/>
      <c r="P620" s="52"/>
      <c r="Q620" s="52"/>
      <c r="R620" s="52"/>
      <c r="S620" s="52"/>
      <c r="T620" s="52"/>
      <c r="U620" s="52"/>
      <c r="V620" s="52"/>
      <c r="W620" s="52"/>
      <c r="X620" s="52"/>
      <c r="Y620" s="52"/>
      <c r="Z620" s="52"/>
    </row>
    <row r="621" spans="1:26" ht="14.25" customHeight="1">
      <c r="A621" s="51"/>
      <c r="B621" s="51"/>
      <c r="C621" s="430"/>
      <c r="D621" s="430"/>
      <c r="E621" s="430"/>
      <c r="F621" s="430"/>
      <c r="G621" s="430"/>
      <c r="H621" s="430"/>
      <c r="I621" s="430"/>
      <c r="J621" s="430"/>
      <c r="K621" s="430"/>
      <c r="L621" s="430"/>
      <c r="M621" s="430"/>
      <c r="N621" s="52"/>
      <c r="O621" s="52"/>
      <c r="P621" s="52"/>
      <c r="Q621" s="52"/>
      <c r="R621" s="52"/>
      <c r="S621" s="52"/>
      <c r="T621" s="52"/>
      <c r="U621" s="52"/>
      <c r="V621" s="52"/>
      <c r="W621" s="52"/>
      <c r="X621" s="52"/>
      <c r="Y621" s="52"/>
      <c r="Z621" s="52"/>
    </row>
    <row r="622" spans="1:26" ht="14.25" customHeight="1">
      <c r="A622" s="51"/>
      <c r="B622" s="51"/>
      <c r="C622" s="430"/>
      <c r="D622" s="430"/>
      <c r="E622" s="430"/>
      <c r="F622" s="430"/>
      <c r="G622" s="430"/>
      <c r="H622" s="430"/>
      <c r="I622" s="430"/>
      <c r="J622" s="430"/>
      <c r="K622" s="430"/>
      <c r="L622" s="430"/>
      <c r="M622" s="430"/>
      <c r="N622" s="52"/>
      <c r="O622" s="52"/>
      <c r="P622" s="52"/>
      <c r="Q622" s="52"/>
      <c r="R622" s="52"/>
      <c r="S622" s="52"/>
      <c r="T622" s="52"/>
      <c r="U622" s="52"/>
      <c r="V622" s="52"/>
      <c r="W622" s="52"/>
      <c r="X622" s="52"/>
      <c r="Y622" s="52"/>
      <c r="Z622" s="52"/>
    </row>
    <row r="623" spans="1:26" ht="14.25" customHeight="1">
      <c r="A623" s="51"/>
      <c r="B623" s="51"/>
      <c r="C623" s="430"/>
      <c r="D623" s="430"/>
      <c r="E623" s="430"/>
      <c r="F623" s="430"/>
      <c r="G623" s="430"/>
      <c r="H623" s="430"/>
      <c r="I623" s="430"/>
      <c r="J623" s="430"/>
      <c r="K623" s="430"/>
      <c r="L623" s="430"/>
      <c r="M623" s="430"/>
      <c r="N623" s="52"/>
      <c r="O623" s="52"/>
      <c r="P623" s="52"/>
      <c r="Q623" s="52"/>
      <c r="R623" s="52"/>
      <c r="S623" s="52"/>
      <c r="T623" s="52"/>
      <c r="U623" s="52"/>
      <c r="V623" s="52"/>
      <c r="W623" s="52"/>
      <c r="X623" s="52"/>
      <c r="Y623" s="52"/>
      <c r="Z623" s="52"/>
    </row>
    <row r="624" spans="1:26" ht="14.25" customHeight="1">
      <c r="A624" s="51"/>
      <c r="B624" s="51"/>
      <c r="C624" s="430"/>
      <c r="D624" s="430"/>
      <c r="E624" s="430"/>
      <c r="F624" s="430"/>
      <c r="G624" s="430"/>
      <c r="H624" s="430"/>
      <c r="I624" s="430"/>
      <c r="J624" s="430"/>
      <c r="K624" s="430"/>
      <c r="L624" s="430"/>
      <c r="M624" s="430"/>
      <c r="N624" s="52"/>
      <c r="O624" s="52"/>
      <c r="P624" s="52"/>
      <c r="Q624" s="52"/>
      <c r="R624" s="52"/>
      <c r="S624" s="52"/>
      <c r="T624" s="52"/>
      <c r="U624" s="52"/>
      <c r="V624" s="52"/>
      <c r="W624" s="52"/>
      <c r="X624" s="52"/>
      <c r="Y624" s="52"/>
      <c r="Z624" s="52"/>
    </row>
    <row r="625" spans="1:26" ht="14.25" customHeight="1">
      <c r="A625" s="51"/>
      <c r="B625" s="51"/>
      <c r="C625" s="430"/>
      <c r="D625" s="430"/>
      <c r="E625" s="430"/>
      <c r="F625" s="430"/>
      <c r="G625" s="430"/>
      <c r="H625" s="430"/>
      <c r="I625" s="430"/>
      <c r="J625" s="430"/>
      <c r="K625" s="430"/>
      <c r="L625" s="430"/>
      <c r="M625" s="430"/>
      <c r="N625" s="52"/>
      <c r="O625" s="52"/>
      <c r="P625" s="52"/>
      <c r="Q625" s="52"/>
      <c r="R625" s="52"/>
      <c r="S625" s="52"/>
      <c r="T625" s="52"/>
      <c r="U625" s="52"/>
      <c r="V625" s="52"/>
      <c r="W625" s="52"/>
      <c r="X625" s="52"/>
      <c r="Y625" s="52"/>
      <c r="Z625" s="52"/>
    </row>
    <row r="626" spans="1:26" ht="14.25" customHeight="1">
      <c r="A626" s="51"/>
      <c r="B626" s="51"/>
      <c r="C626" s="430"/>
      <c r="D626" s="430"/>
      <c r="E626" s="430"/>
      <c r="F626" s="430"/>
      <c r="G626" s="430"/>
      <c r="H626" s="430"/>
      <c r="I626" s="430"/>
      <c r="J626" s="430"/>
      <c r="K626" s="430"/>
      <c r="L626" s="430"/>
      <c r="M626" s="430"/>
      <c r="N626" s="52"/>
      <c r="O626" s="52"/>
      <c r="P626" s="52"/>
      <c r="Q626" s="52"/>
      <c r="R626" s="52"/>
      <c r="S626" s="52"/>
      <c r="T626" s="52"/>
      <c r="U626" s="52"/>
      <c r="V626" s="52"/>
      <c r="W626" s="52"/>
      <c r="X626" s="52"/>
      <c r="Y626" s="52"/>
      <c r="Z626" s="52"/>
    </row>
    <row r="627" spans="1:26" ht="14.25" customHeight="1">
      <c r="A627" s="51"/>
      <c r="B627" s="51"/>
      <c r="C627" s="430"/>
      <c r="D627" s="430"/>
      <c r="E627" s="430"/>
      <c r="F627" s="430"/>
      <c r="G627" s="430"/>
      <c r="H627" s="430"/>
      <c r="I627" s="430"/>
      <c r="J627" s="430"/>
      <c r="K627" s="430"/>
      <c r="L627" s="430"/>
      <c r="M627" s="430"/>
      <c r="N627" s="52"/>
      <c r="O627" s="52"/>
      <c r="P627" s="52"/>
      <c r="Q627" s="52"/>
      <c r="R627" s="52"/>
      <c r="S627" s="52"/>
      <c r="T627" s="52"/>
      <c r="U627" s="52"/>
      <c r="V627" s="52"/>
      <c r="W627" s="52"/>
      <c r="X627" s="52"/>
      <c r="Y627" s="52"/>
      <c r="Z627" s="52"/>
    </row>
    <row r="628" spans="1:26" ht="14.25" customHeight="1">
      <c r="A628" s="51"/>
      <c r="B628" s="51"/>
      <c r="C628" s="430"/>
      <c r="D628" s="430"/>
      <c r="E628" s="430"/>
      <c r="F628" s="430"/>
      <c r="G628" s="430"/>
      <c r="H628" s="430"/>
      <c r="I628" s="430"/>
      <c r="J628" s="430"/>
      <c r="K628" s="430"/>
      <c r="L628" s="430"/>
      <c r="M628" s="430"/>
      <c r="N628" s="52"/>
      <c r="O628" s="52"/>
      <c r="P628" s="52"/>
      <c r="Q628" s="52"/>
      <c r="R628" s="52"/>
      <c r="S628" s="52"/>
      <c r="T628" s="52"/>
      <c r="U628" s="52"/>
      <c r="V628" s="52"/>
      <c r="W628" s="52"/>
      <c r="X628" s="52"/>
      <c r="Y628" s="52"/>
      <c r="Z628" s="52"/>
    </row>
    <row r="629" spans="1:26" ht="14.25" customHeight="1">
      <c r="A629" s="51"/>
      <c r="B629" s="51"/>
      <c r="C629" s="430"/>
      <c r="D629" s="430"/>
      <c r="E629" s="430"/>
      <c r="F629" s="430"/>
      <c r="G629" s="430"/>
      <c r="H629" s="430"/>
      <c r="I629" s="430"/>
      <c r="J629" s="430"/>
      <c r="K629" s="430"/>
      <c r="L629" s="430"/>
      <c r="M629" s="430"/>
      <c r="N629" s="52"/>
      <c r="O629" s="52"/>
      <c r="P629" s="52"/>
      <c r="Q629" s="52"/>
      <c r="R629" s="52"/>
      <c r="S629" s="52"/>
      <c r="T629" s="52"/>
      <c r="U629" s="52"/>
      <c r="V629" s="52"/>
      <c r="W629" s="52"/>
      <c r="X629" s="52"/>
      <c r="Y629" s="52"/>
      <c r="Z629" s="52"/>
    </row>
    <row r="630" spans="1:26" ht="14.25" customHeight="1">
      <c r="A630" s="51"/>
      <c r="B630" s="51"/>
      <c r="C630" s="430"/>
      <c r="D630" s="430"/>
      <c r="E630" s="430"/>
      <c r="F630" s="430"/>
      <c r="G630" s="430"/>
      <c r="H630" s="430"/>
      <c r="I630" s="430"/>
      <c r="J630" s="430"/>
      <c r="K630" s="430"/>
      <c r="L630" s="430"/>
      <c r="M630" s="430"/>
      <c r="N630" s="52"/>
      <c r="O630" s="52"/>
      <c r="P630" s="52"/>
      <c r="Q630" s="52"/>
      <c r="R630" s="52"/>
      <c r="S630" s="52"/>
      <c r="T630" s="52"/>
      <c r="U630" s="52"/>
      <c r="V630" s="52"/>
      <c r="W630" s="52"/>
      <c r="X630" s="52"/>
      <c r="Y630" s="52"/>
      <c r="Z630" s="52"/>
    </row>
    <row r="631" spans="1:26" ht="14.25" customHeight="1">
      <c r="A631" s="51"/>
      <c r="B631" s="51"/>
      <c r="C631" s="430"/>
      <c r="D631" s="430"/>
      <c r="E631" s="430"/>
      <c r="F631" s="430"/>
      <c r="G631" s="430"/>
      <c r="H631" s="430"/>
      <c r="I631" s="430"/>
      <c r="J631" s="430"/>
      <c r="K631" s="430"/>
      <c r="L631" s="430"/>
      <c r="M631" s="430"/>
      <c r="N631" s="52"/>
      <c r="O631" s="52"/>
      <c r="P631" s="52"/>
      <c r="Q631" s="52"/>
      <c r="R631" s="52"/>
      <c r="S631" s="52"/>
      <c r="T631" s="52"/>
      <c r="U631" s="52"/>
      <c r="V631" s="52"/>
      <c r="W631" s="52"/>
      <c r="X631" s="52"/>
      <c r="Y631" s="52"/>
      <c r="Z631" s="52"/>
    </row>
    <row r="632" spans="1:26" ht="14.25" customHeight="1">
      <c r="A632" s="51"/>
      <c r="B632" s="51"/>
      <c r="C632" s="430"/>
      <c r="D632" s="430"/>
      <c r="E632" s="430"/>
      <c r="F632" s="430"/>
      <c r="G632" s="430"/>
      <c r="H632" s="430"/>
      <c r="I632" s="430"/>
      <c r="J632" s="430"/>
      <c r="K632" s="430"/>
      <c r="L632" s="430"/>
      <c r="M632" s="430"/>
      <c r="N632" s="52"/>
      <c r="O632" s="52"/>
      <c r="P632" s="52"/>
      <c r="Q632" s="52"/>
      <c r="R632" s="52"/>
      <c r="S632" s="52"/>
      <c r="T632" s="52"/>
      <c r="U632" s="52"/>
      <c r="V632" s="52"/>
      <c r="W632" s="52"/>
      <c r="X632" s="52"/>
      <c r="Y632" s="52"/>
      <c r="Z632" s="52"/>
    </row>
    <row r="633" spans="1:26" ht="14.25" customHeight="1">
      <c r="A633" s="51"/>
      <c r="B633" s="51"/>
      <c r="C633" s="430"/>
      <c r="D633" s="430"/>
      <c r="E633" s="430"/>
      <c r="F633" s="430"/>
      <c r="G633" s="430"/>
      <c r="H633" s="430"/>
      <c r="I633" s="430"/>
      <c r="J633" s="430"/>
      <c r="K633" s="430"/>
      <c r="L633" s="430"/>
      <c r="M633" s="430"/>
      <c r="N633" s="52"/>
      <c r="O633" s="52"/>
      <c r="P633" s="52"/>
      <c r="Q633" s="52"/>
      <c r="R633" s="52"/>
      <c r="S633" s="52"/>
      <c r="T633" s="52"/>
      <c r="U633" s="52"/>
      <c r="V633" s="52"/>
      <c r="W633" s="52"/>
      <c r="X633" s="52"/>
      <c r="Y633" s="52"/>
      <c r="Z633" s="52"/>
    </row>
    <row r="634" spans="1:26" ht="14.25" customHeight="1">
      <c r="A634" s="51"/>
      <c r="B634" s="51"/>
      <c r="C634" s="430"/>
      <c r="D634" s="430"/>
      <c r="E634" s="430"/>
      <c r="F634" s="430"/>
      <c r="G634" s="430"/>
      <c r="H634" s="430"/>
      <c r="I634" s="430"/>
      <c r="J634" s="430"/>
      <c r="K634" s="430"/>
      <c r="L634" s="430"/>
      <c r="M634" s="430"/>
      <c r="N634" s="52"/>
      <c r="O634" s="52"/>
      <c r="P634" s="52"/>
      <c r="Q634" s="52"/>
      <c r="R634" s="52"/>
      <c r="S634" s="52"/>
      <c r="T634" s="52"/>
      <c r="U634" s="52"/>
      <c r="V634" s="52"/>
      <c r="W634" s="52"/>
      <c r="X634" s="52"/>
      <c r="Y634" s="52"/>
      <c r="Z634" s="52"/>
    </row>
    <row r="635" spans="1:26" ht="14.25" customHeight="1">
      <c r="A635" s="51"/>
      <c r="B635" s="51"/>
      <c r="C635" s="430"/>
      <c r="D635" s="430"/>
      <c r="E635" s="430"/>
      <c r="F635" s="430"/>
      <c r="G635" s="430"/>
      <c r="H635" s="430"/>
      <c r="I635" s="430"/>
      <c r="J635" s="430"/>
      <c r="K635" s="430"/>
      <c r="L635" s="430"/>
      <c r="M635" s="430"/>
      <c r="N635" s="52"/>
      <c r="O635" s="52"/>
      <c r="P635" s="52"/>
      <c r="Q635" s="52"/>
      <c r="R635" s="52"/>
      <c r="S635" s="52"/>
      <c r="T635" s="52"/>
      <c r="U635" s="52"/>
      <c r="V635" s="52"/>
      <c r="W635" s="52"/>
      <c r="X635" s="52"/>
      <c r="Y635" s="52"/>
      <c r="Z635" s="52"/>
    </row>
    <row r="636" spans="1:26" ht="14.25" customHeight="1">
      <c r="A636" s="51"/>
      <c r="B636" s="51"/>
      <c r="C636" s="430"/>
      <c r="D636" s="430"/>
      <c r="E636" s="430"/>
      <c r="F636" s="430"/>
      <c r="G636" s="430"/>
      <c r="H636" s="430"/>
      <c r="I636" s="430"/>
      <c r="J636" s="430"/>
      <c r="K636" s="430"/>
      <c r="L636" s="430"/>
      <c r="M636" s="430"/>
      <c r="N636" s="52"/>
      <c r="O636" s="52"/>
      <c r="P636" s="52"/>
      <c r="Q636" s="52"/>
      <c r="R636" s="52"/>
      <c r="S636" s="52"/>
      <c r="T636" s="52"/>
      <c r="U636" s="52"/>
      <c r="V636" s="52"/>
      <c r="W636" s="52"/>
      <c r="X636" s="52"/>
      <c r="Y636" s="52"/>
      <c r="Z636" s="52"/>
    </row>
    <row r="637" spans="1:26" ht="14.25" customHeight="1">
      <c r="A637" s="51"/>
      <c r="B637" s="51"/>
      <c r="C637" s="430"/>
      <c r="D637" s="430"/>
      <c r="E637" s="430"/>
      <c r="F637" s="430"/>
      <c r="G637" s="430"/>
      <c r="H637" s="430"/>
      <c r="I637" s="430"/>
      <c r="J637" s="430"/>
      <c r="K637" s="430"/>
      <c r="L637" s="430"/>
      <c r="M637" s="430"/>
      <c r="N637" s="52"/>
      <c r="O637" s="52"/>
      <c r="P637" s="52"/>
      <c r="Q637" s="52"/>
      <c r="R637" s="52"/>
      <c r="S637" s="52"/>
      <c r="T637" s="52"/>
      <c r="U637" s="52"/>
      <c r="V637" s="52"/>
      <c r="W637" s="52"/>
      <c r="X637" s="52"/>
      <c r="Y637" s="52"/>
      <c r="Z637" s="52"/>
    </row>
    <row r="638" spans="1:26" ht="14.25" customHeight="1">
      <c r="A638" s="51"/>
      <c r="B638" s="51"/>
      <c r="C638" s="430"/>
      <c r="D638" s="430"/>
      <c r="E638" s="430"/>
      <c r="F638" s="430"/>
      <c r="G638" s="430"/>
      <c r="H638" s="430"/>
      <c r="I638" s="430"/>
      <c r="J638" s="430"/>
      <c r="K638" s="430"/>
      <c r="L638" s="430"/>
      <c r="M638" s="430"/>
      <c r="N638" s="52"/>
      <c r="O638" s="52"/>
      <c r="P638" s="52"/>
      <c r="Q638" s="52"/>
      <c r="R638" s="52"/>
      <c r="S638" s="52"/>
      <c r="T638" s="52"/>
      <c r="U638" s="52"/>
      <c r="V638" s="52"/>
      <c r="W638" s="52"/>
      <c r="X638" s="52"/>
      <c r="Y638" s="52"/>
      <c r="Z638" s="52"/>
    </row>
    <row r="639" spans="1:26" ht="14.25" customHeight="1">
      <c r="A639" s="51"/>
      <c r="B639" s="51"/>
      <c r="C639" s="430"/>
      <c r="D639" s="430"/>
      <c r="E639" s="430"/>
      <c r="F639" s="430"/>
      <c r="G639" s="430"/>
      <c r="H639" s="430"/>
      <c r="I639" s="430"/>
      <c r="J639" s="430"/>
      <c r="K639" s="430"/>
      <c r="L639" s="430"/>
      <c r="M639" s="430"/>
      <c r="N639" s="52"/>
      <c r="O639" s="52"/>
      <c r="P639" s="52"/>
      <c r="Q639" s="52"/>
      <c r="R639" s="52"/>
      <c r="S639" s="52"/>
      <c r="T639" s="52"/>
      <c r="U639" s="52"/>
      <c r="V639" s="52"/>
      <c r="W639" s="52"/>
      <c r="X639" s="52"/>
      <c r="Y639" s="52"/>
      <c r="Z639" s="52"/>
    </row>
    <row r="640" spans="1:26" ht="14.25" customHeight="1">
      <c r="A640" s="51"/>
      <c r="B640" s="51"/>
      <c r="C640" s="430"/>
      <c r="D640" s="430"/>
      <c r="E640" s="430"/>
      <c r="F640" s="430"/>
      <c r="G640" s="430"/>
      <c r="H640" s="430"/>
      <c r="I640" s="430"/>
      <c r="J640" s="430"/>
      <c r="K640" s="430"/>
      <c r="L640" s="430"/>
      <c r="M640" s="430"/>
      <c r="N640" s="52"/>
      <c r="O640" s="52"/>
      <c r="P640" s="52"/>
      <c r="Q640" s="52"/>
      <c r="R640" s="52"/>
      <c r="S640" s="52"/>
      <c r="T640" s="52"/>
      <c r="U640" s="52"/>
      <c r="V640" s="52"/>
      <c r="W640" s="52"/>
      <c r="X640" s="52"/>
      <c r="Y640" s="52"/>
      <c r="Z640" s="52"/>
    </row>
    <row r="641" spans="1:26" ht="14.25" customHeight="1">
      <c r="A641" s="51"/>
      <c r="B641" s="51"/>
      <c r="C641" s="430"/>
      <c r="D641" s="430"/>
      <c r="E641" s="430"/>
      <c r="F641" s="430"/>
      <c r="G641" s="430"/>
      <c r="H641" s="430"/>
      <c r="I641" s="430"/>
      <c r="J641" s="430"/>
      <c r="K641" s="430"/>
      <c r="L641" s="430"/>
      <c r="M641" s="430"/>
      <c r="N641" s="52"/>
      <c r="O641" s="52"/>
      <c r="P641" s="52"/>
      <c r="Q641" s="52"/>
      <c r="R641" s="52"/>
      <c r="S641" s="52"/>
      <c r="T641" s="52"/>
      <c r="U641" s="52"/>
      <c r="V641" s="52"/>
      <c r="W641" s="52"/>
      <c r="X641" s="52"/>
      <c r="Y641" s="52"/>
      <c r="Z641" s="52"/>
    </row>
    <row r="642" spans="1:26" ht="14.25" customHeight="1">
      <c r="A642" s="51"/>
      <c r="B642" s="51"/>
      <c r="C642" s="430"/>
      <c r="D642" s="430"/>
      <c r="E642" s="430"/>
      <c r="F642" s="430"/>
      <c r="G642" s="430"/>
      <c r="H642" s="430"/>
      <c r="I642" s="430"/>
      <c r="J642" s="430"/>
      <c r="K642" s="430"/>
      <c r="L642" s="430"/>
      <c r="M642" s="430"/>
      <c r="N642" s="52"/>
      <c r="O642" s="52"/>
      <c r="P642" s="52"/>
      <c r="Q642" s="52"/>
      <c r="R642" s="52"/>
      <c r="S642" s="52"/>
      <c r="T642" s="52"/>
      <c r="U642" s="52"/>
      <c r="V642" s="52"/>
      <c r="W642" s="52"/>
      <c r="X642" s="52"/>
      <c r="Y642" s="52"/>
      <c r="Z642" s="52"/>
    </row>
    <row r="643" spans="1:26" ht="14.25" customHeight="1">
      <c r="A643" s="51"/>
      <c r="B643" s="51"/>
      <c r="C643" s="430"/>
      <c r="D643" s="430"/>
      <c r="E643" s="430"/>
      <c r="F643" s="430"/>
      <c r="G643" s="430"/>
      <c r="H643" s="430"/>
      <c r="I643" s="430"/>
      <c r="J643" s="430"/>
      <c r="K643" s="430"/>
      <c r="L643" s="430"/>
      <c r="M643" s="430"/>
      <c r="N643" s="52"/>
      <c r="O643" s="52"/>
      <c r="P643" s="52"/>
      <c r="Q643" s="52"/>
      <c r="R643" s="52"/>
      <c r="S643" s="52"/>
      <c r="T643" s="52"/>
      <c r="U643" s="52"/>
      <c r="V643" s="52"/>
      <c r="W643" s="52"/>
      <c r="X643" s="52"/>
      <c r="Y643" s="52"/>
      <c r="Z643" s="52"/>
    </row>
    <row r="644" spans="1:26" ht="14.25" customHeight="1">
      <c r="A644" s="51"/>
      <c r="B644" s="51"/>
      <c r="C644" s="430"/>
      <c r="D644" s="430"/>
      <c r="E644" s="430"/>
      <c r="F644" s="430"/>
      <c r="G644" s="430"/>
      <c r="H644" s="430"/>
      <c r="I644" s="430"/>
      <c r="J644" s="430"/>
      <c r="K644" s="430"/>
      <c r="L644" s="430"/>
      <c r="M644" s="430"/>
      <c r="N644" s="52"/>
      <c r="O644" s="52"/>
      <c r="P644" s="52"/>
      <c r="Q644" s="52"/>
      <c r="R644" s="52"/>
      <c r="S644" s="52"/>
      <c r="T644" s="52"/>
      <c r="U644" s="52"/>
      <c r="V644" s="52"/>
      <c r="W644" s="52"/>
      <c r="X644" s="52"/>
      <c r="Y644" s="52"/>
      <c r="Z644" s="52"/>
    </row>
    <row r="645" spans="1:26" ht="14.25" customHeight="1">
      <c r="A645" s="51"/>
      <c r="B645" s="51"/>
      <c r="C645" s="430"/>
      <c r="D645" s="430"/>
      <c r="E645" s="430"/>
      <c r="F645" s="430"/>
      <c r="G645" s="430"/>
      <c r="H645" s="430"/>
      <c r="I645" s="430"/>
      <c r="J645" s="430"/>
      <c r="K645" s="430"/>
      <c r="L645" s="430"/>
      <c r="M645" s="430"/>
      <c r="N645" s="52"/>
      <c r="O645" s="52"/>
      <c r="P645" s="52"/>
      <c r="Q645" s="52"/>
      <c r="R645" s="52"/>
      <c r="S645" s="52"/>
      <c r="T645" s="52"/>
      <c r="U645" s="52"/>
      <c r="V645" s="52"/>
      <c r="W645" s="52"/>
      <c r="X645" s="52"/>
      <c r="Y645" s="52"/>
      <c r="Z645" s="52"/>
    </row>
    <row r="646" spans="1:26" ht="14.25" customHeight="1">
      <c r="A646" s="51"/>
      <c r="B646" s="51"/>
      <c r="C646" s="430"/>
      <c r="D646" s="430"/>
      <c r="E646" s="430"/>
      <c r="F646" s="430"/>
      <c r="G646" s="430"/>
      <c r="H646" s="430"/>
      <c r="I646" s="430"/>
      <c r="J646" s="430"/>
      <c r="K646" s="430"/>
      <c r="L646" s="430"/>
      <c r="M646" s="430"/>
      <c r="N646" s="52"/>
      <c r="O646" s="52"/>
      <c r="P646" s="52"/>
      <c r="Q646" s="52"/>
      <c r="R646" s="52"/>
      <c r="S646" s="52"/>
      <c r="T646" s="52"/>
      <c r="U646" s="52"/>
      <c r="V646" s="52"/>
      <c r="W646" s="52"/>
      <c r="X646" s="52"/>
      <c r="Y646" s="52"/>
      <c r="Z646" s="52"/>
    </row>
    <row r="647" spans="1:26" ht="14.25" customHeight="1">
      <c r="A647" s="51"/>
      <c r="B647" s="51"/>
      <c r="C647" s="430"/>
      <c r="D647" s="430"/>
      <c r="E647" s="430"/>
      <c r="F647" s="430"/>
      <c r="G647" s="430"/>
      <c r="H647" s="430"/>
      <c r="I647" s="430"/>
      <c r="J647" s="430"/>
      <c r="K647" s="430"/>
      <c r="L647" s="430"/>
      <c r="M647" s="430"/>
      <c r="N647" s="52"/>
      <c r="O647" s="52"/>
      <c r="P647" s="52"/>
      <c r="Q647" s="52"/>
      <c r="R647" s="52"/>
      <c r="S647" s="52"/>
      <c r="T647" s="52"/>
      <c r="U647" s="52"/>
      <c r="V647" s="52"/>
      <c r="W647" s="52"/>
      <c r="X647" s="52"/>
      <c r="Y647" s="52"/>
      <c r="Z647" s="52"/>
    </row>
    <row r="648" spans="1:26" ht="14.25" customHeight="1">
      <c r="A648" s="51"/>
      <c r="B648" s="51"/>
      <c r="C648" s="430"/>
      <c r="D648" s="430"/>
      <c r="E648" s="430"/>
      <c r="F648" s="430"/>
      <c r="G648" s="430"/>
      <c r="H648" s="430"/>
      <c r="I648" s="430"/>
      <c r="J648" s="430"/>
      <c r="K648" s="430"/>
      <c r="L648" s="430"/>
      <c r="M648" s="430"/>
      <c r="N648" s="52"/>
      <c r="O648" s="52"/>
      <c r="P648" s="52"/>
      <c r="Q648" s="52"/>
      <c r="R648" s="52"/>
      <c r="S648" s="52"/>
      <c r="T648" s="52"/>
      <c r="U648" s="52"/>
      <c r="V648" s="52"/>
      <c r="W648" s="52"/>
      <c r="X648" s="52"/>
      <c r="Y648" s="52"/>
      <c r="Z648" s="52"/>
    </row>
    <row r="649" spans="1:26" ht="14.25" customHeight="1">
      <c r="A649" s="51"/>
      <c r="B649" s="51"/>
      <c r="C649" s="430"/>
      <c r="D649" s="430"/>
      <c r="E649" s="430"/>
      <c r="F649" s="430"/>
      <c r="G649" s="430"/>
      <c r="H649" s="430"/>
      <c r="I649" s="430"/>
      <c r="J649" s="430"/>
      <c r="K649" s="430"/>
      <c r="L649" s="430"/>
      <c r="M649" s="430"/>
      <c r="N649" s="52"/>
      <c r="O649" s="52"/>
      <c r="P649" s="52"/>
      <c r="Q649" s="52"/>
      <c r="R649" s="52"/>
      <c r="S649" s="52"/>
      <c r="T649" s="52"/>
      <c r="U649" s="52"/>
      <c r="V649" s="52"/>
      <c r="W649" s="52"/>
      <c r="X649" s="52"/>
      <c r="Y649" s="52"/>
      <c r="Z649" s="52"/>
    </row>
    <row r="650" spans="1:26" ht="14.25" customHeight="1">
      <c r="A650" s="51"/>
      <c r="B650" s="51"/>
      <c r="C650" s="430"/>
      <c r="D650" s="430"/>
      <c r="E650" s="430"/>
      <c r="F650" s="430"/>
      <c r="G650" s="430"/>
      <c r="H650" s="430"/>
      <c r="I650" s="430"/>
      <c r="J650" s="430"/>
      <c r="K650" s="430"/>
      <c r="L650" s="430"/>
      <c r="M650" s="430"/>
      <c r="N650" s="52"/>
      <c r="O650" s="52"/>
      <c r="P650" s="52"/>
      <c r="Q650" s="52"/>
      <c r="R650" s="52"/>
      <c r="S650" s="52"/>
      <c r="T650" s="52"/>
      <c r="U650" s="52"/>
      <c r="V650" s="52"/>
      <c r="W650" s="52"/>
      <c r="X650" s="52"/>
      <c r="Y650" s="52"/>
      <c r="Z650" s="52"/>
    </row>
    <row r="651" spans="1:26" ht="14.25" customHeight="1">
      <c r="A651" s="51"/>
      <c r="B651" s="51"/>
      <c r="C651" s="430"/>
      <c r="D651" s="430"/>
      <c r="E651" s="430"/>
      <c r="F651" s="430"/>
      <c r="G651" s="430"/>
      <c r="H651" s="430"/>
      <c r="I651" s="430"/>
      <c r="J651" s="430"/>
      <c r="K651" s="430"/>
      <c r="L651" s="430"/>
      <c r="M651" s="430"/>
      <c r="N651" s="52"/>
      <c r="O651" s="52"/>
      <c r="P651" s="52"/>
      <c r="Q651" s="52"/>
      <c r="R651" s="52"/>
      <c r="S651" s="52"/>
      <c r="T651" s="52"/>
      <c r="U651" s="52"/>
      <c r="V651" s="52"/>
      <c r="W651" s="52"/>
      <c r="X651" s="52"/>
      <c r="Y651" s="52"/>
      <c r="Z651" s="52"/>
    </row>
    <row r="652" spans="1:26" ht="14.25" customHeight="1">
      <c r="A652" s="51"/>
      <c r="B652" s="51"/>
      <c r="C652" s="430"/>
      <c r="D652" s="430"/>
      <c r="E652" s="430"/>
      <c r="F652" s="430"/>
      <c r="G652" s="430"/>
      <c r="H652" s="430"/>
      <c r="I652" s="430"/>
      <c r="J652" s="430"/>
      <c r="K652" s="430"/>
      <c r="L652" s="430"/>
      <c r="M652" s="430"/>
      <c r="N652" s="52"/>
      <c r="O652" s="52"/>
      <c r="P652" s="52"/>
      <c r="Q652" s="52"/>
      <c r="R652" s="52"/>
      <c r="S652" s="52"/>
      <c r="T652" s="52"/>
      <c r="U652" s="52"/>
      <c r="V652" s="52"/>
      <c r="W652" s="52"/>
      <c r="X652" s="52"/>
      <c r="Y652" s="52"/>
      <c r="Z652" s="52"/>
    </row>
    <row r="653" spans="1:26" ht="14.25" customHeight="1">
      <c r="A653" s="51"/>
      <c r="B653" s="51"/>
      <c r="C653" s="430"/>
      <c r="D653" s="430"/>
      <c r="E653" s="430"/>
      <c r="F653" s="430"/>
      <c r="G653" s="430"/>
      <c r="H653" s="430"/>
      <c r="I653" s="430"/>
      <c r="J653" s="430"/>
      <c r="K653" s="430"/>
      <c r="L653" s="430"/>
      <c r="M653" s="430"/>
      <c r="N653" s="52"/>
      <c r="O653" s="52"/>
      <c r="P653" s="52"/>
      <c r="Q653" s="52"/>
      <c r="R653" s="52"/>
      <c r="S653" s="52"/>
      <c r="T653" s="52"/>
      <c r="U653" s="52"/>
      <c r="V653" s="52"/>
      <c r="W653" s="52"/>
      <c r="X653" s="52"/>
      <c r="Y653" s="52"/>
      <c r="Z653" s="52"/>
    </row>
    <row r="654" spans="1:26" ht="14.25" customHeight="1">
      <c r="A654" s="51"/>
      <c r="B654" s="51"/>
      <c r="C654" s="430"/>
      <c r="D654" s="430"/>
      <c r="E654" s="430"/>
      <c r="F654" s="430"/>
      <c r="G654" s="430"/>
      <c r="H654" s="430"/>
      <c r="I654" s="430"/>
      <c r="J654" s="430"/>
      <c r="K654" s="430"/>
      <c r="L654" s="430"/>
      <c r="M654" s="430"/>
      <c r="N654" s="52"/>
      <c r="O654" s="52"/>
      <c r="P654" s="52"/>
      <c r="Q654" s="52"/>
      <c r="R654" s="52"/>
      <c r="S654" s="52"/>
      <c r="T654" s="52"/>
      <c r="U654" s="52"/>
      <c r="V654" s="52"/>
      <c r="W654" s="52"/>
      <c r="X654" s="52"/>
      <c r="Y654" s="52"/>
      <c r="Z654" s="52"/>
    </row>
    <row r="655" spans="1:26" ht="14.25" customHeight="1">
      <c r="A655" s="51"/>
      <c r="B655" s="51"/>
      <c r="C655" s="430"/>
      <c r="D655" s="430"/>
      <c r="E655" s="430"/>
      <c r="F655" s="430"/>
      <c r="G655" s="430"/>
      <c r="H655" s="430"/>
      <c r="I655" s="430"/>
      <c r="J655" s="430"/>
      <c r="K655" s="430"/>
      <c r="L655" s="430"/>
      <c r="M655" s="430"/>
      <c r="N655" s="52"/>
      <c r="O655" s="52"/>
      <c r="P655" s="52"/>
      <c r="Q655" s="52"/>
      <c r="R655" s="52"/>
      <c r="S655" s="52"/>
      <c r="T655" s="52"/>
      <c r="U655" s="52"/>
      <c r="V655" s="52"/>
      <c r="W655" s="52"/>
      <c r="X655" s="52"/>
      <c r="Y655" s="52"/>
      <c r="Z655" s="52"/>
    </row>
    <row r="656" spans="1:26" ht="14.25" customHeight="1">
      <c r="A656" s="51"/>
      <c r="B656" s="51"/>
      <c r="C656" s="430"/>
      <c r="D656" s="430"/>
      <c r="E656" s="430"/>
      <c r="F656" s="430"/>
      <c r="G656" s="430"/>
      <c r="H656" s="430"/>
      <c r="I656" s="430"/>
      <c r="J656" s="430"/>
      <c r="K656" s="430"/>
      <c r="L656" s="430"/>
      <c r="M656" s="430"/>
      <c r="N656" s="52"/>
      <c r="O656" s="52"/>
      <c r="P656" s="52"/>
      <c r="Q656" s="52"/>
      <c r="R656" s="52"/>
      <c r="S656" s="52"/>
      <c r="T656" s="52"/>
      <c r="U656" s="52"/>
      <c r="V656" s="52"/>
      <c r="W656" s="52"/>
      <c r="X656" s="52"/>
      <c r="Y656" s="52"/>
      <c r="Z656" s="52"/>
    </row>
    <row r="657" spans="1:26" ht="14.25" customHeight="1">
      <c r="A657" s="51"/>
      <c r="B657" s="51"/>
      <c r="C657" s="430"/>
      <c r="D657" s="430"/>
      <c r="E657" s="430"/>
      <c r="F657" s="430"/>
      <c r="G657" s="430"/>
      <c r="H657" s="430"/>
      <c r="I657" s="430"/>
      <c r="J657" s="430"/>
      <c r="K657" s="430"/>
      <c r="L657" s="430"/>
      <c r="M657" s="430"/>
      <c r="N657" s="52"/>
      <c r="O657" s="52"/>
      <c r="P657" s="52"/>
      <c r="Q657" s="52"/>
      <c r="R657" s="52"/>
      <c r="S657" s="52"/>
      <c r="T657" s="52"/>
      <c r="U657" s="52"/>
      <c r="V657" s="52"/>
      <c r="W657" s="52"/>
      <c r="X657" s="52"/>
      <c r="Y657" s="52"/>
      <c r="Z657" s="52"/>
    </row>
    <row r="658" spans="1:26" ht="14.25" customHeight="1">
      <c r="A658" s="51"/>
      <c r="B658" s="51"/>
      <c r="C658" s="430"/>
      <c r="D658" s="430"/>
      <c r="E658" s="430"/>
      <c r="F658" s="430"/>
      <c r="G658" s="430"/>
      <c r="H658" s="430"/>
      <c r="I658" s="430"/>
      <c r="J658" s="430"/>
      <c r="K658" s="430"/>
      <c r="L658" s="430"/>
      <c r="M658" s="430"/>
      <c r="N658" s="52"/>
      <c r="O658" s="52"/>
      <c r="P658" s="52"/>
      <c r="Q658" s="52"/>
      <c r="R658" s="52"/>
      <c r="S658" s="52"/>
      <c r="T658" s="52"/>
      <c r="U658" s="52"/>
      <c r="V658" s="52"/>
      <c r="W658" s="52"/>
      <c r="X658" s="52"/>
      <c r="Y658" s="52"/>
      <c r="Z658" s="52"/>
    </row>
    <row r="659" spans="1:26" ht="14.25" customHeight="1">
      <c r="A659" s="51"/>
      <c r="B659" s="51"/>
      <c r="C659" s="430"/>
      <c r="D659" s="430"/>
      <c r="E659" s="430"/>
      <c r="F659" s="430"/>
      <c r="G659" s="430"/>
      <c r="H659" s="430"/>
      <c r="I659" s="430"/>
      <c r="J659" s="430"/>
      <c r="K659" s="430"/>
      <c r="L659" s="430"/>
      <c r="M659" s="430"/>
      <c r="N659" s="52"/>
      <c r="O659" s="52"/>
      <c r="P659" s="52"/>
      <c r="Q659" s="52"/>
      <c r="R659" s="52"/>
      <c r="S659" s="52"/>
      <c r="T659" s="52"/>
      <c r="U659" s="52"/>
      <c r="V659" s="52"/>
      <c r="W659" s="52"/>
      <c r="X659" s="52"/>
      <c r="Y659" s="52"/>
      <c r="Z659" s="52"/>
    </row>
    <row r="660" spans="1:26" ht="14.25" customHeight="1">
      <c r="A660" s="51"/>
      <c r="B660" s="51"/>
      <c r="C660" s="430"/>
      <c r="D660" s="430"/>
      <c r="E660" s="430"/>
      <c r="F660" s="430"/>
      <c r="G660" s="430"/>
      <c r="H660" s="430"/>
      <c r="I660" s="430"/>
      <c r="J660" s="430"/>
      <c r="K660" s="430"/>
      <c r="L660" s="430"/>
      <c r="M660" s="430"/>
      <c r="N660" s="52"/>
      <c r="O660" s="52"/>
      <c r="P660" s="52"/>
      <c r="Q660" s="52"/>
      <c r="R660" s="52"/>
      <c r="S660" s="52"/>
      <c r="T660" s="52"/>
      <c r="U660" s="52"/>
      <c r="V660" s="52"/>
      <c r="W660" s="52"/>
      <c r="X660" s="52"/>
      <c r="Y660" s="52"/>
      <c r="Z660" s="52"/>
    </row>
    <row r="661" spans="1:26" ht="14.25" customHeight="1">
      <c r="A661" s="51"/>
      <c r="B661" s="51"/>
      <c r="C661" s="430"/>
      <c r="D661" s="430"/>
      <c r="E661" s="430"/>
      <c r="F661" s="430"/>
      <c r="G661" s="430"/>
      <c r="H661" s="430"/>
      <c r="I661" s="430"/>
      <c r="J661" s="430"/>
      <c r="K661" s="430"/>
      <c r="L661" s="430"/>
      <c r="M661" s="430"/>
      <c r="N661" s="52"/>
      <c r="O661" s="52"/>
      <c r="P661" s="52"/>
      <c r="Q661" s="52"/>
      <c r="R661" s="52"/>
      <c r="S661" s="52"/>
      <c r="T661" s="52"/>
      <c r="U661" s="52"/>
      <c r="V661" s="52"/>
      <c r="W661" s="52"/>
      <c r="X661" s="52"/>
      <c r="Y661" s="52"/>
      <c r="Z661" s="52"/>
    </row>
    <row r="662" spans="1:26" ht="14.25" customHeight="1">
      <c r="A662" s="51"/>
      <c r="B662" s="51"/>
      <c r="C662" s="430"/>
      <c r="D662" s="430"/>
      <c r="E662" s="430"/>
      <c r="F662" s="430"/>
      <c r="G662" s="430"/>
      <c r="H662" s="430"/>
      <c r="I662" s="430"/>
      <c r="J662" s="430"/>
      <c r="K662" s="430"/>
      <c r="L662" s="430"/>
      <c r="M662" s="430"/>
      <c r="N662" s="52"/>
      <c r="O662" s="52"/>
      <c r="P662" s="52"/>
      <c r="Q662" s="52"/>
      <c r="R662" s="52"/>
      <c r="S662" s="52"/>
      <c r="T662" s="52"/>
      <c r="U662" s="52"/>
      <c r="V662" s="52"/>
      <c r="W662" s="52"/>
      <c r="X662" s="52"/>
      <c r="Y662" s="52"/>
      <c r="Z662" s="52"/>
    </row>
    <row r="663" spans="1:26" ht="14.25" customHeight="1">
      <c r="A663" s="51"/>
      <c r="B663" s="51"/>
      <c r="C663" s="430"/>
      <c r="D663" s="430"/>
      <c r="E663" s="430"/>
      <c r="F663" s="430"/>
      <c r="G663" s="430"/>
      <c r="H663" s="430"/>
      <c r="I663" s="430"/>
      <c r="J663" s="430"/>
      <c r="K663" s="430"/>
      <c r="L663" s="430"/>
      <c r="M663" s="430"/>
      <c r="N663" s="52"/>
      <c r="O663" s="52"/>
      <c r="P663" s="52"/>
      <c r="Q663" s="52"/>
      <c r="R663" s="52"/>
      <c r="S663" s="52"/>
      <c r="T663" s="52"/>
      <c r="U663" s="52"/>
      <c r="V663" s="52"/>
      <c r="W663" s="52"/>
      <c r="X663" s="52"/>
      <c r="Y663" s="52"/>
      <c r="Z663" s="52"/>
    </row>
    <row r="664" spans="1:26" ht="14.25" customHeight="1">
      <c r="A664" s="51"/>
      <c r="B664" s="51"/>
      <c r="C664" s="430"/>
      <c r="D664" s="430"/>
      <c r="E664" s="430"/>
      <c r="F664" s="430"/>
      <c r="G664" s="430"/>
      <c r="H664" s="430"/>
      <c r="I664" s="430"/>
      <c r="J664" s="430"/>
      <c r="K664" s="430"/>
      <c r="L664" s="430"/>
      <c r="M664" s="430"/>
      <c r="N664" s="52"/>
      <c r="O664" s="52"/>
      <c r="P664" s="52"/>
      <c r="Q664" s="52"/>
      <c r="R664" s="52"/>
      <c r="S664" s="52"/>
      <c r="T664" s="52"/>
      <c r="U664" s="52"/>
      <c r="V664" s="52"/>
      <c r="W664" s="52"/>
      <c r="X664" s="52"/>
      <c r="Y664" s="52"/>
      <c r="Z664" s="52"/>
    </row>
    <row r="665" spans="1:26" ht="14.25" customHeight="1">
      <c r="A665" s="51"/>
      <c r="B665" s="51"/>
      <c r="C665" s="430"/>
      <c r="D665" s="430"/>
      <c r="E665" s="430"/>
      <c r="F665" s="430"/>
      <c r="G665" s="430"/>
      <c r="H665" s="430"/>
      <c r="I665" s="430"/>
      <c r="J665" s="430"/>
      <c r="K665" s="430"/>
      <c r="L665" s="430"/>
      <c r="M665" s="430"/>
      <c r="N665" s="52"/>
      <c r="O665" s="52"/>
      <c r="P665" s="52"/>
      <c r="Q665" s="52"/>
      <c r="R665" s="52"/>
      <c r="S665" s="52"/>
      <c r="T665" s="52"/>
      <c r="U665" s="52"/>
      <c r="V665" s="52"/>
      <c r="W665" s="52"/>
      <c r="X665" s="52"/>
      <c r="Y665" s="52"/>
      <c r="Z665" s="52"/>
    </row>
    <row r="666" spans="1:26" ht="14.25" customHeight="1">
      <c r="A666" s="51"/>
      <c r="B666" s="51"/>
      <c r="C666" s="430"/>
      <c r="D666" s="430"/>
      <c r="E666" s="430"/>
      <c r="F666" s="430"/>
      <c r="G666" s="430"/>
      <c r="H666" s="430"/>
      <c r="I666" s="430"/>
      <c r="J666" s="430"/>
      <c r="K666" s="430"/>
      <c r="L666" s="430"/>
      <c r="M666" s="430"/>
      <c r="N666" s="52"/>
      <c r="O666" s="52"/>
      <c r="P666" s="52"/>
      <c r="Q666" s="52"/>
      <c r="R666" s="52"/>
      <c r="S666" s="52"/>
      <c r="T666" s="52"/>
      <c r="U666" s="52"/>
      <c r="V666" s="52"/>
      <c r="W666" s="52"/>
      <c r="X666" s="52"/>
      <c r="Y666" s="52"/>
      <c r="Z666" s="52"/>
    </row>
    <row r="667" spans="1:26" ht="14.25" customHeight="1">
      <c r="A667" s="51"/>
      <c r="B667" s="51"/>
      <c r="C667" s="430"/>
      <c r="D667" s="430"/>
      <c r="E667" s="430"/>
      <c r="F667" s="430"/>
      <c r="G667" s="430"/>
      <c r="H667" s="430"/>
      <c r="I667" s="430"/>
      <c r="J667" s="430"/>
      <c r="K667" s="430"/>
      <c r="L667" s="430"/>
      <c r="M667" s="430"/>
      <c r="N667" s="52"/>
      <c r="O667" s="52"/>
      <c r="P667" s="52"/>
      <c r="Q667" s="52"/>
      <c r="R667" s="52"/>
      <c r="S667" s="52"/>
      <c r="T667" s="52"/>
      <c r="U667" s="52"/>
      <c r="V667" s="52"/>
      <c r="W667" s="52"/>
      <c r="X667" s="52"/>
      <c r="Y667" s="52"/>
      <c r="Z667" s="52"/>
    </row>
    <row r="668" spans="1:26" ht="14.25" customHeight="1">
      <c r="A668" s="51"/>
      <c r="B668" s="51"/>
      <c r="C668" s="430"/>
      <c r="D668" s="430"/>
      <c r="E668" s="430"/>
      <c r="F668" s="430"/>
      <c r="G668" s="430"/>
      <c r="H668" s="430"/>
      <c r="I668" s="430"/>
      <c r="J668" s="430"/>
      <c r="K668" s="430"/>
      <c r="L668" s="430"/>
      <c r="M668" s="430"/>
      <c r="N668" s="52"/>
      <c r="O668" s="52"/>
      <c r="P668" s="52"/>
      <c r="Q668" s="52"/>
      <c r="R668" s="52"/>
      <c r="S668" s="52"/>
      <c r="T668" s="52"/>
      <c r="U668" s="52"/>
      <c r="V668" s="52"/>
      <c r="W668" s="52"/>
      <c r="X668" s="52"/>
      <c r="Y668" s="52"/>
      <c r="Z668" s="52"/>
    </row>
    <row r="669" spans="1:26" ht="14.25" customHeight="1">
      <c r="A669" s="51"/>
      <c r="B669" s="51"/>
      <c r="C669" s="430"/>
      <c r="D669" s="430"/>
      <c r="E669" s="430"/>
      <c r="F669" s="430"/>
      <c r="G669" s="430"/>
      <c r="H669" s="430"/>
      <c r="I669" s="430"/>
      <c r="J669" s="430"/>
      <c r="K669" s="430"/>
      <c r="L669" s="430"/>
      <c r="M669" s="430"/>
      <c r="N669" s="52"/>
      <c r="O669" s="52"/>
      <c r="P669" s="52"/>
      <c r="Q669" s="52"/>
      <c r="R669" s="52"/>
      <c r="S669" s="52"/>
      <c r="T669" s="52"/>
      <c r="U669" s="52"/>
      <c r="V669" s="52"/>
      <c r="W669" s="52"/>
      <c r="X669" s="52"/>
      <c r="Y669" s="52"/>
      <c r="Z669" s="52"/>
    </row>
    <row r="670" spans="1:26" ht="14.25" customHeight="1">
      <c r="A670" s="51"/>
      <c r="B670" s="51"/>
      <c r="C670" s="430"/>
      <c r="D670" s="430"/>
      <c r="E670" s="430"/>
      <c r="F670" s="430"/>
      <c r="G670" s="430"/>
      <c r="H670" s="430"/>
      <c r="I670" s="430"/>
      <c r="J670" s="430"/>
      <c r="K670" s="430"/>
      <c r="L670" s="430"/>
      <c r="M670" s="430"/>
      <c r="N670" s="52"/>
      <c r="O670" s="52"/>
      <c r="P670" s="52"/>
      <c r="Q670" s="52"/>
      <c r="R670" s="52"/>
      <c r="S670" s="52"/>
      <c r="T670" s="52"/>
      <c r="U670" s="52"/>
      <c r="V670" s="52"/>
      <c r="W670" s="52"/>
      <c r="X670" s="52"/>
      <c r="Y670" s="52"/>
      <c r="Z670" s="52"/>
    </row>
    <row r="671" spans="1:26" ht="14.25" customHeight="1">
      <c r="A671" s="51"/>
      <c r="B671" s="51"/>
      <c r="C671" s="430"/>
      <c r="D671" s="430"/>
      <c r="E671" s="430"/>
      <c r="F671" s="430"/>
      <c r="G671" s="430"/>
      <c r="H671" s="430"/>
      <c r="I671" s="430"/>
      <c r="J671" s="430"/>
      <c r="K671" s="430"/>
      <c r="L671" s="430"/>
      <c r="M671" s="430"/>
      <c r="N671" s="52"/>
      <c r="O671" s="52"/>
      <c r="P671" s="52"/>
      <c r="Q671" s="52"/>
      <c r="R671" s="52"/>
      <c r="S671" s="52"/>
      <c r="T671" s="52"/>
      <c r="U671" s="52"/>
      <c r="V671" s="52"/>
      <c r="W671" s="52"/>
      <c r="X671" s="52"/>
      <c r="Y671" s="52"/>
      <c r="Z671" s="52"/>
    </row>
    <row r="672" spans="1:26" ht="14.25" customHeight="1">
      <c r="A672" s="51"/>
      <c r="B672" s="51"/>
      <c r="C672" s="430"/>
      <c r="D672" s="430"/>
      <c r="E672" s="430"/>
      <c r="F672" s="430"/>
      <c r="G672" s="430"/>
      <c r="H672" s="430"/>
      <c r="I672" s="430"/>
      <c r="J672" s="430"/>
      <c r="K672" s="430"/>
      <c r="L672" s="430"/>
      <c r="M672" s="430"/>
      <c r="N672" s="52"/>
      <c r="O672" s="52"/>
      <c r="P672" s="52"/>
      <c r="Q672" s="52"/>
      <c r="R672" s="52"/>
      <c r="S672" s="52"/>
      <c r="T672" s="52"/>
      <c r="U672" s="52"/>
      <c r="V672" s="52"/>
      <c r="W672" s="52"/>
      <c r="X672" s="52"/>
      <c r="Y672" s="52"/>
      <c r="Z672" s="52"/>
    </row>
    <row r="673" spans="1:26" ht="14.25" customHeight="1">
      <c r="A673" s="51"/>
      <c r="B673" s="51"/>
      <c r="C673" s="430"/>
      <c r="D673" s="430"/>
      <c r="E673" s="430"/>
      <c r="F673" s="430"/>
      <c r="G673" s="430"/>
      <c r="H673" s="430"/>
      <c r="I673" s="430"/>
      <c r="J673" s="430"/>
      <c r="K673" s="430"/>
      <c r="L673" s="430"/>
      <c r="M673" s="430"/>
      <c r="N673" s="52"/>
      <c r="O673" s="52"/>
      <c r="P673" s="52"/>
      <c r="Q673" s="52"/>
      <c r="R673" s="52"/>
      <c r="S673" s="52"/>
      <c r="T673" s="52"/>
      <c r="U673" s="52"/>
      <c r="V673" s="52"/>
      <c r="W673" s="52"/>
      <c r="X673" s="52"/>
      <c r="Y673" s="52"/>
      <c r="Z673" s="52"/>
    </row>
    <row r="674" spans="1:26" ht="14.25" customHeight="1">
      <c r="A674" s="51"/>
      <c r="B674" s="51"/>
      <c r="C674" s="430"/>
      <c r="D674" s="430"/>
      <c r="E674" s="430"/>
      <c r="F674" s="430"/>
      <c r="G674" s="430"/>
      <c r="H674" s="430"/>
      <c r="I674" s="430"/>
      <c r="J674" s="430"/>
      <c r="K674" s="430"/>
      <c r="L674" s="430"/>
      <c r="M674" s="430"/>
      <c r="N674" s="52"/>
      <c r="O674" s="52"/>
      <c r="P674" s="52"/>
      <c r="Q674" s="52"/>
      <c r="R674" s="52"/>
      <c r="S674" s="52"/>
      <c r="T674" s="52"/>
      <c r="U674" s="52"/>
      <c r="V674" s="52"/>
      <c r="W674" s="52"/>
      <c r="X674" s="52"/>
      <c r="Y674" s="52"/>
      <c r="Z674" s="52"/>
    </row>
    <row r="675" spans="1:26" ht="14.25" customHeight="1">
      <c r="A675" s="51"/>
      <c r="B675" s="51"/>
      <c r="C675" s="430"/>
      <c r="D675" s="430"/>
      <c r="E675" s="430"/>
      <c r="F675" s="430"/>
      <c r="G675" s="430"/>
      <c r="H675" s="430"/>
      <c r="I675" s="430"/>
      <c r="J675" s="430"/>
      <c r="K675" s="430"/>
      <c r="L675" s="430"/>
      <c r="M675" s="430"/>
      <c r="N675" s="52"/>
      <c r="O675" s="52"/>
      <c r="P675" s="52"/>
      <c r="Q675" s="52"/>
      <c r="R675" s="52"/>
      <c r="S675" s="52"/>
      <c r="T675" s="52"/>
      <c r="U675" s="52"/>
      <c r="V675" s="52"/>
      <c r="W675" s="52"/>
      <c r="X675" s="52"/>
      <c r="Y675" s="52"/>
      <c r="Z675" s="52"/>
    </row>
    <row r="676" spans="1:26" ht="14.25" customHeight="1">
      <c r="A676" s="51"/>
      <c r="B676" s="51"/>
      <c r="C676" s="430"/>
      <c r="D676" s="430"/>
      <c r="E676" s="430"/>
      <c r="F676" s="430"/>
      <c r="G676" s="430"/>
      <c r="H676" s="430"/>
      <c r="I676" s="430"/>
      <c r="J676" s="430"/>
      <c r="K676" s="430"/>
      <c r="L676" s="430"/>
      <c r="M676" s="430"/>
      <c r="N676" s="52"/>
      <c r="O676" s="52"/>
      <c r="P676" s="52"/>
      <c r="Q676" s="52"/>
      <c r="R676" s="52"/>
      <c r="S676" s="52"/>
      <c r="T676" s="52"/>
      <c r="U676" s="52"/>
      <c r="V676" s="52"/>
      <c r="W676" s="52"/>
      <c r="X676" s="52"/>
      <c r="Y676" s="52"/>
      <c r="Z676" s="52"/>
    </row>
    <row r="677" spans="1:26" ht="14.25" customHeight="1">
      <c r="A677" s="51"/>
      <c r="B677" s="51"/>
      <c r="C677" s="430"/>
      <c r="D677" s="430"/>
      <c r="E677" s="430"/>
      <c r="F677" s="430"/>
      <c r="G677" s="430"/>
      <c r="H677" s="430"/>
      <c r="I677" s="430"/>
      <c r="J677" s="430"/>
      <c r="K677" s="430"/>
      <c r="L677" s="430"/>
      <c r="M677" s="430"/>
      <c r="N677" s="52"/>
      <c r="O677" s="52"/>
      <c r="P677" s="52"/>
      <c r="Q677" s="52"/>
      <c r="R677" s="52"/>
      <c r="S677" s="52"/>
      <c r="T677" s="52"/>
      <c r="U677" s="52"/>
      <c r="V677" s="52"/>
      <c r="W677" s="52"/>
      <c r="X677" s="52"/>
      <c r="Y677" s="52"/>
      <c r="Z677" s="52"/>
    </row>
    <row r="678" spans="1:26" ht="14.25" customHeight="1">
      <c r="A678" s="51"/>
      <c r="B678" s="51"/>
      <c r="C678" s="430"/>
      <c r="D678" s="430"/>
      <c r="E678" s="430"/>
      <c r="F678" s="430"/>
      <c r="G678" s="430"/>
      <c r="H678" s="430"/>
      <c r="I678" s="430"/>
      <c r="J678" s="430"/>
      <c r="K678" s="430"/>
      <c r="L678" s="430"/>
      <c r="M678" s="430"/>
      <c r="N678" s="52"/>
      <c r="O678" s="52"/>
      <c r="P678" s="52"/>
      <c r="Q678" s="52"/>
      <c r="R678" s="52"/>
      <c r="S678" s="52"/>
      <c r="T678" s="52"/>
      <c r="U678" s="52"/>
      <c r="V678" s="52"/>
      <c r="W678" s="52"/>
      <c r="X678" s="52"/>
      <c r="Y678" s="52"/>
      <c r="Z678" s="52"/>
    </row>
    <row r="679" spans="1:26" ht="14.25" customHeight="1">
      <c r="A679" s="51"/>
      <c r="B679" s="51"/>
      <c r="C679" s="430"/>
      <c r="D679" s="430"/>
      <c r="E679" s="430"/>
      <c r="F679" s="430"/>
      <c r="G679" s="430"/>
      <c r="H679" s="430"/>
      <c r="I679" s="430"/>
      <c r="J679" s="430"/>
      <c r="K679" s="430"/>
      <c r="L679" s="430"/>
      <c r="M679" s="430"/>
      <c r="N679" s="52"/>
      <c r="O679" s="52"/>
      <c r="P679" s="52"/>
      <c r="Q679" s="52"/>
      <c r="R679" s="52"/>
      <c r="S679" s="52"/>
      <c r="T679" s="52"/>
      <c r="U679" s="52"/>
      <c r="V679" s="52"/>
      <c r="W679" s="52"/>
      <c r="X679" s="52"/>
      <c r="Y679" s="52"/>
      <c r="Z679" s="52"/>
    </row>
    <row r="680" spans="1:26" ht="14.25" customHeight="1">
      <c r="A680" s="51"/>
      <c r="B680" s="51"/>
      <c r="C680" s="430"/>
      <c r="D680" s="430"/>
      <c r="E680" s="430"/>
      <c r="F680" s="430"/>
      <c r="G680" s="430"/>
      <c r="H680" s="430"/>
      <c r="I680" s="430"/>
      <c r="J680" s="430"/>
      <c r="K680" s="430"/>
      <c r="L680" s="430"/>
      <c r="M680" s="430"/>
      <c r="N680" s="52"/>
      <c r="O680" s="52"/>
      <c r="P680" s="52"/>
      <c r="Q680" s="52"/>
      <c r="R680" s="52"/>
      <c r="S680" s="52"/>
      <c r="T680" s="52"/>
      <c r="U680" s="52"/>
      <c r="V680" s="52"/>
      <c r="W680" s="52"/>
      <c r="X680" s="52"/>
      <c r="Y680" s="52"/>
      <c r="Z680" s="52"/>
    </row>
    <row r="681" spans="1:26" ht="14.25" customHeight="1">
      <c r="A681" s="51"/>
      <c r="B681" s="51"/>
      <c r="C681" s="430"/>
      <c r="D681" s="430"/>
      <c r="E681" s="430"/>
      <c r="F681" s="430"/>
      <c r="G681" s="430"/>
      <c r="H681" s="430"/>
      <c r="I681" s="430"/>
      <c r="J681" s="430"/>
      <c r="K681" s="430"/>
      <c r="L681" s="430"/>
      <c r="M681" s="430"/>
      <c r="N681" s="52"/>
      <c r="O681" s="52"/>
      <c r="P681" s="52"/>
      <c r="Q681" s="52"/>
      <c r="R681" s="52"/>
      <c r="S681" s="52"/>
      <c r="T681" s="52"/>
      <c r="U681" s="52"/>
      <c r="V681" s="52"/>
      <c r="W681" s="52"/>
      <c r="X681" s="52"/>
      <c r="Y681" s="52"/>
      <c r="Z681" s="52"/>
    </row>
    <row r="682" spans="1:26" ht="14.25" customHeight="1">
      <c r="A682" s="51"/>
      <c r="B682" s="51"/>
      <c r="C682" s="430"/>
      <c r="D682" s="430"/>
      <c r="E682" s="430"/>
      <c r="F682" s="430"/>
      <c r="G682" s="430"/>
      <c r="H682" s="430"/>
      <c r="I682" s="430"/>
      <c r="J682" s="430"/>
      <c r="K682" s="430"/>
      <c r="L682" s="430"/>
      <c r="M682" s="430"/>
      <c r="N682" s="52"/>
      <c r="O682" s="52"/>
      <c r="P682" s="52"/>
      <c r="Q682" s="52"/>
      <c r="R682" s="52"/>
      <c r="S682" s="52"/>
      <c r="T682" s="52"/>
      <c r="U682" s="52"/>
      <c r="V682" s="52"/>
      <c r="W682" s="52"/>
      <c r="X682" s="52"/>
      <c r="Y682" s="52"/>
      <c r="Z682" s="52"/>
    </row>
    <row r="683" spans="1:26" ht="14.25" customHeight="1">
      <c r="A683" s="51"/>
      <c r="B683" s="51"/>
      <c r="C683" s="430"/>
      <c r="D683" s="430"/>
      <c r="E683" s="430"/>
      <c r="F683" s="430"/>
      <c r="G683" s="430"/>
      <c r="H683" s="430"/>
      <c r="I683" s="430"/>
      <c r="J683" s="430"/>
      <c r="K683" s="430"/>
      <c r="L683" s="430"/>
      <c r="M683" s="430"/>
      <c r="N683" s="52"/>
      <c r="O683" s="52"/>
      <c r="P683" s="52"/>
      <c r="Q683" s="52"/>
      <c r="R683" s="52"/>
      <c r="S683" s="52"/>
      <c r="T683" s="52"/>
      <c r="U683" s="52"/>
      <c r="V683" s="52"/>
      <c r="W683" s="52"/>
      <c r="X683" s="52"/>
      <c r="Y683" s="52"/>
      <c r="Z683" s="52"/>
    </row>
    <row r="684" spans="1:26" ht="14.25" customHeight="1">
      <c r="A684" s="51"/>
      <c r="B684" s="51"/>
      <c r="C684" s="430"/>
      <c r="D684" s="430"/>
      <c r="E684" s="430"/>
      <c r="F684" s="430"/>
      <c r="G684" s="430"/>
      <c r="H684" s="430"/>
      <c r="I684" s="430"/>
      <c r="J684" s="430"/>
      <c r="K684" s="430"/>
      <c r="L684" s="430"/>
      <c r="M684" s="430"/>
      <c r="N684" s="52"/>
      <c r="O684" s="52"/>
      <c r="P684" s="52"/>
      <c r="Q684" s="52"/>
      <c r="R684" s="52"/>
      <c r="S684" s="52"/>
      <c r="T684" s="52"/>
      <c r="U684" s="52"/>
      <c r="V684" s="52"/>
      <c r="W684" s="52"/>
      <c r="X684" s="52"/>
      <c r="Y684" s="52"/>
      <c r="Z684" s="52"/>
    </row>
    <row r="685" spans="1:26" ht="14.25" customHeight="1">
      <c r="A685" s="51"/>
      <c r="B685" s="51"/>
      <c r="C685" s="430"/>
      <c r="D685" s="430"/>
      <c r="E685" s="430"/>
      <c r="F685" s="430"/>
      <c r="G685" s="430"/>
      <c r="H685" s="430"/>
      <c r="I685" s="430"/>
      <c r="J685" s="430"/>
      <c r="K685" s="430"/>
      <c r="L685" s="430"/>
      <c r="M685" s="430"/>
      <c r="N685" s="52"/>
      <c r="O685" s="52"/>
      <c r="P685" s="52"/>
      <c r="Q685" s="52"/>
      <c r="R685" s="52"/>
      <c r="S685" s="52"/>
      <c r="T685" s="52"/>
      <c r="U685" s="52"/>
      <c r="V685" s="52"/>
      <c r="W685" s="52"/>
      <c r="X685" s="52"/>
      <c r="Y685" s="52"/>
      <c r="Z685" s="52"/>
    </row>
    <row r="686" spans="1:26" ht="14.25" customHeight="1">
      <c r="A686" s="51"/>
      <c r="B686" s="51"/>
      <c r="C686" s="430"/>
      <c r="D686" s="430"/>
      <c r="E686" s="430"/>
      <c r="F686" s="430"/>
      <c r="G686" s="430"/>
      <c r="H686" s="430"/>
      <c r="I686" s="430"/>
      <c r="J686" s="430"/>
      <c r="K686" s="430"/>
      <c r="L686" s="430"/>
      <c r="M686" s="430"/>
      <c r="N686" s="52"/>
      <c r="O686" s="52"/>
      <c r="P686" s="52"/>
      <c r="Q686" s="52"/>
      <c r="R686" s="52"/>
      <c r="S686" s="52"/>
      <c r="T686" s="52"/>
      <c r="U686" s="52"/>
      <c r="V686" s="52"/>
      <c r="W686" s="52"/>
      <c r="X686" s="52"/>
      <c r="Y686" s="52"/>
      <c r="Z686" s="52"/>
    </row>
    <row r="687" spans="1:26" ht="14.25" customHeight="1">
      <c r="A687" s="51"/>
      <c r="B687" s="51"/>
      <c r="C687" s="430"/>
      <c r="D687" s="430"/>
      <c r="E687" s="430"/>
      <c r="F687" s="430"/>
      <c r="G687" s="430"/>
      <c r="H687" s="430"/>
      <c r="I687" s="430"/>
      <c r="J687" s="430"/>
      <c r="K687" s="430"/>
      <c r="L687" s="430"/>
      <c r="M687" s="430"/>
      <c r="N687" s="52"/>
      <c r="O687" s="52"/>
      <c r="P687" s="52"/>
      <c r="Q687" s="52"/>
      <c r="R687" s="52"/>
      <c r="S687" s="52"/>
      <c r="T687" s="52"/>
      <c r="U687" s="52"/>
      <c r="V687" s="52"/>
      <c r="W687" s="52"/>
      <c r="X687" s="52"/>
      <c r="Y687" s="52"/>
      <c r="Z687" s="52"/>
    </row>
    <row r="688" spans="1:26" ht="14.25" customHeight="1">
      <c r="A688" s="51"/>
      <c r="B688" s="51"/>
      <c r="C688" s="430"/>
      <c r="D688" s="430"/>
      <c r="E688" s="430"/>
      <c r="F688" s="430"/>
      <c r="G688" s="430"/>
      <c r="H688" s="430"/>
      <c r="I688" s="430"/>
      <c r="J688" s="430"/>
      <c r="K688" s="430"/>
      <c r="L688" s="430"/>
      <c r="M688" s="430"/>
      <c r="N688" s="52"/>
      <c r="O688" s="52"/>
      <c r="P688" s="52"/>
      <c r="Q688" s="52"/>
      <c r="R688" s="52"/>
      <c r="S688" s="52"/>
      <c r="T688" s="52"/>
      <c r="U688" s="52"/>
      <c r="V688" s="52"/>
      <c r="W688" s="52"/>
      <c r="X688" s="52"/>
      <c r="Y688" s="52"/>
      <c r="Z688" s="52"/>
    </row>
    <row r="689" spans="1:26" ht="14.25" customHeight="1">
      <c r="A689" s="51"/>
      <c r="B689" s="51"/>
      <c r="C689" s="430"/>
      <c r="D689" s="430"/>
      <c r="E689" s="430"/>
      <c r="F689" s="430"/>
      <c r="G689" s="430"/>
      <c r="H689" s="430"/>
      <c r="I689" s="430"/>
      <c r="J689" s="430"/>
      <c r="K689" s="430"/>
      <c r="L689" s="430"/>
      <c r="M689" s="430"/>
      <c r="N689" s="52"/>
      <c r="O689" s="52"/>
      <c r="P689" s="52"/>
      <c r="Q689" s="52"/>
      <c r="R689" s="52"/>
      <c r="S689" s="52"/>
      <c r="T689" s="52"/>
      <c r="U689" s="52"/>
      <c r="V689" s="52"/>
      <c r="W689" s="52"/>
      <c r="X689" s="52"/>
      <c r="Y689" s="52"/>
      <c r="Z689" s="52"/>
    </row>
    <row r="690" spans="1:26" ht="14.25" customHeight="1">
      <c r="A690" s="51"/>
      <c r="B690" s="51"/>
      <c r="C690" s="430"/>
      <c r="D690" s="430"/>
      <c r="E690" s="430"/>
      <c r="F690" s="430"/>
      <c r="G690" s="430"/>
      <c r="H690" s="430"/>
      <c r="I690" s="430"/>
      <c r="J690" s="430"/>
      <c r="K690" s="430"/>
      <c r="L690" s="430"/>
      <c r="M690" s="430"/>
      <c r="N690" s="52"/>
      <c r="O690" s="52"/>
      <c r="P690" s="52"/>
      <c r="Q690" s="52"/>
      <c r="R690" s="52"/>
      <c r="S690" s="52"/>
      <c r="T690" s="52"/>
      <c r="U690" s="52"/>
      <c r="V690" s="52"/>
      <c r="W690" s="52"/>
      <c r="X690" s="52"/>
      <c r="Y690" s="52"/>
      <c r="Z690" s="52"/>
    </row>
    <row r="691" spans="1:26" ht="14.25" customHeight="1">
      <c r="A691" s="51"/>
      <c r="B691" s="51"/>
      <c r="C691" s="430"/>
      <c r="D691" s="430"/>
      <c r="E691" s="430"/>
      <c r="F691" s="430"/>
      <c r="G691" s="430"/>
      <c r="H691" s="430"/>
      <c r="I691" s="430"/>
      <c r="J691" s="430"/>
      <c r="K691" s="430"/>
      <c r="L691" s="430"/>
      <c r="M691" s="430"/>
      <c r="N691" s="52"/>
      <c r="O691" s="52"/>
      <c r="P691" s="52"/>
      <c r="Q691" s="52"/>
      <c r="R691" s="52"/>
      <c r="S691" s="52"/>
      <c r="T691" s="52"/>
      <c r="U691" s="52"/>
      <c r="V691" s="52"/>
      <c r="W691" s="52"/>
      <c r="X691" s="52"/>
      <c r="Y691" s="52"/>
      <c r="Z691" s="52"/>
    </row>
    <row r="692" spans="1:26" ht="14.25" customHeight="1">
      <c r="A692" s="51"/>
      <c r="B692" s="51"/>
      <c r="C692" s="430"/>
      <c r="D692" s="430"/>
      <c r="E692" s="430"/>
      <c r="F692" s="430"/>
      <c r="G692" s="430"/>
      <c r="H692" s="430"/>
      <c r="I692" s="430"/>
      <c r="J692" s="430"/>
      <c r="K692" s="430"/>
      <c r="L692" s="430"/>
      <c r="M692" s="430"/>
      <c r="N692" s="52"/>
      <c r="O692" s="52"/>
      <c r="P692" s="52"/>
      <c r="Q692" s="52"/>
      <c r="R692" s="52"/>
      <c r="S692" s="52"/>
      <c r="T692" s="52"/>
      <c r="U692" s="52"/>
      <c r="V692" s="52"/>
      <c r="W692" s="52"/>
      <c r="X692" s="52"/>
      <c r="Y692" s="52"/>
      <c r="Z692" s="52"/>
    </row>
    <row r="693" spans="1:26" ht="14.25" customHeight="1">
      <c r="A693" s="51"/>
      <c r="B693" s="51"/>
      <c r="C693" s="430"/>
      <c r="D693" s="430"/>
      <c r="E693" s="430"/>
      <c r="F693" s="430"/>
      <c r="G693" s="430"/>
      <c r="H693" s="430"/>
      <c r="I693" s="430"/>
      <c r="J693" s="430"/>
      <c r="K693" s="430"/>
      <c r="L693" s="430"/>
      <c r="M693" s="430"/>
      <c r="N693" s="52"/>
      <c r="O693" s="52"/>
      <c r="P693" s="52"/>
      <c r="Q693" s="52"/>
      <c r="R693" s="52"/>
      <c r="S693" s="52"/>
      <c r="T693" s="52"/>
      <c r="U693" s="52"/>
      <c r="V693" s="52"/>
      <c r="W693" s="52"/>
      <c r="X693" s="52"/>
      <c r="Y693" s="52"/>
      <c r="Z693" s="52"/>
    </row>
    <row r="694" spans="1:26" ht="14.25" customHeight="1">
      <c r="A694" s="51"/>
      <c r="B694" s="51"/>
      <c r="C694" s="430"/>
      <c r="D694" s="430"/>
      <c r="E694" s="430"/>
      <c r="F694" s="430"/>
      <c r="G694" s="430"/>
      <c r="H694" s="430"/>
      <c r="I694" s="430"/>
      <c r="J694" s="430"/>
      <c r="K694" s="430"/>
      <c r="L694" s="430"/>
      <c r="M694" s="430"/>
      <c r="N694" s="52"/>
      <c r="O694" s="52"/>
      <c r="P694" s="52"/>
      <c r="Q694" s="52"/>
      <c r="R694" s="52"/>
      <c r="S694" s="52"/>
      <c r="T694" s="52"/>
      <c r="U694" s="52"/>
      <c r="V694" s="52"/>
      <c r="W694" s="52"/>
      <c r="X694" s="52"/>
      <c r="Y694" s="52"/>
      <c r="Z694" s="52"/>
    </row>
    <row r="695" spans="1:26" ht="14.25" customHeight="1">
      <c r="A695" s="51"/>
      <c r="B695" s="51"/>
      <c r="C695" s="430"/>
      <c r="D695" s="430"/>
      <c r="E695" s="430"/>
      <c r="F695" s="430"/>
      <c r="G695" s="430"/>
      <c r="H695" s="430"/>
      <c r="I695" s="430"/>
      <c r="J695" s="430"/>
      <c r="K695" s="430"/>
      <c r="L695" s="430"/>
      <c r="M695" s="430"/>
      <c r="N695" s="52"/>
      <c r="O695" s="52"/>
      <c r="P695" s="52"/>
      <c r="Q695" s="52"/>
      <c r="R695" s="52"/>
      <c r="S695" s="52"/>
      <c r="T695" s="52"/>
      <c r="U695" s="52"/>
      <c r="V695" s="52"/>
      <c r="W695" s="52"/>
      <c r="X695" s="52"/>
      <c r="Y695" s="52"/>
      <c r="Z695" s="52"/>
    </row>
    <row r="696" spans="1:26" ht="14.25" customHeight="1">
      <c r="A696" s="51"/>
      <c r="B696" s="51"/>
      <c r="C696" s="430"/>
      <c r="D696" s="430"/>
      <c r="E696" s="430"/>
      <c r="F696" s="430"/>
      <c r="G696" s="430"/>
      <c r="H696" s="430"/>
      <c r="I696" s="430"/>
      <c r="J696" s="430"/>
      <c r="K696" s="430"/>
      <c r="L696" s="430"/>
      <c r="M696" s="430"/>
      <c r="N696" s="52"/>
      <c r="O696" s="52"/>
      <c r="P696" s="52"/>
      <c r="Q696" s="52"/>
      <c r="R696" s="52"/>
      <c r="S696" s="52"/>
      <c r="T696" s="52"/>
      <c r="U696" s="52"/>
      <c r="V696" s="52"/>
      <c r="W696" s="52"/>
      <c r="X696" s="52"/>
      <c r="Y696" s="52"/>
      <c r="Z696" s="52"/>
    </row>
    <row r="697" spans="1:26" ht="14.25" customHeight="1">
      <c r="A697" s="51"/>
      <c r="B697" s="51"/>
      <c r="C697" s="430"/>
      <c r="D697" s="430"/>
      <c r="E697" s="430"/>
      <c r="F697" s="430"/>
      <c r="G697" s="430"/>
      <c r="H697" s="430"/>
      <c r="I697" s="430"/>
      <c r="J697" s="430"/>
      <c r="K697" s="430"/>
      <c r="L697" s="430"/>
      <c r="M697" s="430"/>
      <c r="N697" s="52"/>
      <c r="O697" s="52"/>
      <c r="P697" s="52"/>
      <c r="Q697" s="52"/>
      <c r="R697" s="52"/>
      <c r="S697" s="52"/>
      <c r="T697" s="52"/>
      <c r="U697" s="52"/>
      <c r="V697" s="52"/>
      <c r="W697" s="52"/>
      <c r="X697" s="52"/>
      <c r="Y697" s="52"/>
      <c r="Z697" s="52"/>
    </row>
    <row r="698" spans="1:26" ht="14.25" customHeight="1">
      <c r="A698" s="51"/>
      <c r="B698" s="51"/>
      <c r="C698" s="430"/>
      <c r="D698" s="430"/>
      <c r="E698" s="430"/>
      <c r="F698" s="430"/>
      <c r="G698" s="430"/>
      <c r="H698" s="430"/>
      <c r="I698" s="430"/>
      <c r="J698" s="430"/>
      <c r="K698" s="430"/>
      <c r="L698" s="430"/>
      <c r="M698" s="430"/>
      <c r="N698" s="52"/>
      <c r="O698" s="52"/>
      <c r="P698" s="52"/>
      <c r="Q698" s="52"/>
      <c r="R698" s="52"/>
      <c r="S698" s="52"/>
      <c r="T698" s="52"/>
      <c r="U698" s="52"/>
      <c r="V698" s="52"/>
      <c r="W698" s="52"/>
      <c r="X698" s="52"/>
      <c r="Y698" s="52"/>
      <c r="Z698" s="52"/>
    </row>
    <row r="699" spans="1:26" ht="14.25" customHeight="1">
      <c r="A699" s="51"/>
      <c r="B699" s="51"/>
      <c r="C699" s="430"/>
      <c r="D699" s="430"/>
      <c r="E699" s="430"/>
      <c r="F699" s="430"/>
      <c r="G699" s="430"/>
      <c r="H699" s="430"/>
      <c r="I699" s="430"/>
      <c r="J699" s="430"/>
      <c r="K699" s="430"/>
      <c r="L699" s="430"/>
      <c r="M699" s="430"/>
      <c r="N699" s="52"/>
      <c r="O699" s="52"/>
      <c r="P699" s="52"/>
      <c r="Q699" s="52"/>
      <c r="R699" s="52"/>
      <c r="S699" s="52"/>
      <c r="T699" s="52"/>
      <c r="U699" s="52"/>
      <c r="V699" s="52"/>
      <c r="W699" s="52"/>
      <c r="X699" s="52"/>
      <c r="Y699" s="52"/>
      <c r="Z699" s="52"/>
    </row>
    <row r="700" spans="1:26" ht="14.25" customHeight="1">
      <c r="A700" s="51"/>
      <c r="B700" s="51"/>
      <c r="C700" s="430"/>
      <c r="D700" s="430"/>
      <c r="E700" s="430"/>
      <c r="F700" s="430"/>
      <c r="G700" s="430"/>
      <c r="H700" s="430"/>
      <c r="I700" s="430"/>
      <c r="J700" s="430"/>
      <c r="K700" s="430"/>
      <c r="L700" s="430"/>
      <c r="M700" s="430"/>
      <c r="N700" s="52"/>
      <c r="O700" s="52"/>
      <c r="P700" s="52"/>
      <c r="Q700" s="52"/>
      <c r="R700" s="52"/>
      <c r="S700" s="52"/>
      <c r="T700" s="52"/>
      <c r="U700" s="52"/>
      <c r="V700" s="52"/>
      <c r="W700" s="52"/>
      <c r="X700" s="52"/>
      <c r="Y700" s="52"/>
      <c r="Z700" s="52"/>
    </row>
    <row r="701" spans="1:26" ht="14.25" customHeight="1">
      <c r="A701" s="51"/>
      <c r="B701" s="51"/>
      <c r="C701" s="430"/>
      <c r="D701" s="430"/>
      <c r="E701" s="430"/>
      <c r="F701" s="430"/>
      <c r="G701" s="430"/>
      <c r="H701" s="430"/>
      <c r="I701" s="430"/>
      <c r="J701" s="430"/>
      <c r="K701" s="430"/>
      <c r="L701" s="430"/>
      <c r="M701" s="430"/>
      <c r="N701" s="52"/>
      <c r="O701" s="52"/>
      <c r="P701" s="52"/>
      <c r="Q701" s="52"/>
      <c r="R701" s="52"/>
      <c r="S701" s="52"/>
      <c r="T701" s="52"/>
      <c r="U701" s="52"/>
      <c r="V701" s="52"/>
      <c r="W701" s="52"/>
      <c r="X701" s="52"/>
      <c r="Y701" s="52"/>
      <c r="Z701" s="52"/>
    </row>
    <row r="702" spans="1:26" ht="14.25" customHeight="1">
      <c r="A702" s="51"/>
      <c r="B702" s="51"/>
      <c r="C702" s="430"/>
      <c r="D702" s="430"/>
      <c r="E702" s="430"/>
      <c r="F702" s="430"/>
      <c r="G702" s="430"/>
      <c r="H702" s="430"/>
      <c r="I702" s="430"/>
      <c r="J702" s="430"/>
      <c r="K702" s="430"/>
      <c r="L702" s="430"/>
      <c r="M702" s="430"/>
      <c r="N702" s="52"/>
      <c r="O702" s="52"/>
      <c r="P702" s="52"/>
      <c r="Q702" s="52"/>
      <c r="R702" s="52"/>
      <c r="S702" s="52"/>
      <c r="T702" s="52"/>
      <c r="U702" s="52"/>
      <c r="V702" s="52"/>
      <c r="W702" s="52"/>
      <c r="X702" s="52"/>
      <c r="Y702" s="52"/>
      <c r="Z702" s="52"/>
    </row>
    <row r="703" spans="1:26" ht="14.25" customHeight="1">
      <c r="A703" s="51"/>
      <c r="B703" s="51"/>
      <c r="C703" s="430"/>
      <c r="D703" s="430"/>
      <c r="E703" s="430"/>
      <c r="F703" s="430"/>
      <c r="G703" s="430"/>
      <c r="H703" s="430"/>
      <c r="I703" s="430"/>
      <c r="J703" s="430"/>
      <c r="K703" s="430"/>
      <c r="L703" s="430"/>
      <c r="M703" s="430"/>
      <c r="N703" s="52"/>
      <c r="O703" s="52"/>
      <c r="P703" s="52"/>
      <c r="Q703" s="52"/>
      <c r="R703" s="52"/>
      <c r="S703" s="52"/>
      <c r="T703" s="52"/>
      <c r="U703" s="52"/>
      <c r="V703" s="52"/>
      <c r="W703" s="52"/>
      <c r="X703" s="52"/>
      <c r="Y703" s="52"/>
      <c r="Z703" s="52"/>
    </row>
    <row r="704" spans="1:26" ht="14.25" customHeight="1">
      <c r="A704" s="51"/>
      <c r="B704" s="51"/>
      <c r="C704" s="430"/>
      <c r="D704" s="430"/>
      <c r="E704" s="430"/>
      <c r="F704" s="430"/>
      <c r="G704" s="430"/>
      <c r="H704" s="430"/>
      <c r="I704" s="430"/>
      <c r="J704" s="430"/>
      <c r="K704" s="430"/>
      <c r="L704" s="430"/>
      <c r="M704" s="430"/>
      <c r="N704" s="52"/>
      <c r="O704" s="52"/>
      <c r="P704" s="52"/>
      <c r="Q704" s="52"/>
      <c r="R704" s="52"/>
      <c r="S704" s="52"/>
      <c r="T704" s="52"/>
      <c r="U704" s="52"/>
      <c r="V704" s="52"/>
      <c r="W704" s="52"/>
      <c r="X704" s="52"/>
      <c r="Y704" s="52"/>
      <c r="Z704" s="52"/>
    </row>
    <row r="705" spans="1:26" ht="14.25" customHeight="1">
      <c r="A705" s="51"/>
      <c r="B705" s="51"/>
      <c r="C705" s="430"/>
      <c r="D705" s="430"/>
      <c r="E705" s="430"/>
      <c r="F705" s="430"/>
      <c r="G705" s="430"/>
      <c r="H705" s="430"/>
      <c r="I705" s="430"/>
      <c r="J705" s="430"/>
      <c r="K705" s="430"/>
      <c r="L705" s="430"/>
      <c r="M705" s="430"/>
      <c r="N705" s="52"/>
      <c r="O705" s="52"/>
      <c r="P705" s="52"/>
      <c r="Q705" s="52"/>
      <c r="R705" s="52"/>
      <c r="S705" s="52"/>
      <c r="T705" s="52"/>
      <c r="U705" s="52"/>
      <c r="V705" s="52"/>
      <c r="W705" s="52"/>
      <c r="X705" s="52"/>
      <c r="Y705" s="52"/>
      <c r="Z705" s="52"/>
    </row>
    <row r="706" spans="1:26" ht="14.25" customHeight="1">
      <c r="A706" s="51"/>
      <c r="B706" s="51"/>
      <c r="C706" s="430"/>
      <c r="D706" s="430"/>
      <c r="E706" s="430"/>
      <c r="F706" s="430"/>
      <c r="G706" s="430"/>
      <c r="H706" s="430"/>
      <c r="I706" s="430"/>
      <c r="J706" s="430"/>
      <c r="K706" s="430"/>
      <c r="L706" s="430"/>
      <c r="M706" s="430"/>
      <c r="N706" s="52"/>
      <c r="O706" s="52"/>
      <c r="P706" s="52"/>
      <c r="Q706" s="52"/>
      <c r="R706" s="52"/>
      <c r="S706" s="52"/>
      <c r="T706" s="52"/>
      <c r="U706" s="52"/>
      <c r="V706" s="52"/>
      <c r="W706" s="52"/>
      <c r="X706" s="52"/>
      <c r="Y706" s="52"/>
      <c r="Z706" s="52"/>
    </row>
    <row r="707" spans="1:26" ht="14.25" customHeight="1">
      <c r="A707" s="51"/>
      <c r="B707" s="51"/>
      <c r="C707" s="430"/>
      <c r="D707" s="430"/>
      <c r="E707" s="430"/>
      <c r="F707" s="430"/>
      <c r="G707" s="430"/>
      <c r="H707" s="430"/>
      <c r="I707" s="430"/>
      <c r="J707" s="430"/>
      <c r="K707" s="430"/>
      <c r="L707" s="430"/>
      <c r="M707" s="430"/>
      <c r="N707" s="52"/>
      <c r="O707" s="52"/>
      <c r="P707" s="52"/>
      <c r="Q707" s="52"/>
      <c r="R707" s="52"/>
      <c r="S707" s="52"/>
      <c r="T707" s="52"/>
      <c r="U707" s="52"/>
      <c r="V707" s="52"/>
      <c r="W707" s="52"/>
      <c r="X707" s="52"/>
      <c r="Y707" s="52"/>
      <c r="Z707" s="52"/>
    </row>
    <row r="708" spans="1:26" ht="14.25" customHeight="1">
      <c r="A708" s="51"/>
      <c r="B708" s="51"/>
      <c r="C708" s="430"/>
      <c r="D708" s="430"/>
      <c r="E708" s="430"/>
      <c r="F708" s="430"/>
      <c r="G708" s="430"/>
      <c r="H708" s="430"/>
      <c r="I708" s="430"/>
      <c r="J708" s="430"/>
      <c r="K708" s="430"/>
      <c r="L708" s="430"/>
      <c r="M708" s="430"/>
      <c r="N708" s="52"/>
      <c r="O708" s="52"/>
      <c r="P708" s="52"/>
      <c r="Q708" s="52"/>
      <c r="R708" s="52"/>
      <c r="S708" s="52"/>
      <c r="T708" s="52"/>
      <c r="U708" s="52"/>
      <c r="V708" s="52"/>
      <c r="W708" s="52"/>
      <c r="X708" s="52"/>
      <c r="Y708" s="52"/>
      <c r="Z708" s="52"/>
    </row>
    <row r="709" spans="1:26" ht="14.25" customHeight="1">
      <c r="A709" s="51"/>
      <c r="B709" s="51"/>
      <c r="C709" s="430"/>
      <c r="D709" s="430"/>
      <c r="E709" s="430"/>
      <c r="F709" s="430"/>
      <c r="G709" s="430"/>
      <c r="H709" s="430"/>
      <c r="I709" s="430"/>
      <c r="J709" s="430"/>
      <c r="K709" s="430"/>
      <c r="L709" s="430"/>
      <c r="M709" s="430"/>
      <c r="N709" s="52"/>
      <c r="O709" s="52"/>
      <c r="P709" s="52"/>
      <c r="Q709" s="52"/>
      <c r="R709" s="52"/>
      <c r="S709" s="52"/>
      <c r="T709" s="52"/>
      <c r="U709" s="52"/>
      <c r="V709" s="52"/>
      <c r="W709" s="52"/>
      <c r="X709" s="52"/>
      <c r="Y709" s="52"/>
      <c r="Z709" s="52"/>
    </row>
    <row r="710" spans="1:26" ht="14.25" customHeight="1">
      <c r="A710" s="51"/>
      <c r="B710" s="51"/>
      <c r="C710" s="430"/>
      <c r="D710" s="430"/>
      <c r="E710" s="430"/>
      <c r="F710" s="430"/>
      <c r="G710" s="430"/>
      <c r="H710" s="430"/>
      <c r="I710" s="430"/>
      <c r="J710" s="430"/>
      <c r="K710" s="430"/>
      <c r="L710" s="430"/>
      <c r="M710" s="430"/>
      <c r="N710" s="52"/>
      <c r="O710" s="52"/>
      <c r="P710" s="52"/>
      <c r="Q710" s="52"/>
      <c r="R710" s="52"/>
      <c r="S710" s="52"/>
      <c r="T710" s="52"/>
      <c r="U710" s="52"/>
      <c r="V710" s="52"/>
      <c r="W710" s="52"/>
      <c r="X710" s="52"/>
      <c r="Y710" s="52"/>
      <c r="Z710" s="52"/>
    </row>
    <row r="711" spans="1:26" ht="14.25" customHeight="1">
      <c r="A711" s="51"/>
      <c r="B711" s="51"/>
      <c r="C711" s="430"/>
      <c r="D711" s="430"/>
      <c r="E711" s="430"/>
      <c r="F711" s="430"/>
      <c r="G711" s="430"/>
      <c r="H711" s="430"/>
      <c r="I711" s="430"/>
      <c r="J711" s="430"/>
      <c r="K711" s="430"/>
      <c r="L711" s="430"/>
      <c r="M711" s="430"/>
      <c r="N711" s="52"/>
      <c r="O711" s="52"/>
      <c r="P711" s="52"/>
      <c r="Q711" s="52"/>
      <c r="R711" s="52"/>
      <c r="S711" s="52"/>
      <c r="T711" s="52"/>
      <c r="U711" s="52"/>
      <c r="V711" s="52"/>
      <c r="W711" s="52"/>
      <c r="X711" s="52"/>
      <c r="Y711" s="52"/>
      <c r="Z711" s="52"/>
    </row>
    <row r="712" spans="1:26" ht="14.25" customHeight="1">
      <c r="A712" s="51"/>
      <c r="B712" s="51"/>
      <c r="C712" s="430"/>
      <c r="D712" s="430"/>
      <c r="E712" s="430"/>
      <c r="F712" s="430"/>
      <c r="G712" s="430"/>
      <c r="H712" s="430"/>
      <c r="I712" s="430"/>
      <c r="J712" s="430"/>
      <c r="K712" s="430"/>
      <c r="L712" s="430"/>
      <c r="M712" s="430"/>
      <c r="N712" s="52"/>
      <c r="O712" s="52"/>
      <c r="P712" s="52"/>
      <c r="Q712" s="52"/>
      <c r="R712" s="52"/>
      <c r="S712" s="52"/>
      <c r="T712" s="52"/>
      <c r="U712" s="52"/>
      <c r="V712" s="52"/>
      <c r="W712" s="52"/>
      <c r="X712" s="52"/>
      <c r="Y712" s="52"/>
      <c r="Z712" s="52"/>
    </row>
    <row r="713" spans="1:26" ht="14.25" customHeight="1">
      <c r="A713" s="51"/>
      <c r="B713" s="51"/>
      <c r="C713" s="430"/>
      <c r="D713" s="430"/>
      <c r="E713" s="430"/>
      <c r="F713" s="430"/>
      <c r="G713" s="430"/>
      <c r="H713" s="430"/>
      <c r="I713" s="430"/>
      <c r="J713" s="430"/>
      <c r="K713" s="430"/>
      <c r="L713" s="430"/>
      <c r="M713" s="430"/>
      <c r="N713" s="52"/>
      <c r="O713" s="52"/>
      <c r="P713" s="52"/>
      <c r="Q713" s="52"/>
      <c r="R713" s="52"/>
      <c r="S713" s="52"/>
      <c r="T713" s="52"/>
      <c r="U713" s="52"/>
      <c r="V713" s="52"/>
      <c r="W713" s="52"/>
      <c r="X713" s="52"/>
      <c r="Y713" s="52"/>
      <c r="Z713" s="52"/>
    </row>
    <row r="714" spans="1:26" ht="14.25" customHeight="1">
      <c r="A714" s="51"/>
      <c r="B714" s="51"/>
      <c r="C714" s="430"/>
      <c r="D714" s="430"/>
      <c r="E714" s="430"/>
      <c r="F714" s="430"/>
      <c r="G714" s="430"/>
      <c r="H714" s="430"/>
      <c r="I714" s="430"/>
      <c r="J714" s="430"/>
      <c r="K714" s="430"/>
      <c r="L714" s="430"/>
      <c r="M714" s="430"/>
      <c r="N714" s="52"/>
      <c r="O714" s="52"/>
      <c r="P714" s="52"/>
      <c r="Q714" s="52"/>
      <c r="R714" s="52"/>
      <c r="S714" s="52"/>
      <c r="T714" s="52"/>
      <c r="U714" s="52"/>
      <c r="V714" s="52"/>
      <c r="W714" s="52"/>
      <c r="X714" s="52"/>
      <c r="Y714" s="52"/>
      <c r="Z714" s="52"/>
    </row>
    <row r="715" spans="1:26" ht="14.25" customHeight="1">
      <c r="A715" s="51"/>
      <c r="B715" s="51"/>
      <c r="C715" s="430"/>
      <c r="D715" s="430"/>
      <c r="E715" s="430"/>
      <c r="F715" s="430"/>
      <c r="G715" s="430"/>
      <c r="H715" s="430"/>
      <c r="I715" s="430"/>
      <c r="J715" s="430"/>
      <c r="K715" s="430"/>
      <c r="L715" s="430"/>
      <c r="M715" s="430"/>
      <c r="N715" s="52"/>
      <c r="O715" s="52"/>
      <c r="P715" s="52"/>
      <c r="Q715" s="52"/>
      <c r="R715" s="52"/>
      <c r="S715" s="52"/>
      <c r="T715" s="52"/>
      <c r="U715" s="52"/>
      <c r="V715" s="52"/>
      <c r="W715" s="52"/>
      <c r="X715" s="52"/>
      <c r="Y715" s="52"/>
      <c r="Z715" s="52"/>
    </row>
    <row r="716" spans="1:26" ht="14.25" customHeight="1">
      <c r="A716" s="51"/>
      <c r="B716" s="51"/>
      <c r="C716" s="430"/>
      <c r="D716" s="430"/>
      <c r="E716" s="430"/>
      <c r="F716" s="430"/>
      <c r="G716" s="430"/>
      <c r="H716" s="430"/>
      <c r="I716" s="430"/>
      <c r="J716" s="430"/>
      <c r="K716" s="430"/>
      <c r="L716" s="430"/>
      <c r="M716" s="430"/>
      <c r="N716" s="52"/>
      <c r="O716" s="52"/>
      <c r="P716" s="52"/>
      <c r="Q716" s="52"/>
      <c r="R716" s="52"/>
      <c r="S716" s="52"/>
      <c r="T716" s="52"/>
      <c r="U716" s="52"/>
      <c r="V716" s="52"/>
      <c r="W716" s="52"/>
      <c r="X716" s="52"/>
      <c r="Y716" s="52"/>
      <c r="Z716" s="52"/>
    </row>
    <row r="717" spans="1:26" ht="14.25" customHeight="1">
      <c r="A717" s="51"/>
      <c r="B717" s="51"/>
      <c r="C717" s="430"/>
      <c r="D717" s="430"/>
      <c r="E717" s="430"/>
      <c r="F717" s="430"/>
      <c r="G717" s="430"/>
      <c r="H717" s="430"/>
      <c r="I717" s="430"/>
      <c r="J717" s="430"/>
      <c r="K717" s="430"/>
      <c r="L717" s="430"/>
      <c r="M717" s="430"/>
      <c r="N717" s="52"/>
      <c r="O717" s="52"/>
      <c r="P717" s="52"/>
      <c r="Q717" s="52"/>
      <c r="R717" s="52"/>
      <c r="S717" s="52"/>
      <c r="T717" s="52"/>
      <c r="U717" s="52"/>
      <c r="V717" s="52"/>
      <c r="W717" s="52"/>
      <c r="X717" s="52"/>
      <c r="Y717" s="52"/>
      <c r="Z717" s="52"/>
    </row>
    <row r="718" spans="1:26" ht="14.25" customHeight="1">
      <c r="A718" s="51"/>
      <c r="B718" s="51"/>
      <c r="C718" s="430"/>
      <c r="D718" s="430"/>
      <c r="E718" s="430"/>
      <c r="F718" s="430"/>
      <c r="G718" s="430"/>
      <c r="H718" s="430"/>
      <c r="I718" s="430"/>
      <c r="J718" s="430"/>
      <c r="K718" s="430"/>
      <c r="L718" s="430"/>
      <c r="M718" s="430"/>
      <c r="N718" s="52"/>
      <c r="O718" s="52"/>
      <c r="P718" s="52"/>
      <c r="Q718" s="52"/>
      <c r="R718" s="52"/>
      <c r="S718" s="52"/>
      <c r="T718" s="52"/>
      <c r="U718" s="52"/>
      <c r="V718" s="52"/>
      <c r="W718" s="52"/>
      <c r="X718" s="52"/>
      <c r="Y718" s="52"/>
      <c r="Z718" s="52"/>
    </row>
    <row r="719" spans="1:26" ht="14.25" customHeight="1">
      <c r="A719" s="51"/>
      <c r="B719" s="51"/>
      <c r="C719" s="430"/>
      <c r="D719" s="430"/>
      <c r="E719" s="430"/>
      <c r="F719" s="430"/>
      <c r="G719" s="430"/>
      <c r="H719" s="430"/>
      <c r="I719" s="430"/>
      <c r="J719" s="430"/>
      <c r="K719" s="430"/>
      <c r="L719" s="430"/>
      <c r="M719" s="430"/>
      <c r="N719" s="52"/>
      <c r="O719" s="52"/>
      <c r="P719" s="52"/>
      <c r="Q719" s="52"/>
      <c r="R719" s="52"/>
      <c r="S719" s="52"/>
      <c r="T719" s="52"/>
      <c r="U719" s="52"/>
      <c r="V719" s="52"/>
      <c r="W719" s="52"/>
      <c r="X719" s="52"/>
      <c r="Y719" s="52"/>
      <c r="Z719" s="52"/>
    </row>
    <row r="720" spans="1:26" ht="14.25" customHeight="1">
      <c r="A720" s="51"/>
      <c r="B720" s="51"/>
      <c r="C720" s="430"/>
      <c r="D720" s="430"/>
      <c r="E720" s="430"/>
      <c r="F720" s="430"/>
      <c r="G720" s="430"/>
      <c r="H720" s="430"/>
      <c r="I720" s="430"/>
      <c r="J720" s="430"/>
      <c r="K720" s="430"/>
      <c r="L720" s="430"/>
      <c r="M720" s="430"/>
      <c r="N720" s="52"/>
      <c r="O720" s="52"/>
      <c r="P720" s="52"/>
      <c r="Q720" s="52"/>
      <c r="R720" s="52"/>
      <c r="S720" s="52"/>
      <c r="T720" s="52"/>
      <c r="U720" s="52"/>
      <c r="V720" s="52"/>
      <c r="W720" s="52"/>
      <c r="X720" s="52"/>
      <c r="Y720" s="52"/>
      <c r="Z720" s="52"/>
    </row>
    <row r="721" spans="1:26" ht="14.25" customHeight="1">
      <c r="A721" s="51"/>
      <c r="B721" s="51"/>
      <c r="C721" s="430"/>
      <c r="D721" s="430"/>
      <c r="E721" s="430"/>
      <c r="F721" s="430"/>
      <c r="G721" s="430"/>
      <c r="H721" s="430"/>
      <c r="I721" s="430"/>
      <c r="J721" s="430"/>
      <c r="K721" s="430"/>
      <c r="L721" s="430"/>
      <c r="M721" s="430"/>
      <c r="N721" s="52"/>
      <c r="O721" s="52"/>
      <c r="P721" s="52"/>
      <c r="Q721" s="52"/>
      <c r="R721" s="52"/>
      <c r="S721" s="52"/>
      <c r="T721" s="52"/>
      <c r="U721" s="52"/>
      <c r="V721" s="52"/>
      <c r="W721" s="52"/>
      <c r="X721" s="52"/>
      <c r="Y721" s="52"/>
      <c r="Z721" s="52"/>
    </row>
    <row r="722" spans="1:26" ht="14.25" customHeight="1">
      <c r="A722" s="51"/>
      <c r="B722" s="51"/>
      <c r="C722" s="430"/>
      <c r="D722" s="430"/>
      <c r="E722" s="430"/>
      <c r="F722" s="430"/>
      <c r="G722" s="430"/>
      <c r="H722" s="430"/>
      <c r="I722" s="430"/>
      <c r="J722" s="430"/>
      <c r="K722" s="430"/>
      <c r="L722" s="430"/>
      <c r="M722" s="430"/>
      <c r="N722" s="52"/>
      <c r="O722" s="52"/>
      <c r="P722" s="52"/>
      <c r="Q722" s="52"/>
      <c r="R722" s="52"/>
      <c r="S722" s="52"/>
      <c r="T722" s="52"/>
      <c r="U722" s="52"/>
      <c r="V722" s="52"/>
      <c r="W722" s="52"/>
      <c r="X722" s="52"/>
      <c r="Y722" s="52"/>
      <c r="Z722" s="52"/>
    </row>
    <row r="723" spans="1:26" ht="14.25" customHeight="1">
      <c r="A723" s="51"/>
      <c r="B723" s="51"/>
      <c r="C723" s="430"/>
      <c r="D723" s="430"/>
      <c r="E723" s="430"/>
      <c r="F723" s="430"/>
      <c r="G723" s="430"/>
      <c r="H723" s="430"/>
      <c r="I723" s="430"/>
      <c r="J723" s="430"/>
      <c r="K723" s="430"/>
      <c r="L723" s="430"/>
      <c r="M723" s="430"/>
      <c r="N723" s="52"/>
      <c r="O723" s="52"/>
      <c r="P723" s="52"/>
      <c r="Q723" s="52"/>
      <c r="R723" s="52"/>
      <c r="S723" s="52"/>
      <c r="T723" s="52"/>
      <c r="U723" s="52"/>
      <c r="V723" s="52"/>
      <c r="W723" s="52"/>
      <c r="X723" s="52"/>
      <c r="Y723" s="52"/>
      <c r="Z723" s="52"/>
    </row>
    <row r="724" spans="1:26" ht="14.25" customHeight="1">
      <c r="A724" s="51"/>
      <c r="B724" s="51"/>
      <c r="C724" s="430"/>
      <c r="D724" s="430"/>
      <c r="E724" s="430"/>
      <c r="F724" s="430"/>
      <c r="G724" s="430"/>
      <c r="H724" s="430"/>
      <c r="I724" s="430"/>
      <c r="J724" s="430"/>
      <c r="K724" s="430"/>
      <c r="L724" s="430"/>
      <c r="M724" s="430"/>
      <c r="N724" s="52"/>
      <c r="O724" s="52"/>
      <c r="P724" s="52"/>
      <c r="Q724" s="52"/>
      <c r="R724" s="52"/>
      <c r="S724" s="52"/>
      <c r="T724" s="52"/>
      <c r="U724" s="52"/>
      <c r="V724" s="52"/>
      <c r="W724" s="52"/>
      <c r="X724" s="52"/>
      <c r="Y724" s="52"/>
      <c r="Z724" s="52"/>
    </row>
    <row r="725" spans="1:26" ht="14.25" customHeight="1">
      <c r="A725" s="51"/>
      <c r="B725" s="51"/>
      <c r="C725" s="430"/>
      <c r="D725" s="430"/>
      <c r="E725" s="430"/>
      <c r="F725" s="430"/>
      <c r="G725" s="430"/>
      <c r="H725" s="430"/>
      <c r="I725" s="430"/>
      <c r="J725" s="430"/>
      <c r="K725" s="430"/>
      <c r="L725" s="430"/>
      <c r="M725" s="430"/>
      <c r="N725" s="52"/>
      <c r="O725" s="52"/>
      <c r="P725" s="52"/>
      <c r="Q725" s="52"/>
      <c r="R725" s="52"/>
      <c r="S725" s="52"/>
      <c r="T725" s="52"/>
      <c r="U725" s="52"/>
      <c r="V725" s="52"/>
      <c r="W725" s="52"/>
      <c r="X725" s="52"/>
      <c r="Y725" s="52"/>
      <c r="Z725" s="52"/>
    </row>
    <row r="726" spans="1:26" ht="14.25" customHeight="1">
      <c r="A726" s="51"/>
      <c r="B726" s="51"/>
      <c r="C726" s="430"/>
      <c r="D726" s="430"/>
      <c r="E726" s="430"/>
      <c r="F726" s="430"/>
      <c r="G726" s="430"/>
      <c r="H726" s="430"/>
      <c r="I726" s="430"/>
      <c r="J726" s="430"/>
      <c r="K726" s="430"/>
      <c r="L726" s="430"/>
      <c r="M726" s="430"/>
      <c r="N726" s="52"/>
      <c r="O726" s="52"/>
      <c r="P726" s="52"/>
      <c r="Q726" s="52"/>
      <c r="R726" s="52"/>
      <c r="S726" s="52"/>
      <c r="T726" s="52"/>
      <c r="U726" s="52"/>
      <c r="V726" s="52"/>
      <c r="W726" s="52"/>
      <c r="X726" s="52"/>
      <c r="Y726" s="52"/>
      <c r="Z726" s="52"/>
    </row>
    <row r="727" spans="1:26" ht="14.25" customHeight="1">
      <c r="A727" s="51"/>
      <c r="B727" s="51"/>
      <c r="C727" s="430"/>
      <c r="D727" s="430"/>
      <c r="E727" s="430"/>
      <c r="F727" s="430"/>
      <c r="G727" s="430"/>
      <c r="H727" s="430"/>
      <c r="I727" s="430"/>
      <c r="J727" s="430"/>
      <c r="K727" s="430"/>
      <c r="L727" s="430"/>
      <c r="M727" s="430"/>
      <c r="N727" s="52"/>
      <c r="O727" s="52"/>
      <c r="P727" s="52"/>
      <c r="Q727" s="52"/>
      <c r="R727" s="52"/>
      <c r="S727" s="52"/>
      <c r="T727" s="52"/>
      <c r="U727" s="52"/>
      <c r="V727" s="52"/>
      <c r="W727" s="52"/>
      <c r="X727" s="52"/>
      <c r="Y727" s="52"/>
      <c r="Z727" s="52"/>
    </row>
    <row r="728" spans="1:26" ht="14.25" customHeight="1">
      <c r="A728" s="51"/>
      <c r="B728" s="51"/>
      <c r="C728" s="430"/>
      <c r="D728" s="430"/>
      <c r="E728" s="430"/>
      <c r="F728" s="430"/>
      <c r="G728" s="430"/>
      <c r="H728" s="430"/>
      <c r="I728" s="430"/>
      <c r="J728" s="430"/>
      <c r="K728" s="430"/>
      <c r="L728" s="430"/>
      <c r="M728" s="430"/>
      <c r="N728" s="52"/>
      <c r="O728" s="52"/>
      <c r="P728" s="52"/>
      <c r="Q728" s="52"/>
      <c r="R728" s="52"/>
      <c r="S728" s="52"/>
      <c r="T728" s="52"/>
      <c r="U728" s="52"/>
      <c r="V728" s="52"/>
      <c r="W728" s="52"/>
      <c r="X728" s="52"/>
      <c r="Y728" s="52"/>
      <c r="Z728" s="52"/>
    </row>
    <row r="729" spans="1:26" ht="14.25" customHeight="1">
      <c r="A729" s="51"/>
      <c r="B729" s="51"/>
      <c r="C729" s="430"/>
      <c r="D729" s="430"/>
      <c r="E729" s="430"/>
      <c r="F729" s="430"/>
      <c r="G729" s="430"/>
      <c r="H729" s="430"/>
      <c r="I729" s="430"/>
      <c r="J729" s="430"/>
      <c r="K729" s="430"/>
      <c r="L729" s="430"/>
      <c r="M729" s="430"/>
      <c r="N729" s="52"/>
      <c r="O729" s="52"/>
      <c r="P729" s="52"/>
      <c r="Q729" s="52"/>
      <c r="R729" s="52"/>
      <c r="S729" s="52"/>
      <c r="T729" s="52"/>
      <c r="U729" s="52"/>
      <c r="V729" s="52"/>
      <c r="W729" s="52"/>
      <c r="X729" s="52"/>
      <c r="Y729" s="52"/>
      <c r="Z729" s="52"/>
    </row>
    <row r="730" spans="1:26" ht="14.25" customHeight="1">
      <c r="A730" s="51"/>
      <c r="B730" s="51"/>
      <c r="C730" s="430"/>
      <c r="D730" s="430"/>
      <c r="E730" s="430"/>
      <c r="F730" s="430"/>
      <c r="G730" s="430"/>
      <c r="H730" s="430"/>
      <c r="I730" s="430"/>
      <c r="J730" s="430"/>
      <c r="K730" s="430"/>
      <c r="L730" s="430"/>
      <c r="M730" s="430"/>
      <c r="N730" s="52"/>
      <c r="O730" s="52"/>
      <c r="P730" s="52"/>
      <c r="Q730" s="52"/>
      <c r="R730" s="52"/>
      <c r="S730" s="52"/>
      <c r="T730" s="52"/>
      <c r="U730" s="52"/>
      <c r="V730" s="52"/>
      <c r="W730" s="52"/>
      <c r="X730" s="52"/>
      <c r="Y730" s="52"/>
      <c r="Z730" s="52"/>
    </row>
    <row r="731" spans="1:26" ht="14.25" customHeight="1">
      <c r="A731" s="51"/>
      <c r="B731" s="51"/>
      <c r="C731" s="430"/>
      <c r="D731" s="430"/>
      <c r="E731" s="430"/>
      <c r="F731" s="430"/>
      <c r="G731" s="430"/>
      <c r="H731" s="430"/>
      <c r="I731" s="430"/>
      <c r="J731" s="430"/>
      <c r="K731" s="430"/>
      <c r="L731" s="430"/>
      <c r="M731" s="430"/>
      <c r="N731" s="52"/>
      <c r="O731" s="52"/>
      <c r="P731" s="52"/>
      <c r="Q731" s="52"/>
      <c r="R731" s="52"/>
      <c r="S731" s="52"/>
      <c r="T731" s="52"/>
      <c r="U731" s="52"/>
      <c r="V731" s="52"/>
      <c r="W731" s="52"/>
      <c r="X731" s="52"/>
      <c r="Y731" s="52"/>
      <c r="Z731" s="52"/>
    </row>
    <row r="732" spans="1:26" ht="14.25" customHeight="1">
      <c r="A732" s="51"/>
      <c r="B732" s="51"/>
      <c r="C732" s="430"/>
      <c r="D732" s="430"/>
      <c r="E732" s="430"/>
      <c r="F732" s="430"/>
      <c r="G732" s="430"/>
      <c r="H732" s="430"/>
      <c r="I732" s="430"/>
      <c r="J732" s="430"/>
      <c r="K732" s="430"/>
      <c r="L732" s="430"/>
      <c r="M732" s="430"/>
      <c r="N732" s="52"/>
      <c r="O732" s="52"/>
      <c r="P732" s="52"/>
      <c r="Q732" s="52"/>
      <c r="R732" s="52"/>
      <c r="S732" s="52"/>
      <c r="T732" s="52"/>
      <c r="U732" s="52"/>
      <c r="V732" s="52"/>
      <c r="W732" s="52"/>
      <c r="X732" s="52"/>
      <c r="Y732" s="52"/>
      <c r="Z732" s="52"/>
    </row>
    <row r="733" spans="1:26" ht="14.25" customHeight="1">
      <c r="A733" s="51"/>
      <c r="B733" s="51"/>
      <c r="C733" s="430"/>
      <c r="D733" s="430"/>
      <c r="E733" s="430"/>
      <c r="F733" s="430"/>
      <c r="G733" s="430"/>
      <c r="H733" s="430"/>
      <c r="I733" s="430"/>
      <c r="J733" s="430"/>
      <c r="K733" s="430"/>
      <c r="L733" s="430"/>
      <c r="M733" s="430"/>
      <c r="N733" s="52"/>
      <c r="O733" s="52"/>
      <c r="P733" s="52"/>
      <c r="Q733" s="52"/>
      <c r="R733" s="52"/>
      <c r="S733" s="52"/>
      <c r="T733" s="52"/>
      <c r="U733" s="52"/>
      <c r="V733" s="52"/>
      <c r="W733" s="52"/>
      <c r="X733" s="52"/>
      <c r="Y733" s="52"/>
      <c r="Z733" s="52"/>
    </row>
    <row r="734" spans="1:26" ht="14.25" customHeight="1">
      <c r="A734" s="51"/>
      <c r="B734" s="51"/>
      <c r="C734" s="430"/>
      <c r="D734" s="430"/>
      <c r="E734" s="430"/>
      <c r="F734" s="430"/>
      <c r="G734" s="430"/>
      <c r="H734" s="430"/>
      <c r="I734" s="430"/>
      <c r="J734" s="430"/>
      <c r="K734" s="430"/>
      <c r="L734" s="430"/>
      <c r="M734" s="430"/>
      <c r="N734" s="52"/>
      <c r="O734" s="52"/>
      <c r="P734" s="52"/>
      <c r="Q734" s="52"/>
      <c r="R734" s="52"/>
      <c r="S734" s="52"/>
      <c r="T734" s="52"/>
      <c r="U734" s="52"/>
      <c r="V734" s="52"/>
      <c r="W734" s="52"/>
      <c r="X734" s="52"/>
      <c r="Y734" s="52"/>
      <c r="Z734" s="52"/>
    </row>
    <row r="735" spans="1:26" ht="14.25" customHeight="1">
      <c r="A735" s="51"/>
      <c r="B735" s="51"/>
      <c r="C735" s="430"/>
      <c r="D735" s="430"/>
      <c r="E735" s="430"/>
      <c r="F735" s="430"/>
      <c r="G735" s="430"/>
      <c r="H735" s="430"/>
      <c r="I735" s="430"/>
      <c r="J735" s="430"/>
      <c r="K735" s="430"/>
      <c r="L735" s="430"/>
      <c r="M735" s="430"/>
      <c r="N735" s="52"/>
      <c r="O735" s="52"/>
      <c r="P735" s="52"/>
      <c r="Q735" s="52"/>
      <c r="R735" s="52"/>
      <c r="S735" s="52"/>
      <c r="T735" s="52"/>
      <c r="U735" s="52"/>
      <c r="V735" s="52"/>
      <c r="W735" s="52"/>
      <c r="X735" s="52"/>
      <c r="Y735" s="52"/>
      <c r="Z735" s="52"/>
    </row>
    <row r="736" spans="1:26" ht="14.25" customHeight="1">
      <c r="A736" s="51"/>
      <c r="B736" s="51"/>
      <c r="C736" s="430"/>
      <c r="D736" s="430"/>
      <c r="E736" s="430"/>
      <c r="F736" s="430"/>
      <c r="G736" s="430"/>
      <c r="H736" s="430"/>
      <c r="I736" s="430"/>
      <c r="J736" s="430"/>
      <c r="K736" s="430"/>
      <c r="L736" s="430"/>
      <c r="M736" s="430"/>
      <c r="N736" s="52"/>
      <c r="O736" s="52"/>
      <c r="P736" s="52"/>
      <c r="Q736" s="52"/>
      <c r="R736" s="52"/>
      <c r="S736" s="52"/>
      <c r="T736" s="52"/>
      <c r="U736" s="52"/>
      <c r="V736" s="52"/>
      <c r="W736" s="52"/>
      <c r="X736" s="52"/>
      <c r="Y736" s="52"/>
      <c r="Z736" s="52"/>
    </row>
    <row r="737" spans="1:26" ht="14.25" customHeight="1">
      <c r="A737" s="51"/>
      <c r="B737" s="51"/>
      <c r="C737" s="430"/>
      <c r="D737" s="430"/>
      <c r="E737" s="430"/>
      <c r="F737" s="430"/>
      <c r="G737" s="430"/>
      <c r="H737" s="430"/>
      <c r="I737" s="430"/>
      <c r="J737" s="430"/>
      <c r="K737" s="430"/>
      <c r="L737" s="430"/>
      <c r="M737" s="430"/>
      <c r="N737" s="52"/>
      <c r="O737" s="52"/>
      <c r="P737" s="52"/>
      <c r="Q737" s="52"/>
      <c r="R737" s="52"/>
      <c r="S737" s="52"/>
      <c r="T737" s="52"/>
      <c r="U737" s="52"/>
      <c r="V737" s="52"/>
      <c r="W737" s="52"/>
      <c r="X737" s="52"/>
      <c r="Y737" s="52"/>
      <c r="Z737" s="52"/>
    </row>
    <row r="738" spans="1:26" ht="14.25" customHeight="1">
      <c r="A738" s="51"/>
      <c r="B738" s="51"/>
      <c r="C738" s="430"/>
      <c r="D738" s="430"/>
      <c r="E738" s="430"/>
      <c r="F738" s="430"/>
      <c r="G738" s="430"/>
      <c r="H738" s="430"/>
      <c r="I738" s="430"/>
      <c r="J738" s="430"/>
      <c r="K738" s="430"/>
      <c r="L738" s="430"/>
      <c r="M738" s="430"/>
      <c r="N738" s="52"/>
      <c r="O738" s="52"/>
      <c r="P738" s="52"/>
      <c r="Q738" s="52"/>
      <c r="R738" s="52"/>
      <c r="S738" s="52"/>
      <c r="T738" s="52"/>
      <c r="U738" s="52"/>
      <c r="V738" s="52"/>
      <c r="W738" s="52"/>
      <c r="X738" s="52"/>
      <c r="Y738" s="52"/>
      <c r="Z738" s="52"/>
    </row>
    <row r="739" spans="1:26" ht="14.25" customHeight="1">
      <c r="A739" s="51"/>
      <c r="B739" s="51"/>
      <c r="C739" s="430"/>
      <c r="D739" s="430"/>
      <c r="E739" s="430"/>
      <c r="F739" s="430"/>
      <c r="G739" s="430"/>
      <c r="H739" s="430"/>
      <c r="I739" s="430"/>
      <c r="J739" s="430"/>
      <c r="K739" s="430"/>
      <c r="L739" s="430"/>
      <c r="M739" s="430"/>
      <c r="N739" s="52"/>
      <c r="O739" s="52"/>
      <c r="P739" s="52"/>
      <c r="Q739" s="52"/>
      <c r="R739" s="52"/>
      <c r="S739" s="52"/>
      <c r="T739" s="52"/>
      <c r="U739" s="52"/>
      <c r="V739" s="52"/>
      <c r="W739" s="52"/>
      <c r="X739" s="52"/>
      <c r="Y739" s="52"/>
      <c r="Z739" s="52"/>
    </row>
    <row r="740" spans="1:26" ht="14.25" customHeight="1">
      <c r="A740" s="51"/>
      <c r="B740" s="51"/>
      <c r="C740" s="430"/>
      <c r="D740" s="430"/>
      <c r="E740" s="430"/>
      <c r="F740" s="430"/>
      <c r="G740" s="430"/>
      <c r="H740" s="430"/>
      <c r="I740" s="430"/>
      <c r="J740" s="430"/>
      <c r="K740" s="430"/>
      <c r="L740" s="430"/>
      <c r="M740" s="430"/>
      <c r="N740" s="52"/>
      <c r="O740" s="52"/>
      <c r="P740" s="52"/>
      <c r="Q740" s="52"/>
      <c r="R740" s="52"/>
      <c r="S740" s="52"/>
      <c r="T740" s="52"/>
      <c r="U740" s="52"/>
      <c r="V740" s="52"/>
      <c r="W740" s="52"/>
      <c r="X740" s="52"/>
      <c r="Y740" s="52"/>
      <c r="Z740" s="52"/>
    </row>
    <row r="741" spans="1:26" ht="14.25" customHeight="1">
      <c r="A741" s="51"/>
      <c r="B741" s="51"/>
      <c r="C741" s="430"/>
      <c r="D741" s="430"/>
      <c r="E741" s="430"/>
      <c r="F741" s="430"/>
      <c r="G741" s="430"/>
      <c r="H741" s="430"/>
      <c r="I741" s="430"/>
      <c r="J741" s="430"/>
      <c r="K741" s="430"/>
      <c r="L741" s="430"/>
      <c r="M741" s="430"/>
      <c r="N741" s="52"/>
      <c r="O741" s="52"/>
      <c r="P741" s="52"/>
      <c r="Q741" s="52"/>
      <c r="R741" s="52"/>
      <c r="S741" s="52"/>
      <c r="T741" s="52"/>
      <c r="U741" s="52"/>
      <c r="V741" s="52"/>
      <c r="W741" s="52"/>
      <c r="X741" s="52"/>
      <c r="Y741" s="52"/>
      <c r="Z741" s="52"/>
    </row>
    <row r="742" spans="1:26" ht="14.25" customHeight="1">
      <c r="A742" s="51"/>
      <c r="B742" s="51"/>
      <c r="C742" s="430"/>
      <c r="D742" s="430"/>
      <c r="E742" s="430"/>
      <c r="F742" s="430"/>
      <c r="G742" s="430"/>
      <c r="H742" s="430"/>
      <c r="I742" s="430"/>
      <c r="J742" s="430"/>
      <c r="K742" s="430"/>
      <c r="L742" s="430"/>
      <c r="M742" s="430"/>
      <c r="N742" s="52"/>
      <c r="O742" s="52"/>
      <c r="P742" s="52"/>
      <c r="Q742" s="52"/>
      <c r="R742" s="52"/>
      <c r="S742" s="52"/>
      <c r="T742" s="52"/>
      <c r="U742" s="52"/>
      <c r="V742" s="52"/>
      <c r="W742" s="52"/>
      <c r="X742" s="52"/>
      <c r="Y742" s="52"/>
      <c r="Z742" s="52"/>
    </row>
    <row r="743" spans="1:26" ht="14.25" customHeight="1">
      <c r="A743" s="51"/>
      <c r="B743" s="51"/>
      <c r="C743" s="430"/>
      <c r="D743" s="430"/>
      <c r="E743" s="430"/>
      <c r="F743" s="430"/>
      <c r="G743" s="430"/>
      <c r="H743" s="430"/>
      <c r="I743" s="430"/>
      <c r="J743" s="430"/>
      <c r="K743" s="430"/>
      <c r="L743" s="430"/>
      <c r="M743" s="430"/>
      <c r="N743" s="52"/>
      <c r="O743" s="52"/>
      <c r="P743" s="52"/>
      <c r="Q743" s="52"/>
      <c r="R743" s="52"/>
      <c r="S743" s="52"/>
      <c r="T743" s="52"/>
      <c r="U743" s="52"/>
      <c r="V743" s="52"/>
      <c r="W743" s="52"/>
      <c r="X743" s="52"/>
      <c r="Y743" s="52"/>
      <c r="Z743" s="52"/>
    </row>
    <row r="744" spans="1:26" ht="14.25" customHeight="1">
      <c r="A744" s="51"/>
      <c r="B744" s="51"/>
      <c r="C744" s="430"/>
      <c r="D744" s="430"/>
      <c r="E744" s="430"/>
      <c r="F744" s="430"/>
      <c r="G744" s="430"/>
      <c r="H744" s="430"/>
      <c r="I744" s="430"/>
      <c r="J744" s="430"/>
      <c r="K744" s="430"/>
      <c r="L744" s="430"/>
      <c r="M744" s="430"/>
      <c r="N744" s="52"/>
      <c r="O744" s="52"/>
      <c r="P744" s="52"/>
      <c r="Q744" s="52"/>
      <c r="R744" s="52"/>
      <c r="S744" s="52"/>
      <c r="T744" s="52"/>
      <c r="U744" s="52"/>
      <c r="V744" s="52"/>
      <c r="W744" s="52"/>
      <c r="X744" s="52"/>
      <c r="Y744" s="52"/>
      <c r="Z744" s="52"/>
    </row>
    <row r="745" spans="1:26" ht="14.25" customHeight="1">
      <c r="A745" s="51"/>
      <c r="B745" s="51"/>
      <c r="C745" s="430"/>
      <c r="D745" s="430"/>
      <c r="E745" s="430"/>
      <c r="F745" s="430"/>
      <c r="G745" s="430"/>
      <c r="H745" s="430"/>
      <c r="I745" s="430"/>
      <c r="J745" s="430"/>
      <c r="K745" s="430"/>
      <c r="L745" s="430"/>
      <c r="M745" s="430"/>
      <c r="N745" s="52"/>
      <c r="O745" s="52"/>
      <c r="P745" s="52"/>
      <c r="Q745" s="52"/>
      <c r="R745" s="52"/>
      <c r="S745" s="52"/>
      <c r="T745" s="52"/>
      <c r="U745" s="52"/>
      <c r="V745" s="52"/>
      <c r="W745" s="52"/>
      <c r="X745" s="52"/>
      <c r="Y745" s="52"/>
      <c r="Z745" s="52"/>
    </row>
    <row r="746" spans="1:26" ht="14.25" customHeight="1">
      <c r="A746" s="51"/>
      <c r="B746" s="51"/>
      <c r="C746" s="430"/>
      <c r="D746" s="430"/>
      <c r="E746" s="430"/>
      <c r="F746" s="430"/>
      <c r="G746" s="430"/>
      <c r="H746" s="430"/>
      <c r="I746" s="430"/>
      <c r="J746" s="430"/>
      <c r="K746" s="430"/>
      <c r="L746" s="430"/>
      <c r="M746" s="430"/>
      <c r="N746" s="52"/>
      <c r="O746" s="52"/>
      <c r="P746" s="52"/>
      <c r="Q746" s="52"/>
      <c r="R746" s="52"/>
      <c r="S746" s="52"/>
      <c r="T746" s="52"/>
      <c r="U746" s="52"/>
      <c r="V746" s="52"/>
      <c r="W746" s="52"/>
      <c r="X746" s="52"/>
      <c r="Y746" s="52"/>
      <c r="Z746" s="52"/>
    </row>
    <row r="747" spans="1:26" ht="14.25" customHeight="1">
      <c r="A747" s="51"/>
      <c r="B747" s="51"/>
      <c r="C747" s="430"/>
      <c r="D747" s="430"/>
      <c r="E747" s="430"/>
      <c r="F747" s="430"/>
      <c r="G747" s="430"/>
      <c r="H747" s="430"/>
      <c r="I747" s="430"/>
      <c r="J747" s="430"/>
      <c r="K747" s="430"/>
      <c r="L747" s="430"/>
      <c r="M747" s="430"/>
      <c r="N747" s="52"/>
      <c r="O747" s="52"/>
      <c r="P747" s="52"/>
      <c r="Q747" s="52"/>
      <c r="R747" s="52"/>
      <c r="S747" s="52"/>
      <c r="T747" s="52"/>
      <c r="U747" s="52"/>
      <c r="V747" s="52"/>
      <c r="W747" s="52"/>
      <c r="X747" s="52"/>
      <c r="Y747" s="52"/>
      <c r="Z747" s="52"/>
    </row>
    <row r="748" spans="1:26" ht="14.25" customHeight="1">
      <c r="A748" s="51"/>
      <c r="B748" s="51"/>
      <c r="C748" s="430"/>
      <c r="D748" s="430"/>
      <c r="E748" s="430"/>
      <c r="F748" s="430"/>
      <c r="G748" s="430"/>
      <c r="H748" s="430"/>
      <c r="I748" s="430"/>
      <c r="J748" s="430"/>
      <c r="K748" s="430"/>
      <c r="L748" s="430"/>
      <c r="M748" s="430"/>
      <c r="N748" s="52"/>
      <c r="O748" s="52"/>
      <c r="P748" s="52"/>
      <c r="Q748" s="52"/>
      <c r="R748" s="52"/>
      <c r="S748" s="52"/>
      <c r="T748" s="52"/>
      <c r="U748" s="52"/>
      <c r="V748" s="52"/>
      <c r="W748" s="52"/>
      <c r="X748" s="52"/>
      <c r="Y748" s="52"/>
      <c r="Z748" s="52"/>
    </row>
    <row r="749" spans="1:26" ht="14.25" customHeight="1">
      <c r="A749" s="51"/>
      <c r="B749" s="51"/>
      <c r="C749" s="430"/>
      <c r="D749" s="430"/>
      <c r="E749" s="430"/>
      <c r="F749" s="430"/>
      <c r="G749" s="430"/>
      <c r="H749" s="430"/>
      <c r="I749" s="430"/>
      <c r="J749" s="430"/>
      <c r="K749" s="430"/>
      <c r="L749" s="430"/>
      <c r="M749" s="430"/>
      <c r="N749" s="52"/>
      <c r="O749" s="52"/>
      <c r="P749" s="52"/>
      <c r="Q749" s="52"/>
      <c r="R749" s="52"/>
      <c r="S749" s="52"/>
      <c r="T749" s="52"/>
      <c r="U749" s="52"/>
      <c r="V749" s="52"/>
      <c r="W749" s="52"/>
      <c r="X749" s="52"/>
      <c r="Y749" s="52"/>
      <c r="Z749" s="52"/>
    </row>
    <row r="750" spans="1:26" ht="14.25" customHeight="1">
      <c r="A750" s="51"/>
      <c r="B750" s="51"/>
      <c r="C750" s="430"/>
      <c r="D750" s="430"/>
      <c r="E750" s="430"/>
      <c r="F750" s="430"/>
      <c r="G750" s="430"/>
      <c r="H750" s="430"/>
      <c r="I750" s="430"/>
      <c r="J750" s="430"/>
      <c r="K750" s="430"/>
      <c r="L750" s="430"/>
      <c r="M750" s="430"/>
      <c r="N750" s="52"/>
      <c r="O750" s="52"/>
      <c r="P750" s="52"/>
      <c r="Q750" s="52"/>
      <c r="R750" s="52"/>
      <c r="S750" s="52"/>
      <c r="T750" s="52"/>
      <c r="U750" s="52"/>
      <c r="V750" s="52"/>
      <c r="W750" s="52"/>
      <c r="X750" s="52"/>
      <c r="Y750" s="52"/>
      <c r="Z750" s="52"/>
    </row>
    <row r="751" spans="1:26" ht="14.25" customHeight="1">
      <c r="A751" s="51"/>
      <c r="B751" s="51"/>
      <c r="C751" s="430"/>
      <c r="D751" s="430"/>
      <c r="E751" s="430"/>
      <c r="F751" s="430"/>
      <c r="G751" s="430"/>
      <c r="H751" s="430"/>
      <c r="I751" s="430"/>
      <c r="J751" s="430"/>
      <c r="K751" s="430"/>
      <c r="L751" s="430"/>
      <c r="M751" s="430"/>
      <c r="N751" s="52"/>
      <c r="O751" s="52"/>
      <c r="P751" s="52"/>
      <c r="Q751" s="52"/>
      <c r="R751" s="52"/>
      <c r="S751" s="52"/>
      <c r="T751" s="52"/>
      <c r="U751" s="52"/>
      <c r="V751" s="52"/>
      <c r="W751" s="52"/>
      <c r="X751" s="52"/>
      <c r="Y751" s="52"/>
      <c r="Z751" s="52"/>
    </row>
    <row r="752" spans="1:26" ht="14.25" customHeight="1">
      <c r="A752" s="51"/>
      <c r="B752" s="51"/>
      <c r="C752" s="430"/>
      <c r="D752" s="430"/>
      <c r="E752" s="430"/>
      <c r="F752" s="430"/>
      <c r="G752" s="430"/>
      <c r="H752" s="430"/>
      <c r="I752" s="430"/>
      <c r="J752" s="430"/>
      <c r="K752" s="430"/>
      <c r="L752" s="430"/>
      <c r="M752" s="430"/>
      <c r="N752" s="52"/>
      <c r="O752" s="52"/>
      <c r="P752" s="52"/>
      <c r="Q752" s="52"/>
      <c r="R752" s="52"/>
      <c r="S752" s="52"/>
      <c r="T752" s="52"/>
      <c r="U752" s="52"/>
      <c r="V752" s="52"/>
      <c r="W752" s="52"/>
      <c r="X752" s="52"/>
      <c r="Y752" s="52"/>
      <c r="Z752" s="52"/>
    </row>
    <row r="753" spans="1:26" ht="14.25" customHeight="1">
      <c r="A753" s="51"/>
      <c r="B753" s="51"/>
      <c r="C753" s="430"/>
      <c r="D753" s="430"/>
      <c r="E753" s="430"/>
      <c r="F753" s="430"/>
      <c r="G753" s="430"/>
      <c r="H753" s="430"/>
      <c r="I753" s="430"/>
      <c r="J753" s="430"/>
      <c r="K753" s="430"/>
      <c r="L753" s="430"/>
      <c r="M753" s="430"/>
      <c r="N753" s="52"/>
      <c r="O753" s="52"/>
      <c r="P753" s="52"/>
      <c r="Q753" s="52"/>
      <c r="R753" s="52"/>
      <c r="S753" s="52"/>
      <c r="T753" s="52"/>
      <c r="U753" s="52"/>
      <c r="V753" s="52"/>
      <c r="W753" s="52"/>
      <c r="X753" s="52"/>
      <c r="Y753" s="52"/>
      <c r="Z753" s="52"/>
    </row>
    <row r="754" spans="1:26" ht="14.25" customHeight="1">
      <c r="A754" s="51"/>
      <c r="B754" s="51"/>
      <c r="C754" s="430"/>
      <c r="D754" s="430"/>
      <c r="E754" s="430"/>
      <c r="F754" s="430"/>
      <c r="G754" s="430"/>
      <c r="H754" s="430"/>
      <c r="I754" s="430"/>
      <c r="J754" s="430"/>
      <c r="K754" s="430"/>
      <c r="L754" s="430"/>
      <c r="M754" s="430"/>
      <c r="N754" s="52"/>
      <c r="O754" s="52"/>
      <c r="P754" s="52"/>
      <c r="Q754" s="52"/>
      <c r="R754" s="52"/>
      <c r="S754" s="52"/>
      <c r="T754" s="52"/>
      <c r="U754" s="52"/>
      <c r="V754" s="52"/>
      <c r="W754" s="52"/>
      <c r="X754" s="52"/>
      <c r="Y754" s="52"/>
      <c r="Z754" s="52"/>
    </row>
    <row r="755" spans="1:26" ht="14.25" customHeight="1">
      <c r="A755" s="51"/>
      <c r="B755" s="51"/>
      <c r="C755" s="430"/>
      <c r="D755" s="430"/>
      <c r="E755" s="430"/>
      <c r="F755" s="430"/>
      <c r="G755" s="430"/>
      <c r="H755" s="430"/>
      <c r="I755" s="430"/>
      <c r="J755" s="430"/>
      <c r="K755" s="430"/>
      <c r="L755" s="430"/>
      <c r="M755" s="430"/>
      <c r="N755" s="52"/>
      <c r="O755" s="52"/>
      <c r="P755" s="52"/>
      <c r="Q755" s="52"/>
      <c r="R755" s="52"/>
      <c r="S755" s="52"/>
      <c r="T755" s="52"/>
      <c r="U755" s="52"/>
      <c r="V755" s="52"/>
      <c r="W755" s="52"/>
      <c r="X755" s="52"/>
      <c r="Y755" s="52"/>
      <c r="Z755" s="52"/>
    </row>
    <row r="756" spans="1:26" ht="14.25" customHeight="1">
      <c r="A756" s="51"/>
      <c r="B756" s="51"/>
      <c r="C756" s="430"/>
      <c r="D756" s="430"/>
      <c r="E756" s="430"/>
      <c r="F756" s="430"/>
      <c r="G756" s="430"/>
      <c r="H756" s="430"/>
      <c r="I756" s="430"/>
      <c r="J756" s="430"/>
      <c r="K756" s="430"/>
      <c r="L756" s="430"/>
      <c r="M756" s="430"/>
      <c r="N756" s="52"/>
      <c r="O756" s="52"/>
      <c r="P756" s="52"/>
      <c r="Q756" s="52"/>
      <c r="R756" s="52"/>
      <c r="S756" s="52"/>
      <c r="T756" s="52"/>
      <c r="U756" s="52"/>
      <c r="V756" s="52"/>
      <c r="W756" s="52"/>
      <c r="X756" s="52"/>
      <c r="Y756" s="52"/>
      <c r="Z756" s="52"/>
    </row>
    <row r="757" spans="1:26" ht="14.25" customHeight="1">
      <c r="A757" s="51"/>
      <c r="B757" s="51"/>
      <c r="C757" s="430"/>
      <c r="D757" s="430"/>
      <c r="E757" s="430"/>
      <c r="F757" s="430"/>
      <c r="G757" s="430"/>
      <c r="H757" s="430"/>
      <c r="I757" s="430"/>
      <c r="J757" s="430"/>
      <c r="K757" s="430"/>
      <c r="L757" s="430"/>
      <c r="M757" s="430"/>
      <c r="N757" s="52"/>
      <c r="O757" s="52"/>
      <c r="P757" s="52"/>
      <c r="Q757" s="52"/>
      <c r="R757" s="52"/>
      <c r="S757" s="52"/>
      <c r="T757" s="52"/>
      <c r="U757" s="52"/>
      <c r="V757" s="52"/>
      <c r="W757" s="52"/>
      <c r="X757" s="52"/>
      <c r="Y757" s="52"/>
      <c r="Z757" s="52"/>
    </row>
    <row r="758" spans="1:26" ht="14.25" customHeight="1">
      <c r="A758" s="51"/>
      <c r="B758" s="51"/>
      <c r="C758" s="430"/>
      <c r="D758" s="430"/>
      <c r="E758" s="430"/>
      <c r="F758" s="430"/>
      <c r="G758" s="430"/>
      <c r="H758" s="430"/>
      <c r="I758" s="430"/>
      <c r="J758" s="430"/>
      <c r="K758" s="430"/>
      <c r="L758" s="430"/>
      <c r="M758" s="430"/>
      <c r="N758" s="52"/>
      <c r="O758" s="52"/>
      <c r="P758" s="52"/>
      <c r="Q758" s="52"/>
      <c r="R758" s="52"/>
      <c r="S758" s="52"/>
      <c r="T758" s="52"/>
      <c r="U758" s="52"/>
      <c r="V758" s="52"/>
      <c r="W758" s="52"/>
      <c r="X758" s="52"/>
      <c r="Y758" s="52"/>
      <c r="Z758" s="52"/>
    </row>
    <row r="759" spans="1:26" ht="14.25" customHeight="1">
      <c r="A759" s="51"/>
      <c r="B759" s="51"/>
      <c r="C759" s="430"/>
      <c r="D759" s="430"/>
      <c r="E759" s="430"/>
      <c r="F759" s="430"/>
      <c r="G759" s="430"/>
      <c r="H759" s="430"/>
      <c r="I759" s="430"/>
      <c r="J759" s="430"/>
      <c r="K759" s="430"/>
      <c r="L759" s="430"/>
      <c r="M759" s="430"/>
      <c r="N759" s="52"/>
      <c r="O759" s="52"/>
      <c r="P759" s="52"/>
      <c r="Q759" s="52"/>
      <c r="R759" s="52"/>
      <c r="S759" s="52"/>
      <c r="T759" s="52"/>
      <c r="U759" s="52"/>
      <c r="V759" s="52"/>
      <c r="W759" s="52"/>
      <c r="X759" s="52"/>
      <c r="Y759" s="52"/>
      <c r="Z759" s="52"/>
    </row>
    <row r="760" spans="1:26" ht="14.25" customHeight="1">
      <c r="A760" s="51"/>
      <c r="B760" s="51"/>
      <c r="C760" s="430"/>
      <c r="D760" s="430"/>
      <c r="E760" s="430"/>
      <c r="F760" s="430"/>
      <c r="G760" s="430"/>
      <c r="H760" s="430"/>
      <c r="I760" s="430"/>
      <c r="J760" s="430"/>
      <c r="K760" s="430"/>
      <c r="L760" s="430"/>
      <c r="M760" s="430"/>
      <c r="N760" s="52"/>
      <c r="O760" s="52"/>
      <c r="P760" s="52"/>
      <c r="Q760" s="52"/>
      <c r="R760" s="52"/>
      <c r="S760" s="52"/>
      <c r="T760" s="52"/>
      <c r="U760" s="52"/>
      <c r="V760" s="52"/>
      <c r="W760" s="52"/>
      <c r="X760" s="52"/>
      <c r="Y760" s="52"/>
      <c r="Z760" s="52"/>
    </row>
    <row r="761" spans="1:26" ht="14.25" customHeight="1">
      <c r="A761" s="51"/>
      <c r="B761" s="51"/>
      <c r="C761" s="430"/>
      <c r="D761" s="430"/>
      <c r="E761" s="430"/>
      <c r="F761" s="430"/>
      <c r="G761" s="430"/>
      <c r="H761" s="430"/>
      <c r="I761" s="430"/>
      <c r="J761" s="430"/>
      <c r="K761" s="430"/>
      <c r="L761" s="430"/>
      <c r="M761" s="430"/>
      <c r="N761" s="52"/>
      <c r="O761" s="52"/>
      <c r="P761" s="52"/>
      <c r="Q761" s="52"/>
      <c r="R761" s="52"/>
      <c r="S761" s="52"/>
      <c r="T761" s="52"/>
      <c r="U761" s="52"/>
      <c r="V761" s="52"/>
      <c r="W761" s="52"/>
      <c r="X761" s="52"/>
      <c r="Y761" s="52"/>
      <c r="Z761" s="52"/>
    </row>
    <row r="762" spans="1:26" ht="14.25" customHeight="1">
      <c r="A762" s="51"/>
      <c r="B762" s="51"/>
      <c r="C762" s="430"/>
      <c r="D762" s="430"/>
      <c r="E762" s="430"/>
      <c r="F762" s="430"/>
      <c r="G762" s="430"/>
      <c r="H762" s="430"/>
      <c r="I762" s="430"/>
      <c r="J762" s="430"/>
      <c r="K762" s="430"/>
      <c r="L762" s="430"/>
      <c r="M762" s="430"/>
      <c r="N762" s="52"/>
      <c r="O762" s="52"/>
      <c r="P762" s="52"/>
      <c r="Q762" s="52"/>
      <c r="R762" s="52"/>
      <c r="S762" s="52"/>
      <c r="T762" s="52"/>
      <c r="U762" s="52"/>
      <c r="V762" s="52"/>
      <c r="W762" s="52"/>
      <c r="X762" s="52"/>
      <c r="Y762" s="52"/>
      <c r="Z762" s="52"/>
    </row>
    <row r="763" spans="1:26" ht="14.25" customHeight="1">
      <c r="A763" s="51"/>
      <c r="B763" s="51"/>
      <c r="C763" s="430"/>
      <c r="D763" s="430"/>
      <c r="E763" s="430"/>
      <c r="F763" s="430"/>
      <c r="G763" s="430"/>
      <c r="H763" s="430"/>
      <c r="I763" s="430"/>
      <c r="J763" s="430"/>
      <c r="K763" s="430"/>
      <c r="L763" s="430"/>
      <c r="M763" s="430"/>
      <c r="N763" s="52"/>
      <c r="O763" s="52"/>
      <c r="P763" s="52"/>
      <c r="Q763" s="52"/>
      <c r="R763" s="52"/>
      <c r="S763" s="52"/>
      <c r="T763" s="52"/>
      <c r="U763" s="52"/>
      <c r="V763" s="52"/>
      <c r="W763" s="52"/>
      <c r="X763" s="52"/>
      <c r="Y763" s="52"/>
      <c r="Z763" s="52"/>
    </row>
    <row r="764" spans="1:26" ht="14.25" customHeight="1">
      <c r="A764" s="51"/>
      <c r="B764" s="51"/>
      <c r="C764" s="430"/>
      <c r="D764" s="430"/>
      <c r="E764" s="430"/>
      <c r="F764" s="430"/>
      <c r="G764" s="430"/>
      <c r="H764" s="430"/>
      <c r="I764" s="430"/>
      <c r="J764" s="430"/>
      <c r="K764" s="430"/>
      <c r="L764" s="430"/>
      <c r="M764" s="430"/>
      <c r="N764" s="52"/>
      <c r="O764" s="52"/>
      <c r="P764" s="52"/>
      <c r="Q764" s="52"/>
      <c r="R764" s="52"/>
      <c r="S764" s="52"/>
      <c r="T764" s="52"/>
      <c r="U764" s="52"/>
      <c r="V764" s="52"/>
      <c r="W764" s="52"/>
      <c r="X764" s="52"/>
      <c r="Y764" s="52"/>
      <c r="Z764" s="52"/>
    </row>
    <row r="765" spans="1:26" ht="14.25" customHeight="1">
      <c r="A765" s="51"/>
      <c r="B765" s="51"/>
      <c r="C765" s="430"/>
      <c r="D765" s="430"/>
      <c r="E765" s="430"/>
      <c r="F765" s="430"/>
      <c r="G765" s="430"/>
      <c r="H765" s="430"/>
      <c r="I765" s="430"/>
      <c r="J765" s="430"/>
      <c r="K765" s="430"/>
      <c r="L765" s="430"/>
      <c r="M765" s="430"/>
      <c r="N765" s="52"/>
      <c r="O765" s="52"/>
      <c r="P765" s="52"/>
      <c r="Q765" s="52"/>
      <c r="R765" s="52"/>
      <c r="S765" s="52"/>
      <c r="T765" s="52"/>
      <c r="U765" s="52"/>
      <c r="V765" s="52"/>
      <c r="W765" s="52"/>
      <c r="X765" s="52"/>
      <c r="Y765" s="52"/>
      <c r="Z765" s="52"/>
    </row>
    <row r="766" spans="1:26" ht="14.25" customHeight="1">
      <c r="A766" s="51"/>
      <c r="B766" s="51"/>
      <c r="C766" s="430"/>
      <c r="D766" s="430"/>
      <c r="E766" s="430"/>
      <c r="F766" s="430"/>
      <c r="G766" s="430"/>
      <c r="H766" s="430"/>
      <c r="I766" s="430"/>
      <c r="J766" s="430"/>
      <c r="K766" s="430"/>
      <c r="L766" s="430"/>
      <c r="M766" s="430"/>
      <c r="N766" s="52"/>
      <c r="O766" s="52"/>
      <c r="P766" s="52"/>
      <c r="Q766" s="52"/>
      <c r="R766" s="52"/>
      <c r="S766" s="52"/>
      <c r="T766" s="52"/>
      <c r="U766" s="52"/>
      <c r="V766" s="52"/>
      <c r="W766" s="52"/>
      <c r="X766" s="52"/>
      <c r="Y766" s="52"/>
      <c r="Z766" s="52"/>
    </row>
    <row r="767" spans="1:26" ht="14.25" customHeight="1">
      <c r="A767" s="51"/>
      <c r="B767" s="51"/>
      <c r="C767" s="430"/>
      <c r="D767" s="430"/>
      <c r="E767" s="430"/>
      <c r="F767" s="430"/>
      <c r="G767" s="430"/>
      <c r="H767" s="430"/>
      <c r="I767" s="430"/>
      <c r="J767" s="430"/>
      <c r="K767" s="430"/>
      <c r="L767" s="430"/>
      <c r="M767" s="430"/>
      <c r="N767" s="52"/>
      <c r="O767" s="52"/>
      <c r="P767" s="52"/>
      <c r="Q767" s="52"/>
      <c r="R767" s="52"/>
      <c r="S767" s="52"/>
      <c r="T767" s="52"/>
      <c r="U767" s="52"/>
      <c r="V767" s="52"/>
      <c r="W767" s="52"/>
      <c r="X767" s="52"/>
      <c r="Y767" s="52"/>
      <c r="Z767" s="52"/>
    </row>
    <row r="768" spans="1:26" ht="14.25" customHeight="1">
      <c r="A768" s="51"/>
      <c r="B768" s="51"/>
      <c r="C768" s="430"/>
      <c r="D768" s="430"/>
      <c r="E768" s="430"/>
      <c r="F768" s="430"/>
      <c r="G768" s="430"/>
      <c r="H768" s="430"/>
      <c r="I768" s="430"/>
      <c r="J768" s="430"/>
      <c r="K768" s="430"/>
      <c r="L768" s="430"/>
      <c r="M768" s="430"/>
      <c r="N768" s="52"/>
      <c r="O768" s="52"/>
      <c r="P768" s="52"/>
      <c r="Q768" s="52"/>
      <c r="R768" s="52"/>
      <c r="S768" s="52"/>
      <c r="T768" s="52"/>
      <c r="U768" s="52"/>
      <c r="V768" s="52"/>
      <c r="W768" s="52"/>
      <c r="X768" s="52"/>
      <c r="Y768" s="52"/>
      <c r="Z768" s="52"/>
    </row>
    <row r="769" spans="1:26" ht="14.25" customHeight="1">
      <c r="A769" s="51"/>
      <c r="B769" s="51"/>
      <c r="C769" s="430"/>
      <c r="D769" s="430"/>
      <c r="E769" s="430"/>
      <c r="F769" s="430"/>
      <c r="G769" s="430"/>
      <c r="H769" s="430"/>
      <c r="I769" s="430"/>
      <c r="J769" s="430"/>
      <c r="K769" s="430"/>
      <c r="L769" s="430"/>
      <c r="M769" s="430"/>
      <c r="N769" s="52"/>
      <c r="O769" s="52"/>
      <c r="P769" s="52"/>
      <c r="Q769" s="52"/>
      <c r="R769" s="52"/>
      <c r="S769" s="52"/>
      <c r="T769" s="52"/>
      <c r="U769" s="52"/>
      <c r="V769" s="52"/>
      <c r="W769" s="52"/>
      <c r="X769" s="52"/>
      <c r="Y769" s="52"/>
      <c r="Z769" s="52"/>
    </row>
    <row r="770" spans="1:26" ht="14.25" customHeight="1">
      <c r="A770" s="51"/>
      <c r="B770" s="51"/>
      <c r="C770" s="430"/>
      <c r="D770" s="430"/>
      <c r="E770" s="430"/>
      <c r="F770" s="430"/>
      <c r="G770" s="430"/>
      <c r="H770" s="430"/>
      <c r="I770" s="430"/>
      <c r="J770" s="430"/>
      <c r="K770" s="430"/>
      <c r="L770" s="430"/>
      <c r="M770" s="430"/>
      <c r="N770" s="52"/>
      <c r="O770" s="52"/>
      <c r="P770" s="52"/>
      <c r="Q770" s="52"/>
      <c r="R770" s="52"/>
      <c r="S770" s="52"/>
      <c r="T770" s="52"/>
      <c r="U770" s="52"/>
      <c r="V770" s="52"/>
      <c r="W770" s="52"/>
      <c r="X770" s="52"/>
      <c r="Y770" s="52"/>
      <c r="Z770" s="52"/>
    </row>
    <row r="771" spans="1:26" ht="14.25" customHeight="1">
      <c r="A771" s="51"/>
      <c r="B771" s="51"/>
      <c r="C771" s="430"/>
      <c r="D771" s="430"/>
      <c r="E771" s="430"/>
      <c r="F771" s="430"/>
      <c r="G771" s="430"/>
      <c r="H771" s="430"/>
      <c r="I771" s="430"/>
      <c r="J771" s="430"/>
      <c r="K771" s="430"/>
      <c r="L771" s="430"/>
      <c r="M771" s="430"/>
      <c r="N771" s="52"/>
      <c r="O771" s="52"/>
      <c r="P771" s="52"/>
      <c r="Q771" s="52"/>
      <c r="R771" s="52"/>
      <c r="S771" s="52"/>
      <c r="T771" s="52"/>
      <c r="U771" s="52"/>
      <c r="V771" s="52"/>
      <c r="W771" s="52"/>
      <c r="X771" s="52"/>
      <c r="Y771" s="52"/>
      <c r="Z771" s="52"/>
    </row>
    <row r="772" spans="1:26" ht="14.25" customHeight="1">
      <c r="A772" s="51"/>
      <c r="B772" s="51"/>
      <c r="C772" s="430"/>
      <c r="D772" s="430"/>
      <c r="E772" s="430"/>
      <c r="F772" s="430"/>
      <c r="G772" s="430"/>
      <c r="H772" s="430"/>
      <c r="I772" s="430"/>
      <c r="J772" s="430"/>
      <c r="K772" s="430"/>
      <c r="L772" s="430"/>
      <c r="M772" s="430"/>
      <c r="N772" s="52"/>
      <c r="O772" s="52"/>
      <c r="P772" s="52"/>
      <c r="Q772" s="52"/>
      <c r="R772" s="52"/>
      <c r="S772" s="52"/>
      <c r="T772" s="52"/>
      <c r="U772" s="52"/>
      <c r="V772" s="52"/>
      <c r="W772" s="52"/>
      <c r="X772" s="52"/>
      <c r="Y772" s="52"/>
      <c r="Z772" s="52"/>
    </row>
    <row r="773" spans="1:26" ht="14.25" customHeight="1">
      <c r="A773" s="51"/>
      <c r="B773" s="51"/>
      <c r="C773" s="430"/>
      <c r="D773" s="430"/>
      <c r="E773" s="430"/>
      <c r="F773" s="430"/>
      <c r="G773" s="430"/>
      <c r="H773" s="430"/>
      <c r="I773" s="430"/>
      <c r="J773" s="430"/>
      <c r="K773" s="430"/>
      <c r="L773" s="430"/>
      <c r="M773" s="430"/>
      <c r="N773" s="52"/>
      <c r="O773" s="52"/>
      <c r="P773" s="52"/>
      <c r="Q773" s="52"/>
      <c r="R773" s="52"/>
      <c r="S773" s="52"/>
      <c r="T773" s="52"/>
      <c r="U773" s="52"/>
      <c r="V773" s="52"/>
      <c r="W773" s="52"/>
      <c r="X773" s="52"/>
      <c r="Y773" s="52"/>
      <c r="Z773" s="52"/>
    </row>
    <row r="774" spans="1:26" ht="14.25" customHeight="1">
      <c r="A774" s="51"/>
      <c r="B774" s="51"/>
      <c r="C774" s="430"/>
      <c r="D774" s="430"/>
      <c r="E774" s="430"/>
      <c r="F774" s="430"/>
      <c r="G774" s="430"/>
      <c r="H774" s="430"/>
      <c r="I774" s="430"/>
      <c r="J774" s="430"/>
      <c r="K774" s="430"/>
      <c r="L774" s="430"/>
      <c r="M774" s="430"/>
      <c r="N774" s="52"/>
      <c r="O774" s="52"/>
      <c r="P774" s="52"/>
      <c r="Q774" s="52"/>
      <c r="R774" s="52"/>
      <c r="S774" s="52"/>
      <c r="T774" s="52"/>
      <c r="U774" s="52"/>
      <c r="V774" s="52"/>
      <c r="W774" s="52"/>
      <c r="X774" s="52"/>
      <c r="Y774" s="52"/>
      <c r="Z774" s="52"/>
    </row>
    <row r="775" spans="1:26" ht="14.25" customHeight="1">
      <c r="A775" s="51"/>
      <c r="B775" s="51"/>
      <c r="C775" s="430"/>
      <c r="D775" s="430"/>
      <c r="E775" s="430"/>
      <c r="F775" s="430"/>
      <c r="G775" s="430"/>
      <c r="H775" s="430"/>
      <c r="I775" s="430"/>
      <c r="J775" s="430"/>
      <c r="K775" s="430"/>
      <c r="L775" s="430"/>
      <c r="M775" s="430"/>
      <c r="N775" s="52"/>
      <c r="O775" s="52"/>
      <c r="P775" s="52"/>
      <c r="Q775" s="52"/>
      <c r="R775" s="52"/>
      <c r="S775" s="52"/>
      <c r="T775" s="52"/>
      <c r="U775" s="52"/>
      <c r="V775" s="52"/>
      <c r="W775" s="52"/>
      <c r="X775" s="52"/>
      <c r="Y775" s="52"/>
      <c r="Z775" s="52"/>
    </row>
    <row r="776" spans="1:26" ht="14.25" customHeight="1">
      <c r="A776" s="51"/>
      <c r="B776" s="51"/>
      <c r="C776" s="430"/>
      <c r="D776" s="430"/>
      <c r="E776" s="430"/>
      <c r="F776" s="430"/>
      <c r="G776" s="430"/>
      <c r="H776" s="430"/>
      <c r="I776" s="430"/>
      <c r="J776" s="430"/>
      <c r="K776" s="430"/>
      <c r="L776" s="430"/>
      <c r="M776" s="430"/>
      <c r="N776" s="52"/>
      <c r="O776" s="52"/>
      <c r="P776" s="52"/>
      <c r="Q776" s="52"/>
      <c r="R776" s="52"/>
      <c r="S776" s="52"/>
      <c r="T776" s="52"/>
      <c r="U776" s="52"/>
      <c r="V776" s="52"/>
      <c r="W776" s="52"/>
      <c r="X776" s="52"/>
      <c r="Y776" s="52"/>
      <c r="Z776" s="52"/>
    </row>
    <row r="777" spans="1:26" ht="14.25" customHeight="1">
      <c r="A777" s="51"/>
      <c r="B777" s="51"/>
      <c r="C777" s="430"/>
      <c r="D777" s="430"/>
      <c r="E777" s="430"/>
      <c r="F777" s="430"/>
      <c r="G777" s="430"/>
      <c r="H777" s="430"/>
      <c r="I777" s="430"/>
      <c r="J777" s="430"/>
      <c r="K777" s="430"/>
      <c r="L777" s="430"/>
      <c r="M777" s="430"/>
      <c r="N777" s="52"/>
      <c r="O777" s="52"/>
      <c r="P777" s="52"/>
      <c r="Q777" s="52"/>
      <c r="R777" s="52"/>
      <c r="S777" s="52"/>
      <c r="T777" s="52"/>
      <c r="U777" s="52"/>
      <c r="V777" s="52"/>
      <c r="W777" s="52"/>
      <c r="X777" s="52"/>
      <c r="Y777" s="52"/>
      <c r="Z777" s="52"/>
    </row>
    <row r="778" spans="1:26" ht="14.25" customHeight="1">
      <c r="A778" s="51"/>
      <c r="B778" s="51"/>
      <c r="C778" s="430"/>
      <c r="D778" s="430"/>
      <c r="E778" s="430"/>
      <c r="F778" s="430"/>
      <c r="G778" s="430"/>
      <c r="H778" s="430"/>
      <c r="I778" s="430"/>
      <c r="J778" s="430"/>
      <c r="K778" s="430"/>
      <c r="L778" s="430"/>
      <c r="M778" s="430"/>
      <c r="N778" s="52"/>
      <c r="O778" s="52"/>
      <c r="P778" s="52"/>
      <c r="Q778" s="52"/>
      <c r="R778" s="52"/>
      <c r="S778" s="52"/>
      <c r="T778" s="52"/>
      <c r="U778" s="52"/>
      <c r="V778" s="52"/>
      <c r="W778" s="52"/>
      <c r="X778" s="52"/>
      <c r="Y778" s="52"/>
      <c r="Z778" s="52"/>
    </row>
    <row r="779" spans="1:26" ht="14.25" customHeight="1">
      <c r="A779" s="51"/>
      <c r="B779" s="51"/>
      <c r="C779" s="430"/>
      <c r="D779" s="430"/>
      <c r="E779" s="430"/>
      <c r="F779" s="430"/>
      <c r="G779" s="430"/>
      <c r="H779" s="430"/>
      <c r="I779" s="430"/>
      <c r="J779" s="430"/>
      <c r="K779" s="430"/>
      <c r="L779" s="430"/>
      <c r="M779" s="430"/>
      <c r="N779" s="52"/>
      <c r="O779" s="52"/>
      <c r="P779" s="52"/>
      <c r="Q779" s="52"/>
      <c r="R779" s="52"/>
      <c r="S779" s="52"/>
      <c r="T779" s="52"/>
      <c r="U779" s="52"/>
      <c r="V779" s="52"/>
      <c r="W779" s="52"/>
      <c r="X779" s="52"/>
      <c r="Y779" s="52"/>
      <c r="Z779" s="52"/>
    </row>
    <row r="780" spans="1:26" ht="14.25" customHeight="1">
      <c r="A780" s="51"/>
      <c r="B780" s="51"/>
      <c r="C780" s="430"/>
      <c r="D780" s="430"/>
      <c r="E780" s="430"/>
      <c r="F780" s="430"/>
      <c r="G780" s="430"/>
      <c r="H780" s="430"/>
      <c r="I780" s="430"/>
      <c r="J780" s="430"/>
      <c r="K780" s="430"/>
      <c r="L780" s="430"/>
      <c r="M780" s="430"/>
      <c r="N780" s="52"/>
      <c r="O780" s="52"/>
      <c r="P780" s="52"/>
      <c r="Q780" s="52"/>
      <c r="R780" s="52"/>
      <c r="S780" s="52"/>
      <c r="T780" s="52"/>
      <c r="U780" s="52"/>
      <c r="V780" s="52"/>
      <c r="W780" s="52"/>
      <c r="X780" s="52"/>
      <c r="Y780" s="52"/>
      <c r="Z780" s="52"/>
    </row>
    <row r="781" spans="1:26" ht="14.25" customHeight="1">
      <c r="A781" s="51"/>
      <c r="B781" s="51"/>
      <c r="C781" s="430"/>
      <c r="D781" s="430"/>
      <c r="E781" s="430"/>
      <c r="F781" s="430"/>
      <c r="G781" s="430"/>
      <c r="H781" s="430"/>
      <c r="I781" s="430"/>
      <c r="J781" s="430"/>
      <c r="K781" s="430"/>
      <c r="L781" s="430"/>
      <c r="M781" s="430"/>
      <c r="N781" s="52"/>
      <c r="O781" s="52"/>
      <c r="P781" s="52"/>
      <c r="Q781" s="52"/>
      <c r="R781" s="52"/>
      <c r="S781" s="52"/>
      <c r="T781" s="52"/>
      <c r="U781" s="52"/>
      <c r="V781" s="52"/>
      <c r="W781" s="52"/>
      <c r="X781" s="52"/>
      <c r="Y781" s="52"/>
      <c r="Z781" s="52"/>
    </row>
    <row r="782" spans="1:26" ht="14.25" customHeight="1">
      <c r="A782" s="51"/>
      <c r="B782" s="51"/>
      <c r="C782" s="430"/>
      <c r="D782" s="430"/>
      <c r="E782" s="430"/>
      <c r="F782" s="430"/>
      <c r="G782" s="430"/>
      <c r="H782" s="430"/>
      <c r="I782" s="430"/>
      <c r="J782" s="430"/>
      <c r="K782" s="430"/>
      <c r="L782" s="430"/>
      <c r="M782" s="430"/>
      <c r="N782" s="52"/>
      <c r="O782" s="52"/>
      <c r="P782" s="52"/>
      <c r="Q782" s="52"/>
      <c r="R782" s="52"/>
      <c r="S782" s="52"/>
      <c r="T782" s="52"/>
      <c r="U782" s="52"/>
      <c r="V782" s="52"/>
      <c r="W782" s="52"/>
      <c r="X782" s="52"/>
      <c r="Y782" s="52"/>
      <c r="Z782" s="52"/>
    </row>
    <row r="783" spans="1:26" ht="14.25" customHeight="1">
      <c r="A783" s="51"/>
      <c r="B783" s="51"/>
      <c r="C783" s="430"/>
      <c r="D783" s="430"/>
      <c r="E783" s="430"/>
      <c r="F783" s="430"/>
      <c r="G783" s="430"/>
      <c r="H783" s="430"/>
      <c r="I783" s="430"/>
      <c r="J783" s="430"/>
      <c r="K783" s="430"/>
      <c r="L783" s="430"/>
      <c r="M783" s="430"/>
      <c r="N783" s="52"/>
      <c r="O783" s="52"/>
      <c r="P783" s="52"/>
      <c r="Q783" s="52"/>
      <c r="R783" s="52"/>
      <c r="S783" s="52"/>
      <c r="T783" s="52"/>
      <c r="U783" s="52"/>
      <c r="V783" s="52"/>
      <c r="W783" s="52"/>
      <c r="X783" s="52"/>
      <c r="Y783" s="52"/>
      <c r="Z783" s="52"/>
    </row>
    <row r="784" spans="1:26" ht="14.25" customHeight="1">
      <c r="A784" s="51"/>
      <c r="B784" s="51"/>
      <c r="C784" s="430"/>
      <c r="D784" s="430"/>
      <c r="E784" s="430"/>
      <c r="F784" s="430"/>
      <c r="G784" s="430"/>
      <c r="H784" s="430"/>
      <c r="I784" s="430"/>
      <c r="J784" s="430"/>
      <c r="K784" s="430"/>
      <c r="L784" s="430"/>
      <c r="M784" s="430"/>
      <c r="N784" s="52"/>
      <c r="O784" s="52"/>
      <c r="P784" s="52"/>
      <c r="Q784" s="52"/>
      <c r="R784" s="52"/>
      <c r="S784" s="52"/>
      <c r="T784" s="52"/>
      <c r="U784" s="52"/>
      <c r="V784" s="52"/>
      <c r="W784" s="52"/>
      <c r="X784" s="52"/>
      <c r="Y784" s="52"/>
      <c r="Z784" s="52"/>
    </row>
    <row r="785" spans="1:26" ht="14.25" customHeight="1">
      <c r="A785" s="51"/>
      <c r="B785" s="51"/>
      <c r="C785" s="430"/>
      <c r="D785" s="430"/>
      <c r="E785" s="430"/>
      <c r="F785" s="430"/>
      <c r="G785" s="430"/>
      <c r="H785" s="430"/>
      <c r="I785" s="430"/>
      <c r="J785" s="430"/>
      <c r="K785" s="430"/>
      <c r="L785" s="430"/>
      <c r="M785" s="430"/>
      <c r="N785" s="52"/>
      <c r="O785" s="52"/>
      <c r="P785" s="52"/>
      <c r="Q785" s="52"/>
      <c r="R785" s="52"/>
      <c r="S785" s="52"/>
      <c r="T785" s="52"/>
      <c r="U785" s="52"/>
      <c r="V785" s="52"/>
      <c r="W785" s="52"/>
      <c r="X785" s="52"/>
      <c r="Y785" s="52"/>
      <c r="Z785" s="52"/>
    </row>
    <row r="786" spans="1:26" ht="14.25" customHeight="1">
      <c r="A786" s="51"/>
      <c r="B786" s="51"/>
      <c r="C786" s="430"/>
      <c r="D786" s="430"/>
      <c r="E786" s="430"/>
      <c r="F786" s="430"/>
      <c r="G786" s="430"/>
      <c r="H786" s="430"/>
      <c r="I786" s="430"/>
      <c r="J786" s="430"/>
      <c r="K786" s="430"/>
      <c r="L786" s="430"/>
      <c r="M786" s="430"/>
      <c r="N786" s="52"/>
      <c r="O786" s="52"/>
      <c r="P786" s="52"/>
      <c r="Q786" s="52"/>
      <c r="R786" s="52"/>
      <c r="S786" s="52"/>
      <c r="T786" s="52"/>
      <c r="U786" s="52"/>
      <c r="V786" s="52"/>
      <c r="W786" s="52"/>
      <c r="X786" s="52"/>
      <c r="Y786" s="52"/>
      <c r="Z786" s="52"/>
    </row>
    <row r="787" spans="1:26" ht="14.25" customHeight="1">
      <c r="A787" s="51"/>
      <c r="B787" s="51"/>
      <c r="C787" s="430"/>
      <c r="D787" s="430"/>
      <c r="E787" s="430"/>
      <c r="F787" s="430"/>
      <c r="G787" s="430"/>
      <c r="H787" s="430"/>
      <c r="I787" s="430"/>
      <c r="J787" s="430"/>
      <c r="K787" s="430"/>
      <c r="L787" s="430"/>
      <c r="M787" s="430"/>
      <c r="N787" s="52"/>
      <c r="O787" s="52"/>
      <c r="P787" s="52"/>
      <c r="Q787" s="52"/>
      <c r="R787" s="52"/>
      <c r="S787" s="52"/>
      <c r="T787" s="52"/>
      <c r="U787" s="52"/>
      <c r="V787" s="52"/>
      <c r="W787" s="52"/>
      <c r="X787" s="52"/>
      <c r="Y787" s="52"/>
      <c r="Z787" s="52"/>
    </row>
    <row r="788" spans="1:26" ht="14.25" customHeight="1">
      <c r="A788" s="51"/>
      <c r="B788" s="51"/>
      <c r="C788" s="430"/>
      <c r="D788" s="430"/>
      <c r="E788" s="430"/>
      <c r="F788" s="430"/>
      <c r="G788" s="430"/>
      <c r="H788" s="430"/>
      <c r="I788" s="430"/>
      <c r="J788" s="430"/>
      <c r="K788" s="430"/>
      <c r="L788" s="430"/>
      <c r="M788" s="430"/>
      <c r="N788" s="52"/>
      <c r="O788" s="52"/>
      <c r="P788" s="52"/>
      <c r="Q788" s="52"/>
      <c r="R788" s="52"/>
      <c r="S788" s="52"/>
      <c r="T788" s="52"/>
      <c r="U788" s="52"/>
      <c r="V788" s="52"/>
      <c r="W788" s="52"/>
      <c r="X788" s="52"/>
      <c r="Y788" s="52"/>
      <c r="Z788" s="52"/>
    </row>
    <row r="789" spans="1:26" ht="14.25" customHeight="1">
      <c r="A789" s="51"/>
      <c r="B789" s="51"/>
      <c r="C789" s="430"/>
      <c r="D789" s="430"/>
      <c r="E789" s="430"/>
      <c r="F789" s="430"/>
      <c r="G789" s="430"/>
      <c r="H789" s="430"/>
      <c r="I789" s="430"/>
      <c r="J789" s="430"/>
      <c r="K789" s="430"/>
      <c r="L789" s="430"/>
      <c r="M789" s="430"/>
      <c r="N789" s="52"/>
      <c r="O789" s="52"/>
      <c r="P789" s="52"/>
      <c r="Q789" s="52"/>
      <c r="R789" s="52"/>
      <c r="S789" s="52"/>
      <c r="T789" s="52"/>
      <c r="U789" s="52"/>
      <c r="V789" s="52"/>
      <c r="W789" s="52"/>
      <c r="X789" s="52"/>
      <c r="Y789" s="52"/>
      <c r="Z789" s="52"/>
    </row>
    <row r="790" spans="1:26" ht="14.25" customHeight="1">
      <c r="A790" s="51"/>
      <c r="B790" s="51"/>
      <c r="C790" s="430"/>
      <c r="D790" s="430"/>
      <c r="E790" s="430"/>
      <c r="F790" s="430"/>
      <c r="G790" s="430"/>
      <c r="H790" s="430"/>
      <c r="I790" s="430"/>
      <c r="J790" s="430"/>
      <c r="K790" s="430"/>
      <c r="L790" s="430"/>
      <c r="M790" s="430"/>
      <c r="N790" s="52"/>
      <c r="O790" s="52"/>
      <c r="P790" s="52"/>
      <c r="Q790" s="52"/>
      <c r="R790" s="52"/>
      <c r="S790" s="52"/>
      <c r="T790" s="52"/>
      <c r="U790" s="52"/>
      <c r="V790" s="52"/>
      <c r="W790" s="52"/>
      <c r="X790" s="52"/>
      <c r="Y790" s="52"/>
      <c r="Z790" s="52"/>
    </row>
    <row r="791" spans="1:26" ht="14.25" customHeight="1">
      <c r="A791" s="51"/>
      <c r="B791" s="51"/>
      <c r="C791" s="430"/>
      <c r="D791" s="430"/>
      <c r="E791" s="430"/>
      <c r="F791" s="430"/>
      <c r="G791" s="430"/>
      <c r="H791" s="430"/>
      <c r="I791" s="430"/>
      <c r="J791" s="430"/>
      <c r="K791" s="430"/>
      <c r="L791" s="430"/>
      <c r="M791" s="430"/>
      <c r="N791" s="52"/>
      <c r="O791" s="52"/>
      <c r="P791" s="52"/>
      <c r="Q791" s="52"/>
      <c r="R791" s="52"/>
      <c r="S791" s="52"/>
      <c r="T791" s="52"/>
      <c r="U791" s="52"/>
      <c r="V791" s="52"/>
      <c r="W791" s="52"/>
      <c r="X791" s="52"/>
      <c r="Y791" s="52"/>
      <c r="Z791" s="52"/>
    </row>
    <row r="792" spans="1:26" ht="14.25" customHeight="1">
      <c r="A792" s="51"/>
      <c r="B792" s="51"/>
      <c r="C792" s="430"/>
      <c r="D792" s="430"/>
      <c r="E792" s="430"/>
      <c r="F792" s="430"/>
      <c r="G792" s="430"/>
      <c r="H792" s="430"/>
      <c r="I792" s="430"/>
      <c r="J792" s="430"/>
      <c r="K792" s="430"/>
      <c r="L792" s="430"/>
      <c r="M792" s="430"/>
      <c r="N792" s="52"/>
      <c r="O792" s="52"/>
      <c r="P792" s="52"/>
      <c r="Q792" s="52"/>
      <c r="R792" s="52"/>
      <c r="S792" s="52"/>
      <c r="T792" s="52"/>
      <c r="U792" s="52"/>
      <c r="V792" s="52"/>
      <c r="W792" s="52"/>
      <c r="X792" s="52"/>
      <c r="Y792" s="52"/>
      <c r="Z792" s="52"/>
    </row>
    <row r="793" spans="1:26" ht="14.25" customHeight="1">
      <c r="A793" s="51"/>
      <c r="B793" s="51"/>
      <c r="C793" s="430"/>
      <c r="D793" s="430"/>
      <c r="E793" s="430"/>
      <c r="F793" s="430"/>
      <c r="G793" s="430"/>
      <c r="H793" s="430"/>
      <c r="I793" s="430"/>
      <c r="J793" s="430"/>
      <c r="K793" s="430"/>
      <c r="L793" s="430"/>
      <c r="M793" s="430"/>
      <c r="N793" s="52"/>
      <c r="O793" s="52"/>
      <c r="P793" s="52"/>
      <c r="Q793" s="52"/>
      <c r="R793" s="52"/>
      <c r="S793" s="52"/>
      <c r="T793" s="52"/>
      <c r="U793" s="52"/>
      <c r="V793" s="52"/>
      <c r="W793" s="52"/>
      <c r="X793" s="52"/>
      <c r="Y793" s="52"/>
      <c r="Z793" s="52"/>
    </row>
    <row r="794" spans="1:26" ht="14.25" customHeight="1">
      <c r="A794" s="51"/>
      <c r="B794" s="51"/>
      <c r="C794" s="430"/>
      <c r="D794" s="430"/>
      <c r="E794" s="430"/>
      <c r="F794" s="430"/>
      <c r="G794" s="430"/>
      <c r="H794" s="430"/>
      <c r="I794" s="430"/>
      <c r="J794" s="430"/>
      <c r="K794" s="430"/>
      <c r="L794" s="430"/>
      <c r="M794" s="430"/>
      <c r="N794" s="52"/>
      <c r="O794" s="52"/>
      <c r="P794" s="52"/>
      <c r="Q794" s="52"/>
      <c r="R794" s="52"/>
      <c r="S794" s="52"/>
      <c r="T794" s="52"/>
      <c r="U794" s="52"/>
      <c r="V794" s="52"/>
      <c r="W794" s="52"/>
      <c r="X794" s="52"/>
      <c r="Y794" s="52"/>
      <c r="Z794" s="52"/>
    </row>
    <row r="795" spans="1:26" ht="14.25" customHeight="1">
      <c r="A795" s="51"/>
      <c r="B795" s="51"/>
      <c r="C795" s="430"/>
      <c r="D795" s="430"/>
      <c r="E795" s="430"/>
      <c r="F795" s="430"/>
      <c r="G795" s="430"/>
      <c r="H795" s="430"/>
      <c r="I795" s="430"/>
      <c r="J795" s="430"/>
      <c r="K795" s="430"/>
      <c r="L795" s="430"/>
      <c r="M795" s="430"/>
      <c r="N795" s="52"/>
      <c r="O795" s="52"/>
      <c r="P795" s="52"/>
      <c r="Q795" s="52"/>
      <c r="R795" s="52"/>
      <c r="S795" s="52"/>
      <c r="T795" s="52"/>
      <c r="U795" s="52"/>
      <c r="V795" s="52"/>
      <c r="W795" s="52"/>
      <c r="X795" s="52"/>
      <c r="Y795" s="52"/>
      <c r="Z795" s="52"/>
    </row>
    <row r="796" spans="1:26" ht="14.25" customHeight="1">
      <c r="A796" s="51"/>
      <c r="B796" s="51"/>
      <c r="C796" s="430"/>
      <c r="D796" s="430"/>
      <c r="E796" s="430"/>
      <c r="F796" s="430"/>
      <c r="G796" s="430"/>
      <c r="H796" s="430"/>
      <c r="I796" s="430"/>
      <c r="J796" s="430"/>
      <c r="K796" s="430"/>
      <c r="L796" s="430"/>
      <c r="M796" s="430"/>
      <c r="N796" s="52"/>
      <c r="O796" s="52"/>
      <c r="P796" s="52"/>
      <c r="Q796" s="52"/>
      <c r="R796" s="52"/>
      <c r="S796" s="52"/>
      <c r="T796" s="52"/>
      <c r="U796" s="52"/>
      <c r="V796" s="52"/>
      <c r="W796" s="52"/>
      <c r="X796" s="52"/>
      <c r="Y796" s="52"/>
      <c r="Z796" s="52"/>
    </row>
    <row r="797" spans="1:26" ht="14.25" customHeight="1">
      <c r="A797" s="51"/>
      <c r="B797" s="51"/>
      <c r="C797" s="430"/>
      <c r="D797" s="430"/>
      <c r="E797" s="430"/>
      <c r="F797" s="430"/>
      <c r="G797" s="430"/>
      <c r="H797" s="430"/>
      <c r="I797" s="430"/>
      <c r="J797" s="430"/>
      <c r="K797" s="430"/>
      <c r="L797" s="430"/>
      <c r="M797" s="430"/>
      <c r="N797" s="52"/>
      <c r="O797" s="52"/>
      <c r="P797" s="52"/>
      <c r="Q797" s="52"/>
      <c r="R797" s="52"/>
      <c r="S797" s="52"/>
      <c r="T797" s="52"/>
      <c r="U797" s="52"/>
      <c r="V797" s="52"/>
      <c r="W797" s="52"/>
      <c r="X797" s="52"/>
      <c r="Y797" s="52"/>
      <c r="Z797" s="52"/>
    </row>
    <row r="798" spans="1:26" ht="14.25" customHeight="1">
      <c r="A798" s="51"/>
      <c r="B798" s="51"/>
      <c r="C798" s="430"/>
      <c r="D798" s="430"/>
      <c r="E798" s="430"/>
      <c r="F798" s="430"/>
      <c r="G798" s="430"/>
      <c r="H798" s="430"/>
      <c r="I798" s="430"/>
      <c r="J798" s="430"/>
      <c r="K798" s="430"/>
      <c r="L798" s="430"/>
      <c r="M798" s="430"/>
      <c r="N798" s="52"/>
      <c r="O798" s="52"/>
      <c r="P798" s="52"/>
      <c r="Q798" s="52"/>
      <c r="R798" s="52"/>
      <c r="S798" s="52"/>
      <c r="T798" s="52"/>
      <c r="U798" s="52"/>
      <c r="V798" s="52"/>
      <c r="W798" s="52"/>
      <c r="X798" s="52"/>
      <c r="Y798" s="52"/>
      <c r="Z798" s="52"/>
    </row>
    <row r="799" spans="1:26" ht="14.25" customHeight="1">
      <c r="A799" s="51"/>
      <c r="B799" s="51"/>
      <c r="C799" s="430"/>
      <c r="D799" s="430"/>
      <c r="E799" s="430"/>
      <c r="F799" s="430"/>
      <c r="G799" s="430"/>
      <c r="H799" s="430"/>
      <c r="I799" s="430"/>
      <c r="J799" s="430"/>
      <c r="K799" s="430"/>
      <c r="L799" s="430"/>
      <c r="M799" s="430"/>
      <c r="N799" s="52"/>
      <c r="O799" s="52"/>
      <c r="P799" s="52"/>
      <c r="Q799" s="52"/>
      <c r="R799" s="52"/>
      <c r="S799" s="52"/>
      <c r="T799" s="52"/>
      <c r="U799" s="52"/>
      <c r="V799" s="52"/>
      <c r="W799" s="52"/>
      <c r="X799" s="52"/>
      <c r="Y799" s="52"/>
      <c r="Z799" s="52"/>
    </row>
    <row r="800" spans="1:26" ht="14.25" customHeight="1">
      <c r="A800" s="51"/>
      <c r="B800" s="51"/>
      <c r="C800" s="430"/>
      <c r="D800" s="430"/>
      <c r="E800" s="430"/>
      <c r="F800" s="430"/>
      <c r="G800" s="430"/>
      <c r="H800" s="430"/>
      <c r="I800" s="430"/>
      <c r="J800" s="430"/>
      <c r="K800" s="430"/>
      <c r="L800" s="430"/>
      <c r="M800" s="430"/>
      <c r="N800" s="52"/>
      <c r="O800" s="52"/>
      <c r="P800" s="52"/>
      <c r="Q800" s="52"/>
      <c r="R800" s="52"/>
      <c r="S800" s="52"/>
      <c r="T800" s="52"/>
      <c r="U800" s="52"/>
      <c r="V800" s="52"/>
      <c r="W800" s="52"/>
      <c r="X800" s="52"/>
      <c r="Y800" s="52"/>
      <c r="Z800" s="52"/>
    </row>
    <row r="801" spans="1:26" ht="14.25" customHeight="1">
      <c r="A801" s="51"/>
      <c r="B801" s="51"/>
      <c r="C801" s="430"/>
      <c r="D801" s="430"/>
      <c r="E801" s="430"/>
      <c r="F801" s="430"/>
      <c r="G801" s="430"/>
      <c r="H801" s="430"/>
      <c r="I801" s="430"/>
      <c r="J801" s="430"/>
      <c r="K801" s="430"/>
      <c r="L801" s="430"/>
      <c r="M801" s="430"/>
      <c r="N801" s="52"/>
      <c r="O801" s="52"/>
      <c r="P801" s="52"/>
      <c r="Q801" s="52"/>
      <c r="R801" s="52"/>
      <c r="S801" s="52"/>
      <c r="T801" s="52"/>
      <c r="U801" s="52"/>
      <c r="V801" s="52"/>
      <c r="W801" s="52"/>
      <c r="X801" s="52"/>
      <c r="Y801" s="52"/>
      <c r="Z801" s="52"/>
    </row>
    <row r="802" spans="1:26" ht="14.25" customHeight="1">
      <c r="A802" s="51"/>
      <c r="B802" s="51"/>
      <c r="C802" s="430"/>
      <c r="D802" s="430"/>
      <c r="E802" s="430"/>
      <c r="F802" s="430"/>
      <c r="G802" s="430"/>
      <c r="H802" s="430"/>
      <c r="I802" s="430"/>
      <c r="J802" s="430"/>
      <c r="K802" s="430"/>
      <c r="L802" s="430"/>
      <c r="M802" s="430"/>
      <c r="N802" s="52"/>
      <c r="O802" s="52"/>
      <c r="P802" s="52"/>
      <c r="Q802" s="52"/>
      <c r="R802" s="52"/>
      <c r="S802" s="52"/>
      <c r="T802" s="52"/>
      <c r="U802" s="52"/>
      <c r="V802" s="52"/>
      <c r="W802" s="52"/>
      <c r="X802" s="52"/>
      <c r="Y802" s="52"/>
      <c r="Z802" s="52"/>
    </row>
    <row r="803" spans="1:26" ht="14.25" customHeight="1">
      <c r="A803" s="51"/>
      <c r="B803" s="51"/>
      <c r="C803" s="430"/>
      <c r="D803" s="430"/>
      <c r="E803" s="430"/>
      <c r="F803" s="430"/>
      <c r="G803" s="430"/>
      <c r="H803" s="430"/>
      <c r="I803" s="430"/>
      <c r="J803" s="430"/>
      <c r="K803" s="430"/>
      <c r="L803" s="430"/>
      <c r="M803" s="430"/>
      <c r="N803" s="52"/>
      <c r="O803" s="52"/>
      <c r="P803" s="52"/>
      <c r="Q803" s="52"/>
      <c r="R803" s="52"/>
      <c r="S803" s="52"/>
      <c r="T803" s="52"/>
      <c r="U803" s="52"/>
      <c r="V803" s="52"/>
      <c r="W803" s="52"/>
      <c r="X803" s="52"/>
      <c r="Y803" s="52"/>
      <c r="Z803" s="52"/>
    </row>
    <row r="804" spans="1:26" ht="14.25" customHeight="1">
      <c r="A804" s="51"/>
      <c r="B804" s="51"/>
      <c r="C804" s="430"/>
      <c r="D804" s="430"/>
      <c r="E804" s="430"/>
      <c r="F804" s="430"/>
      <c r="G804" s="430"/>
      <c r="H804" s="430"/>
      <c r="I804" s="430"/>
      <c r="J804" s="430"/>
      <c r="K804" s="430"/>
      <c r="L804" s="430"/>
      <c r="M804" s="430"/>
      <c r="N804" s="52"/>
      <c r="O804" s="52"/>
      <c r="P804" s="52"/>
      <c r="Q804" s="52"/>
      <c r="R804" s="52"/>
      <c r="S804" s="52"/>
      <c r="T804" s="52"/>
      <c r="U804" s="52"/>
      <c r="V804" s="52"/>
      <c r="W804" s="52"/>
      <c r="X804" s="52"/>
      <c r="Y804" s="52"/>
      <c r="Z804" s="52"/>
    </row>
    <row r="805" spans="1:26" ht="14.25" customHeight="1">
      <c r="A805" s="51"/>
      <c r="B805" s="51"/>
      <c r="C805" s="430"/>
      <c r="D805" s="430"/>
      <c r="E805" s="430"/>
      <c r="F805" s="430"/>
      <c r="G805" s="430"/>
      <c r="H805" s="430"/>
      <c r="I805" s="430"/>
      <c r="J805" s="430"/>
      <c r="K805" s="430"/>
      <c r="L805" s="430"/>
      <c r="M805" s="430"/>
      <c r="N805" s="52"/>
      <c r="O805" s="52"/>
      <c r="P805" s="52"/>
      <c r="Q805" s="52"/>
      <c r="R805" s="52"/>
      <c r="S805" s="52"/>
      <c r="T805" s="52"/>
      <c r="U805" s="52"/>
      <c r="V805" s="52"/>
      <c r="W805" s="52"/>
      <c r="X805" s="52"/>
      <c r="Y805" s="52"/>
      <c r="Z805" s="52"/>
    </row>
    <row r="806" spans="1:26" ht="14.25" customHeight="1">
      <c r="A806" s="51"/>
      <c r="B806" s="51"/>
      <c r="C806" s="430"/>
      <c r="D806" s="430"/>
      <c r="E806" s="430"/>
      <c r="F806" s="430"/>
      <c r="G806" s="430"/>
      <c r="H806" s="430"/>
      <c r="I806" s="430"/>
      <c r="J806" s="430"/>
      <c r="K806" s="430"/>
      <c r="L806" s="430"/>
      <c r="M806" s="430"/>
      <c r="N806" s="52"/>
      <c r="O806" s="52"/>
      <c r="P806" s="52"/>
      <c r="Q806" s="52"/>
      <c r="R806" s="52"/>
      <c r="S806" s="52"/>
      <c r="T806" s="52"/>
      <c r="U806" s="52"/>
      <c r="V806" s="52"/>
      <c r="W806" s="52"/>
      <c r="X806" s="52"/>
      <c r="Y806" s="52"/>
      <c r="Z806" s="52"/>
    </row>
    <row r="807" spans="1:26" ht="14.25" customHeight="1">
      <c r="A807" s="51"/>
      <c r="B807" s="51"/>
      <c r="C807" s="430"/>
      <c r="D807" s="430"/>
      <c r="E807" s="430"/>
      <c r="F807" s="430"/>
      <c r="G807" s="430"/>
      <c r="H807" s="430"/>
      <c r="I807" s="430"/>
      <c r="J807" s="430"/>
      <c r="K807" s="430"/>
      <c r="L807" s="430"/>
      <c r="M807" s="430"/>
      <c r="N807" s="52"/>
      <c r="O807" s="52"/>
      <c r="P807" s="52"/>
      <c r="Q807" s="52"/>
      <c r="R807" s="52"/>
      <c r="S807" s="52"/>
      <c r="T807" s="52"/>
      <c r="U807" s="52"/>
      <c r="V807" s="52"/>
      <c r="W807" s="52"/>
      <c r="X807" s="52"/>
      <c r="Y807" s="52"/>
      <c r="Z807" s="52"/>
    </row>
    <row r="808" spans="1:26" ht="14.25" customHeight="1">
      <c r="A808" s="51"/>
      <c r="B808" s="51"/>
      <c r="C808" s="430"/>
      <c r="D808" s="430"/>
      <c r="E808" s="430"/>
      <c r="F808" s="430"/>
      <c r="G808" s="430"/>
      <c r="H808" s="430"/>
      <c r="I808" s="430"/>
      <c r="J808" s="430"/>
      <c r="K808" s="430"/>
      <c r="L808" s="430"/>
      <c r="M808" s="430"/>
      <c r="N808" s="52"/>
      <c r="O808" s="52"/>
      <c r="P808" s="52"/>
      <c r="Q808" s="52"/>
      <c r="R808" s="52"/>
      <c r="S808" s="52"/>
      <c r="T808" s="52"/>
      <c r="U808" s="52"/>
      <c r="V808" s="52"/>
      <c r="W808" s="52"/>
      <c r="X808" s="52"/>
      <c r="Y808" s="52"/>
      <c r="Z808" s="52"/>
    </row>
    <row r="809" spans="1:26" ht="14.25" customHeight="1">
      <c r="A809" s="51"/>
      <c r="B809" s="51"/>
      <c r="C809" s="430"/>
      <c r="D809" s="430"/>
      <c r="E809" s="430"/>
      <c r="F809" s="430"/>
      <c r="G809" s="430"/>
      <c r="H809" s="430"/>
      <c r="I809" s="430"/>
      <c r="J809" s="430"/>
      <c r="K809" s="430"/>
      <c r="L809" s="430"/>
      <c r="M809" s="430"/>
      <c r="N809" s="52"/>
      <c r="O809" s="52"/>
      <c r="P809" s="52"/>
      <c r="Q809" s="52"/>
      <c r="R809" s="52"/>
      <c r="S809" s="52"/>
      <c r="T809" s="52"/>
      <c r="U809" s="52"/>
      <c r="V809" s="52"/>
      <c r="W809" s="52"/>
      <c r="X809" s="52"/>
      <c r="Y809" s="52"/>
      <c r="Z809" s="52"/>
    </row>
    <row r="810" spans="1:26" ht="14.25" customHeight="1">
      <c r="A810" s="51"/>
      <c r="B810" s="51"/>
      <c r="C810" s="430"/>
      <c r="D810" s="430"/>
      <c r="E810" s="430"/>
      <c r="F810" s="430"/>
      <c r="G810" s="430"/>
      <c r="H810" s="430"/>
      <c r="I810" s="430"/>
      <c r="J810" s="430"/>
      <c r="K810" s="430"/>
      <c r="L810" s="430"/>
      <c r="M810" s="430"/>
      <c r="N810" s="52"/>
      <c r="O810" s="52"/>
      <c r="P810" s="52"/>
      <c r="Q810" s="52"/>
      <c r="R810" s="52"/>
      <c r="S810" s="52"/>
      <c r="T810" s="52"/>
      <c r="U810" s="52"/>
      <c r="V810" s="52"/>
      <c r="W810" s="52"/>
      <c r="X810" s="52"/>
      <c r="Y810" s="52"/>
      <c r="Z810" s="52"/>
    </row>
    <row r="811" spans="1:26" ht="14.25" customHeight="1">
      <c r="A811" s="51"/>
      <c r="B811" s="51"/>
      <c r="C811" s="430"/>
      <c r="D811" s="430"/>
      <c r="E811" s="430"/>
      <c r="F811" s="430"/>
      <c r="G811" s="430"/>
      <c r="H811" s="430"/>
      <c r="I811" s="430"/>
      <c r="J811" s="430"/>
      <c r="K811" s="430"/>
      <c r="L811" s="430"/>
      <c r="M811" s="430"/>
      <c r="N811" s="52"/>
      <c r="O811" s="52"/>
      <c r="P811" s="52"/>
      <c r="Q811" s="52"/>
      <c r="R811" s="52"/>
      <c r="S811" s="52"/>
      <c r="T811" s="52"/>
      <c r="U811" s="52"/>
      <c r="V811" s="52"/>
      <c r="W811" s="52"/>
      <c r="X811" s="52"/>
      <c r="Y811" s="52"/>
      <c r="Z811" s="52"/>
    </row>
    <row r="812" spans="1:26" ht="14.25" customHeight="1">
      <c r="A812" s="51"/>
      <c r="B812" s="51"/>
      <c r="C812" s="430"/>
      <c r="D812" s="430"/>
      <c r="E812" s="430"/>
      <c r="F812" s="430"/>
      <c r="G812" s="430"/>
      <c r="H812" s="430"/>
      <c r="I812" s="430"/>
      <c r="J812" s="430"/>
      <c r="K812" s="430"/>
      <c r="L812" s="430"/>
      <c r="M812" s="430"/>
      <c r="N812" s="52"/>
      <c r="O812" s="52"/>
      <c r="P812" s="52"/>
      <c r="Q812" s="52"/>
      <c r="R812" s="52"/>
      <c r="S812" s="52"/>
      <c r="T812" s="52"/>
      <c r="U812" s="52"/>
      <c r="V812" s="52"/>
      <c r="W812" s="52"/>
      <c r="X812" s="52"/>
      <c r="Y812" s="52"/>
      <c r="Z812" s="52"/>
    </row>
    <row r="813" spans="1:26" ht="14.25" customHeight="1">
      <c r="A813" s="51"/>
      <c r="B813" s="51"/>
      <c r="C813" s="430"/>
      <c r="D813" s="430"/>
      <c r="E813" s="430"/>
      <c r="F813" s="430"/>
      <c r="G813" s="430"/>
      <c r="H813" s="430"/>
      <c r="I813" s="430"/>
      <c r="J813" s="430"/>
      <c r="K813" s="430"/>
      <c r="L813" s="430"/>
      <c r="M813" s="430"/>
      <c r="N813" s="52"/>
      <c r="O813" s="52"/>
      <c r="P813" s="52"/>
      <c r="Q813" s="52"/>
      <c r="R813" s="52"/>
      <c r="S813" s="52"/>
      <c r="T813" s="52"/>
      <c r="U813" s="52"/>
      <c r="V813" s="52"/>
      <c r="W813" s="52"/>
      <c r="X813" s="52"/>
      <c r="Y813" s="52"/>
      <c r="Z813" s="52"/>
    </row>
    <row r="814" spans="1:26" ht="14.25" customHeight="1">
      <c r="A814" s="51"/>
      <c r="B814" s="51"/>
      <c r="C814" s="430"/>
      <c r="D814" s="430"/>
      <c r="E814" s="430"/>
      <c r="F814" s="430"/>
      <c r="G814" s="430"/>
      <c r="H814" s="430"/>
      <c r="I814" s="430"/>
      <c r="J814" s="430"/>
      <c r="K814" s="430"/>
      <c r="L814" s="430"/>
      <c r="M814" s="430"/>
      <c r="N814" s="52"/>
      <c r="O814" s="52"/>
      <c r="P814" s="52"/>
      <c r="Q814" s="52"/>
      <c r="R814" s="52"/>
      <c r="S814" s="52"/>
      <c r="T814" s="52"/>
      <c r="U814" s="52"/>
      <c r="V814" s="52"/>
      <c r="W814" s="52"/>
      <c r="X814" s="52"/>
      <c r="Y814" s="52"/>
      <c r="Z814" s="52"/>
    </row>
    <row r="815" spans="1:26" ht="14.25" customHeight="1">
      <c r="A815" s="51"/>
      <c r="B815" s="51"/>
      <c r="C815" s="430"/>
      <c r="D815" s="430"/>
      <c r="E815" s="430"/>
      <c r="F815" s="430"/>
      <c r="G815" s="430"/>
      <c r="H815" s="430"/>
      <c r="I815" s="430"/>
      <c r="J815" s="430"/>
      <c r="K815" s="430"/>
      <c r="L815" s="430"/>
      <c r="M815" s="430"/>
      <c r="N815" s="52"/>
      <c r="O815" s="52"/>
      <c r="P815" s="52"/>
      <c r="Q815" s="52"/>
      <c r="R815" s="52"/>
      <c r="S815" s="52"/>
      <c r="T815" s="52"/>
      <c r="U815" s="52"/>
      <c r="V815" s="52"/>
      <c r="W815" s="52"/>
      <c r="X815" s="52"/>
      <c r="Y815" s="52"/>
      <c r="Z815" s="52"/>
    </row>
    <row r="816" spans="1:26" ht="14.25" customHeight="1">
      <c r="A816" s="51"/>
      <c r="B816" s="51"/>
      <c r="C816" s="430"/>
      <c r="D816" s="430"/>
      <c r="E816" s="430"/>
      <c r="F816" s="430"/>
      <c r="G816" s="430"/>
      <c r="H816" s="430"/>
      <c r="I816" s="430"/>
      <c r="J816" s="430"/>
      <c r="K816" s="430"/>
      <c r="L816" s="430"/>
      <c r="M816" s="430"/>
      <c r="N816" s="52"/>
      <c r="O816" s="52"/>
      <c r="P816" s="52"/>
      <c r="Q816" s="52"/>
      <c r="R816" s="52"/>
      <c r="S816" s="52"/>
      <c r="T816" s="52"/>
      <c r="U816" s="52"/>
      <c r="V816" s="52"/>
      <c r="W816" s="52"/>
      <c r="X816" s="52"/>
      <c r="Y816" s="52"/>
      <c r="Z816" s="52"/>
    </row>
    <row r="817" spans="1:26" ht="14.25" customHeight="1">
      <c r="A817" s="51"/>
      <c r="B817" s="51"/>
      <c r="C817" s="430"/>
      <c r="D817" s="430"/>
      <c r="E817" s="430"/>
      <c r="F817" s="430"/>
      <c r="G817" s="430"/>
      <c r="H817" s="430"/>
      <c r="I817" s="430"/>
      <c r="J817" s="430"/>
      <c r="K817" s="430"/>
      <c r="L817" s="430"/>
      <c r="M817" s="430"/>
      <c r="N817" s="52"/>
      <c r="O817" s="52"/>
      <c r="P817" s="52"/>
      <c r="Q817" s="52"/>
      <c r="R817" s="52"/>
      <c r="S817" s="52"/>
      <c r="T817" s="52"/>
      <c r="U817" s="52"/>
      <c r="V817" s="52"/>
      <c r="W817" s="52"/>
      <c r="X817" s="52"/>
      <c r="Y817" s="52"/>
      <c r="Z817" s="52"/>
    </row>
    <row r="818" spans="1:26" ht="14.25" customHeight="1">
      <c r="A818" s="51"/>
      <c r="B818" s="51"/>
      <c r="C818" s="430"/>
      <c r="D818" s="430"/>
      <c r="E818" s="430"/>
      <c r="F818" s="430"/>
      <c r="G818" s="430"/>
      <c r="H818" s="430"/>
      <c r="I818" s="430"/>
      <c r="J818" s="430"/>
      <c r="K818" s="430"/>
      <c r="L818" s="430"/>
      <c r="M818" s="430"/>
      <c r="N818" s="52"/>
      <c r="O818" s="52"/>
      <c r="P818" s="52"/>
      <c r="Q818" s="52"/>
      <c r="R818" s="52"/>
      <c r="S818" s="52"/>
      <c r="T818" s="52"/>
      <c r="U818" s="52"/>
      <c r="V818" s="52"/>
      <c r="W818" s="52"/>
      <c r="X818" s="52"/>
      <c r="Y818" s="52"/>
      <c r="Z818" s="52"/>
    </row>
    <row r="819" spans="1:26" ht="14.25" customHeight="1">
      <c r="A819" s="51"/>
      <c r="B819" s="51"/>
      <c r="C819" s="430"/>
      <c r="D819" s="430"/>
      <c r="E819" s="430"/>
      <c r="F819" s="430"/>
      <c r="G819" s="430"/>
      <c r="H819" s="430"/>
      <c r="I819" s="430"/>
      <c r="J819" s="430"/>
      <c r="K819" s="430"/>
      <c r="L819" s="430"/>
      <c r="M819" s="430"/>
      <c r="N819" s="52"/>
      <c r="O819" s="52"/>
      <c r="P819" s="52"/>
      <c r="Q819" s="52"/>
      <c r="R819" s="52"/>
      <c r="S819" s="52"/>
      <c r="T819" s="52"/>
      <c r="U819" s="52"/>
      <c r="V819" s="52"/>
      <c r="W819" s="52"/>
      <c r="X819" s="52"/>
      <c r="Y819" s="52"/>
      <c r="Z819" s="52"/>
    </row>
    <row r="820" spans="1:26" ht="14.25" customHeight="1">
      <c r="A820" s="51"/>
      <c r="B820" s="51"/>
      <c r="C820" s="430"/>
      <c r="D820" s="430"/>
      <c r="E820" s="430"/>
      <c r="F820" s="430"/>
      <c r="G820" s="430"/>
      <c r="H820" s="430"/>
      <c r="I820" s="430"/>
      <c r="J820" s="430"/>
      <c r="K820" s="430"/>
      <c r="L820" s="430"/>
      <c r="M820" s="430"/>
      <c r="N820" s="52"/>
      <c r="O820" s="52"/>
      <c r="P820" s="52"/>
      <c r="Q820" s="52"/>
      <c r="R820" s="52"/>
      <c r="S820" s="52"/>
      <c r="T820" s="52"/>
      <c r="U820" s="52"/>
      <c r="V820" s="52"/>
      <c r="W820" s="52"/>
      <c r="X820" s="52"/>
      <c r="Y820" s="52"/>
      <c r="Z820" s="52"/>
    </row>
    <row r="821" spans="1:26" ht="14.25" customHeight="1">
      <c r="A821" s="51"/>
      <c r="B821" s="51"/>
      <c r="C821" s="430"/>
      <c r="D821" s="430"/>
      <c r="E821" s="430"/>
      <c r="F821" s="430"/>
      <c r="G821" s="430"/>
      <c r="H821" s="430"/>
      <c r="I821" s="430"/>
      <c r="J821" s="430"/>
      <c r="K821" s="430"/>
      <c r="L821" s="430"/>
      <c r="M821" s="430"/>
      <c r="N821" s="52"/>
      <c r="O821" s="52"/>
      <c r="P821" s="52"/>
      <c r="Q821" s="52"/>
      <c r="R821" s="52"/>
      <c r="S821" s="52"/>
      <c r="T821" s="52"/>
      <c r="U821" s="52"/>
      <c r="V821" s="52"/>
      <c r="W821" s="52"/>
      <c r="X821" s="52"/>
      <c r="Y821" s="52"/>
      <c r="Z821" s="52"/>
    </row>
    <row r="822" spans="1:26" ht="14.25" customHeight="1">
      <c r="A822" s="51"/>
      <c r="B822" s="51"/>
      <c r="C822" s="430"/>
      <c r="D822" s="430"/>
      <c r="E822" s="430"/>
      <c r="F822" s="430"/>
      <c r="G822" s="430"/>
      <c r="H822" s="430"/>
      <c r="I822" s="430"/>
      <c r="J822" s="430"/>
      <c r="K822" s="430"/>
      <c r="L822" s="430"/>
      <c r="M822" s="430"/>
      <c r="N822" s="52"/>
      <c r="O822" s="52"/>
      <c r="P822" s="52"/>
      <c r="Q822" s="52"/>
      <c r="R822" s="52"/>
      <c r="S822" s="52"/>
      <c r="T822" s="52"/>
      <c r="U822" s="52"/>
      <c r="V822" s="52"/>
      <c r="W822" s="52"/>
      <c r="X822" s="52"/>
      <c r="Y822" s="52"/>
      <c r="Z822" s="52"/>
    </row>
    <row r="823" spans="1:26" ht="14.25" customHeight="1">
      <c r="A823" s="51"/>
      <c r="B823" s="51"/>
      <c r="C823" s="430"/>
      <c r="D823" s="430"/>
      <c r="E823" s="430"/>
      <c r="F823" s="430"/>
      <c r="G823" s="430"/>
      <c r="H823" s="430"/>
      <c r="I823" s="430"/>
      <c r="J823" s="430"/>
      <c r="K823" s="430"/>
      <c r="L823" s="430"/>
      <c r="M823" s="430"/>
      <c r="N823" s="52"/>
      <c r="O823" s="52"/>
      <c r="P823" s="52"/>
      <c r="Q823" s="52"/>
      <c r="R823" s="52"/>
      <c r="S823" s="52"/>
      <c r="T823" s="52"/>
      <c r="U823" s="52"/>
      <c r="V823" s="52"/>
      <c r="W823" s="52"/>
      <c r="X823" s="52"/>
      <c r="Y823" s="52"/>
      <c r="Z823" s="52"/>
    </row>
    <row r="824" spans="1:26" ht="14.25" customHeight="1">
      <c r="A824" s="51"/>
      <c r="B824" s="51"/>
      <c r="C824" s="430"/>
      <c r="D824" s="430"/>
      <c r="E824" s="430"/>
      <c r="F824" s="430"/>
      <c r="G824" s="430"/>
      <c r="H824" s="430"/>
      <c r="I824" s="430"/>
      <c r="J824" s="430"/>
      <c r="K824" s="430"/>
      <c r="L824" s="430"/>
      <c r="M824" s="430"/>
      <c r="N824" s="52"/>
      <c r="O824" s="52"/>
      <c r="P824" s="52"/>
      <c r="Q824" s="52"/>
      <c r="R824" s="52"/>
      <c r="S824" s="52"/>
      <c r="T824" s="52"/>
      <c r="U824" s="52"/>
      <c r="V824" s="52"/>
      <c r="W824" s="52"/>
      <c r="X824" s="52"/>
      <c r="Y824" s="52"/>
      <c r="Z824" s="52"/>
    </row>
    <row r="825" spans="1:26" ht="14.25" customHeight="1">
      <c r="A825" s="51"/>
      <c r="B825" s="51"/>
      <c r="C825" s="430"/>
      <c r="D825" s="430"/>
      <c r="E825" s="430"/>
      <c r="F825" s="430"/>
      <c r="G825" s="430"/>
      <c r="H825" s="430"/>
      <c r="I825" s="430"/>
      <c r="J825" s="430"/>
      <c r="K825" s="430"/>
      <c r="L825" s="430"/>
      <c r="M825" s="430"/>
      <c r="N825" s="52"/>
      <c r="O825" s="52"/>
      <c r="P825" s="52"/>
      <c r="Q825" s="52"/>
      <c r="R825" s="52"/>
      <c r="S825" s="52"/>
      <c r="T825" s="52"/>
      <c r="U825" s="52"/>
      <c r="V825" s="52"/>
      <c r="W825" s="52"/>
      <c r="X825" s="52"/>
      <c r="Y825" s="52"/>
      <c r="Z825" s="52"/>
    </row>
    <row r="826" spans="1:26" ht="14.25" customHeight="1">
      <c r="A826" s="51"/>
      <c r="B826" s="51"/>
      <c r="C826" s="430"/>
      <c r="D826" s="430"/>
      <c r="E826" s="430"/>
      <c r="F826" s="430"/>
      <c r="G826" s="430"/>
      <c r="H826" s="430"/>
      <c r="I826" s="430"/>
      <c r="J826" s="430"/>
      <c r="K826" s="430"/>
      <c r="L826" s="430"/>
      <c r="M826" s="430"/>
      <c r="N826" s="52"/>
      <c r="O826" s="52"/>
      <c r="P826" s="52"/>
      <c r="Q826" s="52"/>
      <c r="R826" s="52"/>
      <c r="S826" s="52"/>
      <c r="T826" s="52"/>
      <c r="U826" s="52"/>
      <c r="V826" s="52"/>
      <c r="W826" s="52"/>
      <c r="X826" s="52"/>
      <c r="Y826" s="52"/>
      <c r="Z826" s="52"/>
    </row>
    <row r="827" spans="1:26" ht="14.25" customHeight="1">
      <c r="A827" s="51"/>
      <c r="B827" s="51"/>
      <c r="C827" s="430"/>
      <c r="D827" s="430"/>
      <c r="E827" s="430"/>
      <c r="F827" s="430"/>
      <c r="G827" s="430"/>
      <c r="H827" s="430"/>
      <c r="I827" s="430"/>
      <c r="J827" s="430"/>
      <c r="K827" s="430"/>
      <c r="L827" s="430"/>
      <c r="M827" s="430"/>
      <c r="N827" s="52"/>
      <c r="O827" s="52"/>
      <c r="P827" s="52"/>
      <c r="Q827" s="52"/>
      <c r="R827" s="52"/>
      <c r="S827" s="52"/>
      <c r="T827" s="52"/>
      <c r="U827" s="52"/>
      <c r="V827" s="52"/>
      <c r="W827" s="52"/>
      <c r="X827" s="52"/>
      <c r="Y827" s="52"/>
      <c r="Z827" s="52"/>
    </row>
    <row r="828" spans="1:26" ht="14.25" customHeight="1">
      <c r="A828" s="51"/>
      <c r="B828" s="51"/>
      <c r="C828" s="430"/>
      <c r="D828" s="430"/>
      <c r="E828" s="430"/>
      <c r="F828" s="430"/>
      <c r="G828" s="430"/>
      <c r="H828" s="430"/>
      <c r="I828" s="430"/>
      <c r="J828" s="430"/>
      <c r="K828" s="430"/>
      <c r="L828" s="430"/>
      <c r="M828" s="430"/>
      <c r="N828" s="52"/>
      <c r="O828" s="52"/>
      <c r="P828" s="52"/>
      <c r="Q828" s="52"/>
      <c r="R828" s="52"/>
      <c r="S828" s="52"/>
      <c r="T828" s="52"/>
      <c r="U828" s="52"/>
      <c r="V828" s="52"/>
      <c r="W828" s="52"/>
      <c r="X828" s="52"/>
      <c r="Y828" s="52"/>
      <c r="Z828" s="52"/>
    </row>
    <row r="829" spans="1:26" ht="14.25" customHeight="1">
      <c r="A829" s="51"/>
      <c r="B829" s="51"/>
      <c r="C829" s="430"/>
      <c r="D829" s="430"/>
      <c r="E829" s="430"/>
      <c r="F829" s="430"/>
      <c r="G829" s="430"/>
      <c r="H829" s="430"/>
      <c r="I829" s="430"/>
      <c r="J829" s="430"/>
      <c r="K829" s="430"/>
      <c r="L829" s="430"/>
      <c r="M829" s="430"/>
      <c r="N829" s="52"/>
      <c r="O829" s="52"/>
      <c r="P829" s="52"/>
      <c r="Q829" s="52"/>
      <c r="R829" s="52"/>
      <c r="S829" s="52"/>
      <c r="T829" s="52"/>
      <c r="U829" s="52"/>
      <c r="V829" s="52"/>
      <c r="W829" s="52"/>
      <c r="X829" s="52"/>
      <c r="Y829" s="52"/>
      <c r="Z829" s="52"/>
    </row>
    <row r="830" spans="1:26" ht="14.25" customHeight="1">
      <c r="A830" s="51"/>
      <c r="B830" s="51"/>
      <c r="C830" s="430"/>
      <c r="D830" s="430"/>
      <c r="E830" s="430"/>
      <c r="F830" s="430"/>
      <c r="G830" s="430"/>
      <c r="H830" s="430"/>
      <c r="I830" s="430"/>
      <c r="J830" s="430"/>
      <c r="K830" s="430"/>
      <c r="L830" s="430"/>
      <c r="M830" s="430"/>
      <c r="N830" s="52"/>
      <c r="O830" s="52"/>
      <c r="P830" s="52"/>
      <c r="Q830" s="52"/>
      <c r="R830" s="52"/>
      <c r="S830" s="52"/>
      <c r="T830" s="52"/>
      <c r="U830" s="52"/>
      <c r="V830" s="52"/>
      <c r="W830" s="52"/>
      <c r="X830" s="52"/>
      <c r="Y830" s="52"/>
      <c r="Z830" s="52"/>
    </row>
    <row r="831" spans="1:26" ht="14.25" customHeight="1">
      <c r="A831" s="51"/>
      <c r="B831" s="51"/>
      <c r="C831" s="430"/>
      <c r="D831" s="430"/>
      <c r="E831" s="430"/>
      <c r="F831" s="430"/>
      <c r="G831" s="430"/>
      <c r="H831" s="430"/>
      <c r="I831" s="430"/>
      <c r="J831" s="430"/>
      <c r="K831" s="430"/>
      <c r="L831" s="430"/>
      <c r="M831" s="430"/>
      <c r="N831" s="52"/>
      <c r="O831" s="52"/>
      <c r="P831" s="52"/>
      <c r="Q831" s="52"/>
      <c r="R831" s="52"/>
      <c r="S831" s="52"/>
      <c r="T831" s="52"/>
      <c r="U831" s="52"/>
      <c r="V831" s="52"/>
      <c r="W831" s="52"/>
      <c r="X831" s="52"/>
      <c r="Y831" s="52"/>
      <c r="Z831" s="52"/>
    </row>
    <row r="832" spans="1:26" ht="14.25" customHeight="1">
      <c r="A832" s="51"/>
      <c r="B832" s="51"/>
      <c r="C832" s="430"/>
      <c r="D832" s="430"/>
      <c r="E832" s="430"/>
      <c r="F832" s="430"/>
      <c r="G832" s="430"/>
      <c r="H832" s="430"/>
      <c r="I832" s="430"/>
      <c r="J832" s="430"/>
      <c r="K832" s="430"/>
      <c r="L832" s="430"/>
      <c r="M832" s="430"/>
      <c r="N832" s="52"/>
      <c r="O832" s="52"/>
      <c r="P832" s="52"/>
      <c r="Q832" s="52"/>
      <c r="R832" s="52"/>
      <c r="S832" s="52"/>
      <c r="T832" s="52"/>
      <c r="U832" s="52"/>
      <c r="V832" s="52"/>
      <c r="W832" s="52"/>
      <c r="X832" s="52"/>
      <c r="Y832" s="52"/>
      <c r="Z832" s="52"/>
    </row>
    <row r="833" spans="1:26" ht="14.25" customHeight="1">
      <c r="A833" s="51"/>
      <c r="B833" s="51"/>
      <c r="C833" s="430"/>
      <c r="D833" s="430"/>
      <c r="E833" s="430"/>
      <c r="F833" s="430"/>
      <c r="G833" s="430"/>
      <c r="H833" s="430"/>
      <c r="I833" s="430"/>
      <c r="J833" s="430"/>
      <c r="K833" s="430"/>
      <c r="L833" s="430"/>
      <c r="M833" s="430"/>
      <c r="N833" s="52"/>
      <c r="O833" s="52"/>
      <c r="P833" s="52"/>
      <c r="Q833" s="52"/>
      <c r="R833" s="52"/>
      <c r="S833" s="52"/>
      <c r="T833" s="52"/>
      <c r="U833" s="52"/>
      <c r="V833" s="52"/>
      <c r="W833" s="52"/>
      <c r="X833" s="52"/>
      <c r="Y833" s="52"/>
      <c r="Z833" s="52"/>
    </row>
    <row r="834" spans="1:26" ht="14.25" customHeight="1">
      <c r="A834" s="51"/>
      <c r="B834" s="51"/>
      <c r="C834" s="430"/>
      <c r="D834" s="430"/>
      <c r="E834" s="430"/>
      <c r="F834" s="430"/>
      <c r="G834" s="430"/>
      <c r="H834" s="430"/>
      <c r="I834" s="430"/>
      <c r="J834" s="430"/>
      <c r="K834" s="430"/>
      <c r="L834" s="430"/>
      <c r="M834" s="430"/>
      <c r="N834" s="52"/>
      <c r="O834" s="52"/>
      <c r="P834" s="52"/>
      <c r="Q834" s="52"/>
      <c r="R834" s="52"/>
      <c r="S834" s="52"/>
      <c r="T834" s="52"/>
      <c r="U834" s="52"/>
      <c r="V834" s="52"/>
      <c r="W834" s="52"/>
      <c r="X834" s="52"/>
      <c r="Y834" s="52"/>
      <c r="Z834" s="52"/>
    </row>
    <row r="835" spans="1:26" ht="14.25" customHeight="1">
      <c r="A835" s="51"/>
      <c r="B835" s="51"/>
      <c r="C835" s="430"/>
      <c r="D835" s="430"/>
      <c r="E835" s="430"/>
      <c r="F835" s="430"/>
      <c r="G835" s="430"/>
      <c r="H835" s="430"/>
      <c r="I835" s="430"/>
      <c r="J835" s="430"/>
      <c r="K835" s="430"/>
      <c r="L835" s="430"/>
      <c r="M835" s="430"/>
      <c r="N835" s="52"/>
      <c r="O835" s="52"/>
      <c r="P835" s="52"/>
      <c r="Q835" s="52"/>
      <c r="R835" s="52"/>
      <c r="S835" s="52"/>
      <c r="T835" s="52"/>
      <c r="U835" s="52"/>
      <c r="V835" s="52"/>
      <c r="W835" s="52"/>
      <c r="X835" s="52"/>
      <c r="Y835" s="52"/>
      <c r="Z835" s="52"/>
    </row>
    <row r="836" spans="1:26" ht="14.25" customHeight="1">
      <c r="A836" s="51"/>
      <c r="B836" s="51"/>
      <c r="C836" s="430"/>
      <c r="D836" s="430"/>
      <c r="E836" s="430"/>
      <c r="F836" s="430"/>
      <c r="G836" s="430"/>
      <c r="H836" s="430"/>
      <c r="I836" s="430"/>
      <c r="J836" s="430"/>
      <c r="K836" s="430"/>
      <c r="L836" s="430"/>
      <c r="M836" s="430"/>
      <c r="N836" s="52"/>
      <c r="O836" s="52"/>
      <c r="P836" s="52"/>
      <c r="Q836" s="52"/>
      <c r="R836" s="52"/>
      <c r="S836" s="52"/>
      <c r="T836" s="52"/>
      <c r="U836" s="52"/>
      <c r="V836" s="52"/>
      <c r="W836" s="52"/>
      <c r="X836" s="52"/>
      <c r="Y836" s="52"/>
      <c r="Z836" s="52"/>
    </row>
    <row r="837" spans="1:26" ht="14.25" customHeight="1">
      <c r="A837" s="51"/>
      <c r="B837" s="51"/>
      <c r="C837" s="430"/>
      <c r="D837" s="430"/>
      <c r="E837" s="430"/>
      <c r="F837" s="430"/>
      <c r="G837" s="430"/>
      <c r="H837" s="430"/>
      <c r="I837" s="430"/>
      <c r="J837" s="430"/>
      <c r="K837" s="430"/>
      <c r="L837" s="430"/>
      <c r="M837" s="430"/>
      <c r="N837" s="52"/>
      <c r="O837" s="52"/>
      <c r="P837" s="52"/>
      <c r="Q837" s="52"/>
      <c r="R837" s="52"/>
      <c r="S837" s="52"/>
      <c r="T837" s="52"/>
      <c r="U837" s="52"/>
      <c r="V837" s="52"/>
      <c r="W837" s="52"/>
      <c r="X837" s="52"/>
      <c r="Y837" s="52"/>
      <c r="Z837" s="52"/>
    </row>
    <row r="838" spans="1:26" ht="14.25" customHeight="1">
      <c r="A838" s="51"/>
      <c r="B838" s="51"/>
      <c r="C838" s="430"/>
      <c r="D838" s="430"/>
      <c r="E838" s="430"/>
      <c r="F838" s="430"/>
      <c r="G838" s="430"/>
      <c r="H838" s="430"/>
      <c r="I838" s="430"/>
      <c r="J838" s="430"/>
      <c r="K838" s="430"/>
      <c r="L838" s="430"/>
      <c r="M838" s="430"/>
      <c r="N838" s="52"/>
      <c r="O838" s="52"/>
      <c r="P838" s="52"/>
      <c r="Q838" s="52"/>
      <c r="R838" s="52"/>
      <c r="S838" s="52"/>
      <c r="T838" s="52"/>
      <c r="U838" s="52"/>
      <c r="V838" s="52"/>
      <c r="W838" s="52"/>
      <c r="X838" s="52"/>
      <c r="Y838" s="52"/>
      <c r="Z838" s="52"/>
    </row>
    <row r="839" spans="1:26" ht="14.25" customHeight="1">
      <c r="A839" s="51"/>
      <c r="B839" s="51"/>
      <c r="C839" s="430"/>
      <c r="D839" s="430"/>
      <c r="E839" s="430"/>
      <c r="F839" s="430"/>
      <c r="G839" s="430"/>
      <c r="H839" s="430"/>
      <c r="I839" s="430"/>
      <c r="J839" s="430"/>
      <c r="K839" s="430"/>
      <c r="L839" s="430"/>
      <c r="M839" s="430"/>
      <c r="N839" s="52"/>
      <c r="O839" s="52"/>
      <c r="P839" s="52"/>
      <c r="Q839" s="52"/>
      <c r="R839" s="52"/>
      <c r="S839" s="52"/>
      <c r="T839" s="52"/>
      <c r="U839" s="52"/>
      <c r="V839" s="52"/>
      <c r="W839" s="52"/>
      <c r="X839" s="52"/>
      <c r="Y839" s="52"/>
      <c r="Z839" s="52"/>
    </row>
    <row r="840" spans="1:26" ht="14.25" customHeight="1">
      <c r="A840" s="51"/>
      <c r="B840" s="51"/>
      <c r="C840" s="430"/>
      <c r="D840" s="430"/>
      <c r="E840" s="430"/>
      <c r="F840" s="430"/>
      <c r="G840" s="430"/>
      <c r="H840" s="430"/>
      <c r="I840" s="430"/>
      <c r="J840" s="430"/>
      <c r="K840" s="430"/>
      <c r="L840" s="430"/>
      <c r="M840" s="430"/>
      <c r="N840" s="52"/>
      <c r="O840" s="52"/>
      <c r="P840" s="52"/>
      <c r="Q840" s="52"/>
      <c r="R840" s="52"/>
      <c r="S840" s="52"/>
      <c r="T840" s="52"/>
      <c r="U840" s="52"/>
      <c r="V840" s="52"/>
      <c r="W840" s="52"/>
      <c r="X840" s="52"/>
      <c r="Y840" s="52"/>
      <c r="Z840" s="52"/>
    </row>
    <row r="841" spans="1:26" ht="14.25" customHeight="1">
      <c r="A841" s="51"/>
      <c r="B841" s="51"/>
      <c r="C841" s="430"/>
      <c r="D841" s="430"/>
      <c r="E841" s="430"/>
      <c r="F841" s="430"/>
      <c r="G841" s="430"/>
      <c r="H841" s="430"/>
      <c r="I841" s="430"/>
      <c r="J841" s="430"/>
      <c r="K841" s="430"/>
      <c r="L841" s="430"/>
      <c r="M841" s="430"/>
      <c r="N841" s="52"/>
      <c r="O841" s="52"/>
      <c r="P841" s="52"/>
      <c r="Q841" s="52"/>
      <c r="R841" s="52"/>
      <c r="S841" s="52"/>
      <c r="T841" s="52"/>
      <c r="U841" s="52"/>
      <c r="V841" s="52"/>
      <c r="W841" s="52"/>
      <c r="X841" s="52"/>
      <c r="Y841" s="52"/>
      <c r="Z841" s="52"/>
    </row>
    <row r="842" spans="1:26" ht="14.25" customHeight="1">
      <c r="A842" s="51"/>
      <c r="B842" s="51"/>
      <c r="C842" s="430"/>
      <c r="D842" s="430"/>
      <c r="E842" s="430"/>
      <c r="F842" s="430"/>
      <c r="G842" s="430"/>
      <c r="H842" s="430"/>
      <c r="I842" s="430"/>
      <c r="J842" s="430"/>
      <c r="K842" s="430"/>
      <c r="L842" s="430"/>
      <c r="M842" s="430"/>
      <c r="N842" s="52"/>
      <c r="O842" s="52"/>
      <c r="P842" s="52"/>
      <c r="Q842" s="52"/>
      <c r="R842" s="52"/>
      <c r="S842" s="52"/>
      <c r="T842" s="52"/>
      <c r="U842" s="52"/>
      <c r="V842" s="52"/>
      <c r="W842" s="52"/>
      <c r="X842" s="52"/>
      <c r="Y842" s="52"/>
      <c r="Z842" s="52"/>
    </row>
    <row r="843" spans="1:26" ht="14.25" customHeight="1">
      <c r="A843" s="51"/>
      <c r="B843" s="51"/>
      <c r="C843" s="430"/>
      <c r="D843" s="430"/>
      <c r="E843" s="430"/>
      <c r="F843" s="430"/>
      <c r="G843" s="430"/>
      <c r="H843" s="430"/>
      <c r="I843" s="430"/>
      <c r="J843" s="430"/>
      <c r="K843" s="430"/>
      <c r="L843" s="430"/>
      <c r="M843" s="430"/>
      <c r="N843" s="52"/>
      <c r="O843" s="52"/>
      <c r="P843" s="52"/>
      <c r="Q843" s="52"/>
      <c r="R843" s="52"/>
      <c r="S843" s="52"/>
      <c r="T843" s="52"/>
      <c r="U843" s="52"/>
      <c r="V843" s="52"/>
      <c r="W843" s="52"/>
      <c r="X843" s="52"/>
      <c r="Y843" s="52"/>
      <c r="Z843" s="52"/>
    </row>
    <row r="844" spans="1:26" ht="14.25" customHeight="1">
      <c r="A844" s="51"/>
      <c r="B844" s="51"/>
      <c r="C844" s="430"/>
      <c r="D844" s="430"/>
      <c r="E844" s="430"/>
      <c r="F844" s="430"/>
      <c r="G844" s="430"/>
      <c r="H844" s="430"/>
      <c r="I844" s="430"/>
      <c r="J844" s="430"/>
      <c r="K844" s="430"/>
      <c r="L844" s="430"/>
      <c r="M844" s="430"/>
      <c r="N844" s="52"/>
      <c r="O844" s="52"/>
      <c r="P844" s="52"/>
      <c r="Q844" s="52"/>
      <c r="R844" s="52"/>
      <c r="S844" s="52"/>
      <c r="T844" s="52"/>
      <c r="U844" s="52"/>
      <c r="V844" s="52"/>
      <c r="W844" s="52"/>
      <c r="X844" s="52"/>
      <c r="Y844" s="52"/>
      <c r="Z844" s="52"/>
    </row>
    <row r="845" spans="1:26" ht="14.25" customHeight="1">
      <c r="A845" s="51"/>
      <c r="B845" s="51"/>
      <c r="C845" s="430"/>
      <c r="D845" s="430"/>
      <c r="E845" s="430"/>
      <c r="F845" s="430"/>
      <c r="G845" s="430"/>
      <c r="H845" s="430"/>
      <c r="I845" s="430"/>
      <c r="J845" s="430"/>
      <c r="K845" s="430"/>
      <c r="L845" s="430"/>
      <c r="M845" s="430"/>
      <c r="N845" s="52"/>
      <c r="O845" s="52"/>
      <c r="P845" s="52"/>
      <c r="Q845" s="52"/>
      <c r="R845" s="52"/>
      <c r="S845" s="52"/>
      <c r="T845" s="52"/>
      <c r="U845" s="52"/>
      <c r="V845" s="52"/>
      <c r="W845" s="52"/>
      <c r="X845" s="52"/>
      <c r="Y845" s="52"/>
      <c r="Z845" s="52"/>
    </row>
    <row r="846" spans="1:26" ht="14.25" customHeight="1">
      <c r="A846" s="51"/>
      <c r="B846" s="51"/>
      <c r="C846" s="430"/>
      <c r="D846" s="430"/>
      <c r="E846" s="430"/>
      <c r="F846" s="430"/>
      <c r="G846" s="430"/>
      <c r="H846" s="430"/>
      <c r="I846" s="430"/>
      <c r="J846" s="430"/>
      <c r="K846" s="430"/>
      <c r="L846" s="430"/>
      <c r="M846" s="430"/>
      <c r="N846" s="52"/>
      <c r="O846" s="52"/>
      <c r="P846" s="52"/>
      <c r="Q846" s="52"/>
      <c r="R846" s="52"/>
      <c r="S846" s="52"/>
      <c r="T846" s="52"/>
      <c r="U846" s="52"/>
      <c r="V846" s="52"/>
      <c r="W846" s="52"/>
      <c r="X846" s="52"/>
      <c r="Y846" s="52"/>
      <c r="Z846" s="52"/>
    </row>
    <row r="847" spans="1:26" ht="14.25" customHeight="1">
      <c r="A847" s="51"/>
      <c r="B847" s="51"/>
      <c r="C847" s="430"/>
      <c r="D847" s="430"/>
      <c r="E847" s="430"/>
      <c r="F847" s="430"/>
      <c r="G847" s="430"/>
      <c r="H847" s="430"/>
      <c r="I847" s="430"/>
      <c r="J847" s="430"/>
      <c r="K847" s="430"/>
      <c r="L847" s="430"/>
      <c r="M847" s="430"/>
      <c r="N847" s="52"/>
      <c r="O847" s="52"/>
      <c r="P847" s="52"/>
      <c r="Q847" s="52"/>
      <c r="R847" s="52"/>
      <c r="S847" s="52"/>
      <c r="T847" s="52"/>
      <c r="U847" s="52"/>
      <c r="V847" s="52"/>
      <c r="W847" s="52"/>
      <c r="X847" s="52"/>
      <c r="Y847" s="52"/>
      <c r="Z847" s="52"/>
    </row>
    <row r="848" spans="1:26" ht="14.25" customHeight="1">
      <c r="A848" s="51"/>
      <c r="B848" s="51"/>
      <c r="C848" s="430"/>
      <c r="D848" s="430"/>
      <c r="E848" s="430"/>
      <c r="F848" s="430"/>
      <c r="G848" s="430"/>
      <c r="H848" s="430"/>
      <c r="I848" s="430"/>
      <c r="J848" s="430"/>
      <c r="K848" s="430"/>
      <c r="L848" s="430"/>
      <c r="M848" s="430"/>
      <c r="N848" s="52"/>
      <c r="O848" s="52"/>
      <c r="P848" s="52"/>
      <c r="Q848" s="52"/>
      <c r="R848" s="52"/>
      <c r="S848" s="52"/>
      <c r="T848" s="52"/>
      <c r="U848" s="52"/>
      <c r="V848" s="52"/>
      <c r="W848" s="52"/>
      <c r="X848" s="52"/>
      <c r="Y848" s="52"/>
      <c r="Z848" s="52"/>
    </row>
    <row r="849" spans="1:26" ht="14.25" customHeight="1">
      <c r="A849" s="51"/>
      <c r="B849" s="51"/>
      <c r="C849" s="430"/>
      <c r="D849" s="430"/>
      <c r="E849" s="430"/>
      <c r="F849" s="430"/>
      <c r="G849" s="430"/>
      <c r="H849" s="430"/>
      <c r="I849" s="430"/>
      <c r="J849" s="430"/>
      <c r="K849" s="430"/>
      <c r="L849" s="430"/>
      <c r="M849" s="430"/>
      <c r="N849" s="52"/>
      <c r="O849" s="52"/>
      <c r="P849" s="52"/>
      <c r="Q849" s="52"/>
      <c r="R849" s="52"/>
      <c r="S849" s="52"/>
      <c r="T849" s="52"/>
      <c r="U849" s="52"/>
      <c r="V849" s="52"/>
      <c r="W849" s="52"/>
      <c r="X849" s="52"/>
      <c r="Y849" s="52"/>
      <c r="Z849" s="52"/>
    </row>
    <row r="850" spans="1:26" ht="14.25" customHeight="1">
      <c r="A850" s="51"/>
      <c r="B850" s="51"/>
      <c r="C850" s="430"/>
      <c r="D850" s="430"/>
      <c r="E850" s="430"/>
      <c r="F850" s="430"/>
      <c r="G850" s="430"/>
      <c r="H850" s="430"/>
      <c r="I850" s="430"/>
      <c r="J850" s="430"/>
      <c r="K850" s="430"/>
      <c r="L850" s="430"/>
      <c r="M850" s="430"/>
      <c r="N850" s="52"/>
      <c r="O850" s="52"/>
      <c r="P850" s="52"/>
      <c r="Q850" s="52"/>
      <c r="R850" s="52"/>
      <c r="S850" s="52"/>
      <c r="T850" s="52"/>
      <c r="U850" s="52"/>
      <c r="V850" s="52"/>
      <c r="W850" s="52"/>
      <c r="X850" s="52"/>
      <c r="Y850" s="52"/>
      <c r="Z850" s="52"/>
    </row>
    <row r="851" spans="1:26" ht="14.25" customHeight="1">
      <c r="A851" s="51"/>
      <c r="B851" s="51"/>
      <c r="C851" s="430"/>
      <c r="D851" s="430"/>
      <c r="E851" s="430"/>
      <c r="F851" s="430"/>
      <c r="G851" s="430"/>
      <c r="H851" s="430"/>
      <c r="I851" s="430"/>
      <c r="J851" s="430"/>
      <c r="K851" s="430"/>
      <c r="L851" s="430"/>
      <c r="M851" s="430"/>
      <c r="N851" s="52"/>
      <c r="O851" s="52"/>
      <c r="P851" s="52"/>
      <c r="Q851" s="52"/>
      <c r="R851" s="52"/>
      <c r="S851" s="52"/>
      <c r="T851" s="52"/>
      <c r="U851" s="52"/>
      <c r="V851" s="52"/>
      <c r="W851" s="52"/>
      <c r="X851" s="52"/>
      <c r="Y851" s="52"/>
      <c r="Z851" s="52"/>
    </row>
    <row r="852" spans="1:26" ht="14.25" customHeight="1">
      <c r="A852" s="51"/>
      <c r="B852" s="51"/>
      <c r="C852" s="430"/>
      <c r="D852" s="430"/>
      <c r="E852" s="430"/>
      <c r="F852" s="430"/>
      <c r="G852" s="430"/>
      <c r="H852" s="430"/>
      <c r="I852" s="430"/>
      <c r="J852" s="430"/>
      <c r="K852" s="430"/>
      <c r="L852" s="430"/>
      <c r="M852" s="430"/>
      <c r="N852" s="52"/>
      <c r="O852" s="52"/>
      <c r="P852" s="52"/>
      <c r="Q852" s="52"/>
      <c r="R852" s="52"/>
      <c r="S852" s="52"/>
      <c r="T852" s="52"/>
      <c r="U852" s="52"/>
      <c r="V852" s="52"/>
      <c r="W852" s="52"/>
      <c r="X852" s="52"/>
      <c r="Y852" s="52"/>
      <c r="Z852" s="52"/>
    </row>
    <row r="853" spans="1:26" ht="14.25" customHeight="1">
      <c r="A853" s="51"/>
      <c r="B853" s="51"/>
      <c r="C853" s="430"/>
      <c r="D853" s="430"/>
      <c r="E853" s="430"/>
      <c r="F853" s="430"/>
      <c r="G853" s="430"/>
      <c r="H853" s="430"/>
      <c r="I853" s="430"/>
      <c r="J853" s="430"/>
      <c r="K853" s="430"/>
      <c r="L853" s="430"/>
      <c r="M853" s="430"/>
      <c r="N853" s="52"/>
      <c r="O853" s="52"/>
      <c r="P853" s="52"/>
      <c r="Q853" s="52"/>
      <c r="R853" s="52"/>
      <c r="S853" s="52"/>
      <c r="T853" s="52"/>
      <c r="U853" s="52"/>
      <c r="V853" s="52"/>
      <c r="W853" s="52"/>
      <c r="X853" s="52"/>
      <c r="Y853" s="52"/>
      <c r="Z853" s="52"/>
    </row>
    <row r="854" spans="1:26" ht="14.25" customHeight="1">
      <c r="A854" s="51"/>
      <c r="B854" s="51"/>
      <c r="C854" s="430"/>
      <c r="D854" s="430"/>
      <c r="E854" s="430"/>
      <c r="F854" s="430"/>
      <c r="G854" s="430"/>
      <c r="H854" s="430"/>
      <c r="I854" s="430"/>
      <c r="J854" s="430"/>
      <c r="K854" s="430"/>
      <c r="L854" s="430"/>
      <c r="M854" s="430"/>
      <c r="N854" s="52"/>
      <c r="O854" s="52"/>
      <c r="P854" s="52"/>
      <c r="Q854" s="52"/>
      <c r="R854" s="52"/>
      <c r="S854" s="52"/>
      <c r="T854" s="52"/>
      <c r="U854" s="52"/>
      <c r="V854" s="52"/>
      <c r="W854" s="52"/>
      <c r="X854" s="52"/>
      <c r="Y854" s="52"/>
      <c r="Z854" s="52"/>
    </row>
    <row r="855" spans="1:26" ht="14.25" customHeight="1">
      <c r="A855" s="51"/>
      <c r="B855" s="51"/>
      <c r="C855" s="430"/>
      <c r="D855" s="430"/>
      <c r="E855" s="430"/>
      <c r="F855" s="430"/>
      <c r="G855" s="430"/>
      <c r="H855" s="430"/>
      <c r="I855" s="430"/>
      <c r="J855" s="430"/>
      <c r="K855" s="430"/>
      <c r="L855" s="430"/>
      <c r="M855" s="430"/>
      <c r="N855" s="52"/>
      <c r="O855" s="52"/>
      <c r="P855" s="52"/>
      <c r="Q855" s="52"/>
      <c r="R855" s="52"/>
      <c r="S855" s="52"/>
      <c r="T855" s="52"/>
      <c r="U855" s="52"/>
      <c r="V855" s="52"/>
      <c r="W855" s="52"/>
      <c r="X855" s="52"/>
      <c r="Y855" s="52"/>
      <c r="Z855" s="52"/>
    </row>
    <row r="856" spans="1:26" ht="14.25" customHeight="1">
      <c r="A856" s="51"/>
      <c r="B856" s="51"/>
      <c r="C856" s="430"/>
      <c r="D856" s="430"/>
      <c r="E856" s="430"/>
      <c r="F856" s="430"/>
      <c r="G856" s="430"/>
      <c r="H856" s="430"/>
      <c r="I856" s="430"/>
      <c r="J856" s="430"/>
      <c r="K856" s="430"/>
      <c r="L856" s="430"/>
      <c r="M856" s="430"/>
      <c r="N856" s="52"/>
      <c r="O856" s="52"/>
      <c r="P856" s="52"/>
      <c r="Q856" s="52"/>
      <c r="R856" s="52"/>
      <c r="S856" s="52"/>
      <c r="T856" s="52"/>
      <c r="U856" s="52"/>
      <c r="V856" s="52"/>
      <c r="W856" s="52"/>
      <c r="X856" s="52"/>
      <c r="Y856" s="52"/>
      <c r="Z856" s="52"/>
    </row>
    <row r="857" spans="1:26" ht="14.25" customHeight="1">
      <c r="A857" s="51"/>
      <c r="B857" s="51"/>
      <c r="C857" s="430"/>
      <c r="D857" s="430"/>
      <c r="E857" s="430"/>
      <c r="F857" s="430"/>
      <c r="G857" s="430"/>
      <c r="H857" s="430"/>
      <c r="I857" s="430"/>
      <c r="J857" s="430"/>
      <c r="K857" s="430"/>
      <c r="L857" s="430"/>
      <c r="M857" s="430"/>
      <c r="N857" s="52"/>
      <c r="O857" s="52"/>
      <c r="P857" s="52"/>
      <c r="Q857" s="52"/>
      <c r="R857" s="52"/>
      <c r="S857" s="52"/>
      <c r="T857" s="52"/>
      <c r="U857" s="52"/>
      <c r="V857" s="52"/>
      <c r="W857" s="52"/>
      <c r="X857" s="52"/>
      <c r="Y857" s="52"/>
      <c r="Z857" s="52"/>
    </row>
    <row r="858" spans="1:26" ht="14.25" customHeight="1">
      <c r="A858" s="51"/>
      <c r="B858" s="51"/>
      <c r="C858" s="430"/>
      <c r="D858" s="430"/>
      <c r="E858" s="430"/>
      <c r="F858" s="430"/>
      <c r="G858" s="430"/>
      <c r="H858" s="430"/>
      <c r="I858" s="430"/>
      <c r="J858" s="430"/>
      <c r="K858" s="430"/>
      <c r="L858" s="430"/>
      <c r="M858" s="430"/>
      <c r="N858" s="52"/>
      <c r="O858" s="52"/>
      <c r="P858" s="52"/>
      <c r="Q858" s="52"/>
      <c r="R858" s="52"/>
      <c r="S858" s="52"/>
      <c r="T858" s="52"/>
      <c r="U858" s="52"/>
      <c r="V858" s="52"/>
      <c r="W858" s="52"/>
      <c r="X858" s="52"/>
      <c r="Y858" s="52"/>
      <c r="Z858" s="52"/>
    </row>
    <row r="859" spans="1:26" ht="14.25" customHeight="1">
      <c r="A859" s="51"/>
      <c r="B859" s="51"/>
      <c r="C859" s="430"/>
      <c r="D859" s="430"/>
      <c r="E859" s="430"/>
      <c r="F859" s="430"/>
      <c r="G859" s="430"/>
      <c r="H859" s="430"/>
      <c r="I859" s="430"/>
      <c r="J859" s="430"/>
      <c r="K859" s="430"/>
      <c r="L859" s="430"/>
      <c r="M859" s="430"/>
      <c r="N859" s="52"/>
      <c r="O859" s="52"/>
      <c r="P859" s="52"/>
      <c r="Q859" s="52"/>
      <c r="R859" s="52"/>
      <c r="S859" s="52"/>
      <c r="T859" s="52"/>
      <c r="U859" s="52"/>
      <c r="V859" s="52"/>
      <c r="W859" s="52"/>
      <c r="X859" s="52"/>
      <c r="Y859" s="52"/>
      <c r="Z859" s="52"/>
    </row>
    <row r="860" spans="1:26" ht="14.25" customHeight="1">
      <c r="A860" s="51"/>
      <c r="B860" s="51"/>
      <c r="C860" s="430"/>
      <c r="D860" s="430"/>
      <c r="E860" s="430"/>
      <c r="F860" s="430"/>
      <c r="G860" s="430"/>
      <c r="H860" s="430"/>
      <c r="I860" s="430"/>
      <c r="J860" s="430"/>
      <c r="K860" s="430"/>
      <c r="L860" s="430"/>
      <c r="M860" s="430"/>
      <c r="N860" s="52"/>
      <c r="O860" s="52"/>
      <c r="P860" s="52"/>
      <c r="Q860" s="52"/>
      <c r="R860" s="52"/>
      <c r="S860" s="52"/>
      <c r="T860" s="52"/>
      <c r="U860" s="52"/>
      <c r="V860" s="52"/>
      <c r="W860" s="52"/>
      <c r="X860" s="52"/>
      <c r="Y860" s="52"/>
      <c r="Z860" s="52"/>
    </row>
    <row r="861" spans="1:26" ht="14.25" customHeight="1">
      <c r="A861" s="51"/>
      <c r="B861" s="51"/>
      <c r="C861" s="430"/>
      <c r="D861" s="430"/>
      <c r="E861" s="430"/>
      <c r="F861" s="430"/>
      <c r="G861" s="430"/>
      <c r="H861" s="430"/>
      <c r="I861" s="430"/>
      <c r="J861" s="430"/>
      <c r="K861" s="430"/>
      <c r="L861" s="430"/>
      <c r="M861" s="430"/>
      <c r="N861" s="52"/>
      <c r="O861" s="52"/>
      <c r="P861" s="52"/>
      <c r="Q861" s="52"/>
      <c r="R861" s="52"/>
      <c r="S861" s="52"/>
      <c r="T861" s="52"/>
      <c r="U861" s="52"/>
      <c r="V861" s="52"/>
      <c r="W861" s="52"/>
      <c r="X861" s="52"/>
      <c r="Y861" s="52"/>
      <c r="Z861" s="52"/>
    </row>
    <row r="862" spans="1:26" ht="14.25" customHeight="1">
      <c r="A862" s="51"/>
      <c r="B862" s="51"/>
      <c r="C862" s="430"/>
      <c r="D862" s="430"/>
      <c r="E862" s="430"/>
      <c r="F862" s="430"/>
      <c r="G862" s="430"/>
      <c r="H862" s="430"/>
      <c r="I862" s="430"/>
      <c r="J862" s="430"/>
      <c r="K862" s="430"/>
      <c r="L862" s="430"/>
      <c r="M862" s="430"/>
      <c r="N862" s="52"/>
      <c r="O862" s="52"/>
      <c r="P862" s="52"/>
      <c r="Q862" s="52"/>
      <c r="R862" s="52"/>
      <c r="S862" s="52"/>
      <c r="T862" s="52"/>
      <c r="U862" s="52"/>
      <c r="V862" s="52"/>
      <c r="W862" s="52"/>
      <c r="X862" s="52"/>
      <c r="Y862" s="52"/>
      <c r="Z862" s="52"/>
    </row>
    <row r="863" spans="1:26" ht="14.25" customHeight="1">
      <c r="A863" s="51"/>
      <c r="B863" s="51"/>
      <c r="C863" s="430"/>
      <c r="D863" s="430"/>
      <c r="E863" s="430"/>
      <c r="F863" s="430"/>
      <c r="G863" s="430"/>
      <c r="H863" s="430"/>
      <c r="I863" s="430"/>
      <c r="J863" s="430"/>
      <c r="K863" s="430"/>
      <c r="L863" s="430"/>
      <c r="M863" s="430"/>
      <c r="N863" s="52"/>
      <c r="O863" s="52"/>
      <c r="P863" s="52"/>
      <c r="Q863" s="52"/>
      <c r="R863" s="52"/>
      <c r="S863" s="52"/>
      <c r="T863" s="52"/>
      <c r="U863" s="52"/>
      <c r="V863" s="52"/>
      <c r="W863" s="52"/>
      <c r="X863" s="52"/>
      <c r="Y863" s="52"/>
      <c r="Z863" s="52"/>
    </row>
    <row r="864" spans="1:26" ht="14.25" customHeight="1">
      <c r="A864" s="51"/>
      <c r="B864" s="51"/>
      <c r="C864" s="430"/>
      <c r="D864" s="430"/>
      <c r="E864" s="430"/>
      <c r="F864" s="430"/>
      <c r="G864" s="430"/>
      <c r="H864" s="430"/>
      <c r="I864" s="430"/>
      <c r="J864" s="430"/>
      <c r="K864" s="430"/>
      <c r="L864" s="430"/>
      <c r="M864" s="430"/>
      <c r="N864" s="52"/>
      <c r="O864" s="52"/>
      <c r="P864" s="52"/>
      <c r="Q864" s="52"/>
      <c r="R864" s="52"/>
      <c r="S864" s="52"/>
      <c r="T864" s="52"/>
      <c r="U864" s="52"/>
      <c r="V864" s="52"/>
      <c r="W864" s="52"/>
      <c r="X864" s="52"/>
      <c r="Y864" s="52"/>
      <c r="Z864" s="52"/>
    </row>
    <row r="865" spans="1:26" ht="14.25" customHeight="1">
      <c r="A865" s="51"/>
      <c r="B865" s="51"/>
      <c r="C865" s="430"/>
      <c r="D865" s="430"/>
      <c r="E865" s="430"/>
      <c r="F865" s="430"/>
      <c r="G865" s="430"/>
      <c r="H865" s="430"/>
      <c r="I865" s="430"/>
      <c r="J865" s="430"/>
      <c r="K865" s="430"/>
      <c r="L865" s="430"/>
      <c r="M865" s="430"/>
      <c r="N865" s="52"/>
      <c r="O865" s="52"/>
      <c r="P865" s="52"/>
      <c r="Q865" s="52"/>
      <c r="R865" s="52"/>
      <c r="S865" s="52"/>
      <c r="T865" s="52"/>
      <c r="U865" s="52"/>
      <c r="V865" s="52"/>
      <c r="W865" s="52"/>
      <c r="X865" s="52"/>
      <c r="Y865" s="52"/>
      <c r="Z865" s="52"/>
    </row>
    <row r="866" spans="1:26" ht="14.25" customHeight="1">
      <c r="A866" s="51"/>
      <c r="B866" s="51"/>
      <c r="C866" s="430"/>
      <c r="D866" s="430"/>
      <c r="E866" s="430"/>
      <c r="F866" s="430"/>
      <c r="G866" s="430"/>
      <c r="H866" s="430"/>
      <c r="I866" s="430"/>
      <c r="J866" s="430"/>
      <c r="K866" s="430"/>
      <c r="L866" s="430"/>
      <c r="M866" s="430"/>
      <c r="N866" s="52"/>
      <c r="O866" s="52"/>
      <c r="P866" s="52"/>
      <c r="Q866" s="52"/>
      <c r="R866" s="52"/>
      <c r="S866" s="52"/>
      <c r="T866" s="52"/>
      <c r="U866" s="52"/>
      <c r="V866" s="52"/>
      <c r="W866" s="52"/>
      <c r="X866" s="52"/>
      <c r="Y866" s="52"/>
      <c r="Z866" s="52"/>
    </row>
    <row r="867" spans="1:26" ht="14.25" customHeight="1">
      <c r="A867" s="51"/>
      <c r="B867" s="51"/>
      <c r="C867" s="430"/>
      <c r="D867" s="430"/>
      <c r="E867" s="430"/>
      <c r="F867" s="430"/>
      <c r="G867" s="430"/>
      <c r="H867" s="430"/>
      <c r="I867" s="430"/>
      <c r="J867" s="430"/>
      <c r="K867" s="430"/>
      <c r="L867" s="430"/>
      <c r="M867" s="430"/>
      <c r="N867" s="52"/>
      <c r="O867" s="52"/>
      <c r="P867" s="52"/>
      <c r="Q867" s="52"/>
      <c r="R867" s="52"/>
      <c r="S867" s="52"/>
      <c r="T867" s="52"/>
      <c r="U867" s="52"/>
      <c r="V867" s="52"/>
      <c r="W867" s="52"/>
      <c r="X867" s="52"/>
      <c r="Y867" s="52"/>
      <c r="Z867" s="52"/>
    </row>
    <row r="868" spans="1:26" ht="14.25" customHeight="1">
      <c r="A868" s="51"/>
      <c r="B868" s="51"/>
      <c r="C868" s="430"/>
      <c r="D868" s="430"/>
      <c r="E868" s="430"/>
      <c r="F868" s="430"/>
      <c r="G868" s="430"/>
      <c r="H868" s="430"/>
      <c r="I868" s="430"/>
      <c r="J868" s="430"/>
      <c r="K868" s="430"/>
      <c r="L868" s="430"/>
      <c r="M868" s="430"/>
      <c r="N868" s="52"/>
      <c r="O868" s="52"/>
      <c r="P868" s="52"/>
      <c r="Q868" s="52"/>
      <c r="R868" s="52"/>
      <c r="S868" s="52"/>
      <c r="T868" s="52"/>
      <c r="U868" s="52"/>
      <c r="V868" s="52"/>
      <c r="W868" s="52"/>
      <c r="X868" s="52"/>
      <c r="Y868" s="52"/>
      <c r="Z868" s="52"/>
    </row>
    <row r="869" spans="1:26" ht="14.25" customHeight="1">
      <c r="A869" s="51"/>
      <c r="B869" s="51"/>
      <c r="C869" s="430"/>
      <c r="D869" s="430"/>
      <c r="E869" s="430"/>
      <c r="F869" s="430"/>
      <c r="G869" s="430"/>
      <c r="H869" s="430"/>
      <c r="I869" s="430"/>
      <c r="J869" s="430"/>
      <c r="K869" s="430"/>
      <c r="L869" s="430"/>
      <c r="M869" s="430"/>
      <c r="N869" s="52"/>
      <c r="O869" s="52"/>
      <c r="P869" s="52"/>
      <c r="Q869" s="52"/>
      <c r="R869" s="52"/>
      <c r="S869" s="52"/>
      <c r="T869" s="52"/>
      <c r="U869" s="52"/>
      <c r="V869" s="52"/>
      <c r="W869" s="52"/>
      <c r="X869" s="52"/>
      <c r="Y869" s="52"/>
      <c r="Z869" s="52"/>
    </row>
    <row r="870" spans="1:26" ht="14.25" customHeight="1">
      <c r="A870" s="51"/>
      <c r="B870" s="51"/>
      <c r="C870" s="430"/>
      <c r="D870" s="430"/>
      <c r="E870" s="430"/>
      <c r="F870" s="430"/>
      <c r="G870" s="430"/>
      <c r="H870" s="430"/>
      <c r="I870" s="430"/>
      <c r="J870" s="430"/>
      <c r="K870" s="430"/>
      <c r="L870" s="430"/>
      <c r="M870" s="430"/>
      <c r="N870" s="52"/>
      <c r="O870" s="52"/>
      <c r="P870" s="52"/>
      <c r="Q870" s="52"/>
      <c r="R870" s="52"/>
      <c r="S870" s="52"/>
      <c r="T870" s="52"/>
      <c r="U870" s="52"/>
      <c r="V870" s="52"/>
      <c r="W870" s="52"/>
      <c r="X870" s="52"/>
      <c r="Y870" s="52"/>
      <c r="Z870" s="52"/>
    </row>
    <row r="871" spans="1:26" ht="14.25" customHeight="1">
      <c r="A871" s="51"/>
      <c r="B871" s="51"/>
      <c r="C871" s="430"/>
      <c r="D871" s="430"/>
      <c r="E871" s="430"/>
      <c r="F871" s="430"/>
      <c r="G871" s="430"/>
      <c r="H871" s="430"/>
      <c r="I871" s="430"/>
      <c r="J871" s="430"/>
      <c r="K871" s="430"/>
      <c r="L871" s="430"/>
      <c r="M871" s="430"/>
      <c r="N871" s="52"/>
      <c r="O871" s="52"/>
      <c r="P871" s="52"/>
      <c r="Q871" s="52"/>
      <c r="R871" s="52"/>
      <c r="S871" s="52"/>
      <c r="T871" s="52"/>
      <c r="U871" s="52"/>
      <c r="V871" s="52"/>
      <c r="W871" s="52"/>
      <c r="X871" s="52"/>
      <c r="Y871" s="52"/>
      <c r="Z871" s="52"/>
    </row>
    <row r="872" spans="1:26" ht="14.25" customHeight="1">
      <c r="A872" s="51"/>
      <c r="B872" s="51"/>
      <c r="C872" s="430"/>
      <c r="D872" s="430"/>
      <c r="E872" s="430"/>
      <c r="F872" s="430"/>
      <c r="G872" s="430"/>
      <c r="H872" s="430"/>
      <c r="I872" s="430"/>
      <c r="J872" s="430"/>
      <c r="K872" s="430"/>
      <c r="L872" s="430"/>
      <c r="M872" s="430"/>
      <c r="N872" s="52"/>
      <c r="O872" s="52"/>
      <c r="P872" s="52"/>
      <c r="Q872" s="52"/>
      <c r="R872" s="52"/>
      <c r="S872" s="52"/>
      <c r="T872" s="52"/>
      <c r="U872" s="52"/>
      <c r="V872" s="52"/>
      <c r="W872" s="52"/>
      <c r="X872" s="52"/>
      <c r="Y872" s="52"/>
      <c r="Z872" s="52"/>
    </row>
    <row r="873" spans="1:26" ht="14.25" customHeight="1">
      <c r="A873" s="51"/>
      <c r="B873" s="51"/>
      <c r="C873" s="430"/>
      <c r="D873" s="430"/>
      <c r="E873" s="430"/>
      <c r="F873" s="430"/>
      <c r="G873" s="430"/>
      <c r="H873" s="430"/>
      <c r="I873" s="430"/>
      <c r="J873" s="430"/>
      <c r="K873" s="430"/>
      <c r="L873" s="430"/>
      <c r="M873" s="430"/>
      <c r="N873" s="52"/>
      <c r="O873" s="52"/>
      <c r="P873" s="52"/>
      <c r="Q873" s="52"/>
      <c r="R873" s="52"/>
      <c r="S873" s="52"/>
      <c r="T873" s="52"/>
      <c r="U873" s="52"/>
      <c r="V873" s="52"/>
      <c r="W873" s="52"/>
      <c r="X873" s="52"/>
      <c r="Y873" s="52"/>
      <c r="Z873" s="52"/>
    </row>
    <row r="874" spans="1:26" ht="14.25" customHeight="1">
      <c r="A874" s="51"/>
      <c r="B874" s="51"/>
      <c r="C874" s="430"/>
      <c r="D874" s="430"/>
      <c r="E874" s="430"/>
      <c r="F874" s="430"/>
      <c r="G874" s="430"/>
      <c r="H874" s="430"/>
      <c r="I874" s="430"/>
      <c r="J874" s="430"/>
      <c r="K874" s="430"/>
      <c r="L874" s="430"/>
      <c r="M874" s="430"/>
      <c r="N874" s="52"/>
      <c r="O874" s="52"/>
      <c r="P874" s="52"/>
      <c r="Q874" s="52"/>
      <c r="R874" s="52"/>
      <c r="S874" s="52"/>
      <c r="T874" s="52"/>
      <c r="U874" s="52"/>
      <c r="V874" s="52"/>
      <c r="W874" s="52"/>
      <c r="X874" s="52"/>
      <c r="Y874" s="52"/>
      <c r="Z874" s="52"/>
    </row>
    <row r="875" spans="1:26" ht="14.25" customHeight="1">
      <c r="A875" s="51"/>
      <c r="B875" s="51"/>
      <c r="C875" s="430"/>
      <c r="D875" s="430"/>
      <c r="E875" s="430"/>
      <c r="F875" s="430"/>
      <c r="G875" s="430"/>
      <c r="H875" s="430"/>
      <c r="I875" s="430"/>
      <c r="J875" s="430"/>
      <c r="K875" s="430"/>
      <c r="L875" s="430"/>
      <c r="M875" s="430"/>
      <c r="N875" s="52"/>
      <c r="O875" s="52"/>
      <c r="P875" s="52"/>
      <c r="Q875" s="52"/>
      <c r="R875" s="52"/>
      <c r="S875" s="52"/>
      <c r="T875" s="52"/>
      <c r="U875" s="52"/>
      <c r="V875" s="52"/>
      <c r="W875" s="52"/>
      <c r="X875" s="52"/>
      <c r="Y875" s="52"/>
      <c r="Z875" s="52"/>
    </row>
    <row r="876" spans="1:26" ht="14.25" customHeight="1">
      <c r="A876" s="51"/>
      <c r="B876" s="51"/>
      <c r="C876" s="430"/>
      <c r="D876" s="430"/>
      <c r="E876" s="430"/>
      <c r="F876" s="430"/>
      <c r="G876" s="430"/>
      <c r="H876" s="430"/>
      <c r="I876" s="430"/>
      <c r="J876" s="430"/>
      <c r="K876" s="430"/>
      <c r="L876" s="430"/>
      <c r="M876" s="430"/>
      <c r="N876" s="52"/>
      <c r="O876" s="52"/>
      <c r="P876" s="52"/>
      <c r="Q876" s="52"/>
      <c r="R876" s="52"/>
      <c r="S876" s="52"/>
      <c r="T876" s="52"/>
      <c r="U876" s="52"/>
      <c r="V876" s="52"/>
      <c r="W876" s="52"/>
      <c r="X876" s="52"/>
      <c r="Y876" s="52"/>
      <c r="Z876" s="52"/>
    </row>
    <row r="877" spans="1:26" ht="14.25" customHeight="1">
      <c r="A877" s="51"/>
      <c r="B877" s="51"/>
      <c r="C877" s="430"/>
      <c r="D877" s="430"/>
      <c r="E877" s="430"/>
      <c r="F877" s="430"/>
      <c r="G877" s="430"/>
      <c r="H877" s="430"/>
      <c r="I877" s="430"/>
      <c r="J877" s="430"/>
      <c r="K877" s="430"/>
      <c r="L877" s="430"/>
      <c r="M877" s="430"/>
      <c r="N877" s="52"/>
      <c r="O877" s="52"/>
      <c r="P877" s="52"/>
      <c r="Q877" s="52"/>
      <c r="R877" s="52"/>
      <c r="S877" s="52"/>
      <c r="T877" s="52"/>
      <c r="U877" s="52"/>
      <c r="V877" s="52"/>
      <c r="W877" s="52"/>
      <c r="X877" s="52"/>
      <c r="Y877" s="52"/>
      <c r="Z877" s="52"/>
    </row>
    <row r="878" spans="1:26" ht="14.25" customHeight="1">
      <c r="A878" s="51"/>
      <c r="B878" s="51"/>
      <c r="C878" s="430"/>
      <c r="D878" s="430"/>
      <c r="E878" s="430"/>
      <c r="F878" s="430"/>
      <c r="G878" s="430"/>
      <c r="H878" s="430"/>
      <c r="I878" s="430"/>
      <c r="J878" s="430"/>
      <c r="K878" s="430"/>
      <c r="L878" s="430"/>
      <c r="M878" s="430"/>
      <c r="N878" s="52"/>
      <c r="O878" s="52"/>
      <c r="P878" s="52"/>
      <c r="Q878" s="52"/>
      <c r="R878" s="52"/>
      <c r="S878" s="52"/>
      <c r="T878" s="52"/>
      <c r="U878" s="52"/>
      <c r="V878" s="52"/>
      <c r="W878" s="52"/>
      <c r="X878" s="52"/>
      <c r="Y878" s="52"/>
      <c r="Z878" s="52"/>
    </row>
    <row r="879" spans="1:26" ht="14.25" customHeight="1">
      <c r="A879" s="51"/>
      <c r="B879" s="51"/>
      <c r="C879" s="430"/>
      <c r="D879" s="430"/>
      <c r="E879" s="430"/>
      <c r="F879" s="430"/>
      <c r="G879" s="430"/>
      <c r="H879" s="430"/>
      <c r="I879" s="430"/>
      <c r="J879" s="430"/>
      <c r="K879" s="430"/>
      <c r="L879" s="430"/>
      <c r="M879" s="430"/>
      <c r="N879" s="52"/>
      <c r="O879" s="52"/>
      <c r="P879" s="52"/>
      <c r="Q879" s="52"/>
      <c r="R879" s="52"/>
      <c r="S879" s="52"/>
      <c r="T879" s="52"/>
      <c r="U879" s="52"/>
      <c r="V879" s="52"/>
      <c r="W879" s="52"/>
      <c r="X879" s="52"/>
      <c r="Y879" s="52"/>
      <c r="Z879" s="52"/>
    </row>
    <row r="880" spans="1:26" ht="14.25" customHeight="1">
      <c r="A880" s="51"/>
      <c r="B880" s="51"/>
      <c r="C880" s="430"/>
      <c r="D880" s="430"/>
      <c r="E880" s="430"/>
      <c r="F880" s="430"/>
      <c r="G880" s="430"/>
      <c r="H880" s="430"/>
      <c r="I880" s="430"/>
      <c r="J880" s="430"/>
      <c r="K880" s="430"/>
      <c r="L880" s="430"/>
      <c r="M880" s="430"/>
      <c r="N880" s="52"/>
      <c r="O880" s="52"/>
      <c r="P880" s="52"/>
      <c r="Q880" s="52"/>
      <c r="R880" s="52"/>
      <c r="S880" s="52"/>
      <c r="T880" s="52"/>
      <c r="U880" s="52"/>
      <c r="V880" s="52"/>
      <c r="W880" s="52"/>
      <c r="X880" s="52"/>
      <c r="Y880" s="52"/>
      <c r="Z880" s="52"/>
    </row>
    <row r="881" spans="1:26" ht="14.25" customHeight="1">
      <c r="A881" s="51"/>
      <c r="B881" s="51"/>
      <c r="C881" s="430"/>
      <c r="D881" s="430"/>
      <c r="E881" s="430"/>
      <c r="F881" s="430"/>
      <c r="G881" s="430"/>
      <c r="H881" s="430"/>
      <c r="I881" s="430"/>
      <c r="J881" s="430"/>
      <c r="K881" s="430"/>
      <c r="L881" s="430"/>
      <c r="M881" s="430"/>
      <c r="N881" s="52"/>
      <c r="O881" s="52"/>
      <c r="P881" s="52"/>
      <c r="Q881" s="52"/>
      <c r="R881" s="52"/>
      <c r="S881" s="52"/>
      <c r="T881" s="52"/>
      <c r="U881" s="52"/>
      <c r="V881" s="52"/>
      <c r="W881" s="52"/>
      <c r="X881" s="52"/>
      <c r="Y881" s="52"/>
      <c r="Z881" s="52"/>
    </row>
    <row r="882" spans="1:26" ht="14.25" customHeight="1">
      <c r="A882" s="51"/>
      <c r="B882" s="51"/>
      <c r="C882" s="430"/>
      <c r="D882" s="430"/>
      <c r="E882" s="430"/>
      <c r="F882" s="430"/>
      <c r="G882" s="430"/>
      <c r="H882" s="430"/>
      <c r="I882" s="430"/>
      <c r="J882" s="430"/>
      <c r="K882" s="430"/>
      <c r="L882" s="430"/>
      <c r="M882" s="430"/>
      <c r="N882" s="52"/>
      <c r="O882" s="52"/>
      <c r="P882" s="52"/>
      <c r="Q882" s="52"/>
      <c r="R882" s="52"/>
      <c r="S882" s="52"/>
      <c r="T882" s="52"/>
      <c r="U882" s="52"/>
      <c r="V882" s="52"/>
      <c r="W882" s="52"/>
      <c r="X882" s="52"/>
      <c r="Y882" s="52"/>
      <c r="Z882" s="52"/>
    </row>
    <row r="883" spans="1:26" ht="14.25" customHeight="1">
      <c r="A883" s="51"/>
      <c r="B883" s="51"/>
      <c r="C883" s="430"/>
      <c r="D883" s="430"/>
      <c r="E883" s="430"/>
      <c r="F883" s="430"/>
      <c r="G883" s="430"/>
      <c r="H883" s="430"/>
      <c r="I883" s="430"/>
      <c r="J883" s="430"/>
      <c r="K883" s="430"/>
      <c r="L883" s="430"/>
      <c r="M883" s="430"/>
      <c r="N883" s="52"/>
      <c r="O883" s="52"/>
      <c r="P883" s="52"/>
      <c r="Q883" s="52"/>
      <c r="R883" s="52"/>
      <c r="S883" s="52"/>
      <c r="T883" s="52"/>
      <c r="U883" s="52"/>
      <c r="V883" s="52"/>
      <c r="W883" s="52"/>
      <c r="X883" s="52"/>
      <c r="Y883" s="52"/>
      <c r="Z883" s="52"/>
    </row>
    <row r="884" spans="1:26" ht="14.25" customHeight="1">
      <c r="A884" s="51"/>
      <c r="B884" s="51"/>
      <c r="C884" s="430"/>
      <c r="D884" s="430"/>
      <c r="E884" s="430"/>
      <c r="F884" s="430"/>
      <c r="G884" s="430"/>
      <c r="H884" s="430"/>
      <c r="I884" s="430"/>
      <c r="J884" s="430"/>
      <c r="K884" s="430"/>
      <c r="L884" s="430"/>
      <c r="M884" s="430"/>
      <c r="N884" s="52"/>
      <c r="O884" s="52"/>
      <c r="P884" s="52"/>
      <c r="Q884" s="52"/>
      <c r="R884" s="52"/>
      <c r="S884" s="52"/>
      <c r="T884" s="52"/>
      <c r="U884" s="52"/>
      <c r="V884" s="52"/>
      <c r="W884" s="52"/>
      <c r="X884" s="52"/>
      <c r="Y884" s="52"/>
      <c r="Z884" s="52"/>
    </row>
    <row r="885" spans="1:26" ht="14.25" customHeight="1">
      <c r="A885" s="51"/>
      <c r="B885" s="51"/>
      <c r="C885" s="430"/>
      <c r="D885" s="430"/>
      <c r="E885" s="430"/>
      <c r="F885" s="430"/>
      <c r="G885" s="430"/>
      <c r="H885" s="430"/>
      <c r="I885" s="430"/>
      <c r="J885" s="430"/>
      <c r="K885" s="430"/>
      <c r="L885" s="430"/>
      <c r="M885" s="430"/>
      <c r="N885" s="52"/>
      <c r="O885" s="52"/>
      <c r="P885" s="52"/>
      <c r="Q885" s="52"/>
      <c r="R885" s="52"/>
      <c r="S885" s="52"/>
      <c r="T885" s="52"/>
      <c r="U885" s="52"/>
      <c r="V885" s="52"/>
      <c r="W885" s="52"/>
      <c r="X885" s="52"/>
      <c r="Y885" s="52"/>
      <c r="Z885" s="52"/>
    </row>
    <row r="886" spans="1:26" ht="14.25" customHeight="1">
      <c r="A886" s="51"/>
      <c r="B886" s="51"/>
      <c r="C886" s="430"/>
      <c r="D886" s="430"/>
      <c r="E886" s="430"/>
      <c r="F886" s="430"/>
      <c r="G886" s="430"/>
      <c r="H886" s="430"/>
      <c r="I886" s="430"/>
      <c r="J886" s="430"/>
      <c r="K886" s="430"/>
      <c r="L886" s="430"/>
      <c r="M886" s="430"/>
      <c r="N886" s="52"/>
      <c r="O886" s="52"/>
      <c r="P886" s="52"/>
      <c r="Q886" s="52"/>
      <c r="R886" s="52"/>
      <c r="S886" s="52"/>
      <c r="T886" s="52"/>
      <c r="U886" s="52"/>
      <c r="V886" s="52"/>
      <c r="W886" s="52"/>
      <c r="X886" s="52"/>
      <c r="Y886" s="52"/>
      <c r="Z886" s="52"/>
    </row>
    <row r="887" spans="1:26" ht="14.25" customHeight="1">
      <c r="A887" s="51"/>
      <c r="B887" s="51"/>
      <c r="C887" s="430"/>
      <c r="D887" s="430"/>
      <c r="E887" s="430"/>
      <c r="F887" s="430"/>
      <c r="G887" s="430"/>
      <c r="H887" s="430"/>
      <c r="I887" s="430"/>
      <c r="J887" s="430"/>
      <c r="K887" s="430"/>
      <c r="L887" s="430"/>
      <c r="M887" s="430"/>
      <c r="N887" s="52"/>
      <c r="O887" s="52"/>
      <c r="P887" s="52"/>
      <c r="Q887" s="52"/>
      <c r="R887" s="52"/>
      <c r="S887" s="52"/>
      <c r="T887" s="52"/>
      <c r="U887" s="52"/>
      <c r="V887" s="52"/>
      <c r="W887" s="52"/>
      <c r="X887" s="52"/>
      <c r="Y887" s="52"/>
      <c r="Z887" s="52"/>
    </row>
    <row r="888" spans="1:26" ht="14.25" customHeight="1">
      <c r="A888" s="51"/>
      <c r="B888" s="51"/>
      <c r="C888" s="430"/>
      <c r="D888" s="430"/>
      <c r="E888" s="430"/>
      <c r="F888" s="430"/>
      <c r="G888" s="430"/>
      <c r="H888" s="430"/>
      <c r="I888" s="430"/>
      <c r="J888" s="430"/>
      <c r="K888" s="430"/>
      <c r="L888" s="430"/>
      <c r="M888" s="430"/>
      <c r="N888" s="52"/>
      <c r="O888" s="52"/>
      <c r="P888" s="52"/>
      <c r="Q888" s="52"/>
      <c r="R888" s="52"/>
      <c r="S888" s="52"/>
      <c r="T888" s="52"/>
      <c r="U888" s="52"/>
      <c r="V888" s="52"/>
      <c r="W888" s="52"/>
      <c r="X888" s="52"/>
      <c r="Y888" s="52"/>
      <c r="Z888" s="52"/>
    </row>
    <row r="889" spans="1:26" ht="14.25" customHeight="1">
      <c r="A889" s="51"/>
      <c r="B889" s="51"/>
      <c r="C889" s="430"/>
      <c r="D889" s="430"/>
      <c r="E889" s="430"/>
      <c r="F889" s="430"/>
      <c r="G889" s="430"/>
      <c r="H889" s="430"/>
      <c r="I889" s="430"/>
      <c r="J889" s="430"/>
      <c r="K889" s="430"/>
      <c r="L889" s="430"/>
      <c r="M889" s="430"/>
      <c r="N889" s="52"/>
      <c r="O889" s="52"/>
      <c r="P889" s="52"/>
      <c r="Q889" s="52"/>
      <c r="R889" s="52"/>
      <c r="S889" s="52"/>
      <c r="T889" s="52"/>
      <c r="U889" s="52"/>
      <c r="V889" s="52"/>
      <c r="W889" s="52"/>
      <c r="X889" s="52"/>
      <c r="Y889" s="52"/>
      <c r="Z889" s="52"/>
    </row>
    <row r="890" spans="1:26" ht="14.25" customHeight="1">
      <c r="A890" s="51"/>
      <c r="B890" s="51"/>
      <c r="C890" s="430"/>
      <c r="D890" s="430"/>
      <c r="E890" s="430"/>
      <c r="F890" s="430"/>
      <c r="G890" s="430"/>
      <c r="H890" s="430"/>
      <c r="I890" s="430"/>
      <c r="J890" s="430"/>
      <c r="K890" s="430"/>
      <c r="L890" s="430"/>
      <c r="M890" s="430"/>
      <c r="N890" s="52"/>
      <c r="O890" s="52"/>
      <c r="P890" s="52"/>
      <c r="Q890" s="52"/>
      <c r="R890" s="52"/>
      <c r="S890" s="52"/>
      <c r="T890" s="52"/>
      <c r="U890" s="52"/>
      <c r="V890" s="52"/>
      <c r="W890" s="52"/>
      <c r="X890" s="52"/>
      <c r="Y890" s="52"/>
      <c r="Z890" s="52"/>
    </row>
    <row r="891" spans="1:26" ht="14.25" customHeight="1">
      <c r="A891" s="51"/>
      <c r="B891" s="51"/>
      <c r="C891" s="430"/>
      <c r="D891" s="430"/>
      <c r="E891" s="430"/>
      <c r="F891" s="430"/>
      <c r="G891" s="430"/>
      <c r="H891" s="430"/>
      <c r="I891" s="430"/>
      <c r="J891" s="430"/>
      <c r="K891" s="430"/>
      <c r="L891" s="430"/>
      <c r="M891" s="430"/>
      <c r="N891" s="52"/>
      <c r="O891" s="52"/>
      <c r="P891" s="52"/>
      <c r="Q891" s="52"/>
      <c r="R891" s="52"/>
      <c r="S891" s="52"/>
      <c r="T891" s="52"/>
      <c r="U891" s="52"/>
      <c r="V891" s="52"/>
      <c r="W891" s="52"/>
      <c r="X891" s="52"/>
      <c r="Y891" s="52"/>
      <c r="Z891" s="52"/>
    </row>
    <row r="892" spans="1:26" ht="14.25" customHeight="1">
      <c r="A892" s="51"/>
      <c r="B892" s="51"/>
      <c r="C892" s="430"/>
      <c r="D892" s="430"/>
      <c r="E892" s="430"/>
      <c r="F892" s="430"/>
      <c r="G892" s="430"/>
      <c r="H892" s="430"/>
      <c r="I892" s="430"/>
      <c r="J892" s="430"/>
      <c r="K892" s="430"/>
      <c r="L892" s="430"/>
      <c r="M892" s="430"/>
      <c r="N892" s="52"/>
      <c r="O892" s="52"/>
      <c r="P892" s="52"/>
      <c r="Q892" s="52"/>
      <c r="R892" s="52"/>
      <c r="S892" s="52"/>
      <c r="T892" s="52"/>
      <c r="U892" s="52"/>
      <c r="V892" s="52"/>
      <c r="W892" s="52"/>
      <c r="X892" s="52"/>
      <c r="Y892" s="52"/>
      <c r="Z892" s="52"/>
    </row>
    <row r="893" spans="1:26" ht="14.25" customHeight="1">
      <c r="A893" s="51"/>
      <c r="B893" s="51"/>
      <c r="C893" s="430"/>
      <c r="D893" s="430"/>
      <c r="E893" s="430"/>
      <c r="F893" s="430"/>
      <c r="G893" s="430"/>
      <c r="H893" s="430"/>
      <c r="I893" s="430"/>
      <c r="J893" s="430"/>
      <c r="K893" s="430"/>
      <c r="L893" s="430"/>
      <c r="M893" s="430"/>
      <c r="N893" s="52"/>
      <c r="O893" s="52"/>
      <c r="P893" s="52"/>
      <c r="Q893" s="52"/>
      <c r="R893" s="52"/>
      <c r="S893" s="52"/>
      <c r="T893" s="52"/>
      <c r="U893" s="52"/>
      <c r="V893" s="52"/>
      <c r="W893" s="52"/>
      <c r="X893" s="52"/>
      <c r="Y893" s="52"/>
      <c r="Z893" s="52"/>
    </row>
    <row r="894" spans="1:26" ht="14.25" customHeight="1">
      <c r="A894" s="51"/>
      <c r="B894" s="51"/>
      <c r="C894" s="430"/>
      <c r="D894" s="430"/>
      <c r="E894" s="430"/>
      <c r="F894" s="430"/>
      <c r="G894" s="430"/>
      <c r="H894" s="430"/>
      <c r="I894" s="430"/>
      <c r="J894" s="430"/>
      <c r="K894" s="430"/>
      <c r="L894" s="430"/>
      <c r="M894" s="430"/>
      <c r="N894" s="52"/>
      <c r="O894" s="52"/>
      <c r="P894" s="52"/>
      <c r="Q894" s="52"/>
      <c r="R894" s="52"/>
      <c r="S894" s="52"/>
      <c r="T894" s="52"/>
      <c r="U894" s="52"/>
      <c r="V894" s="52"/>
      <c r="W894" s="52"/>
      <c r="X894" s="52"/>
      <c r="Y894" s="52"/>
      <c r="Z894" s="52"/>
    </row>
    <row r="895" spans="1:26" ht="14.25" customHeight="1">
      <c r="A895" s="51"/>
      <c r="B895" s="51"/>
      <c r="C895" s="430"/>
      <c r="D895" s="430"/>
      <c r="E895" s="430"/>
      <c r="F895" s="430"/>
      <c r="G895" s="430"/>
      <c r="H895" s="430"/>
      <c r="I895" s="430"/>
      <c r="J895" s="430"/>
      <c r="K895" s="430"/>
      <c r="L895" s="430"/>
      <c r="M895" s="430"/>
      <c r="N895" s="52"/>
      <c r="O895" s="52"/>
      <c r="P895" s="52"/>
      <c r="Q895" s="52"/>
      <c r="R895" s="52"/>
      <c r="S895" s="52"/>
      <c r="T895" s="52"/>
      <c r="U895" s="52"/>
      <c r="V895" s="52"/>
      <c r="W895" s="52"/>
      <c r="X895" s="52"/>
      <c r="Y895" s="52"/>
      <c r="Z895" s="52"/>
    </row>
    <row r="896" spans="1:26" ht="14.25" customHeight="1">
      <c r="A896" s="51"/>
      <c r="B896" s="51"/>
      <c r="C896" s="430"/>
      <c r="D896" s="430"/>
      <c r="E896" s="430"/>
      <c r="F896" s="430"/>
      <c r="G896" s="430"/>
      <c r="H896" s="430"/>
      <c r="I896" s="430"/>
      <c r="J896" s="430"/>
      <c r="K896" s="430"/>
      <c r="L896" s="430"/>
      <c r="M896" s="430"/>
      <c r="N896" s="52"/>
      <c r="O896" s="52"/>
      <c r="P896" s="52"/>
      <c r="Q896" s="52"/>
      <c r="R896" s="52"/>
      <c r="S896" s="52"/>
      <c r="T896" s="52"/>
      <c r="U896" s="52"/>
      <c r="V896" s="52"/>
      <c r="W896" s="52"/>
      <c r="X896" s="52"/>
      <c r="Y896" s="52"/>
      <c r="Z896" s="52"/>
    </row>
    <row r="897" spans="1:26" ht="14.25" customHeight="1">
      <c r="A897" s="51"/>
      <c r="B897" s="51"/>
      <c r="C897" s="430"/>
      <c r="D897" s="430"/>
      <c r="E897" s="430"/>
      <c r="F897" s="430"/>
      <c r="G897" s="430"/>
      <c r="H897" s="430"/>
      <c r="I897" s="430"/>
      <c r="J897" s="430"/>
      <c r="K897" s="430"/>
      <c r="L897" s="430"/>
      <c r="M897" s="430"/>
      <c r="N897" s="52"/>
      <c r="O897" s="52"/>
      <c r="P897" s="52"/>
      <c r="Q897" s="52"/>
      <c r="R897" s="52"/>
      <c r="S897" s="52"/>
      <c r="T897" s="52"/>
      <c r="U897" s="52"/>
      <c r="V897" s="52"/>
      <c r="W897" s="52"/>
      <c r="X897" s="52"/>
      <c r="Y897" s="52"/>
      <c r="Z897" s="52"/>
    </row>
    <row r="898" spans="1:26" ht="14.25" customHeight="1">
      <c r="A898" s="51"/>
      <c r="B898" s="51"/>
      <c r="C898" s="430"/>
      <c r="D898" s="430"/>
      <c r="E898" s="430"/>
      <c r="F898" s="430"/>
      <c r="G898" s="430"/>
      <c r="H898" s="430"/>
      <c r="I898" s="430"/>
      <c r="J898" s="430"/>
      <c r="K898" s="430"/>
      <c r="L898" s="430"/>
      <c r="M898" s="430"/>
      <c r="N898" s="52"/>
      <c r="O898" s="52"/>
      <c r="P898" s="52"/>
      <c r="Q898" s="52"/>
      <c r="R898" s="52"/>
      <c r="S898" s="52"/>
      <c r="T898" s="52"/>
      <c r="U898" s="52"/>
      <c r="V898" s="52"/>
      <c r="W898" s="52"/>
      <c r="X898" s="52"/>
      <c r="Y898" s="52"/>
      <c r="Z898" s="52"/>
    </row>
    <row r="899" spans="1:26" ht="14.25" customHeight="1">
      <c r="A899" s="51"/>
      <c r="B899" s="51"/>
      <c r="C899" s="430"/>
      <c r="D899" s="430"/>
      <c r="E899" s="430"/>
      <c r="F899" s="430"/>
      <c r="G899" s="430"/>
      <c r="H899" s="430"/>
      <c r="I899" s="430"/>
      <c r="J899" s="430"/>
      <c r="K899" s="430"/>
      <c r="L899" s="430"/>
      <c r="M899" s="430"/>
      <c r="N899" s="52"/>
      <c r="O899" s="52"/>
      <c r="P899" s="52"/>
      <c r="Q899" s="52"/>
      <c r="R899" s="52"/>
      <c r="S899" s="52"/>
      <c r="T899" s="52"/>
      <c r="U899" s="52"/>
      <c r="V899" s="52"/>
      <c r="W899" s="52"/>
      <c r="X899" s="52"/>
      <c r="Y899" s="52"/>
      <c r="Z899" s="52"/>
    </row>
    <row r="900" spans="1:26" ht="14.25" customHeight="1">
      <c r="A900" s="51"/>
      <c r="B900" s="51"/>
      <c r="C900" s="430"/>
      <c r="D900" s="430"/>
      <c r="E900" s="430"/>
      <c r="F900" s="430"/>
      <c r="G900" s="430"/>
      <c r="H900" s="430"/>
      <c r="I900" s="430"/>
      <c r="J900" s="430"/>
      <c r="K900" s="430"/>
      <c r="L900" s="430"/>
      <c r="M900" s="430"/>
      <c r="N900" s="52"/>
      <c r="O900" s="52"/>
      <c r="P900" s="52"/>
      <c r="Q900" s="52"/>
      <c r="R900" s="52"/>
      <c r="S900" s="52"/>
      <c r="T900" s="52"/>
      <c r="U900" s="52"/>
      <c r="V900" s="52"/>
      <c r="W900" s="52"/>
      <c r="X900" s="52"/>
      <c r="Y900" s="52"/>
      <c r="Z900" s="52"/>
    </row>
    <row r="901" spans="1:26" ht="14.25" customHeight="1">
      <c r="A901" s="51"/>
      <c r="B901" s="51"/>
      <c r="C901" s="430"/>
      <c r="D901" s="430"/>
      <c r="E901" s="430"/>
      <c r="F901" s="430"/>
      <c r="G901" s="430"/>
      <c r="H901" s="430"/>
      <c r="I901" s="430"/>
      <c r="J901" s="430"/>
      <c r="K901" s="430"/>
      <c r="L901" s="430"/>
      <c r="M901" s="430"/>
      <c r="N901" s="52"/>
      <c r="O901" s="52"/>
      <c r="P901" s="52"/>
      <c r="Q901" s="52"/>
      <c r="R901" s="52"/>
      <c r="S901" s="52"/>
      <c r="T901" s="52"/>
      <c r="U901" s="52"/>
      <c r="V901" s="52"/>
      <c r="W901" s="52"/>
      <c r="X901" s="52"/>
      <c r="Y901" s="52"/>
      <c r="Z901" s="52"/>
    </row>
    <row r="902" spans="1:26" ht="14.25" customHeight="1">
      <c r="A902" s="51"/>
      <c r="B902" s="51"/>
      <c r="C902" s="430"/>
      <c r="D902" s="430"/>
      <c r="E902" s="430"/>
      <c r="F902" s="430"/>
      <c r="G902" s="430"/>
      <c r="H902" s="430"/>
      <c r="I902" s="430"/>
      <c r="J902" s="430"/>
      <c r="K902" s="430"/>
      <c r="L902" s="430"/>
      <c r="M902" s="430"/>
      <c r="N902" s="52"/>
      <c r="O902" s="52"/>
      <c r="P902" s="52"/>
      <c r="Q902" s="52"/>
      <c r="R902" s="52"/>
      <c r="S902" s="52"/>
      <c r="T902" s="52"/>
      <c r="U902" s="52"/>
      <c r="V902" s="52"/>
      <c r="W902" s="52"/>
      <c r="X902" s="52"/>
      <c r="Y902" s="52"/>
      <c r="Z902" s="52"/>
    </row>
    <row r="903" spans="1:26" ht="14.25" customHeight="1">
      <c r="A903" s="51"/>
      <c r="B903" s="51"/>
      <c r="C903" s="430"/>
      <c r="D903" s="430"/>
      <c r="E903" s="430"/>
      <c r="F903" s="430"/>
      <c r="G903" s="430"/>
      <c r="H903" s="430"/>
      <c r="I903" s="430"/>
      <c r="J903" s="430"/>
      <c r="K903" s="430"/>
      <c r="L903" s="430"/>
      <c r="M903" s="430"/>
      <c r="N903" s="52"/>
      <c r="O903" s="52"/>
      <c r="P903" s="52"/>
      <c r="Q903" s="52"/>
      <c r="R903" s="52"/>
      <c r="S903" s="52"/>
      <c r="T903" s="52"/>
      <c r="U903" s="52"/>
      <c r="V903" s="52"/>
      <c r="W903" s="52"/>
      <c r="X903" s="52"/>
      <c r="Y903" s="52"/>
      <c r="Z903" s="52"/>
    </row>
    <row r="904" spans="1:26" ht="14.25" customHeight="1">
      <c r="A904" s="51"/>
      <c r="B904" s="51"/>
      <c r="C904" s="430"/>
      <c r="D904" s="430"/>
      <c r="E904" s="430"/>
      <c r="F904" s="430"/>
      <c r="G904" s="430"/>
      <c r="H904" s="430"/>
      <c r="I904" s="430"/>
      <c r="J904" s="430"/>
      <c r="K904" s="430"/>
      <c r="L904" s="430"/>
      <c r="M904" s="430"/>
      <c r="N904" s="52"/>
      <c r="O904" s="52"/>
      <c r="P904" s="52"/>
      <c r="Q904" s="52"/>
      <c r="R904" s="52"/>
      <c r="S904" s="52"/>
      <c r="T904" s="52"/>
      <c r="U904" s="52"/>
      <c r="V904" s="52"/>
      <c r="W904" s="52"/>
      <c r="X904" s="52"/>
      <c r="Y904" s="52"/>
      <c r="Z904" s="52"/>
    </row>
    <row r="905" spans="1:26" ht="14.25" customHeight="1">
      <c r="A905" s="51"/>
      <c r="B905" s="51"/>
      <c r="C905" s="430"/>
      <c r="D905" s="430"/>
      <c r="E905" s="430"/>
      <c r="F905" s="430"/>
      <c r="G905" s="430"/>
      <c r="H905" s="430"/>
      <c r="I905" s="430"/>
      <c r="J905" s="430"/>
      <c r="K905" s="430"/>
      <c r="L905" s="430"/>
      <c r="M905" s="430"/>
      <c r="N905" s="52"/>
      <c r="O905" s="52"/>
      <c r="P905" s="52"/>
      <c r="Q905" s="52"/>
      <c r="R905" s="52"/>
      <c r="S905" s="52"/>
      <c r="T905" s="52"/>
      <c r="U905" s="52"/>
      <c r="V905" s="52"/>
      <c r="W905" s="52"/>
      <c r="X905" s="52"/>
      <c r="Y905" s="52"/>
      <c r="Z905" s="52"/>
    </row>
    <row r="906" spans="1:26" ht="14.25" customHeight="1">
      <c r="A906" s="51"/>
      <c r="B906" s="51"/>
      <c r="C906" s="430"/>
      <c r="D906" s="430"/>
      <c r="E906" s="430"/>
      <c r="F906" s="430"/>
      <c r="G906" s="430"/>
      <c r="H906" s="430"/>
      <c r="I906" s="430"/>
      <c r="J906" s="430"/>
      <c r="K906" s="430"/>
      <c r="L906" s="430"/>
      <c r="M906" s="430"/>
      <c r="N906" s="52"/>
      <c r="O906" s="52"/>
      <c r="P906" s="52"/>
      <c r="Q906" s="52"/>
      <c r="R906" s="52"/>
      <c r="S906" s="52"/>
      <c r="T906" s="52"/>
      <c r="U906" s="52"/>
      <c r="V906" s="52"/>
      <c r="W906" s="52"/>
      <c r="X906" s="52"/>
      <c r="Y906" s="52"/>
      <c r="Z906" s="52"/>
    </row>
    <row r="907" spans="1:26" ht="14.25" customHeight="1">
      <c r="A907" s="51"/>
      <c r="B907" s="51"/>
      <c r="C907" s="430"/>
      <c r="D907" s="430"/>
      <c r="E907" s="430"/>
      <c r="F907" s="430"/>
      <c r="G907" s="430"/>
      <c r="H907" s="430"/>
      <c r="I907" s="430"/>
      <c r="J907" s="430"/>
      <c r="K907" s="430"/>
      <c r="L907" s="430"/>
      <c r="M907" s="430"/>
      <c r="N907" s="52"/>
      <c r="O907" s="52"/>
      <c r="P907" s="52"/>
      <c r="Q907" s="52"/>
      <c r="R907" s="52"/>
      <c r="S907" s="52"/>
      <c r="T907" s="52"/>
      <c r="U907" s="52"/>
      <c r="V907" s="52"/>
      <c r="W907" s="52"/>
      <c r="X907" s="52"/>
      <c r="Y907" s="52"/>
      <c r="Z907" s="52"/>
    </row>
    <row r="908" spans="1:26" ht="14.25" customHeight="1">
      <c r="A908" s="51"/>
      <c r="B908" s="51"/>
      <c r="C908" s="430"/>
      <c r="D908" s="430"/>
      <c r="E908" s="430"/>
      <c r="F908" s="430"/>
      <c r="G908" s="430"/>
      <c r="H908" s="430"/>
      <c r="I908" s="430"/>
      <c r="J908" s="430"/>
      <c r="K908" s="430"/>
      <c r="L908" s="430"/>
      <c r="M908" s="430"/>
      <c r="N908" s="52"/>
      <c r="O908" s="52"/>
      <c r="P908" s="52"/>
      <c r="Q908" s="52"/>
      <c r="R908" s="52"/>
      <c r="S908" s="52"/>
      <c r="T908" s="52"/>
      <c r="U908" s="52"/>
      <c r="V908" s="52"/>
      <c r="W908" s="52"/>
      <c r="X908" s="52"/>
      <c r="Y908" s="52"/>
      <c r="Z908" s="52"/>
    </row>
    <row r="909" spans="1:26" ht="14.25" customHeight="1">
      <c r="A909" s="51"/>
      <c r="B909" s="51"/>
      <c r="C909" s="430"/>
      <c r="D909" s="430"/>
      <c r="E909" s="430"/>
      <c r="F909" s="430"/>
      <c r="G909" s="430"/>
      <c r="H909" s="430"/>
      <c r="I909" s="430"/>
      <c r="J909" s="430"/>
      <c r="K909" s="430"/>
      <c r="L909" s="430"/>
      <c r="M909" s="430"/>
      <c r="N909" s="52"/>
      <c r="O909" s="52"/>
      <c r="P909" s="52"/>
      <c r="Q909" s="52"/>
      <c r="R909" s="52"/>
      <c r="S909" s="52"/>
      <c r="T909" s="52"/>
      <c r="U909" s="52"/>
      <c r="V909" s="52"/>
      <c r="W909" s="52"/>
      <c r="X909" s="52"/>
      <c r="Y909" s="52"/>
      <c r="Z909" s="52"/>
    </row>
    <row r="910" spans="1:26" ht="14.25" customHeight="1">
      <c r="A910" s="51"/>
      <c r="B910" s="51"/>
      <c r="C910" s="430"/>
      <c r="D910" s="430"/>
      <c r="E910" s="430"/>
      <c r="F910" s="430"/>
      <c r="G910" s="430"/>
      <c r="H910" s="430"/>
      <c r="I910" s="430"/>
      <c r="J910" s="430"/>
      <c r="K910" s="430"/>
      <c r="L910" s="430"/>
      <c r="M910" s="430"/>
      <c r="N910" s="52"/>
      <c r="O910" s="52"/>
      <c r="P910" s="52"/>
      <c r="Q910" s="52"/>
      <c r="R910" s="52"/>
      <c r="S910" s="52"/>
      <c r="T910" s="52"/>
      <c r="U910" s="52"/>
      <c r="V910" s="52"/>
      <c r="W910" s="52"/>
      <c r="X910" s="52"/>
      <c r="Y910" s="52"/>
      <c r="Z910" s="52"/>
    </row>
    <row r="911" spans="1:26" ht="14.25" customHeight="1">
      <c r="A911" s="51"/>
      <c r="B911" s="51"/>
      <c r="C911" s="430"/>
      <c r="D911" s="430"/>
      <c r="E911" s="430"/>
      <c r="F911" s="430"/>
      <c r="G911" s="430"/>
      <c r="H911" s="430"/>
      <c r="I911" s="430"/>
      <c r="J911" s="430"/>
      <c r="K911" s="430"/>
      <c r="L911" s="430"/>
      <c r="M911" s="430"/>
      <c r="N911" s="52"/>
      <c r="O911" s="52"/>
      <c r="P911" s="52"/>
      <c r="Q911" s="52"/>
      <c r="R911" s="52"/>
      <c r="S911" s="52"/>
      <c r="T911" s="52"/>
      <c r="U911" s="52"/>
      <c r="V911" s="52"/>
      <c r="W911" s="52"/>
      <c r="X911" s="52"/>
      <c r="Y911" s="52"/>
      <c r="Z911" s="52"/>
    </row>
    <row r="912" spans="1:26" ht="14.25" customHeight="1">
      <c r="A912" s="51"/>
      <c r="B912" s="51"/>
      <c r="C912" s="430"/>
      <c r="D912" s="430"/>
      <c r="E912" s="430"/>
      <c r="F912" s="430"/>
      <c r="G912" s="430"/>
      <c r="H912" s="430"/>
      <c r="I912" s="430"/>
      <c r="J912" s="430"/>
      <c r="K912" s="430"/>
      <c r="L912" s="430"/>
      <c r="M912" s="430"/>
      <c r="N912" s="52"/>
      <c r="O912" s="52"/>
      <c r="P912" s="52"/>
      <c r="Q912" s="52"/>
      <c r="R912" s="52"/>
      <c r="S912" s="52"/>
      <c r="T912" s="52"/>
      <c r="U912" s="52"/>
      <c r="V912" s="52"/>
      <c r="W912" s="52"/>
      <c r="X912" s="52"/>
      <c r="Y912" s="52"/>
      <c r="Z912" s="52"/>
    </row>
    <row r="913" spans="1:26" ht="14.25" customHeight="1">
      <c r="A913" s="51"/>
      <c r="B913" s="51"/>
      <c r="C913" s="430"/>
      <c r="D913" s="430"/>
      <c r="E913" s="430"/>
      <c r="F913" s="430"/>
      <c r="G913" s="430"/>
      <c r="H913" s="430"/>
      <c r="I913" s="430"/>
      <c r="J913" s="430"/>
      <c r="K913" s="430"/>
      <c r="L913" s="430"/>
      <c r="M913" s="430"/>
      <c r="N913" s="52"/>
      <c r="O913" s="52"/>
      <c r="P913" s="52"/>
      <c r="Q913" s="52"/>
      <c r="R913" s="52"/>
      <c r="S913" s="52"/>
      <c r="T913" s="52"/>
      <c r="U913" s="52"/>
      <c r="V913" s="52"/>
      <c r="W913" s="52"/>
      <c r="X913" s="52"/>
      <c r="Y913" s="52"/>
      <c r="Z913" s="52"/>
    </row>
    <row r="914" spans="1:26" ht="14.25" customHeight="1">
      <c r="A914" s="51"/>
      <c r="B914" s="51"/>
      <c r="C914" s="430"/>
      <c r="D914" s="430"/>
      <c r="E914" s="430"/>
      <c r="F914" s="430"/>
      <c r="G914" s="430"/>
      <c r="H914" s="430"/>
      <c r="I914" s="430"/>
      <c r="J914" s="430"/>
      <c r="K914" s="430"/>
      <c r="L914" s="430"/>
      <c r="M914" s="430"/>
      <c r="N914" s="52"/>
      <c r="O914" s="52"/>
      <c r="P914" s="52"/>
      <c r="Q914" s="52"/>
      <c r="R914" s="52"/>
      <c r="S914" s="52"/>
      <c r="T914" s="52"/>
      <c r="U914" s="52"/>
      <c r="V914" s="52"/>
      <c r="W914" s="52"/>
      <c r="X914" s="52"/>
      <c r="Y914" s="52"/>
      <c r="Z914" s="52"/>
    </row>
    <row r="915" spans="1:26" ht="14.25" customHeight="1">
      <c r="A915" s="51"/>
      <c r="B915" s="51"/>
      <c r="C915" s="430"/>
      <c r="D915" s="430"/>
      <c r="E915" s="430"/>
      <c r="F915" s="430"/>
      <c r="G915" s="430"/>
      <c r="H915" s="430"/>
      <c r="I915" s="430"/>
      <c r="J915" s="430"/>
      <c r="K915" s="430"/>
      <c r="L915" s="430"/>
      <c r="M915" s="430"/>
      <c r="N915" s="52"/>
      <c r="O915" s="52"/>
      <c r="P915" s="52"/>
      <c r="Q915" s="52"/>
      <c r="R915" s="52"/>
      <c r="S915" s="52"/>
      <c r="T915" s="52"/>
      <c r="U915" s="52"/>
      <c r="V915" s="52"/>
      <c r="W915" s="52"/>
      <c r="X915" s="52"/>
      <c r="Y915" s="52"/>
      <c r="Z915" s="52"/>
    </row>
    <row r="916" spans="1:26" ht="14.25" customHeight="1">
      <c r="A916" s="51"/>
      <c r="B916" s="51"/>
      <c r="C916" s="430"/>
      <c r="D916" s="430"/>
      <c r="E916" s="430"/>
      <c r="F916" s="430"/>
      <c r="G916" s="430"/>
      <c r="H916" s="430"/>
      <c r="I916" s="430"/>
      <c r="J916" s="430"/>
      <c r="K916" s="430"/>
      <c r="L916" s="430"/>
      <c r="M916" s="430"/>
      <c r="N916" s="52"/>
      <c r="O916" s="52"/>
      <c r="P916" s="52"/>
      <c r="Q916" s="52"/>
      <c r="R916" s="52"/>
      <c r="S916" s="52"/>
      <c r="T916" s="52"/>
      <c r="U916" s="52"/>
      <c r="V916" s="52"/>
      <c r="W916" s="52"/>
      <c r="X916" s="52"/>
      <c r="Y916" s="52"/>
      <c r="Z916" s="52"/>
    </row>
    <row r="917" spans="1:26" ht="14.25" customHeight="1">
      <c r="A917" s="51"/>
      <c r="B917" s="51"/>
      <c r="C917" s="430"/>
      <c r="D917" s="430"/>
      <c r="E917" s="430"/>
      <c r="F917" s="430"/>
      <c r="G917" s="430"/>
      <c r="H917" s="430"/>
      <c r="I917" s="430"/>
      <c r="J917" s="430"/>
      <c r="K917" s="430"/>
      <c r="L917" s="430"/>
      <c r="M917" s="430"/>
      <c r="N917" s="52"/>
      <c r="O917" s="52"/>
      <c r="P917" s="52"/>
      <c r="Q917" s="52"/>
      <c r="R917" s="52"/>
      <c r="S917" s="52"/>
      <c r="T917" s="52"/>
      <c r="U917" s="52"/>
      <c r="V917" s="52"/>
      <c r="W917" s="52"/>
      <c r="X917" s="52"/>
      <c r="Y917" s="52"/>
      <c r="Z917" s="52"/>
    </row>
    <row r="918" spans="1:26" ht="14.25" customHeight="1">
      <c r="A918" s="51"/>
      <c r="B918" s="51"/>
      <c r="C918" s="430"/>
      <c r="D918" s="430"/>
      <c r="E918" s="430"/>
      <c r="F918" s="430"/>
      <c r="G918" s="430"/>
      <c r="H918" s="430"/>
      <c r="I918" s="430"/>
      <c r="J918" s="430"/>
      <c r="K918" s="430"/>
      <c r="L918" s="430"/>
      <c r="M918" s="430"/>
      <c r="N918" s="52"/>
      <c r="O918" s="52"/>
      <c r="P918" s="52"/>
      <c r="Q918" s="52"/>
      <c r="R918" s="52"/>
      <c r="S918" s="52"/>
      <c r="T918" s="52"/>
      <c r="U918" s="52"/>
      <c r="V918" s="52"/>
      <c r="W918" s="52"/>
      <c r="X918" s="52"/>
      <c r="Y918" s="52"/>
      <c r="Z918" s="52"/>
    </row>
    <row r="919" spans="1:26" ht="14.25" customHeight="1">
      <c r="A919" s="51"/>
      <c r="B919" s="51"/>
      <c r="C919" s="430"/>
      <c r="D919" s="430"/>
      <c r="E919" s="430"/>
      <c r="F919" s="430"/>
      <c r="G919" s="430"/>
      <c r="H919" s="430"/>
      <c r="I919" s="430"/>
      <c r="J919" s="430"/>
      <c r="K919" s="430"/>
      <c r="L919" s="430"/>
      <c r="M919" s="430"/>
      <c r="N919" s="52"/>
      <c r="O919" s="52"/>
      <c r="P919" s="52"/>
      <c r="Q919" s="52"/>
      <c r="R919" s="52"/>
      <c r="S919" s="52"/>
      <c r="T919" s="52"/>
      <c r="U919" s="52"/>
      <c r="V919" s="52"/>
      <c r="W919" s="52"/>
      <c r="X919" s="52"/>
      <c r="Y919" s="52"/>
      <c r="Z919" s="52"/>
    </row>
    <row r="920" spans="1:26" ht="14.25" customHeight="1">
      <c r="A920" s="51"/>
      <c r="B920" s="51"/>
      <c r="C920" s="430"/>
      <c r="D920" s="430"/>
      <c r="E920" s="430"/>
      <c r="F920" s="430"/>
      <c r="G920" s="430"/>
      <c r="H920" s="430"/>
      <c r="I920" s="430"/>
      <c r="J920" s="430"/>
      <c r="K920" s="430"/>
      <c r="L920" s="430"/>
      <c r="M920" s="430"/>
      <c r="N920" s="52"/>
      <c r="O920" s="52"/>
      <c r="P920" s="52"/>
      <c r="Q920" s="52"/>
      <c r="R920" s="52"/>
      <c r="S920" s="52"/>
      <c r="T920" s="52"/>
      <c r="U920" s="52"/>
      <c r="V920" s="52"/>
      <c r="W920" s="52"/>
      <c r="X920" s="52"/>
      <c r="Y920" s="52"/>
      <c r="Z920" s="52"/>
    </row>
    <row r="921" spans="1:26" ht="14.25" customHeight="1">
      <c r="A921" s="51"/>
      <c r="B921" s="51"/>
      <c r="C921" s="430"/>
      <c r="D921" s="430"/>
      <c r="E921" s="430"/>
      <c r="F921" s="430"/>
      <c r="G921" s="430"/>
      <c r="H921" s="430"/>
      <c r="I921" s="430"/>
      <c r="J921" s="430"/>
      <c r="K921" s="430"/>
      <c r="L921" s="430"/>
      <c r="M921" s="430"/>
      <c r="N921" s="52"/>
      <c r="O921" s="52"/>
      <c r="P921" s="52"/>
      <c r="Q921" s="52"/>
      <c r="R921" s="52"/>
      <c r="S921" s="52"/>
      <c r="T921" s="52"/>
      <c r="U921" s="52"/>
      <c r="V921" s="52"/>
      <c r="W921" s="52"/>
      <c r="X921" s="52"/>
      <c r="Y921" s="52"/>
      <c r="Z921" s="52"/>
    </row>
    <row r="922" spans="1:26" ht="14.25" customHeight="1">
      <c r="A922" s="51"/>
      <c r="B922" s="51"/>
      <c r="C922" s="430"/>
      <c r="D922" s="430"/>
      <c r="E922" s="430"/>
      <c r="F922" s="430"/>
      <c r="G922" s="430"/>
      <c r="H922" s="430"/>
      <c r="I922" s="430"/>
      <c r="J922" s="430"/>
      <c r="K922" s="430"/>
      <c r="L922" s="430"/>
      <c r="M922" s="430"/>
      <c r="N922" s="52"/>
      <c r="O922" s="52"/>
      <c r="P922" s="52"/>
      <c r="Q922" s="52"/>
      <c r="R922" s="52"/>
      <c r="S922" s="52"/>
      <c r="T922" s="52"/>
      <c r="U922" s="52"/>
      <c r="V922" s="52"/>
      <c r="W922" s="52"/>
      <c r="X922" s="52"/>
      <c r="Y922" s="52"/>
      <c r="Z922" s="52"/>
    </row>
    <row r="923" spans="1:26" ht="14.25" customHeight="1">
      <c r="A923" s="51"/>
      <c r="B923" s="51"/>
      <c r="C923" s="430"/>
      <c r="D923" s="430"/>
      <c r="E923" s="430"/>
      <c r="F923" s="430"/>
      <c r="G923" s="430"/>
      <c r="H923" s="430"/>
      <c r="I923" s="430"/>
      <c r="J923" s="430"/>
      <c r="K923" s="430"/>
      <c r="L923" s="430"/>
      <c r="M923" s="430"/>
      <c r="N923" s="52"/>
      <c r="O923" s="52"/>
      <c r="P923" s="52"/>
      <c r="Q923" s="52"/>
      <c r="R923" s="52"/>
      <c r="S923" s="52"/>
      <c r="T923" s="52"/>
      <c r="U923" s="52"/>
      <c r="V923" s="52"/>
      <c r="W923" s="52"/>
      <c r="X923" s="52"/>
      <c r="Y923" s="52"/>
      <c r="Z923" s="52"/>
    </row>
    <row r="924" spans="1:26" ht="14.25" customHeight="1">
      <c r="A924" s="51"/>
      <c r="B924" s="51"/>
      <c r="C924" s="430"/>
      <c r="D924" s="430"/>
      <c r="E924" s="430"/>
      <c r="F924" s="430"/>
      <c r="G924" s="430"/>
      <c r="H924" s="430"/>
      <c r="I924" s="430"/>
      <c r="J924" s="430"/>
      <c r="K924" s="430"/>
      <c r="L924" s="430"/>
      <c r="M924" s="430"/>
      <c r="N924" s="52"/>
      <c r="O924" s="52"/>
      <c r="P924" s="52"/>
      <c r="Q924" s="52"/>
      <c r="R924" s="52"/>
      <c r="S924" s="52"/>
      <c r="T924" s="52"/>
      <c r="U924" s="52"/>
      <c r="V924" s="52"/>
      <c r="W924" s="52"/>
      <c r="X924" s="52"/>
      <c r="Y924" s="52"/>
      <c r="Z924" s="52"/>
    </row>
    <row r="925" spans="1:26" ht="14.25" customHeight="1">
      <c r="A925" s="51"/>
      <c r="B925" s="51"/>
      <c r="C925" s="430"/>
      <c r="D925" s="430"/>
      <c r="E925" s="430"/>
      <c r="F925" s="430"/>
      <c r="G925" s="430"/>
      <c r="H925" s="430"/>
      <c r="I925" s="430"/>
      <c r="J925" s="430"/>
      <c r="K925" s="430"/>
      <c r="L925" s="430"/>
      <c r="M925" s="430"/>
      <c r="N925" s="52"/>
      <c r="O925" s="52"/>
      <c r="P925" s="52"/>
      <c r="Q925" s="52"/>
      <c r="R925" s="52"/>
      <c r="S925" s="52"/>
      <c r="T925" s="52"/>
      <c r="U925" s="52"/>
      <c r="V925" s="52"/>
      <c r="W925" s="52"/>
      <c r="X925" s="52"/>
      <c r="Y925" s="52"/>
      <c r="Z925" s="52"/>
    </row>
    <row r="926" spans="1:26" ht="14.25" customHeight="1">
      <c r="A926" s="51"/>
      <c r="B926" s="51"/>
      <c r="C926" s="430"/>
      <c r="D926" s="430"/>
      <c r="E926" s="430"/>
      <c r="F926" s="430"/>
      <c r="G926" s="430"/>
      <c r="H926" s="430"/>
      <c r="I926" s="430"/>
      <c r="J926" s="430"/>
      <c r="K926" s="430"/>
      <c r="L926" s="430"/>
      <c r="M926" s="430"/>
      <c r="N926" s="52"/>
      <c r="O926" s="52"/>
      <c r="P926" s="52"/>
      <c r="Q926" s="52"/>
      <c r="R926" s="52"/>
      <c r="S926" s="52"/>
      <c r="T926" s="52"/>
      <c r="U926" s="52"/>
      <c r="V926" s="52"/>
      <c r="W926" s="52"/>
      <c r="X926" s="52"/>
      <c r="Y926" s="52"/>
      <c r="Z926" s="52"/>
    </row>
    <row r="927" spans="1:26" ht="14.25" customHeight="1">
      <c r="A927" s="51"/>
      <c r="B927" s="51"/>
      <c r="C927" s="430"/>
      <c r="D927" s="430"/>
      <c r="E927" s="430"/>
      <c r="F927" s="430"/>
      <c r="G927" s="430"/>
      <c r="H927" s="430"/>
      <c r="I927" s="430"/>
      <c r="J927" s="430"/>
      <c r="K927" s="430"/>
      <c r="L927" s="430"/>
      <c r="M927" s="430"/>
      <c r="N927" s="52"/>
      <c r="O927" s="52"/>
      <c r="P927" s="52"/>
      <c r="Q927" s="52"/>
      <c r="R927" s="52"/>
      <c r="S927" s="52"/>
      <c r="T927" s="52"/>
      <c r="U927" s="52"/>
      <c r="V927" s="52"/>
      <c r="W927" s="52"/>
      <c r="X927" s="52"/>
      <c r="Y927" s="52"/>
      <c r="Z927" s="52"/>
    </row>
    <row r="928" spans="1:26" ht="14.25" customHeight="1">
      <c r="A928" s="51"/>
      <c r="B928" s="51"/>
      <c r="C928" s="430"/>
      <c r="D928" s="430"/>
      <c r="E928" s="430"/>
      <c r="F928" s="430"/>
      <c r="G928" s="430"/>
      <c r="H928" s="430"/>
      <c r="I928" s="430"/>
      <c r="J928" s="430"/>
      <c r="K928" s="430"/>
      <c r="L928" s="430"/>
      <c r="M928" s="430"/>
      <c r="N928" s="52"/>
      <c r="O928" s="52"/>
      <c r="P928" s="52"/>
      <c r="Q928" s="52"/>
      <c r="R928" s="52"/>
      <c r="S928" s="52"/>
      <c r="T928" s="52"/>
      <c r="U928" s="52"/>
      <c r="V928" s="52"/>
      <c r="W928" s="52"/>
      <c r="X928" s="52"/>
      <c r="Y928" s="52"/>
      <c r="Z928" s="52"/>
    </row>
    <row r="929" spans="1:26" ht="14.25" customHeight="1">
      <c r="A929" s="51"/>
      <c r="B929" s="51"/>
      <c r="C929" s="430"/>
      <c r="D929" s="430"/>
      <c r="E929" s="430"/>
      <c r="F929" s="430"/>
      <c r="G929" s="430"/>
      <c r="H929" s="430"/>
      <c r="I929" s="430"/>
      <c r="J929" s="430"/>
      <c r="K929" s="430"/>
      <c r="L929" s="430"/>
      <c r="M929" s="430"/>
      <c r="N929" s="52"/>
      <c r="O929" s="52"/>
      <c r="P929" s="52"/>
      <c r="Q929" s="52"/>
      <c r="R929" s="52"/>
      <c r="S929" s="52"/>
      <c r="T929" s="52"/>
      <c r="U929" s="52"/>
      <c r="V929" s="52"/>
      <c r="W929" s="52"/>
      <c r="X929" s="52"/>
      <c r="Y929" s="52"/>
      <c r="Z929" s="52"/>
    </row>
    <row r="930" spans="1:26" ht="14.25" customHeight="1">
      <c r="A930" s="51"/>
      <c r="B930" s="51"/>
      <c r="C930" s="430"/>
      <c r="D930" s="430"/>
      <c r="E930" s="430"/>
      <c r="F930" s="430"/>
      <c r="G930" s="430"/>
      <c r="H930" s="430"/>
      <c r="I930" s="430"/>
      <c r="J930" s="430"/>
      <c r="K930" s="430"/>
      <c r="L930" s="430"/>
      <c r="M930" s="430"/>
      <c r="N930" s="52"/>
      <c r="O930" s="52"/>
      <c r="P930" s="52"/>
      <c r="Q930" s="52"/>
      <c r="R930" s="52"/>
      <c r="S930" s="52"/>
      <c r="T930" s="52"/>
      <c r="U930" s="52"/>
      <c r="V930" s="52"/>
      <c r="W930" s="52"/>
      <c r="X930" s="52"/>
      <c r="Y930" s="52"/>
      <c r="Z930" s="52"/>
    </row>
    <row r="931" spans="1:26" ht="14.25" customHeight="1">
      <c r="A931" s="51"/>
      <c r="B931" s="51"/>
      <c r="C931" s="430"/>
      <c r="D931" s="430"/>
      <c r="E931" s="430"/>
      <c r="F931" s="430"/>
      <c r="G931" s="430"/>
      <c r="H931" s="430"/>
      <c r="I931" s="430"/>
      <c r="J931" s="430"/>
      <c r="K931" s="430"/>
      <c r="L931" s="430"/>
      <c r="M931" s="430"/>
      <c r="N931" s="52"/>
      <c r="O931" s="52"/>
      <c r="P931" s="52"/>
      <c r="Q931" s="52"/>
      <c r="R931" s="52"/>
      <c r="S931" s="52"/>
      <c r="T931" s="52"/>
      <c r="U931" s="52"/>
      <c r="V931" s="52"/>
      <c r="W931" s="52"/>
      <c r="X931" s="52"/>
      <c r="Y931" s="52"/>
      <c r="Z931" s="52"/>
    </row>
    <row r="932" spans="1:26" ht="14.25" customHeight="1">
      <c r="A932" s="51"/>
      <c r="B932" s="51"/>
      <c r="C932" s="430"/>
      <c r="D932" s="430"/>
      <c r="E932" s="430"/>
      <c r="F932" s="430"/>
      <c r="G932" s="430"/>
      <c r="H932" s="430"/>
      <c r="I932" s="430"/>
      <c r="J932" s="430"/>
      <c r="K932" s="430"/>
      <c r="L932" s="430"/>
      <c r="M932" s="430"/>
      <c r="N932" s="52"/>
      <c r="O932" s="52"/>
      <c r="P932" s="52"/>
      <c r="Q932" s="52"/>
      <c r="R932" s="52"/>
      <c r="S932" s="52"/>
      <c r="T932" s="52"/>
      <c r="U932" s="52"/>
      <c r="V932" s="52"/>
      <c r="W932" s="52"/>
      <c r="X932" s="52"/>
      <c r="Y932" s="52"/>
      <c r="Z932" s="52"/>
    </row>
    <row r="933" spans="1:26" ht="14.25" customHeight="1">
      <c r="A933" s="51"/>
      <c r="B933" s="51"/>
      <c r="C933" s="430"/>
      <c r="D933" s="430"/>
      <c r="E933" s="430"/>
      <c r="F933" s="430"/>
      <c r="G933" s="430"/>
      <c r="H933" s="430"/>
      <c r="I933" s="430"/>
      <c r="J933" s="430"/>
      <c r="K933" s="430"/>
      <c r="L933" s="430"/>
      <c r="M933" s="430"/>
      <c r="N933" s="52"/>
      <c r="O933" s="52"/>
      <c r="P933" s="52"/>
      <c r="Q933" s="52"/>
      <c r="R933" s="52"/>
      <c r="S933" s="52"/>
      <c r="T933" s="52"/>
      <c r="U933" s="52"/>
      <c r="V933" s="52"/>
      <c r="W933" s="52"/>
      <c r="X933" s="52"/>
      <c r="Y933" s="52"/>
      <c r="Z933" s="52"/>
    </row>
    <row r="934" spans="1:26" ht="14.25" customHeight="1">
      <c r="A934" s="51"/>
      <c r="B934" s="51"/>
      <c r="C934" s="430"/>
      <c r="D934" s="430"/>
      <c r="E934" s="430"/>
      <c r="F934" s="430"/>
      <c r="G934" s="430"/>
      <c r="H934" s="430"/>
      <c r="I934" s="430"/>
      <c r="J934" s="430"/>
      <c r="K934" s="430"/>
      <c r="L934" s="430"/>
      <c r="M934" s="430"/>
      <c r="N934" s="52"/>
      <c r="O934" s="52"/>
      <c r="P934" s="52"/>
      <c r="Q934" s="52"/>
      <c r="R934" s="52"/>
      <c r="S934" s="52"/>
      <c r="T934" s="52"/>
      <c r="U934" s="52"/>
      <c r="V934" s="52"/>
      <c r="W934" s="52"/>
      <c r="X934" s="52"/>
      <c r="Y934" s="52"/>
      <c r="Z934" s="52"/>
    </row>
    <row r="935" spans="1:26" ht="14.25" customHeight="1">
      <c r="A935" s="51"/>
      <c r="B935" s="51"/>
      <c r="C935" s="430"/>
      <c r="D935" s="430"/>
      <c r="E935" s="430"/>
      <c r="F935" s="430"/>
      <c r="G935" s="430"/>
      <c r="H935" s="430"/>
      <c r="I935" s="430"/>
      <c r="J935" s="430"/>
      <c r="K935" s="430"/>
      <c r="L935" s="430"/>
      <c r="M935" s="430"/>
      <c r="N935" s="52"/>
      <c r="O935" s="52"/>
      <c r="P935" s="52"/>
      <c r="Q935" s="52"/>
      <c r="R935" s="52"/>
      <c r="S935" s="52"/>
      <c r="T935" s="52"/>
      <c r="U935" s="52"/>
      <c r="V935" s="52"/>
      <c r="W935" s="52"/>
      <c r="X935" s="52"/>
      <c r="Y935" s="52"/>
      <c r="Z935" s="52"/>
    </row>
    <row r="936" spans="1:26" ht="14.25" customHeight="1">
      <c r="A936" s="51"/>
      <c r="B936" s="51"/>
      <c r="C936" s="430"/>
      <c r="D936" s="430"/>
      <c r="E936" s="430"/>
      <c r="F936" s="430"/>
      <c r="G936" s="430"/>
      <c r="H936" s="430"/>
      <c r="I936" s="430"/>
      <c r="J936" s="430"/>
      <c r="K936" s="430"/>
      <c r="L936" s="430"/>
      <c r="M936" s="430"/>
      <c r="N936" s="52"/>
      <c r="O936" s="52"/>
      <c r="P936" s="52"/>
      <c r="Q936" s="52"/>
      <c r="R936" s="52"/>
      <c r="S936" s="52"/>
      <c r="T936" s="52"/>
      <c r="U936" s="52"/>
      <c r="V936" s="52"/>
      <c r="W936" s="52"/>
      <c r="X936" s="52"/>
      <c r="Y936" s="52"/>
      <c r="Z936" s="52"/>
    </row>
    <row r="937" spans="1:26" ht="14.25" customHeight="1">
      <c r="A937" s="51"/>
      <c r="B937" s="51"/>
      <c r="C937" s="430"/>
      <c r="D937" s="430"/>
      <c r="E937" s="430"/>
      <c r="F937" s="430"/>
      <c r="G937" s="430"/>
      <c r="H937" s="430"/>
      <c r="I937" s="430"/>
      <c r="J937" s="430"/>
      <c r="K937" s="430"/>
      <c r="L937" s="430"/>
      <c r="M937" s="430"/>
      <c r="N937" s="52"/>
      <c r="O937" s="52"/>
      <c r="P937" s="52"/>
      <c r="Q937" s="52"/>
      <c r="R937" s="52"/>
      <c r="S937" s="52"/>
      <c r="T937" s="52"/>
      <c r="U937" s="52"/>
      <c r="V937" s="52"/>
      <c r="W937" s="52"/>
      <c r="X937" s="52"/>
      <c r="Y937" s="52"/>
      <c r="Z937" s="52"/>
    </row>
    <row r="938" spans="1:26" ht="14.25" customHeight="1">
      <c r="A938" s="51"/>
      <c r="B938" s="51"/>
      <c r="C938" s="430"/>
      <c r="D938" s="430"/>
      <c r="E938" s="430"/>
      <c r="F938" s="430"/>
      <c r="G938" s="430"/>
      <c r="H938" s="430"/>
      <c r="I938" s="430"/>
      <c r="J938" s="430"/>
      <c r="K938" s="430"/>
      <c r="L938" s="430"/>
      <c r="M938" s="430"/>
      <c r="N938" s="52"/>
      <c r="O938" s="52"/>
      <c r="P938" s="52"/>
      <c r="Q938" s="52"/>
      <c r="R938" s="52"/>
      <c r="S938" s="52"/>
      <c r="T938" s="52"/>
      <c r="U938" s="52"/>
      <c r="V938" s="52"/>
      <c r="W938" s="52"/>
      <c r="X938" s="52"/>
      <c r="Y938" s="52"/>
      <c r="Z938" s="52"/>
    </row>
    <row r="939" spans="1:26" ht="14.25" customHeight="1">
      <c r="A939" s="51"/>
      <c r="B939" s="51"/>
      <c r="C939" s="430"/>
      <c r="D939" s="430"/>
      <c r="E939" s="430"/>
      <c r="F939" s="430"/>
      <c r="G939" s="430"/>
      <c r="H939" s="430"/>
      <c r="I939" s="430"/>
      <c r="J939" s="430"/>
      <c r="K939" s="430"/>
      <c r="L939" s="430"/>
      <c r="M939" s="430"/>
      <c r="N939" s="52"/>
      <c r="O939" s="52"/>
      <c r="P939" s="52"/>
      <c r="Q939" s="52"/>
      <c r="R939" s="52"/>
      <c r="S939" s="52"/>
      <c r="T939" s="52"/>
      <c r="U939" s="52"/>
      <c r="V939" s="52"/>
      <c r="W939" s="52"/>
      <c r="X939" s="52"/>
      <c r="Y939" s="52"/>
      <c r="Z939" s="52"/>
    </row>
    <row r="940" spans="1:26" ht="14.25" customHeight="1">
      <c r="A940" s="51"/>
      <c r="B940" s="51"/>
      <c r="C940" s="430"/>
      <c r="D940" s="430"/>
      <c r="E940" s="430"/>
      <c r="F940" s="430"/>
      <c r="G940" s="430"/>
      <c r="H940" s="430"/>
      <c r="I940" s="430"/>
      <c r="J940" s="430"/>
      <c r="K940" s="430"/>
      <c r="L940" s="430"/>
      <c r="M940" s="430"/>
      <c r="N940" s="52"/>
      <c r="O940" s="52"/>
      <c r="P940" s="52"/>
      <c r="Q940" s="52"/>
      <c r="R940" s="52"/>
      <c r="S940" s="52"/>
      <c r="T940" s="52"/>
      <c r="U940" s="52"/>
      <c r="V940" s="52"/>
      <c r="W940" s="52"/>
      <c r="X940" s="52"/>
      <c r="Y940" s="52"/>
      <c r="Z940" s="52"/>
    </row>
    <row r="941" spans="1:26" ht="14.25" customHeight="1">
      <c r="A941" s="51"/>
      <c r="B941" s="51"/>
      <c r="C941" s="430"/>
      <c r="D941" s="430"/>
      <c r="E941" s="430"/>
      <c r="F941" s="430"/>
      <c r="G941" s="430"/>
      <c r="H941" s="430"/>
      <c r="I941" s="430"/>
      <c r="J941" s="430"/>
      <c r="K941" s="430"/>
      <c r="L941" s="430"/>
      <c r="M941" s="430"/>
      <c r="N941" s="52"/>
      <c r="O941" s="52"/>
      <c r="P941" s="52"/>
      <c r="Q941" s="52"/>
      <c r="R941" s="52"/>
      <c r="S941" s="52"/>
      <c r="T941" s="52"/>
      <c r="U941" s="52"/>
      <c r="V941" s="52"/>
      <c r="W941" s="52"/>
      <c r="X941" s="52"/>
      <c r="Y941" s="52"/>
      <c r="Z941" s="52"/>
    </row>
    <row r="942" spans="1:26" ht="14.25" customHeight="1">
      <c r="A942" s="51"/>
      <c r="B942" s="51"/>
      <c r="C942" s="430"/>
      <c r="D942" s="430"/>
      <c r="E942" s="430"/>
      <c r="F942" s="430"/>
      <c r="G942" s="430"/>
      <c r="H942" s="430"/>
      <c r="I942" s="430"/>
      <c r="J942" s="430"/>
      <c r="K942" s="430"/>
      <c r="L942" s="430"/>
      <c r="M942" s="430"/>
      <c r="N942" s="52"/>
      <c r="O942" s="52"/>
      <c r="P942" s="52"/>
      <c r="Q942" s="52"/>
      <c r="R942" s="52"/>
      <c r="S942" s="52"/>
      <c r="T942" s="52"/>
      <c r="U942" s="52"/>
      <c r="V942" s="52"/>
      <c r="W942" s="52"/>
      <c r="X942" s="52"/>
      <c r="Y942" s="52"/>
      <c r="Z942" s="52"/>
    </row>
    <row r="943" spans="1:26" ht="14.25" customHeight="1">
      <c r="A943" s="51"/>
      <c r="B943" s="51"/>
      <c r="C943" s="430"/>
      <c r="D943" s="430"/>
      <c r="E943" s="430"/>
      <c r="F943" s="430"/>
      <c r="G943" s="430"/>
      <c r="H943" s="430"/>
      <c r="I943" s="430"/>
      <c r="J943" s="430"/>
      <c r="K943" s="430"/>
      <c r="L943" s="430"/>
      <c r="M943" s="430"/>
      <c r="N943" s="52"/>
      <c r="O943" s="52"/>
      <c r="P943" s="52"/>
      <c r="Q943" s="52"/>
      <c r="R943" s="52"/>
      <c r="S943" s="52"/>
      <c r="T943" s="52"/>
      <c r="U943" s="52"/>
      <c r="V943" s="52"/>
      <c r="W943" s="52"/>
      <c r="X943" s="52"/>
      <c r="Y943" s="52"/>
      <c r="Z943" s="52"/>
    </row>
    <row r="944" spans="1:26" ht="14.25" customHeight="1">
      <c r="A944" s="51"/>
      <c r="B944" s="51"/>
      <c r="C944" s="430"/>
      <c r="D944" s="430"/>
      <c r="E944" s="430"/>
      <c r="F944" s="430"/>
      <c r="G944" s="430"/>
      <c r="H944" s="430"/>
      <c r="I944" s="430"/>
      <c r="J944" s="430"/>
      <c r="K944" s="430"/>
      <c r="L944" s="430"/>
      <c r="M944" s="430"/>
      <c r="N944" s="52"/>
      <c r="O944" s="52"/>
      <c r="P944" s="52"/>
      <c r="Q944" s="52"/>
      <c r="R944" s="52"/>
      <c r="S944" s="52"/>
      <c r="T944" s="52"/>
      <c r="U944" s="52"/>
      <c r="V944" s="52"/>
      <c r="W944" s="52"/>
      <c r="X944" s="52"/>
      <c r="Y944" s="52"/>
      <c r="Z944" s="52"/>
    </row>
    <row r="945" spans="1:26" ht="14.25" customHeight="1">
      <c r="A945" s="51"/>
      <c r="B945" s="51"/>
      <c r="C945" s="430"/>
      <c r="D945" s="430"/>
      <c r="E945" s="430"/>
      <c r="F945" s="430"/>
      <c r="G945" s="430"/>
      <c r="H945" s="430"/>
      <c r="I945" s="430"/>
      <c r="J945" s="430"/>
      <c r="K945" s="430"/>
      <c r="L945" s="430"/>
      <c r="M945" s="430"/>
      <c r="N945" s="52"/>
      <c r="O945" s="52"/>
      <c r="P945" s="52"/>
      <c r="Q945" s="52"/>
      <c r="R945" s="52"/>
      <c r="S945" s="52"/>
      <c r="T945" s="52"/>
      <c r="U945" s="52"/>
      <c r="V945" s="52"/>
      <c r="W945" s="52"/>
      <c r="X945" s="52"/>
      <c r="Y945" s="52"/>
      <c r="Z945" s="52"/>
    </row>
    <row r="946" spans="1:26" ht="14.25" customHeight="1">
      <c r="A946" s="51"/>
      <c r="B946" s="51"/>
      <c r="C946" s="430"/>
      <c r="D946" s="430"/>
      <c r="E946" s="430"/>
      <c r="F946" s="430"/>
      <c r="G946" s="430"/>
      <c r="H946" s="430"/>
      <c r="I946" s="430"/>
      <c r="J946" s="430"/>
      <c r="K946" s="430"/>
      <c r="L946" s="430"/>
      <c r="M946" s="430"/>
      <c r="N946" s="52"/>
      <c r="O946" s="52"/>
      <c r="P946" s="52"/>
      <c r="Q946" s="52"/>
      <c r="R946" s="52"/>
      <c r="S946" s="52"/>
      <c r="T946" s="52"/>
      <c r="U946" s="52"/>
      <c r="V946" s="52"/>
      <c r="W946" s="52"/>
      <c r="X946" s="52"/>
      <c r="Y946" s="52"/>
      <c r="Z946" s="52"/>
    </row>
    <row r="947" spans="1:26" ht="14.25" customHeight="1">
      <c r="A947" s="51"/>
      <c r="B947" s="51"/>
      <c r="C947" s="430"/>
      <c r="D947" s="430"/>
      <c r="E947" s="430"/>
      <c r="F947" s="430"/>
      <c r="G947" s="430"/>
      <c r="H947" s="430"/>
      <c r="I947" s="430"/>
      <c r="J947" s="430"/>
      <c r="K947" s="430"/>
      <c r="L947" s="430"/>
      <c r="M947" s="430"/>
      <c r="N947" s="52"/>
      <c r="O947" s="52"/>
      <c r="P947" s="52"/>
      <c r="Q947" s="52"/>
      <c r="R947" s="52"/>
      <c r="S947" s="52"/>
      <c r="T947" s="52"/>
      <c r="U947" s="52"/>
      <c r="V947" s="52"/>
      <c r="W947" s="52"/>
      <c r="X947" s="52"/>
      <c r="Y947" s="52"/>
      <c r="Z947" s="52"/>
    </row>
    <row r="948" spans="1:26" ht="14.25" customHeight="1">
      <c r="A948" s="51"/>
      <c r="B948" s="51"/>
      <c r="C948" s="430"/>
      <c r="D948" s="430"/>
      <c r="E948" s="430"/>
      <c r="F948" s="430"/>
      <c r="G948" s="430"/>
      <c r="H948" s="430"/>
      <c r="I948" s="430"/>
      <c r="J948" s="430"/>
      <c r="K948" s="430"/>
      <c r="L948" s="430"/>
      <c r="M948" s="430"/>
      <c r="N948" s="52"/>
      <c r="O948" s="52"/>
      <c r="P948" s="52"/>
      <c r="Q948" s="52"/>
      <c r="R948" s="52"/>
      <c r="S948" s="52"/>
      <c r="T948" s="52"/>
      <c r="U948" s="52"/>
      <c r="V948" s="52"/>
      <c r="W948" s="52"/>
      <c r="X948" s="52"/>
      <c r="Y948" s="52"/>
      <c r="Z948" s="52"/>
    </row>
    <row r="949" spans="1:26" ht="14.25" customHeight="1">
      <c r="A949" s="51"/>
      <c r="B949" s="51"/>
      <c r="C949" s="430"/>
      <c r="D949" s="430"/>
      <c r="E949" s="430"/>
      <c r="F949" s="430"/>
      <c r="G949" s="430"/>
      <c r="H949" s="430"/>
      <c r="I949" s="430"/>
      <c r="J949" s="430"/>
      <c r="K949" s="430"/>
      <c r="L949" s="430"/>
      <c r="M949" s="430"/>
      <c r="N949" s="52"/>
      <c r="O949" s="52"/>
      <c r="P949" s="52"/>
      <c r="Q949" s="52"/>
      <c r="R949" s="52"/>
      <c r="S949" s="52"/>
      <c r="T949" s="52"/>
      <c r="U949" s="52"/>
      <c r="V949" s="52"/>
      <c r="W949" s="52"/>
      <c r="X949" s="52"/>
      <c r="Y949" s="52"/>
      <c r="Z949" s="52"/>
    </row>
    <row r="950" spans="1:26" ht="14.25" customHeight="1">
      <c r="A950" s="51"/>
      <c r="B950" s="51"/>
      <c r="C950" s="430"/>
      <c r="D950" s="430"/>
      <c r="E950" s="430"/>
      <c r="F950" s="430"/>
      <c r="G950" s="430"/>
      <c r="H950" s="430"/>
      <c r="I950" s="430"/>
      <c r="J950" s="430"/>
      <c r="K950" s="430"/>
      <c r="L950" s="430"/>
      <c r="M950" s="430"/>
      <c r="N950" s="52"/>
      <c r="O950" s="52"/>
      <c r="P950" s="52"/>
      <c r="Q950" s="52"/>
      <c r="R950" s="52"/>
      <c r="S950" s="52"/>
      <c r="T950" s="52"/>
      <c r="U950" s="52"/>
      <c r="V950" s="52"/>
      <c r="W950" s="52"/>
      <c r="X950" s="52"/>
      <c r="Y950" s="52"/>
      <c r="Z950" s="52"/>
    </row>
    <row r="951" spans="1:26" ht="14.25" customHeight="1">
      <c r="A951" s="51"/>
      <c r="B951" s="51"/>
      <c r="C951" s="430"/>
      <c r="D951" s="430"/>
      <c r="E951" s="430"/>
      <c r="F951" s="430"/>
      <c r="G951" s="430"/>
      <c r="H951" s="430"/>
      <c r="I951" s="430"/>
      <c r="J951" s="430"/>
      <c r="K951" s="430"/>
      <c r="L951" s="430"/>
      <c r="M951" s="430"/>
      <c r="N951" s="52"/>
      <c r="O951" s="52"/>
      <c r="P951" s="52"/>
      <c r="Q951" s="52"/>
      <c r="R951" s="52"/>
      <c r="S951" s="52"/>
      <c r="T951" s="52"/>
      <c r="U951" s="52"/>
      <c r="V951" s="52"/>
      <c r="W951" s="52"/>
      <c r="X951" s="52"/>
      <c r="Y951" s="52"/>
      <c r="Z951" s="52"/>
    </row>
    <row r="952" spans="1:26" ht="14.25" customHeight="1">
      <c r="A952" s="51"/>
      <c r="B952" s="51"/>
      <c r="C952" s="430"/>
      <c r="D952" s="430"/>
      <c r="E952" s="430"/>
      <c r="F952" s="430"/>
      <c r="G952" s="430"/>
      <c r="H952" s="430"/>
      <c r="I952" s="430"/>
      <c r="J952" s="430"/>
      <c r="K952" s="430"/>
      <c r="L952" s="430"/>
      <c r="M952" s="430"/>
      <c r="N952" s="52"/>
      <c r="O952" s="52"/>
      <c r="P952" s="52"/>
      <c r="Q952" s="52"/>
      <c r="R952" s="52"/>
      <c r="S952" s="52"/>
      <c r="T952" s="52"/>
      <c r="U952" s="52"/>
      <c r="V952" s="52"/>
      <c r="W952" s="52"/>
      <c r="X952" s="52"/>
      <c r="Y952" s="52"/>
      <c r="Z952" s="52"/>
    </row>
    <row r="953" spans="1:26" ht="14.25" customHeight="1">
      <c r="A953" s="51"/>
      <c r="B953" s="51"/>
      <c r="C953" s="430"/>
      <c r="D953" s="430"/>
      <c r="E953" s="430"/>
      <c r="F953" s="430"/>
      <c r="G953" s="430"/>
      <c r="H953" s="430"/>
      <c r="I953" s="430"/>
      <c r="J953" s="430"/>
      <c r="K953" s="430"/>
      <c r="L953" s="430"/>
      <c r="M953" s="430"/>
      <c r="N953" s="52"/>
      <c r="O953" s="52"/>
      <c r="P953" s="52"/>
      <c r="Q953" s="52"/>
      <c r="R953" s="52"/>
      <c r="S953" s="52"/>
      <c r="T953" s="52"/>
      <c r="U953" s="52"/>
      <c r="V953" s="52"/>
      <c r="W953" s="52"/>
      <c r="X953" s="52"/>
      <c r="Y953" s="52"/>
      <c r="Z953" s="52"/>
    </row>
    <row r="954" spans="1:26" ht="14.25" customHeight="1">
      <c r="A954" s="51"/>
      <c r="B954" s="51"/>
      <c r="C954" s="430"/>
      <c r="D954" s="430"/>
      <c r="E954" s="430"/>
      <c r="F954" s="430"/>
      <c r="G954" s="430"/>
      <c r="H954" s="430"/>
      <c r="I954" s="430"/>
      <c r="J954" s="430"/>
      <c r="K954" s="430"/>
      <c r="L954" s="430"/>
      <c r="M954" s="430"/>
      <c r="N954" s="52"/>
      <c r="O954" s="52"/>
      <c r="P954" s="52"/>
      <c r="Q954" s="52"/>
      <c r="R954" s="52"/>
      <c r="S954" s="52"/>
      <c r="T954" s="52"/>
      <c r="U954" s="52"/>
      <c r="V954" s="52"/>
      <c r="W954" s="52"/>
      <c r="X954" s="52"/>
      <c r="Y954" s="52"/>
      <c r="Z954" s="52"/>
    </row>
    <row r="955" spans="1:26" ht="14.25" customHeight="1">
      <c r="A955" s="51"/>
      <c r="B955" s="51"/>
      <c r="C955" s="430"/>
      <c r="D955" s="430"/>
      <c r="E955" s="430"/>
      <c r="F955" s="430"/>
      <c r="G955" s="430"/>
      <c r="H955" s="430"/>
      <c r="I955" s="430"/>
      <c r="J955" s="430"/>
      <c r="K955" s="430"/>
      <c r="L955" s="430"/>
      <c r="M955" s="430"/>
      <c r="N955" s="52"/>
      <c r="O955" s="52"/>
      <c r="P955" s="52"/>
      <c r="Q955" s="52"/>
      <c r="R955" s="52"/>
      <c r="S955" s="52"/>
      <c r="T955" s="52"/>
      <c r="U955" s="52"/>
      <c r="V955" s="52"/>
      <c r="W955" s="52"/>
      <c r="X955" s="52"/>
      <c r="Y955" s="52"/>
      <c r="Z955" s="52"/>
    </row>
    <row r="956" spans="1:26" ht="14.25" customHeight="1">
      <c r="A956" s="51"/>
      <c r="B956" s="51"/>
      <c r="C956" s="430"/>
      <c r="D956" s="430"/>
      <c r="E956" s="430"/>
      <c r="F956" s="430"/>
      <c r="G956" s="430"/>
      <c r="H956" s="430"/>
      <c r="I956" s="430"/>
      <c r="J956" s="430"/>
      <c r="K956" s="430"/>
      <c r="L956" s="430"/>
      <c r="M956" s="430"/>
      <c r="N956" s="52"/>
      <c r="O956" s="52"/>
      <c r="P956" s="52"/>
      <c r="Q956" s="52"/>
      <c r="R956" s="52"/>
      <c r="S956" s="52"/>
      <c r="T956" s="52"/>
      <c r="U956" s="52"/>
      <c r="V956" s="52"/>
      <c r="W956" s="52"/>
      <c r="X956" s="52"/>
      <c r="Y956" s="52"/>
      <c r="Z956" s="52"/>
    </row>
    <row r="957" spans="1:26" ht="14.25" customHeight="1">
      <c r="A957" s="51"/>
      <c r="B957" s="51"/>
      <c r="C957" s="430"/>
      <c r="D957" s="430"/>
      <c r="E957" s="430"/>
      <c r="F957" s="430"/>
      <c r="G957" s="430"/>
      <c r="H957" s="430"/>
      <c r="I957" s="430"/>
      <c r="J957" s="430"/>
      <c r="K957" s="430"/>
      <c r="L957" s="430"/>
      <c r="M957" s="430"/>
      <c r="N957" s="52"/>
      <c r="O957" s="52"/>
      <c r="P957" s="52"/>
      <c r="Q957" s="52"/>
      <c r="R957" s="52"/>
      <c r="S957" s="52"/>
      <c r="T957" s="52"/>
      <c r="U957" s="52"/>
      <c r="V957" s="52"/>
      <c r="W957" s="52"/>
      <c r="X957" s="52"/>
      <c r="Y957" s="52"/>
      <c r="Z957" s="52"/>
    </row>
    <row r="958" spans="1:26" ht="14.25" customHeight="1">
      <c r="A958" s="51"/>
      <c r="B958" s="51"/>
      <c r="C958" s="430"/>
      <c r="D958" s="430"/>
      <c r="E958" s="430"/>
      <c r="F958" s="430"/>
      <c r="G958" s="430"/>
      <c r="H958" s="430"/>
      <c r="I958" s="430"/>
      <c r="J958" s="430"/>
      <c r="K958" s="430"/>
      <c r="L958" s="430"/>
      <c r="M958" s="430"/>
      <c r="N958" s="52"/>
      <c r="O958" s="52"/>
      <c r="P958" s="52"/>
      <c r="Q958" s="52"/>
      <c r="R958" s="52"/>
      <c r="S958" s="52"/>
      <c r="T958" s="52"/>
      <c r="U958" s="52"/>
      <c r="V958" s="52"/>
      <c r="W958" s="52"/>
      <c r="X958" s="52"/>
      <c r="Y958" s="52"/>
      <c r="Z958" s="52"/>
    </row>
    <row r="959" spans="1:26" ht="14.25" customHeight="1">
      <c r="A959" s="51"/>
      <c r="B959" s="51"/>
      <c r="C959" s="430"/>
      <c r="D959" s="430"/>
      <c r="E959" s="430"/>
      <c r="F959" s="430"/>
      <c r="G959" s="430"/>
      <c r="H959" s="430"/>
      <c r="I959" s="430"/>
      <c r="J959" s="430"/>
      <c r="K959" s="430"/>
      <c r="L959" s="430"/>
      <c r="M959" s="430"/>
      <c r="N959" s="52"/>
      <c r="O959" s="52"/>
      <c r="P959" s="52"/>
      <c r="Q959" s="52"/>
      <c r="R959" s="52"/>
      <c r="S959" s="52"/>
      <c r="T959" s="52"/>
      <c r="U959" s="52"/>
      <c r="V959" s="52"/>
      <c r="W959" s="52"/>
      <c r="X959" s="52"/>
      <c r="Y959" s="52"/>
      <c r="Z959" s="52"/>
    </row>
    <row r="960" spans="1:26" ht="14.25" customHeight="1">
      <c r="A960" s="51"/>
      <c r="B960" s="51"/>
      <c r="C960" s="430"/>
      <c r="D960" s="430"/>
      <c r="E960" s="430"/>
      <c r="F960" s="430"/>
      <c r="G960" s="430"/>
      <c r="H960" s="430"/>
      <c r="I960" s="430"/>
      <c r="J960" s="430"/>
      <c r="K960" s="430"/>
      <c r="L960" s="430"/>
      <c r="M960" s="430"/>
      <c r="N960" s="52"/>
      <c r="O960" s="52"/>
      <c r="P960" s="52"/>
      <c r="Q960" s="52"/>
      <c r="R960" s="52"/>
      <c r="S960" s="52"/>
      <c r="T960" s="52"/>
      <c r="U960" s="52"/>
      <c r="V960" s="52"/>
      <c r="W960" s="52"/>
      <c r="X960" s="52"/>
      <c r="Y960" s="52"/>
      <c r="Z960" s="52"/>
    </row>
    <row r="961" spans="1:26" ht="14.25" customHeight="1">
      <c r="A961" s="51"/>
      <c r="B961" s="51"/>
      <c r="C961" s="430"/>
      <c r="D961" s="430"/>
      <c r="E961" s="430"/>
      <c r="F961" s="430"/>
      <c r="G961" s="430"/>
      <c r="H961" s="430"/>
      <c r="I961" s="430"/>
      <c r="J961" s="430"/>
      <c r="K961" s="430"/>
      <c r="L961" s="430"/>
      <c r="M961" s="430"/>
      <c r="N961" s="52"/>
      <c r="O961" s="52"/>
      <c r="P961" s="52"/>
      <c r="Q961" s="52"/>
      <c r="R961" s="52"/>
      <c r="S961" s="52"/>
      <c r="T961" s="52"/>
      <c r="U961" s="52"/>
      <c r="V961" s="52"/>
      <c r="W961" s="52"/>
      <c r="X961" s="52"/>
      <c r="Y961" s="52"/>
      <c r="Z961" s="52"/>
    </row>
    <row r="962" spans="1:26" ht="14.25" customHeight="1">
      <c r="A962" s="51"/>
      <c r="B962" s="51"/>
      <c r="C962" s="430"/>
      <c r="D962" s="430"/>
      <c r="E962" s="430"/>
      <c r="F962" s="430"/>
      <c r="G962" s="430"/>
      <c r="H962" s="430"/>
      <c r="I962" s="430"/>
      <c r="J962" s="430"/>
      <c r="K962" s="430"/>
      <c r="L962" s="430"/>
      <c r="M962" s="430"/>
      <c r="N962" s="52"/>
      <c r="O962" s="52"/>
      <c r="P962" s="52"/>
      <c r="Q962" s="52"/>
      <c r="R962" s="52"/>
      <c r="S962" s="52"/>
      <c r="T962" s="52"/>
      <c r="U962" s="52"/>
      <c r="V962" s="52"/>
      <c r="W962" s="52"/>
      <c r="X962" s="52"/>
      <c r="Y962" s="52"/>
      <c r="Z962" s="52"/>
    </row>
    <row r="963" spans="1:26" ht="14.25" customHeight="1">
      <c r="A963" s="51"/>
      <c r="B963" s="51"/>
      <c r="C963" s="430"/>
      <c r="D963" s="430"/>
      <c r="E963" s="430"/>
      <c r="F963" s="430"/>
      <c r="G963" s="430"/>
      <c r="H963" s="430"/>
      <c r="I963" s="430"/>
      <c r="J963" s="430"/>
      <c r="K963" s="430"/>
      <c r="L963" s="430"/>
      <c r="M963" s="430"/>
      <c r="N963" s="52"/>
      <c r="O963" s="52"/>
      <c r="P963" s="52"/>
      <c r="Q963" s="52"/>
      <c r="R963" s="52"/>
      <c r="S963" s="52"/>
      <c r="T963" s="52"/>
      <c r="U963" s="52"/>
      <c r="V963" s="52"/>
      <c r="W963" s="52"/>
      <c r="X963" s="52"/>
      <c r="Y963" s="52"/>
      <c r="Z963" s="52"/>
    </row>
    <row r="964" spans="1:26" ht="14.25" customHeight="1">
      <c r="A964" s="51"/>
      <c r="B964" s="51"/>
      <c r="C964" s="430"/>
      <c r="D964" s="430"/>
      <c r="E964" s="430"/>
      <c r="F964" s="430"/>
      <c r="G964" s="430"/>
      <c r="H964" s="430"/>
      <c r="I964" s="430"/>
      <c r="J964" s="430"/>
      <c r="K964" s="430"/>
      <c r="L964" s="430"/>
      <c r="M964" s="430"/>
      <c r="N964" s="52"/>
      <c r="O964" s="52"/>
      <c r="P964" s="52"/>
      <c r="Q964" s="52"/>
      <c r="R964" s="52"/>
      <c r="S964" s="52"/>
      <c r="T964" s="52"/>
      <c r="U964" s="52"/>
      <c r="V964" s="52"/>
      <c r="W964" s="52"/>
      <c r="X964" s="52"/>
      <c r="Y964" s="52"/>
      <c r="Z964" s="52"/>
    </row>
    <row r="965" spans="1:26" ht="14.25" customHeight="1">
      <c r="A965" s="51"/>
      <c r="B965" s="51"/>
      <c r="C965" s="430"/>
      <c r="D965" s="430"/>
      <c r="E965" s="430"/>
      <c r="F965" s="430"/>
      <c r="G965" s="430"/>
      <c r="H965" s="430"/>
      <c r="I965" s="430"/>
      <c r="J965" s="430"/>
      <c r="K965" s="430"/>
      <c r="L965" s="430"/>
      <c r="M965" s="430"/>
      <c r="N965" s="52"/>
      <c r="O965" s="52"/>
      <c r="P965" s="52"/>
      <c r="Q965" s="52"/>
      <c r="R965" s="52"/>
      <c r="S965" s="52"/>
      <c r="T965" s="52"/>
      <c r="U965" s="52"/>
      <c r="V965" s="52"/>
      <c r="W965" s="52"/>
      <c r="X965" s="52"/>
      <c r="Y965" s="52"/>
      <c r="Z965" s="52"/>
    </row>
    <row r="966" spans="1:26" ht="14.25" customHeight="1">
      <c r="A966" s="51"/>
      <c r="B966" s="51"/>
      <c r="C966" s="430"/>
      <c r="D966" s="430"/>
      <c r="E966" s="430"/>
      <c r="F966" s="430"/>
      <c r="G966" s="430"/>
      <c r="H966" s="430"/>
      <c r="I966" s="430"/>
      <c r="J966" s="430"/>
      <c r="K966" s="430"/>
      <c r="L966" s="430"/>
      <c r="M966" s="430"/>
      <c r="N966" s="52"/>
      <c r="O966" s="52"/>
      <c r="P966" s="52"/>
      <c r="Q966" s="52"/>
      <c r="R966" s="52"/>
      <c r="S966" s="52"/>
      <c r="T966" s="52"/>
      <c r="U966" s="52"/>
      <c r="V966" s="52"/>
      <c r="W966" s="52"/>
      <c r="X966" s="52"/>
      <c r="Y966" s="52"/>
      <c r="Z966" s="52"/>
    </row>
    <row r="967" spans="1:26" ht="14.25" customHeight="1">
      <c r="A967" s="51"/>
      <c r="B967" s="51"/>
      <c r="C967" s="430"/>
      <c r="D967" s="430"/>
      <c r="E967" s="430"/>
      <c r="F967" s="430"/>
      <c r="G967" s="430"/>
      <c r="H967" s="430"/>
      <c r="I967" s="430"/>
      <c r="J967" s="430"/>
      <c r="K967" s="430"/>
      <c r="L967" s="430"/>
      <c r="M967" s="430"/>
      <c r="N967" s="52"/>
      <c r="O967" s="52"/>
      <c r="P967" s="52"/>
      <c r="Q967" s="52"/>
      <c r="R967" s="52"/>
      <c r="S967" s="52"/>
      <c r="T967" s="52"/>
      <c r="U967" s="52"/>
      <c r="V967" s="52"/>
      <c r="W967" s="52"/>
      <c r="X967" s="52"/>
      <c r="Y967" s="52"/>
      <c r="Z967" s="52"/>
    </row>
    <row r="968" spans="1:26" ht="14.25" customHeight="1">
      <c r="A968" s="51"/>
      <c r="B968" s="51"/>
      <c r="C968" s="430"/>
      <c r="D968" s="430"/>
      <c r="E968" s="430"/>
      <c r="F968" s="430"/>
      <c r="G968" s="430"/>
      <c r="H968" s="430"/>
      <c r="I968" s="430"/>
      <c r="J968" s="430"/>
      <c r="K968" s="430"/>
      <c r="L968" s="430"/>
      <c r="M968" s="430"/>
      <c r="N968" s="52"/>
      <c r="O968" s="52"/>
      <c r="P968" s="52"/>
      <c r="Q968" s="52"/>
      <c r="R968" s="52"/>
      <c r="S968" s="52"/>
      <c r="T968" s="52"/>
      <c r="U968" s="52"/>
      <c r="V968" s="52"/>
      <c r="W968" s="52"/>
      <c r="X968" s="52"/>
      <c r="Y968" s="52"/>
      <c r="Z968" s="52"/>
    </row>
    <row r="969" spans="1:26" ht="14.25" customHeight="1">
      <c r="A969" s="51"/>
      <c r="B969" s="51"/>
      <c r="C969" s="430"/>
      <c r="D969" s="430"/>
      <c r="E969" s="430"/>
      <c r="F969" s="430"/>
      <c r="G969" s="430"/>
      <c r="H969" s="430"/>
      <c r="I969" s="430"/>
      <c r="J969" s="430"/>
      <c r="K969" s="430"/>
      <c r="L969" s="430"/>
      <c r="M969" s="430"/>
      <c r="N969" s="52"/>
      <c r="O969" s="52"/>
      <c r="P969" s="52"/>
      <c r="Q969" s="52"/>
      <c r="R969" s="52"/>
      <c r="S969" s="52"/>
      <c r="T969" s="52"/>
      <c r="U969" s="52"/>
      <c r="V969" s="52"/>
      <c r="W969" s="52"/>
      <c r="X969" s="52"/>
      <c r="Y969" s="52"/>
      <c r="Z969" s="52"/>
    </row>
    <row r="970" spans="1:26" ht="14.25" customHeight="1">
      <c r="A970" s="51"/>
      <c r="B970" s="51"/>
      <c r="C970" s="430"/>
      <c r="D970" s="430"/>
      <c r="E970" s="430"/>
      <c r="F970" s="430"/>
      <c r="G970" s="430"/>
      <c r="H970" s="430"/>
      <c r="I970" s="430"/>
      <c r="J970" s="430"/>
      <c r="K970" s="430"/>
      <c r="L970" s="430"/>
      <c r="M970" s="430"/>
      <c r="N970" s="52"/>
      <c r="O970" s="52"/>
      <c r="P970" s="52"/>
      <c r="Q970" s="52"/>
      <c r="R970" s="52"/>
      <c r="S970" s="52"/>
      <c r="T970" s="52"/>
      <c r="U970" s="52"/>
      <c r="V970" s="52"/>
      <c r="W970" s="52"/>
      <c r="X970" s="52"/>
      <c r="Y970" s="52"/>
      <c r="Z970" s="52"/>
    </row>
    <row r="971" spans="1:26" ht="14.25" customHeight="1">
      <c r="A971" s="51"/>
      <c r="B971" s="51"/>
      <c r="C971" s="430"/>
      <c r="D971" s="430"/>
      <c r="E971" s="430"/>
      <c r="F971" s="430"/>
      <c r="G971" s="430"/>
      <c r="H971" s="430"/>
      <c r="I971" s="430"/>
      <c r="J971" s="430"/>
      <c r="K971" s="430"/>
      <c r="L971" s="430"/>
      <c r="M971" s="430"/>
      <c r="N971" s="52"/>
      <c r="O971" s="52"/>
      <c r="P971" s="52"/>
      <c r="Q971" s="52"/>
      <c r="R971" s="52"/>
      <c r="S971" s="52"/>
      <c r="T971" s="52"/>
      <c r="U971" s="52"/>
      <c r="V971" s="52"/>
      <c r="W971" s="52"/>
      <c r="X971" s="52"/>
      <c r="Y971" s="52"/>
      <c r="Z971" s="52"/>
    </row>
    <row r="972" spans="1:26" ht="14.25" customHeight="1">
      <c r="A972" s="51"/>
      <c r="B972" s="51"/>
      <c r="C972" s="430"/>
      <c r="D972" s="430"/>
      <c r="E972" s="430"/>
      <c r="F972" s="430"/>
      <c r="G972" s="430"/>
      <c r="H972" s="430"/>
      <c r="I972" s="430"/>
      <c r="J972" s="430"/>
      <c r="K972" s="430"/>
      <c r="L972" s="430"/>
      <c r="M972" s="430"/>
      <c r="N972" s="52"/>
      <c r="O972" s="52"/>
      <c r="P972" s="52"/>
      <c r="Q972" s="52"/>
      <c r="R972" s="52"/>
      <c r="S972" s="52"/>
      <c r="T972" s="52"/>
      <c r="U972" s="52"/>
      <c r="V972" s="52"/>
      <c r="W972" s="52"/>
      <c r="X972" s="52"/>
      <c r="Y972" s="52"/>
      <c r="Z972" s="52"/>
    </row>
    <row r="973" spans="1:26" ht="14.25" customHeight="1">
      <c r="A973" s="51"/>
      <c r="B973" s="51"/>
      <c r="C973" s="430"/>
      <c r="D973" s="430"/>
      <c r="E973" s="430"/>
      <c r="F973" s="430"/>
      <c r="G973" s="430"/>
      <c r="H973" s="430"/>
      <c r="I973" s="430"/>
      <c r="J973" s="430"/>
      <c r="K973" s="430"/>
      <c r="L973" s="430"/>
      <c r="M973" s="430"/>
      <c r="N973" s="52"/>
      <c r="O973" s="52"/>
      <c r="P973" s="52"/>
      <c r="Q973" s="52"/>
      <c r="R973" s="52"/>
      <c r="S973" s="52"/>
      <c r="T973" s="52"/>
      <c r="U973" s="52"/>
      <c r="V973" s="52"/>
      <c r="W973" s="52"/>
      <c r="X973" s="52"/>
      <c r="Y973" s="52"/>
      <c r="Z973" s="52"/>
    </row>
    <row r="974" spans="1:26" ht="14.25" customHeight="1">
      <c r="A974" s="51"/>
      <c r="B974" s="51"/>
      <c r="C974" s="430"/>
      <c r="D974" s="430"/>
      <c r="E974" s="430"/>
      <c r="F974" s="430"/>
      <c r="G974" s="430"/>
      <c r="H974" s="430"/>
      <c r="I974" s="430"/>
      <c r="J974" s="430"/>
      <c r="K974" s="430"/>
      <c r="L974" s="430"/>
      <c r="M974" s="430"/>
      <c r="N974" s="52"/>
      <c r="O974" s="52"/>
      <c r="P974" s="52"/>
      <c r="Q974" s="52"/>
      <c r="R974" s="52"/>
      <c r="S974" s="52"/>
      <c r="T974" s="52"/>
      <c r="U974" s="52"/>
      <c r="V974" s="52"/>
      <c r="W974" s="52"/>
      <c r="X974" s="52"/>
      <c r="Y974" s="52"/>
      <c r="Z974" s="52"/>
    </row>
    <row r="975" spans="1:26" ht="14.25" customHeight="1">
      <c r="A975" s="51"/>
      <c r="B975" s="51"/>
      <c r="C975" s="430"/>
      <c r="D975" s="430"/>
      <c r="E975" s="430"/>
      <c r="F975" s="430"/>
      <c r="G975" s="430"/>
      <c r="H975" s="430"/>
      <c r="I975" s="430"/>
      <c r="J975" s="430"/>
      <c r="K975" s="430"/>
      <c r="L975" s="430"/>
      <c r="M975" s="430"/>
      <c r="N975" s="52"/>
      <c r="O975" s="52"/>
      <c r="P975" s="52"/>
      <c r="Q975" s="52"/>
      <c r="R975" s="52"/>
      <c r="S975" s="52"/>
      <c r="T975" s="52"/>
      <c r="U975" s="52"/>
      <c r="V975" s="52"/>
      <c r="W975" s="52"/>
      <c r="X975" s="52"/>
      <c r="Y975" s="52"/>
      <c r="Z975" s="52"/>
    </row>
    <row r="976" spans="1:26" ht="14.25" customHeight="1">
      <c r="A976" s="51"/>
      <c r="B976" s="51"/>
      <c r="C976" s="430"/>
      <c r="D976" s="430"/>
      <c r="E976" s="430"/>
      <c r="F976" s="430"/>
      <c r="G976" s="430"/>
      <c r="H976" s="430"/>
      <c r="I976" s="430"/>
      <c r="J976" s="430"/>
      <c r="K976" s="430"/>
      <c r="L976" s="430"/>
      <c r="M976" s="430"/>
      <c r="N976" s="52"/>
      <c r="O976" s="52"/>
      <c r="P976" s="52"/>
      <c r="Q976" s="52"/>
      <c r="R976" s="52"/>
      <c r="S976" s="52"/>
      <c r="T976" s="52"/>
      <c r="U976" s="52"/>
      <c r="V976" s="52"/>
      <c r="W976" s="52"/>
      <c r="X976" s="52"/>
      <c r="Y976" s="52"/>
      <c r="Z976" s="52"/>
    </row>
    <row r="977" spans="1:26" ht="14.25" customHeight="1">
      <c r="A977" s="51"/>
      <c r="B977" s="51"/>
      <c r="C977" s="430"/>
      <c r="D977" s="430"/>
      <c r="E977" s="430"/>
      <c r="F977" s="430"/>
      <c r="G977" s="430"/>
      <c r="H977" s="430"/>
      <c r="I977" s="430"/>
      <c r="J977" s="430"/>
      <c r="K977" s="430"/>
      <c r="L977" s="430"/>
      <c r="M977" s="430"/>
      <c r="N977" s="52"/>
      <c r="O977" s="52"/>
      <c r="P977" s="52"/>
      <c r="Q977" s="52"/>
      <c r="R977" s="52"/>
      <c r="S977" s="52"/>
      <c r="T977" s="52"/>
      <c r="U977" s="52"/>
      <c r="V977" s="52"/>
      <c r="W977" s="52"/>
      <c r="X977" s="52"/>
      <c r="Y977" s="52"/>
      <c r="Z977" s="52"/>
    </row>
    <row r="978" spans="1:26" ht="14.25" customHeight="1">
      <c r="A978" s="51"/>
      <c r="B978" s="51"/>
      <c r="C978" s="430"/>
      <c r="D978" s="430"/>
      <c r="E978" s="430"/>
      <c r="F978" s="430"/>
      <c r="G978" s="430"/>
      <c r="H978" s="430"/>
      <c r="I978" s="430"/>
      <c r="J978" s="430"/>
      <c r="K978" s="430"/>
      <c r="L978" s="430"/>
      <c r="M978" s="430"/>
      <c r="N978" s="52"/>
      <c r="O978" s="52"/>
      <c r="P978" s="52"/>
      <c r="Q978" s="52"/>
      <c r="R978" s="52"/>
      <c r="S978" s="52"/>
      <c r="T978" s="52"/>
      <c r="U978" s="52"/>
      <c r="V978" s="52"/>
      <c r="W978" s="52"/>
      <c r="X978" s="52"/>
      <c r="Y978" s="52"/>
      <c r="Z978" s="52"/>
    </row>
    <row r="979" spans="1:26" ht="14.25" customHeight="1">
      <c r="A979" s="51"/>
      <c r="B979" s="51"/>
      <c r="C979" s="430"/>
      <c r="D979" s="430"/>
      <c r="E979" s="430"/>
      <c r="F979" s="430"/>
      <c r="G979" s="430"/>
      <c r="H979" s="430"/>
      <c r="I979" s="430"/>
      <c r="J979" s="430"/>
      <c r="K979" s="430"/>
      <c r="L979" s="430"/>
      <c r="M979" s="430"/>
      <c r="N979" s="52"/>
      <c r="O979" s="52"/>
      <c r="P979" s="52"/>
      <c r="Q979" s="52"/>
      <c r="R979" s="52"/>
      <c r="S979" s="52"/>
      <c r="T979" s="52"/>
      <c r="U979" s="52"/>
      <c r="V979" s="52"/>
      <c r="W979" s="52"/>
      <c r="X979" s="52"/>
      <c r="Y979" s="52"/>
      <c r="Z979" s="52"/>
    </row>
    <row r="980" spans="1:26" ht="14.25" customHeight="1">
      <c r="A980" s="51"/>
      <c r="B980" s="51"/>
      <c r="C980" s="430"/>
      <c r="D980" s="430"/>
      <c r="E980" s="430"/>
      <c r="F980" s="430"/>
      <c r="G980" s="430"/>
      <c r="H980" s="430"/>
      <c r="I980" s="430"/>
      <c r="J980" s="430"/>
      <c r="K980" s="430"/>
      <c r="L980" s="430"/>
      <c r="M980" s="430"/>
      <c r="N980" s="52"/>
      <c r="O980" s="52"/>
      <c r="P980" s="52"/>
      <c r="Q980" s="52"/>
      <c r="R980" s="52"/>
      <c r="S980" s="52"/>
      <c r="T980" s="52"/>
      <c r="U980" s="52"/>
      <c r="V980" s="52"/>
      <c r="W980" s="52"/>
      <c r="X980" s="52"/>
      <c r="Y980" s="52"/>
      <c r="Z980" s="52"/>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80:M80"/>
    <mergeCell ref="E81:M81"/>
    <mergeCell ref="E82:M82"/>
    <mergeCell ref="L9:M9"/>
    <mergeCell ref="K10:M10"/>
    <mergeCell ref="E10:E11"/>
    <mergeCell ref="J10:J11"/>
  </mergeCells>
  <pageMargins left="0.75" right="0.75" top="1" bottom="1" header="0" footer="0"/>
  <pageSetup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000"/>
  <sheetViews>
    <sheetView topLeftCell="A8" zoomScale="80" zoomScaleNormal="80" workbookViewId="0">
      <selection sqref="A1:M1"/>
    </sheetView>
  </sheetViews>
  <sheetFormatPr defaultColWidth="14.453125" defaultRowHeight="15" customHeight="1"/>
  <cols>
    <col min="1" max="1" width="8.7265625" customWidth="1"/>
    <col min="2" max="2" width="55.453125" customWidth="1"/>
    <col min="3" max="9" width="8.7265625" customWidth="1"/>
    <col min="10" max="10" width="20.54296875" customWidth="1"/>
    <col min="11" max="12" width="8.7265625" customWidth="1"/>
    <col min="13" max="13" width="8.26953125" customWidth="1"/>
  </cols>
  <sheetData>
    <row r="1" spans="1:15" ht="14.25" customHeight="1">
      <c r="A1" s="2950" t="s">
        <v>398</v>
      </c>
      <c r="B1" s="2880"/>
      <c r="C1" s="2880"/>
      <c r="D1" s="2880"/>
      <c r="E1" s="2880"/>
      <c r="F1" s="2880"/>
      <c r="G1" s="2880"/>
      <c r="H1" s="2880"/>
      <c r="I1" s="2880"/>
      <c r="J1" s="2880"/>
      <c r="K1" s="2880"/>
      <c r="L1" s="2880"/>
      <c r="M1" s="2880"/>
    </row>
    <row r="2" spans="1:15" ht="14.25" customHeight="1">
      <c r="A2" s="2951" t="s">
        <v>399</v>
      </c>
      <c r="B2" s="2880"/>
      <c r="C2" s="2880"/>
      <c r="D2" s="2880"/>
      <c r="E2" s="2880"/>
      <c r="F2" s="2880"/>
      <c r="G2" s="2880"/>
      <c r="H2" s="2880"/>
      <c r="I2" s="2880"/>
      <c r="J2" s="2880"/>
      <c r="K2" s="2880"/>
      <c r="L2" s="2880"/>
      <c r="M2" s="2880"/>
    </row>
    <row r="3" spans="1:15" ht="14.25" customHeight="1">
      <c r="A3" s="2952" t="s">
        <v>400</v>
      </c>
      <c r="B3" s="2880"/>
      <c r="C3" s="2880"/>
      <c r="D3" s="2880"/>
      <c r="E3" s="2880"/>
      <c r="F3" s="2880"/>
      <c r="G3" s="2880"/>
      <c r="H3" s="2880"/>
      <c r="I3" s="2880"/>
      <c r="J3" s="2880"/>
      <c r="K3" s="2880"/>
      <c r="L3" s="2880"/>
      <c r="M3" s="2880"/>
    </row>
    <row r="4" spans="1:15" ht="14.25" customHeight="1">
      <c r="A4" s="800"/>
      <c r="B4" s="800"/>
      <c r="C4" s="801"/>
      <c r="D4" s="802"/>
      <c r="E4" s="801"/>
      <c r="F4" s="801"/>
      <c r="G4" s="801"/>
      <c r="H4" s="801"/>
      <c r="I4" s="800"/>
      <c r="J4" s="800"/>
      <c r="K4" s="800"/>
      <c r="L4" s="2947" t="s">
        <v>401</v>
      </c>
      <c r="M4" s="2948"/>
    </row>
    <row r="5" spans="1:15" ht="14.25" customHeight="1">
      <c r="A5" s="2953" t="s">
        <v>159</v>
      </c>
      <c r="B5" s="2953" t="s">
        <v>402</v>
      </c>
      <c r="C5" s="2953" t="s">
        <v>403</v>
      </c>
      <c r="D5" s="2955" t="s">
        <v>404</v>
      </c>
      <c r="E5" s="2953" t="s">
        <v>405</v>
      </c>
      <c r="F5" s="2953" t="s">
        <v>406</v>
      </c>
      <c r="G5" s="2953" t="s">
        <v>407</v>
      </c>
      <c r="H5" s="2953" t="s">
        <v>408</v>
      </c>
      <c r="I5" s="2946" t="s">
        <v>409</v>
      </c>
      <c r="J5" s="2954" t="s">
        <v>388</v>
      </c>
      <c r="K5" s="2949" t="s">
        <v>410</v>
      </c>
      <c r="L5" s="2888"/>
      <c r="M5" s="2889"/>
    </row>
    <row r="6" spans="1:15" ht="30" customHeight="1">
      <c r="A6" s="2885"/>
      <c r="B6" s="2885"/>
      <c r="C6" s="2885"/>
      <c r="D6" s="2885"/>
      <c r="E6" s="2885"/>
      <c r="F6" s="2885"/>
      <c r="G6" s="2885"/>
      <c r="H6" s="2885"/>
      <c r="I6" s="2885"/>
      <c r="J6" s="2885"/>
      <c r="K6" s="803" t="s">
        <v>412</v>
      </c>
      <c r="L6" s="803" t="s">
        <v>413</v>
      </c>
      <c r="M6" s="803" t="s">
        <v>414</v>
      </c>
    </row>
    <row r="7" spans="1:15" ht="14.25" customHeight="1">
      <c r="A7" s="804" t="s">
        <v>415</v>
      </c>
      <c r="B7" s="804" t="s">
        <v>416</v>
      </c>
      <c r="C7" s="804" t="s">
        <v>417</v>
      </c>
      <c r="D7" s="805" t="s">
        <v>418</v>
      </c>
      <c r="E7" s="806" t="s">
        <v>419</v>
      </c>
      <c r="F7" s="806" t="s">
        <v>420</v>
      </c>
      <c r="G7" s="806" t="s">
        <v>421</v>
      </c>
      <c r="H7" s="806" t="s">
        <v>422</v>
      </c>
      <c r="I7" s="807" t="s">
        <v>423</v>
      </c>
      <c r="J7" s="808" t="s">
        <v>424</v>
      </c>
      <c r="K7" s="806" t="s">
        <v>424</v>
      </c>
      <c r="L7" s="806" t="s">
        <v>425</v>
      </c>
      <c r="M7" s="806" t="s">
        <v>426</v>
      </c>
    </row>
    <row r="8" spans="1:15" ht="105.75" customHeight="1">
      <c r="A8" s="806"/>
      <c r="B8" s="804" t="s">
        <v>429</v>
      </c>
      <c r="C8" s="806"/>
      <c r="D8" s="809"/>
      <c r="E8" s="806"/>
      <c r="F8" s="806"/>
      <c r="G8" s="806"/>
      <c r="H8" s="806"/>
      <c r="I8" s="810" t="s">
        <v>430</v>
      </c>
      <c r="J8" s="811" t="s">
        <v>431</v>
      </c>
      <c r="K8" s="806"/>
      <c r="L8" s="806"/>
      <c r="M8" s="806"/>
    </row>
    <row r="9" spans="1:15" ht="14.25" customHeight="1">
      <c r="A9" s="812" t="s">
        <v>84</v>
      </c>
      <c r="B9" s="812" t="s">
        <v>995</v>
      </c>
      <c r="C9" s="813">
        <f>SUM(C10+C41)</f>
        <v>190</v>
      </c>
      <c r="D9" s="814">
        <f t="shared" ref="D9:E9" si="0">D10+D41</f>
        <v>0</v>
      </c>
      <c r="E9" s="813">
        <f t="shared" si="0"/>
        <v>187</v>
      </c>
      <c r="F9" s="813"/>
      <c r="G9" s="813">
        <f t="shared" ref="G9:M9" si="1">G10+G41</f>
        <v>0</v>
      </c>
      <c r="H9" s="813">
        <f t="shared" si="1"/>
        <v>0</v>
      </c>
      <c r="I9" s="815">
        <f t="shared" si="1"/>
        <v>9904.7999999999993</v>
      </c>
      <c r="J9" s="815">
        <f t="shared" si="1"/>
        <v>9957.4500000000007</v>
      </c>
      <c r="K9" s="816">
        <f t="shared" si="1"/>
        <v>9543.75</v>
      </c>
      <c r="L9" s="816">
        <f t="shared" si="1"/>
        <v>282</v>
      </c>
      <c r="M9" s="816">
        <f t="shared" si="1"/>
        <v>0</v>
      </c>
    </row>
    <row r="10" spans="1:15" ht="14.25" customHeight="1">
      <c r="A10" s="812" t="s">
        <v>213</v>
      </c>
      <c r="B10" s="812" t="s">
        <v>433</v>
      </c>
      <c r="C10" s="817">
        <f>C11</f>
        <v>89</v>
      </c>
      <c r="D10" s="814"/>
      <c r="E10" s="818">
        <f>E11</f>
        <v>28</v>
      </c>
      <c r="F10" s="818"/>
      <c r="G10" s="813"/>
      <c r="H10" s="818"/>
      <c r="I10" s="815">
        <f t="shared" ref="I10:M10" si="2">I11</f>
        <v>9904.7999999999993</v>
      </c>
      <c r="J10" s="815">
        <f t="shared" si="2"/>
        <v>2647.9500000000003</v>
      </c>
      <c r="K10" s="816">
        <f t="shared" si="2"/>
        <v>2234.25</v>
      </c>
      <c r="L10" s="816">
        <f t="shared" si="2"/>
        <v>282</v>
      </c>
      <c r="M10" s="816">
        <f t="shared" si="2"/>
        <v>0</v>
      </c>
    </row>
    <row r="11" spans="1:15" ht="14.25" customHeight="1">
      <c r="A11" s="819">
        <v>1</v>
      </c>
      <c r="B11" s="819" t="s">
        <v>390</v>
      </c>
      <c r="C11" s="817">
        <f>C12+C23</f>
        <v>89</v>
      </c>
      <c r="D11" s="814"/>
      <c r="E11" s="813">
        <f>E12+E23</f>
        <v>28</v>
      </c>
      <c r="F11" s="813"/>
      <c r="G11" s="813"/>
      <c r="H11" s="813"/>
      <c r="I11" s="815">
        <f t="shared" ref="I11:M11" si="3">I12+I23</f>
        <v>9904.7999999999993</v>
      </c>
      <c r="J11" s="815">
        <f t="shared" si="3"/>
        <v>2647.9500000000003</v>
      </c>
      <c r="K11" s="816">
        <f t="shared" si="3"/>
        <v>2234.25</v>
      </c>
      <c r="L11" s="816">
        <f t="shared" si="3"/>
        <v>282</v>
      </c>
      <c r="M11" s="816">
        <f t="shared" si="3"/>
        <v>0</v>
      </c>
    </row>
    <row r="12" spans="1:15" ht="14.25" customHeight="1">
      <c r="A12" s="820">
        <v>1.1000000000000001</v>
      </c>
      <c r="B12" s="821" t="s">
        <v>434</v>
      </c>
      <c r="C12" s="817">
        <f>SUM(C13:C22)</f>
        <v>36</v>
      </c>
      <c r="D12" s="814"/>
      <c r="E12" s="818">
        <f>SUM(E13:E22)</f>
        <v>28</v>
      </c>
      <c r="F12" s="818"/>
      <c r="G12" s="818"/>
      <c r="H12" s="818"/>
      <c r="I12" s="815">
        <f t="shared" ref="I12:J12" si="4">SUM(I13:I22)</f>
        <v>8904.7999999999993</v>
      </c>
      <c r="J12" s="815">
        <f t="shared" si="4"/>
        <v>2373.4500000000003</v>
      </c>
      <c r="K12" s="822">
        <f>SUM(K13,K22)</f>
        <v>238.5</v>
      </c>
      <c r="L12" s="822">
        <f t="shared" ref="L12:M12" si="5">SUM(L13:L22)</f>
        <v>0</v>
      </c>
      <c r="M12" s="822">
        <f t="shared" si="5"/>
        <v>0</v>
      </c>
      <c r="N12" s="823">
        <f t="shared" ref="N12:O12" si="6">SUM(I13:I22)</f>
        <v>8904.7999999999993</v>
      </c>
      <c r="O12" s="823">
        <f t="shared" si="6"/>
        <v>2373.4500000000003</v>
      </c>
    </row>
    <row r="13" spans="1:15" ht="14.25" customHeight="1">
      <c r="A13" s="824" t="s">
        <v>436</v>
      </c>
      <c r="B13" s="825" t="s">
        <v>996</v>
      </c>
      <c r="C13" s="826">
        <v>2</v>
      </c>
      <c r="D13" s="827">
        <v>1.3</v>
      </c>
      <c r="E13" s="826"/>
      <c r="F13" s="826">
        <v>10</v>
      </c>
      <c r="G13" s="828">
        <v>1</v>
      </c>
      <c r="H13" s="826">
        <v>180</v>
      </c>
      <c r="I13" s="829">
        <f>C13*G13*H13</f>
        <v>360</v>
      </c>
      <c r="J13" s="830">
        <f>C13*F13*15*0.3</f>
        <v>90</v>
      </c>
      <c r="K13" s="830">
        <f t="shared" ref="K13:K20" si="7">J13</f>
        <v>90</v>
      </c>
      <c r="L13" s="830">
        <v>0</v>
      </c>
      <c r="M13" s="830">
        <v>0</v>
      </c>
    </row>
    <row r="14" spans="1:15" ht="14.25" customHeight="1">
      <c r="A14" s="824" t="s">
        <v>440</v>
      </c>
      <c r="B14" s="825" t="s">
        <v>997</v>
      </c>
      <c r="C14" s="826">
        <v>2</v>
      </c>
      <c r="D14" s="827">
        <v>1.1499999999999999</v>
      </c>
      <c r="E14" s="826">
        <v>3</v>
      </c>
      <c r="F14" s="826">
        <v>9</v>
      </c>
      <c r="G14" s="828">
        <v>1</v>
      </c>
      <c r="H14" s="826">
        <v>180</v>
      </c>
      <c r="I14" s="829">
        <f t="shared" ref="I14:I22" si="8">C14*D14*H14</f>
        <v>413.99999999999994</v>
      </c>
      <c r="J14" s="831">
        <f>(C14-1)*E14*G14*16.5+1*F14*15</f>
        <v>184.5</v>
      </c>
      <c r="K14" s="830">
        <f t="shared" si="7"/>
        <v>184.5</v>
      </c>
      <c r="L14" s="830">
        <v>0</v>
      </c>
      <c r="M14" s="830">
        <v>0</v>
      </c>
    </row>
    <row r="15" spans="1:15" ht="14.25" customHeight="1">
      <c r="A15" s="824" t="s">
        <v>443</v>
      </c>
      <c r="B15" s="825" t="s">
        <v>998</v>
      </c>
      <c r="C15" s="826">
        <v>4</v>
      </c>
      <c r="D15" s="827">
        <v>1.4</v>
      </c>
      <c r="E15" s="826"/>
      <c r="F15" s="826">
        <v>12</v>
      </c>
      <c r="G15" s="828">
        <v>1</v>
      </c>
      <c r="H15" s="826">
        <v>220</v>
      </c>
      <c r="I15" s="829">
        <f t="shared" si="8"/>
        <v>1232</v>
      </c>
      <c r="J15" s="831">
        <v>0</v>
      </c>
      <c r="K15" s="830">
        <f t="shared" si="7"/>
        <v>0</v>
      </c>
      <c r="L15" s="830">
        <v>0</v>
      </c>
      <c r="M15" s="830">
        <v>0</v>
      </c>
    </row>
    <row r="16" spans="1:15" ht="14.25" customHeight="1">
      <c r="A16" s="824" t="s">
        <v>446</v>
      </c>
      <c r="B16" s="825" t="s">
        <v>999</v>
      </c>
      <c r="C16" s="826">
        <v>3</v>
      </c>
      <c r="D16" s="827">
        <v>1.1000000000000001</v>
      </c>
      <c r="E16" s="826">
        <v>3</v>
      </c>
      <c r="F16" s="826">
        <v>9</v>
      </c>
      <c r="G16" s="828">
        <v>1</v>
      </c>
      <c r="H16" s="826">
        <v>180</v>
      </c>
      <c r="I16" s="829">
        <f t="shared" si="8"/>
        <v>594</v>
      </c>
      <c r="J16" s="831">
        <f>(C16-1)*E16*G16*16.5+F16*15</f>
        <v>234</v>
      </c>
      <c r="K16" s="830">
        <f t="shared" si="7"/>
        <v>234</v>
      </c>
      <c r="L16" s="830">
        <v>0</v>
      </c>
      <c r="M16" s="830">
        <v>0</v>
      </c>
    </row>
    <row r="17" spans="1:15" ht="14.25" customHeight="1">
      <c r="A17" s="824" t="s">
        <v>449</v>
      </c>
      <c r="B17" s="832" t="s">
        <v>1000</v>
      </c>
      <c r="C17" s="833">
        <v>5</v>
      </c>
      <c r="D17" s="834">
        <v>1.06</v>
      </c>
      <c r="E17" s="835">
        <v>4</v>
      </c>
      <c r="F17" s="835">
        <v>12</v>
      </c>
      <c r="G17" s="828">
        <v>1</v>
      </c>
      <c r="H17" s="826">
        <v>240</v>
      </c>
      <c r="I17" s="829">
        <f t="shared" si="8"/>
        <v>1272.0000000000002</v>
      </c>
      <c r="J17" s="831">
        <f t="shared" ref="J17:J19" si="9">(C17-1)*E17*G17*16.5+1*F17*15</f>
        <v>444</v>
      </c>
      <c r="K17" s="830">
        <f t="shared" si="7"/>
        <v>444</v>
      </c>
      <c r="L17" s="830">
        <v>0</v>
      </c>
      <c r="M17" s="830">
        <v>0</v>
      </c>
    </row>
    <row r="18" spans="1:15" ht="14.25" customHeight="1">
      <c r="A18" s="824" t="s">
        <v>452</v>
      </c>
      <c r="B18" s="832" t="s">
        <v>1001</v>
      </c>
      <c r="C18" s="833">
        <v>5</v>
      </c>
      <c r="D18" s="834">
        <v>1.06</v>
      </c>
      <c r="E18" s="835">
        <v>4</v>
      </c>
      <c r="F18" s="835">
        <v>12</v>
      </c>
      <c r="G18" s="828">
        <v>1</v>
      </c>
      <c r="H18" s="826">
        <v>240</v>
      </c>
      <c r="I18" s="829">
        <f t="shared" si="8"/>
        <v>1272.0000000000002</v>
      </c>
      <c r="J18" s="831">
        <f t="shared" si="9"/>
        <v>444</v>
      </c>
      <c r="K18" s="830">
        <f t="shared" si="7"/>
        <v>444</v>
      </c>
      <c r="L18" s="830">
        <v>0</v>
      </c>
      <c r="M18" s="830">
        <v>0</v>
      </c>
    </row>
    <row r="19" spans="1:15" ht="14.25" customHeight="1">
      <c r="A19" s="824" t="s">
        <v>455</v>
      </c>
      <c r="B19" s="832" t="s">
        <v>1002</v>
      </c>
      <c r="C19" s="833">
        <v>4</v>
      </c>
      <c r="D19" s="834">
        <v>1.08</v>
      </c>
      <c r="E19" s="835">
        <v>4</v>
      </c>
      <c r="F19" s="835">
        <v>12</v>
      </c>
      <c r="G19" s="828">
        <v>1</v>
      </c>
      <c r="H19" s="826">
        <v>240</v>
      </c>
      <c r="I19" s="829">
        <f t="shared" si="8"/>
        <v>1036.8000000000002</v>
      </c>
      <c r="J19" s="831">
        <f t="shared" si="9"/>
        <v>378</v>
      </c>
      <c r="K19" s="830">
        <f t="shared" si="7"/>
        <v>378</v>
      </c>
      <c r="L19" s="830">
        <v>0</v>
      </c>
      <c r="M19" s="830">
        <v>0</v>
      </c>
    </row>
    <row r="20" spans="1:15" ht="14.25" customHeight="1">
      <c r="A20" s="824" t="s">
        <v>457</v>
      </c>
      <c r="B20" s="832" t="s">
        <v>1003</v>
      </c>
      <c r="C20" s="833">
        <v>4</v>
      </c>
      <c r="D20" s="834">
        <v>1.3</v>
      </c>
      <c r="E20" s="835">
        <v>4</v>
      </c>
      <c r="F20" s="835">
        <v>12</v>
      </c>
      <c r="G20" s="828">
        <v>1</v>
      </c>
      <c r="H20" s="826">
        <v>240</v>
      </c>
      <c r="I20" s="829">
        <f t="shared" si="8"/>
        <v>1248</v>
      </c>
      <c r="J20" s="831">
        <f t="shared" ref="J20:J21" si="10">C21*E21*G21*16.5*1.3</f>
        <v>257.40000000000003</v>
      </c>
      <c r="K20" s="830">
        <f t="shared" si="7"/>
        <v>257.40000000000003</v>
      </c>
      <c r="L20" s="830">
        <v>0</v>
      </c>
      <c r="M20" s="830">
        <v>0</v>
      </c>
    </row>
    <row r="21" spans="1:15" ht="14.25" customHeight="1">
      <c r="A21" s="824" t="s">
        <v>459</v>
      </c>
      <c r="B21" s="832" t="s">
        <v>1004</v>
      </c>
      <c r="C21" s="833">
        <v>4</v>
      </c>
      <c r="D21" s="827">
        <v>1.3</v>
      </c>
      <c r="E21" s="826">
        <v>3</v>
      </c>
      <c r="F21" s="826">
        <v>9</v>
      </c>
      <c r="G21" s="828">
        <v>1</v>
      </c>
      <c r="H21" s="826">
        <v>180</v>
      </c>
      <c r="I21" s="829">
        <f t="shared" si="8"/>
        <v>936</v>
      </c>
      <c r="J21" s="831">
        <f t="shared" si="10"/>
        <v>193.05</v>
      </c>
      <c r="K21" s="830">
        <f>J20</f>
        <v>257.40000000000003</v>
      </c>
      <c r="L21" s="830">
        <v>0</v>
      </c>
      <c r="M21" s="830">
        <v>0</v>
      </c>
    </row>
    <row r="22" spans="1:15" ht="14.25" customHeight="1">
      <c r="A22" s="824" t="s">
        <v>462</v>
      </c>
      <c r="B22" s="832" t="s">
        <v>1005</v>
      </c>
      <c r="C22" s="833">
        <v>3</v>
      </c>
      <c r="D22" s="827">
        <v>1</v>
      </c>
      <c r="E22" s="833">
        <v>3</v>
      </c>
      <c r="F22" s="826"/>
      <c r="G22" s="828">
        <v>1</v>
      </c>
      <c r="H22" s="826">
        <v>180</v>
      </c>
      <c r="I22" s="829">
        <f t="shared" si="8"/>
        <v>540</v>
      </c>
      <c r="J22" s="831">
        <f>C22*E22*G22*16.5</f>
        <v>148.5</v>
      </c>
      <c r="K22" s="830">
        <f>J22</f>
        <v>148.5</v>
      </c>
      <c r="L22" s="830">
        <v>0</v>
      </c>
      <c r="M22" s="830">
        <v>0</v>
      </c>
    </row>
    <row r="23" spans="1:15" ht="14.25" customHeight="1">
      <c r="A23" s="836">
        <v>1.2</v>
      </c>
      <c r="B23" s="837" t="s">
        <v>1006</v>
      </c>
      <c r="C23" s="838">
        <f>SUM(C24:C40)</f>
        <v>53</v>
      </c>
      <c r="D23" s="839"/>
      <c r="E23" s="838"/>
      <c r="F23" s="838"/>
      <c r="G23" s="828"/>
      <c r="H23" s="838"/>
      <c r="I23" s="495">
        <f>SUM(I24,I40)</f>
        <v>1000.0000000000001</v>
      </c>
      <c r="J23" s="495">
        <f>SUM(J13:J14)</f>
        <v>274.5</v>
      </c>
      <c r="K23" s="840">
        <f t="shared" ref="K23:L23" si="11">SUM(K24:K33)</f>
        <v>1995.75</v>
      </c>
      <c r="L23" s="840">
        <f t="shared" si="11"/>
        <v>282</v>
      </c>
      <c r="M23" s="816">
        <v>0</v>
      </c>
      <c r="N23" s="823">
        <f t="shared" ref="N23:O23" si="12">SUM(I24:I40)</f>
        <v>10689.6</v>
      </c>
      <c r="O23" s="823">
        <f t="shared" si="12"/>
        <v>3648.15</v>
      </c>
    </row>
    <row r="24" spans="1:15" ht="14.25" customHeight="1">
      <c r="A24" s="824" t="s">
        <v>436</v>
      </c>
      <c r="B24" s="832" t="s">
        <v>823</v>
      </c>
      <c r="C24" s="833">
        <v>3</v>
      </c>
      <c r="D24" s="834">
        <v>1.3</v>
      </c>
      <c r="E24" s="826">
        <v>5</v>
      </c>
      <c r="F24" s="826"/>
      <c r="G24" s="828">
        <v>1</v>
      </c>
      <c r="H24" s="826">
        <v>200</v>
      </c>
      <c r="I24" s="829">
        <f t="shared" ref="I24:I42" si="13">C24*D24*H24</f>
        <v>780.00000000000011</v>
      </c>
      <c r="J24" s="831">
        <f>C24*E24*G24*16.5*1.3</f>
        <v>321.75</v>
      </c>
      <c r="K24" s="830">
        <f>J24</f>
        <v>321.75</v>
      </c>
      <c r="L24" s="830">
        <v>0</v>
      </c>
      <c r="M24" s="830">
        <v>0</v>
      </c>
    </row>
    <row r="25" spans="1:15" ht="14.25" customHeight="1">
      <c r="A25" s="824" t="s">
        <v>440</v>
      </c>
      <c r="B25" s="832" t="s">
        <v>1007</v>
      </c>
      <c r="C25" s="833">
        <v>3</v>
      </c>
      <c r="D25" s="834">
        <v>1.1000000000000001</v>
      </c>
      <c r="E25" s="826">
        <v>4</v>
      </c>
      <c r="F25" s="841">
        <v>10</v>
      </c>
      <c r="G25" s="842">
        <v>1</v>
      </c>
      <c r="H25" s="826">
        <v>200</v>
      </c>
      <c r="I25" s="829">
        <f t="shared" si="13"/>
        <v>660</v>
      </c>
      <c r="J25" s="831">
        <f>(C25-1)*E25*G25*16.5+F25*15</f>
        <v>282</v>
      </c>
      <c r="K25" s="830">
        <v>0</v>
      </c>
      <c r="L25" s="830">
        <f>J25</f>
        <v>282</v>
      </c>
      <c r="M25" s="830">
        <v>0</v>
      </c>
    </row>
    <row r="26" spans="1:15" ht="14.25" customHeight="1">
      <c r="A26" s="824" t="s">
        <v>446</v>
      </c>
      <c r="B26" s="832" t="s">
        <v>1008</v>
      </c>
      <c r="C26" s="833">
        <v>3</v>
      </c>
      <c r="D26" s="834">
        <v>1</v>
      </c>
      <c r="E26" s="826">
        <v>4</v>
      </c>
      <c r="F26" s="826"/>
      <c r="G26" s="828">
        <v>1</v>
      </c>
      <c r="H26" s="826">
        <v>200</v>
      </c>
      <c r="I26" s="829">
        <f t="shared" si="13"/>
        <v>600</v>
      </c>
      <c r="J26" s="831">
        <f t="shared" ref="J26:J27" si="14">C26*E26*G26*16.5</f>
        <v>198</v>
      </c>
      <c r="K26" s="830">
        <f t="shared" ref="K26:K40" si="15">J26</f>
        <v>198</v>
      </c>
      <c r="L26" s="830">
        <v>0</v>
      </c>
      <c r="M26" s="830">
        <v>0</v>
      </c>
    </row>
    <row r="27" spans="1:15" ht="14.25" customHeight="1">
      <c r="A27" s="824" t="s">
        <v>449</v>
      </c>
      <c r="B27" s="832" t="s">
        <v>1009</v>
      </c>
      <c r="C27" s="833">
        <v>2</v>
      </c>
      <c r="D27" s="834">
        <v>1</v>
      </c>
      <c r="E27" s="826">
        <v>4</v>
      </c>
      <c r="F27" s="826"/>
      <c r="G27" s="828">
        <v>1</v>
      </c>
      <c r="H27" s="826">
        <v>200</v>
      </c>
      <c r="I27" s="829">
        <f t="shared" si="13"/>
        <v>400</v>
      </c>
      <c r="J27" s="831">
        <f t="shared" si="14"/>
        <v>132</v>
      </c>
      <c r="K27" s="830">
        <f t="shared" si="15"/>
        <v>132</v>
      </c>
      <c r="L27" s="830">
        <v>0</v>
      </c>
      <c r="M27" s="830">
        <v>0</v>
      </c>
    </row>
    <row r="28" spans="1:15" ht="14.25" customHeight="1">
      <c r="A28" s="824" t="s">
        <v>452</v>
      </c>
      <c r="B28" s="832" t="s">
        <v>1010</v>
      </c>
      <c r="C28" s="843">
        <v>4</v>
      </c>
      <c r="D28" s="834">
        <v>1.075</v>
      </c>
      <c r="E28" s="826">
        <v>4</v>
      </c>
      <c r="F28" s="826">
        <v>10</v>
      </c>
      <c r="G28" s="828">
        <v>1</v>
      </c>
      <c r="H28" s="826">
        <v>180</v>
      </c>
      <c r="I28" s="829">
        <f t="shared" si="13"/>
        <v>774</v>
      </c>
      <c r="J28" s="831">
        <f>(C28-1)*E28*G28*16.5+F28*15</f>
        <v>348</v>
      </c>
      <c r="K28" s="830">
        <f t="shared" si="15"/>
        <v>348</v>
      </c>
      <c r="L28" s="830">
        <v>0</v>
      </c>
      <c r="M28" s="830">
        <v>0</v>
      </c>
    </row>
    <row r="29" spans="1:15" ht="14.25" customHeight="1">
      <c r="A29" s="824" t="s">
        <v>457</v>
      </c>
      <c r="B29" s="832" t="s">
        <v>1011</v>
      </c>
      <c r="C29" s="833">
        <v>3</v>
      </c>
      <c r="D29" s="827">
        <v>1</v>
      </c>
      <c r="E29" s="826">
        <v>2</v>
      </c>
      <c r="F29" s="826"/>
      <c r="G29" s="828">
        <v>1</v>
      </c>
      <c r="H29" s="826">
        <v>120</v>
      </c>
      <c r="I29" s="829">
        <f t="shared" si="13"/>
        <v>360</v>
      </c>
      <c r="J29" s="831">
        <f t="shared" ref="J29:J31" si="16">C29*E29*G29*16.5</f>
        <v>99</v>
      </c>
      <c r="K29" s="830">
        <f t="shared" si="15"/>
        <v>99</v>
      </c>
      <c r="L29" s="830">
        <v>0</v>
      </c>
      <c r="M29" s="830">
        <v>0</v>
      </c>
    </row>
    <row r="30" spans="1:15" ht="14.25" customHeight="1">
      <c r="A30" s="824" t="s">
        <v>459</v>
      </c>
      <c r="B30" s="832" t="s">
        <v>1012</v>
      </c>
      <c r="C30" s="833">
        <v>3</v>
      </c>
      <c r="D30" s="827">
        <v>1</v>
      </c>
      <c r="E30" s="826">
        <v>1</v>
      </c>
      <c r="F30" s="826"/>
      <c r="G30" s="828">
        <v>1</v>
      </c>
      <c r="H30" s="826">
        <v>60</v>
      </c>
      <c r="I30" s="829">
        <f t="shared" si="13"/>
        <v>180</v>
      </c>
      <c r="J30" s="831">
        <f t="shared" si="16"/>
        <v>49.5</v>
      </c>
      <c r="K30" s="830">
        <f t="shared" si="15"/>
        <v>49.5</v>
      </c>
      <c r="L30" s="830">
        <v>0</v>
      </c>
      <c r="M30" s="830">
        <v>0</v>
      </c>
    </row>
    <row r="31" spans="1:15" ht="14.25" customHeight="1">
      <c r="A31" s="824" t="s">
        <v>462</v>
      </c>
      <c r="B31" s="832" t="s">
        <v>1013</v>
      </c>
      <c r="C31" s="833">
        <v>2</v>
      </c>
      <c r="D31" s="827">
        <v>1</v>
      </c>
      <c r="E31" s="826">
        <v>4</v>
      </c>
      <c r="F31" s="826"/>
      <c r="G31" s="828">
        <v>1</v>
      </c>
      <c r="H31" s="826">
        <v>180</v>
      </c>
      <c r="I31" s="829">
        <f t="shared" si="13"/>
        <v>360</v>
      </c>
      <c r="J31" s="831">
        <f t="shared" si="16"/>
        <v>132</v>
      </c>
      <c r="K31" s="830">
        <f t="shared" si="15"/>
        <v>132</v>
      </c>
      <c r="L31" s="830">
        <v>0</v>
      </c>
      <c r="M31" s="830">
        <v>0</v>
      </c>
    </row>
    <row r="32" spans="1:15" ht="14.25" customHeight="1">
      <c r="A32" s="824" t="s">
        <v>465</v>
      </c>
      <c r="B32" s="832" t="s">
        <v>1014</v>
      </c>
      <c r="C32" s="833">
        <v>5</v>
      </c>
      <c r="D32" s="827">
        <v>1.06</v>
      </c>
      <c r="E32" s="826">
        <v>3</v>
      </c>
      <c r="F32" s="826">
        <v>9</v>
      </c>
      <c r="G32" s="828">
        <v>1</v>
      </c>
      <c r="H32" s="826">
        <v>180</v>
      </c>
      <c r="I32" s="829">
        <f t="shared" si="13"/>
        <v>954.00000000000011</v>
      </c>
      <c r="J32" s="831">
        <f t="shared" ref="J32:J33" si="17">C32*E32*G32*16.5+F32*15</f>
        <v>382.5</v>
      </c>
      <c r="K32" s="830">
        <f t="shared" si="15"/>
        <v>382.5</v>
      </c>
      <c r="L32" s="830">
        <v>0</v>
      </c>
      <c r="M32" s="830">
        <v>0</v>
      </c>
    </row>
    <row r="33" spans="1:13" ht="14.25" customHeight="1">
      <c r="A33" s="844" t="s">
        <v>468</v>
      </c>
      <c r="B33" s="832" t="s">
        <v>1015</v>
      </c>
      <c r="C33" s="833">
        <v>4</v>
      </c>
      <c r="D33" s="827">
        <v>1.08</v>
      </c>
      <c r="E33" s="826">
        <v>3</v>
      </c>
      <c r="F33" s="826">
        <v>9</v>
      </c>
      <c r="G33" s="828">
        <v>1</v>
      </c>
      <c r="H33" s="826">
        <v>180</v>
      </c>
      <c r="I33" s="829">
        <f t="shared" si="13"/>
        <v>777.6</v>
      </c>
      <c r="J33" s="831">
        <f t="shared" si="17"/>
        <v>333</v>
      </c>
      <c r="K33" s="830">
        <f t="shared" si="15"/>
        <v>333</v>
      </c>
      <c r="L33" s="830">
        <v>0</v>
      </c>
      <c r="M33" s="830">
        <v>0</v>
      </c>
    </row>
    <row r="34" spans="1:13" ht="14.25" customHeight="1">
      <c r="A34" s="824" t="s">
        <v>471</v>
      </c>
      <c r="B34" s="832" t="s">
        <v>1016</v>
      </c>
      <c r="C34" s="833">
        <v>5</v>
      </c>
      <c r="D34" s="827">
        <v>1.3</v>
      </c>
      <c r="E34" s="826">
        <v>3</v>
      </c>
      <c r="F34" s="826">
        <v>9</v>
      </c>
      <c r="G34" s="828">
        <v>1</v>
      </c>
      <c r="H34" s="826">
        <v>180</v>
      </c>
      <c r="I34" s="829">
        <f t="shared" si="13"/>
        <v>1170</v>
      </c>
      <c r="J34" s="831">
        <f t="shared" ref="J34:J35" si="18">C35*E35*G35*16.5*1.3</f>
        <v>429</v>
      </c>
      <c r="K34" s="830">
        <f t="shared" si="15"/>
        <v>429</v>
      </c>
      <c r="L34" s="830"/>
      <c r="M34" s="830"/>
    </row>
    <row r="35" spans="1:13" ht="14.25" customHeight="1">
      <c r="A35" s="824" t="s">
        <v>474</v>
      </c>
      <c r="B35" s="832" t="s">
        <v>1017</v>
      </c>
      <c r="C35" s="843">
        <v>4</v>
      </c>
      <c r="D35" s="827">
        <v>1.3</v>
      </c>
      <c r="E35" s="826">
        <v>5</v>
      </c>
      <c r="F35" s="835">
        <v>12</v>
      </c>
      <c r="G35" s="828">
        <v>1</v>
      </c>
      <c r="H35" s="826">
        <v>220</v>
      </c>
      <c r="I35" s="829">
        <f t="shared" si="13"/>
        <v>1144</v>
      </c>
      <c r="J35" s="831">
        <f t="shared" si="18"/>
        <v>257.40000000000003</v>
      </c>
      <c r="K35" s="830">
        <f t="shared" si="15"/>
        <v>257.40000000000003</v>
      </c>
      <c r="L35" s="830"/>
      <c r="M35" s="830"/>
    </row>
    <row r="36" spans="1:13" ht="14.25" customHeight="1">
      <c r="A36" s="844" t="s">
        <v>477</v>
      </c>
      <c r="B36" s="832" t="s">
        <v>1018</v>
      </c>
      <c r="C36" s="833">
        <v>3</v>
      </c>
      <c r="D36" s="827">
        <v>1.2</v>
      </c>
      <c r="E36" s="826">
        <v>4</v>
      </c>
      <c r="F36" s="835">
        <v>12</v>
      </c>
      <c r="G36" s="828">
        <v>1</v>
      </c>
      <c r="H36" s="826">
        <v>220</v>
      </c>
      <c r="I36" s="829">
        <f t="shared" si="13"/>
        <v>791.99999999999989</v>
      </c>
      <c r="J36" s="831">
        <f t="shared" ref="J36:J37" si="19">(C36-1)*E36*G36*16.5+1*F36*15</f>
        <v>312</v>
      </c>
      <c r="K36" s="830">
        <f t="shared" si="15"/>
        <v>312</v>
      </c>
      <c r="L36" s="830"/>
      <c r="M36" s="830"/>
    </row>
    <row r="37" spans="1:13" ht="14.25" customHeight="1">
      <c r="A37" s="824" t="s">
        <v>479</v>
      </c>
      <c r="B37" s="832" t="s">
        <v>980</v>
      </c>
      <c r="C37" s="833">
        <v>3</v>
      </c>
      <c r="D37" s="827">
        <v>1.1000000000000001</v>
      </c>
      <c r="E37" s="826">
        <v>4</v>
      </c>
      <c r="F37" s="845"/>
      <c r="G37" s="828">
        <v>1</v>
      </c>
      <c r="H37" s="826">
        <v>220</v>
      </c>
      <c r="I37" s="829">
        <f t="shared" si="13"/>
        <v>726.00000000000011</v>
      </c>
      <c r="J37" s="831">
        <f t="shared" si="19"/>
        <v>132</v>
      </c>
      <c r="K37" s="830">
        <f t="shared" si="15"/>
        <v>132</v>
      </c>
      <c r="L37" s="830"/>
      <c r="M37" s="830"/>
    </row>
    <row r="38" spans="1:13" ht="14.25" customHeight="1">
      <c r="A38" s="844" t="s">
        <v>485</v>
      </c>
      <c r="B38" s="832" t="s">
        <v>1019</v>
      </c>
      <c r="C38" s="833">
        <v>2</v>
      </c>
      <c r="D38" s="827">
        <v>1.3</v>
      </c>
      <c r="E38" s="845"/>
      <c r="F38" s="826">
        <v>12</v>
      </c>
      <c r="G38" s="828">
        <v>1</v>
      </c>
      <c r="H38" s="826">
        <v>220</v>
      </c>
      <c r="I38" s="829">
        <f t="shared" si="13"/>
        <v>572</v>
      </c>
      <c r="J38" s="846">
        <f>C38*F38*15*0.3</f>
        <v>108</v>
      </c>
      <c r="K38" s="830">
        <f t="shared" si="15"/>
        <v>108</v>
      </c>
      <c r="L38" s="830"/>
      <c r="M38" s="830"/>
    </row>
    <row r="39" spans="1:13" ht="14.25" customHeight="1">
      <c r="A39" s="824" t="s">
        <v>488</v>
      </c>
      <c r="B39" s="832" t="s">
        <v>1020</v>
      </c>
      <c r="C39" s="833">
        <v>2</v>
      </c>
      <c r="D39" s="827">
        <v>1</v>
      </c>
      <c r="E39" s="826">
        <v>2</v>
      </c>
      <c r="F39" s="845"/>
      <c r="G39" s="828">
        <v>1</v>
      </c>
      <c r="H39" s="826">
        <v>110</v>
      </c>
      <c r="I39" s="829">
        <f t="shared" si="13"/>
        <v>220</v>
      </c>
      <c r="J39" s="831">
        <f t="shared" ref="J39:J40" si="20">C39*E39*G39*16.5</f>
        <v>66</v>
      </c>
      <c r="K39" s="830">
        <f t="shared" si="15"/>
        <v>66</v>
      </c>
      <c r="L39" s="830"/>
      <c r="M39" s="830"/>
    </row>
    <row r="40" spans="1:13" ht="14.25" customHeight="1">
      <c r="A40" s="824" t="s">
        <v>491</v>
      </c>
      <c r="B40" s="832" t="s">
        <v>1021</v>
      </c>
      <c r="C40" s="833">
        <v>2</v>
      </c>
      <c r="D40" s="827">
        <v>1</v>
      </c>
      <c r="E40" s="826">
        <v>2</v>
      </c>
      <c r="F40" s="845"/>
      <c r="G40" s="828">
        <v>1</v>
      </c>
      <c r="H40" s="826">
        <v>110</v>
      </c>
      <c r="I40" s="829">
        <f t="shared" si="13"/>
        <v>220</v>
      </c>
      <c r="J40" s="831">
        <f t="shared" si="20"/>
        <v>66</v>
      </c>
      <c r="K40" s="830">
        <f t="shared" si="15"/>
        <v>66</v>
      </c>
      <c r="L40" s="830"/>
      <c r="M40" s="830"/>
    </row>
    <row r="41" spans="1:13" ht="14.25" customHeight="1">
      <c r="A41" s="847" t="s">
        <v>246</v>
      </c>
      <c r="B41" s="847" t="s">
        <v>581</v>
      </c>
      <c r="C41" s="848">
        <f>C42+C72</f>
        <v>101</v>
      </c>
      <c r="D41" s="814"/>
      <c r="E41" s="848">
        <f>E42+E72</f>
        <v>159</v>
      </c>
      <c r="F41" s="848"/>
      <c r="G41" s="849"/>
      <c r="H41" s="848"/>
      <c r="I41" s="829">
        <f t="shared" si="13"/>
        <v>0</v>
      </c>
      <c r="J41" s="815">
        <f t="shared" ref="J41:M41" si="21">J42+J72</f>
        <v>7309.5</v>
      </c>
      <c r="K41" s="816">
        <f t="shared" si="21"/>
        <v>7309.5</v>
      </c>
      <c r="L41" s="850">
        <f t="shared" si="21"/>
        <v>0</v>
      </c>
      <c r="M41" s="850">
        <f t="shared" si="21"/>
        <v>0</v>
      </c>
    </row>
    <row r="42" spans="1:13" ht="14.25" customHeight="1">
      <c r="A42" s="847">
        <v>1</v>
      </c>
      <c r="B42" s="411" t="s">
        <v>582</v>
      </c>
      <c r="C42" s="848">
        <f>C43+C58</f>
        <v>101</v>
      </c>
      <c r="D42" s="814"/>
      <c r="E42" s="848">
        <f>E43+E58</f>
        <v>159</v>
      </c>
      <c r="F42" s="848"/>
      <c r="G42" s="849"/>
      <c r="H42" s="848"/>
      <c r="I42" s="829">
        <f t="shared" si="13"/>
        <v>0</v>
      </c>
      <c r="J42" s="815">
        <f t="shared" ref="J42:M42" si="22">J43+J58</f>
        <v>7309.5</v>
      </c>
      <c r="K42" s="816">
        <f t="shared" si="22"/>
        <v>7309.5</v>
      </c>
      <c r="L42" s="850">
        <f t="shared" si="22"/>
        <v>0</v>
      </c>
      <c r="M42" s="850">
        <f t="shared" si="22"/>
        <v>0</v>
      </c>
    </row>
    <row r="43" spans="1:13" ht="14.25" customHeight="1">
      <c r="A43" s="851">
        <v>1.1000000000000001</v>
      </c>
      <c r="B43" s="411" t="s">
        <v>583</v>
      </c>
      <c r="C43" s="848">
        <f>SUM(C44:C57)</f>
        <v>52</v>
      </c>
      <c r="D43" s="814"/>
      <c r="E43" s="848">
        <f>SUM(E44:E57)</f>
        <v>80</v>
      </c>
      <c r="F43" s="848"/>
      <c r="G43" s="849"/>
      <c r="H43" s="848"/>
      <c r="I43" s="815">
        <f>SUM(I44,I71)</f>
        <v>1500</v>
      </c>
      <c r="J43" s="815">
        <f t="shared" ref="J43:M43" si="23">SUM(J44:J57)</f>
        <v>3652.25</v>
      </c>
      <c r="K43" s="816">
        <f t="shared" si="23"/>
        <v>3652.25</v>
      </c>
      <c r="L43" s="850">
        <f t="shared" si="23"/>
        <v>0</v>
      </c>
      <c r="M43" s="850">
        <f t="shared" si="23"/>
        <v>0</v>
      </c>
    </row>
    <row r="44" spans="1:13" ht="14.25" customHeight="1">
      <c r="A44" s="852" t="s">
        <v>436</v>
      </c>
      <c r="B44" s="853" t="s">
        <v>1008</v>
      </c>
      <c r="C44" s="854">
        <v>3</v>
      </c>
      <c r="D44" s="855">
        <v>1</v>
      </c>
      <c r="E44" s="856">
        <v>5</v>
      </c>
      <c r="F44" s="854"/>
      <c r="G44" s="857">
        <v>1</v>
      </c>
      <c r="H44" s="854">
        <v>300</v>
      </c>
      <c r="I44" s="829">
        <f t="shared" ref="I44:I57" si="24">C44*D44*H44</f>
        <v>900</v>
      </c>
      <c r="J44" s="831">
        <f>34.75*E44</f>
        <v>173.75</v>
      </c>
      <c r="K44" s="830">
        <f t="shared" ref="K44:K57" si="25">J44</f>
        <v>173.75</v>
      </c>
      <c r="L44" s="858">
        <v>0</v>
      </c>
      <c r="M44" s="858">
        <v>0</v>
      </c>
    </row>
    <row r="45" spans="1:13" ht="14.25" customHeight="1">
      <c r="A45" s="852" t="s">
        <v>440</v>
      </c>
      <c r="B45" s="853" t="s">
        <v>1003</v>
      </c>
      <c r="C45" s="854">
        <v>4</v>
      </c>
      <c r="D45" s="855">
        <v>1</v>
      </c>
      <c r="E45" s="859">
        <v>8</v>
      </c>
      <c r="F45" s="854"/>
      <c r="G45" s="857">
        <v>1</v>
      </c>
      <c r="H45" s="854">
        <v>300</v>
      </c>
      <c r="I45" s="829">
        <f t="shared" si="24"/>
        <v>1200</v>
      </c>
      <c r="J45" s="831">
        <f t="shared" ref="J45:J46" si="26">48*E45</f>
        <v>384</v>
      </c>
      <c r="K45" s="830">
        <f t="shared" si="25"/>
        <v>384</v>
      </c>
      <c r="L45" s="858">
        <v>0</v>
      </c>
      <c r="M45" s="858">
        <v>0</v>
      </c>
    </row>
    <row r="46" spans="1:13" ht="14.25" customHeight="1">
      <c r="A46" s="852" t="s">
        <v>443</v>
      </c>
      <c r="B46" s="853" t="s">
        <v>1004</v>
      </c>
      <c r="C46" s="854">
        <v>4</v>
      </c>
      <c r="D46" s="855">
        <v>1</v>
      </c>
      <c r="E46" s="859">
        <v>8</v>
      </c>
      <c r="F46" s="854"/>
      <c r="G46" s="857">
        <v>1</v>
      </c>
      <c r="H46" s="854">
        <v>300</v>
      </c>
      <c r="I46" s="829">
        <f t="shared" si="24"/>
        <v>1200</v>
      </c>
      <c r="J46" s="831">
        <f t="shared" si="26"/>
        <v>384</v>
      </c>
      <c r="K46" s="830">
        <f t="shared" si="25"/>
        <v>384</v>
      </c>
      <c r="L46" s="858">
        <v>0</v>
      </c>
      <c r="M46" s="858">
        <v>0</v>
      </c>
    </row>
    <row r="47" spans="1:13" ht="14.25" customHeight="1">
      <c r="A47" s="852" t="s">
        <v>446</v>
      </c>
      <c r="B47" s="853" t="s">
        <v>1010</v>
      </c>
      <c r="C47" s="854">
        <v>3</v>
      </c>
      <c r="D47" s="855">
        <v>1</v>
      </c>
      <c r="E47" s="859">
        <v>8</v>
      </c>
      <c r="F47" s="854"/>
      <c r="G47" s="857">
        <v>1</v>
      </c>
      <c r="H47" s="854">
        <v>300</v>
      </c>
      <c r="I47" s="829">
        <f t="shared" si="24"/>
        <v>900</v>
      </c>
      <c r="J47" s="831">
        <f t="shared" ref="J47:J48" si="27">34.75*E47</f>
        <v>278</v>
      </c>
      <c r="K47" s="830">
        <f t="shared" si="25"/>
        <v>278</v>
      </c>
      <c r="L47" s="858">
        <v>0</v>
      </c>
      <c r="M47" s="858">
        <v>0</v>
      </c>
    </row>
    <row r="48" spans="1:13" ht="14.25" customHeight="1">
      <c r="A48" s="852" t="s">
        <v>449</v>
      </c>
      <c r="B48" s="853" t="s">
        <v>1022</v>
      </c>
      <c r="C48" s="854">
        <v>3</v>
      </c>
      <c r="D48" s="855">
        <v>1</v>
      </c>
      <c r="E48" s="859">
        <v>1</v>
      </c>
      <c r="F48" s="854"/>
      <c r="G48" s="857">
        <v>1</v>
      </c>
      <c r="H48" s="854">
        <v>40</v>
      </c>
      <c r="I48" s="829">
        <f t="shared" si="24"/>
        <v>120</v>
      </c>
      <c r="J48" s="831">
        <f t="shared" si="27"/>
        <v>34.75</v>
      </c>
      <c r="K48" s="830">
        <f t="shared" si="25"/>
        <v>34.75</v>
      </c>
      <c r="L48" s="858">
        <v>0</v>
      </c>
      <c r="M48" s="858">
        <v>0</v>
      </c>
    </row>
    <row r="49" spans="1:13" ht="14.25" customHeight="1">
      <c r="A49" s="852" t="s">
        <v>452</v>
      </c>
      <c r="B49" s="853" t="s">
        <v>1015</v>
      </c>
      <c r="C49" s="854">
        <v>4</v>
      </c>
      <c r="D49" s="855">
        <v>1</v>
      </c>
      <c r="E49" s="859">
        <v>4</v>
      </c>
      <c r="F49" s="854"/>
      <c r="G49" s="857">
        <v>1</v>
      </c>
      <c r="H49" s="854">
        <v>350</v>
      </c>
      <c r="I49" s="829">
        <f t="shared" si="24"/>
        <v>1400</v>
      </c>
      <c r="J49" s="831">
        <f>48*E49</f>
        <v>192</v>
      </c>
      <c r="K49" s="830">
        <f t="shared" si="25"/>
        <v>192</v>
      </c>
      <c r="L49" s="858">
        <v>0</v>
      </c>
      <c r="M49" s="858">
        <v>0</v>
      </c>
    </row>
    <row r="50" spans="1:13" ht="14.25" customHeight="1">
      <c r="A50" s="852" t="s">
        <v>455</v>
      </c>
      <c r="B50" s="853" t="s">
        <v>1016</v>
      </c>
      <c r="C50" s="854">
        <v>5</v>
      </c>
      <c r="D50" s="855">
        <v>1</v>
      </c>
      <c r="E50" s="859">
        <v>8</v>
      </c>
      <c r="F50" s="854"/>
      <c r="G50" s="857">
        <v>1</v>
      </c>
      <c r="H50" s="854">
        <v>350</v>
      </c>
      <c r="I50" s="829">
        <f t="shared" si="24"/>
        <v>1750</v>
      </c>
      <c r="J50" s="831">
        <f t="shared" ref="J50:J51" si="28">56.25*E50</f>
        <v>450</v>
      </c>
      <c r="K50" s="830">
        <f t="shared" si="25"/>
        <v>450</v>
      </c>
      <c r="L50" s="858">
        <v>0</v>
      </c>
      <c r="M50" s="858">
        <v>0</v>
      </c>
    </row>
    <row r="51" spans="1:13" ht="14.25" customHeight="1">
      <c r="A51" s="852" t="s">
        <v>457</v>
      </c>
      <c r="B51" s="853" t="s">
        <v>1001</v>
      </c>
      <c r="C51" s="854">
        <v>5</v>
      </c>
      <c r="D51" s="855">
        <v>1</v>
      </c>
      <c r="E51" s="859">
        <v>8</v>
      </c>
      <c r="F51" s="854"/>
      <c r="G51" s="857">
        <v>1</v>
      </c>
      <c r="H51" s="854">
        <v>350</v>
      </c>
      <c r="I51" s="829">
        <f t="shared" si="24"/>
        <v>1750</v>
      </c>
      <c r="J51" s="831">
        <f t="shared" si="28"/>
        <v>450</v>
      </c>
      <c r="K51" s="830">
        <f t="shared" si="25"/>
        <v>450</v>
      </c>
      <c r="L51" s="858">
        <v>0</v>
      </c>
      <c r="M51" s="858">
        <v>0</v>
      </c>
    </row>
    <row r="52" spans="1:13" ht="14.25" customHeight="1">
      <c r="A52" s="852" t="s">
        <v>459</v>
      </c>
      <c r="B52" s="853" t="s">
        <v>1023</v>
      </c>
      <c r="C52" s="854">
        <v>3</v>
      </c>
      <c r="D52" s="855">
        <v>1</v>
      </c>
      <c r="E52" s="859">
        <v>5</v>
      </c>
      <c r="F52" s="854"/>
      <c r="G52" s="857">
        <v>1</v>
      </c>
      <c r="H52" s="854">
        <v>300</v>
      </c>
      <c r="I52" s="829">
        <f t="shared" si="24"/>
        <v>900</v>
      </c>
      <c r="J52" s="831">
        <f>34.75*E52</f>
        <v>173.75</v>
      </c>
      <c r="K52" s="830">
        <f t="shared" si="25"/>
        <v>173.75</v>
      </c>
      <c r="L52" s="858">
        <v>0</v>
      </c>
      <c r="M52" s="858">
        <v>0</v>
      </c>
    </row>
    <row r="53" spans="1:13" ht="14.25" customHeight="1">
      <c r="A53" s="852" t="s">
        <v>462</v>
      </c>
      <c r="B53" s="853" t="s">
        <v>1000</v>
      </c>
      <c r="C53" s="854">
        <v>5</v>
      </c>
      <c r="D53" s="855">
        <v>1</v>
      </c>
      <c r="E53" s="859">
        <v>8</v>
      </c>
      <c r="F53" s="854"/>
      <c r="G53" s="857">
        <v>1</v>
      </c>
      <c r="H53" s="854">
        <v>300</v>
      </c>
      <c r="I53" s="829">
        <f t="shared" si="24"/>
        <v>1500</v>
      </c>
      <c r="J53" s="831">
        <f>56.25*E53</f>
        <v>450</v>
      </c>
      <c r="K53" s="830">
        <f t="shared" si="25"/>
        <v>450</v>
      </c>
      <c r="L53" s="858">
        <v>0</v>
      </c>
      <c r="M53" s="858">
        <v>0</v>
      </c>
    </row>
    <row r="54" spans="1:13" ht="14.25" customHeight="1">
      <c r="A54" s="852" t="s">
        <v>465</v>
      </c>
      <c r="B54" s="853" t="s">
        <v>1017</v>
      </c>
      <c r="C54" s="854">
        <v>4</v>
      </c>
      <c r="D54" s="855">
        <v>1</v>
      </c>
      <c r="E54" s="859">
        <v>5</v>
      </c>
      <c r="F54" s="854"/>
      <c r="G54" s="857">
        <v>1</v>
      </c>
      <c r="H54" s="854">
        <v>300</v>
      </c>
      <c r="I54" s="829">
        <f t="shared" si="24"/>
        <v>1200</v>
      </c>
      <c r="J54" s="831">
        <f t="shared" ref="J54:J55" si="29">48*E54</f>
        <v>240</v>
      </c>
      <c r="K54" s="830">
        <f t="shared" si="25"/>
        <v>240</v>
      </c>
      <c r="L54" s="858">
        <v>0</v>
      </c>
      <c r="M54" s="858">
        <v>0</v>
      </c>
    </row>
    <row r="55" spans="1:13" ht="14.25" customHeight="1">
      <c r="A55" s="852" t="s">
        <v>468</v>
      </c>
      <c r="B55" s="853" t="s">
        <v>1002</v>
      </c>
      <c r="C55" s="854">
        <v>4</v>
      </c>
      <c r="D55" s="855">
        <v>1</v>
      </c>
      <c r="E55" s="859">
        <v>5</v>
      </c>
      <c r="F55" s="854"/>
      <c r="G55" s="857">
        <v>1</v>
      </c>
      <c r="H55" s="854">
        <v>300</v>
      </c>
      <c r="I55" s="829">
        <f t="shared" si="24"/>
        <v>1200</v>
      </c>
      <c r="J55" s="831">
        <f t="shared" si="29"/>
        <v>240</v>
      </c>
      <c r="K55" s="830">
        <f t="shared" si="25"/>
        <v>240</v>
      </c>
      <c r="L55" s="858">
        <v>0</v>
      </c>
      <c r="M55" s="858">
        <v>0</v>
      </c>
    </row>
    <row r="56" spans="1:13" ht="14.25" customHeight="1">
      <c r="A56" s="852" t="s">
        <v>471</v>
      </c>
      <c r="B56" s="853" t="s">
        <v>1024</v>
      </c>
      <c r="C56" s="854">
        <v>2</v>
      </c>
      <c r="D56" s="855">
        <v>1</v>
      </c>
      <c r="E56" s="859">
        <v>5</v>
      </c>
      <c r="F56" s="854"/>
      <c r="G56" s="857">
        <v>1</v>
      </c>
      <c r="H56" s="854">
        <v>300</v>
      </c>
      <c r="I56" s="829">
        <f t="shared" si="24"/>
        <v>600</v>
      </c>
      <c r="J56" s="831">
        <f>26.5*E56</f>
        <v>132.5</v>
      </c>
      <c r="K56" s="830">
        <f t="shared" si="25"/>
        <v>132.5</v>
      </c>
      <c r="L56" s="858">
        <v>0</v>
      </c>
      <c r="M56" s="858">
        <v>0</v>
      </c>
    </row>
    <row r="57" spans="1:13" ht="14.25" customHeight="1">
      <c r="A57" s="852" t="s">
        <v>474</v>
      </c>
      <c r="B57" s="689" t="s">
        <v>1025</v>
      </c>
      <c r="C57" s="854">
        <v>3</v>
      </c>
      <c r="D57" s="855">
        <v>1</v>
      </c>
      <c r="E57" s="859">
        <v>2</v>
      </c>
      <c r="F57" s="854"/>
      <c r="G57" s="857">
        <v>1</v>
      </c>
      <c r="H57" s="854">
        <v>70</v>
      </c>
      <c r="I57" s="829">
        <f t="shared" si="24"/>
        <v>210</v>
      </c>
      <c r="J57" s="831">
        <f>34.75*E57</f>
        <v>69.5</v>
      </c>
      <c r="K57" s="830">
        <f t="shared" si="25"/>
        <v>69.5</v>
      </c>
      <c r="L57" s="858">
        <v>0</v>
      </c>
      <c r="M57" s="858">
        <v>0</v>
      </c>
    </row>
    <row r="58" spans="1:13" ht="14.25" customHeight="1">
      <c r="A58" s="860">
        <v>44958</v>
      </c>
      <c r="B58" s="686" t="s">
        <v>1026</v>
      </c>
      <c r="C58" s="780">
        <f t="shared" ref="C58:E58" si="30">SUM(C59:C71)</f>
        <v>49</v>
      </c>
      <c r="D58" s="861">
        <f t="shared" si="30"/>
        <v>13</v>
      </c>
      <c r="E58" s="780">
        <f t="shared" si="30"/>
        <v>79</v>
      </c>
      <c r="F58" s="780"/>
      <c r="G58" s="862"/>
      <c r="H58" s="780"/>
      <c r="I58" s="495">
        <f>SUM(I59,I71)</f>
        <v>1500</v>
      </c>
      <c r="J58" s="495">
        <f t="shared" ref="J58:M58" si="31">SUM(J59:J71)</f>
        <v>3657.25</v>
      </c>
      <c r="K58" s="840">
        <f t="shared" si="31"/>
        <v>3657.25</v>
      </c>
      <c r="L58" s="414">
        <f t="shared" si="31"/>
        <v>0</v>
      </c>
      <c r="M58" s="414">
        <f t="shared" si="31"/>
        <v>0</v>
      </c>
    </row>
    <row r="59" spans="1:13" ht="14.25" customHeight="1">
      <c r="A59" s="852" t="s">
        <v>436</v>
      </c>
      <c r="B59" s="853" t="s">
        <v>1008</v>
      </c>
      <c r="C59" s="854">
        <v>3</v>
      </c>
      <c r="D59" s="855">
        <v>1</v>
      </c>
      <c r="E59" s="856">
        <v>3</v>
      </c>
      <c r="F59" s="854"/>
      <c r="G59" s="857">
        <v>1</v>
      </c>
      <c r="H59" s="854">
        <v>300</v>
      </c>
      <c r="I59" s="829">
        <f t="shared" ref="I59:I71" si="32">C59*D59*H59</f>
        <v>900</v>
      </c>
      <c r="J59" s="831">
        <f>34.75*E59</f>
        <v>104.25</v>
      </c>
      <c r="K59" s="830">
        <f t="shared" ref="K59:K71" si="33">J59</f>
        <v>104.25</v>
      </c>
      <c r="L59" s="858">
        <v>0</v>
      </c>
      <c r="M59" s="858">
        <v>0</v>
      </c>
    </row>
    <row r="60" spans="1:13" ht="14.25" customHeight="1">
      <c r="A60" s="852" t="s">
        <v>440</v>
      </c>
      <c r="B60" s="853" t="s">
        <v>1003</v>
      </c>
      <c r="C60" s="854">
        <v>4</v>
      </c>
      <c r="D60" s="855">
        <v>1</v>
      </c>
      <c r="E60" s="859">
        <v>8</v>
      </c>
      <c r="F60" s="854"/>
      <c r="G60" s="857">
        <v>1</v>
      </c>
      <c r="H60" s="854">
        <v>300</v>
      </c>
      <c r="I60" s="829">
        <f t="shared" si="32"/>
        <v>1200</v>
      </c>
      <c r="J60" s="831">
        <f t="shared" ref="J60:J61" si="34">48*E60</f>
        <v>384</v>
      </c>
      <c r="K60" s="830">
        <f t="shared" si="33"/>
        <v>384</v>
      </c>
      <c r="L60" s="858">
        <v>0</v>
      </c>
      <c r="M60" s="858">
        <v>0</v>
      </c>
    </row>
    <row r="61" spans="1:13" ht="14.25" customHeight="1">
      <c r="A61" s="852" t="s">
        <v>443</v>
      </c>
      <c r="B61" s="853" t="s">
        <v>1004</v>
      </c>
      <c r="C61" s="854">
        <v>4</v>
      </c>
      <c r="D61" s="855">
        <v>1</v>
      </c>
      <c r="E61" s="859">
        <v>8</v>
      </c>
      <c r="F61" s="854"/>
      <c r="G61" s="857">
        <v>1</v>
      </c>
      <c r="H61" s="854">
        <v>300</v>
      </c>
      <c r="I61" s="829">
        <f t="shared" si="32"/>
        <v>1200</v>
      </c>
      <c r="J61" s="831">
        <f t="shared" si="34"/>
        <v>384</v>
      </c>
      <c r="K61" s="830">
        <f t="shared" si="33"/>
        <v>384</v>
      </c>
      <c r="L61" s="858">
        <v>0</v>
      </c>
      <c r="M61" s="858">
        <v>0</v>
      </c>
    </row>
    <row r="62" spans="1:13" ht="14.25" customHeight="1">
      <c r="A62" s="852" t="s">
        <v>446</v>
      </c>
      <c r="B62" s="853" t="s">
        <v>1010</v>
      </c>
      <c r="C62" s="854">
        <v>3</v>
      </c>
      <c r="D62" s="855">
        <v>1</v>
      </c>
      <c r="E62" s="859">
        <v>8</v>
      </c>
      <c r="F62" s="854"/>
      <c r="G62" s="857">
        <v>1</v>
      </c>
      <c r="H62" s="854">
        <v>300</v>
      </c>
      <c r="I62" s="829">
        <f t="shared" si="32"/>
        <v>900</v>
      </c>
      <c r="J62" s="831">
        <f t="shared" ref="J62:J63" si="35">34.75*E62</f>
        <v>278</v>
      </c>
      <c r="K62" s="830">
        <f t="shared" si="33"/>
        <v>278</v>
      </c>
      <c r="L62" s="858">
        <v>0</v>
      </c>
      <c r="M62" s="858">
        <v>0</v>
      </c>
    </row>
    <row r="63" spans="1:13" ht="14.25" customHeight="1">
      <c r="A63" s="852" t="s">
        <v>449</v>
      </c>
      <c r="B63" s="853" t="s">
        <v>1022</v>
      </c>
      <c r="C63" s="854">
        <v>3</v>
      </c>
      <c r="D63" s="855">
        <v>1</v>
      </c>
      <c r="E63" s="859">
        <v>1</v>
      </c>
      <c r="F63" s="854"/>
      <c r="G63" s="857">
        <v>1</v>
      </c>
      <c r="H63" s="854">
        <v>40</v>
      </c>
      <c r="I63" s="829">
        <f t="shared" si="32"/>
        <v>120</v>
      </c>
      <c r="J63" s="831">
        <f t="shared" si="35"/>
        <v>34.75</v>
      </c>
      <c r="K63" s="830">
        <f t="shared" si="33"/>
        <v>34.75</v>
      </c>
      <c r="L63" s="858">
        <v>0</v>
      </c>
      <c r="M63" s="858">
        <v>0</v>
      </c>
    </row>
    <row r="64" spans="1:13" ht="14.25" customHeight="1">
      <c r="A64" s="852" t="s">
        <v>452</v>
      </c>
      <c r="B64" s="853" t="s">
        <v>1015</v>
      </c>
      <c r="C64" s="854">
        <v>4</v>
      </c>
      <c r="D64" s="855">
        <v>1</v>
      </c>
      <c r="E64" s="859">
        <v>4</v>
      </c>
      <c r="F64" s="854"/>
      <c r="G64" s="857">
        <v>1</v>
      </c>
      <c r="H64" s="854">
        <v>350</v>
      </c>
      <c r="I64" s="829">
        <f t="shared" si="32"/>
        <v>1400</v>
      </c>
      <c r="J64" s="831">
        <f>48*E64</f>
        <v>192</v>
      </c>
      <c r="K64" s="830">
        <f t="shared" si="33"/>
        <v>192</v>
      </c>
      <c r="L64" s="858">
        <v>0</v>
      </c>
      <c r="M64" s="858">
        <v>0</v>
      </c>
    </row>
    <row r="65" spans="1:13" ht="14.25" customHeight="1">
      <c r="A65" s="852" t="s">
        <v>455</v>
      </c>
      <c r="B65" s="853" t="s">
        <v>1016</v>
      </c>
      <c r="C65" s="854">
        <v>5</v>
      </c>
      <c r="D65" s="855">
        <v>1</v>
      </c>
      <c r="E65" s="859">
        <v>8</v>
      </c>
      <c r="F65" s="854"/>
      <c r="G65" s="857">
        <v>1</v>
      </c>
      <c r="H65" s="854">
        <v>350</v>
      </c>
      <c r="I65" s="829">
        <f t="shared" si="32"/>
        <v>1750</v>
      </c>
      <c r="J65" s="831">
        <f t="shared" ref="J65:J66" si="36">56.25*E65</f>
        <v>450</v>
      </c>
      <c r="K65" s="830">
        <f t="shared" si="33"/>
        <v>450</v>
      </c>
      <c r="L65" s="858">
        <v>0</v>
      </c>
      <c r="M65" s="858">
        <v>0</v>
      </c>
    </row>
    <row r="66" spans="1:13" ht="14.25" customHeight="1">
      <c r="A66" s="852" t="s">
        <v>457</v>
      </c>
      <c r="B66" s="853" t="s">
        <v>1001</v>
      </c>
      <c r="C66" s="854">
        <v>5</v>
      </c>
      <c r="D66" s="855">
        <v>1</v>
      </c>
      <c r="E66" s="859">
        <v>8</v>
      </c>
      <c r="F66" s="854"/>
      <c r="G66" s="857">
        <v>1</v>
      </c>
      <c r="H66" s="854">
        <v>350</v>
      </c>
      <c r="I66" s="829">
        <f t="shared" si="32"/>
        <v>1750</v>
      </c>
      <c r="J66" s="831">
        <f t="shared" si="36"/>
        <v>450</v>
      </c>
      <c r="K66" s="830">
        <f t="shared" si="33"/>
        <v>450</v>
      </c>
      <c r="L66" s="858">
        <v>0</v>
      </c>
      <c r="M66" s="858">
        <v>0</v>
      </c>
    </row>
    <row r="67" spans="1:13" ht="14.25" customHeight="1">
      <c r="A67" s="852" t="s">
        <v>459</v>
      </c>
      <c r="B67" s="853" t="s">
        <v>1023</v>
      </c>
      <c r="C67" s="854">
        <v>3</v>
      </c>
      <c r="D67" s="855">
        <v>1</v>
      </c>
      <c r="E67" s="859">
        <v>5</v>
      </c>
      <c r="F67" s="854"/>
      <c r="G67" s="857">
        <v>1</v>
      </c>
      <c r="H67" s="854">
        <v>300</v>
      </c>
      <c r="I67" s="829">
        <f t="shared" si="32"/>
        <v>900</v>
      </c>
      <c r="J67" s="831">
        <f>34.75*E67</f>
        <v>173.75</v>
      </c>
      <c r="K67" s="830">
        <f t="shared" si="33"/>
        <v>173.75</v>
      </c>
      <c r="L67" s="858">
        <v>0</v>
      </c>
      <c r="M67" s="858">
        <v>0</v>
      </c>
    </row>
    <row r="68" spans="1:13" ht="14.25" customHeight="1">
      <c r="A68" s="852" t="s">
        <v>462</v>
      </c>
      <c r="B68" s="853" t="s">
        <v>1000</v>
      </c>
      <c r="C68" s="854">
        <v>5</v>
      </c>
      <c r="D68" s="855">
        <v>1</v>
      </c>
      <c r="E68" s="859">
        <v>8</v>
      </c>
      <c r="F68" s="854"/>
      <c r="G68" s="857">
        <v>1</v>
      </c>
      <c r="H68" s="854">
        <v>300</v>
      </c>
      <c r="I68" s="829">
        <f t="shared" si="32"/>
        <v>1500</v>
      </c>
      <c r="J68" s="831">
        <f>56.25*E68</f>
        <v>450</v>
      </c>
      <c r="K68" s="830">
        <f t="shared" si="33"/>
        <v>450</v>
      </c>
      <c r="L68" s="858">
        <v>0</v>
      </c>
      <c r="M68" s="858">
        <v>0</v>
      </c>
    </row>
    <row r="69" spans="1:13" ht="14.25" customHeight="1">
      <c r="A69" s="852" t="s">
        <v>465</v>
      </c>
      <c r="B69" s="853" t="s">
        <v>1017</v>
      </c>
      <c r="C69" s="854">
        <v>4</v>
      </c>
      <c r="D69" s="855">
        <v>1</v>
      </c>
      <c r="E69" s="859">
        <v>5</v>
      </c>
      <c r="F69" s="854"/>
      <c r="G69" s="857">
        <v>1</v>
      </c>
      <c r="H69" s="854">
        <v>300</v>
      </c>
      <c r="I69" s="829">
        <f t="shared" si="32"/>
        <v>1200</v>
      </c>
      <c r="J69" s="831">
        <f t="shared" ref="J69:J70" si="37">48*E69</f>
        <v>240</v>
      </c>
      <c r="K69" s="830">
        <f t="shared" si="33"/>
        <v>240</v>
      </c>
      <c r="L69" s="858">
        <v>0</v>
      </c>
      <c r="M69" s="858">
        <v>0</v>
      </c>
    </row>
    <row r="70" spans="1:13" ht="14.25" customHeight="1">
      <c r="A70" s="852" t="s">
        <v>468</v>
      </c>
      <c r="B70" s="853" t="s">
        <v>1002</v>
      </c>
      <c r="C70" s="854">
        <v>4</v>
      </c>
      <c r="D70" s="855">
        <v>1</v>
      </c>
      <c r="E70" s="859">
        <v>8</v>
      </c>
      <c r="F70" s="854"/>
      <c r="G70" s="857">
        <v>1</v>
      </c>
      <c r="H70" s="854">
        <v>300</v>
      </c>
      <c r="I70" s="829">
        <f t="shared" si="32"/>
        <v>1200</v>
      </c>
      <c r="J70" s="831">
        <f t="shared" si="37"/>
        <v>384</v>
      </c>
      <c r="K70" s="830">
        <f t="shared" si="33"/>
        <v>384</v>
      </c>
      <c r="L70" s="858">
        <v>0</v>
      </c>
      <c r="M70" s="858">
        <v>0</v>
      </c>
    </row>
    <row r="71" spans="1:13" ht="14.25" customHeight="1">
      <c r="A71" s="852" t="s">
        <v>471</v>
      </c>
      <c r="B71" s="853" t="s">
        <v>1024</v>
      </c>
      <c r="C71" s="854">
        <v>2</v>
      </c>
      <c r="D71" s="855">
        <v>1</v>
      </c>
      <c r="E71" s="859">
        <v>5</v>
      </c>
      <c r="F71" s="854"/>
      <c r="G71" s="857">
        <v>1</v>
      </c>
      <c r="H71" s="854">
        <v>300</v>
      </c>
      <c r="I71" s="829">
        <f t="shared" si="32"/>
        <v>600</v>
      </c>
      <c r="J71" s="831">
        <f>26.5*E71</f>
        <v>132.5</v>
      </c>
      <c r="K71" s="830">
        <f t="shared" si="33"/>
        <v>132.5</v>
      </c>
      <c r="L71" s="858">
        <v>0</v>
      </c>
      <c r="M71" s="858">
        <v>0</v>
      </c>
    </row>
    <row r="72" spans="1:13" ht="14.25" customHeight="1">
      <c r="A72" s="847">
        <v>2</v>
      </c>
      <c r="B72" s="847" t="s">
        <v>1027</v>
      </c>
      <c r="C72" s="848"/>
      <c r="D72" s="814"/>
      <c r="E72" s="848"/>
      <c r="F72" s="848"/>
      <c r="G72" s="849"/>
      <c r="H72" s="848"/>
      <c r="I72" s="815"/>
      <c r="J72" s="815"/>
      <c r="K72" s="816"/>
      <c r="L72" s="850"/>
      <c r="M72" s="850"/>
    </row>
    <row r="73" spans="1:13" ht="14.25" customHeight="1">
      <c r="A73" s="410" t="s">
        <v>87</v>
      </c>
      <c r="B73" s="411" t="s">
        <v>644</v>
      </c>
      <c r="C73" s="780"/>
      <c r="D73" s="863"/>
      <c r="E73" s="780"/>
      <c r="F73" s="780"/>
      <c r="G73" s="864"/>
      <c r="H73" s="780"/>
      <c r="I73" s="495"/>
      <c r="J73" s="495"/>
      <c r="K73" s="840"/>
      <c r="L73" s="414"/>
      <c r="M73" s="414"/>
    </row>
    <row r="74" spans="1:13" ht="14.25" customHeight="1">
      <c r="A74" s="410"/>
      <c r="B74" s="411" t="s">
        <v>645</v>
      </c>
      <c r="C74" s="780"/>
      <c r="D74" s="863"/>
      <c r="E74" s="780"/>
      <c r="F74" s="780"/>
      <c r="G74" s="864"/>
      <c r="H74" s="780"/>
      <c r="I74" s="495"/>
      <c r="J74" s="495"/>
      <c r="K74" s="840"/>
      <c r="L74" s="414"/>
      <c r="M74" s="414"/>
    </row>
    <row r="75" spans="1:13" ht="14.25" customHeight="1">
      <c r="A75" s="410"/>
      <c r="B75" s="411" t="s">
        <v>646</v>
      </c>
      <c r="C75" s="780"/>
      <c r="D75" s="863"/>
      <c r="E75" s="780"/>
      <c r="F75" s="780"/>
      <c r="G75" s="864"/>
      <c r="H75" s="780"/>
      <c r="I75" s="495"/>
      <c r="J75" s="495"/>
      <c r="K75" s="840"/>
      <c r="L75" s="414"/>
      <c r="M75" s="414"/>
    </row>
    <row r="76" spans="1:13" ht="14.25" customHeight="1"/>
    <row r="77" spans="1:13" ht="14.25" customHeight="1"/>
    <row r="78" spans="1:13" ht="14.25" customHeight="1"/>
    <row r="79" spans="1:13" ht="14.25" customHeight="1"/>
    <row r="80" spans="1:1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I5:I6"/>
    <mergeCell ref="L4:M4"/>
    <mergeCell ref="K5:M5"/>
    <mergeCell ref="A1:M1"/>
    <mergeCell ref="A2:M2"/>
    <mergeCell ref="A3:M3"/>
    <mergeCell ref="A5:A6"/>
    <mergeCell ref="B5:B6"/>
    <mergeCell ref="C5:C6"/>
    <mergeCell ref="J5:J6"/>
    <mergeCell ref="D5:D6"/>
    <mergeCell ref="E5:E6"/>
    <mergeCell ref="F5:F6"/>
    <mergeCell ref="G5:G6"/>
    <mergeCell ref="H5:H6"/>
  </mergeCells>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56" workbookViewId="0">
      <selection sqref="A1:B1"/>
    </sheetView>
  </sheetViews>
  <sheetFormatPr defaultColWidth="14.453125" defaultRowHeight="15" customHeight="1"/>
  <cols>
    <col min="1" max="1" width="5.54296875" customWidth="1"/>
    <col min="2" max="2" width="52.81640625" customWidth="1"/>
    <col min="3" max="3" width="18.26953125" customWidth="1"/>
    <col min="4" max="4" width="20.54296875" customWidth="1"/>
    <col min="5" max="5" width="25" customWidth="1"/>
    <col min="6" max="6" width="26.453125" customWidth="1"/>
    <col min="7" max="7" width="41.08984375" customWidth="1"/>
    <col min="8" max="26" width="9" customWidth="1"/>
  </cols>
  <sheetData>
    <row r="1" spans="1:26" ht="15.5">
      <c r="A1" s="2876" t="s">
        <v>0</v>
      </c>
      <c r="B1" s="2874"/>
      <c r="C1" s="15"/>
      <c r="D1" s="16"/>
      <c r="E1" s="17"/>
      <c r="F1" s="10"/>
      <c r="G1" s="18"/>
      <c r="H1" s="13"/>
      <c r="I1" s="13"/>
      <c r="J1" s="13"/>
      <c r="K1" s="13"/>
      <c r="L1" s="13"/>
      <c r="M1" s="13"/>
      <c r="N1" s="13"/>
      <c r="O1" s="13"/>
      <c r="P1" s="13"/>
      <c r="Q1" s="13"/>
      <c r="R1" s="13"/>
      <c r="S1" s="13"/>
      <c r="T1" s="13"/>
      <c r="U1" s="13"/>
      <c r="V1" s="13"/>
      <c r="W1" s="13"/>
      <c r="X1" s="13"/>
      <c r="Y1" s="13"/>
      <c r="Z1" s="13"/>
    </row>
    <row r="2" spans="1:26" ht="15.5">
      <c r="A2" s="2877" t="s">
        <v>1</v>
      </c>
      <c r="B2" s="2874"/>
      <c r="C2" s="15"/>
      <c r="D2" s="16"/>
      <c r="E2" s="16"/>
      <c r="F2" s="13"/>
      <c r="G2" s="18"/>
      <c r="H2" s="13"/>
      <c r="I2" s="13"/>
      <c r="J2" s="13"/>
      <c r="K2" s="13"/>
      <c r="L2" s="13"/>
      <c r="M2" s="13"/>
      <c r="N2" s="13"/>
      <c r="O2" s="13"/>
      <c r="P2" s="13"/>
      <c r="Q2" s="13"/>
      <c r="R2" s="13"/>
      <c r="S2" s="13"/>
      <c r="T2" s="13"/>
      <c r="U2" s="13"/>
      <c r="V2" s="13"/>
      <c r="W2" s="13"/>
      <c r="X2" s="13"/>
      <c r="Y2" s="13"/>
      <c r="Z2" s="13"/>
    </row>
    <row r="3" spans="1:26" ht="15.5">
      <c r="A3" s="13"/>
      <c r="B3" s="19"/>
      <c r="C3" s="1"/>
      <c r="D3" s="1"/>
      <c r="E3" s="1"/>
      <c r="F3" s="13"/>
      <c r="G3" s="18"/>
      <c r="H3" s="13"/>
      <c r="I3" s="13"/>
      <c r="J3" s="13"/>
      <c r="K3" s="13"/>
      <c r="L3" s="13"/>
      <c r="M3" s="13"/>
      <c r="N3" s="13"/>
      <c r="O3" s="13"/>
      <c r="P3" s="13"/>
      <c r="Q3" s="13"/>
      <c r="R3" s="13"/>
      <c r="S3" s="13"/>
      <c r="T3" s="13"/>
      <c r="U3" s="13"/>
      <c r="V3" s="13"/>
      <c r="W3" s="13"/>
      <c r="X3" s="13"/>
      <c r="Y3" s="13"/>
      <c r="Z3" s="13"/>
    </row>
    <row r="4" spans="1:26" ht="51" customHeight="1">
      <c r="A4" s="2878" t="s">
        <v>77</v>
      </c>
      <c r="B4" s="2874"/>
      <c r="C4" s="2874"/>
      <c r="D4" s="2874"/>
      <c r="E4" s="2874"/>
      <c r="F4" s="2874"/>
      <c r="G4" s="18"/>
      <c r="H4" s="13"/>
      <c r="I4" s="13"/>
      <c r="J4" s="13"/>
      <c r="K4" s="13"/>
      <c r="L4" s="13"/>
      <c r="M4" s="13"/>
      <c r="N4" s="13"/>
      <c r="O4" s="13"/>
      <c r="P4" s="13"/>
      <c r="Q4" s="13"/>
      <c r="R4" s="13"/>
      <c r="S4" s="13"/>
      <c r="T4" s="13"/>
      <c r="U4" s="13"/>
      <c r="V4" s="13"/>
      <c r="W4" s="13"/>
      <c r="X4" s="13"/>
      <c r="Y4" s="13"/>
      <c r="Z4" s="13"/>
    </row>
    <row r="5" spans="1:26" ht="25.5" customHeight="1">
      <c r="A5" s="2879" t="s">
        <v>78</v>
      </c>
      <c r="B5" s="2880"/>
      <c r="C5" s="2880"/>
      <c r="D5" s="2880"/>
      <c r="E5" s="2880"/>
      <c r="F5" s="2880"/>
      <c r="G5" s="18"/>
      <c r="H5" s="13"/>
      <c r="I5" s="13"/>
      <c r="J5" s="13"/>
      <c r="K5" s="13"/>
      <c r="L5" s="13"/>
      <c r="M5" s="13"/>
      <c r="N5" s="13"/>
      <c r="O5" s="13"/>
      <c r="P5" s="13"/>
      <c r="Q5" s="13"/>
      <c r="R5" s="13"/>
      <c r="S5" s="13"/>
      <c r="T5" s="13"/>
      <c r="U5" s="13"/>
      <c r="V5" s="13"/>
      <c r="W5" s="13"/>
      <c r="X5" s="13"/>
      <c r="Y5" s="13"/>
      <c r="Z5" s="13"/>
    </row>
    <row r="6" spans="1:26" ht="15.5">
      <c r="A6" s="13"/>
      <c r="B6" s="19"/>
      <c r="C6" s="1"/>
      <c r="D6" s="1"/>
      <c r="E6" s="1"/>
      <c r="F6" s="13"/>
      <c r="G6" s="18"/>
      <c r="H6" s="13"/>
      <c r="I6" s="13"/>
      <c r="J6" s="13"/>
      <c r="K6" s="13"/>
      <c r="L6" s="13"/>
      <c r="M6" s="13"/>
      <c r="N6" s="13"/>
      <c r="O6" s="13"/>
      <c r="P6" s="13"/>
      <c r="Q6" s="13"/>
      <c r="R6" s="13"/>
      <c r="S6" s="13"/>
      <c r="T6" s="13"/>
      <c r="U6" s="13"/>
      <c r="V6" s="13"/>
      <c r="W6" s="13"/>
      <c r="X6" s="13"/>
      <c r="Y6" s="13"/>
      <c r="Z6" s="13"/>
    </row>
    <row r="7" spans="1:26" ht="42.75" customHeight="1">
      <c r="A7" s="21" t="s">
        <v>79</v>
      </c>
      <c r="B7" s="22" t="s">
        <v>80</v>
      </c>
      <c r="C7" s="22" t="s">
        <v>81</v>
      </c>
      <c r="D7" s="22" t="s">
        <v>82</v>
      </c>
      <c r="E7" s="22" t="s">
        <v>83</v>
      </c>
      <c r="F7" s="22" t="s">
        <v>6</v>
      </c>
      <c r="G7" s="23"/>
      <c r="H7" s="13"/>
      <c r="I7" s="13"/>
      <c r="J7" s="13"/>
      <c r="K7" s="13"/>
      <c r="L7" s="13"/>
      <c r="M7" s="13"/>
      <c r="N7" s="13"/>
      <c r="O7" s="13"/>
      <c r="P7" s="13"/>
      <c r="Q7" s="13"/>
      <c r="R7" s="13"/>
      <c r="S7" s="13"/>
      <c r="T7" s="13"/>
      <c r="U7" s="13"/>
      <c r="V7" s="13"/>
      <c r="W7" s="13"/>
      <c r="X7" s="13"/>
      <c r="Y7" s="13"/>
      <c r="Z7" s="13"/>
    </row>
    <row r="8" spans="1:26" ht="18.75" customHeight="1">
      <c r="A8" s="24" t="s">
        <v>84</v>
      </c>
      <c r="B8" s="25" t="s">
        <v>85</v>
      </c>
      <c r="C8" s="25">
        <v>-1</v>
      </c>
      <c r="D8" s="25">
        <v>-2</v>
      </c>
      <c r="E8" s="25" t="s">
        <v>86</v>
      </c>
      <c r="F8" s="25" t="s">
        <v>87</v>
      </c>
      <c r="G8" s="23"/>
      <c r="H8" s="13"/>
      <c r="I8" s="13"/>
      <c r="J8" s="13"/>
      <c r="K8" s="13"/>
      <c r="L8" s="13"/>
      <c r="M8" s="13"/>
      <c r="N8" s="13"/>
      <c r="O8" s="13"/>
      <c r="P8" s="13"/>
      <c r="Q8" s="13"/>
      <c r="R8" s="13"/>
      <c r="S8" s="13"/>
      <c r="T8" s="13"/>
      <c r="U8" s="13"/>
      <c r="V8" s="13"/>
      <c r="W8" s="13"/>
      <c r="X8" s="13"/>
      <c r="Y8" s="13"/>
      <c r="Z8" s="13"/>
    </row>
    <row r="9" spans="1:26" ht="24" customHeight="1">
      <c r="A9" s="26">
        <v>1</v>
      </c>
      <c r="B9" s="27" t="s">
        <v>88</v>
      </c>
      <c r="C9" s="28">
        <v>3.6949999999999998</v>
      </c>
      <c r="D9" s="28">
        <v>5.1840000000000002</v>
      </c>
      <c r="E9" s="25"/>
      <c r="F9" s="29"/>
      <c r="G9" s="18"/>
      <c r="H9" s="13"/>
      <c r="I9" s="13"/>
      <c r="J9" s="13"/>
      <c r="K9" s="13"/>
      <c r="L9" s="13"/>
      <c r="M9" s="13"/>
      <c r="N9" s="13"/>
      <c r="O9" s="13"/>
      <c r="P9" s="13"/>
      <c r="Q9" s="13"/>
      <c r="R9" s="13"/>
      <c r="S9" s="13"/>
      <c r="T9" s="13"/>
      <c r="U9" s="13"/>
      <c r="V9" s="13"/>
      <c r="W9" s="13"/>
      <c r="X9" s="13"/>
      <c r="Y9" s="13"/>
      <c r="Z9" s="13"/>
    </row>
    <row r="10" spans="1:26" ht="15.5">
      <c r="A10" s="30">
        <v>44927</v>
      </c>
      <c r="B10" s="31" t="s">
        <v>89</v>
      </c>
      <c r="C10" s="25">
        <v>1.38</v>
      </c>
      <c r="D10" s="25">
        <v>1192</v>
      </c>
      <c r="E10" s="25" t="s">
        <v>90</v>
      </c>
      <c r="F10" s="29"/>
      <c r="G10" s="18"/>
      <c r="H10" s="13"/>
      <c r="I10" s="13"/>
      <c r="J10" s="13"/>
      <c r="K10" s="13"/>
      <c r="L10" s="13"/>
      <c r="M10" s="13"/>
      <c r="N10" s="13"/>
      <c r="O10" s="13"/>
      <c r="P10" s="13"/>
      <c r="Q10" s="13"/>
      <c r="R10" s="13"/>
      <c r="S10" s="13"/>
      <c r="T10" s="13"/>
      <c r="U10" s="13"/>
      <c r="V10" s="13"/>
      <c r="W10" s="13"/>
      <c r="X10" s="13"/>
      <c r="Y10" s="13"/>
      <c r="Z10" s="13"/>
    </row>
    <row r="11" spans="1:26" ht="15.5">
      <c r="A11" s="30">
        <v>44958</v>
      </c>
      <c r="B11" s="31" t="s">
        <v>91</v>
      </c>
      <c r="C11" s="25">
        <v>500</v>
      </c>
      <c r="D11" s="25">
        <v>424</v>
      </c>
      <c r="E11" s="25" t="s">
        <v>92</v>
      </c>
      <c r="F11" s="29"/>
      <c r="G11" s="18"/>
      <c r="H11" s="13"/>
      <c r="I11" s="13"/>
      <c r="J11" s="13"/>
      <c r="K11" s="13"/>
      <c r="L11" s="13"/>
      <c r="M11" s="13"/>
      <c r="N11" s="13"/>
      <c r="O11" s="13"/>
      <c r="P11" s="13"/>
      <c r="Q11" s="13"/>
      <c r="R11" s="13"/>
      <c r="S11" s="13"/>
      <c r="T11" s="13"/>
      <c r="U11" s="13"/>
      <c r="V11" s="13"/>
      <c r="W11" s="13"/>
      <c r="X11" s="13"/>
      <c r="Y11" s="13"/>
      <c r="Z11" s="13"/>
    </row>
    <row r="12" spans="1:26" ht="15.5">
      <c r="A12" s="30">
        <v>44986</v>
      </c>
      <c r="B12" s="31" t="s">
        <v>93</v>
      </c>
      <c r="C12" s="25">
        <v>15</v>
      </c>
      <c r="D12" s="25">
        <v>18</v>
      </c>
      <c r="E12" s="25"/>
      <c r="F12" s="29"/>
      <c r="G12" s="18"/>
      <c r="H12" s="13"/>
      <c r="I12" s="13"/>
      <c r="J12" s="13"/>
      <c r="K12" s="13"/>
      <c r="L12" s="13"/>
      <c r="M12" s="13"/>
      <c r="N12" s="13"/>
      <c r="O12" s="13"/>
      <c r="P12" s="13"/>
      <c r="Q12" s="13"/>
      <c r="R12" s="13"/>
      <c r="S12" s="13"/>
      <c r="T12" s="13"/>
      <c r="U12" s="13"/>
      <c r="V12" s="13"/>
      <c r="W12" s="13"/>
      <c r="X12" s="13"/>
      <c r="Y12" s="13"/>
      <c r="Z12" s="13"/>
    </row>
    <row r="13" spans="1:26" ht="15.5">
      <c r="A13" s="30">
        <v>45017</v>
      </c>
      <c r="B13" s="31" t="s">
        <v>94</v>
      </c>
      <c r="C13" s="25">
        <v>0</v>
      </c>
      <c r="D13" s="25">
        <v>0</v>
      </c>
      <c r="E13" s="25"/>
      <c r="F13" s="29"/>
      <c r="G13" s="18"/>
      <c r="H13" s="13"/>
      <c r="I13" s="13"/>
      <c r="J13" s="13"/>
      <c r="K13" s="13"/>
      <c r="L13" s="13"/>
      <c r="M13" s="13"/>
      <c r="N13" s="13"/>
      <c r="O13" s="13"/>
      <c r="P13" s="13"/>
      <c r="Q13" s="13"/>
      <c r="R13" s="13"/>
      <c r="S13" s="13"/>
      <c r="T13" s="13"/>
      <c r="U13" s="13"/>
      <c r="V13" s="13"/>
      <c r="W13" s="13"/>
      <c r="X13" s="13"/>
      <c r="Y13" s="13"/>
      <c r="Z13" s="13"/>
    </row>
    <row r="14" spans="1:26" ht="15.5">
      <c r="A14" s="30">
        <v>45047</v>
      </c>
      <c r="B14" s="31" t="s">
        <v>95</v>
      </c>
      <c r="C14" s="25">
        <v>1800</v>
      </c>
      <c r="D14" s="25">
        <v>3550</v>
      </c>
      <c r="E14" s="25" t="s">
        <v>96</v>
      </c>
      <c r="F14" s="29"/>
      <c r="G14" s="18"/>
      <c r="H14" s="13"/>
      <c r="I14" s="13"/>
      <c r="J14" s="13"/>
      <c r="K14" s="13"/>
      <c r="L14" s="13"/>
      <c r="M14" s="13"/>
      <c r="N14" s="13"/>
      <c r="O14" s="13"/>
      <c r="P14" s="13"/>
      <c r="Q14" s="13"/>
      <c r="R14" s="13"/>
      <c r="S14" s="13"/>
      <c r="T14" s="13"/>
      <c r="U14" s="13"/>
      <c r="V14" s="13"/>
      <c r="W14" s="13"/>
      <c r="X14" s="13"/>
      <c r="Y14" s="13"/>
      <c r="Z14" s="13"/>
    </row>
    <row r="15" spans="1:26" ht="15.5">
      <c r="A15" s="26">
        <v>2</v>
      </c>
      <c r="B15" s="27" t="s">
        <v>97</v>
      </c>
      <c r="C15" s="28"/>
      <c r="D15" s="25"/>
      <c r="E15" s="25"/>
      <c r="F15" s="29"/>
      <c r="G15" s="18"/>
      <c r="H15" s="13"/>
      <c r="I15" s="13"/>
      <c r="J15" s="13"/>
      <c r="K15" s="13"/>
      <c r="L15" s="13"/>
      <c r="M15" s="13"/>
      <c r="N15" s="13"/>
      <c r="O15" s="13"/>
      <c r="P15" s="13"/>
      <c r="Q15" s="13"/>
      <c r="R15" s="13"/>
      <c r="S15" s="13"/>
      <c r="T15" s="13"/>
      <c r="U15" s="13"/>
      <c r="V15" s="13"/>
      <c r="W15" s="13"/>
      <c r="X15" s="13"/>
      <c r="Y15" s="13"/>
      <c r="Z15" s="13"/>
    </row>
    <row r="16" spans="1:26" ht="15.5">
      <c r="A16" s="30">
        <v>44928</v>
      </c>
      <c r="B16" s="32" t="s">
        <v>98</v>
      </c>
      <c r="C16" s="25">
        <v>1</v>
      </c>
      <c r="D16" s="25">
        <v>1</v>
      </c>
      <c r="E16" s="25" t="s">
        <v>99</v>
      </c>
      <c r="F16" s="29"/>
      <c r="G16" s="18"/>
      <c r="H16" s="13"/>
      <c r="I16" s="13"/>
      <c r="J16" s="13"/>
      <c r="K16" s="13"/>
      <c r="L16" s="13"/>
      <c r="M16" s="13"/>
      <c r="N16" s="13"/>
      <c r="O16" s="13"/>
      <c r="P16" s="13"/>
      <c r="Q16" s="13"/>
      <c r="R16" s="13"/>
      <c r="S16" s="13"/>
      <c r="T16" s="13"/>
      <c r="U16" s="13"/>
      <c r="V16" s="13"/>
      <c r="W16" s="13"/>
      <c r="X16" s="13"/>
      <c r="Y16" s="13"/>
      <c r="Z16" s="13"/>
    </row>
    <row r="17" spans="1:26" ht="15.5">
      <c r="A17" s="30">
        <v>44959</v>
      </c>
      <c r="B17" s="32" t="s">
        <v>100</v>
      </c>
      <c r="C17" s="25">
        <v>0</v>
      </c>
      <c r="D17" s="25"/>
      <c r="E17" s="25"/>
      <c r="F17" s="29"/>
      <c r="G17" s="18"/>
      <c r="H17" s="13"/>
      <c r="I17" s="13"/>
      <c r="J17" s="13"/>
      <c r="K17" s="13"/>
      <c r="L17" s="13"/>
      <c r="M17" s="13"/>
      <c r="N17" s="13"/>
      <c r="O17" s="13"/>
      <c r="P17" s="13"/>
      <c r="Q17" s="13"/>
      <c r="R17" s="13"/>
      <c r="S17" s="13"/>
      <c r="T17" s="13"/>
      <c r="U17" s="13"/>
      <c r="V17" s="13"/>
      <c r="W17" s="13"/>
      <c r="X17" s="13"/>
      <c r="Y17" s="13"/>
      <c r="Z17" s="13"/>
    </row>
    <row r="18" spans="1:26" ht="15.5">
      <c r="A18" s="30">
        <v>44987</v>
      </c>
      <c r="B18" s="32" t="s">
        <v>101</v>
      </c>
      <c r="C18" s="25">
        <v>1</v>
      </c>
      <c r="D18" s="25">
        <v>0</v>
      </c>
      <c r="E18" s="25" t="s">
        <v>102</v>
      </c>
      <c r="F18" s="29"/>
      <c r="G18" s="18"/>
      <c r="H18" s="13"/>
      <c r="I18" s="13"/>
      <c r="J18" s="13"/>
      <c r="K18" s="13"/>
      <c r="L18" s="13"/>
      <c r="M18" s="13"/>
      <c r="N18" s="13"/>
      <c r="O18" s="13"/>
      <c r="P18" s="13"/>
      <c r="Q18" s="13"/>
      <c r="R18" s="13"/>
      <c r="S18" s="13"/>
      <c r="T18" s="13"/>
      <c r="U18" s="13"/>
      <c r="V18" s="13"/>
      <c r="W18" s="13"/>
      <c r="X18" s="13"/>
      <c r="Y18" s="13"/>
      <c r="Z18" s="13"/>
    </row>
    <row r="19" spans="1:26" ht="15.5">
      <c r="A19" s="26">
        <v>3</v>
      </c>
      <c r="B19" s="27" t="s">
        <v>103</v>
      </c>
      <c r="C19" s="25"/>
      <c r="D19" s="25"/>
      <c r="E19" s="25"/>
      <c r="F19" s="29"/>
      <c r="G19" s="18"/>
      <c r="H19" s="13"/>
      <c r="I19" s="13"/>
      <c r="J19" s="13"/>
      <c r="K19" s="13"/>
      <c r="L19" s="13"/>
      <c r="M19" s="13"/>
      <c r="N19" s="13"/>
      <c r="O19" s="13"/>
      <c r="P19" s="13"/>
      <c r="Q19" s="13"/>
      <c r="R19" s="13"/>
      <c r="S19" s="13"/>
      <c r="T19" s="13"/>
      <c r="U19" s="13"/>
      <c r="V19" s="13"/>
      <c r="W19" s="13"/>
      <c r="X19" s="13"/>
      <c r="Y19" s="13"/>
      <c r="Z19" s="13"/>
    </row>
    <row r="20" spans="1:26" ht="15.5">
      <c r="A20" s="26">
        <v>4</v>
      </c>
      <c r="B20" s="27" t="s">
        <v>104</v>
      </c>
      <c r="C20" s="25"/>
      <c r="D20" s="25"/>
      <c r="E20" s="25"/>
      <c r="F20" s="29"/>
      <c r="G20" s="18"/>
      <c r="H20" s="13"/>
      <c r="I20" s="13"/>
      <c r="J20" s="13"/>
      <c r="K20" s="13"/>
      <c r="L20" s="13"/>
      <c r="M20" s="13"/>
      <c r="N20" s="13"/>
      <c r="O20" s="13"/>
      <c r="P20" s="13"/>
      <c r="Q20" s="13"/>
      <c r="R20" s="13"/>
      <c r="S20" s="13"/>
      <c r="T20" s="13"/>
      <c r="U20" s="13"/>
      <c r="V20" s="13"/>
      <c r="W20" s="13"/>
      <c r="X20" s="13"/>
      <c r="Y20" s="13"/>
      <c r="Z20" s="13"/>
    </row>
    <row r="21" spans="1:26" ht="15.75" customHeight="1">
      <c r="A21" s="30">
        <v>44930</v>
      </c>
      <c r="B21" s="32" t="s">
        <v>105</v>
      </c>
      <c r="C21" s="25">
        <v>5</v>
      </c>
      <c r="D21" s="25">
        <v>4</v>
      </c>
      <c r="E21" s="25" t="s">
        <v>106</v>
      </c>
      <c r="F21" s="29"/>
      <c r="G21" s="18"/>
      <c r="H21" s="13"/>
      <c r="I21" s="13"/>
      <c r="J21" s="13"/>
      <c r="K21" s="13"/>
      <c r="L21" s="13"/>
      <c r="M21" s="13"/>
      <c r="N21" s="13"/>
      <c r="O21" s="13"/>
      <c r="P21" s="13"/>
      <c r="Q21" s="13"/>
      <c r="R21" s="13"/>
      <c r="S21" s="13"/>
      <c r="T21" s="13"/>
      <c r="U21" s="13"/>
      <c r="V21" s="13"/>
      <c r="W21" s="13"/>
      <c r="X21" s="13"/>
      <c r="Y21" s="13"/>
      <c r="Z21" s="13"/>
    </row>
    <row r="22" spans="1:26" ht="15.75" customHeight="1">
      <c r="A22" s="30">
        <v>44961</v>
      </c>
      <c r="B22" s="32" t="s">
        <v>107</v>
      </c>
      <c r="C22" s="25">
        <v>0</v>
      </c>
      <c r="D22" s="25">
        <v>0</v>
      </c>
      <c r="E22" s="25"/>
      <c r="F22" s="29"/>
      <c r="G22" s="18"/>
      <c r="H22" s="13"/>
      <c r="I22" s="13"/>
      <c r="J22" s="13"/>
      <c r="K22" s="13"/>
      <c r="L22" s="13"/>
      <c r="M22" s="13"/>
      <c r="N22" s="13"/>
      <c r="O22" s="13"/>
      <c r="P22" s="13"/>
      <c r="Q22" s="13"/>
      <c r="R22" s="13"/>
      <c r="S22" s="13"/>
      <c r="T22" s="13"/>
      <c r="U22" s="13"/>
      <c r="V22" s="13"/>
      <c r="W22" s="13"/>
      <c r="X22" s="13"/>
      <c r="Y22" s="13"/>
      <c r="Z22" s="13"/>
    </row>
    <row r="23" spans="1:26" ht="15.75" customHeight="1">
      <c r="A23" s="30">
        <v>44989</v>
      </c>
      <c r="B23" s="32" t="s">
        <v>108</v>
      </c>
      <c r="C23" s="25">
        <v>3</v>
      </c>
      <c r="D23" s="25">
        <v>3</v>
      </c>
      <c r="E23" s="25" t="s">
        <v>99</v>
      </c>
      <c r="F23" s="29"/>
      <c r="G23" s="18"/>
      <c r="H23" s="13"/>
      <c r="I23" s="13"/>
      <c r="J23" s="13"/>
      <c r="K23" s="13"/>
      <c r="L23" s="13"/>
      <c r="M23" s="13"/>
      <c r="N23" s="13"/>
      <c r="O23" s="13"/>
      <c r="P23" s="13"/>
      <c r="Q23" s="13"/>
      <c r="R23" s="13"/>
      <c r="S23" s="13"/>
      <c r="T23" s="13"/>
      <c r="U23" s="13"/>
      <c r="V23" s="13"/>
      <c r="W23" s="13"/>
      <c r="X23" s="13"/>
      <c r="Y23" s="13"/>
      <c r="Z23" s="13"/>
    </row>
    <row r="24" spans="1:26" ht="15.75" customHeight="1">
      <c r="A24" s="30">
        <v>45020</v>
      </c>
      <c r="B24" s="32" t="s">
        <v>109</v>
      </c>
      <c r="C24" s="25">
        <v>11</v>
      </c>
      <c r="D24" s="25">
        <v>11</v>
      </c>
      <c r="E24" s="25" t="s">
        <v>99</v>
      </c>
      <c r="F24" s="29"/>
      <c r="G24" s="18"/>
      <c r="H24" s="13"/>
      <c r="I24" s="13"/>
      <c r="J24" s="13"/>
      <c r="K24" s="13"/>
      <c r="L24" s="13"/>
      <c r="M24" s="13"/>
      <c r="N24" s="13"/>
      <c r="O24" s="13"/>
      <c r="P24" s="13"/>
      <c r="Q24" s="13"/>
      <c r="R24" s="13"/>
      <c r="S24" s="13"/>
      <c r="T24" s="13"/>
      <c r="U24" s="13"/>
      <c r="V24" s="13"/>
      <c r="W24" s="13"/>
      <c r="X24" s="13"/>
      <c r="Y24" s="13"/>
      <c r="Z24" s="13"/>
    </row>
    <row r="25" spans="1:26" ht="15.75" customHeight="1">
      <c r="A25" s="30">
        <v>45050</v>
      </c>
      <c r="B25" s="32" t="s">
        <v>110</v>
      </c>
      <c r="C25" s="25">
        <v>12</v>
      </c>
      <c r="D25" s="25">
        <v>12</v>
      </c>
      <c r="E25" s="25" t="s">
        <v>99</v>
      </c>
      <c r="F25" s="29"/>
      <c r="G25" s="18"/>
      <c r="H25" s="13"/>
      <c r="I25" s="13"/>
      <c r="J25" s="13"/>
      <c r="K25" s="13"/>
      <c r="L25" s="13"/>
      <c r="M25" s="13"/>
      <c r="N25" s="13"/>
      <c r="O25" s="13"/>
      <c r="P25" s="13"/>
      <c r="Q25" s="13"/>
      <c r="R25" s="13"/>
      <c r="S25" s="13"/>
      <c r="T25" s="13"/>
      <c r="U25" s="13"/>
      <c r="V25" s="13"/>
      <c r="W25" s="13"/>
      <c r="X25" s="13"/>
      <c r="Y25" s="13"/>
      <c r="Z25" s="13"/>
    </row>
    <row r="26" spans="1:26" ht="15.75" customHeight="1">
      <c r="A26" s="30">
        <v>45081</v>
      </c>
      <c r="B26" s="32" t="s">
        <v>111</v>
      </c>
      <c r="C26" s="25">
        <v>4</v>
      </c>
      <c r="D26" s="25">
        <v>4</v>
      </c>
      <c r="E26" s="25" t="s">
        <v>99</v>
      </c>
      <c r="F26" s="29"/>
      <c r="G26" s="18"/>
      <c r="H26" s="13"/>
      <c r="I26" s="13"/>
      <c r="J26" s="13"/>
      <c r="K26" s="13"/>
      <c r="L26" s="13"/>
      <c r="M26" s="13"/>
      <c r="N26" s="13"/>
      <c r="O26" s="13"/>
      <c r="P26" s="13"/>
      <c r="Q26" s="13"/>
      <c r="R26" s="13"/>
      <c r="S26" s="13"/>
      <c r="T26" s="13"/>
      <c r="U26" s="13"/>
      <c r="V26" s="13"/>
      <c r="W26" s="13"/>
      <c r="X26" s="13"/>
      <c r="Y26" s="13"/>
      <c r="Z26" s="13"/>
    </row>
    <row r="27" spans="1:26" ht="15.75" customHeight="1">
      <c r="A27" s="30">
        <v>45111</v>
      </c>
      <c r="B27" s="32" t="s">
        <v>112</v>
      </c>
      <c r="C27" s="25">
        <v>12</v>
      </c>
      <c r="D27" s="25">
        <v>12</v>
      </c>
      <c r="E27" s="25" t="s">
        <v>99</v>
      </c>
      <c r="F27" s="29"/>
      <c r="G27" s="18"/>
      <c r="H27" s="13"/>
      <c r="I27" s="13"/>
      <c r="J27" s="13"/>
      <c r="K27" s="13"/>
      <c r="L27" s="13"/>
      <c r="M27" s="13"/>
      <c r="N27" s="13"/>
      <c r="O27" s="13"/>
      <c r="P27" s="13"/>
      <c r="Q27" s="13"/>
      <c r="R27" s="13"/>
      <c r="S27" s="13"/>
      <c r="T27" s="13"/>
      <c r="U27" s="13"/>
      <c r="V27" s="13"/>
      <c r="W27" s="13"/>
      <c r="X27" s="13"/>
      <c r="Y27" s="13"/>
      <c r="Z27" s="13"/>
    </row>
    <row r="28" spans="1:26" ht="15.75" customHeight="1">
      <c r="A28" s="26">
        <v>5</v>
      </c>
      <c r="B28" s="27" t="s">
        <v>113</v>
      </c>
      <c r="C28" s="25"/>
      <c r="D28" s="25"/>
      <c r="E28" s="25"/>
      <c r="F28" s="29"/>
      <c r="G28" s="18"/>
      <c r="H28" s="13"/>
      <c r="I28" s="13"/>
      <c r="J28" s="13"/>
      <c r="K28" s="13"/>
      <c r="L28" s="13"/>
      <c r="M28" s="13"/>
      <c r="N28" s="13"/>
      <c r="O28" s="13"/>
      <c r="P28" s="13"/>
      <c r="Q28" s="13"/>
      <c r="R28" s="13"/>
      <c r="S28" s="13"/>
      <c r="T28" s="13"/>
      <c r="U28" s="13"/>
      <c r="V28" s="13"/>
      <c r="W28" s="13"/>
      <c r="X28" s="13"/>
      <c r="Y28" s="13"/>
      <c r="Z28" s="13"/>
    </row>
    <row r="29" spans="1:26" ht="15.75" customHeight="1">
      <c r="A29" s="30">
        <v>44931</v>
      </c>
      <c r="B29" s="32" t="s">
        <v>114</v>
      </c>
      <c r="C29" s="25">
        <v>7</v>
      </c>
      <c r="D29" s="25">
        <v>7</v>
      </c>
      <c r="E29" s="25" t="s">
        <v>99</v>
      </c>
      <c r="F29" s="33" t="s">
        <v>115</v>
      </c>
      <c r="G29" s="18"/>
      <c r="H29" s="13"/>
      <c r="I29" s="13"/>
      <c r="J29" s="13"/>
      <c r="K29" s="13"/>
      <c r="L29" s="13"/>
      <c r="M29" s="13"/>
      <c r="N29" s="13"/>
      <c r="O29" s="13"/>
      <c r="P29" s="13"/>
      <c r="Q29" s="13"/>
      <c r="R29" s="13"/>
      <c r="S29" s="13"/>
      <c r="T29" s="13"/>
      <c r="U29" s="13"/>
      <c r="V29" s="13"/>
      <c r="W29" s="13"/>
      <c r="X29" s="13"/>
      <c r="Y29" s="13"/>
      <c r="Z29" s="13"/>
    </row>
    <row r="30" spans="1:26" ht="15.75" customHeight="1">
      <c r="A30" s="30">
        <v>44962</v>
      </c>
      <c r="B30" s="32" t="s">
        <v>116</v>
      </c>
      <c r="C30" s="25">
        <v>4</v>
      </c>
      <c r="D30" s="25">
        <v>1</v>
      </c>
      <c r="E30" s="25" t="s">
        <v>117</v>
      </c>
      <c r="F30" s="29"/>
      <c r="G30" s="18"/>
      <c r="H30" s="13"/>
      <c r="I30" s="13"/>
      <c r="J30" s="13"/>
      <c r="K30" s="13"/>
      <c r="L30" s="13"/>
      <c r="M30" s="13"/>
      <c r="N30" s="13"/>
      <c r="O30" s="13"/>
      <c r="P30" s="13"/>
      <c r="Q30" s="13"/>
      <c r="R30" s="13"/>
      <c r="S30" s="13"/>
      <c r="T30" s="13"/>
      <c r="U30" s="13"/>
      <c r="V30" s="13"/>
      <c r="W30" s="13"/>
      <c r="X30" s="13"/>
      <c r="Y30" s="13"/>
      <c r="Z30" s="13"/>
    </row>
    <row r="31" spans="1:26" ht="15.75" customHeight="1">
      <c r="A31" s="30">
        <v>44990</v>
      </c>
      <c r="B31" s="32" t="s">
        <v>118</v>
      </c>
      <c r="C31" s="25">
        <v>21</v>
      </c>
      <c r="D31" s="25">
        <v>13</v>
      </c>
      <c r="E31" s="25" t="s">
        <v>119</v>
      </c>
      <c r="F31" s="29"/>
      <c r="G31" s="18"/>
      <c r="H31" s="13"/>
      <c r="I31" s="13"/>
      <c r="J31" s="13"/>
      <c r="K31" s="13"/>
      <c r="L31" s="13"/>
      <c r="M31" s="13"/>
      <c r="N31" s="13"/>
      <c r="O31" s="13"/>
      <c r="P31" s="13"/>
      <c r="Q31" s="13"/>
      <c r="R31" s="13"/>
      <c r="S31" s="13"/>
      <c r="T31" s="13"/>
      <c r="U31" s="13"/>
      <c r="V31" s="13"/>
      <c r="W31" s="13"/>
      <c r="X31" s="13"/>
      <c r="Y31" s="13"/>
      <c r="Z31" s="13"/>
    </row>
    <row r="32" spans="1:26" ht="15.75" customHeight="1">
      <c r="A32" s="30">
        <v>45021</v>
      </c>
      <c r="B32" s="32" t="s">
        <v>120</v>
      </c>
      <c r="C32" s="25">
        <v>0</v>
      </c>
      <c r="D32" s="25">
        <v>0</v>
      </c>
      <c r="E32" s="25"/>
      <c r="F32" s="29"/>
      <c r="G32" s="18"/>
      <c r="H32" s="13"/>
      <c r="I32" s="13"/>
      <c r="J32" s="13"/>
      <c r="K32" s="13"/>
      <c r="L32" s="13"/>
      <c r="M32" s="13"/>
      <c r="N32" s="13"/>
      <c r="O32" s="13"/>
      <c r="P32" s="13"/>
      <c r="Q32" s="13"/>
      <c r="R32" s="13"/>
      <c r="S32" s="13"/>
      <c r="T32" s="13"/>
      <c r="U32" s="13"/>
      <c r="V32" s="13"/>
      <c r="W32" s="13"/>
      <c r="X32" s="13"/>
      <c r="Y32" s="13"/>
      <c r="Z32" s="13"/>
    </row>
    <row r="33" spans="1:26" ht="15.75" customHeight="1">
      <c r="A33" s="30">
        <v>45051</v>
      </c>
      <c r="B33" s="32" t="s">
        <v>121</v>
      </c>
      <c r="C33" s="25">
        <v>0</v>
      </c>
      <c r="D33" s="25">
        <v>0</v>
      </c>
      <c r="E33" s="25"/>
      <c r="F33" s="29"/>
      <c r="G33" s="18"/>
      <c r="H33" s="13"/>
      <c r="I33" s="13"/>
      <c r="J33" s="13"/>
      <c r="K33" s="13"/>
      <c r="L33" s="13"/>
      <c r="M33" s="13"/>
      <c r="N33" s="13"/>
      <c r="O33" s="13"/>
      <c r="P33" s="13"/>
      <c r="Q33" s="13"/>
      <c r="R33" s="13"/>
      <c r="S33" s="13"/>
      <c r="T33" s="13"/>
      <c r="U33" s="13"/>
      <c r="V33" s="13"/>
      <c r="W33" s="13"/>
      <c r="X33" s="13"/>
      <c r="Y33" s="13"/>
      <c r="Z33" s="13"/>
    </row>
    <row r="34" spans="1:26" ht="15.75" customHeight="1">
      <c r="A34" s="30">
        <v>45082</v>
      </c>
      <c r="B34" s="32" t="s">
        <v>122</v>
      </c>
      <c r="C34" s="25">
        <v>0</v>
      </c>
      <c r="D34" s="25">
        <v>0</v>
      </c>
      <c r="E34" s="25"/>
      <c r="F34" s="29"/>
      <c r="G34" s="18"/>
      <c r="H34" s="13"/>
      <c r="I34" s="13"/>
      <c r="J34" s="13"/>
      <c r="K34" s="13"/>
      <c r="L34" s="13"/>
      <c r="M34" s="13"/>
      <c r="N34" s="13"/>
      <c r="O34" s="13"/>
      <c r="P34" s="13"/>
      <c r="Q34" s="13"/>
      <c r="R34" s="13"/>
      <c r="S34" s="13"/>
      <c r="T34" s="13"/>
      <c r="U34" s="13"/>
      <c r="V34" s="13"/>
      <c r="W34" s="13"/>
      <c r="X34" s="13"/>
      <c r="Y34" s="13"/>
      <c r="Z34" s="13"/>
    </row>
    <row r="35" spans="1:26" ht="15.75" customHeight="1">
      <c r="A35" s="26">
        <v>6</v>
      </c>
      <c r="B35" s="27" t="s">
        <v>123</v>
      </c>
      <c r="C35" s="25"/>
      <c r="D35" s="25"/>
      <c r="E35" s="25"/>
      <c r="F35" s="29"/>
      <c r="G35" s="18"/>
      <c r="H35" s="13"/>
      <c r="I35" s="13"/>
      <c r="J35" s="13"/>
      <c r="K35" s="13"/>
      <c r="L35" s="13"/>
      <c r="M35" s="13"/>
      <c r="N35" s="13"/>
      <c r="O35" s="13"/>
      <c r="P35" s="13"/>
      <c r="Q35" s="13"/>
      <c r="R35" s="13"/>
      <c r="S35" s="13"/>
      <c r="T35" s="13"/>
      <c r="U35" s="13"/>
      <c r="V35" s="13"/>
      <c r="W35" s="13"/>
      <c r="X35" s="13"/>
      <c r="Y35" s="13"/>
      <c r="Z35" s="13"/>
    </row>
    <row r="36" spans="1:26" ht="15.75" customHeight="1">
      <c r="A36" s="30">
        <v>44932</v>
      </c>
      <c r="B36" s="32" t="s">
        <v>124</v>
      </c>
      <c r="C36" s="25">
        <v>72</v>
      </c>
      <c r="D36" s="25">
        <v>124</v>
      </c>
      <c r="E36" s="25" t="s">
        <v>125</v>
      </c>
      <c r="F36" s="29"/>
      <c r="G36" s="18"/>
      <c r="H36" s="13"/>
      <c r="I36" s="13"/>
      <c r="J36" s="13"/>
      <c r="K36" s="13"/>
      <c r="L36" s="13"/>
      <c r="M36" s="13"/>
      <c r="N36" s="13"/>
      <c r="O36" s="13"/>
      <c r="P36" s="13"/>
      <c r="Q36" s="13"/>
      <c r="R36" s="13"/>
      <c r="S36" s="13"/>
      <c r="T36" s="13"/>
      <c r="U36" s="13"/>
      <c r="V36" s="13"/>
      <c r="W36" s="13"/>
      <c r="X36" s="13"/>
      <c r="Y36" s="13"/>
      <c r="Z36" s="13"/>
    </row>
    <row r="37" spans="1:26" ht="15.75" customHeight="1">
      <c r="A37" s="30">
        <v>44963</v>
      </c>
      <c r="B37" s="32" t="s">
        <v>126</v>
      </c>
      <c r="C37" s="25">
        <v>93</v>
      </c>
      <c r="D37" s="25">
        <v>13</v>
      </c>
      <c r="E37" s="25" t="s">
        <v>127</v>
      </c>
      <c r="F37" s="29"/>
      <c r="G37" s="18"/>
      <c r="H37" s="13"/>
      <c r="I37" s="13"/>
      <c r="J37" s="13"/>
      <c r="K37" s="13"/>
      <c r="L37" s="13"/>
      <c r="M37" s="13"/>
      <c r="N37" s="13"/>
      <c r="O37" s="13"/>
      <c r="P37" s="13"/>
      <c r="Q37" s="13"/>
      <c r="R37" s="13"/>
      <c r="S37" s="13"/>
      <c r="T37" s="13"/>
      <c r="U37" s="13"/>
      <c r="V37" s="13"/>
      <c r="W37" s="13"/>
      <c r="X37" s="13"/>
      <c r="Y37" s="13"/>
      <c r="Z37" s="13"/>
    </row>
    <row r="38" spans="1:26" ht="15.75" customHeight="1">
      <c r="A38" s="30">
        <v>44991</v>
      </c>
      <c r="B38" s="32" t="s">
        <v>128</v>
      </c>
      <c r="C38" s="25">
        <v>104</v>
      </c>
      <c r="D38" s="25">
        <v>106</v>
      </c>
      <c r="E38" s="25" t="s">
        <v>129</v>
      </c>
      <c r="F38" s="29"/>
      <c r="G38" s="18"/>
      <c r="H38" s="13"/>
      <c r="I38" s="13"/>
      <c r="J38" s="13"/>
      <c r="K38" s="13"/>
      <c r="L38" s="13"/>
      <c r="M38" s="13"/>
      <c r="N38" s="13"/>
      <c r="O38" s="13"/>
      <c r="P38" s="13"/>
      <c r="Q38" s="13"/>
      <c r="R38" s="13"/>
      <c r="S38" s="13"/>
      <c r="T38" s="13"/>
      <c r="U38" s="13"/>
      <c r="V38" s="13"/>
      <c r="W38" s="13"/>
      <c r="X38" s="13"/>
      <c r="Y38" s="13"/>
      <c r="Z38" s="13"/>
    </row>
    <row r="39" spans="1:26" ht="15.75" customHeight="1">
      <c r="A39" s="30">
        <v>45022</v>
      </c>
      <c r="B39" s="32" t="s">
        <v>130</v>
      </c>
      <c r="C39" s="25">
        <v>71</v>
      </c>
      <c r="D39" s="25">
        <v>117</v>
      </c>
      <c r="E39" s="25" t="s">
        <v>131</v>
      </c>
      <c r="F39" s="29"/>
      <c r="G39" s="18"/>
      <c r="H39" s="13"/>
      <c r="I39" s="13"/>
      <c r="J39" s="13"/>
      <c r="K39" s="13"/>
      <c r="L39" s="13"/>
      <c r="M39" s="13"/>
      <c r="N39" s="13"/>
      <c r="O39" s="13"/>
      <c r="P39" s="13"/>
      <c r="Q39" s="13"/>
      <c r="R39" s="13"/>
      <c r="S39" s="13"/>
      <c r="T39" s="13"/>
      <c r="U39" s="13"/>
      <c r="V39" s="13"/>
      <c r="W39" s="13"/>
      <c r="X39" s="13"/>
      <c r="Y39" s="13"/>
      <c r="Z39" s="13"/>
    </row>
    <row r="40" spans="1:26" ht="15.75" customHeight="1">
      <c r="A40" s="30">
        <v>45052</v>
      </c>
      <c r="B40" s="32" t="s">
        <v>132</v>
      </c>
      <c r="C40" s="25">
        <v>28</v>
      </c>
      <c r="D40" s="25">
        <v>20</v>
      </c>
      <c r="E40" s="25" t="s">
        <v>133</v>
      </c>
      <c r="F40" s="29"/>
      <c r="G40" s="18"/>
      <c r="H40" s="13"/>
      <c r="I40" s="13"/>
      <c r="J40" s="13"/>
      <c r="K40" s="13"/>
      <c r="L40" s="13"/>
      <c r="M40" s="13"/>
      <c r="N40" s="13"/>
      <c r="O40" s="13"/>
      <c r="P40" s="13"/>
      <c r="Q40" s="13"/>
      <c r="R40" s="13"/>
      <c r="S40" s="13"/>
      <c r="T40" s="13"/>
      <c r="U40" s="13"/>
      <c r="V40" s="13"/>
      <c r="W40" s="13"/>
      <c r="X40" s="13"/>
      <c r="Y40" s="13"/>
      <c r="Z40" s="13"/>
    </row>
    <row r="41" spans="1:26" ht="15.75" customHeight="1">
      <c r="A41" s="30">
        <v>45083</v>
      </c>
      <c r="B41" s="32" t="s">
        <v>134</v>
      </c>
      <c r="C41" s="25">
        <v>1</v>
      </c>
      <c r="D41" s="25">
        <v>2</v>
      </c>
      <c r="E41" s="25" t="s">
        <v>135</v>
      </c>
      <c r="F41" s="29"/>
      <c r="G41" s="18"/>
      <c r="H41" s="13"/>
      <c r="I41" s="13"/>
      <c r="J41" s="13"/>
      <c r="K41" s="13"/>
      <c r="L41" s="13"/>
      <c r="M41" s="13"/>
      <c r="N41" s="13"/>
      <c r="O41" s="13"/>
      <c r="P41" s="13"/>
      <c r="Q41" s="13"/>
      <c r="R41" s="13"/>
      <c r="S41" s="13"/>
      <c r="T41" s="13"/>
      <c r="U41" s="13"/>
      <c r="V41" s="13"/>
      <c r="W41" s="13"/>
      <c r="X41" s="13"/>
      <c r="Y41" s="13"/>
      <c r="Z41" s="13"/>
    </row>
    <row r="42" spans="1:26" ht="15.75" customHeight="1">
      <c r="A42" s="30">
        <v>45113</v>
      </c>
      <c r="B42" s="32" t="s">
        <v>136</v>
      </c>
      <c r="C42" s="25">
        <v>4</v>
      </c>
      <c r="D42" s="25">
        <v>1</v>
      </c>
      <c r="E42" s="25" t="s">
        <v>117</v>
      </c>
      <c r="F42" s="29"/>
      <c r="G42" s="18"/>
      <c r="H42" s="13"/>
      <c r="I42" s="13"/>
      <c r="J42" s="13"/>
      <c r="K42" s="13"/>
      <c r="L42" s="13"/>
      <c r="M42" s="13"/>
      <c r="N42" s="13"/>
      <c r="O42" s="13"/>
      <c r="P42" s="13"/>
      <c r="Q42" s="13"/>
      <c r="R42" s="13"/>
      <c r="S42" s="13"/>
      <c r="T42" s="13"/>
      <c r="U42" s="13"/>
      <c r="V42" s="13"/>
      <c r="W42" s="13"/>
      <c r="X42" s="13"/>
      <c r="Y42" s="13"/>
      <c r="Z42" s="13"/>
    </row>
    <row r="43" spans="1:26" ht="15.75" customHeight="1">
      <c r="A43" s="30">
        <v>45144</v>
      </c>
      <c r="B43" s="32" t="s">
        <v>137</v>
      </c>
      <c r="C43" s="25"/>
      <c r="D43" s="25"/>
      <c r="E43" s="25"/>
      <c r="F43" s="29"/>
      <c r="G43" s="18"/>
      <c r="H43" s="13"/>
      <c r="I43" s="13"/>
      <c r="J43" s="13"/>
      <c r="K43" s="13"/>
      <c r="L43" s="13"/>
      <c r="M43" s="13"/>
      <c r="N43" s="13"/>
      <c r="O43" s="13"/>
      <c r="P43" s="13"/>
      <c r="Q43" s="13"/>
      <c r="R43" s="13"/>
      <c r="S43" s="13"/>
      <c r="T43" s="13"/>
      <c r="U43" s="13"/>
      <c r="V43" s="13"/>
      <c r="W43" s="13"/>
      <c r="X43" s="13"/>
      <c r="Y43" s="13"/>
      <c r="Z43" s="13"/>
    </row>
    <row r="44" spans="1:26" ht="15.75" customHeight="1">
      <c r="A44" s="26">
        <v>7</v>
      </c>
      <c r="B44" s="27" t="s">
        <v>138</v>
      </c>
      <c r="C44" s="25"/>
      <c r="D44" s="25"/>
      <c r="E44" s="25"/>
      <c r="F44" s="29"/>
      <c r="G44" s="18"/>
      <c r="H44" s="13"/>
      <c r="I44" s="13"/>
      <c r="J44" s="13"/>
      <c r="K44" s="13"/>
      <c r="L44" s="13"/>
      <c r="M44" s="13"/>
      <c r="N44" s="13"/>
      <c r="O44" s="13"/>
      <c r="P44" s="13"/>
      <c r="Q44" s="13"/>
      <c r="R44" s="13"/>
      <c r="S44" s="13"/>
      <c r="T44" s="13"/>
      <c r="U44" s="13"/>
      <c r="V44" s="13"/>
      <c r="W44" s="13"/>
      <c r="X44" s="13"/>
      <c r="Y44" s="13"/>
      <c r="Z44" s="13"/>
    </row>
    <row r="45" spans="1:26" ht="15.75" customHeight="1">
      <c r="A45" s="30">
        <v>44933</v>
      </c>
      <c r="B45" s="32" t="s">
        <v>139</v>
      </c>
      <c r="C45" s="25"/>
      <c r="D45" s="25"/>
      <c r="E45" s="25"/>
      <c r="F45" s="29"/>
      <c r="G45" s="18"/>
      <c r="H45" s="13"/>
      <c r="I45" s="13"/>
      <c r="J45" s="13"/>
      <c r="K45" s="13"/>
      <c r="L45" s="13"/>
      <c r="M45" s="13"/>
      <c r="N45" s="13"/>
      <c r="O45" s="13"/>
      <c r="P45" s="13"/>
      <c r="Q45" s="13"/>
      <c r="R45" s="13"/>
      <c r="S45" s="13"/>
      <c r="T45" s="13"/>
      <c r="U45" s="13"/>
      <c r="V45" s="13"/>
      <c r="W45" s="13"/>
      <c r="X45" s="13"/>
      <c r="Y45" s="13"/>
      <c r="Z45" s="13"/>
    </row>
    <row r="46" spans="1:26" ht="15.75" customHeight="1">
      <c r="A46" s="30">
        <v>44964</v>
      </c>
      <c r="B46" s="32" t="s">
        <v>140</v>
      </c>
      <c r="C46" s="25"/>
      <c r="D46" s="25"/>
      <c r="E46" s="25"/>
      <c r="F46" s="29"/>
      <c r="G46" s="18"/>
      <c r="H46" s="13"/>
      <c r="I46" s="13"/>
      <c r="J46" s="13"/>
      <c r="K46" s="13"/>
      <c r="L46" s="13"/>
      <c r="M46" s="13"/>
      <c r="N46" s="13"/>
      <c r="O46" s="13"/>
      <c r="P46" s="13"/>
      <c r="Q46" s="13"/>
      <c r="R46" s="13"/>
      <c r="S46" s="13"/>
      <c r="T46" s="13"/>
      <c r="U46" s="13"/>
      <c r="V46" s="13"/>
      <c r="W46" s="13"/>
      <c r="X46" s="13"/>
      <c r="Y46" s="13"/>
      <c r="Z46" s="13"/>
    </row>
    <row r="47" spans="1:26" ht="15.75" customHeight="1">
      <c r="A47" s="30">
        <v>44992</v>
      </c>
      <c r="B47" s="32" t="s">
        <v>141</v>
      </c>
      <c r="C47" s="25">
        <v>1</v>
      </c>
      <c r="D47" s="25">
        <v>5</v>
      </c>
      <c r="E47" s="25" t="s">
        <v>142</v>
      </c>
      <c r="F47" s="29"/>
      <c r="G47" s="18"/>
      <c r="H47" s="13"/>
      <c r="I47" s="13"/>
      <c r="J47" s="13"/>
      <c r="K47" s="13"/>
      <c r="L47" s="13"/>
      <c r="M47" s="13"/>
      <c r="N47" s="13"/>
      <c r="O47" s="13"/>
      <c r="P47" s="13"/>
      <c r="Q47" s="13"/>
      <c r="R47" s="13"/>
      <c r="S47" s="13"/>
      <c r="T47" s="13"/>
      <c r="U47" s="13"/>
      <c r="V47" s="13"/>
      <c r="W47" s="13"/>
      <c r="X47" s="13"/>
      <c r="Y47" s="13"/>
      <c r="Z47" s="13"/>
    </row>
    <row r="48" spans="1:26" ht="15.75" customHeight="1">
      <c r="A48" s="30">
        <v>45023</v>
      </c>
      <c r="B48" s="32" t="s">
        <v>143</v>
      </c>
      <c r="C48" s="25"/>
      <c r="D48" s="25"/>
      <c r="E48" s="25"/>
      <c r="F48" s="29"/>
      <c r="G48" s="18"/>
      <c r="H48" s="13"/>
      <c r="I48" s="13"/>
      <c r="J48" s="13"/>
      <c r="K48" s="13"/>
      <c r="L48" s="13"/>
      <c r="M48" s="13"/>
      <c r="N48" s="13"/>
      <c r="O48" s="13"/>
      <c r="P48" s="13"/>
      <c r="Q48" s="13"/>
      <c r="R48" s="13"/>
      <c r="S48" s="13"/>
      <c r="T48" s="13"/>
      <c r="U48" s="13"/>
      <c r="V48" s="13"/>
      <c r="W48" s="13"/>
      <c r="X48" s="13"/>
      <c r="Y48" s="13"/>
      <c r="Z48" s="13"/>
    </row>
    <row r="49" spans="1:26" ht="15.75" customHeight="1">
      <c r="A49" s="30">
        <v>45053</v>
      </c>
      <c r="B49" s="32" t="s">
        <v>144</v>
      </c>
      <c r="C49" s="25"/>
      <c r="D49" s="25"/>
      <c r="E49" s="25"/>
      <c r="F49" s="29"/>
      <c r="G49" s="18"/>
      <c r="H49" s="13"/>
      <c r="I49" s="13"/>
      <c r="J49" s="13"/>
      <c r="K49" s="13"/>
      <c r="L49" s="13"/>
      <c r="M49" s="13"/>
      <c r="N49" s="13"/>
      <c r="O49" s="13"/>
      <c r="P49" s="13"/>
      <c r="Q49" s="13"/>
      <c r="R49" s="13"/>
      <c r="S49" s="13"/>
      <c r="T49" s="13"/>
      <c r="U49" s="13"/>
      <c r="V49" s="13"/>
      <c r="W49" s="13"/>
      <c r="X49" s="13"/>
      <c r="Y49" s="13"/>
      <c r="Z49" s="13"/>
    </row>
    <row r="50" spans="1:26" ht="15.75" customHeight="1">
      <c r="A50" s="30">
        <v>45084</v>
      </c>
      <c r="B50" s="32" t="s">
        <v>145</v>
      </c>
      <c r="C50" s="25">
        <v>5</v>
      </c>
      <c r="D50" s="25">
        <v>0</v>
      </c>
      <c r="E50" s="25" t="s">
        <v>102</v>
      </c>
      <c r="F50" s="29"/>
      <c r="G50" s="18"/>
      <c r="H50" s="13"/>
      <c r="I50" s="13"/>
      <c r="J50" s="13"/>
      <c r="K50" s="13"/>
      <c r="L50" s="13"/>
      <c r="M50" s="13"/>
      <c r="N50" s="13"/>
      <c r="O50" s="13"/>
      <c r="P50" s="13"/>
      <c r="Q50" s="13"/>
      <c r="R50" s="13"/>
      <c r="S50" s="13"/>
      <c r="T50" s="13"/>
      <c r="U50" s="13"/>
      <c r="V50" s="13"/>
      <c r="W50" s="13"/>
      <c r="X50" s="13"/>
      <c r="Y50" s="13"/>
      <c r="Z50" s="13"/>
    </row>
    <row r="51" spans="1:26" ht="15.75" customHeight="1">
      <c r="A51" s="26">
        <v>8</v>
      </c>
      <c r="B51" s="34" t="s">
        <v>146</v>
      </c>
      <c r="C51" s="25"/>
      <c r="D51" s="25"/>
      <c r="E51" s="25"/>
      <c r="F51" s="29"/>
      <c r="G51" s="18"/>
      <c r="H51" s="13"/>
      <c r="I51" s="13"/>
      <c r="J51" s="13"/>
      <c r="K51" s="13"/>
      <c r="L51" s="13"/>
      <c r="M51" s="13"/>
      <c r="N51" s="13"/>
      <c r="O51" s="13"/>
      <c r="P51" s="13"/>
      <c r="Q51" s="13"/>
      <c r="R51" s="13"/>
      <c r="S51" s="13"/>
      <c r="T51" s="13"/>
      <c r="U51" s="13"/>
      <c r="V51" s="13"/>
      <c r="W51" s="13"/>
      <c r="X51" s="13"/>
      <c r="Y51" s="13"/>
      <c r="Z51" s="13"/>
    </row>
    <row r="52" spans="1:26" ht="15.75" customHeight="1">
      <c r="A52" s="30">
        <v>44934</v>
      </c>
      <c r="B52" s="35" t="s">
        <v>147</v>
      </c>
      <c r="C52" s="25" t="s">
        <v>148</v>
      </c>
      <c r="D52" s="25" t="s">
        <v>149</v>
      </c>
      <c r="E52" s="25"/>
      <c r="F52" s="29"/>
      <c r="G52" s="18"/>
      <c r="H52" s="13"/>
      <c r="I52" s="13"/>
      <c r="J52" s="13"/>
      <c r="K52" s="13"/>
      <c r="L52" s="13"/>
      <c r="M52" s="13"/>
      <c r="N52" s="13"/>
      <c r="O52" s="13"/>
      <c r="P52" s="13"/>
      <c r="Q52" s="13"/>
      <c r="R52" s="13"/>
      <c r="S52" s="13"/>
      <c r="T52" s="13"/>
      <c r="U52" s="13"/>
      <c r="V52" s="13"/>
      <c r="W52" s="13"/>
      <c r="X52" s="13"/>
      <c r="Y52" s="13"/>
      <c r="Z52" s="13"/>
    </row>
    <row r="53" spans="1:26" ht="15.75" customHeight="1">
      <c r="A53" s="30">
        <v>44965</v>
      </c>
      <c r="B53" s="35" t="s">
        <v>150</v>
      </c>
      <c r="C53" s="25" t="s">
        <v>148</v>
      </c>
      <c r="D53" s="25" t="s">
        <v>149</v>
      </c>
      <c r="E53" s="25"/>
      <c r="F53" s="29"/>
      <c r="G53" s="18"/>
      <c r="H53" s="13"/>
      <c r="I53" s="13"/>
      <c r="J53" s="13"/>
      <c r="K53" s="13"/>
      <c r="L53" s="13"/>
      <c r="M53" s="13"/>
      <c r="N53" s="13"/>
      <c r="O53" s="13"/>
      <c r="P53" s="13"/>
      <c r="Q53" s="13"/>
      <c r="R53" s="13"/>
      <c r="S53" s="13"/>
      <c r="T53" s="13"/>
      <c r="U53" s="13"/>
      <c r="V53" s="13"/>
      <c r="W53" s="13"/>
      <c r="X53" s="13"/>
      <c r="Y53" s="13"/>
      <c r="Z53" s="13"/>
    </row>
    <row r="54" spans="1:26" ht="15.75" customHeight="1">
      <c r="A54" s="30">
        <v>44993</v>
      </c>
      <c r="B54" s="35" t="s">
        <v>151</v>
      </c>
      <c r="C54" s="25" t="s">
        <v>148</v>
      </c>
      <c r="D54" s="25" t="s">
        <v>149</v>
      </c>
      <c r="E54" s="25"/>
      <c r="F54" s="29"/>
      <c r="G54" s="18"/>
      <c r="H54" s="13"/>
      <c r="I54" s="13"/>
      <c r="J54" s="13"/>
      <c r="K54" s="13"/>
      <c r="L54" s="13"/>
      <c r="M54" s="13"/>
      <c r="N54" s="13"/>
      <c r="O54" s="13"/>
      <c r="P54" s="13"/>
      <c r="Q54" s="13"/>
      <c r="R54" s="13"/>
      <c r="S54" s="13"/>
      <c r="T54" s="13"/>
      <c r="U54" s="13"/>
      <c r="V54" s="13"/>
      <c r="W54" s="13"/>
      <c r="X54" s="13"/>
      <c r="Y54" s="13"/>
      <c r="Z54" s="13"/>
    </row>
    <row r="55" spans="1:26" ht="15.75" customHeight="1">
      <c r="A55" s="30">
        <v>45024</v>
      </c>
      <c r="B55" s="35" t="s">
        <v>152</v>
      </c>
      <c r="C55" s="25" t="s">
        <v>148</v>
      </c>
      <c r="D55" s="25" t="s">
        <v>149</v>
      </c>
      <c r="E55" s="25"/>
      <c r="F55" s="29"/>
      <c r="G55" s="18"/>
      <c r="H55" s="13"/>
      <c r="I55" s="13"/>
      <c r="J55" s="13"/>
      <c r="K55" s="13"/>
      <c r="L55" s="13"/>
      <c r="M55" s="13"/>
      <c r="N55" s="13"/>
      <c r="O55" s="13"/>
      <c r="P55" s="13"/>
      <c r="Q55" s="13"/>
      <c r="R55" s="13"/>
      <c r="S55" s="13"/>
      <c r="T55" s="13"/>
      <c r="U55" s="13"/>
      <c r="V55" s="13"/>
      <c r="W55" s="13"/>
      <c r="X55" s="13"/>
      <c r="Y55" s="13"/>
      <c r="Z55" s="13"/>
    </row>
    <row r="56" spans="1:26" ht="19.5" customHeight="1">
      <c r="A56" s="13"/>
      <c r="B56" s="19"/>
      <c r="C56" s="1"/>
      <c r="D56" s="1"/>
      <c r="E56" s="2881" t="s">
        <v>153</v>
      </c>
      <c r="F56" s="2874"/>
      <c r="G56" s="18"/>
      <c r="H56" s="13"/>
      <c r="I56" s="13"/>
      <c r="J56" s="13"/>
      <c r="K56" s="13"/>
      <c r="L56" s="13"/>
      <c r="M56" s="13"/>
      <c r="N56" s="13"/>
      <c r="O56" s="13"/>
      <c r="P56" s="13"/>
      <c r="Q56" s="13"/>
      <c r="R56" s="13"/>
      <c r="S56" s="13"/>
      <c r="T56" s="13"/>
      <c r="U56" s="13"/>
      <c r="V56" s="13"/>
      <c r="W56" s="13"/>
      <c r="X56" s="13"/>
      <c r="Y56" s="13"/>
      <c r="Z56" s="13"/>
    </row>
    <row r="57" spans="1:26" ht="19.5" customHeight="1">
      <c r="A57" s="13"/>
      <c r="B57" s="20" t="s">
        <v>154</v>
      </c>
      <c r="C57" s="2876"/>
      <c r="D57" s="2874"/>
      <c r="E57" s="2877" t="s">
        <v>155</v>
      </c>
      <c r="F57" s="2874"/>
      <c r="G57" s="18"/>
      <c r="H57" s="13"/>
      <c r="I57" s="13"/>
      <c r="J57" s="13"/>
      <c r="K57" s="13"/>
      <c r="L57" s="13"/>
      <c r="M57" s="13"/>
      <c r="N57" s="13"/>
      <c r="O57" s="13"/>
      <c r="P57" s="13"/>
      <c r="Q57" s="13"/>
      <c r="R57" s="13"/>
      <c r="S57" s="13"/>
      <c r="T57" s="13"/>
      <c r="U57" s="13"/>
      <c r="V57" s="13"/>
      <c r="W57" s="13"/>
      <c r="X57" s="13"/>
      <c r="Y57" s="13"/>
      <c r="Z57" s="13"/>
    </row>
    <row r="58" spans="1:26" ht="15.75" customHeight="1">
      <c r="A58" s="13"/>
      <c r="B58" s="19"/>
      <c r="C58" s="1"/>
      <c r="D58" s="1"/>
      <c r="E58" s="1"/>
      <c r="F58" s="13"/>
      <c r="G58" s="18"/>
      <c r="H58" s="13"/>
      <c r="I58" s="13"/>
      <c r="J58" s="13"/>
      <c r="K58" s="13"/>
      <c r="L58" s="13"/>
      <c r="M58" s="13"/>
      <c r="N58" s="13"/>
      <c r="O58" s="13"/>
      <c r="P58" s="13"/>
      <c r="Q58" s="13"/>
      <c r="R58" s="13"/>
      <c r="S58" s="13"/>
      <c r="T58" s="13"/>
      <c r="U58" s="13"/>
      <c r="V58" s="13"/>
      <c r="W58" s="13"/>
      <c r="X58" s="13"/>
      <c r="Y58" s="13"/>
      <c r="Z58" s="13"/>
    </row>
    <row r="59" spans="1:26" ht="15.75" customHeight="1">
      <c r="A59" s="13"/>
      <c r="B59" s="19"/>
      <c r="C59" s="1"/>
      <c r="D59" s="1"/>
      <c r="E59" s="1"/>
      <c r="F59" s="13"/>
      <c r="G59" s="18"/>
      <c r="H59" s="13"/>
      <c r="I59" s="13"/>
      <c r="J59" s="13"/>
      <c r="K59" s="13"/>
      <c r="L59" s="13"/>
      <c r="M59" s="13"/>
      <c r="N59" s="13"/>
      <c r="O59" s="13"/>
      <c r="P59" s="13"/>
      <c r="Q59" s="13"/>
      <c r="R59" s="13"/>
      <c r="S59" s="13"/>
      <c r="T59" s="13"/>
      <c r="U59" s="13"/>
      <c r="V59" s="13"/>
      <c r="W59" s="13"/>
      <c r="X59" s="13"/>
      <c r="Y59" s="13"/>
      <c r="Z59" s="13"/>
    </row>
    <row r="60" spans="1:26" ht="15.75" customHeight="1">
      <c r="A60" s="13"/>
      <c r="B60" s="19"/>
      <c r="C60" s="1"/>
      <c r="D60" s="1"/>
      <c r="E60" s="1"/>
      <c r="F60" s="13"/>
      <c r="G60" s="18"/>
      <c r="H60" s="13"/>
      <c r="I60" s="13"/>
      <c r="J60" s="13"/>
      <c r="K60" s="13"/>
      <c r="L60" s="13"/>
      <c r="M60" s="13"/>
      <c r="N60" s="13"/>
      <c r="O60" s="13"/>
      <c r="P60" s="13"/>
      <c r="Q60" s="13"/>
      <c r="R60" s="13"/>
      <c r="S60" s="13"/>
      <c r="T60" s="13"/>
      <c r="U60" s="13"/>
      <c r="V60" s="13"/>
      <c r="W60" s="13"/>
      <c r="X60" s="13"/>
      <c r="Y60" s="13"/>
      <c r="Z60" s="13"/>
    </row>
    <row r="61" spans="1:26" ht="15.75" customHeight="1">
      <c r="A61" s="13"/>
      <c r="B61" s="19"/>
      <c r="C61" s="1"/>
      <c r="D61" s="1"/>
      <c r="E61" s="1"/>
      <c r="F61" s="13"/>
      <c r="G61" s="18"/>
      <c r="H61" s="13"/>
      <c r="I61" s="13"/>
      <c r="J61" s="13"/>
      <c r="K61" s="13"/>
      <c r="L61" s="13"/>
      <c r="M61" s="13"/>
      <c r="N61" s="13"/>
      <c r="O61" s="13"/>
      <c r="P61" s="13"/>
      <c r="Q61" s="13"/>
      <c r="R61" s="13"/>
      <c r="S61" s="13"/>
      <c r="T61" s="13"/>
      <c r="U61" s="13"/>
      <c r="V61" s="13"/>
      <c r="W61" s="13"/>
      <c r="X61" s="13"/>
      <c r="Y61" s="13"/>
      <c r="Z61" s="13"/>
    </row>
    <row r="62" spans="1:26" ht="15.75" customHeight="1">
      <c r="A62" s="13"/>
      <c r="B62" s="19"/>
      <c r="C62" s="1"/>
      <c r="D62" s="1"/>
      <c r="E62" s="1"/>
      <c r="F62" s="13"/>
      <c r="G62" s="18"/>
      <c r="H62" s="13"/>
      <c r="I62" s="13"/>
      <c r="J62" s="13"/>
      <c r="K62" s="13"/>
      <c r="L62" s="13"/>
      <c r="M62" s="13"/>
      <c r="N62" s="13"/>
      <c r="O62" s="13"/>
      <c r="P62" s="13"/>
      <c r="Q62" s="13"/>
      <c r="R62" s="13"/>
      <c r="S62" s="13"/>
      <c r="T62" s="13"/>
      <c r="U62" s="13"/>
      <c r="V62" s="13"/>
      <c r="W62" s="13"/>
      <c r="X62" s="13"/>
      <c r="Y62" s="13"/>
      <c r="Z62" s="13"/>
    </row>
    <row r="63" spans="1:26" ht="15.75" customHeight="1">
      <c r="A63" s="13"/>
      <c r="B63" s="19"/>
      <c r="C63" s="1"/>
      <c r="D63" s="1"/>
      <c r="E63" s="1"/>
      <c r="F63" s="13"/>
      <c r="G63" s="18"/>
      <c r="H63" s="13"/>
      <c r="I63" s="13"/>
      <c r="J63" s="13"/>
      <c r="K63" s="13"/>
      <c r="L63" s="13"/>
      <c r="M63" s="13"/>
      <c r="N63" s="13"/>
      <c r="O63" s="13"/>
      <c r="P63" s="13"/>
      <c r="Q63" s="13"/>
      <c r="R63" s="13"/>
      <c r="S63" s="13"/>
      <c r="T63" s="13"/>
      <c r="U63" s="13"/>
      <c r="V63" s="13"/>
      <c r="W63" s="13"/>
      <c r="X63" s="13"/>
      <c r="Y63" s="13"/>
      <c r="Z63" s="13"/>
    </row>
    <row r="64" spans="1:26" ht="15.75" customHeight="1">
      <c r="A64" s="13"/>
      <c r="B64" s="19"/>
      <c r="C64" s="1"/>
      <c r="D64" s="1"/>
      <c r="E64" s="1"/>
      <c r="F64" s="13"/>
      <c r="G64" s="18"/>
      <c r="H64" s="13"/>
      <c r="I64" s="13"/>
      <c r="J64" s="13"/>
      <c r="K64" s="13"/>
      <c r="L64" s="13"/>
      <c r="M64" s="13"/>
      <c r="N64" s="13"/>
      <c r="O64" s="13"/>
      <c r="P64" s="13"/>
      <c r="Q64" s="13"/>
      <c r="R64" s="13"/>
      <c r="S64" s="13"/>
      <c r="T64" s="13"/>
      <c r="U64" s="13"/>
      <c r="V64" s="13"/>
      <c r="W64" s="13"/>
      <c r="X64" s="13"/>
      <c r="Y64" s="13"/>
      <c r="Z64" s="13"/>
    </row>
    <row r="65" spans="1:26" ht="15.75" customHeight="1">
      <c r="A65" s="13"/>
      <c r="B65" s="19"/>
      <c r="C65" s="1"/>
      <c r="D65" s="1"/>
      <c r="E65" s="1"/>
      <c r="F65" s="13"/>
      <c r="G65" s="18"/>
      <c r="H65" s="13"/>
      <c r="I65" s="13"/>
      <c r="J65" s="13"/>
      <c r="K65" s="13"/>
      <c r="L65" s="13"/>
      <c r="M65" s="13"/>
      <c r="N65" s="13"/>
      <c r="O65" s="13"/>
      <c r="P65" s="13"/>
      <c r="Q65" s="13"/>
      <c r="R65" s="13"/>
      <c r="S65" s="13"/>
      <c r="T65" s="13"/>
      <c r="U65" s="13"/>
      <c r="V65" s="13"/>
      <c r="W65" s="13"/>
      <c r="X65" s="13"/>
      <c r="Y65" s="13"/>
      <c r="Z65" s="13"/>
    </row>
    <row r="66" spans="1:26" ht="15.75" customHeight="1">
      <c r="A66" s="13"/>
      <c r="B66" s="19"/>
      <c r="C66" s="1"/>
      <c r="D66" s="1"/>
      <c r="E66" s="1"/>
      <c r="F66" s="13"/>
      <c r="G66" s="18"/>
      <c r="H66" s="13"/>
      <c r="I66" s="13"/>
      <c r="J66" s="13"/>
      <c r="K66" s="13"/>
      <c r="L66" s="13"/>
      <c r="M66" s="13"/>
      <c r="N66" s="13"/>
      <c r="O66" s="13"/>
      <c r="P66" s="13"/>
      <c r="Q66" s="13"/>
      <c r="R66" s="13"/>
      <c r="S66" s="13"/>
      <c r="T66" s="13"/>
      <c r="U66" s="13"/>
      <c r="V66" s="13"/>
      <c r="W66" s="13"/>
      <c r="X66" s="13"/>
      <c r="Y66" s="13"/>
      <c r="Z66" s="13"/>
    </row>
    <row r="67" spans="1:26" ht="15.75" customHeight="1">
      <c r="A67" s="13"/>
      <c r="B67" s="19"/>
      <c r="C67" s="1"/>
      <c r="D67" s="1"/>
      <c r="E67" s="1"/>
      <c r="F67" s="13"/>
      <c r="G67" s="18"/>
      <c r="H67" s="13"/>
      <c r="I67" s="13"/>
      <c r="J67" s="13"/>
      <c r="K67" s="13"/>
      <c r="L67" s="13"/>
      <c r="M67" s="13"/>
      <c r="N67" s="13"/>
      <c r="O67" s="13"/>
      <c r="P67" s="13"/>
      <c r="Q67" s="13"/>
      <c r="R67" s="13"/>
      <c r="S67" s="13"/>
      <c r="T67" s="13"/>
      <c r="U67" s="13"/>
      <c r="V67" s="13"/>
      <c r="W67" s="13"/>
      <c r="X67" s="13"/>
      <c r="Y67" s="13"/>
      <c r="Z67" s="13"/>
    </row>
    <row r="68" spans="1:26" ht="15.75" customHeight="1">
      <c r="A68" s="13"/>
      <c r="B68" s="19"/>
      <c r="C68" s="1"/>
      <c r="D68" s="1"/>
      <c r="E68" s="1"/>
      <c r="F68" s="13"/>
      <c r="G68" s="18"/>
      <c r="H68" s="13"/>
      <c r="I68" s="13"/>
      <c r="J68" s="13"/>
      <c r="K68" s="13"/>
      <c r="L68" s="13"/>
      <c r="M68" s="13"/>
      <c r="N68" s="13"/>
      <c r="O68" s="13"/>
      <c r="P68" s="13"/>
      <c r="Q68" s="13"/>
      <c r="R68" s="13"/>
      <c r="S68" s="13"/>
      <c r="T68" s="13"/>
      <c r="U68" s="13"/>
      <c r="V68" s="13"/>
      <c r="W68" s="13"/>
      <c r="X68" s="13"/>
      <c r="Y68" s="13"/>
      <c r="Z68" s="13"/>
    </row>
    <row r="69" spans="1:26" ht="15.75" customHeight="1">
      <c r="A69" s="13"/>
      <c r="B69" s="19"/>
      <c r="C69" s="1"/>
      <c r="D69" s="1"/>
      <c r="E69" s="1"/>
      <c r="F69" s="13"/>
      <c r="G69" s="18"/>
      <c r="H69" s="13"/>
      <c r="I69" s="13"/>
      <c r="J69" s="13"/>
      <c r="K69" s="13"/>
      <c r="L69" s="13"/>
      <c r="M69" s="13"/>
      <c r="N69" s="13"/>
      <c r="O69" s="13"/>
      <c r="P69" s="13"/>
      <c r="Q69" s="13"/>
      <c r="R69" s="13"/>
      <c r="S69" s="13"/>
      <c r="T69" s="13"/>
      <c r="U69" s="13"/>
      <c r="V69" s="13"/>
      <c r="W69" s="13"/>
      <c r="X69" s="13"/>
      <c r="Y69" s="13"/>
      <c r="Z69" s="13"/>
    </row>
    <row r="70" spans="1:26" ht="15.75" customHeight="1">
      <c r="A70" s="13"/>
      <c r="B70" s="19"/>
      <c r="C70" s="1"/>
      <c r="D70" s="1"/>
      <c r="E70" s="1"/>
      <c r="F70" s="13"/>
      <c r="G70" s="18"/>
      <c r="H70" s="13"/>
      <c r="I70" s="13"/>
      <c r="J70" s="13"/>
      <c r="K70" s="13"/>
      <c r="L70" s="13"/>
      <c r="M70" s="13"/>
      <c r="N70" s="13"/>
      <c r="O70" s="13"/>
      <c r="P70" s="13"/>
      <c r="Q70" s="13"/>
      <c r="R70" s="13"/>
      <c r="S70" s="13"/>
      <c r="T70" s="13"/>
      <c r="U70" s="13"/>
      <c r="V70" s="13"/>
      <c r="W70" s="13"/>
      <c r="X70" s="13"/>
      <c r="Y70" s="13"/>
      <c r="Z70" s="13"/>
    </row>
    <row r="71" spans="1:26" ht="15.75" customHeight="1">
      <c r="A71" s="13"/>
      <c r="B71" s="19"/>
      <c r="C71" s="1"/>
      <c r="D71" s="1"/>
      <c r="E71" s="1"/>
      <c r="F71" s="13"/>
      <c r="G71" s="18"/>
      <c r="H71" s="13"/>
      <c r="I71" s="13"/>
      <c r="J71" s="13"/>
      <c r="K71" s="13"/>
      <c r="L71" s="13"/>
      <c r="M71" s="13"/>
      <c r="N71" s="13"/>
      <c r="O71" s="13"/>
      <c r="P71" s="13"/>
      <c r="Q71" s="13"/>
      <c r="R71" s="13"/>
      <c r="S71" s="13"/>
      <c r="T71" s="13"/>
      <c r="U71" s="13"/>
      <c r="V71" s="13"/>
      <c r="W71" s="13"/>
      <c r="X71" s="13"/>
      <c r="Y71" s="13"/>
      <c r="Z71" s="13"/>
    </row>
    <row r="72" spans="1:26" ht="15.75" customHeight="1">
      <c r="A72" s="13"/>
      <c r="B72" s="19"/>
      <c r="C72" s="1"/>
      <c r="D72" s="1"/>
      <c r="E72" s="1"/>
      <c r="F72" s="13"/>
      <c r="G72" s="18"/>
      <c r="H72" s="13"/>
      <c r="I72" s="13"/>
      <c r="J72" s="13"/>
      <c r="K72" s="13"/>
      <c r="L72" s="13"/>
      <c r="M72" s="13"/>
      <c r="N72" s="13"/>
      <c r="O72" s="13"/>
      <c r="P72" s="13"/>
      <c r="Q72" s="13"/>
      <c r="R72" s="13"/>
      <c r="S72" s="13"/>
      <c r="T72" s="13"/>
      <c r="U72" s="13"/>
      <c r="V72" s="13"/>
      <c r="W72" s="13"/>
      <c r="X72" s="13"/>
      <c r="Y72" s="13"/>
      <c r="Z72" s="13"/>
    </row>
    <row r="73" spans="1:26" ht="15.75" customHeight="1">
      <c r="A73" s="13"/>
      <c r="B73" s="19"/>
      <c r="C73" s="1"/>
      <c r="D73" s="1"/>
      <c r="E73" s="1"/>
      <c r="F73" s="13"/>
      <c r="G73" s="18"/>
      <c r="H73" s="13"/>
      <c r="I73" s="13"/>
      <c r="J73" s="13"/>
      <c r="K73" s="13"/>
      <c r="L73" s="13"/>
      <c r="M73" s="13"/>
      <c r="N73" s="13"/>
      <c r="O73" s="13"/>
      <c r="P73" s="13"/>
      <c r="Q73" s="13"/>
      <c r="R73" s="13"/>
      <c r="S73" s="13"/>
      <c r="T73" s="13"/>
      <c r="U73" s="13"/>
      <c r="V73" s="13"/>
      <c r="W73" s="13"/>
      <c r="X73" s="13"/>
      <c r="Y73" s="13"/>
      <c r="Z73" s="13"/>
    </row>
    <row r="74" spans="1:26" ht="15.75" customHeight="1">
      <c r="A74" s="13"/>
      <c r="B74" s="19"/>
      <c r="C74" s="1"/>
      <c r="D74" s="1"/>
      <c r="E74" s="1"/>
      <c r="F74" s="13"/>
      <c r="G74" s="18"/>
      <c r="H74" s="13"/>
      <c r="I74" s="13"/>
      <c r="J74" s="13"/>
      <c r="K74" s="13"/>
      <c r="L74" s="13"/>
      <c r="M74" s="13"/>
      <c r="N74" s="13"/>
      <c r="O74" s="13"/>
      <c r="P74" s="13"/>
      <c r="Q74" s="13"/>
      <c r="R74" s="13"/>
      <c r="S74" s="13"/>
      <c r="T74" s="13"/>
      <c r="U74" s="13"/>
      <c r="V74" s="13"/>
      <c r="W74" s="13"/>
      <c r="X74" s="13"/>
      <c r="Y74" s="13"/>
      <c r="Z74" s="13"/>
    </row>
    <row r="75" spans="1:26" ht="15.75" customHeight="1">
      <c r="A75" s="13"/>
      <c r="B75" s="19"/>
      <c r="C75" s="1"/>
      <c r="D75" s="1"/>
      <c r="E75" s="1"/>
      <c r="F75" s="13"/>
      <c r="G75" s="18"/>
      <c r="H75" s="13"/>
      <c r="I75" s="13"/>
      <c r="J75" s="13"/>
      <c r="K75" s="13"/>
      <c r="L75" s="13"/>
      <c r="M75" s="13"/>
      <c r="N75" s="13"/>
      <c r="O75" s="13"/>
      <c r="P75" s="13"/>
      <c r="Q75" s="13"/>
      <c r="R75" s="13"/>
      <c r="S75" s="13"/>
      <c r="T75" s="13"/>
      <c r="U75" s="13"/>
      <c r="V75" s="13"/>
      <c r="W75" s="13"/>
      <c r="X75" s="13"/>
      <c r="Y75" s="13"/>
      <c r="Z75" s="13"/>
    </row>
    <row r="76" spans="1:26" ht="15.75" customHeight="1">
      <c r="A76" s="13"/>
      <c r="B76" s="19"/>
      <c r="C76" s="1"/>
      <c r="D76" s="1"/>
      <c r="E76" s="1"/>
      <c r="F76" s="13"/>
      <c r="G76" s="18"/>
      <c r="H76" s="13"/>
      <c r="I76" s="13"/>
      <c r="J76" s="13"/>
      <c r="K76" s="13"/>
      <c r="L76" s="13"/>
      <c r="M76" s="13"/>
      <c r="N76" s="13"/>
      <c r="O76" s="13"/>
      <c r="P76" s="13"/>
      <c r="Q76" s="13"/>
      <c r="R76" s="13"/>
      <c r="S76" s="13"/>
      <c r="T76" s="13"/>
      <c r="U76" s="13"/>
      <c r="V76" s="13"/>
      <c r="W76" s="13"/>
      <c r="X76" s="13"/>
      <c r="Y76" s="13"/>
      <c r="Z76" s="13"/>
    </row>
    <row r="77" spans="1:26" ht="15.75" customHeight="1">
      <c r="A77" s="13"/>
      <c r="B77" s="19"/>
      <c r="C77" s="1"/>
      <c r="D77" s="1"/>
      <c r="E77" s="1"/>
      <c r="F77" s="13"/>
      <c r="G77" s="18"/>
      <c r="H77" s="13"/>
      <c r="I77" s="13"/>
      <c r="J77" s="13"/>
      <c r="K77" s="13"/>
      <c r="L77" s="13"/>
      <c r="M77" s="13"/>
      <c r="N77" s="13"/>
      <c r="O77" s="13"/>
      <c r="P77" s="13"/>
      <c r="Q77" s="13"/>
      <c r="R77" s="13"/>
      <c r="S77" s="13"/>
      <c r="T77" s="13"/>
      <c r="U77" s="13"/>
      <c r="V77" s="13"/>
      <c r="W77" s="13"/>
      <c r="X77" s="13"/>
      <c r="Y77" s="13"/>
      <c r="Z77" s="13"/>
    </row>
    <row r="78" spans="1:26" ht="15.75" customHeight="1">
      <c r="A78" s="13"/>
      <c r="B78" s="19"/>
      <c r="C78" s="1"/>
      <c r="D78" s="1"/>
      <c r="E78" s="1"/>
      <c r="F78" s="13"/>
      <c r="G78" s="18"/>
      <c r="H78" s="13"/>
      <c r="I78" s="13"/>
      <c r="J78" s="13"/>
      <c r="K78" s="13"/>
      <c r="L78" s="13"/>
      <c r="M78" s="13"/>
      <c r="N78" s="13"/>
      <c r="O78" s="13"/>
      <c r="P78" s="13"/>
      <c r="Q78" s="13"/>
      <c r="R78" s="13"/>
      <c r="S78" s="13"/>
      <c r="T78" s="13"/>
      <c r="U78" s="13"/>
      <c r="V78" s="13"/>
      <c r="W78" s="13"/>
      <c r="X78" s="13"/>
      <c r="Y78" s="13"/>
      <c r="Z78" s="13"/>
    </row>
    <row r="79" spans="1:26" ht="15.75" customHeight="1">
      <c r="A79" s="13"/>
      <c r="B79" s="19"/>
      <c r="C79" s="1"/>
      <c r="D79" s="1"/>
      <c r="E79" s="1"/>
      <c r="F79" s="13"/>
      <c r="G79" s="18"/>
      <c r="H79" s="13"/>
      <c r="I79" s="13"/>
      <c r="J79" s="13"/>
      <c r="K79" s="13"/>
      <c r="L79" s="13"/>
      <c r="M79" s="13"/>
      <c r="N79" s="13"/>
      <c r="O79" s="13"/>
      <c r="P79" s="13"/>
      <c r="Q79" s="13"/>
      <c r="R79" s="13"/>
      <c r="S79" s="13"/>
      <c r="T79" s="13"/>
      <c r="U79" s="13"/>
      <c r="V79" s="13"/>
      <c r="W79" s="13"/>
      <c r="X79" s="13"/>
      <c r="Y79" s="13"/>
      <c r="Z79" s="13"/>
    </row>
    <row r="80" spans="1:26" ht="15.75" customHeight="1">
      <c r="A80" s="13"/>
      <c r="B80" s="19"/>
      <c r="C80" s="1"/>
      <c r="D80" s="1"/>
      <c r="E80" s="1"/>
      <c r="F80" s="13"/>
      <c r="G80" s="18"/>
      <c r="H80" s="13"/>
      <c r="I80" s="13"/>
      <c r="J80" s="13"/>
      <c r="K80" s="13"/>
      <c r="L80" s="13"/>
      <c r="M80" s="13"/>
      <c r="N80" s="13"/>
      <c r="O80" s="13"/>
      <c r="P80" s="13"/>
      <c r="Q80" s="13"/>
      <c r="R80" s="13"/>
      <c r="S80" s="13"/>
      <c r="T80" s="13"/>
      <c r="U80" s="13"/>
      <c r="V80" s="13"/>
      <c r="W80" s="13"/>
      <c r="X80" s="13"/>
      <c r="Y80" s="13"/>
      <c r="Z80" s="13"/>
    </row>
    <row r="81" spans="1:26" ht="15.75" customHeight="1">
      <c r="A81" s="13"/>
      <c r="B81" s="19"/>
      <c r="C81" s="1"/>
      <c r="D81" s="1"/>
      <c r="E81" s="1"/>
      <c r="F81" s="13"/>
      <c r="G81" s="18"/>
      <c r="H81" s="13"/>
      <c r="I81" s="13"/>
      <c r="J81" s="13"/>
      <c r="K81" s="13"/>
      <c r="L81" s="13"/>
      <c r="M81" s="13"/>
      <c r="N81" s="13"/>
      <c r="O81" s="13"/>
      <c r="P81" s="13"/>
      <c r="Q81" s="13"/>
      <c r="R81" s="13"/>
      <c r="S81" s="13"/>
      <c r="T81" s="13"/>
      <c r="U81" s="13"/>
      <c r="V81" s="13"/>
      <c r="W81" s="13"/>
      <c r="X81" s="13"/>
      <c r="Y81" s="13"/>
      <c r="Z81" s="13"/>
    </row>
    <row r="82" spans="1:26" ht="15.75" customHeight="1">
      <c r="A82" s="13"/>
      <c r="B82" s="19"/>
      <c r="C82" s="1"/>
      <c r="D82" s="1"/>
      <c r="E82" s="1"/>
      <c r="F82" s="13"/>
      <c r="G82" s="18"/>
      <c r="H82" s="13"/>
      <c r="I82" s="13"/>
      <c r="J82" s="13"/>
      <c r="K82" s="13"/>
      <c r="L82" s="13"/>
      <c r="M82" s="13"/>
      <c r="N82" s="13"/>
      <c r="O82" s="13"/>
      <c r="P82" s="13"/>
      <c r="Q82" s="13"/>
      <c r="R82" s="13"/>
      <c r="S82" s="13"/>
      <c r="T82" s="13"/>
      <c r="U82" s="13"/>
      <c r="V82" s="13"/>
      <c r="W82" s="13"/>
      <c r="X82" s="13"/>
      <c r="Y82" s="13"/>
      <c r="Z82" s="13"/>
    </row>
    <row r="83" spans="1:26" ht="15.75" customHeight="1">
      <c r="A83" s="13"/>
      <c r="B83" s="19"/>
      <c r="C83" s="1"/>
      <c r="D83" s="1"/>
      <c r="E83" s="1"/>
      <c r="F83" s="13"/>
      <c r="G83" s="18"/>
      <c r="H83" s="13"/>
      <c r="I83" s="13"/>
      <c r="J83" s="13"/>
      <c r="K83" s="13"/>
      <c r="L83" s="13"/>
      <c r="M83" s="13"/>
      <c r="N83" s="13"/>
      <c r="O83" s="13"/>
      <c r="P83" s="13"/>
      <c r="Q83" s="13"/>
      <c r="R83" s="13"/>
      <c r="S83" s="13"/>
      <c r="T83" s="13"/>
      <c r="U83" s="13"/>
      <c r="V83" s="13"/>
      <c r="W83" s="13"/>
      <c r="X83" s="13"/>
      <c r="Y83" s="13"/>
      <c r="Z83" s="13"/>
    </row>
    <row r="84" spans="1:26" ht="15.75" customHeight="1">
      <c r="A84" s="13"/>
      <c r="B84" s="19"/>
      <c r="C84" s="1"/>
      <c r="D84" s="1"/>
      <c r="E84" s="1"/>
      <c r="F84" s="13"/>
      <c r="G84" s="18"/>
      <c r="H84" s="13"/>
      <c r="I84" s="13"/>
      <c r="J84" s="13"/>
      <c r="K84" s="13"/>
      <c r="L84" s="13"/>
      <c r="M84" s="13"/>
      <c r="N84" s="13"/>
      <c r="O84" s="13"/>
      <c r="P84" s="13"/>
      <c r="Q84" s="13"/>
      <c r="R84" s="13"/>
      <c r="S84" s="13"/>
      <c r="T84" s="13"/>
      <c r="U84" s="13"/>
      <c r="V84" s="13"/>
      <c r="W84" s="13"/>
      <c r="X84" s="13"/>
      <c r="Y84" s="13"/>
      <c r="Z84" s="13"/>
    </row>
    <row r="85" spans="1:26" ht="15.75" customHeight="1">
      <c r="A85" s="13"/>
      <c r="B85" s="19"/>
      <c r="C85" s="1"/>
      <c r="D85" s="1"/>
      <c r="E85" s="1"/>
      <c r="F85" s="13"/>
      <c r="G85" s="18"/>
      <c r="H85" s="13"/>
      <c r="I85" s="13"/>
      <c r="J85" s="13"/>
      <c r="K85" s="13"/>
      <c r="L85" s="13"/>
      <c r="M85" s="13"/>
      <c r="N85" s="13"/>
      <c r="O85" s="13"/>
      <c r="P85" s="13"/>
      <c r="Q85" s="13"/>
      <c r="R85" s="13"/>
      <c r="S85" s="13"/>
      <c r="T85" s="13"/>
      <c r="U85" s="13"/>
      <c r="V85" s="13"/>
      <c r="W85" s="13"/>
      <c r="X85" s="13"/>
      <c r="Y85" s="13"/>
      <c r="Z85" s="13"/>
    </row>
    <row r="86" spans="1:26" ht="15.75" customHeight="1">
      <c r="A86" s="13"/>
      <c r="B86" s="19"/>
      <c r="C86" s="1"/>
      <c r="D86" s="1"/>
      <c r="E86" s="1"/>
      <c r="F86" s="13"/>
      <c r="G86" s="18"/>
      <c r="H86" s="13"/>
      <c r="I86" s="13"/>
      <c r="J86" s="13"/>
      <c r="K86" s="13"/>
      <c r="L86" s="13"/>
      <c r="M86" s="13"/>
      <c r="N86" s="13"/>
      <c r="O86" s="13"/>
      <c r="P86" s="13"/>
      <c r="Q86" s="13"/>
      <c r="R86" s="13"/>
      <c r="S86" s="13"/>
      <c r="T86" s="13"/>
      <c r="U86" s="13"/>
      <c r="V86" s="13"/>
      <c r="W86" s="13"/>
      <c r="X86" s="13"/>
      <c r="Y86" s="13"/>
      <c r="Z86" s="13"/>
    </row>
    <row r="87" spans="1:26" ht="15.75" customHeight="1">
      <c r="A87" s="13"/>
      <c r="B87" s="19"/>
      <c r="C87" s="1"/>
      <c r="D87" s="1"/>
      <c r="E87" s="1"/>
      <c r="F87" s="13"/>
      <c r="G87" s="18"/>
      <c r="H87" s="13"/>
      <c r="I87" s="13"/>
      <c r="J87" s="13"/>
      <c r="K87" s="13"/>
      <c r="L87" s="13"/>
      <c r="M87" s="13"/>
      <c r="N87" s="13"/>
      <c r="O87" s="13"/>
      <c r="P87" s="13"/>
      <c r="Q87" s="13"/>
      <c r="R87" s="13"/>
      <c r="S87" s="13"/>
      <c r="T87" s="13"/>
      <c r="U87" s="13"/>
      <c r="V87" s="13"/>
      <c r="W87" s="13"/>
      <c r="X87" s="13"/>
      <c r="Y87" s="13"/>
      <c r="Z87" s="13"/>
    </row>
    <row r="88" spans="1:26" ht="15.75" customHeight="1">
      <c r="A88" s="13"/>
      <c r="B88" s="19"/>
      <c r="C88" s="1"/>
      <c r="D88" s="1"/>
      <c r="E88" s="1"/>
      <c r="F88" s="13"/>
      <c r="G88" s="18"/>
      <c r="H88" s="13"/>
      <c r="I88" s="13"/>
      <c r="J88" s="13"/>
      <c r="K88" s="13"/>
      <c r="L88" s="13"/>
      <c r="M88" s="13"/>
      <c r="N88" s="13"/>
      <c r="O88" s="13"/>
      <c r="P88" s="13"/>
      <c r="Q88" s="13"/>
      <c r="R88" s="13"/>
      <c r="S88" s="13"/>
      <c r="T88" s="13"/>
      <c r="U88" s="13"/>
      <c r="V88" s="13"/>
      <c r="W88" s="13"/>
      <c r="X88" s="13"/>
      <c r="Y88" s="13"/>
      <c r="Z88" s="13"/>
    </row>
    <row r="89" spans="1:26" ht="15.75" customHeight="1">
      <c r="A89" s="13"/>
      <c r="B89" s="19"/>
      <c r="C89" s="1"/>
      <c r="D89" s="1"/>
      <c r="E89" s="1"/>
      <c r="F89" s="13"/>
      <c r="G89" s="18"/>
      <c r="H89" s="13"/>
      <c r="I89" s="13"/>
      <c r="J89" s="13"/>
      <c r="K89" s="13"/>
      <c r="L89" s="13"/>
      <c r="M89" s="13"/>
      <c r="N89" s="13"/>
      <c r="O89" s="13"/>
      <c r="P89" s="13"/>
      <c r="Q89" s="13"/>
      <c r="R89" s="13"/>
      <c r="S89" s="13"/>
      <c r="T89" s="13"/>
      <c r="U89" s="13"/>
      <c r="V89" s="13"/>
      <c r="W89" s="13"/>
      <c r="X89" s="13"/>
      <c r="Y89" s="13"/>
      <c r="Z89" s="13"/>
    </row>
    <row r="90" spans="1:26" ht="15.75" customHeight="1">
      <c r="A90" s="13"/>
      <c r="B90" s="19"/>
      <c r="C90" s="1"/>
      <c r="D90" s="1"/>
      <c r="E90" s="1"/>
      <c r="F90" s="13"/>
      <c r="G90" s="18"/>
      <c r="H90" s="13"/>
      <c r="I90" s="13"/>
      <c r="J90" s="13"/>
      <c r="K90" s="13"/>
      <c r="L90" s="13"/>
      <c r="M90" s="13"/>
      <c r="N90" s="13"/>
      <c r="O90" s="13"/>
      <c r="P90" s="13"/>
      <c r="Q90" s="13"/>
      <c r="R90" s="13"/>
      <c r="S90" s="13"/>
      <c r="T90" s="13"/>
      <c r="U90" s="13"/>
      <c r="V90" s="13"/>
      <c r="W90" s="13"/>
      <c r="X90" s="13"/>
      <c r="Y90" s="13"/>
      <c r="Z90" s="13"/>
    </row>
    <row r="91" spans="1:26" ht="15.75" customHeight="1">
      <c r="A91" s="13"/>
      <c r="B91" s="19"/>
      <c r="C91" s="1"/>
      <c r="D91" s="1"/>
      <c r="E91" s="1"/>
      <c r="F91" s="13"/>
      <c r="G91" s="18"/>
      <c r="H91" s="13"/>
      <c r="I91" s="13"/>
      <c r="J91" s="13"/>
      <c r="K91" s="13"/>
      <c r="L91" s="13"/>
      <c r="M91" s="13"/>
      <c r="N91" s="13"/>
      <c r="O91" s="13"/>
      <c r="P91" s="13"/>
      <c r="Q91" s="13"/>
      <c r="R91" s="13"/>
      <c r="S91" s="13"/>
      <c r="T91" s="13"/>
      <c r="U91" s="13"/>
      <c r="V91" s="13"/>
      <c r="W91" s="13"/>
      <c r="X91" s="13"/>
      <c r="Y91" s="13"/>
      <c r="Z91" s="13"/>
    </row>
    <row r="92" spans="1:26" ht="15.75" customHeight="1">
      <c r="A92" s="13"/>
      <c r="B92" s="19"/>
      <c r="C92" s="1"/>
      <c r="D92" s="1"/>
      <c r="E92" s="1"/>
      <c r="F92" s="13"/>
      <c r="G92" s="18"/>
      <c r="H92" s="13"/>
      <c r="I92" s="13"/>
      <c r="J92" s="13"/>
      <c r="K92" s="13"/>
      <c r="L92" s="13"/>
      <c r="M92" s="13"/>
      <c r="N92" s="13"/>
      <c r="O92" s="13"/>
      <c r="P92" s="13"/>
      <c r="Q92" s="13"/>
      <c r="R92" s="13"/>
      <c r="S92" s="13"/>
      <c r="T92" s="13"/>
      <c r="U92" s="13"/>
      <c r="V92" s="13"/>
      <c r="W92" s="13"/>
      <c r="X92" s="13"/>
      <c r="Y92" s="13"/>
      <c r="Z92" s="13"/>
    </row>
    <row r="93" spans="1:26" ht="15.75" customHeight="1">
      <c r="A93" s="13"/>
      <c r="B93" s="19"/>
      <c r="C93" s="1"/>
      <c r="D93" s="1"/>
      <c r="E93" s="1"/>
      <c r="F93" s="13"/>
      <c r="G93" s="18"/>
      <c r="H93" s="13"/>
      <c r="I93" s="13"/>
      <c r="J93" s="13"/>
      <c r="K93" s="13"/>
      <c r="L93" s="13"/>
      <c r="M93" s="13"/>
      <c r="N93" s="13"/>
      <c r="O93" s="13"/>
      <c r="P93" s="13"/>
      <c r="Q93" s="13"/>
      <c r="R93" s="13"/>
      <c r="S93" s="13"/>
      <c r="T93" s="13"/>
      <c r="U93" s="13"/>
      <c r="V93" s="13"/>
      <c r="W93" s="13"/>
      <c r="X93" s="13"/>
      <c r="Y93" s="13"/>
      <c r="Z93" s="13"/>
    </row>
    <row r="94" spans="1:26" ht="15.75" customHeight="1">
      <c r="A94" s="13"/>
      <c r="B94" s="19"/>
      <c r="C94" s="1"/>
      <c r="D94" s="1"/>
      <c r="E94" s="1"/>
      <c r="F94" s="13"/>
      <c r="G94" s="18"/>
      <c r="H94" s="13"/>
      <c r="I94" s="13"/>
      <c r="J94" s="13"/>
      <c r="K94" s="13"/>
      <c r="L94" s="13"/>
      <c r="M94" s="13"/>
      <c r="N94" s="13"/>
      <c r="O94" s="13"/>
      <c r="P94" s="13"/>
      <c r="Q94" s="13"/>
      <c r="R94" s="13"/>
      <c r="S94" s="13"/>
      <c r="T94" s="13"/>
      <c r="U94" s="13"/>
      <c r="V94" s="13"/>
      <c r="W94" s="13"/>
      <c r="X94" s="13"/>
      <c r="Y94" s="13"/>
      <c r="Z94" s="13"/>
    </row>
    <row r="95" spans="1:26" ht="15.75" customHeight="1">
      <c r="A95" s="13"/>
      <c r="B95" s="19"/>
      <c r="C95" s="1"/>
      <c r="D95" s="1"/>
      <c r="E95" s="1"/>
      <c r="F95" s="13"/>
      <c r="G95" s="18"/>
      <c r="H95" s="13"/>
      <c r="I95" s="13"/>
      <c r="J95" s="13"/>
      <c r="K95" s="13"/>
      <c r="L95" s="13"/>
      <c r="M95" s="13"/>
      <c r="N95" s="13"/>
      <c r="O95" s="13"/>
      <c r="P95" s="13"/>
      <c r="Q95" s="13"/>
      <c r="R95" s="13"/>
      <c r="S95" s="13"/>
      <c r="T95" s="13"/>
      <c r="U95" s="13"/>
      <c r="V95" s="13"/>
      <c r="W95" s="13"/>
      <c r="X95" s="13"/>
      <c r="Y95" s="13"/>
      <c r="Z95" s="13"/>
    </row>
    <row r="96" spans="1:26" ht="15.75" customHeight="1">
      <c r="A96" s="13"/>
      <c r="B96" s="19"/>
      <c r="C96" s="1"/>
      <c r="D96" s="1"/>
      <c r="E96" s="1"/>
      <c r="F96" s="13"/>
      <c r="G96" s="18"/>
      <c r="H96" s="13"/>
      <c r="I96" s="13"/>
      <c r="J96" s="13"/>
      <c r="K96" s="13"/>
      <c r="L96" s="13"/>
      <c r="M96" s="13"/>
      <c r="N96" s="13"/>
      <c r="O96" s="13"/>
      <c r="P96" s="13"/>
      <c r="Q96" s="13"/>
      <c r="R96" s="13"/>
      <c r="S96" s="13"/>
      <c r="T96" s="13"/>
      <c r="U96" s="13"/>
      <c r="V96" s="13"/>
      <c r="W96" s="13"/>
      <c r="X96" s="13"/>
      <c r="Y96" s="13"/>
      <c r="Z96" s="13"/>
    </row>
    <row r="97" spans="1:26" ht="15.75" customHeight="1">
      <c r="A97" s="13"/>
      <c r="B97" s="19"/>
      <c r="C97" s="1"/>
      <c r="D97" s="1"/>
      <c r="E97" s="1"/>
      <c r="F97" s="13"/>
      <c r="G97" s="18"/>
      <c r="H97" s="13"/>
      <c r="I97" s="13"/>
      <c r="J97" s="13"/>
      <c r="K97" s="13"/>
      <c r="L97" s="13"/>
      <c r="M97" s="13"/>
      <c r="N97" s="13"/>
      <c r="O97" s="13"/>
      <c r="P97" s="13"/>
      <c r="Q97" s="13"/>
      <c r="R97" s="13"/>
      <c r="S97" s="13"/>
      <c r="T97" s="13"/>
      <c r="U97" s="13"/>
      <c r="V97" s="13"/>
      <c r="W97" s="13"/>
      <c r="X97" s="13"/>
      <c r="Y97" s="13"/>
      <c r="Z97" s="13"/>
    </row>
    <row r="98" spans="1:26" ht="15.75" customHeight="1">
      <c r="A98" s="13"/>
      <c r="B98" s="19"/>
      <c r="C98" s="1"/>
      <c r="D98" s="1"/>
      <c r="E98" s="1"/>
      <c r="F98" s="13"/>
      <c r="G98" s="18"/>
      <c r="H98" s="13"/>
      <c r="I98" s="13"/>
      <c r="J98" s="13"/>
      <c r="K98" s="13"/>
      <c r="L98" s="13"/>
      <c r="M98" s="13"/>
      <c r="N98" s="13"/>
      <c r="O98" s="13"/>
      <c r="P98" s="13"/>
      <c r="Q98" s="13"/>
      <c r="R98" s="13"/>
      <c r="S98" s="13"/>
      <c r="T98" s="13"/>
      <c r="U98" s="13"/>
      <c r="V98" s="13"/>
      <c r="W98" s="13"/>
      <c r="X98" s="13"/>
      <c r="Y98" s="13"/>
      <c r="Z98" s="13"/>
    </row>
    <row r="99" spans="1:26" ht="15.75" customHeight="1">
      <c r="A99" s="13"/>
      <c r="B99" s="19"/>
      <c r="C99" s="1"/>
      <c r="D99" s="1"/>
      <c r="E99" s="1"/>
      <c r="F99" s="13"/>
      <c r="G99" s="18"/>
      <c r="H99" s="13"/>
      <c r="I99" s="13"/>
      <c r="J99" s="13"/>
      <c r="K99" s="13"/>
      <c r="L99" s="13"/>
      <c r="M99" s="13"/>
      <c r="N99" s="13"/>
      <c r="O99" s="13"/>
      <c r="P99" s="13"/>
      <c r="Q99" s="13"/>
      <c r="R99" s="13"/>
      <c r="S99" s="13"/>
      <c r="T99" s="13"/>
      <c r="U99" s="13"/>
      <c r="V99" s="13"/>
      <c r="W99" s="13"/>
      <c r="X99" s="13"/>
      <c r="Y99" s="13"/>
      <c r="Z99" s="13"/>
    </row>
    <row r="100" spans="1:26" ht="15.75" customHeight="1">
      <c r="A100" s="13"/>
      <c r="B100" s="19"/>
      <c r="C100" s="1"/>
      <c r="D100" s="1"/>
      <c r="E100" s="1"/>
      <c r="F100" s="13"/>
      <c r="G100" s="18"/>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9"/>
      <c r="C101" s="1"/>
      <c r="D101" s="1"/>
      <c r="E101" s="1"/>
      <c r="F101" s="13"/>
      <c r="G101" s="18"/>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9"/>
      <c r="C102" s="1"/>
      <c r="D102" s="1"/>
      <c r="E102" s="1"/>
      <c r="F102" s="13"/>
      <c r="G102" s="18"/>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9"/>
      <c r="C103" s="1"/>
      <c r="D103" s="1"/>
      <c r="E103" s="1"/>
      <c r="F103" s="13"/>
      <c r="G103" s="18"/>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9"/>
      <c r="C104" s="1"/>
      <c r="D104" s="1"/>
      <c r="E104" s="1"/>
      <c r="F104" s="13"/>
      <c r="G104" s="18"/>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9"/>
      <c r="C105" s="1"/>
      <c r="D105" s="1"/>
      <c r="E105" s="1"/>
      <c r="F105" s="13"/>
      <c r="G105" s="18"/>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9"/>
      <c r="C106" s="1"/>
      <c r="D106" s="1"/>
      <c r="E106" s="1"/>
      <c r="F106" s="13"/>
      <c r="G106" s="18"/>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9"/>
      <c r="C107" s="1"/>
      <c r="D107" s="1"/>
      <c r="E107" s="1"/>
      <c r="F107" s="13"/>
      <c r="G107" s="18"/>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9"/>
      <c r="C108" s="1"/>
      <c r="D108" s="1"/>
      <c r="E108" s="1"/>
      <c r="F108" s="13"/>
      <c r="G108" s="18"/>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9"/>
      <c r="C109" s="1"/>
      <c r="D109" s="1"/>
      <c r="E109" s="1"/>
      <c r="F109" s="13"/>
      <c r="G109" s="18"/>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9"/>
      <c r="C110" s="1"/>
      <c r="D110" s="1"/>
      <c r="E110" s="1"/>
      <c r="F110" s="13"/>
      <c r="G110" s="18"/>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9"/>
      <c r="C111" s="1"/>
      <c r="D111" s="1"/>
      <c r="E111" s="1"/>
      <c r="F111" s="13"/>
      <c r="G111" s="18"/>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9"/>
      <c r="C112" s="1"/>
      <c r="D112" s="1"/>
      <c r="E112" s="1"/>
      <c r="F112" s="13"/>
      <c r="G112" s="18"/>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9"/>
      <c r="C113" s="1"/>
      <c r="D113" s="1"/>
      <c r="E113" s="1"/>
      <c r="F113" s="13"/>
      <c r="G113" s="18"/>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9"/>
      <c r="C114" s="1"/>
      <c r="D114" s="1"/>
      <c r="E114" s="1"/>
      <c r="F114" s="13"/>
      <c r="G114" s="18"/>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9"/>
      <c r="C115" s="1"/>
      <c r="D115" s="1"/>
      <c r="E115" s="1"/>
      <c r="F115" s="13"/>
      <c r="G115" s="18"/>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9"/>
      <c r="C116" s="1"/>
      <c r="D116" s="1"/>
      <c r="E116" s="1"/>
      <c r="F116" s="13"/>
      <c r="G116" s="18"/>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9"/>
      <c r="C117" s="1"/>
      <c r="D117" s="1"/>
      <c r="E117" s="1"/>
      <c r="F117" s="13"/>
      <c r="G117" s="18"/>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9"/>
      <c r="C118" s="1"/>
      <c r="D118" s="1"/>
      <c r="E118" s="1"/>
      <c r="F118" s="13"/>
      <c r="G118" s="18"/>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9"/>
      <c r="C119" s="1"/>
      <c r="D119" s="1"/>
      <c r="E119" s="1"/>
      <c r="F119" s="13"/>
      <c r="G119" s="18"/>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9"/>
      <c r="C120" s="1"/>
      <c r="D120" s="1"/>
      <c r="E120" s="1"/>
      <c r="F120" s="13"/>
      <c r="G120" s="18"/>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9"/>
      <c r="C121" s="1"/>
      <c r="D121" s="1"/>
      <c r="E121" s="1"/>
      <c r="F121" s="13"/>
      <c r="G121" s="18"/>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9"/>
      <c r="C122" s="1"/>
      <c r="D122" s="1"/>
      <c r="E122" s="1"/>
      <c r="F122" s="13"/>
      <c r="G122" s="18"/>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9"/>
      <c r="C123" s="1"/>
      <c r="D123" s="1"/>
      <c r="E123" s="1"/>
      <c r="F123" s="13"/>
      <c r="G123" s="18"/>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9"/>
      <c r="C124" s="1"/>
      <c r="D124" s="1"/>
      <c r="E124" s="1"/>
      <c r="F124" s="13"/>
      <c r="G124" s="18"/>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9"/>
      <c r="C125" s="1"/>
      <c r="D125" s="1"/>
      <c r="E125" s="1"/>
      <c r="F125" s="13"/>
      <c r="G125" s="18"/>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9"/>
      <c r="C126" s="1"/>
      <c r="D126" s="1"/>
      <c r="E126" s="1"/>
      <c r="F126" s="13"/>
      <c r="G126" s="18"/>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9"/>
      <c r="C127" s="1"/>
      <c r="D127" s="1"/>
      <c r="E127" s="1"/>
      <c r="F127" s="13"/>
      <c r="G127" s="18"/>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9"/>
      <c r="C128" s="1"/>
      <c r="D128" s="1"/>
      <c r="E128" s="1"/>
      <c r="F128" s="13"/>
      <c r="G128" s="18"/>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9"/>
      <c r="C129" s="1"/>
      <c r="D129" s="1"/>
      <c r="E129" s="1"/>
      <c r="F129" s="13"/>
      <c r="G129" s="18"/>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9"/>
      <c r="C130" s="1"/>
      <c r="D130" s="1"/>
      <c r="E130" s="1"/>
      <c r="F130" s="13"/>
      <c r="G130" s="18"/>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9"/>
      <c r="C131" s="1"/>
      <c r="D131" s="1"/>
      <c r="E131" s="1"/>
      <c r="F131" s="13"/>
      <c r="G131" s="18"/>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9"/>
      <c r="C132" s="1"/>
      <c r="D132" s="1"/>
      <c r="E132" s="1"/>
      <c r="F132" s="13"/>
      <c r="G132" s="18"/>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9"/>
      <c r="C133" s="1"/>
      <c r="D133" s="1"/>
      <c r="E133" s="1"/>
      <c r="F133" s="13"/>
      <c r="G133" s="18"/>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9"/>
      <c r="C134" s="1"/>
      <c r="D134" s="1"/>
      <c r="E134" s="1"/>
      <c r="F134" s="13"/>
      <c r="G134" s="18"/>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9"/>
      <c r="C135" s="1"/>
      <c r="D135" s="1"/>
      <c r="E135" s="1"/>
      <c r="F135" s="13"/>
      <c r="G135" s="18"/>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9"/>
      <c r="C136" s="1"/>
      <c r="D136" s="1"/>
      <c r="E136" s="1"/>
      <c r="F136" s="13"/>
      <c r="G136" s="18"/>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9"/>
      <c r="C137" s="1"/>
      <c r="D137" s="1"/>
      <c r="E137" s="1"/>
      <c r="F137" s="13"/>
      <c r="G137" s="18"/>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9"/>
      <c r="C138" s="1"/>
      <c r="D138" s="1"/>
      <c r="E138" s="1"/>
      <c r="F138" s="13"/>
      <c r="G138" s="18"/>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9"/>
      <c r="C139" s="1"/>
      <c r="D139" s="1"/>
      <c r="E139" s="1"/>
      <c r="F139" s="13"/>
      <c r="G139" s="18"/>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9"/>
      <c r="C140" s="1"/>
      <c r="D140" s="1"/>
      <c r="E140" s="1"/>
      <c r="F140" s="13"/>
      <c r="G140" s="18"/>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9"/>
      <c r="C141" s="1"/>
      <c r="D141" s="1"/>
      <c r="E141" s="1"/>
      <c r="F141" s="13"/>
      <c r="G141" s="18"/>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9"/>
      <c r="C142" s="1"/>
      <c r="D142" s="1"/>
      <c r="E142" s="1"/>
      <c r="F142" s="13"/>
      <c r="G142" s="18"/>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9"/>
      <c r="C143" s="1"/>
      <c r="D143" s="1"/>
      <c r="E143" s="1"/>
      <c r="F143" s="13"/>
      <c r="G143" s="18"/>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9"/>
      <c r="C144" s="1"/>
      <c r="D144" s="1"/>
      <c r="E144" s="1"/>
      <c r="F144" s="13"/>
      <c r="G144" s="18"/>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9"/>
      <c r="C145" s="1"/>
      <c r="D145" s="1"/>
      <c r="E145" s="1"/>
      <c r="F145" s="13"/>
      <c r="G145" s="18"/>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9"/>
      <c r="C146" s="1"/>
      <c r="D146" s="1"/>
      <c r="E146" s="1"/>
      <c r="F146" s="13"/>
      <c r="G146" s="18"/>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9"/>
      <c r="C147" s="1"/>
      <c r="D147" s="1"/>
      <c r="E147" s="1"/>
      <c r="F147" s="13"/>
      <c r="G147" s="18"/>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9"/>
      <c r="C148" s="1"/>
      <c r="D148" s="1"/>
      <c r="E148" s="1"/>
      <c r="F148" s="13"/>
      <c r="G148" s="18"/>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9"/>
      <c r="C149" s="1"/>
      <c r="D149" s="1"/>
      <c r="E149" s="1"/>
      <c r="F149" s="13"/>
      <c r="G149" s="18"/>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9"/>
      <c r="C150" s="1"/>
      <c r="D150" s="1"/>
      <c r="E150" s="1"/>
      <c r="F150" s="13"/>
      <c r="G150" s="18"/>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9"/>
      <c r="C151" s="1"/>
      <c r="D151" s="1"/>
      <c r="E151" s="1"/>
      <c r="F151" s="13"/>
      <c r="G151" s="18"/>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9"/>
      <c r="C152" s="1"/>
      <c r="D152" s="1"/>
      <c r="E152" s="1"/>
      <c r="F152" s="13"/>
      <c r="G152" s="18"/>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9"/>
      <c r="C153" s="1"/>
      <c r="D153" s="1"/>
      <c r="E153" s="1"/>
      <c r="F153" s="13"/>
      <c r="G153" s="18"/>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9"/>
      <c r="C154" s="1"/>
      <c r="D154" s="1"/>
      <c r="E154" s="1"/>
      <c r="F154" s="13"/>
      <c r="G154" s="18"/>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9"/>
      <c r="C155" s="1"/>
      <c r="D155" s="1"/>
      <c r="E155" s="1"/>
      <c r="F155" s="13"/>
      <c r="G155" s="18"/>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9"/>
      <c r="C156" s="1"/>
      <c r="D156" s="1"/>
      <c r="E156" s="1"/>
      <c r="F156" s="13"/>
      <c r="G156" s="18"/>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9"/>
      <c r="C157" s="1"/>
      <c r="D157" s="1"/>
      <c r="E157" s="1"/>
      <c r="F157" s="13"/>
      <c r="G157" s="18"/>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9"/>
      <c r="C158" s="1"/>
      <c r="D158" s="1"/>
      <c r="E158" s="1"/>
      <c r="F158" s="13"/>
      <c r="G158" s="18"/>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9"/>
      <c r="C159" s="1"/>
      <c r="D159" s="1"/>
      <c r="E159" s="1"/>
      <c r="F159" s="13"/>
      <c r="G159" s="18"/>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9"/>
      <c r="C160" s="1"/>
      <c r="D160" s="1"/>
      <c r="E160" s="1"/>
      <c r="F160" s="13"/>
      <c r="G160" s="18"/>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9"/>
      <c r="C161" s="1"/>
      <c r="D161" s="1"/>
      <c r="E161" s="1"/>
      <c r="F161" s="13"/>
      <c r="G161" s="18"/>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9"/>
      <c r="C162" s="1"/>
      <c r="D162" s="1"/>
      <c r="E162" s="1"/>
      <c r="F162" s="13"/>
      <c r="G162" s="18"/>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9"/>
      <c r="C163" s="1"/>
      <c r="D163" s="1"/>
      <c r="E163" s="1"/>
      <c r="F163" s="13"/>
      <c r="G163" s="18"/>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9"/>
      <c r="C164" s="1"/>
      <c r="D164" s="1"/>
      <c r="E164" s="1"/>
      <c r="F164" s="13"/>
      <c r="G164" s="18"/>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9"/>
      <c r="C165" s="1"/>
      <c r="D165" s="1"/>
      <c r="E165" s="1"/>
      <c r="F165" s="13"/>
      <c r="G165" s="18"/>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9"/>
      <c r="C166" s="1"/>
      <c r="D166" s="1"/>
      <c r="E166" s="1"/>
      <c r="F166" s="13"/>
      <c r="G166" s="18"/>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9"/>
      <c r="C167" s="1"/>
      <c r="D167" s="1"/>
      <c r="E167" s="1"/>
      <c r="F167" s="13"/>
      <c r="G167" s="18"/>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9"/>
      <c r="C168" s="1"/>
      <c r="D168" s="1"/>
      <c r="E168" s="1"/>
      <c r="F168" s="13"/>
      <c r="G168" s="18"/>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9"/>
      <c r="C169" s="1"/>
      <c r="D169" s="1"/>
      <c r="E169" s="1"/>
      <c r="F169" s="13"/>
      <c r="G169" s="18"/>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9"/>
      <c r="C170" s="1"/>
      <c r="D170" s="1"/>
      <c r="E170" s="1"/>
      <c r="F170" s="13"/>
      <c r="G170" s="18"/>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9"/>
      <c r="C171" s="1"/>
      <c r="D171" s="1"/>
      <c r="E171" s="1"/>
      <c r="F171" s="13"/>
      <c r="G171" s="18"/>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9"/>
      <c r="C172" s="1"/>
      <c r="D172" s="1"/>
      <c r="E172" s="1"/>
      <c r="F172" s="13"/>
      <c r="G172" s="18"/>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9"/>
      <c r="C173" s="1"/>
      <c r="D173" s="1"/>
      <c r="E173" s="1"/>
      <c r="F173" s="13"/>
      <c r="G173" s="18"/>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9"/>
      <c r="C174" s="1"/>
      <c r="D174" s="1"/>
      <c r="E174" s="1"/>
      <c r="F174" s="13"/>
      <c r="G174" s="18"/>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9"/>
      <c r="C175" s="1"/>
      <c r="D175" s="1"/>
      <c r="E175" s="1"/>
      <c r="F175" s="13"/>
      <c r="G175" s="18"/>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9"/>
      <c r="C176" s="1"/>
      <c r="D176" s="1"/>
      <c r="E176" s="1"/>
      <c r="F176" s="13"/>
      <c r="G176" s="18"/>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9"/>
      <c r="C177" s="1"/>
      <c r="D177" s="1"/>
      <c r="E177" s="1"/>
      <c r="F177" s="13"/>
      <c r="G177" s="18"/>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9"/>
      <c r="C178" s="1"/>
      <c r="D178" s="1"/>
      <c r="E178" s="1"/>
      <c r="F178" s="13"/>
      <c r="G178" s="18"/>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9"/>
      <c r="C179" s="1"/>
      <c r="D179" s="1"/>
      <c r="E179" s="1"/>
      <c r="F179" s="13"/>
      <c r="G179" s="18"/>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9"/>
      <c r="C180" s="1"/>
      <c r="D180" s="1"/>
      <c r="E180" s="1"/>
      <c r="F180" s="13"/>
      <c r="G180" s="18"/>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9"/>
      <c r="C181" s="1"/>
      <c r="D181" s="1"/>
      <c r="E181" s="1"/>
      <c r="F181" s="13"/>
      <c r="G181" s="18"/>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9"/>
      <c r="C182" s="1"/>
      <c r="D182" s="1"/>
      <c r="E182" s="1"/>
      <c r="F182" s="13"/>
      <c r="G182" s="18"/>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9"/>
      <c r="C183" s="1"/>
      <c r="D183" s="1"/>
      <c r="E183" s="1"/>
      <c r="F183" s="13"/>
      <c r="G183" s="18"/>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9"/>
      <c r="C184" s="1"/>
      <c r="D184" s="1"/>
      <c r="E184" s="1"/>
      <c r="F184" s="13"/>
      <c r="G184" s="18"/>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9"/>
      <c r="C185" s="1"/>
      <c r="D185" s="1"/>
      <c r="E185" s="1"/>
      <c r="F185" s="13"/>
      <c r="G185" s="18"/>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9"/>
      <c r="C186" s="1"/>
      <c r="D186" s="1"/>
      <c r="E186" s="1"/>
      <c r="F186" s="13"/>
      <c r="G186" s="18"/>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9"/>
      <c r="C187" s="1"/>
      <c r="D187" s="1"/>
      <c r="E187" s="1"/>
      <c r="F187" s="13"/>
      <c r="G187" s="18"/>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9"/>
      <c r="C188" s="1"/>
      <c r="D188" s="1"/>
      <c r="E188" s="1"/>
      <c r="F188" s="13"/>
      <c r="G188" s="18"/>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9"/>
      <c r="C189" s="1"/>
      <c r="D189" s="1"/>
      <c r="E189" s="1"/>
      <c r="F189" s="13"/>
      <c r="G189" s="18"/>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9"/>
      <c r="C190" s="1"/>
      <c r="D190" s="1"/>
      <c r="E190" s="1"/>
      <c r="F190" s="13"/>
      <c r="G190" s="18"/>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9"/>
      <c r="C191" s="1"/>
      <c r="D191" s="1"/>
      <c r="E191" s="1"/>
      <c r="F191" s="13"/>
      <c r="G191" s="18"/>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9"/>
      <c r="C192" s="1"/>
      <c r="D192" s="1"/>
      <c r="E192" s="1"/>
      <c r="F192" s="13"/>
      <c r="G192" s="18"/>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9"/>
      <c r="C193" s="1"/>
      <c r="D193" s="1"/>
      <c r="E193" s="1"/>
      <c r="F193" s="13"/>
      <c r="G193" s="18"/>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9"/>
      <c r="C194" s="1"/>
      <c r="D194" s="1"/>
      <c r="E194" s="1"/>
      <c r="F194" s="13"/>
      <c r="G194" s="18"/>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9"/>
      <c r="C195" s="1"/>
      <c r="D195" s="1"/>
      <c r="E195" s="1"/>
      <c r="F195" s="13"/>
      <c r="G195" s="18"/>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9"/>
      <c r="C196" s="1"/>
      <c r="D196" s="1"/>
      <c r="E196" s="1"/>
      <c r="F196" s="13"/>
      <c r="G196" s="18"/>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9"/>
      <c r="C197" s="1"/>
      <c r="D197" s="1"/>
      <c r="E197" s="1"/>
      <c r="F197" s="13"/>
      <c r="G197" s="18"/>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9"/>
      <c r="C198" s="1"/>
      <c r="D198" s="1"/>
      <c r="E198" s="1"/>
      <c r="F198" s="13"/>
      <c r="G198" s="18"/>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9"/>
      <c r="C199" s="1"/>
      <c r="D199" s="1"/>
      <c r="E199" s="1"/>
      <c r="F199" s="13"/>
      <c r="G199" s="18"/>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9"/>
      <c r="C200" s="1"/>
      <c r="D200" s="1"/>
      <c r="E200" s="1"/>
      <c r="F200" s="13"/>
      <c r="G200" s="18"/>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9"/>
      <c r="C201" s="1"/>
      <c r="D201" s="1"/>
      <c r="E201" s="1"/>
      <c r="F201" s="13"/>
      <c r="G201" s="18"/>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9"/>
      <c r="C202" s="1"/>
      <c r="D202" s="1"/>
      <c r="E202" s="1"/>
      <c r="F202" s="13"/>
      <c r="G202" s="18"/>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9"/>
      <c r="C203" s="1"/>
      <c r="D203" s="1"/>
      <c r="E203" s="1"/>
      <c r="F203" s="13"/>
      <c r="G203" s="18"/>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9"/>
      <c r="C204" s="1"/>
      <c r="D204" s="1"/>
      <c r="E204" s="1"/>
      <c r="F204" s="13"/>
      <c r="G204" s="18"/>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9"/>
      <c r="C205" s="1"/>
      <c r="D205" s="1"/>
      <c r="E205" s="1"/>
      <c r="F205" s="13"/>
      <c r="G205" s="18"/>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9"/>
      <c r="C206" s="1"/>
      <c r="D206" s="1"/>
      <c r="E206" s="1"/>
      <c r="F206" s="13"/>
      <c r="G206" s="18"/>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9"/>
      <c r="C207" s="1"/>
      <c r="D207" s="1"/>
      <c r="E207" s="1"/>
      <c r="F207" s="13"/>
      <c r="G207" s="18"/>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9"/>
      <c r="C208" s="1"/>
      <c r="D208" s="1"/>
      <c r="E208" s="1"/>
      <c r="F208" s="13"/>
      <c r="G208" s="18"/>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9"/>
      <c r="C209" s="1"/>
      <c r="D209" s="1"/>
      <c r="E209" s="1"/>
      <c r="F209" s="13"/>
      <c r="G209" s="18"/>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9"/>
      <c r="C210" s="1"/>
      <c r="D210" s="1"/>
      <c r="E210" s="1"/>
      <c r="F210" s="13"/>
      <c r="G210" s="18"/>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9"/>
      <c r="C211" s="1"/>
      <c r="D211" s="1"/>
      <c r="E211" s="1"/>
      <c r="F211" s="13"/>
      <c r="G211" s="18"/>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9"/>
      <c r="C212" s="1"/>
      <c r="D212" s="1"/>
      <c r="E212" s="1"/>
      <c r="F212" s="13"/>
      <c r="G212" s="18"/>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9"/>
      <c r="C213" s="1"/>
      <c r="D213" s="1"/>
      <c r="E213" s="1"/>
      <c r="F213" s="13"/>
      <c r="G213" s="18"/>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9"/>
      <c r="C214" s="1"/>
      <c r="D214" s="1"/>
      <c r="E214" s="1"/>
      <c r="F214" s="13"/>
      <c r="G214" s="18"/>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9"/>
      <c r="C215" s="1"/>
      <c r="D215" s="1"/>
      <c r="E215" s="1"/>
      <c r="F215" s="13"/>
      <c r="G215" s="18"/>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9"/>
      <c r="C216" s="1"/>
      <c r="D216" s="1"/>
      <c r="E216" s="1"/>
      <c r="F216" s="13"/>
      <c r="G216" s="18"/>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9"/>
      <c r="C217" s="1"/>
      <c r="D217" s="1"/>
      <c r="E217" s="1"/>
      <c r="F217" s="13"/>
      <c r="G217" s="18"/>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9"/>
      <c r="C218" s="1"/>
      <c r="D218" s="1"/>
      <c r="E218" s="1"/>
      <c r="F218" s="13"/>
      <c r="G218" s="18"/>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9"/>
      <c r="C219" s="1"/>
      <c r="D219" s="1"/>
      <c r="E219" s="1"/>
      <c r="F219" s="13"/>
      <c r="G219" s="18"/>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9"/>
      <c r="C220" s="1"/>
      <c r="D220" s="1"/>
      <c r="E220" s="1"/>
      <c r="F220" s="13"/>
      <c r="G220" s="18"/>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9"/>
      <c r="C221" s="1"/>
      <c r="D221" s="1"/>
      <c r="E221" s="1"/>
      <c r="F221" s="13"/>
      <c r="G221" s="18"/>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9"/>
      <c r="C222" s="1"/>
      <c r="D222" s="1"/>
      <c r="E222" s="1"/>
      <c r="F222" s="13"/>
      <c r="G222" s="18"/>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9"/>
      <c r="C223" s="1"/>
      <c r="D223" s="1"/>
      <c r="E223" s="1"/>
      <c r="F223" s="13"/>
      <c r="G223" s="18"/>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9"/>
      <c r="C224" s="1"/>
      <c r="D224" s="1"/>
      <c r="E224" s="1"/>
      <c r="F224" s="13"/>
      <c r="G224" s="18"/>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9"/>
      <c r="C225" s="1"/>
      <c r="D225" s="1"/>
      <c r="E225" s="1"/>
      <c r="F225" s="13"/>
      <c r="G225" s="18"/>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9"/>
      <c r="C226" s="1"/>
      <c r="D226" s="1"/>
      <c r="E226" s="1"/>
      <c r="F226" s="13"/>
      <c r="G226" s="18"/>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9"/>
      <c r="C227" s="1"/>
      <c r="D227" s="1"/>
      <c r="E227" s="1"/>
      <c r="F227" s="13"/>
      <c r="G227" s="18"/>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19"/>
      <c r="C228" s="1"/>
      <c r="D228" s="1"/>
      <c r="E228" s="1"/>
      <c r="F228" s="13"/>
      <c r="G228" s="18"/>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19"/>
      <c r="C229" s="1"/>
      <c r="D229" s="1"/>
      <c r="E229" s="1"/>
      <c r="F229" s="13"/>
      <c r="G229" s="18"/>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19"/>
      <c r="C230" s="1"/>
      <c r="D230" s="1"/>
      <c r="E230" s="1"/>
      <c r="F230" s="13"/>
      <c r="G230" s="18"/>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19"/>
      <c r="C231" s="1"/>
      <c r="D231" s="1"/>
      <c r="E231" s="1"/>
      <c r="F231" s="13"/>
      <c r="G231" s="18"/>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19"/>
      <c r="C232" s="1"/>
      <c r="D232" s="1"/>
      <c r="E232" s="1"/>
      <c r="F232" s="13"/>
      <c r="G232" s="18"/>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19"/>
      <c r="C233" s="1"/>
      <c r="D233" s="1"/>
      <c r="E233" s="1"/>
      <c r="F233" s="13"/>
      <c r="G233" s="18"/>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19"/>
      <c r="C234" s="1"/>
      <c r="D234" s="1"/>
      <c r="E234" s="1"/>
      <c r="F234" s="13"/>
      <c r="G234" s="18"/>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19"/>
      <c r="C235" s="1"/>
      <c r="D235" s="1"/>
      <c r="E235" s="1"/>
      <c r="F235" s="13"/>
      <c r="G235" s="18"/>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19"/>
      <c r="C236" s="1"/>
      <c r="D236" s="1"/>
      <c r="E236" s="1"/>
      <c r="F236" s="13"/>
      <c r="G236" s="18"/>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19"/>
      <c r="C237" s="1"/>
      <c r="D237" s="1"/>
      <c r="E237" s="1"/>
      <c r="F237" s="13"/>
      <c r="G237" s="18"/>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19"/>
      <c r="C238" s="1"/>
      <c r="D238" s="1"/>
      <c r="E238" s="1"/>
      <c r="F238" s="13"/>
      <c r="G238" s="18"/>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19"/>
      <c r="C239" s="1"/>
      <c r="D239" s="1"/>
      <c r="E239" s="1"/>
      <c r="F239" s="13"/>
      <c r="G239" s="18"/>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19"/>
      <c r="C240" s="1"/>
      <c r="D240" s="1"/>
      <c r="E240" s="1"/>
      <c r="F240" s="13"/>
      <c r="G240" s="18"/>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19"/>
      <c r="C241" s="1"/>
      <c r="D241" s="1"/>
      <c r="E241" s="1"/>
      <c r="F241" s="13"/>
      <c r="G241" s="18"/>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19"/>
      <c r="C242" s="1"/>
      <c r="D242" s="1"/>
      <c r="E242" s="1"/>
      <c r="F242" s="13"/>
      <c r="G242" s="18"/>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19"/>
      <c r="C243" s="1"/>
      <c r="D243" s="1"/>
      <c r="E243" s="1"/>
      <c r="F243" s="13"/>
      <c r="G243" s="18"/>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19"/>
      <c r="C244" s="1"/>
      <c r="D244" s="1"/>
      <c r="E244" s="1"/>
      <c r="F244" s="13"/>
      <c r="G244" s="18"/>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19"/>
      <c r="C245" s="1"/>
      <c r="D245" s="1"/>
      <c r="E245" s="1"/>
      <c r="F245" s="13"/>
      <c r="G245" s="18"/>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19"/>
      <c r="C246" s="1"/>
      <c r="D246" s="1"/>
      <c r="E246" s="1"/>
      <c r="F246" s="13"/>
      <c r="G246" s="18"/>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19"/>
      <c r="C247" s="1"/>
      <c r="D247" s="1"/>
      <c r="E247" s="1"/>
      <c r="F247" s="13"/>
      <c r="G247" s="18"/>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19"/>
      <c r="C248" s="1"/>
      <c r="D248" s="1"/>
      <c r="E248" s="1"/>
      <c r="F248" s="13"/>
      <c r="G248" s="18"/>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19"/>
      <c r="C249" s="1"/>
      <c r="D249" s="1"/>
      <c r="E249" s="1"/>
      <c r="F249" s="13"/>
      <c r="G249" s="18"/>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19"/>
      <c r="C250" s="1"/>
      <c r="D250" s="1"/>
      <c r="E250" s="1"/>
      <c r="F250" s="13"/>
      <c r="G250" s="18"/>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19"/>
      <c r="C251" s="1"/>
      <c r="D251" s="1"/>
      <c r="E251" s="1"/>
      <c r="F251" s="13"/>
      <c r="G251" s="18"/>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19"/>
      <c r="C252" s="1"/>
      <c r="D252" s="1"/>
      <c r="E252" s="1"/>
      <c r="F252" s="13"/>
      <c r="G252" s="18"/>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19"/>
      <c r="C253" s="1"/>
      <c r="D253" s="1"/>
      <c r="E253" s="1"/>
      <c r="F253" s="13"/>
      <c r="G253" s="18"/>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19"/>
      <c r="C254" s="1"/>
      <c r="D254" s="1"/>
      <c r="E254" s="1"/>
      <c r="F254" s="13"/>
      <c r="G254" s="18"/>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19"/>
      <c r="C255" s="1"/>
      <c r="D255" s="1"/>
      <c r="E255" s="1"/>
      <c r="F255" s="13"/>
      <c r="G255" s="18"/>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19"/>
      <c r="C256" s="1"/>
      <c r="D256" s="1"/>
      <c r="E256" s="1"/>
      <c r="F256" s="13"/>
      <c r="G256" s="18"/>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19"/>
      <c r="C257" s="1"/>
      <c r="D257" s="1"/>
      <c r="E257" s="1"/>
      <c r="F257" s="13"/>
      <c r="G257" s="18"/>
      <c r="H257" s="13"/>
      <c r="I257" s="13"/>
      <c r="J257" s="13"/>
      <c r="K257" s="13"/>
      <c r="L257" s="13"/>
      <c r="M257" s="13"/>
      <c r="N257" s="13"/>
      <c r="O257" s="13"/>
      <c r="P257" s="13"/>
      <c r="Q257" s="13"/>
      <c r="R257" s="13"/>
      <c r="S257" s="13"/>
      <c r="T257" s="13"/>
      <c r="U257" s="13"/>
      <c r="V257" s="13"/>
      <c r="W257" s="13"/>
      <c r="X257" s="13"/>
      <c r="Y257" s="13"/>
      <c r="Z257" s="13"/>
    </row>
    <row r="258" spans="1:26" ht="15.75" customHeight="1">
      <c r="C258" s="37"/>
      <c r="D258" s="37"/>
      <c r="E258" s="37"/>
    </row>
    <row r="259" spans="1:26" ht="15.75" customHeight="1">
      <c r="C259" s="37"/>
      <c r="D259" s="37"/>
      <c r="E259" s="37"/>
    </row>
    <row r="260" spans="1:26" ht="15.75" customHeight="1">
      <c r="C260" s="37"/>
      <c r="D260" s="37"/>
      <c r="E260" s="37"/>
    </row>
    <row r="261" spans="1:26" ht="15.75" customHeight="1">
      <c r="C261" s="37"/>
      <c r="D261" s="37"/>
      <c r="E261" s="37"/>
    </row>
    <row r="262" spans="1:26" ht="15.75" customHeight="1">
      <c r="C262" s="37"/>
      <c r="D262" s="37"/>
      <c r="E262" s="37"/>
    </row>
    <row r="263" spans="1:26" ht="15.75" customHeight="1">
      <c r="C263" s="37"/>
      <c r="D263" s="37"/>
      <c r="E263" s="37"/>
    </row>
    <row r="264" spans="1:26" ht="15.75" customHeight="1">
      <c r="C264" s="37"/>
      <c r="D264" s="37"/>
      <c r="E264" s="37"/>
    </row>
    <row r="265" spans="1:26" ht="15.75" customHeight="1">
      <c r="C265" s="37"/>
      <c r="D265" s="37"/>
      <c r="E265" s="37"/>
    </row>
    <row r="266" spans="1:26" ht="15.75" customHeight="1">
      <c r="C266" s="37"/>
      <c r="D266" s="37"/>
      <c r="E266" s="37"/>
    </row>
    <row r="267" spans="1:26" ht="15.75" customHeight="1">
      <c r="C267" s="37"/>
      <c r="D267" s="37"/>
      <c r="E267" s="37"/>
    </row>
    <row r="268" spans="1:26" ht="15.75" customHeight="1">
      <c r="C268" s="37"/>
      <c r="D268" s="37"/>
      <c r="E268" s="37"/>
    </row>
    <row r="269" spans="1:26" ht="15.75" customHeight="1">
      <c r="C269" s="37"/>
      <c r="D269" s="37"/>
      <c r="E269" s="37"/>
    </row>
    <row r="270" spans="1:26" ht="15.75" customHeight="1">
      <c r="C270" s="37"/>
      <c r="D270" s="37"/>
      <c r="E270" s="37"/>
    </row>
    <row r="271" spans="1:26" ht="15.75" customHeight="1">
      <c r="C271" s="37"/>
      <c r="D271" s="37"/>
      <c r="E271" s="37"/>
    </row>
    <row r="272" spans="1:26" ht="15.75" customHeight="1">
      <c r="C272" s="37"/>
      <c r="D272" s="37"/>
      <c r="E272" s="37"/>
    </row>
    <row r="273" spans="3:5" ht="15.75" customHeight="1">
      <c r="C273" s="37"/>
      <c r="D273" s="37"/>
      <c r="E273" s="37"/>
    </row>
    <row r="274" spans="3:5" ht="15.75" customHeight="1">
      <c r="C274" s="37"/>
      <c r="D274" s="37"/>
      <c r="E274" s="37"/>
    </row>
    <row r="275" spans="3:5" ht="15.75" customHeight="1">
      <c r="C275" s="37"/>
      <c r="D275" s="37"/>
      <c r="E275" s="37"/>
    </row>
    <row r="276" spans="3:5" ht="15.75" customHeight="1">
      <c r="C276" s="37"/>
      <c r="D276" s="37"/>
      <c r="E276" s="37"/>
    </row>
    <row r="277" spans="3:5" ht="15.75" customHeight="1">
      <c r="C277" s="37"/>
      <c r="D277" s="37"/>
      <c r="E277" s="37"/>
    </row>
    <row r="278" spans="3:5" ht="15.75" customHeight="1">
      <c r="C278" s="37"/>
      <c r="D278" s="37"/>
      <c r="E278" s="37"/>
    </row>
    <row r="279" spans="3:5" ht="15.75" customHeight="1">
      <c r="C279" s="37"/>
      <c r="D279" s="37"/>
      <c r="E279" s="37"/>
    </row>
    <row r="280" spans="3:5" ht="15.75" customHeight="1">
      <c r="C280" s="37"/>
      <c r="D280" s="37"/>
      <c r="E280" s="37"/>
    </row>
    <row r="281" spans="3:5" ht="15.75" customHeight="1">
      <c r="C281" s="37"/>
      <c r="D281" s="37"/>
      <c r="E281" s="37"/>
    </row>
    <row r="282" spans="3:5" ht="15.75" customHeight="1">
      <c r="C282" s="37"/>
      <c r="D282" s="37"/>
      <c r="E282" s="37"/>
    </row>
    <row r="283" spans="3:5" ht="15.75" customHeight="1">
      <c r="C283" s="37"/>
      <c r="D283" s="37"/>
      <c r="E283" s="37"/>
    </row>
    <row r="284" spans="3:5" ht="15.75" customHeight="1">
      <c r="C284" s="37"/>
      <c r="D284" s="37"/>
      <c r="E284" s="37"/>
    </row>
    <row r="285" spans="3:5" ht="15.75" customHeight="1">
      <c r="C285" s="37"/>
      <c r="D285" s="37"/>
      <c r="E285" s="37"/>
    </row>
    <row r="286" spans="3:5" ht="15.75" customHeight="1">
      <c r="C286" s="37"/>
      <c r="D286" s="37"/>
      <c r="E286" s="37"/>
    </row>
    <row r="287" spans="3:5" ht="15.75" customHeight="1">
      <c r="C287" s="37"/>
      <c r="D287" s="37"/>
      <c r="E287" s="37"/>
    </row>
    <row r="288" spans="3:5" ht="15.75" customHeight="1">
      <c r="C288" s="37"/>
      <c r="D288" s="37"/>
      <c r="E288" s="37"/>
    </row>
    <row r="289" spans="3:5" ht="15.75" customHeight="1">
      <c r="C289" s="37"/>
      <c r="D289" s="37"/>
      <c r="E289" s="37"/>
    </row>
    <row r="290" spans="3:5" ht="15.75" customHeight="1">
      <c r="C290" s="37"/>
      <c r="D290" s="37"/>
      <c r="E290" s="37"/>
    </row>
    <row r="291" spans="3:5" ht="15.75" customHeight="1">
      <c r="C291" s="37"/>
      <c r="D291" s="37"/>
      <c r="E291" s="37"/>
    </row>
    <row r="292" spans="3:5" ht="15.75" customHeight="1">
      <c r="C292" s="37"/>
      <c r="D292" s="37"/>
      <c r="E292" s="37"/>
    </row>
    <row r="293" spans="3:5" ht="15.75" customHeight="1">
      <c r="C293" s="37"/>
      <c r="D293" s="37"/>
      <c r="E293" s="37"/>
    </row>
    <row r="294" spans="3:5" ht="15.75" customHeight="1">
      <c r="C294" s="37"/>
      <c r="D294" s="37"/>
      <c r="E294" s="37"/>
    </row>
    <row r="295" spans="3:5" ht="15.75" customHeight="1">
      <c r="C295" s="37"/>
      <c r="D295" s="37"/>
      <c r="E295" s="37"/>
    </row>
    <row r="296" spans="3:5" ht="15.75" customHeight="1">
      <c r="C296" s="37"/>
      <c r="D296" s="37"/>
      <c r="E296" s="37"/>
    </row>
    <row r="297" spans="3:5" ht="15.75" customHeight="1">
      <c r="C297" s="37"/>
      <c r="D297" s="37"/>
      <c r="E297" s="37"/>
    </row>
    <row r="298" spans="3:5" ht="15.75" customHeight="1">
      <c r="C298" s="37"/>
      <c r="D298" s="37"/>
      <c r="E298" s="37"/>
    </row>
    <row r="299" spans="3:5" ht="15.75" customHeight="1">
      <c r="C299" s="37"/>
      <c r="D299" s="37"/>
      <c r="E299" s="37"/>
    </row>
    <row r="300" spans="3:5" ht="15.75" customHeight="1">
      <c r="C300" s="37"/>
      <c r="D300" s="37"/>
      <c r="E300" s="37"/>
    </row>
    <row r="301" spans="3:5" ht="15.75" customHeight="1">
      <c r="C301" s="37"/>
      <c r="D301" s="37"/>
      <c r="E301" s="37"/>
    </row>
    <row r="302" spans="3:5" ht="15.75" customHeight="1">
      <c r="C302" s="37"/>
      <c r="D302" s="37"/>
      <c r="E302" s="37"/>
    </row>
    <row r="303" spans="3:5" ht="15.75" customHeight="1">
      <c r="C303" s="37"/>
      <c r="D303" s="37"/>
      <c r="E303" s="37"/>
    </row>
    <row r="304" spans="3:5" ht="15.75" customHeight="1">
      <c r="C304" s="37"/>
      <c r="D304" s="37"/>
      <c r="E304" s="37"/>
    </row>
    <row r="305" spans="3:5" ht="15.75" customHeight="1">
      <c r="C305" s="37"/>
      <c r="D305" s="37"/>
      <c r="E305" s="37"/>
    </row>
    <row r="306" spans="3:5" ht="15.75" customHeight="1">
      <c r="C306" s="37"/>
      <c r="D306" s="37"/>
      <c r="E306" s="37"/>
    </row>
    <row r="307" spans="3:5" ht="15.75" customHeight="1">
      <c r="C307" s="37"/>
      <c r="D307" s="37"/>
      <c r="E307" s="37"/>
    </row>
    <row r="308" spans="3:5" ht="15.75" customHeight="1">
      <c r="C308" s="37"/>
      <c r="D308" s="37"/>
      <c r="E308" s="37"/>
    </row>
    <row r="309" spans="3:5" ht="15.75" customHeight="1">
      <c r="C309" s="37"/>
      <c r="D309" s="37"/>
      <c r="E309" s="37"/>
    </row>
    <row r="310" spans="3:5" ht="15.75" customHeight="1">
      <c r="C310" s="37"/>
      <c r="D310" s="37"/>
      <c r="E310" s="37"/>
    </row>
    <row r="311" spans="3:5" ht="15.75" customHeight="1">
      <c r="C311" s="37"/>
      <c r="D311" s="37"/>
      <c r="E311" s="37"/>
    </row>
    <row r="312" spans="3:5" ht="15.75" customHeight="1">
      <c r="C312" s="37"/>
      <c r="D312" s="37"/>
      <c r="E312" s="37"/>
    </row>
    <row r="313" spans="3:5" ht="15.75" customHeight="1">
      <c r="C313" s="37"/>
      <c r="D313" s="37"/>
      <c r="E313" s="37"/>
    </row>
    <row r="314" spans="3:5" ht="15.75" customHeight="1">
      <c r="C314" s="37"/>
      <c r="D314" s="37"/>
      <c r="E314" s="37"/>
    </row>
    <row r="315" spans="3:5" ht="15.75" customHeight="1">
      <c r="C315" s="37"/>
      <c r="D315" s="37"/>
      <c r="E315" s="37"/>
    </row>
    <row r="316" spans="3:5" ht="15.75" customHeight="1">
      <c r="C316" s="37"/>
      <c r="D316" s="37"/>
      <c r="E316" s="37"/>
    </row>
    <row r="317" spans="3:5" ht="15.75" customHeight="1">
      <c r="C317" s="37"/>
      <c r="D317" s="37"/>
      <c r="E317" s="37"/>
    </row>
    <row r="318" spans="3:5" ht="15.75" customHeight="1">
      <c r="C318" s="37"/>
      <c r="D318" s="37"/>
      <c r="E318" s="37"/>
    </row>
    <row r="319" spans="3:5" ht="15.75" customHeight="1">
      <c r="C319" s="37"/>
      <c r="D319" s="37"/>
      <c r="E319" s="37"/>
    </row>
    <row r="320" spans="3:5" ht="15.75" customHeight="1">
      <c r="C320" s="37"/>
      <c r="D320" s="37"/>
      <c r="E320" s="37"/>
    </row>
    <row r="321" spans="3:5" ht="15.75" customHeight="1">
      <c r="C321" s="37"/>
      <c r="D321" s="37"/>
      <c r="E321" s="37"/>
    </row>
    <row r="322" spans="3:5" ht="15.75" customHeight="1">
      <c r="C322" s="37"/>
      <c r="D322" s="37"/>
      <c r="E322" s="37"/>
    </row>
    <row r="323" spans="3:5" ht="15.75" customHeight="1">
      <c r="C323" s="37"/>
      <c r="D323" s="37"/>
      <c r="E323" s="37"/>
    </row>
    <row r="324" spans="3:5" ht="15.75" customHeight="1">
      <c r="C324" s="37"/>
      <c r="D324" s="37"/>
      <c r="E324" s="37"/>
    </row>
    <row r="325" spans="3:5" ht="15.75" customHeight="1">
      <c r="C325" s="37"/>
      <c r="D325" s="37"/>
      <c r="E325" s="37"/>
    </row>
    <row r="326" spans="3:5" ht="15.75" customHeight="1">
      <c r="C326" s="37"/>
      <c r="D326" s="37"/>
      <c r="E326" s="37"/>
    </row>
    <row r="327" spans="3:5" ht="15.75" customHeight="1">
      <c r="C327" s="37"/>
      <c r="D327" s="37"/>
      <c r="E327" s="37"/>
    </row>
    <row r="328" spans="3:5" ht="15.75" customHeight="1">
      <c r="C328" s="37"/>
      <c r="D328" s="37"/>
      <c r="E328" s="37"/>
    </row>
    <row r="329" spans="3:5" ht="15.75" customHeight="1">
      <c r="C329" s="37"/>
      <c r="D329" s="37"/>
      <c r="E329" s="37"/>
    </row>
    <row r="330" spans="3:5" ht="15.75" customHeight="1">
      <c r="C330" s="37"/>
      <c r="D330" s="37"/>
      <c r="E330" s="37"/>
    </row>
    <row r="331" spans="3:5" ht="15.75" customHeight="1">
      <c r="C331" s="37"/>
      <c r="D331" s="37"/>
      <c r="E331" s="37"/>
    </row>
    <row r="332" spans="3:5" ht="15.75" customHeight="1">
      <c r="C332" s="37"/>
      <c r="D332" s="37"/>
      <c r="E332" s="37"/>
    </row>
    <row r="333" spans="3:5" ht="15.75" customHeight="1">
      <c r="C333" s="37"/>
      <c r="D333" s="37"/>
      <c r="E333" s="37"/>
    </row>
    <row r="334" spans="3:5" ht="15.75" customHeight="1">
      <c r="C334" s="37"/>
      <c r="D334" s="37"/>
      <c r="E334" s="37"/>
    </row>
    <row r="335" spans="3:5" ht="15.75" customHeight="1">
      <c r="C335" s="37"/>
      <c r="D335" s="37"/>
      <c r="E335" s="37"/>
    </row>
    <row r="336" spans="3:5" ht="15.75" customHeight="1">
      <c r="C336" s="37"/>
      <c r="D336" s="37"/>
      <c r="E336" s="37"/>
    </row>
    <row r="337" spans="3:5" ht="15.75" customHeight="1">
      <c r="C337" s="37"/>
      <c r="D337" s="37"/>
      <c r="E337" s="37"/>
    </row>
    <row r="338" spans="3:5" ht="15.75" customHeight="1">
      <c r="C338" s="37"/>
      <c r="D338" s="37"/>
      <c r="E338" s="37"/>
    </row>
    <row r="339" spans="3:5" ht="15.75" customHeight="1">
      <c r="C339" s="37"/>
      <c r="D339" s="37"/>
      <c r="E339" s="37"/>
    </row>
    <row r="340" spans="3:5" ht="15.75" customHeight="1">
      <c r="C340" s="37"/>
      <c r="D340" s="37"/>
      <c r="E340" s="37"/>
    </row>
    <row r="341" spans="3:5" ht="15.75" customHeight="1">
      <c r="C341" s="37"/>
      <c r="D341" s="37"/>
      <c r="E341" s="37"/>
    </row>
    <row r="342" spans="3:5" ht="15.75" customHeight="1">
      <c r="C342" s="37"/>
      <c r="D342" s="37"/>
      <c r="E342" s="37"/>
    </row>
    <row r="343" spans="3:5" ht="15.75" customHeight="1">
      <c r="C343" s="37"/>
      <c r="D343" s="37"/>
      <c r="E343" s="37"/>
    </row>
    <row r="344" spans="3:5" ht="15.75" customHeight="1">
      <c r="C344" s="37"/>
      <c r="D344" s="37"/>
      <c r="E344" s="37"/>
    </row>
    <row r="345" spans="3:5" ht="15.75" customHeight="1">
      <c r="C345" s="37"/>
      <c r="D345" s="37"/>
      <c r="E345" s="37"/>
    </row>
    <row r="346" spans="3:5" ht="15.75" customHeight="1">
      <c r="C346" s="37"/>
      <c r="D346" s="37"/>
      <c r="E346" s="37"/>
    </row>
    <row r="347" spans="3:5" ht="15.75" customHeight="1">
      <c r="C347" s="37"/>
      <c r="D347" s="37"/>
      <c r="E347" s="37"/>
    </row>
    <row r="348" spans="3:5" ht="15.75" customHeight="1">
      <c r="C348" s="37"/>
      <c r="D348" s="37"/>
      <c r="E348" s="37"/>
    </row>
    <row r="349" spans="3:5" ht="15.75" customHeight="1">
      <c r="C349" s="37"/>
      <c r="D349" s="37"/>
      <c r="E349" s="37"/>
    </row>
    <row r="350" spans="3:5" ht="15.75" customHeight="1">
      <c r="C350" s="37"/>
      <c r="D350" s="37"/>
      <c r="E350" s="37"/>
    </row>
    <row r="351" spans="3:5" ht="15.75" customHeight="1">
      <c r="C351" s="37"/>
      <c r="D351" s="37"/>
      <c r="E351" s="37"/>
    </row>
    <row r="352" spans="3:5" ht="15.75" customHeight="1">
      <c r="C352" s="37"/>
      <c r="D352" s="37"/>
      <c r="E352" s="37"/>
    </row>
    <row r="353" spans="3:5" ht="15.75" customHeight="1">
      <c r="C353" s="37"/>
      <c r="D353" s="37"/>
      <c r="E353" s="37"/>
    </row>
    <row r="354" spans="3:5" ht="15.75" customHeight="1">
      <c r="C354" s="37"/>
      <c r="D354" s="37"/>
      <c r="E354" s="37"/>
    </row>
    <row r="355" spans="3:5" ht="15.75" customHeight="1">
      <c r="C355" s="37"/>
      <c r="D355" s="37"/>
      <c r="E355" s="37"/>
    </row>
    <row r="356" spans="3:5" ht="15.75" customHeight="1">
      <c r="C356" s="37"/>
      <c r="D356" s="37"/>
      <c r="E356" s="37"/>
    </row>
    <row r="357" spans="3:5" ht="15.75" customHeight="1">
      <c r="C357" s="37"/>
      <c r="D357" s="37"/>
      <c r="E357" s="37"/>
    </row>
    <row r="358" spans="3:5" ht="15.75" customHeight="1">
      <c r="C358" s="37"/>
      <c r="D358" s="37"/>
      <c r="E358" s="37"/>
    </row>
    <row r="359" spans="3:5" ht="15.75" customHeight="1">
      <c r="C359" s="37"/>
      <c r="D359" s="37"/>
      <c r="E359" s="37"/>
    </row>
    <row r="360" spans="3:5" ht="15.75" customHeight="1">
      <c r="C360" s="37"/>
      <c r="D360" s="37"/>
      <c r="E360" s="37"/>
    </row>
    <row r="361" spans="3:5" ht="15.75" customHeight="1">
      <c r="C361" s="37"/>
      <c r="D361" s="37"/>
      <c r="E361" s="37"/>
    </row>
    <row r="362" spans="3:5" ht="15.75" customHeight="1">
      <c r="C362" s="37"/>
      <c r="D362" s="37"/>
      <c r="E362" s="37"/>
    </row>
    <row r="363" spans="3:5" ht="15.75" customHeight="1">
      <c r="C363" s="37"/>
      <c r="D363" s="37"/>
      <c r="E363" s="37"/>
    </row>
    <row r="364" spans="3:5" ht="15.75" customHeight="1">
      <c r="C364" s="37"/>
      <c r="D364" s="37"/>
      <c r="E364" s="37"/>
    </row>
    <row r="365" spans="3:5" ht="15.75" customHeight="1">
      <c r="C365" s="37"/>
      <c r="D365" s="37"/>
      <c r="E365" s="37"/>
    </row>
    <row r="366" spans="3:5" ht="15.75" customHeight="1">
      <c r="C366" s="37"/>
      <c r="D366" s="37"/>
      <c r="E366" s="37"/>
    </row>
    <row r="367" spans="3:5" ht="15.75" customHeight="1">
      <c r="C367" s="37"/>
      <c r="D367" s="37"/>
      <c r="E367" s="37"/>
    </row>
    <row r="368" spans="3:5" ht="15.75" customHeight="1">
      <c r="C368" s="37"/>
      <c r="D368" s="37"/>
      <c r="E368" s="37"/>
    </row>
    <row r="369" spans="3:5" ht="15.75" customHeight="1">
      <c r="C369" s="37"/>
      <c r="D369" s="37"/>
      <c r="E369" s="37"/>
    </row>
    <row r="370" spans="3:5" ht="15.75" customHeight="1">
      <c r="C370" s="37"/>
      <c r="D370" s="37"/>
      <c r="E370" s="37"/>
    </row>
    <row r="371" spans="3:5" ht="15.75" customHeight="1">
      <c r="C371" s="37"/>
      <c r="D371" s="37"/>
      <c r="E371" s="37"/>
    </row>
    <row r="372" spans="3:5" ht="15.75" customHeight="1">
      <c r="C372" s="37"/>
      <c r="D372" s="37"/>
      <c r="E372" s="37"/>
    </row>
    <row r="373" spans="3:5" ht="15.75" customHeight="1">
      <c r="C373" s="37"/>
      <c r="D373" s="37"/>
      <c r="E373" s="37"/>
    </row>
    <row r="374" spans="3:5" ht="15.75" customHeight="1">
      <c r="C374" s="37"/>
      <c r="D374" s="37"/>
      <c r="E374" s="37"/>
    </row>
    <row r="375" spans="3:5" ht="15.75" customHeight="1">
      <c r="C375" s="37"/>
      <c r="D375" s="37"/>
      <c r="E375" s="37"/>
    </row>
    <row r="376" spans="3:5" ht="15.75" customHeight="1">
      <c r="C376" s="37"/>
      <c r="D376" s="37"/>
      <c r="E376" s="37"/>
    </row>
    <row r="377" spans="3:5" ht="15.75" customHeight="1">
      <c r="C377" s="37"/>
      <c r="D377" s="37"/>
      <c r="E377" s="37"/>
    </row>
    <row r="378" spans="3:5" ht="15.75" customHeight="1">
      <c r="C378" s="37"/>
      <c r="D378" s="37"/>
      <c r="E378" s="37"/>
    </row>
    <row r="379" spans="3:5" ht="15.75" customHeight="1">
      <c r="C379" s="37"/>
      <c r="D379" s="37"/>
      <c r="E379" s="37"/>
    </row>
    <row r="380" spans="3:5" ht="15.75" customHeight="1">
      <c r="C380" s="37"/>
      <c r="D380" s="37"/>
      <c r="E380" s="37"/>
    </row>
    <row r="381" spans="3:5" ht="15.75" customHeight="1">
      <c r="C381" s="37"/>
      <c r="D381" s="37"/>
      <c r="E381" s="37"/>
    </row>
    <row r="382" spans="3:5" ht="15.75" customHeight="1">
      <c r="C382" s="37"/>
      <c r="D382" s="37"/>
      <c r="E382" s="37"/>
    </row>
    <row r="383" spans="3:5" ht="15.75" customHeight="1">
      <c r="C383" s="37"/>
      <c r="D383" s="37"/>
      <c r="E383" s="37"/>
    </row>
    <row r="384" spans="3:5" ht="15.75" customHeight="1">
      <c r="C384" s="37"/>
      <c r="D384" s="37"/>
      <c r="E384" s="37"/>
    </row>
    <row r="385" spans="3:5" ht="15.75" customHeight="1">
      <c r="C385" s="37"/>
      <c r="D385" s="37"/>
      <c r="E385" s="37"/>
    </row>
    <row r="386" spans="3:5" ht="15.75" customHeight="1">
      <c r="C386" s="37"/>
      <c r="D386" s="37"/>
      <c r="E386" s="37"/>
    </row>
    <row r="387" spans="3:5" ht="15.75" customHeight="1">
      <c r="C387" s="37"/>
      <c r="D387" s="37"/>
      <c r="E387" s="37"/>
    </row>
    <row r="388" spans="3:5" ht="15.75" customHeight="1">
      <c r="C388" s="37"/>
      <c r="D388" s="37"/>
      <c r="E388" s="37"/>
    </row>
    <row r="389" spans="3:5" ht="15.75" customHeight="1">
      <c r="C389" s="37"/>
      <c r="D389" s="37"/>
      <c r="E389" s="37"/>
    </row>
    <row r="390" spans="3:5" ht="15.75" customHeight="1">
      <c r="C390" s="37"/>
      <c r="D390" s="37"/>
      <c r="E390" s="37"/>
    </row>
    <row r="391" spans="3:5" ht="15.75" customHeight="1">
      <c r="C391" s="37"/>
      <c r="D391" s="37"/>
      <c r="E391" s="37"/>
    </row>
    <row r="392" spans="3:5" ht="15.75" customHeight="1">
      <c r="C392" s="37"/>
      <c r="D392" s="37"/>
      <c r="E392" s="37"/>
    </row>
    <row r="393" spans="3:5" ht="15.75" customHeight="1">
      <c r="C393" s="37"/>
      <c r="D393" s="37"/>
      <c r="E393" s="37"/>
    </row>
    <row r="394" spans="3:5" ht="15.75" customHeight="1">
      <c r="C394" s="37"/>
      <c r="D394" s="37"/>
      <c r="E394" s="37"/>
    </row>
    <row r="395" spans="3:5" ht="15.75" customHeight="1">
      <c r="C395" s="37"/>
      <c r="D395" s="37"/>
      <c r="E395" s="37"/>
    </row>
    <row r="396" spans="3:5" ht="15.75" customHeight="1">
      <c r="C396" s="37"/>
      <c r="D396" s="37"/>
      <c r="E396" s="37"/>
    </row>
    <row r="397" spans="3:5" ht="15.75" customHeight="1">
      <c r="C397" s="37"/>
      <c r="D397" s="37"/>
      <c r="E397" s="37"/>
    </row>
    <row r="398" spans="3:5" ht="15.75" customHeight="1">
      <c r="C398" s="37"/>
      <c r="D398" s="37"/>
      <c r="E398" s="37"/>
    </row>
    <row r="399" spans="3:5" ht="15.75" customHeight="1">
      <c r="C399" s="37"/>
      <c r="D399" s="37"/>
      <c r="E399" s="37"/>
    </row>
    <row r="400" spans="3:5" ht="15.75" customHeight="1">
      <c r="C400" s="37"/>
      <c r="D400" s="37"/>
      <c r="E400" s="37"/>
    </row>
    <row r="401" spans="3:5" ht="15.75" customHeight="1">
      <c r="C401" s="37"/>
      <c r="D401" s="37"/>
      <c r="E401" s="37"/>
    </row>
    <row r="402" spans="3:5" ht="15.75" customHeight="1">
      <c r="C402" s="37"/>
      <c r="D402" s="37"/>
      <c r="E402" s="37"/>
    </row>
    <row r="403" spans="3:5" ht="15.75" customHeight="1">
      <c r="C403" s="37"/>
      <c r="D403" s="37"/>
      <c r="E403" s="37"/>
    </row>
    <row r="404" spans="3:5" ht="15.75" customHeight="1">
      <c r="C404" s="37"/>
      <c r="D404" s="37"/>
      <c r="E404" s="37"/>
    </row>
    <row r="405" spans="3:5" ht="15.75" customHeight="1">
      <c r="C405" s="37"/>
      <c r="D405" s="37"/>
      <c r="E405" s="37"/>
    </row>
    <row r="406" spans="3:5" ht="15.75" customHeight="1">
      <c r="C406" s="37"/>
      <c r="D406" s="37"/>
      <c r="E406" s="37"/>
    </row>
    <row r="407" spans="3:5" ht="15.75" customHeight="1">
      <c r="C407" s="37"/>
      <c r="D407" s="37"/>
      <c r="E407" s="37"/>
    </row>
    <row r="408" spans="3:5" ht="15.75" customHeight="1">
      <c r="C408" s="37"/>
      <c r="D408" s="37"/>
      <c r="E408" s="37"/>
    </row>
    <row r="409" spans="3:5" ht="15.75" customHeight="1">
      <c r="C409" s="37"/>
      <c r="D409" s="37"/>
      <c r="E409" s="37"/>
    </row>
    <row r="410" spans="3:5" ht="15.75" customHeight="1">
      <c r="C410" s="37"/>
      <c r="D410" s="37"/>
      <c r="E410" s="37"/>
    </row>
    <row r="411" spans="3:5" ht="15.75" customHeight="1">
      <c r="C411" s="37"/>
      <c r="D411" s="37"/>
      <c r="E411" s="37"/>
    </row>
    <row r="412" spans="3:5" ht="15.75" customHeight="1">
      <c r="C412" s="37"/>
      <c r="D412" s="37"/>
      <c r="E412" s="37"/>
    </row>
    <row r="413" spans="3:5" ht="15.75" customHeight="1">
      <c r="C413" s="37"/>
      <c r="D413" s="37"/>
      <c r="E413" s="37"/>
    </row>
    <row r="414" spans="3:5" ht="15.75" customHeight="1">
      <c r="C414" s="37"/>
      <c r="D414" s="37"/>
      <c r="E414" s="37"/>
    </row>
    <row r="415" spans="3:5" ht="15.75" customHeight="1">
      <c r="C415" s="37"/>
      <c r="D415" s="37"/>
      <c r="E415" s="37"/>
    </row>
    <row r="416" spans="3:5" ht="15.75" customHeight="1">
      <c r="C416" s="37"/>
      <c r="D416" s="37"/>
      <c r="E416" s="37"/>
    </row>
    <row r="417" spans="3:5" ht="15.75" customHeight="1">
      <c r="C417" s="37"/>
      <c r="D417" s="37"/>
      <c r="E417" s="37"/>
    </row>
    <row r="418" spans="3:5" ht="15.75" customHeight="1">
      <c r="C418" s="37"/>
      <c r="D418" s="37"/>
      <c r="E418" s="37"/>
    </row>
    <row r="419" spans="3:5" ht="15.75" customHeight="1">
      <c r="C419" s="37"/>
      <c r="D419" s="37"/>
      <c r="E419" s="37"/>
    </row>
    <row r="420" spans="3:5" ht="15.75" customHeight="1">
      <c r="C420" s="37"/>
      <c r="D420" s="37"/>
      <c r="E420" s="37"/>
    </row>
    <row r="421" spans="3:5" ht="15.75" customHeight="1">
      <c r="C421" s="37"/>
      <c r="D421" s="37"/>
      <c r="E421" s="37"/>
    </row>
    <row r="422" spans="3:5" ht="15.75" customHeight="1">
      <c r="C422" s="37"/>
      <c r="D422" s="37"/>
      <c r="E422" s="37"/>
    </row>
    <row r="423" spans="3:5" ht="15.75" customHeight="1">
      <c r="C423" s="37"/>
      <c r="D423" s="37"/>
      <c r="E423" s="37"/>
    </row>
    <row r="424" spans="3:5" ht="15.75" customHeight="1">
      <c r="C424" s="37"/>
      <c r="D424" s="37"/>
      <c r="E424" s="37"/>
    </row>
    <row r="425" spans="3:5" ht="15.75" customHeight="1">
      <c r="C425" s="37"/>
      <c r="D425" s="37"/>
      <c r="E425" s="37"/>
    </row>
    <row r="426" spans="3:5" ht="15.75" customHeight="1">
      <c r="C426" s="37"/>
      <c r="D426" s="37"/>
      <c r="E426" s="37"/>
    </row>
    <row r="427" spans="3:5" ht="15.75" customHeight="1">
      <c r="C427" s="37"/>
      <c r="D427" s="37"/>
      <c r="E427" s="37"/>
    </row>
    <row r="428" spans="3:5" ht="15.75" customHeight="1">
      <c r="C428" s="37"/>
      <c r="D428" s="37"/>
      <c r="E428" s="37"/>
    </row>
    <row r="429" spans="3:5" ht="15.75" customHeight="1">
      <c r="C429" s="37"/>
      <c r="D429" s="37"/>
      <c r="E429" s="37"/>
    </row>
    <row r="430" spans="3:5" ht="15.75" customHeight="1">
      <c r="C430" s="37"/>
      <c r="D430" s="37"/>
      <c r="E430" s="37"/>
    </row>
    <row r="431" spans="3:5" ht="15.75" customHeight="1">
      <c r="C431" s="37"/>
      <c r="D431" s="37"/>
      <c r="E431" s="37"/>
    </row>
    <row r="432" spans="3:5" ht="15.75" customHeight="1">
      <c r="C432" s="37"/>
      <c r="D432" s="37"/>
      <c r="E432" s="37"/>
    </row>
    <row r="433" spans="3:5" ht="15.75" customHeight="1">
      <c r="C433" s="37"/>
      <c r="D433" s="37"/>
      <c r="E433" s="37"/>
    </row>
    <row r="434" spans="3:5" ht="15.75" customHeight="1">
      <c r="C434" s="37"/>
      <c r="D434" s="37"/>
      <c r="E434" s="37"/>
    </row>
    <row r="435" spans="3:5" ht="15.75" customHeight="1">
      <c r="C435" s="37"/>
      <c r="D435" s="37"/>
      <c r="E435" s="37"/>
    </row>
    <row r="436" spans="3:5" ht="15.75" customHeight="1">
      <c r="C436" s="37"/>
      <c r="D436" s="37"/>
      <c r="E436" s="37"/>
    </row>
    <row r="437" spans="3:5" ht="15.75" customHeight="1">
      <c r="C437" s="37"/>
      <c r="D437" s="37"/>
      <c r="E437" s="37"/>
    </row>
    <row r="438" spans="3:5" ht="15.75" customHeight="1">
      <c r="C438" s="37"/>
      <c r="D438" s="37"/>
      <c r="E438" s="37"/>
    </row>
    <row r="439" spans="3:5" ht="15.75" customHeight="1">
      <c r="C439" s="37"/>
      <c r="D439" s="37"/>
      <c r="E439" s="37"/>
    </row>
    <row r="440" spans="3:5" ht="15.75" customHeight="1">
      <c r="C440" s="37"/>
      <c r="D440" s="37"/>
      <c r="E440" s="37"/>
    </row>
    <row r="441" spans="3:5" ht="15.75" customHeight="1">
      <c r="C441" s="37"/>
      <c r="D441" s="37"/>
      <c r="E441" s="37"/>
    </row>
    <row r="442" spans="3:5" ht="15.75" customHeight="1">
      <c r="C442" s="37"/>
      <c r="D442" s="37"/>
      <c r="E442" s="37"/>
    </row>
    <row r="443" spans="3:5" ht="15.75" customHeight="1">
      <c r="C443" s="37"/>
      <c r="D443" s="37"/>
      <c r="E443" s="37"/>
    </row>
    <row r="444" spans="3:5" ht="15.75" customHeight="1">
      <c r="C444" s="37"/>
      <c r="D444" s="37"/>
      <c r="E444" s="37"/>
    </row>
    <row r="445" spans="3:5" ht="15.75" customHeight="1">
      <c r="C445" s="37"/>
      <c r="D445" s="37"/>
      <c r="E445" s="37"/>
    </row>
    <row r="446" spans="3:5" ht="15.75" customHeight="1">
      <c r="C446" s="37"/>
      <c r="D446" s="37"/>
      <c r="E446" s="37"/>
    </row>
    <row r="447" spans="3:5" ht="15.75" customHeight="1">
      <c r="C447" s="37"/>
      <c r="D447" s="37"/>
      <c r="E447" s="37"/>
    </row>
    <row r="448" spans="3:5" ht="15.75" customHeight="1">
      <c r="C448" s="37"/>
      <c r="D448" s="37"/>
      <c r="E448" s="37"/>
    </row>
    <row r="449" spans="3:5" ht="15.75" customHeight="1">
      <c r="C449" s="37"/>
      <c r="D449" s="37"/>
      <c r="E449" s="37"/>
    </row>
    <row r="450" spans="3:5" ht="15.75" customHeight="1">
      <c r="C450" s="37"/>
      <c r="D450" s="37"/>
      <c r="E450" s="37"/>
    </row>
    <row r="451" spans="3:5" ht="15.75" customHeight="1">
      <c r="C451" s="37"/>
      <c r="D451" s="37"/>
      <c r="E451" s="37"/>
    </row>
    <row r="452" spans="3:5" ht="15.75" customHeight="1">
      <c r="C452" s="37"/>
      <c r="D452" s="37"/>
      <c r="E452" s="37"/>
    </row>
    <row r="453" spans="3:5" ht="15.75" customHeight="1">
      <c r="C453" s="37"/>
      <c r="D453" s="37"/>
      <c r="E453" s="37"/>
    </row>
    <row r="454" spans="3:5" ht="15.75" customHeight="1">
      <c r="C454" s="37"/>
      <c r="D454" s="37"/>
      <c r="E454" s="37"/>
    </row>
    <row r="455" spans="3:5" ht="15.75" customHeight="1">
      <c r="C455" s="37"/>
      <c r="D455" s="37"/>
      <c r="E455" s="37"/>
    </row>
    <row r="456" spans="3:5" ht="15.75" customHeight="1">
      <c r="C456" s="37"/>
      <c r="D456" s="37"/>
      <c r="E456" s="37"/>
    </row>
    <row r="457" spans="3:5" ht="15.75" customHeight="1">
      <c r="C457" s="37"/>
      <c r="D457" s="37"/>
      <c r="E457" s="37"/>
    </row>
    <row r="458" spans="3:5" ht="15.75" customHeight="1">
      <c r="C458" s="37"/>
      <c r="D458" s="37"/>
      <c r="E458" s="37"/>
    </row>
    <row r="459" spans="3:5" ht="15.75" customHeight="1">
      <c r="C459" s="37"/>
      <c r="D459" s="37"/>
      <c r="E459" s="37"/>
    </row>
    <row r="460" spans="3:5" ht="15.75" customHeight="1">
      <c r="C460" s="37"/>
      <c r="D460" s="37"/>
      <c r="E460" s="37"/>
    </row>
    <row r="461" spans="3:5" ht="15.75" customHeight="1">
      <c r="C461" s="37"/>
      <c r="D461" s="37"/>
      <c r="E461" s="37"/>
    </row>
    <row r="462" spans="3:5" ht="15.75" customHeight="1">
      <c r="C462" s="37"/>
      <c r="D462" s="37"/>
      <c r="E462" s="37"/>
    </row>
    <row r="463" spans="3:5" ht="15.75" customHeight="1">
      <c r="C463" s="37"/>
      <c r="D463" s="37"/>
      <c r="E463" s="37"/>
    </row>
    <row r="464" spans="3:5" ht="15.75" customHeight="1">
      <c r="C464" s="37"/>
      <c r="D464" s="37"/>
      <c r="E464" s="37"/>
    </row>
    <row r="465" spans="3:5" ht="15.75" customHeight="1">
      <c r="C465" s="37"/>
      <c r="D465" s="37"/>
      <c r="E465" s="37"/>
    </row>
    <row r="466" spans="3:5" ht="15.75" customHeight="1">
      <c r="C466" s="37"/>
      <c r="D466" s="37"/>
      <c r="E466" s="37"/>
    </row>
    <row r="467" spans="3:5" ht="15.75" customHeight="1">
      <c r="C467" s="37"/>
      <c r="D467" s="37"/>
      <c r="E467" s="37"/>
    </row>
    <row r="468" spans="3:5" ht="15.75" customHeight="1">
      <c r="C468" s="37"/>
      <c r="D468" s="37"/>
      <c r="E468" s="37"/>
    </row>
    <row r="469" spans="3:5" ht="15.75" customHeight="1">
      <c r="C469" s="37"/>
      <c r="D469" s="37"/>
      <c r="E469" s="37"/>
    </row>
    <row r="470" spans="3:5" ht="15.75" customHeight="1">
      <c r="C470" s="37"/>
      <c r="D470" s="37"/>
      <c r="E470" s="37"/>
    </row>
    <row r="471" spans="3:5" ht="15.75" customHeight="1">
      <c r="C471" s="37"/>
      <c r="D471" s="37"/>
      <c r="E471" s="37"/>
    </row>
    <row r="472" spans="3:5" ht="15.75" customHeight="1">
      <c r="C472" s="37"/>
      <c r="D472" s="37"/>
      <c r="E472" s="37"/>
    </row>
    <row r="473" spans="3:5" ht="15.75" customHeight="1">
      <c r="C473" s="37"/>
      <c r="D473" s="37"/>
      <c r="E473" s="37"/>
    </row>
    <row r="474" spans="3:5" ht="15.75" customHeight="1">
      <c r="C474" s="37"/>
      <c r="D474" s="37"/>
      <c r="E474" s="37"/>
    </row>
    <row r="475" spans="3:5" ht="15.75" customHeight="1">
      <c r="C475" s="37"/>
      <c r="D475" s="37"/>
      <c r="E475" s="37"/>
    </row>
    <row r="476" spans="3:5" ht="15.75" customHeight="1">
      <c r="C476" s="37"/>
      <c r="D476" s="37"/>
      <c r="E476" s="37"/>
    </row>
    <row r="477" spans="3:5" ht="15.75" customHeight="1">
      <c r="C477" s="37"/>
      <c r="D477" s="37"/>
      <c r="E477" s="37"/>
    </row>
    <row r="478" spans="3:5" ht="15.75" customHeight="1">
      <c r="C478" s="37"/>
      <c r="D478" s="37"/>
      <c r="E478" s="37"/>
    </row>
    <row r="479" spans="3:5" ht="15.75" customHeight="1">
      <c r="C479" s="37"/>
      <c r="D479" s="37"/>
      <c r="E479" s="37"/>
    </row>
    <row r="480" spans="3:5" ht="15.75" customHeight="1">
      <c r="C480" s="37"/>
      <c r="D480" s="37"/>
      <c r="E480" s="37"/>
    </row>
    <row r="481" spans="3:5" ht="15.75" customHeight="1">
      <c r="C481" s="37"/>
      <c r="D481" s="37"/>
      <c r="E481" s="37"/>
    </row>
    <row r="482" spans="3:5" ht="15.75" customHeight="1">
      <c r="C482" s="37"/>
      <c r="D482" s="37"/>
      <c r="E482" s="37"/>
    </row>
    <row r="483" spans="3:5" ht="15.75" customHeight="1">
      <c r="C483" s="37"/>
      <c r="D483" s="37"/>
      <c r="E483" s="37"/>
    </row>
    <row r="484" spans="3:5" ht="15.75" customHeight="1">
      <c r="C484" s="37"/>
      <c r="D484" s="37"/>
      <c r="E484" s="37"/>
    </row>
    <row r="485" spans="3:5" ht="15.75" customHeight="1">
      <c r="C485" s="37"/>
      <c r="D485" s="37"/>
      <c r="E485" s="37"/>
    </row>
    <row r="486" spans="3:5" ht="15.75" customHeight="1">
      <c r="C486" s="37"/>
      <c r="D486" s="37"/>
      <c r="E486" s="37"/>
    </row>
    <row r="487" spans="3:5" ht="15.75" customHeight="1">
      <c r="C487" s="37"/>
      <c r="D487" s="37"/>
      <c r="E487" s="37"/>
    </row>
    <row r="488" spans="3:5" ht="15.75" customHeight="1">
      <c r="C488" s="37"/>
      <c r="D488" s="37"/>
      <c r="E488" s="37"/>
    </row>
    <row r="489" spans="3:5" ht="15.75" customHeight="1">
      <c r="C489" s="37"/>
      <c r="D489" s="37"/>
      <c r="E489" s="37"/>
    </row>
    <row r="490" spans="3:5" ht="15.75" customHeight="1">
      <c r="C490" s="37"/>
      <c r="D490" s="37"/>
      <c r="E490" s="37"/>
    </row>
    <row r="491" spans="3:5" ht="15.75" customHeight="1">
      <c r="C491" s="37"/>
      <c r="D491" s="37"/>
      <c r="E491" s="37"/>
    </row>
    <row r="492" spans="3:5" ht="15.75" customHeight="1">
      <c r="C492" s="37"/>
      <c r="D492" s="37"/>
      <c r="E492" s="37"/>
    </row>
    <row r="493" spans="3:5" ht="15.75" customHeight="1">
      <c r="C493" s="37"/>
      <c r="D493" s="37"/>
      <c r="E493" s="37"/>
    </row>
    <row r="494" spans="3:5" ht="15.75" customHeight="1">
      <c r="C494" s="37"/>
      <c r="D494" s="37"/>
      <c r="E494" s="37"/>
    </row>
    <row r="495" spans="3:5" ht="15.75" customHeight="1">
      <c r="C495" s="37"/>
      <c r="D495" s="37"/>
      <c r="E495" s="37"/>
    </row>
    <row r="496" spans="3:5" ht="15.75" customHeight="1">
      <c r="C496" s="37"/>
      <c r="D496" s="37"/>
      <c r="E496" s="37"/>
    </row>
    <row r="497" spans="3:5" ht="15.75" customHeight="1">
      <c r="C497" s="37"/>
      <c r="D497" s="37"/>
      <c r="E497" s="37"/>
    </row>
    <row r="498" spans="3:5" ht="15.75" customHeight="1">
      <c r="C498" s="37"/>
      <c r="D498" s="37"/>
      <c r="E498" s="37"/>
    </row>
    <row r="499" spans="3:5" ht="15.75" customHeight="1">
      <c r="C499" s="37"/>
      <c r="D499" s="37"/>
      <c r="E499" s="37"/>
    </row>
    <row r="500" spans="3:5" ht="15.75" customHeight="1">
      <c r="C500" s="37"/>
      <c r="D500" s="37"/>
      <c r="E500" s="37"/>
    </row>
    <row r="501" spans="3:5" ht="15.75" customHeight="1">
      <c r="C501" s="37"/>
      <c r="D501" s="37"/>
      <c r="E501" s="37"/>
    </row>
    <row r="502" spans="3:5" ht="15.75" customHeight="1">
      <c r="C502" s="37"/>
      <c r="D502" s="37"/>
      <c r="E502" s="37"/>
    </row>
    <row r="503" spans="3:5" ht="15.75" customHeight="1">
      <c r="C503" s="37"/>
      <c r="D503" s="37"/>
      <c r="E503" s="37"/>
    </row>
    <row r="504" spans="3:5" ht="15.75" customHeight="1">
      <c r="C504" s="37"/>
      <c r="D504" s="37"/>
      <c r="E504" s="37"/>
    </row>
    <row r="505" spans="3:5" ht="15.75" customHeight="1">
      <c r="C505" s="37"/>
      <c r="D505" s="37"/>
      <c r="E505" s="37"/>
    </row>
    <row r="506" spans="3:5" ht="15.75" customHeight="1">
      <c r="C506" s="37"/>
      <c r="D506" s="37"/>
      <c r="E506" s="37"/>
    </row>
    <row r="507" spans="3:5" ht="15.75" customHeight="1">
      <c r="C507" s="37"/>
      <c r="D507" s="37"/>
      <c r="E507" s="37"/>
    </row>
    <row r="508" spans="3:5" ht="15.75" customHeight="1">
      <c r="C508" s="37"/>
      <c r="D508" s="37"/>
      <c r="E508" s="37"/>
    </row>
    <row r="509" spans="3:5" ht="15.75" customHeight="1">
      <c r="C509" s="37"/>
      <c r="D509" s="37"/>
      <c r="E509" s="37"/>
    </row>
    <row r="510" spans="3:5" ht="15.75" customHeight="1">
      <c r="C510" s="37"/>
      <c r="D510" s="37"/>
      <c r="E510" s="37"/>
    </row>
    <row r="511" spans="3:5" ht="15.75" customHeight="1">
      <c r="C511" s="37"/>
      <c r="D511" s="37"/>
      <c r="E511" s="37"/>
    </row>
    <row r="512" spans="3:5" ht="15.75" customHeight="1">
      <c r="C512" s="37"/>
      <c r="D512" s="37"/>
      <c r="E512" s="37"/>
    </row>
    <row r="513" spans="3:5" ht="15.75" customHeight="1">
      <c r="C513" s="37"/>
      <c r="D513" s="37"/>
      <c r="E513" s="37"/>
    </row>
    <row r="514" spans="3:5" ht="15.75" customHeight="1">
      <c r="C514" s="37"/>
      <c r="D514" s="37"/>
      <c r="E514" s="37"/>
    </row>
    <row r="515" spans="3:5" ht="15.75" customHeight="1">
      <c r="C515" s="37"/>
      <c r="D515" s="37"/>
      <c r="E515" s="37"/>
    </row>
    <row r="516" spans="3:5" ht="15.75" customHeight="1">
      <c r="C516" s="37"/>
      <c r="D516" s="37"/>
      <c r="E516" s="37"/>
    </row>
    <row r="517" spans="3:5" ht="15.75" customHeight="1">
      <c r="C517" s="37"/>
      <c r="D517" s="37"/>
      <c r="E517" s="37"/>
    </row>
    <row r="518" spans="3:5" ht="15.75" customHeight="1">
      <c r="C518" s="37"/>
      <c r="D518" s="37"/>
      <c r="E518" s="37"/>
    </row>
    <row r="519" spans="3:5" ht="15.75" customHeight="1">
      <c r="C519" s="37"/>
      <c r="D519" s="37"/>
      <c r="E519" s="37"/>
    </row>
    <row r="520" spans="3:5" ht="15.75" customHeight="1">
      <c r="C520" s="37"/>
      <c r="D520" s="37"/>
      <c r="E520" s="37"/>
    </row>
    <row r="521" spans="3:5" ht="15.75" customHeight="1">
      <c r="C521" s="37"/>
      <c r="D521" s="37"/>
      <c r="E521" s="37"/>
    </row>
    <row r="522" spans="3:5" ht="15.75" customHeight="1">
      <c r="C522" s="37"/>
      <c r="D522" s="37"/>
      <c r="E522" s="37"/>
    </row>
    <row r="523" spans="3:5" ht="15.75" customHeight="1">
      <c r="C523" s="37"/>
      <c r="D523" s="37"/>
      <c r="E523" s="37"/>
    </row>
    <row r="524" spans="3:5" ht="15.75" customHeight="1">
      <c r="C524" s="37"/>
      <c r="D524" s="37"/>
      <c r="E524" s="37"/>
    </row>
    <row r="525" spans="3:5" ht="15.75" customHeight="1">
      <c r="C525" s="37"/>
      <c r="D525" s="37"/>
      <c r="E525" s="37"/>
    </row>
    <row r="526" spans="3:5" ht="15.75" customHeight="1">
      <c r="C526" s="37"/>
      <c r="D526" s="37"/>
      <c r="E526" s="37"/>
    </row>
    <row r="527" spans="3:5" ht="15.75" customHeight="1">
      <c r="C527" s="37"/>
      <c r="D527" s="37"/>
      <c r="E527" s="37"/>
    </row>
    <row r="528" spans="3:5" ht="15.75" customHeight="1">
      <c r="C528" s="37"/>
      <c r="D528" s="37"/>
      <c r="E528" s="37"/>
    </row>
    <row r="529" spans="3:5" ht="15.75" customHeight="1">
      <c r="C529" s="37"/>
      <c r="D529" s="37"/>
      <c r="E529" s="37"/>
    </row>
    <row r="530" spans="3:5" ht="15.75" customHeight="1">
      <c r="C530" s="37"/>
      <c r="D530" s="37"/>
      <c r="E530" s="37"/>
    </row>
    <row r="531" spans="3:5" ht="15.75" customHeight="1">
      <c r="C531" s="37"/>
      <c r="D531" s="37"/>
      <c r="E531" s="37"/>
    </row>
    <row r="532" spans="3:5" ht="15.75" customHeight="1">
      <c r="C532" s="37"/>
      <c r="D532" s="37"/>
      <c r="E532" s="37"/>
    </row>
    <row r="533" spans="3:5" ht="15.75" customHeight="1">
      <c r="C533" s="37"/>
      <c r="D533" s="37"/>
      <c r="E533" s="37"/>
    </row>
    <row r="534" spans="3:5" ht="15.75" customHeight="1">
      <c r="C534" s="37"/>
      <c r="D534" s="37"/>
      <c r="E534" s="37"/>
    </row>
    <row r="535" spans="3:5" ht="15.75" customHeight="1">
      <c r="C535" s="37"/>
      <c r="D535" s="37"/>
      <c r="E535" s="37"/>
    </row>
    <row r="536" spans="3:5" ht="15.75" customHeight="1">
      <c r="C536" s="37"/>
      <c r="D536" s="37"/>
      <c r="E536" s="37"/>
    </row>
    <row r="537" spans="3:5" ht="15.75" customHeight="1">
      <c r="C537" s="37"/>
      <c r="D537" s="37"/>
      <c r="E537" s="37"/>
    </row>
    <row r="538" spans="3:5" ht="15.75" customHeight="1">
      <c r="C538" s="37"/>
      <c r="D538" s="37"/>
      <c r="E538" s="37"/>
    </row>
    <row r="539" spans="3:5" ht="15.75" customHeight="1">
      <c r="C539" s="37"/>
      <c r="D539" s="37"/>
      <c r="E539" s="37"/>
    </row>
    <row r="540" spans="3:5" ht="15.75" customHeight="1">
      <c r="C540" s="37"/>
      <c r="D540" s="37"/>
      <c r="E540" s="37"/>
    </row>
    <row r="541" spans="3:5" ht="15.75" customHeight="1">
      <c r="C541" s="37"/>
      <c r="D541" s="37"/>
      <c r="E541" s="37"/>
    </row>
    <row r="542" spans="3:5" ht="15.75" customHeight="1">
      <c r="C542" s="37"/>
      <c r="D542" s="37"/>
      <c r="E542" s="37"/>
    </row>
    <row r="543" spans="3:5" ht="15.75" customHeight="1">
      <c r="C543" s="37"/>
      <c r="D543" s="37"/>
      <c r="E543" s="37"/>
    </row>
    <row r="544" spans="3:5" ht="15.75" customHeight="1">
      <c r="C544" s="37"/>
      <c r="D544" s="37"/>
      <c r="E544" s="37"/>
    </row>
    <row r="545" spans="3:5" ht="15.75" customHeight="1">
      <c r="C545" s="37"/>
      <c r="D545" s="37"/>
      <c r="E545" s="37"/>
    </row>
    <row r="546" spans="3:5" ht="15.75" customHeight="1">
      <c r="C546" s="37"/>
      <c r="D546" s="37"/>
      <c r="E546" s="37"/>
    </row>
    <row r="547" spans="3:5" ht="15.75" customHeight="1">
      <c r="C547" s="37"/>
      <c r="D547" s="37"/>
      <c r="E547" s="37"/>
    </row>
    <row r="548" spans="3:5" ht="15.75" customHeight="1">
      <c r="C548" s="37"/>
      <c r="D548" s="37"/>
      <c r="E548" s="37"/>
    </row>
    <row r="549" spans="3:5" ht="15.75" customHeight="1">
      <c r="C549" s="37"/>
      <c r="D549" s="37"/>
      <c r="E549" s="37"/>
    </row>
    <row r="550" spans="3:5" ht="15.75" customHeight="1">
      <c r="C550" s="37"/>
      <c r="D550" s="37"/>
      <c r="E550" s="37"/>
    </row>
    <row r="551" spans="3:5" ht="15.75" customHeight="1">
      <c r="C551" s="37"/>
      <c r="D551" s="37"/>
      <c r="E551" s="37"/>
    </row>
    <row r="552" spans="3:5" ht="15.75" customHeight="1">
      <c r="C552" s="37"/>
      <c r="D552" s="37"/>
      <c r="E552" s="37"/>
    </row>
    <row r="553" spans="3:5" ht="15.75" customHeight="1">
      <c r="C553" s="37"/>
      <c r="D553" s="37"/>
      <c r="E553" s="37"/>
    </row>
    <row r="554" spans="3:5" ht="15.75" customHeight="1">
      <c r="C554" s="37"/>
      <c r="D554" s="37"/>
      <c r="E554" s="37"/>
    </row>
    <row r="555" spans="3:5" ht="15.75" customHeight="1">
      <c r="C555" s="37"/>
      <c r="D555" s="37"/>
      <c r="E555" s="37"/>
    </row>
    <row r="556" spans="3:5" ht="15.75" customHeight="1">
      <c r="C556" s="37"/>
      <c r="D556" s="37"/>
      <c r="E556" s="37"/>
    </row>
    <row r="557" spans="3:5" ht="15.75" customHeight="1">
      <c r="C557" s="37"/>
      <c r="D557" s="37"/>
      <c r="E557" s="37"/>
    </row>
    <row r="558" spans="3:5" ht="15.75" customHeight="1">
      <c r="C558" s="37"/>
      <c r="D558" s="37"/>
      <c r="E558" s="37"/>
    </row>
    <row r="559" spans="3:5" ht="15.75" customHeight="1">
      <c r="C559" s="37"/>
      <c r="D559" s="37"/>
      <c r="E559" s="37"/>
    </row>
    <row r="560" spans="3:5" ht="15.75" customHeight="1">
      <c r="C560" s="37"/>
      <c r="D560" s="37"/>
      <c r="E560" s="37"/>
    </row>
    <row r="561" spans="3:5" ht="15.75" customHeight="1">
      <c r="C561" s="37"/>
      <c r="D561" s="37"/>
      <c r="E561" s="37"/>
    </row>
    <row r="562" spans="3:5" ht="15.75" customHeight="1">
      <c r="C562" s="37"/>
      <c r="D562" s="37"/>
      <c r="E562" s="37"/>
    </row>
    <row r="563" spans="3:5" ht="15.75" customHeight="1">
      <c r="C563" s="37"/>
      <c r="D563" s="37"/>
      <c r="E563" s="37"/>
    </row>
    <row r="564" spans="3:5" ht="15.75" customHeight="1">
      <c r="C564" s="37"/>
      <c r="D564" s="37"/>
      <c r="E564" s="37"/>
    </row>
    <row r="565" spans="3:5" ht="15.75" customHeight="1">
      <c r="C565" s="37"/>
      <c r="D565" s="37"/>
      <c r="E565" s="37"/>
    </row>
    <row r="566" spans="3:5" ht="15.75" customHeight="1">
      <c r="C566" s="37"/>
      <c r="D566" s="37"/>
      <c r="E566" s="37"/>
    </row>
    <row r="567" spans="3:5" ht="15.75" customHeight="1">
      <c r="C567" s="37"/>
      <c r="D567" s="37"/>
      <c r="E567" s="37"/>
    </row>
    <row r="568" spans="3:5" ht="15.75" customHeight="1">
      <c r="C568" s="37"/>
      <c r="D568" s="37"/>
      <c r="E568" s="37"/>
    </row>
    <row r="569" spans="3:5" ht="15.75" customHeight="1">
      <c r="C569" s="37"/>
      <c r="D569" s="37"/>
      <c r="E569" s="37"/>
    </row>
    <row r="570" spans="3:5" ht="15.75" customHeight="1">
      <c r="C570" s="37"/>
      <c r="D570" s="37"/>
      <c r="E570" s="37"/>
    </row>
    <row r="571" spans="3:5" ht="15.75" customHeight="1">
      <c r="C571" s="37"/>
      <c r="D571" s="37"/>
      <c r="E571" s="37"/>
    </row>
    <row r="572" spans="3:5" ht="15.75" customHeight="1">
      <c r="C572" s="37"/>
      <c r="D572" s="37"/>
      <c r="E572" s="37"/>
    </row>
    <row r="573" spans="3:5" ht="15.75" customHeight="1">
      <c r="C573" s="37"/>
      <c r="D573" s="37"/>
      <c r="E573" s="37"/>
    </row>
    <row r="574" spans="3:5" ht="15.75" customHeight="1">
      <c r="C574" s="37"/>
      <c r="D574" s="37"/>
      <c r="E574" s="37"/>
    </row>
    <row r="575" spans="3:5" ht="15.75" customHeight="1">
      <c r="C575" s="37"/>
      <c r="D575" s="37"/>
      <c r="E575" s="37"/>
    </row>
    <row r="576" spans="3:5" ht="15.75" customHeight="1">
      <c r="C576" s="37"/>
      <c r="D576" s="37"/>
      <c r="E576" s="37"/>
    </row>
    <row r="577" spans="3:5" ht="15.75" customHeight="1">
      <c r="C577" s="37"/>
      <c r="D577" s="37"/>
      <c r="E577" s="37"/>
    </row>
    <row r="578" spans="3:5" ht="15.75" customHeight="1">
      <c r="C578" s="37"/>
      <c r="D578" s="37"/>
      <c r="E578" s="37"/>
    </row>
    <row r="579" spans="3:5" ht="15.75" customHeight="1">
      <c r="C579" s="37"/>
      <c r="D579" s="37"/>
      <c r="E579" s="37"/>
    </row>
    <row r="580" spans="3:5" ht="15.75" customHeight="1">
      <c r="C580" s="37"/>
      <c r="D580" s="37"/>
      <c r="E580" s="37"/>
    </row>
    <row r="581" spans="3:5" ht="15.75" customHeight="1">
      <c r="C581" s="37"/>
      <c r="D581" s="37"/>
      <c r="E581" s="37"/>
    </row>
    <row r="582" spans="3:5" ht="15.75" customHeight="1">
      <c r="C582" s="37"/>
      <c r="D582" s="37"/>
      <c r="E582" s="37"/>
    </row>
    <row r="583" spans="3:5" ht="15.75" customHeight="1">
      <c r="C583" s="37"/>
      <c r="D583" s="37"/>
      <c r="E583" s="37"/>
    </row>
    <row r="584" spans="3:5" ht="15.75" customHeight="1">
      <c r="C584" s="37"/>
      <c r="D584" s="37"/>
      <c r="E584" s="37"/>
    </row>
    <row r="585" spans="3:5" ht="15.75" customHeight="1">
      <c r="C585" s="37"/>
      <c r="D585" s="37"/>
      <c r="E585" s="37"/>
    </row>
    <row r="586" spans="3:5" ht="15.75" customHeight="1">
      <c r="C586" s="37"/>
      <c r="D586" s="37"/>
      <c r="E586" s="37"/>
    </row>
    <row r="587" spans="3:5" ht="15.75" customHeight="1">
      <c r="C587" s="37"/>
      <c r="D587" s="37"/>
      <c r="E587" s="37"/>
    </row>
    <row r="588" spans="3:5" ht="15.75" customHeight="1">
      <c r="C588" s="37"/>
      <c r="D588" s="37"/>
      <c r="E588" s="37"/>
    </row>
    <row r="589" spans="3:5" ht="15.75" customHeight="1">
      <c r="C589" s="37"/>
      <c r="D589" s="37"/>
      <c r="E589" s="37"/>
    </row>
    <row r="590" spans="3:5" ht="15.75" customHeight="1">
      <c r="C590" s="37"/>
      <c r="D590" s="37"/>
      <c r="E590" s="37"/>
    </row>
    <row r="591" spans="3:5" ht="15.75" customHeight="1">
      <c r="C591" s="37"/>
      <c r="D591" s="37"/>
      <c r="E591" s="37"/>
    </row>
    <row r="592" spans="3:5" ht="15.75" customHeight="1">
      <c r="C592" s="37"/>
      <c r="D592" s="37"/>
      <c r="E592" s="37"/>
    </row>
    <row r="593" spans="3:5" ht="15.75" customHeight="1">
      <c r="C593" s="37"/>
      <c r="D593" s="37"/>
      <c r="E593" s="37"/>
    </row>
    <row r="594" spans="3:5" ht="15.75" customHeight="1">
      <c r="C594" s="37"/>
      <c r="D594" s="37"/>
      <c r="E594" s="37"/>
    </row>
    <row r="595" spans="3:5" ht="15.75" customHeight="1">
      <c r="C595" s="37"/>
      <c r="D595" s="37"/>
      <c r="E595" s="37"/>
    </row>
    <row r="596" spans="3:5" ht="15.75" customHeight="1">
      <c r="C596" s="37"/>
      <c r="D596" s="37"/>
      <c r="E596" s="37"/>
    </row>
    <row r="597" spans="3:5" ht="15.75" customHeight="1">
      <c r="C597" s="37"/>
      <c r="D597" s="37"/>
      <c r="E597" s="37"/>
    </row>
    <row r="598" spans="3:5" ht="15.75" customHeight="1">
      <c r="C598" s="37"/>
      <c r="D598" s="37"/>
      <c r="E598" s="37"/>
    </row>
    <row r="599" spans="3:5" ht="15.75" customHeight="1">
      <c r="C599" s="37"/>
      <c r="D599" s="37"/>
      <c r="E599" s="37"/>
    </row>
    <row r="600" spans="3:5" ht="15.75" customHeight="1">
      <c r="C600" s="37"/>
      <c r="D600" s="37"/>
      <c r="E600" s="37"/>
    </row>
    <row r="601" spans="3:5" ht="15.75" customHeight="1">
      <c r="C601" s="37"/>
      <c r="D601" s="37"/>
      <c r="E601" s="37"/>
    </row>
    <row r="602" spans="3:5" ht="15.75" customHeight="1">
      <c r="C602" s="37"/>
      <c r="D602" s="37"/>
      <c r="E602" s="37"/>
    </row>
    <row r="603" spans="3:5" ht="15.75" customHeight="1">
      <c r="C603" s="37"/>
      <c r="D603" s="37"/>
      <c r="E603" s="37"/>
    </row>
    <row r="604" spans="3:5" ht="15.75" customHeight="1">
      <c r="C604" s="37"/>
      <c r="D604" s="37"/>
      <c r="E604" s="37"/>
    </row>
    <row r="605" spans="3:5" ht="15.75" customHeight="1">
      <c r="C605" s="37"/>
      <c r="D605" s="37"/>
      <c r="E605" s="37"/>
    </row>
    <row r="606" spans="3:5" ht="15.75" customHeight="1">
      <c r="C606" s="37"/>
      <c r="D606" s="37"/>
      <c r="E606" s="37"/>
    </row>
    <row r="607" spans="3:5" ht="15.75" customHeight="1">
      <c r="C607" s="37"/>
      <c r="D607" s="37"/>
      <c r="E607" s="37"/>
    </row>
    <row r="608" spans="3:5" ht="15.75" customHeight="1">
      <c r="C608" s="37"/>
      <c r="D608" s="37"/>
      <c r="E608" s="37"/>
    </row>
    <row r="609" spans="3:5" ht="15.75" customHeight="1">
      <c r="C609" s="37"/>
      <c r="D609" s="37"/>
      <c r="E609" s="37"/>
    </row>
    <row r="610" spans="3:5" ht="15.75" customHeight="1">
      <c r="C610" s="37"/>
      <c r="D610" s="37"/>
      <c r="E610" s="37"/>
    </row>
    <row r="611" spans="3:5" ht="15.75" customHeight="1">
      <c r="C611" s="37"/>
      <c r="D611" s="37"/>
      <c r="E611" s="37"/>
    </row>
    <row r="612" spans="3:5" ht="15.75" customHeight="1">
      <c r="C612" s="37"/>
      <c r="D612" s="37"/>
      <c r="E612" s="37"/>
    </row>
    <row r="613" spans="3:5" ht="15.75" customHeight="1">
      <c r="C613" s="37"/>
      <c r="D613" s="37"/>
      <c r="E613" s="37"/>
    </row>
    <row r="614" spans="3:5" ht="15.75" customHeight="1">
      <c r="C614" s="37"/>
      <c r="D614" s="37"/>
      <c r="E614" s="37"/>
    </row>
    <row r="615" spans="3:5" ht="15.75" customHeight="1">
      <c r="C615" s="37"/>
      <c r="D615" s="37"/>
      <c r="E615" s="37"/>
    </row>
    <row r="616" spans="3:5" ht="15.75" customHeight="1">
      <c r="C616" s="37"/>
      <c r="D616" s="37"/>
      <c r="E616" s="37"/>
    </row>
    <row r="617" spans="3:5" ht="15.75" customHeight="1">
      <c r="C617" s="37"/>
      <c r="D617" s="37"/>
      <c r="E617" s="37"/>
    </row>
    <row r="618" spans="3:5" ht="15.75" customHeight="1">
      <c r="C618" s="37"/>
      <c r="D618" s="37"/>
      <c r="E618" s="37"/>
    </row>
    <row r="619" spans="3:5" ht="15.75" customHeight="1">
      <c r="C619" s="37"/>
      <c r="D619" s="37"/>
      <c r="E619" s="37"/>
    </row>
    <row r="620" spans="3:5" ht="15.75" customHeight="1">
      <c r="C620" s="37"/>
      <c r="D620" s="37"/>
      <c r="E620" s="37"/>
    </row>
    <row r="621" spans="3:5" ht="15.75" customHeight="1">
      <c r="C621" s="37"/>
      <c r="D621" s="37"/>
      <c r="E621" s="37"/>
    </row>
    <row r="622" spans="3:5" ht="15.75" customHeight="1">
      <c r="C622" s="37"/>
      <c r="D622" s="37"/>
      <c r="E622" s="37"/>
    </row>
    <row r="623" spans="3:5" ht="15.75" customHeight="1">
      <c r="C623" s="37"/>
      <c r="D623" s="37"/>
      <c r="E623" s="37"/>
    </row>
    <row r="624" spans="3:5" ht="15.75" customHeight="1">
      <c r="C624" s="37"/>
      <c r="D624" s="37"/>
      <c r="E624" s="37"/>
    </row>
    <row r="625" spans="3:5" ht="15.75" customHeight="1">
      <c r="C625" s="37"/>
      <c r="D625" s="37"/>
      <c r="E625" s="37"/>
    </row>
    <row r="626" spans="3:5" ht="15.75" customHeight="1">
      <c r="C626" s="37"/>
      <c r="D626" s="37"/>
      <c r="E626" s="37"/>
    </row>
    <row r="627" spans="3:5" ht="15.75" customHeight="1">
      <c r="C627" s="37"/>
      <c r="D627" s="37"/>
      <c r="E627" s="37"/>
    </row>
    <row r="628" spans="3:5" ht="15.75" customHeight="1">
      <c r="C628" s="37"/>
      <c r="D628" s="37"/>
      <c r="E628" s="37"/>
    </row>
    <row r="629" spans="3:5" ht="15.75" customHeight="1">
      <c r="C629" s="37"/>
      <c r="D629" s="37"/>
      <c r="E629" s="37"/>
    </row>
    <row r="630" spans="3:5" ht="15.75" customHeight="1">
      <c r="C630" s="37"/>
      <c r="D630" s="37"/>
      <c r="E630" s="37"/>
    </row>
    <row r="631" spans="3:5" ht="15.75" customHeight="1">
      <c r="C631" s="37"/>
      <c r="D631" s="37"/>
      <c r="E631" s="37"/>
    </row>
    <row r="632" spans="3:5" ht="15.75" customHeight="1">
      <c r="C632" s="37"/>
      <c r="D632" s="37"/>
      <c r="E632" s="37"/>
    </row>
    <row r="633" spans="3:5" ht="15.75" customHeight="1">
      <c r="C633" s="37"/>
      <c r="D633" s="37"/>
      <c r="E633" s="37"/>
    </row>
    <row r="634" spans="3:5" ht="15.75" customHeight="1">
      <c r="C634" s="37"/>
      <c r="D634" s="37"/>
      <c r="E634" s="37"/>
    </row>
    <row r="635" spans="3:5" ht="15.75" customHeight="1">
      <c r="C635" s="37"/>
      <c r="D635" s="37"/>
      <c r="E635" s="37"/>
    </row>
    <row r="636" spans="3:5" ht="15.75" customHeight="1">
      <c r="C636" s="37"/>
      <c r="D636" s="37"/>
      <c r="E636" s="37"/>
    </row>
    <row r="637" spans="3:5" ht="15.75" customHeight="1">
      <c r="C637" s="37"/>
      <c r="D637" s="37"/>
      <c r="E637" s="37"/>
    </row>
    <row r="638" spans="3:5" ht="15.75" customHeight="1">
      <c r="C638" s="37"/>
      <c r="D638" s="37"/>
      <c r="E638" s="37"/>
    </row>
    <row r="639" spans="3:5" ht="15.75" customHeight="1">
      <c r="C639" s="37"/>
      <c r="D639" s="37"/>
      <c r="E639" s="37"/>
    </row>
    <row r="640" spans="3:5" ht="15.75" customHeight="1">
      <c r="C640" s="37"/>
      <c r="D640" s="37"/>
      <c r="E640" s="37"/>
    </row>
    <row r="641" spans="3:5" ht="15.75" customHeight="1">
      <c r="C641" s="37"/>
      <c r="D641" s="37"/>
      <c r="E641" s="37"/>
    </row>
    <row r="642" spans="3:5" ht="15.75" customHeight="1">
      <c r="C642" s="37"/>
      <c r="D642" s="37"/>
      <c r="E642" s="37"/>
    </row>
    <row r="643" spans="3:5" ht="15.75" customHeight="1">
      <c r="C643" s="37"/>
      <c r="D643" s="37"/>
      <c r="E643" s="37"/>
    </row>
    <row r="644" spans="3:5" ht="15.75" customHeight="1">
      <c r="C644" s="37"/>
      <c r="D644" s="37"/>
      <c r="E644" s="37"/>
    </row>
    <row r="645" spans="3:5" ht="15.75" customHeight="1">
      <c r="C645" s="37"/>
      <c r="D645" s="37"/>
      <c r="E645" s="37"/>
    </row>
    <row r="646" spans="3:5" ht="15.75" customHeight="1">
      <c r="C646" s="37"/>
      <c r="D646" s="37"/>
      <c r="E646" s="37"/>
    </row>
    <row r="647" spans="3:5" ht="15.75" customHeight="1">
      <c r="C647" s="37"/>
      <c r="D647" s="37"/>
      <c r="E647" s="37"/>
    </row>
    <row r="648" spans="3:5" ht="15.75" customHeight="1">
      <c r="C648" s="37"/>
      <c r="D648" s="37"/>
      <c r="E648" s="37"/>
    </row>
    <row r="649" spans="3:5" ht="15.75" customHeight="1">
      <c r="C649" s="37"/>
      <c r="D649" s="37"/>
      <c r="E649" s="37"/>
    </row>
    <row r="650" spans="3:5" ht="15.75" customHeight="1">
      <c r="C650" s="37"/>
      <c r="D650" s="37"/>
      <c r="E650" s="37"/>
    </row>
    <row r="651" spans="3:5" ht="15.75" customHeight="1">
      <c r="C651" s="37"/>
      <c r="D651" s="37"/>
      <c r="E651" s="37"/>
    </row>
    <row r="652" spans="3:5" ht="15.75" customHeight="1">
      <c r="C652" s="37"/>
      <c r="D652" s="37"/>
      <c r="E652" s="37"/>
    </row>
    <row r="653" spans="3:5" ht="15.75" customHeight="1">
      <c r="C653" s="37"/>
      <c r="D653" s="37"/>
      <c r="E653" s="37"/>
    </row>
    <row r="654" spans="3:5" ht="15.75" customHeight="1">
      <c r="C654" s="37"/>
      <c r="D654" s="37"/>
      <c r="E654" s="37"/>
    </row>
    <row r="655" spans="3:5" ht="15.75" customHeight="1">
      <c r="C655" s="37"/>
      <c r="D655" s="37"/>
      <c r="E655" s="37"/>
    </row>
    <row r="656" spans="3:5" ht="15.75" customHeight="1">
      <c r="C656" s="37"/>
      <c r="D656" s="37"/>
      <c r="E656" s="37"/>
    </row>
    <row r="657" spans="3:5" ht="15.75" customHeight="1">
      <c r="C657" s="37"/>
      <c r="D657" s="37"/>
      <c r="E657" s="37"/>
    </row>
    <row r="658" spans="3:5" ht="15.75" customHeight="1">
      <c r="C658" s="37"/>
      <c r="D658" s="37"/>
      <c r="E658" s="37"/>
    </row>
    <row r="659" spans="3:5" ht="15.75" customHeight="1">
      <c r="C659" s="37"/>
      <c r="D659" s="37"/>
      <c r="E659" s="37"/>
    </row>
    <row r="660" spans="3:5" ht="15.75" customHeight="1">
      <c r="C660" s="37"/>
      <c r="D660" s="37"/>
      <c r="E660" s="37"/>
    </row>
    <row r="661" spans="3:5" ht="15.75" customHeight="1">
      <c r="C661" s="37"/>
      <c r="D661" s="37"/>
      <c r="E661" s="37"/>
    </row>
    <row r="662" spans="3:5" ht="15.75" customHeight="1">
      <c r="C662" s="37"/>
      <c r="D662" s="37"/>
      <c r="E662" s="37"/>
    </row>
    <row r="663" spans="3:5" ht="15.75" customHeight="1">
      <c r="C663" s="37"/>
      <c r="D663" s="37"/>
      <c r="E663" s="37"/>
    </row>
    <row r="664" spans="3:5" ht="15.75" customHeight="1">
      <c r="C664" s="37"/>
      <c r="D664" s="37"/>
      <c r="E664" s="37"/>
    </row>
    <row r="665" spans="3:5" ht="15.75" customHeight="1">
      <c r="C665" s="37"/>
      <c r="D665" s="37"/>
      <c r="E665" s="37"/>
    </row>
    <row r="666" spans="3:5" ht="15.75" customHeight="1">
      <c r="C666" s="37"/>
      <c r="D666" s="37"/>
      <c r="E666" s="37"/>
    </row>
    <row r="667" spans="3:5" ht="15.75" customHeight="1">
      <c r="C667" s="37"/>
      <c r="D667" s="37"/>
      <c r="E667" s="37"/>
    </row>
    <row r="668" spans="3:5" ht="15.75" customHeight="1">
      <c r="C668" s="37"/>
      <c r="D668" s="37"/>
      <c r="E668" s="37"/>
    </row>
    <row r="669" spans="3:5" ht="15.75" customHeight="1">
      <c r="C669" s="37"/>
      <c r="D669" s="37"/>
      <c r="E669" s="37"/>
    </row>
    <row r="670" spans="3:5" ht="15.75" customHeight="1">
      <c r="C670" s="37"/>
      <c r="D670" s="37"/>
      <c r="E670" s="37"/>
    </row>
    <row r="671" spans="3:5" ht="15.75" customHeight="1">
      <c r="C671" s="37"/>
      <c r="D671" s="37"/>
      <c r="E671" s="37"/>
    </row>
    <row r="672" spans="3:5" ht="15.75" customHeight="1">
      <c r="C672" s="37"/>
      <c r="D672" s="37"/>
      <c r="E672" s="37"/>
    </row>
    <row r="673" spans="3:5" ht="15.75" customHeight="1">
      <c r="C673" s="37"/>
      <c r="D673" s="37"/>
      <c r="E673" s="37"/>
    </row>
    <row r="674" spans="3:5" ht="15.75" customHeight="1">
      <c r="C674" s="37"/>
      <c r="D674" s="37"/>
      <c r="E674" s="37"/>
    </row>
    <row r="675" spans="3:5" ht="15.75" customHeight="1">
      <c r="C675" s="37"/>
      <c r="D675" s="37"/>
      <c r="E675" s="37"/>
    </row>
    <row r="676" spans="3:5" ht="15.75" customHeight="1">
      <c r="C676" s="37"/>
      <c r="D676" s="37"/>
      <c r="E676" s="37"/>
    </row>
    <row r="677" spans="3:5" ht="15.75" customHeight="1">
      <c r="C677" s="37"/>
      <c r="D677" s="37"/>
      <c r="E677" s="37"/>
    </row>
    <row r="678" spans="3:5" ht="15.75" customHeight="1">
      <c r="C678" s="37"/>
      <c r="D678" s="37"/>
      <c r="E678" s="37"/>
    </row>
    <row r="679" spans="3:5" ht="15.75" customHeight="1">
      <c r="C679" s="37"/>
      <c r="D679" s="37"/>
      <c r="E679" s="37"/>
    </row>
    <row r="680" spans="3:5" ht="15.75" customHeight="1">
      <c r="C680" s="37"/>
      <c r="D680" s="37"/>
      <c r="E680" s="37"/>
    </row>
    <row r="681" spans="3:5" ht="15.75" customHeight="1">
      <c r="C681" s="37"/>
      <c r="D681" s="37"/>
      <c r="E681" s="37"/>
    </row>
    <row r="682" spans="3:5" ht="15.75" customHeight="1">
      <c r="C682" s="37"/>
      <c r="D682" s="37"/>
      <c r="E682" s="37"/>
    </row>
    <row r="683" spans="3:5" ht="15.75" customHeight="1">
      <c r="C683" s="37"/>
      <c r="D683" s="37"/>
      <c r="E683" s="37"/>
    </row>
    <row r="684" spans="3:5" ht="15.75" customHeight="1">
      <c r="C684" s="37"/>
      <c r="D684" s="37"/>
      <c r="E684" s="37"/>
    </row>
    <row r="685" spans="3:5" ht="15.75" customHeight="1">
      <c r="C685" s="37"/>
      <c r="D685" s="37"/>
      <c r="E685" s="37"/>
    </row>
    <row r="686" spans="3:5" ht="15.75" customHeight="1">
      <c r="C686" s="37"/>
      <c r="D686" s="37"/>
      <c r="E686" s="37"/>
    </row>
    <row r="687" spans="3:5" ht="15.75" customHeight="1">
      <c r="C687" s="37"/>
      <c r="D687" s="37"/>
      <c r="E687" s="37"/>
    </row>
    <row r="688" spans="3:5" ht="15.75" customHeight="1">
      <c r="C688" s="37"/>
      <c r="D688" s="37"/>
      <c r="E688" s="37"/>
    </row>
    <row r="689" spans="3:5" ht="15.75" customHeight="1">
      <c r="C689" s="37"/>
      <c r="D689" s="37"/>
      <c r="E689" s="37"/>
    </row>
    <row r="690" spans="3:5" ht="15.75" customHeight="1">
      <c r="C690" s="37"/>
      <c r="D690" s="37"/>
      <c r="E690" s="37"/>
    </row>
    <row r="691" spans="3:5" ht="15.75" customHeight="1">
      <c r="C691" s="37"/>
      <c r="D691" s="37"/>
      <c r="E691" s="37"/>
    </row>
    <row r="692" spans="3:5" ht="15.75" customHeight="1">
      <c r="C692" s="37"/>
      <c r="D692" s="37"/>
      <c r="E692" s="37"/>
    </row>
    <row r="693" spans="3:5" ht="15.75" customHeight="1">
      <c r="C693" s="37"/>
      <c r="D693" s="37"/>
      <c r="E693" s="37"/>
    </row>
    <row r="694" spans="3:5" ht="15.75" customHeight="1">
      <c r="C694" s="37"/>
      <c r="D694" s="37"/>
      <c r="E694" s="37"/>
    </row>
    <row r="695" spans="3:5" ht="15.75" customHeight="1">
      <c r="C695" s="37"/>
      <c r="D695" s="37"/>
      <c r="E695" s="37"/>
    </row>
    <row r="696" spans="3:5" ht="15.75" customHeight="1">
      <c r="C696" s="37"/>
      <c r="D696" s="37"/>
      <c r="E696" s="37"/>
    </row>
    <row r="697" spans="3:5" ht="15.75" customHeight="1">
      <c r="C697" s="37"/>
      <c r="D697" s="37"/>
      <c r="E697" s="37"/>
    </row>
    <row r="698" spans="3:5" ht="15.75" customHeight="1">
      <c r="C698" s="37"/>
      <c r="D698" s="37"/>
      <c r="E698" s="37"/>
    </row>
    <row r="699" spans="3:5" ht="15.75" customHeight="1">
      <c r="C699" s="37"/>
      <c r="D699" s="37"/>
      <c r="E699" s="37"/>
    </row>
    <row r="700" spans="3:5" ht="15.75" customHeight="1">
      <c r="C700" s="37"/>
      <c r="D700" s="37"/>
      <c r="E700" s="37"/>
    </row>
    <row r="701" spans="3:5" ht="15.75" customHeight="1">
      <c r="C701" s="37"/>
      <c r="D701" s="37"/>
      <c r="E701" s="37"/>
    </row>
    <row r="702" spans="3:5" ht="15.75" customHeight="1">
      <c r="C702" s="37"/>
      <c r="D702" s="37"/>
      <c r="E702" s="37"/>
    </row>
    <row r="703" spans="3:5" ht="15.75" customHeight="1">
      <c r="C703" s="37"/>
      <c r="D703" s="37"/>
      <c r="E703" s="37"/>
    </row>
    <row r="704" spans="3:5" ht="15.75" customHeight="1">
      <c r="C704" s="37"/>
      <c r="D704" s="37"/>
      <c r="E704" s="37"/>
    </row>
    <row r="705" spans="3:5" ht="15.75" customHeight="1">
      <c r="C705" s="37"/>
      <c r="D705" s="37"/>
      <c r="E705" s="37"/>
    </row>
    <row r="706" spans="3:5" ht="15.75" customHeight="1">
      <c r="C706" s="37"/>
      <c r="D706" s="37"/>
      <c r="E706" s="37"/>
    </row>
    <row r="707" spans="3:5" ht="15.75" customHeight="1">
      <c r="C707" s="37"/>
      <c r="D707" s="37"/>
      <c r="E707" s="37"/>
    </row>
    <row r="708" spans="3:5" ht="15.75" customHeight="1">
      <c r="C708" s="37"/>
      <c r="D708" s="37"/>
      <c r="E708" s="37"/>
    </row>
    <row r="709" spans="3:5" ht="15.75" customHeight="1">
      <c r="C709" s="37"/>
      <c r="D709" s="37"/>
      <c r="E709" s="37"/>
    </row>
    <row r="710" spans="3:5" ht="15.75" customHeight="1">
      <c r="C710" s="37"/>
      <c r="D710" s="37"/>
      <c r="E710" s="37"/>
    </row>
    <row r="711" spans="3:5" ht="15.75" customHeight="1">
      <c r="C711" s="37"/>
      <c r="D711" s="37"/>
      <c r="E711" s="37"/>
    </row>
    <row r="712" spans="3:5" ht="15.75" customHeight="1">
      <c r="C712" s="37"/>
      <c r="D712" s="37"/>
      <c r="E712" s="37"/>
    </row>
    <row r="713" spans="3:5" ht="15.75" customHeight="1">
      <c r="C713" s="37"/>
      <c r="D713" s="37"/>
      <c r="E713" s="37"/>
    </row>
    <row r="714" spans="3:5" ht="15.75" customHeight="1">
      <c r="C714" s="37"/>
      <c r="D714" s="37"/>
      <c r="E714" s="37"/>
    </row>
    <row r="715" spans="3:5" ht="15.75" customHeight="1">
      <c r="C715" s="37"/>
      <c r="D715" s="37"/>
      <c r="E715" s="37"/>
    </row>
    <row r="716" spans="3:5" ht="15.75" customHeight="1">
      <c r="C716" s="37"/>
      <c r="D716" s="37"/>
      <c r="E716" s="37"/>
    </row>
    <row r="717" spans="3:5" ht="15.75" customHeight="1">
      <c r="C717" s="37"/>
      <c r="D717" s="37"/>
      <c r="E717" s="37"/>
    </row>
    <row r="718" spans="3:5" ht="15.75" customHeight="1">
      <c r="C718" s="37"/>
      <c r="D718" s="37"/>
      <c r="E718" s="37"/>
    </row>
    <row r="719" spans="3:5" ht="15.75" customHeight="1">
      <c r="C719" s="37"/>
      <c r="D719" s="37"/>
      <c r="E719" s="37"/>
    </row>
    <row r="720" spans="3:5" ht="15.75" customHeight="1">
      <c r="C720" s="37"/>
      <c r="D720" s="37"/>
      <c r="E720" s="37"/>
    </row>
    <row r="721" spans="3:5" ht="15.75" customHeight="1">
      <c r="C721" s="37"/>
      <c r="D721" s="37"/>
      <c r="E721" s="37"/>
    </row>
    <row r="722" spans="3:5" ht="15.75" customHeight="1">
      <c r="C722" s="37"/>
      <c r="D722" s="37"/>
      <c r="E722" s="37"/>
    </row>
    <row r="723" spans="3:5" ht="15.75" customHeight="1">
      <c r="C723" s="37"/>
      <c r="D723" s="37"/>
      <c r="E723" s="37"/>
    </row>
    <row r="724" spans="3:5" ht="15.75" customHeight="1">
      <c r="C724" s="37"/>
      <c r="D724" s="37"/>
      <c r="E724" s="37"/>
    </row>
    <row r="725" spans="3:5" ht="15.75" customHeight="1">
      <c r="C725" s="37"/>
      <c r="D725" s="37"/>
      <c r="E725" s="37"/>
    </row>
    <row r="726" spans="3:5" ht="15.75" customHeight="1">
      <c r="C726" s="37"/>
      <c r="D726" s="37"/>
      <c r="E726" s="37"/>
    </row>
    <row r="727" spans="3:5" ht="15.75" customHeight="1">
      <c r="C727" s="37"/>
      <c r="D727" s="37"/>
      <c r="E727" s="37"/>
    </row>
    <row r="728" spans="3:5" ht="15.75" customHeight="1">
      <c r="C728" s="37"/>
      <c r="D728" s="37"/>
      <c r="E728" s="37"/>
    </row>
    <row r="729" spans="3:5" ht="15.75" customHeight="1">
      <c r="C729" s="37"/>
      <c r="D729" s="37"/>
      <c r="E729" s="37"/>
    </row>
    <row r="730" spans="3:5" ht="15.75" customHeight="1">
      <c r="C730" s="37"/>
      <c r="D730" s="37"/>
      <c r="E730" s="37"/>
    </row>
    <row r="731" spans="3:5" ht="15.75" customHeight="1">
      <c r="C731" s="37"/>
      <c r="D731" s="37"/>
      <c r="E731" s="37"/>
    </row>
    <row r="732" spans="3:5" ht="15.75" customHeight="1">
      <c r="C732" s="37"/>
      <c r="D732" s="37"/>
      <c r="E732" s="37"/>
    </row>
    <row r="733" spans="3:5" ht="15.75" customHeight="1">
      <c r="C733" s="37"/>
      <c r="D733" s="37"/>
      <c r="E733" s="37"/>
    </row>
    <row r="734" spans="3:5" ht="15.75" customHeight="1">
      <c r="C734" s="37"/>
      <c r="D734" s="37"/>
      <c r="E734" s="37"/>
    </row>
    <row r="735" spans="3:5" ht="15.75" customHeight="1">
      <c r="C735" s="37"/>
      <c r="D735" s="37"/>
      <c r="E735" s="37"/>
    </row>
    <row r="736" spans="3:5" ht="15.75" customHeight="1">
      <c r="C736" s="37"/>
      <c r="D736" s="37"/>
      <c r="E736" s="37"/>
    </row>
    <row r="737" spans="3:5" ht="15.75" customHeight="1">
      <c r="C737" s="37"/>
      <c r="D737" s="37"/>
      <c r="E737" s="37"/>
    </row>
    <row r="738" spans="3:5" ht="15.75" customHeight="1">
      <c r="C738" s="37"/>
      <c r="D738" s="37"/>
      <c r="E738" s="37"/>
    </row>
    <row r="739" spans="3:5" ht="15.75" customHeight="1">
      <c r="C739" s="37"/>
      <c r="D739" s="37"/>
      <c r="E739" s="37"/>
    </row>
    <row r="740" spans="3:5" ht="15.75" customHeight="1">
      <c r="C740" s="37"/>
      <c r="D740" s="37"/>
      <c r="E740" s="37"/>
    </row>
    <row r="741" spans="3:5" ht="15.75" customHeight="1">
      <c r="C741" s="37"/>
      <c r="D741" s="37"/>
      <c r="E741" s="37"/>
    </row>
    <row r="742" spans="3:5" ht="15.75" customHeight="1">
      <c r="C742" s="37"/>
      <c r="D742" s="37"/>
      <c r="E742" s="37"/>
    </row>
    <row r="743" spans="3:5" ht="15.75" customHeight="1">
      <c r="C743" s="37"/>
      <c r="D743" s="37"/>
      <c r="E743" s="37"/>
    </row>
    <row r="744" spans="3:5" ht="15.75" customHeight="1">
      <c r="C744" s="37"/>
      <c r="D744" s="37"/>
      <c r="E744" s="37"/>
    </row>
    <row r="745" spans="3:5" ht="15.75" customHeight="1">
      <c r="C745" s="37"/>
      <c r="D745" s="37"/>
      <c r="E745" s="37"/>
    </row>
    <row r="746" spans="3:5" ht="15.75" customHeight="1">
      <c r="C746" s="37"/>
      <c r="D746" s="37"/>
      <c r="E746" s="37"/>
    </row>
    <row r="747" spans="3:5" ht="15.75" customHeight="1">
      <c r="C747" s="37"/>
      <c r="D747" s="37"/>
      <c r="E747" s="37"/>
    </row>
    <row r="748" spans="3:5" ht="15.75" customHeight="1">
      <c r="C748" s="37"/>
      <c r="D748" s="37"/>
      <c r="E748" s="37"/>
    </row>
    <row r="749" spans="3:5" ht="15.75" customHeight="1">
      <c r="C749" s="37"/>
      <c r="D749" s="37"/>
      <c r="E749" s="37"/>
    </row>
    <row r="750" spans="3:5" ht="15.75" customHeight="1">
      <c r="C750" s="37"/>
      <c r="D750" s="37"/>
      <c r="E750" s="37"/>
    </row>
    <row r="751" spans="3:5" ht="15.75" customHeight="1">
      <c r="C751" s="37"/>
      <c r="D751" s="37"/>
      <c r="E751" s="37"/>
    </row>
    <row r="752" spans="3:5" ht="15.75" customHeight="1">
      <c r="C752" s="37"/>
      <c r="D752" s="37"/>
      <c r="E752" s="37"/>
    </row>
    <row r="753" spans="3:5" ht="15.75" customHeight="1">
      <c r="C753" s="37"/>
      <c r="D753" s="37"/>
      <c r="E753" s="37"/>
    </row>
    <row r="754" spans="3:5" ht="15.75" customHeight="1">
      <c r="C754" s="37"/>
      <c r="D754" s="37"/>
      <c r="E754" s="37"/>
    </row>
    <row r="755" spans="3:5" ht="15.75" customHeight="1">
      <c r="C755" s="37"/>
      <c r="D755" s="37"/>
      <c r="E755" s="37"/>
    </row>
    <row r="756" spans="3:5" ht="15.75" customHeight="1">
      <c r="C756" s="37"/>
      <c r="D756" s="37"/>
      <c r="E756" s="37"/>
    </row>
    <row r="757" spans="3:5" ht="15.75" customHeight="1">
      <c r="C757" s="37"/>
      <c r="D757" s="37"/>
      <c r="E757" s="37"/>
    </row>
    <row r="758" spans="3:5" ht="15.75" customHeight="1">
      <c r="C758" s="37"/>
      <c r="D758" s="37"/>
      <c r="E758" s="37"/>
    </row>
    <row r="759" spans="3:5" ht="15.75" customHeight="1">
      <c r="C759" s="37"/>
      <c r="D759" s="37"/>
      <c r="E759" s="37"/>
    </row>
    <row r="760" spans="3:5" ht="15.75" customHeight="1">
      <c r="C760" s="37"/>
      <c r="D760" s="37"/>
      <c r="E760" s="37"/>
    </row>
    <row r="761" spans="3:5" ht="15.75" customHeight="1">
      <c r="C761" s="37"/>
      <c r="D761" s="37"/>
      <c r="E761" s="37"/>
    </row>
    <row r="762" spans="3:5" ht="15.75" customHeight="1">
      <c r="C762" s="37"/>
      <c r="D762" s="37"/>
      <c r="E762" s="37"/>
    </row>
    <row r="763" spans="3:5" ht="15.75" customHeight="1">
      <c r="C763" s="37"/>
      <c r="D763" s="37"/>
      <c r="E763" s="37"/>
    </row>
    <row r="764" spans="3:5" ht="15.75" customHeight="1">
      <c r="C764" s="37"/>
      <c r="D764" s="37"/>
      <c r="E764" s="37"/>
    </row>
    <row r="765" spans="3:5" ht="15.75" customHeight="1">
      <c r="C765" s="37"/>
      <c r="D765" s="37"/>
      <c r="E765" s="37"/>
    </row>
    <row r="766" spans="3:5" ht="15.75" customHeight="1">
      <c r="C766" s="37"/>
      <c r="D766" s="37"/>
      <c r="E766" s="37"/>
    </row>
    <row r="767" spans="3:5" ht="15.75" customHeight="1">
      <c r="C767" s="37"/>
      <c r="D767" s="37"/>
      <c r="E767" s="37"/>
    </row>
    <row r="768" spans="3:5" ht="15.75" customHeight="1">
      <c r="C768" s="37"/>
      <c r="D768" s="37"/>
      <c r="E768" s="37"/>
    </row>
    <row r="769" spans="3:5" ht="15.75" customHeight="1">
      <c r="C769" s="37"/>
      <c r="D769" s="37"/>
      <c r="E769" s="37"/>
    </row>
    <row r="770" spans="3:5" ht="15.75" customHeight="1">
      <c r="C770" s="37"/>
      <c r="D770" s="37"/>
      <c r="E770" s="37"/>
    </row>
    <row r="771" spans="3:5" ht="15.75" customHeight="1">
      <c r="C771" s="37"/>
      <c r="D771" s="37"/>
      <c r="E771" s="37"/>
    </row>
    <row r="772" spans="3:5" ht="15.75" customHeight="1">
      <c r="C772" s="37"/>
      <c r="D772" s="37"/>
      <c r="E772" s="37"/>
    </row>
    <row r="773" spans="3:5" ht="15.75" customHeight="1">
      <c r="C773" s="37"/>
      <c r="D773" s="37"/>
      <c r="E773" s="37"/>
    </row>
    <row r="774" spans="3:5" ht="15.75" customHeight="1">
      <c r="C774" s="37"/>
      <c r="D774" s="37"/>
      <c r="E774" s="37"/>
    </row>
    <row r="775" spans="3:5" ht="15.75" customHeight="1">
      <c r="C775" s="37"/>
      <c r="D775" s="37"/>
      <c r="E775" s="37"/>
    </row>
    <row r="776" spans="3:5" ht="15.75" customHeight="1">
      <c r="C776" s="37"/>
      <c r="D776" s="37"/>
      <c r="E776" s="37"/>
    </row>
    <row r="777" spans="3:5" ht="15.75" customHeight="1">
      <c r="C777" s="37"/>
      <c r="D777" s="37"/>
      <c r="E777" s="37"/>
    </row>
    <row r="778" spans="3:5" ht="15.75" customHeight="1">
      <c r="C778" s="37"/>
      <c r="D778" s="37"/>
      <c r="E778" s="37"/>
    </row>
    <row r="779" spans="3:5" ht="15.75" customHeight="1">
      <c r="C779" s="37"/>
      <c r="D779" s="37"/>
      <c r="E779" s="37"/>
    </row>
    <row r="780" spans="3:5" ht="15.75" customHeight="1">
      <c r="C780" s="37"/>
      <c r="D780" s="37"/>
      <c r="E780" s="37"/>
    </row>
    <row r="781" spans="3:5" ht="15.75" customHeight="1">
      <c r="C781" s="37"/>
      <c r="D781" s="37"/>
      <c r="E781" s="37"/>
    </row>
    <row r="782" spans="3:5" ht="15.75" customHeight="1">
      <c r="C782" s="37"/>
      <c r="D782" s="37"/>
      <c r="E782" s="37"/>
    </row>
    <row r="783" spans="3:5" ht="15.75" customHeight="1">
      <c r="C783" s="37"/>
      <c r="D783" s="37"/>
      <c r="E783" s="37"/>
    </row>
    <row r="784" spans="3:5" ht="15.75" customHeight="1">
      <c r="C784" s="37"/>
      <c r="D784" s="37"/>
      <c r="E784" s="37"/>
    </row>
    <row r="785" spans="3:5" ht="15.75" customHeight="1">
      <c r="C785" s="37"/>
      <c r="D785" s="37"/>
      <c r="E785" s="37"/>
    </row>
    <row r="786" spans="3:5" ht="15.75" customHeight="1">
      <c r="C786" s="37"/>
      <c r="D786" s="37"/>
      <c r="E786" s="37"/>
    </row>
    <row r="787" spans="3:5" ht="15.75" customHeight="1">
      <c r="C787" s="37"/>
      <c r="D787" s="37"/>
      <c r="E787" s="37"/>
    </row>
    <row r="788" spans="3:5" ht="15.75" customHeight="1">
      <c r="C788" s="37"/>
      <c r="D788" s="37"/>
      <c r="E788" s="37"/>
    </row>
    <row r="789" spans="3:5" ht="15.75" customHeight="1">
      <c r="C789" s="37"/>
      <c r="D789" s="37"/>
      <c r="E789" s="37"/>
    </row>
    <row r="790" spans="3:5" ht="15.75" customHeight="1">
      <c r="C790" s="37"/>
      <c r="D790" s="37"/>
      <c r="E790" s="37"/>
    </row>
    <row r="791" spans="3:5" ht="15.75" customHeight="1">
      <c r="C791" s="37"/>
      <c r="D791" s="37"/>
      <c r="E791" s="37"/>
    </row>
    <row r="792" spans="3:5" ht="15.75" customHeight="1">
      <c r="C792" s="37"/>
      <c r="D792" s="37"/>
      <c r="E792" s="37"/>
    </row>
    <row r="793" spans="3:5" ht="15.75" customHeight="1">
      <c r="C793" s="37"/>
      <c r="D793" s="37"/>
      <c r="E793" s="37"/>
    </row>
    <row r="794" spans="3:5" ht="15.75" customHeight="1">
      <c r="C794" s="37"/>
      <c r="D794" s="37"/>
      <c r="E794" s="37"/>
    </row>
    <row r="795" spans="3:5" ht="15.75" customHeight="1">
      <c r="C795" s="37"/>
      <c r="D795" s="37"/>
      <c r="E795" s="37"/>
    </row>
    <row r="796" spans="3:5" ht="15.75" customHeight="1">
      <c r="C796" s="37"/>
      <c r="D796" s="37"/>
      <c r="E796" s="37"/>
    </row>
    <row r="797" spans="3:5" ht="15.75" customHeight="1">
      <c r="C797" s="37"/>
      <c r="D797" s="37"/>
      <c r="E797" s="37"/>
    </row>
    <row r="798" spans="3:5" ht="15.75" customHeight="1">
      <c r="C798" s="37"/>
      <c r="D798" s="37"/>
      <c r="E798" s="37"/>
    </row>
    <row r="799" spans="3:5" ht="15.75" customHeight="1">
      <c r="C799" s="37"/>
      <c r="D799" s="37"/>
      <c r="E799" s="37"/>
    </row>
    <row r="800" spans="3:5" ht="15.75" customHeight="1">
      <c r="C800" s="37"/>
      <c r="D800" s="37"/>
      <c r="E800" s="37"/>
    </row>
    <row r="801" spans="3:5" ht="15.75" customHeight="1">
      <c r="C801" s="37"/>
      <c r="D801" s="37"/>
      <c r="E801" s="37"/>
    </row>
    <row r="802" spans="3:5" ht="15.75" customHeight="1">
      <c r="C802" s="37"/>
      <c r="D802" s="37"/>
      <c r="E802" s="37"/>
    </row>
    <row r="803" spans="3:5" ht="15.75" customHeight="1">
      <c r="C803" s="37"/>
      <c r="D803" s="37"/>
      <c r="E803" s="37"/>
    </row>
    <row r="804" spans="3:5" ht="15.75" customHeight="1">
      <c r="C804" s="37"/>
      <c r="D804" s="37"/>
      <c r="E804" s="37"/>
    </row>
    <row r="805" spans="3:5" ht="15.75" customHeight="1">
      <c r="C805" s="37"/>
      <c r="D805" s="37"/>
      <c r="E805" s="37"/>
    </row>
    <row r="806" spans="3:5" ht="15.75" customHeight="1">
      <c r="C806" s="37"/>
      <c r="D806" s="37"/>
      <c r="E806" s="37"/>
    </row>
    <row r="807" spans="3:5" ht="15.75" customHeight="1">
      <c r="C807" s="37"/>
      <c r="D807" s="37"/>
      <c r="E807" s="37"/>
    </row>
    <row r="808" spans="3:5" ht="15.75" customHeight="1">
      <c r="C808" s="37"/>
      <c r="D808" s="37"/>
      <c r="E808" s="37"/>
    </row>
    <row r="809" spans="3:5" ht="15.75" customHeight="1">
      <c r="C809" s="37"/>
      <c r="D809" s="37"/>
      <c r="E809" s="37"/>
    </row>
    <row r="810" spans="3:5" ht="15.75" customHeight="1">
      <c r="C810" s="37"/>
      <c r="D810" s="37"/>
      <c r="E810" s="37"/>
    </row>
    <row r="811" spans="3:5" ht="15.75" customHeight="1">
      <c r="C811" s="37"/>
      <c r="D811" s="37"/>
      <c r="E811" s="37"/>
    </row>
    <row r="812" spans="3:5" ht="15.75" customHeight="1">
      <c r="C812" s="37"/>
      <c r="D812" s="37"/>
      <c r="E812" s="37"/>
    </row>
    <row r="813" spans="3:5" ht="15.75" customHeight="1">
      <c r="C813" s="37"/>
      <c r="D813" s="37"/>
      <c r="E813" s="37"/>
    </row>
    <row r="814" spans="3:5" ht="15.75" customHeight="1">
      <c r="C814" s="37"/>
      <c r="D814" s="37"/>
      <c r="E814" s="37"/>
    </row>
    <row r="815" spans="3:5" ht="15.75" customHeight="1">
      <c r="C815" s="37"/>
      <c r="D815" s="37"/>
      <c r="E815" s="37"/>
    </row>
    <row r="816" spans="3:5" ht="15.75" customHeight="1">
      <c r="C816" s="37"/>
      <c r="D816" s="37"/>
      <c r="E816" s="37"/>
    </row>
    <row r="817" spans="3:5" ht="15.75" customHeight="1">
      <c r="C817" s="37"/>
      <c r="D817" s="37"/>
      <c r="E817" s="37"/>
    </row>
    <row r="818" spans="3:5" ht="15.75" customHeight="1">
      <c r="C818" s="37"/>
      <c r="D818" s="37"/>
      <c r="E818" s="37"/>
    </row>
    <row r="819" spans="3:5" ht="15.75" customHeight="1">
      <c r="C819" s="37"/>
      <c r="D819" s="37"/>
      <c r="E819" s="37"/>
    </row>
    <row r="820" spans="3:5" ht="15.75" customHeight="1">
      <c r="C820" s="37"/>
      <c r="D820" s="37"/>
      <c r="E820" s="37"/>
    </row>
    <row r="821" spans="3:5" ht="15.75" customHeight="1">
      <c r="C821" s="37"/>
      <c r="D821" s="37"/>
      <c r="E821" s="37"/>
    </row>
    <row r="822" spans="3:5" ht="15.75" customHeight="1">
      <c r="C822" s="37"/>
      <c r="D822" s="37"/>
      <c r="E822" s="37"/>
    </row>
    <row r="823" spans="3:5" ht="15.75" customHeight="1">
      <c r="C823" s="37"/>
      <c r="D823" s="37"/>
      <c r="E823" s="37"/>
    </row>
    <row r="824" spans="3:5" ht="15.75" customHeight="1">
      <c r="C824" s="37"/>
      <c r="D824" s="37"/>
      <c r="E824" s="37"/>
    </row>
    <row r="825" spans="3:5" ht="15.75" customHeight="1">
      <c r="C825" s="37"/>
      <c r="D825" s="37"/>
      <c r="E825" s="37"/>
    </row>
    <row r="826" spans="3:5" ht="15.75" customHeight="1">
      <c r="C826" s="37"/>
      <c r="D826" s="37"/>
      <c r="E826" s="37"/>
    </row>
    <row r="827" spans="3:5" ht="15.75" customHeight="1">
      <c r="C827" s="37"/>
      <c r="D827" s="37"/>
      <c r="E827" s="37"/>
    </row>
    <row r="828" spans="3:5" ht="15.75" customHeight="1">
      <c r="C828" s="37"/>
      <c r="D828" s="37"/>
      <c r="E828" s="37"/>
    </row>
    <row r="829" spans="3:5" ht="15.75" customHeight="1">
      <c r="C829" s="37"/>
      <c r="D829" s="37"/>
      <c r="E829" s="37"/>
    </row>
    <row r="830" spans="3:5" ht="15.75" customHeight="1">
      <c r="C830" s="37"/>
      <c r="D830" s="37"/>
      <c r="E830" s="37"/>
    </row>
    <row r="831" spans="3:5" ht="15.75" customHeight="1">
      <c r="C831" s="37"/>
      <c r="D831" s="37"/>
      <c r="E831" s="37"/>
    </row>
    <row r="832" spans="3:5" ht="15.75" customHeight="1">
      <c r="C832" s="37"/>
      <c r="D832" s="37"/>
      <c r="E832" s="37"/>
    </row>
    <row r="833" spans="3:5" ht="15.75" customHeight="1">
      <c r="C833" s="37"/>
      <c r="D833" s="37"/>
      <c r="E833" s="37"/>
    </row>
    <row r="834" spans="3:5" ht="15.75" customHeight="1">
      <c r="C834" s="37"/>
      <c r="D834" s="37"/>
      <c r="E834" s="37"/>
    </row>
    <row r="835" spans="3:5" ht="15.75" customHeight="1">
      <c r="C835" s="37"/>
      <c r="D835" s="37"/>
      <c r="E835" s="37"/>
    </row>
    <row r="836" spans="3:5" ht="15.75" customHeight="1">
      <c r="C836" s="37"/>
      <c r="D836" s="37"/>
      <c r="E836" s="37"/>
    </row>
    <row r="837" spans="3:5" ht="15.75" customHeight="1">
      <c r="C837" s="37"/>
      <c r="D837" s="37"/>
      <c r="E837" s="37"/>
    </row>
    <row r="838" spans="3:5" ht="15.75" customHeight="1">
      <c r="C838" s="37"/>
      <c r="D838" s="37"/>
      <c r="E838" s="37"/>
    </row>
    <row r="839" spans="3:5" ht="15.75" customHeight="1">
      <c r="C839" s="37"/>
      <c r="D839" s="37"/>
      <c r="E839" s="37"/>
    </row>
    <row r="840" spans="3:5" ht="15.75" customHeight="1">
      <c r="C840" s="37"/>
      <c r="D840" s="37"/>
      <c r="E840" s="37"/>
    </row>
    <row r="841" spans="3:5" ht="15.75" customHeight="1">
      <c r="C841" s="37"/>
      <c r="D841" s="37"/>
      <c r="E841" s="37"/>
    </row>
    <row r="842" spans="3:5" ht="15.75" customHeight="1">
      <c r="C842" s="37"/>
      <c r="D842" s="37"/>
      <c r="E842" s="37"/>
    </row>
    <row r="843" spans="3:5" ht="15.75" customHeight="1">
      <c r="C843" s="37"/>
      <c r="D843" s="37"/>
      <c r="E843" s="37"/>
    </row>
    <row r="844" spans="3:5" ht="15.75" customHeight="1">
      <c r="C844" s="37"/>
      <c r="D844" s="37"/>
      <c r="E844" s="37"/>
    </row>
    <row r="845" spans="3:5" ht="15.75" customHeight="1">
      <c r="C845" s="37"/>
      <c r="D845" s="37"/>
      <c r="E845" s="37"/>
    </row>
    <row r="846" spans="3:5" ht="15.75" customHeight="1">
      <c r="C846" s="37"/>
      <c r="D846" s="37"/>
      <c r="E846" s="37"/>
    </row>
    <row r="847" spans="3:5" ht="15.75" customHeight="1">
      <c r="C847" s="37"/>
      <c r="D847" s="37"/>
      <c r="E847" s="37"/>
    </row>
    <row r="848" spans="3:5" ht="15.75" customHeight="1">
      <c r="C848" s="37"/>
      <c r="D848" s="37"/>
      <c r="E848" s="37"/>
    </row>
    <row r="849" spans="3:5" ht="15.75" customHeight="1">
      <c r="C849" s="37"/>
      <c r="D849" s="37"/>
      <c r="E849" s="37"/>
    </row>
    <row r="850" spans="3:5" ht="15.75" customHeight="1">
      <c r="C850" s="37"/>
      <c r="D850" s="37"/>
      <c r="E850" s="37"/>
    </row>
    <row r="851" spans="3:5" ht="15.75" customHeight="1">
      <c r="C851" s="37"/>
      <c r="D851" s="37"/>
      <c r="E851" s="37"/>
    </row>
    <row r="852" spans="3:5" ht="15.75" customHeight="1">
      <c r="C852" s="37"/>
      <c r="D852" s="37"/>
      <c r="E852" s="37"/>
    </row>
    <row r="853" spans="3:5" ht="15.75" customHeight="1">
      <c r="C853" s="37"/>
      <c r="D853" s="37"/>
      <c r="E853" s="37"/>
    </row>
    <row r="854" spans="3:5" ht="15.75" customHeight="1">
      <c r="C854" s="37"/>
      <c r="D854" s="37"/>
      <c r="E854" s="37"/>
    </row>
    <row r="855" spans="3:5" ht="15.75" customHeight="1">
      <c r="C855" s="37"/>
      <c r="D855" s="37"/>
      <c r="E855" s="37"/>
    </row>
    <row r="856" spans="3:5" ht="15.75" customHeight="1">
      <c r="C856" s="37"/>
      <c r="D856" s="37"/>
      <c r="E856" s="37"/>
    </row>
    <row r="857" spans="3:5" ht="15.75" customHeight="1">
      <c r="C857" s="37"/>
      <c r="D857" s="37"/>
      <c r="E857" s="37"/>
    </row>
    <row r="858" spans="3:5" ht="15.75" customHeight="1">
      <c r="C858" s="37"/>
      <c r="D858" s="37"/>
      <c r="E858" s="37"/>
    </row>
    <row r="859" spans="3:5" ht="15.75" customHeight="1">
      <c r="C859" s="37"/>
      <c r="D859" s="37"/>
      <c r="E859" s="37"/>
    </row>
    <row r="860" spans="3:5" ht="15.75" customHeight="1">
      <c r="C860" s="37"/>
      <c r="D860" s="37"/>
      <c r="E860" s="37"/>
    </row>
    <row r="861" spans="3:5" ht="15.75" customHeight="1">
      <c r="C861" s="37"/>
      <c r="D861" s="37"/>
      <c r="E861" s="37"/>
    </row>
    <row r="862" spans="3:5" ht="15.75" customHeight="1">
      <c r="C862" s="37"/>
      <c r="D862" s="37"/>
      <c r="E862" s="37"/>
    </row>
    <row r="863" spans="3:5" ht="15.75" customHeight="1">
      <c r="C863" s="37"/>
      <c r="D863" s="37"/>
      <c r="E863" s="37"/>
    </row>
    <row r="864" spans="3:5" ht="15.75" customHeight="1">
      <c r="C864" s="37"/>
      <c r="D864" s="37"/>
      <c r="E864" s="37"/>
    </row>
    <row r="865" spans="3:5" ht="15.75" customHeight="1">
      <c r="C865" s="37"/>
      <c r="D865" s="37"/>
      <c r="E865" s="37"/>
    </row>
    <row r="866" spans="3:5" ht="15.75" customHeight="1">
      <c r="C866" s="37"/>
      <c r="D866" s="37"/>
      <c r="E866" s="37"/>
    </row>
    <row r="867" spans="3:5" ht="15.75" customHeight="1">
      <c r="C867" s="37"/>
      <c r="D867" s="37"/>
      <c r="E867" s="37"/>
    </row>
    <row r="868" spans="3:5" ht="15.75" customHeight="1">
      <c r="C868" s="37"/>
      <c r="D868" s="37"/>
      <c r="E868" s="37"/>
    </row>
    <row r="869" spans="3:5" ht="15.75" customHeight="1">
      <c r="C869" s="37"/>
      <c r="D869" s="37"/>
      <c r="E869" s="37"/>
    </row>
    <row r="870" spans="3:5" ht="15.75" customHeight="1">
      <c r="C870" s="37"/>
      <c r="D870" s="37"/>
      <c r="E870" s="37"/>
    </row>
    <row r="871" spans="3:5" ht="15.75" customHeight="1">
      <c r="C871" s="37"/>
      <c r="D871" s="37"/>
      <c r="E871" s="37"/>
    </row>
    <row r="872" spans="3:5" ht="15.75" customHeight="1">
      <c r="C872" s="37"/>
      <c r="D872" s="37"/>
      <c r="E872" s="37"/>
    </row>
    <row r="873" spans="3:5" ht="15.75" customHeight="1">
      <c r="C873" s="37"/>
      <c r="D873" s="37"/>
      <c r="E873" s="37"/>
    </row>
    <row r="874" spans="3:5" ht="15.75" customHeight="1">
      <c r="C874" s="37"/>
      <c r="D874" s="37"/>
      <c r="E874" s="37"/>
    </row>
    <row r="875" spans="3:5" ht="15.75" customHeight="1">
      <c r="C875" s="37"/>
      <c r="D875" s="37"/>
      <c r="E875" s="37"/>
    </row>
    <row r="876" spans="3:5" ht="15.75" customHeight="1">
      <c r="C876" s="37"/>
      <c r="D876" s="37"/>
      <c r="E876" s="37"/>
    </row>
    <row r="877" spans="3:5" ht="15.75" customHeight="1">
      <c r="C877" s="37"/>
      <c r="D877" s="37"/>
      <c r="E877" s="37"/>
    </row>
    <row r="878" spans="3:5" ht="15.75" customHeight="1">
      <c r="C878" s="37"/>
      <c r="D878" s="37"/>
      <c r="E878" s="37"/>
    </row>
    <row r="879" spans="3:5" ht="15.75" customHeight="1">
      <c r="C879" s="37"/>
      <c r="D879" s="37"/>
      <c r="E879" s="37"/>
    </row>
    <row r="880" spans="3:5" ht="15.75" customHeight="1">
      <c r="C880" s="37"/>
      <c r="D880" s="37"/>
      <c r="E880" s="37"/>
    </row>
    <row r="881" spans="3:5" ht="15.75" customHeight="1">
      <c r="C881" s="37"/>
      <c r="D881" s="37"/>
      <c r="E881" s="37"/>
    </row>
    <row r="882" spans="3:5" ht="15.75" customHeight="1">
      <c r="C882" s="37"/>
      <c r="D882" s="37"/>
      <c r="E882" s="37"/>
    </row>
    <row r="883" spans="3:5" ht="15.75" customHeight="1">
      <c r="C883" s="37"/>
      <c r="D883" s="37"/>
      <c r="E883" s="37"/>
    </row>
    <row r="884" spans="3:5" ht="15.75" customHeight="1">
      <c r="C884" s="37"/>
      <c r="D884" s="37"/>
      <c r="E884" s="37"/>
    </row>
    <row r="885" spans="3:5" ht="15.75" customHeight="1">
      <c r="C885" s="37"/>
      <c r="D885" s="37"/>
      <c r="E885" s="37"/>
    </row>
    <row r="886" spans="3:5" ht="15.75" customHeight="1">
      <c r="C886" s="37"/>
      <c r="D886" s="37"/>
      <c r="E886" s="37"/>
    </row>
    <row r="887" spans="3:5" ht="15.75" customHeight="1">
      <c r="C887" s="37"/>
      <c r="D887" s="37"/>
      <c r="E887" s="37"/>
    </row>
    <row r="888" spans="3:5" ht="15.75" customHeight="1">
      <c r="C888" s="37"/>
      <c r="D888" s="37"/>
      <c r="E888" s="37"/>
    </row>
    <row r="889" spans="3:5" ht="15.75" customHeight="1">
      <c r="C889" s="37"/>
      <c r="D889" s="37"/>
      <c r="E889" s="37"/>
    </row>
    <row r="890" spans="3:5" ht="15.75" customHeight="1">
      <c r="C890" s="37"/>
      <c r="D890" s="37"/>
      <c r="E890" s="37"/>
    </row>
    <row r="891" spans="3:5" ht="15.75" customHeight="1">
      <c r="C891" s="37"/>
      <c r="D891" s="37"/>
      <c r="E891" s="37"/>
    </row>
    <row r="892" spans="3:5" ht="15.75" customHeight="1">
      <c r="C892" s="37"/>
      <c r="D892" s="37"/>
      <c r="E892" s="37"/>
    </row>
    <row r="893" spans="3:5" ht="15.75" customHeight="1">
      <c r="C893" s="37"/>
      <c r="D893" s="37"/>
      <c r="E893" s="37"/>
    </row>
    <row r="894" spans="3:5" ht="15.75" customHeight="1">
      <c r="C894" s="37"/>
      <c r="D894" s="37"/>
      <c r="E894" s="37"/>
    </row>
    <row r="895" spans="3:5" ht="15.75" customHeight="1">
      <c r="C895" s="37"/>
      <c r="D895" s="37"/>
      <c r="E895" s="37"/>
    </row>
    <row r="896" spans="3:5" ht="15.75" customHeight="1">
      <c r="C896" s="37"/>
      <c r="D896" s="37"/>
      <c r="E896" s="37"/>
    </row>
    <row r="897" spans="3:5" ht="15.75" customHeight="1">
      <c r="C897" s="37"/>
      <c r="D897" s="37"/>
      <c r="E897" s="37"/>
    </row>
    <row r="898" spans="3:5" ht="15.75" customHeight="1">
      <c r="C898" s="37"/>
      <c r="D898" s="37"/>
      <c r="E898" s="37"/>
    </row>
    <row r="899" spans="3:5" ht="15.75" customHeight="1">
      <c r="C899" s="37"/>
      <c r="D899" s="37"/>
      <c r="E899" s="37"/>
    </row>
    <row r="900" spans="3:5" ht="15.75" customHeight="1">
      <c r="C900" s="37"/>
      <c r="D900" s="37"/>
      <c r="E900" s="37"/>
    </row>
    <row r="901" spans="3:5" ht="15.75" customHeight="1">
      <c r="C901" s="37"/>
      <c r="D901" s="37"/>
      <c r="E901" s="37"/>
    </row>
    <row r="902" spans="3:5" ht="15.75" customHeight="1">
      <c r="C902" s="37"/>
      <c r="D902" s="37"/>
      <c r="E902" s="37"/>
    </row>
    <row r="903" spans="3:5" ht="15.75" customHeight="1">
      <c r="C903" s="37"/>
      <c r="D903" s="37"/>
      <c r="E903" s="37"/>
    </row>
    <row r="904" spans="3:5" ht="15.75" customHeight="1">
      <c r="C904" s="37"/>
      <c r="D904" s="37"/>
      <c r="E904" s="37"/>
    </row>
    <row r="905" spans="3:5" ht="15.75" customHeight="1">
      <c r="C905" s="37"/>
      <c r="D905" s="37"/>
      <c r="E905" s="37"/>
    </row>
    <row r="906" spans="3:5" ht="15.75" customHeight="1">
      <c r="C906" s="37"/>
      <c r="D906" s="37"/>
      <c r="E906" s="37"/>
    </row>
    <row r="907" spans="3:5" ht="15.75" customHeight="1">
      <c r="C907" s="37"/>
      <c r="D907" s="37"/>
      <c r="E907" s="37"/>
    </row>
    <row r="908" spans="3:5" ht="15.75" customHeight="1">
      <c r="C908" s="37"/>
      <c r="D908" s="37"/>
      <c r="E908" s="37"/>
    </row>
    <row r="909" spans="3:5" ht="15.75" customHeight="1">
      <c r="C909" s="37"/>
      <c r="D909" s="37"/>
      <c r="E909" s="37"/>
    </row>
    <row r="910" spans="3:5" ht="15.75" customHeight="1">
      <c r="C910" s="37"/>
      <c r="D910" s="37"/>
      <c r="E910" s="37"/>
    </row>
    <row r="911" spans="3:5" ht="15.75" customHeight="1">
      <c r="C911" s="37"/>
      <c r="D911" s="37"/>
      <c r="E911" s="37"/>
    </row>
    <row r="912" spans="3:5" ht="15.75" customHeight="1">
      <c r="C912" s="37"/>
      <c r="D912" s="37"/>
      <c r="E912" s="37"/>
    </row>
    <row r="913" spans="3:5" ht="15.75" customHeight="1">
      <c r="C913" s="37"/>
      <c r="D913" s="37"/>
      <c r="E913" s="37"/>
    </row>
    <row r="914" spans="3:5" ht="15.75" customHeight="1">
      <c r="C914" s="37"/>
      <c r="D914" s="37"/>
      <c r="E914" s="37"/>
    </row>
    <row r="915" spans="3:5" ht="15.75" customHeight="1">
      <c r="C915" s="37"/>
      <c r="D915" s="37"/>
      <c r="E915" s="37"/>
    </row>
    <row r="916" spans="3:5" ht="15.75" customHeight="1">
      <c r="C916" s="37"/>
      <c r="D916" s="37"/>
      <c r="E916" s="37"/>
    </row>
    <row r="917" spans="3:5" ht="15.75" customHeight="1">
      <c r="C917" s="37"/>
      <c r="D917" s="37"/>
      <c r="E917" s="37"/>
    </row>
    <row r="918" spans="3:5" ht="15.75" customHeight="1">
      <c r="C918" s="37"/>
      <c r="D918" s="37"/>
      <c r="E918" s="37"/>
    </row>
    <row r="919" spans="3:5" ht="15.75" customHeight="1">
      <c r="C919" s="37"/>
      <c r="D919" s="37"/>
      <c r="E919" s="37"/>
    </row>
    <row r="920" spans="3:5" ht="15.75" customHeight="1">
      <c r="C920" s="37"/>
      <c r="D920" s="37"/>
      <c r="E920" s="37"/>
    </row>
    <row r="921" spans="3:5" ht="15.75" customHeight="1">
      <c r="C921" s="37"/>
      <c r="D921" s="37"/>
      <c r="E921" s="37"/>
    </row>
    <row r="922" spans="3:5" ht="15.75" customHeight="1">
      <c r="C922" s="37"/>
      <c r="D922" s="37"/>
      <c r="E922" s="37"/>
    </row>
    <row r="923" spans="3:5" ht="15.75" customHeight="1">
      <c r="C923" s="37"/>
      <c r="D923" s="37"/>
      <c r="E923" s="37"/>
    </row>
    <row r="924" spans="3:5" ht="15.75" customHeight="1">
      <c r="C924" s="37"/>
      <c r="D924" s="37"/>
      <c r="E924" s="37"/>
    </row>
    <row r="925" spans="3:5" ht="15.75" customHeight="1">
      <c r="C925" s="37"/>
      <c r="D925" s="37"/>
      <c r="E925" s="37"/>
    </row>
    <row r="926" spans="3:5" ht="15.75" customHeight="1">
      <c r="C926" s="37"/>
      <c r="D926" s="37"/>
      <c r="E926" s="37"/>
    </row>
    <row r="927" spans="3:5" ht="15.75" customHeight="1">
      <c r="C927" s="37"/>
      <c r="D927" s="37"/>
      <c r="E927" s="37"/>
    </row>
    <row r="928" spans="3:5" ht="15.75" customHeight="1">
      <c r="C928" s="37"/>
      <c r="D928" s="37"/>
      <c r="E928" s="37"/>
    </row>
    <row r="929" spans="3:5" ht="15.75" customHeight="1">
      <c r="C929" s="37"/>
      <c r="D929" s="37"/>
      <c r="E929" s="37"/>
    </row>
    <row r="930" spans="3:5" ht="15.75" customHeight="1">
      <c r="C930" s="37"/>
      <c r="D930" s="37"/>
      <c r="E930" s="37"/>
    </row>
    <row r="931" spans="3:5" ht="15.75" customHeight="1">
      <c r="C931" s="37"/>
      <c r="D931" s="37"/>
      <c r="E931" s="37"/>
    </row>
    <row r="932" spans="3:5" ht="15.75" customHeight="1">
      <c r="C932" s="37"/>
      <c r="D932" s="37"/>
      <c r="E932" s="37"/>
    </row>
    <row r="933" spans="3:5" ht="15.75" customHeight="1">
      <c r="C933" s="37"/>
      <c r="D933" s="37"/>
      <c r="E933" s="37"/>
    </row>
    <row r="934" spans="3:5" ht="15.75" customHeight="1">
      <c r="C934" s="37"/>
      <c r="D934" s="37"/>
      <c r="E934" s="37"/>
    </row>
    <row r="935" spans="3:5" ht="15.75" customHeight="1">
      <c r="C935" s="37"/>
      <c r="D935" s="37"/>
      <c r="E935" s="37"/>
    </row>
    <row r="936" spans="3:5" ht="15.75" customHeight="1">
      <c r="C936" s="37"/>
      <c r="D936" s="37"/>
      <c r="E936" s="37"/>
    </row>
    <row r="937" spans="3:5" ht="15.75" customHeight="1">
      <c r="C937" s="37"/>
      <c r="D937" s="37"/>
      <c r="E937" s="37"/>
    </row>
    <row r="938" spans="3:5" ht="15.75" customHeight="1">
      <c r="C938" s="37"/>
      <c r="D938" s="37"/>
      <c r="E938" s="37"/>
    </row>
    <row r="939" spans="3:5" ht="15.75" customHeight="1">
      <c r="C939" s="37"/>
      <c r="D939" s="37"/>
      <c r="E939" s="37"/>
    </row>
    <row r="940" spans="3:5" ht="15.75" customHeight="1">
      <c r="C940" s="37"/>
      <c r="D940" s="37"/>
      <c r="E940" s="37"/>
    </row>
    <row r="941" spans="3:5" ht="15.75" customHeight="1">
      <c r="C941" s="37"/>
      <c r="D941" s="37"/>
      <c r="E941" s="37"/>
    </row>
    <row r="942" spans="3:5" ht="15.75" customHeight="1">
      <c r="C942" s="37"/>
      <c r="D942" s="37"/>
      <c r="E942" s="37"/>
    </row>
    <row r="943" spans="3:5" ht="15.75" customHeight="1">
      <c r="C943" s="37"/>
      <c r="D943" s="37"/>
      <c r="E943" s="37"/>
    </row>
    <row r="944" spans="3:5" ht="15.75" customHeight="1">
      <c r="C944" s="37"/>
      <c r="D944" s="37"/>
      <c r="E944" s="37"/>
    </row>
    <row r="945" spans="3:5" ht="15.75" customHeight="1">
      <c r="C945" s="37"/>
      <c r="D945" s="37"/>
      <c r="E945" s="37"/>
    </row>
    <row r="946" spans="3:5" ht="15.75" customHeight="1">
      <c r="C946" s="37"/>
      <c r="D946" s="37"/>
      <c r="E946" s="37"/>
    </row>
    <row r="947" spans="3:5" ht="15.75" customHeight="1">
      <c r="C947" s="37"/>
      <c r="D947" s="37"/>
      <c r="E947" s="37"/>
    </row>
    <row r="948" spans="3:5" ht="15.75" customHeight="1">
      <c r="C948" s="37"/>
      <c r="D948" s="37"/>
      <c r="E948" s="37"/>
    </row>
    <row r="949" spans="3:5" ht="15.75" customHeight="1">
      <c r="C949" s="37"/>
      <c r="D949" s="37"/>
      <c r="E949" s="37"/>
    </row>
    <row r="950" spans="3:5" ht="15.75" customHeight="1">
      <c r="C950" s="37"/>
      <c r="D950" s="37"/>
      <c r="E950" s="37"/>
    </row>
    <row r="951" spans="3:5" ht="15.75" customHeight="1">
      <c r="C951" s="37"/>
      <c r="D951" s="37"/>
      <c r="E951" s="37"/>
    </row>
    <row r="952" spans="3:5" ht="15.75" customHeight="1">
      <c r="C952" s="37"/>
      <c r="D952" s="37"/>
      <c r="E952" s="37"/>
    </row>
    <row r="953" spans="3:5" ht="15.75" customHeight="1">
      <c r="C953" s="37"/>
      <c r="D953" s="37"/>
      <c r="E953" s="37"/>
    </row>
    <row r="954" spans="3:5" ht="15.75" customHeight="1">
      <c r="C954" s="37"/>
      <c r="D954" s="37"/>
      <c r="E954" s="37"/>
    </row>
    <row r="955" spans="3:5" ht="15.75" customHeight="1">
      <c r="C955" s="37"/>
      <c r="D955" s="37"/>
      <c r="E955" s="37"/>
    </row>
    <row r="956" spans="3:5" ht="15.75" customHeight="1">
      <c r="C956" s="37"/>
      <c r="D956" s="37"/>
      <c r="E956" s="37"/>
    </row>
    <row r="957" spans="3:5" ht="15.75" customHeight="1">
      <c r="C957" s="37"/>
      <c r="D957" s="37"/>
      <c r="E957" s="37"/>
    </row>
    <row r="958" spans="3:5" ht="15.75" customHeight="1">
      <c r="C958" s="37"/>
      <c r="D958" s="37"/>
      <c r="E958" s="37"/>
    </row>
    <row r="959" spans="3:5" ht="15.75" customHeight="1">
      <c r="C959" s="37"/>
      <c r="D959" s="37"/>
      <c r="E959" s="37"/>
    </row>
    <row r="960" spans="3:5" ht="15.75" customHeight="1">
      <c r="C960" s="37"/>
      <c r="D960" s="37"/>
      <c r="E960" s="37"/>
    </row>
    <row r="961" spans="3:5" ht="15.75" customHeight="1">
      <c r="C961" s="37"/>
      <c r="D961" s="37"/>
      <c r="E961" s="37"/>
    </row>
    <row r="962" spans="3:5" ht="15.75" customHeight="1">
      <c r="C962" s="37"/>
      <c r="D962" s="37"/>
      <c r="E962" s="37"/>
    </row>
    <row r="963" spans="3:5" ht="15.75" customHeight="1">
      <c r="C963" s="37"/>
      <c r="D963" s="37"/>
      <c r="E963" s="37"/>
    </row>
    <row r="964" spans="3:5" ht="15.75" customHeight="1">
      <c r="C964" s="37"/>
      <c r="D964" s="37"/>
      <c r="E964" s="37"/>
    </row>
    <row r="965" spans="3:5" ht="15.75" customHeight="1">
      <c r="C965" s="37"/>
      <c r="D965" s="37"/>
      <c r="E965" s="37"/>
    </row>
    <row r="966" spans="3:5" ht="15.75" customHeight="1">
      <c r="C966" s="37"/>
      <c r="D966" s="37"/>
      <c r="E966" s="37"/>
    </row>
    <row r="967" spans="3:5" ht="15.75" customHeight="1">
      <c r="C967" s="37"/>
      <c r="D967" s="37"/>
      <c r="E967" s="37"/>
    </row>
    <row r="968" spans="3:5" ht="15.75" customHeight="1">
      <c r="C968" s="37"/>
      <c r="D968" s="37"/>
      <c r="E968" s="37"/>
    </row>
    <row r="969" spans="3:5" ht="15.75" customHeight="1">
      <c r="C969" s="37"/>
      <c r="D969" s="37"/>
      <c r="E969" s="37"/>
    </row>
    <row r="970" spans="3:5" ht="15.75" customHeight="1">
      <c r="C970" s="37"/>
      <c r="D970" s="37"/>
      <c r="E970" s="37"/>
    </row>
    <row r="971" spans="3:5" ht="15.75" customHeight="1">
      <c r="C971" s="37"/>
      <c r="D971" s="37"/>
      <c r="E971" s="37"/>
    </row>
    <row r="972" spans="3:5" ht="15.75" customHeight="1">
      <c r="C972" s="37"/>
      <c r="D972" s="37"/>
      <c r="E972" s="37"/>
    </row>
    <row r="973" spans="3:5" ht="15.75" customHeight="1">
      <c r="C973" s="37"/>
      <c r="D973" s="37"/>
      <c r="E973" s="37"/>
    </row>
    <row r="974" spans="3:5" ht="15.75" customHeight="1">
      <c r="C974" s="37"/>
      <c r="D974" s="37"/>
      <c r="E974" s="37"/>
    </row>
    <row r="975" spans="3:5" ht="15.75" customHeight="1">
      <c r="C975" s="37"/>
      <c r="D975" s="37"/>
      <c r="E975" s="37"/>
    </row>
    <row r="976" spans="3:5" ht="15.75" customHeight="1">
      <c r="C976" s="37"/>
      <c r="D976" s="37"/>
      <c r="E976" s="37"/>
    </row>
    <row r="977" spans="3:5" ht="15.75" customHeight="1">
      <c r="C977" s="37"/>
      <c r="D977" s="37"/>
      <c r="E977" s="37"/>
    </row>
    <row r="978" spans="3:5" ht="15.75" customHeight="1">
      <c r="C978" s="37"/>
      <c r="D978" s="37"/>
      <c r="E978" s="37"/>
    </row>
    <row r="979" spans="3:5" ht="15.75" customHeight="1">
      <c r="C979" s="37"/>
      <c r="D979" s="37"/>
      <c r="E979" s="37"/>
    </row>
    <row r="980" spans="3:5" ht="15.75" customHeight="1">
      <c r="C980" s="37"/>
      <c r="D980" s="37"/>
      <c r="E980" s="37"/>
    </row>
    <row r="981" spans="3:5" ht="15.75" customHeight="1">
      <c r="C981" s="37"/>
      <c r="D981" s="37"/>
      <c r="E981" s="37"/>
    </row>
    <row r="982" spans="3:5" ht="15.75" customHeight="1">
      <c r="C982" s="37"/>
      <c r="D982" s="37"/>
      <c r="E982" s="37"/>
    </row>
    <row r="983" spans="3:5" ht="15.75" customHeight="1">
      <c r="C983" s="37"/>
      <c r="D983" s="37"/>
      <c r="E983" s="37"/>
    </row>
    <row r="984" spans="3:5" ht="15.75" customHeight="1">
      <c r="C984" s="37"/>
      <c r="D984" s="37"/>
      <c r="E984" s="37"/>
    </row>
    <row r="985" spans="3:5" ht="15.75" customHeight="1">
      <c r="C985" s="37"/>
      <c r="D985" s="37"/>
      <c r="E985" s="37"/>
    </row>
    <row r="986" spans="3:5" ht="15.75" customHeight="1">
      <c r="C986" s="37"/>
      <c r="D986" s="37"/>
      <c r="E986" s="37"/>
    </row>
    <row r="987" spans="3:5" ht="15.75" customHeight="1">
      <c r="C987" s="37"/>
      <c r="D987" s="37"/>
      <c r="E987" s="37"/>
    </row>
    <row r="988" spans="3:5" ht="15.75" customHeight="1">
      <c r="C988" s="37"/>
      <c r="D988" s="37"/>
      <c r="E988" s="37"/>
    </row>
    <row r="989" spans="3:5" ht="15.75" customHeight="1">
      <c r="C989" s="37"/>
      <c r="D989" s="37"/>
      <c r="E989" s="37"/>
    </row>
    <row r="990" spans="3:5" ht="15.75" customHeight="1">
      <c r="C990" s="37"/>
      <c r="D990" s="37"/>
      <c r="E990" s="37"/>
    </row>
    <row r="991" spans="3:5" ht="15.75" customHeight="1">
      <c r="C991" s="37"/>
      <c r="D991" s="37"/>
      <c r="E991" s="37"/>
    </row>
    <row r="992" spans="3:5" ht="15.75" customHeight="1">
      <c r="C992" s="37"/>
      <c r="D992" s="37"/>
      <c r="E992" s="37"/>
    </row>
    <row r="993" spans="3:5" ht="15.75" customHeight="1">
      <c r="C993" s="37"/>
      <c r="D993" s="37"/>
      <c r="E993" s="37"/>
    </row>
    <row r="994" spans="3:5" ht="15.75" customHeight="1">
      <c r="C994" s="37"/>
      <c r="D994" s="37"/>
      <c r="E994" s="37"/>
    </row>
    <row r="995" spans="3:5" ht="15.75" customHeight="1">
      <c r="C995" s="37"/>
      <c r="D995" s="37"/>
      <c r="E995" s="37"/>
    </row>
    <row r="996" spans="3:5" ht="15.75" customHeight="1">
      <c r="C996" s="37"/>
      <c r="D996" s="37"/>
      <c r="E996" s="37"/>
    </row>
    <row r="997" spans="3:5" ht="15.75" customHeight="1">
      <c r="C997" s="37"/>
      <c r="D997" s="37"/>
      <c r="E997" s="37"/>
    </row>
    <row r="998" spans="3:5" ht="15.75" customHeight="1">
      <c r="C998" s="37"/>
      <c r="D998" s="37"/>
      <c r="E998" s="37"/>
    </row>
    <row r="999" spans="3:5" ht="15.75" customHeight="1">
      <c r="C999" s="37"/>
      <c r="D999" s="37"/>
      <c r="E999" s="37"/>
    </row>
    <row r="1000" spans="3:5" ht="15.75" customHeight="1">
      <c r="C1000" s="37"/>
      <c r="D1000" s="37"/>
      <c r="E1000" s="37"/>
    </row>
  </sheetData>
  <mergeCells count="7">
    <mergeCell ref="C57:D57"/>
    <mergeCell ref="E57:F57"/>
    <mergeCell ref="A1:B1"/>
    <mergeCell ref="A2:B2"/>
    <mergeCell ref="A4:F4"/>
    <mergeCell ref="A5:F5"/>
    <mergeCell ref="E56:F5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topLeftCell="A52" zoomScale="90" zoomScaleNormal="90" workbookViewId="0"/>
  </sheetViews>
  <sheetFormatPr defaultColWidth="14.453125" defaultRowHeight="15" customHeight="1"/>
  <cols>
    <col min="1" max="1" width="5.54296875" customWidth="1"/>
    <col min="2" max="2" width="40" customWidth="1"/>
    <col min="3" max="3" width="7.453125" customWidth="1"/>
    <col min="4" max="4" width="7.08984375" customWidth="1"/>
    <col min="5" max="6" width="7.7265625" customWidth="1"/>
    <col min="7" max="7" width="6.453125" customWidth="1"/>
    <col min="8" max="8" width="6.7265625" customWidth="1"/>
    <col min="9" max="9" width="12" customWidth="1"/>
    <col min="10" max="10" width="34.453125" customWidth="1"/>
    <col min="11" max="11" width="11" customWidth="1"/>
    <col min="12" max="12" width="9.26953125" customWidth="1"/>
    <col min="13" max="13" width="8.26953125" customWidth="1"/>
    <col min="14" max="14" width="18.453125" customWidth="1"/>
    <col min="15" max="26" width="8.7265625" customWidth="1"/>
  </cols>
  <sheetData>
    <row r="1" spans="1:26" ht="14.25" customHeight="1">
      <c r="A1" s="781"/>
      <c r="B1" s="2876" t="s">
        <v>0</v>
      </c>
      <c r="C1" s="2874"/>
      <c r="D1" s="278"/>
      <c r="E1" s="3"/>
      <c r="F1" s="3"/>
      <c r="G1" s="3"/>
      <c r="H1" s="3"/>
      <c r="I1" s="3"/>
      <c r="J1" s="279" t="s">
        <v>960</v>
      </c>
      <c r="K1" s="121"/>
      <c r="L1" s="121"/>
      <c r="M1" s="121"/>
      <c r="N1" s="249"/>
      <c r="O1" s="52"/>
      <c r="P1" s="52"/>
      <c r="Q1" s="52"/>
      <c r="R1" s="52"/>
      <c r="S1" s="52"/>
      <c r="T1" s="52"/>
      <c r="U1" s="52"/>
      <c r="V1" s="52"/>
      <c r="W1" s="52"/>
      <c r="X1" s="52"/>
      <c r="Y1" s="52"/>
      <c r="Z1" s="52"/>
    </row>
    <row r="2" spans="1:26" ht="14.25" customHeight="1">
      <c r="A2" s="423"/>
      <c r="B2" s="2877" t="s">
        <v>1</v>
      </c>
      <c r="C2" s="2874"/>
      <c r="D2" s="280"/>
      <c r="E2" s="53"/>
      <c r="F2" s="53"/>
      <c r="G2" s="53"/>
      <c r="H2" s="53"/>
      <c r="I2" s="53"/>
      <c r="J2" s="49"/>
      <c r="K2" s="2920"/>
      <c r="L2" s="2874"/>
      <c r="M2" s="2874"/>
      <c r="N2" s="249"/>
      <c r="O2" s="52"/>
      <c r="P2" s="52"/>
      <c r="Q2" s="52"/>
      <c r="R2" s="52"/>
      <c r="S2" s="52"/>
      <c r="T2" s="52"/>
      <c r="U2" s="52"/>
      <c r="V2" s="52"/>
      <c r="W2" s="52"/>
      <c r="X2" s="52"/>
      <c r="Y2" s="52"/>
      <c r="Z2" s="52"/>
    </row>
    <row r="3" spans="1:26" ht="14.25" customHeight="1">
      <c r="A3" s="53"/>
      <c r="B3" s="2877"/>
      <c r="C3" s="2874"/>
      <c r="D3" s="280"/>
      <c r="E3" s="53"/>
      <c r="F3" s="53"/>
      <c r="G3" s="53"/>
      <c r="H3" s="53"/>
      <c r="I3" s="53"/>
      <c r="J3" s="49"/>
      <c r="K3" s="251"/>
      <c r="L3" s="251"/>
      <c r="M3" s="251"/>
      <c r="N3" s="249"/>
      <c r="O3" s="52"/>
      <c r="P3" s="52"/>
      <c r="Q3" s="52"/>
      <c r="R3" s="52"/>
      <c r="S3" s="52"/>
      <c r="T3" s="52"/>
      <c r="U3" s="52"/>
      <c r="V3" s="52"/>
      <c r="W3" s="52"/>
      <c r="X3" s="52"/>
      <c r="Y3" s="52"/>
      <c r="Z3" s="52"/>
    </row>
    <row r="4" spans="1:26" ht="14.25" customHeight="1">
      <c r="A4" s="53"/>
      <c r="B4" s="2877" t="s">
        <v>1028</v>
      </c>
      <c r="C4" s="2874"/>
      <c r="D4" s="280"/>
      <c r="E4" s="53"/>
      <c r="F4" s="53"/>
      <c r="G4" s="53"/>
      <c r="H4" s="53"/>
      <c r="I4" s="53"/>
      <c r="J4" s="49"/>
      <c r="K4" s="251"/>
      <c r="L4" s="251"/>
      <c r="M4" s="251"/>
      <c r="N4" s="249"/>
      <c r="O4" s="52"/>
      <c r="P4" s="52"/>
      <c r="Q4" s="52"/>
      <c r="R4" s="52"/>
      <c r="S4" s="52"/>
      <c r="T4" s="52"/>
      <c r="U4" s="52"/>
      <c r="V4" s="52"/>
      <c r="W4" s="52"/>
      <c r="X4" s="52"/>
      <c r="Y4" s="52"/>
      <c r="Z4" s="52"/>
    </row>
    <row r="5" spans="1:26" ht="14.25" customHeight="1">
      <c r="A5" s="53"/>
      <c r="B5" s="53"/>
      <c r="C5" s="53"/>
      <c r="D5" s="280"/>
      <c r="E5" s="53"/>
      <c r="F5" s="53"/>
      <c r="G5" s="53"/>
      <c r="H5" s="53"/>
      <c r="I5" s="53"/>
      <c r="J5" s="49"/>
      <c r="K5" s="251"/>
      <c r="L5" s="251"/>
      <c r="M5" s="251"/>
      <c r="N5" s="249"/>
      <c r="O5" s="52"/>
      <c r="P5" s="52"/>
      <c r="Q5" s="52"/>
      <c r="R5" s="52"/>
      <c r="S5" s="52"/>
      <c r="T5" s="52"/>
      <c r="U5" s="52"/>
      <c r="V5" s="52"/>
      <c r="W5" s="52"/>
      <c r="X5" s="52"/>
      <c r="Y5" s="52"/>
      <c r="Z5" s="52"/>
    </row>
    <row r="6" spans="1:26" ht="14.25" customHeight="1">
      <c r="A6" s="2877" t="s">
        <v>398</v>
      </c>
      <c r="B6" s="2874"/>
      <c r="C6" s="2874"/>
      <c r="D6" s="2874"/>
      <c r="E6" s="2874"/>
      <c r="F6" s="2874"/>
      <c r="G6" s="2874"/>
      <c r="H6" s="2874"/>
      <c r="I6" s="2874"/>
      <c r="J6" s="2874"/>
      <c r="K6" s="2874"/>
      <c r="L6" s="2874"/>
      <c r="M6" s="2874"/>
      <c r="N6" s="249"/>
      <c r="O6" s="52"/>
      <c r="P6" s="52"/>
      <c r="Q6" s="52"/>
      <c r="R6" s="52"/>
      <c r="S6" s="52"/>
      <c r="T6" s="52"/>
      <c r="U6" s="52"/>
      <c r="V6" s="52"/>
      <c r="W6" s="52"/>
      <c r="X6" s="52"/>
      <c r="Y6" s="52"/>
      <c r="Z6" s="52"/>
    </row>
    <row r="7" spans="1:26" ht="14.25" customHeight="1">
      <c r="A7" s="2881" t="s">
        <v>399</v>
      </c>
      <c r="B7" s="2874"/>
      <c r="C7" s="2874"/>
      <c r="D7" s="2874"/>
      <c r="E7" s="2874"/>
      <c r="F7" s="2874"/>
      <c r="G7" s="2874"/>
      <c r="H7" s="2874"/>
      <c r="I7" s="2874"/>
      <c r="J7" s="2874"/>
      <c r="K7" s="2874"/>
      <c r="L7" s="2874"/>
      <c r="M7" s="2874"/>
      <c r="N7" s="249"/>
      <c r="O7" s="52"/>
      <c r="P7" s="52"/>
      <c r="Q7" s="52"/>
      <c r="R7" s="52"/>
      <c r="S7" s="52"/>
      <c r="T7" s="52"/>
      <c r="U7" s="52"/>
      <c r="V7" s="52"/>
      <c r="W7" s="52"/>
      <c r="X7" s="52"/>
      <c r="Y7" s="52"/>
      <c r="Z7" s="52"/>
    </row>
    <row r="8" spans="1:26" ht="14.25" customHeight="1">
      <c r="A8" s="2944" t="s">
        <v>400</v>
      </c>
      <c r="B8" s="2874"/>
      <c r="C8" s="2874"/>
      <c r="D8" s="2874"/>
      <c r="E8" s="2874"/>
      <c r="F8" s="2874"/>
      <c r="G8" s="2874"/>
      <c r="H8" s="2874"/>
      <c r="I8" s="2874"/>
      <c r="J8" s="2874"/>
      <c r="K8" s="2874"/>
      <c r="L8" s="2874"/>
      <c r="M8" s="2874"/>
      <c r="N8" s="281"/>
      <c r="O8" s="282"/>
      <c r="P8" s="282"/>
      <c r="Q8" s="282"/>
      <c r="R8" s="282"/>
      <c r="S8" s="282"/>
      <c r="T8" s="282"/>
      <c r="U8" s="282"/>
      <c r="V8" s="282"/>
      <c r="W8" s="282"/>
      <c r="X8" s="282"/>
      <c r="Y8" s="282"/>
      <c r="Z8" s="282"/>
    </row>
    <row r="9" spans="1:26" ht="14.25" customHeight="1">
      <c r="A9" s="56"/>
      <c r="B9" s="56"/>
      <c r="C9" s="56"/>
      <c r="D9" s="432"/>
      <c r="E9" s="56"/>
      <c r="F9" s="56"/>
      <c r="G9" s="56"/>
      <c r="H9" s="56"/>
      <c r="I9" s="56"/>
      <c r="J9" s="56"/>
      <c r="K9" s="56"/>
      <c r="L9" s="2956" t="s">
        <v>401</v>
      </c>
      <c r="M9" s="2874"/>
      <c r="N9" s="249"/>
      <c r="O9" s="52"/>
      <c r="P9" s="52"/>
      <c r="Q9" s="52"/>
      <c r="R9" s="52"/>
      <c r="S9" s="52"/>
      <c r="T9" s="52"/>
      <c r="U9" s="52"/>
      <c r="V9" s="52"/>
      <c r="W9" s="52"/>
      <c r="X9" s="52"/>
      <c r="Y9" s="52"/>
      <c r="Z9" s="52"/>
    </row>
    <row r="10" spans="1:26" ht="56.25" customHeight="1">
      <c r="A10" s="2922" t="s">
        <v>159</v>
      </c>
      <c r="B10" s="2922" t="s">
        <v>402</v>
      </c>
      <c r="C10" s="2922" t="s">
        <v>403</v>
      </c>
      <c r="D10" s="2922" t="s">
        <v>404</v>
      </c>
      <c r="E10" s="2922" t="s">
        <v>405</v>
      </c>
      <c r="F10" s="2922" t="s">
        <v>406</v>
      </c>
      <c r="G10" s="2922" t="s">
        <v>407</v>
      </c>
      <c r="H10" s="2922" t="s">
        <v>408</v>
      </c>
      <c r="I10" s="2946" t="s">
        <v>409</v>
      </c>
      <c r="J10" s="2954" t="s">
        <v>388</v>
      </c>
      <c r="K10" s="2925" t="s">
        <v>410</v>
      </c>
      <c r="L10" s="2888"/>
      <c r="M10" s="2889"/>
      <c r="N10" s="249"/>
      <c r="O10" s="257"/>
      <c r="P10" s="257"/>
      <c r="Q10" s="257"/>
      <c r="R10" s="257"/>
      <c r="S10" s="257"/>
      <c r="T10" s="257"/>
      <c r="U10" s="257"/>
      <c r="V10" s="257"/>
      <c r="W10" s="257"/>
      <c r="X10" s="257"/>
      <c r="Y10" s="257"/>
      <c r="Z10" s="257"/>
    </row>
    <row r="11" spans="1:26" ht="51.75" customHeight="1">
      <c r="A11" s="2885"/>
      <c r="B11" s="2885"/>
      <c r="C11" s="2885"/>
      <c r="D11" s="2885"/>
      <c r="E11" s="2885"/>
      <c r="F11" s="2885"/>
      <c r="G11" s="2885"/>
      <c r="H11" s="2885"/>
      <c r="I11" s="2885"/>
      <c r="J11" s="2885"/>
      <c r="K11" s="285" t="s">
        <v>412</v>
      </c>
      <c r="L11" s="285" t="s">
        <v>413</v>
      </c>
      <c r="M11" s="285" t="s">
        <v>414</v>
      </c>
      <c r="N11" s="249"/>
      <c r="O11" s="257"/>
      <c r="P11" s="257"/>
      <c r="Q11" s="257"/>
      <c r="R11" s="257"/>
      <c r="S11" s="257"/>
      <c r="T11" s="257"/>
      <c r="U11" s="257"/>
      <c r="V11" s="257"/>
      <c r="W11" s="257"/>
      <c r="X11" s="257"/>
      <c r="Y11" s="257"/>
      <c r="Z11" s="257"/>
    </row>
    <row r="12" spans="1:26" ht="24.75" customHeight="1">
      <c r="A12" s="865" t="s">
        <v>415</v>
      </c>
      <c r="B12" s="866" t="s">
        <v>416</v>
      </c>
      <c r="C12" s="866" t="s">
        <v>417</v>
      </c>
      <c r="D12" s="866" t="s">
        <v>418</v>
      </c>
      <c r="E12" s="867" t="s">
        <v>419</v>
      </c>
      <c r="F12" s="867" t="s">
        <v>420</v>
      </c>
      <c r="G12" s="867" t="s">
        <v>421</v>
      </c>
      <c r="H12" s="867" t="s">
        <v>422</v>
      </c>
      <c r="I12" s="868" t="s">
        <v>423</v>
      </c>
      <c r="J12" s="869" t="s">
        <v>424</v>
      </c>
      <c r="K12" s="867" t="s">
        <v>424</v>
      </c>
      <c r="L12" s="867" t="s">
        <v>425</v>
      </c>
      <c r="M12" s="867" t="s">
        <v>426</v>
      </c>
      <c r="N12" s="500"/>
      <c r="O12" s="296"/>
      <c r="P12" s="296"/>
      <c r="Q12" s="296"/>
      <c r="R12" s="296"/>
      <c r="S12" s="296"/>
      <c r="T12" s="296"/>
      <c r="U12" s="296"/>
      <c r="V12" s="296"/>
      <c r="W12" s="296"/>
      <c r="X12" s="296"/>
      <c r="Y12" s="296"/>
      <c r="Z12" s="296"/>
    </row>
    <row r="13" spans="1:26" ht="83.25" customHeight="1">
      <c r="A13" s="443"/>
      <c r="B13" s="437" t="s">
        <v>429</v>
      </c>
      <c r="C13" s="438"/>
      <c r="D13" s="438"/>
      <c r="E13" s="438"/>
      <c r="F13" s="438"/>
      <c r="G13" s="438"/>
      <c r="H13" s="438"/>
      <c r="I13" s="444" t="s">
        <v>430</v>
      </c>
      <c r="J13" s="445" t="s">
        <v>431</v>
      </c>
      <c r="K13" s="438"/>
      <c r="L13" s="438"/>
      <c r="M13" s="446"/>
      <c r="N13" s="500"/>
      <c r="O13" s="296"/>
      <c r="P13" s="296"/>
      <c r="Q13" s="296"/>
      <c r="R13" s="296"/>
      <c r="S13" s="296"/>
      <c r="T13" s="296"/>
      <c r="U13" s="296"/>
      <c r="V13" s="296"/>
      <c r="W13" s="296"/>
      <c r="X13" s="296"/>
      <c r="Y13" s="296"/>
      <c r="Z13" s="296"/>
    </row>
    <row r="14" spans="1:26" ht="17.25" customHeight="1">
      <c r="A14" s="307" t="s">
        <v>84</v>
      </c>
      <c r="B14" s="308" t="s">
        <v>1029</v>
      </c>
      <c r="C14" s="311">
        <f t="shared" ref="C14:E14" si="0">C15+C60</f>
        <v>146</v>
      </c>
      <c r="D14" s="447">
        <f t="shared" si="0"/>
        <v>0</v>
      </c>
      <c r="E14" s="311">
        <f t="shared" si="0"/>
        <v>164</v>
      </c>
      <c r="F14" s="311"/>
      <c r="G14" s="311">
        <f t="shared" ref="G14:M14" si="1">G15+G60</f>
        <v>0</v>
      </c>
      <c r="H14" s="311">
        <f t="shared" si="1"/>
        <v>0</v>
      </c>
      <c r="I14" s="448">
        <f t="shared" si="1"/>
        <v>19421.2</v>
      </c>
      <c r="J14" s="448">
        <f t="shared" si="1"/>
        <v>8623.77</v>
      </c>
      <c r="K14" s="311">
        <f t="shared" si="1"/>
        <v>6501.9</v>
      </c>
      <c r="L14" s="311">
        <f t="shared" si="1"/>
        <v>0</v>
      </c>
      <c r="M14" s="313">
        <f t="shared" si="1"/>
        <v>0</v>
      </c>
      <c r="N14" s="249"/>
      <c r="O14" s="257"/>
      <c r="P14" s="257"/>
      <c r="Q14" s="257"/>
      <c r="R14" s="257"/>
      <c r="S14" s="257"/>
      <c r="T14" s="257"/>
      <c r="U14" s="257"/>
      <c r="V14" s="257"/>
      <c r="W14" s="257"/>
      <c r="X14" s="257"/>
      <c r="Y14" s="257"/>
      <c r="Z14" s="257"/>
    </row>
    <row r="15" spans="1:26" ht="27" customHeight="1">
      <c r="A15" s="307" t="s">
        <v>213</v>
      </c>
      <c r="B15" s="308" t="s">
        <v>433</v>
      </c>
      <c r="C15" s="309">
        <f>C16</f>
        <v>130</v>
      </c>
      <c r="D15" s="447"/>
      <c r="E15" s="309">
        <f>E16</f>
        <v>98</v>
      </c>
      <c r="F15" s="309"/>
      <c r="G15" s="311"/>
      <c r="H15" s="309"/>
      <c r="I15" s="448">
        <f t="shared" ref="I15:M15" si="2">I16</f>
        <v>19421.2</v>
      </c>
      <c r="J15" s="448">
        <f t="shared" si="2"/>
        <v>6511.77</v>
      </c>
      <c r="K15" s="311">
        <f t="shared" si="2"/>
        <v>6501.9</v>
      </c>
      <c r="L15" s="311">
        <f t="shared" si="2"/>
        <v>0</v>
      </c>
      <c r="M15" s="313">
        <f t="shared" si="2"/>
        <v>0</v>
      </c>
      <c r="N15" s="249"/>
      <c r="O15" s="257"/>
      <c r="P15" s="257"/>
      <c r="Q15" s="257"/>
      <c r="R15" s="257"/>
      <c r="S15" s="257"/>
      <c r="T15" s="257"/>
      <c r="U15" s="257"/>
      <c r="V15" s="257"/>
      <c r="W15" s="257"/>
      <c r="X15" s="257"/>
      <c r="Y15" s="257"/>
      <c r="Z15" s="257"/>
    </row>
    <row r="16" spans="1:26" ht="17.25" customHeight="1">
      <c r="A16" s="314">
        <v>1</v>
      </c>
      <c r="B16" s="315" t="s">
        <v>390</v>
      </c>
      <c r="C16" s="311">
        <f>C17+C37</f>
        <v>130</v>
      </c>
      <c r="D16" s="447"/>
      <c r="E16" s="311">
        <f>E17+E37</f>
        <v>98</v>
      </c>
      <c r="F16" s="311"/>
      <c r="G16" s="311"/>
      <c r="H16" s="311"/>
      <c r="I16" s="448">
        <f t="shared" ref="I16:M16" si="3">I17+I37</f>
        <v>19421.2</v>
      </c>
      <c r="J16" s="448">
        <f t="shared" si="3"/>
        <v>6511.77</v>
      </c>
      <c r="K16" s="311">
        <f t="shared" si="3"/>
        <v>6501.9</v>
      </c>
      <c r="L16" s="311">
        <f t="shared" si="3"/>
        <v>0</v>
      </c>
      <c r="M16" s="313">
        <f t="shared" si="3"/>
        <v>0</v>
      </c>
      <c r="N16" s="249"/>
      <c r="O16" s="257"/>
      <c r="P16" s="257"/>
      <c r="Q16" s="257"/>
      <c r="R16" s="257"/>
      <c r="S16" s="257"/>
      <c r="T16" s="257"/>
      <c r="U16" s="257"/>
      <c r="V16" s="257"/>
      <c r="W16" s="257"/>
      <c r="X16" s="257"/>
      <c r="Y16" s="257"/>
      <c r="Z16" s="257"/>
    </row>
    <row r="17" spans="1:26" ht="36.75" customHeight="1">
      <c r="A17" s="316">
        <v>1.1000000000000001</v>
      </c>
      <c r="B17" s="317" t="s">
        <v>434</v>
      </c>
      <c r="C17" s="309">
        <f>SUM(C18:C36)</f>
        <v>65</v>
      </c>
      <c r="D17" s="447"/>
      <c r="E17" s="309">
        <f>SUM(E18:E36)</f>
        <v>49</v>
      </c>
      <c r="F17" s="309"/>
      <c r="G17" s="309"/>
      <c r="H17" s="309"/>
      <c r="I17" s="448">
        <f t="shared" ref="I17:K17" si="4">SUM(I18:I36)</f>
        <v>10459.5</v>
      </c>
      <c r="J17" s="448">
        <f t="shared" si="4"/>
        <v>3274.7999999999997</v>
      </c>
      <c r="K17" s="309">
        <f t="shared" si="4"/>
        <v>3274.8999999999996</v>
      </c>
      <c r="L17" s="309">
        <f t="shared" ref="L17:M17" si="5">SUM(L18:L28)</f>
        <v>0</v>
      </c>
      <c r="M17" s="320">
        <f t="shared" si="5"/>
        <v>0</v>
      </c>
      <c r="N17" s="423"/>
      <c r="O17" s="324"/>
      <c r="P17" s="324"/>
      <c r="Q17" s="324"/>
      <c r="R17" s="324"/>
      <c r="S17" s="324"/>
      <c r="T17" s="324"/>
      <c r="U17" s="324"/>
      <c r="V17" s="324"/>
      <c r="W17" s="324"/>
      <c r="X17" s="324"/>
      <c r="Y17" s="324"/>
      <c r="Z17" s="324"/>
    </row>
    <row r="18" spans="1:26" ht="14.25" customHeight="1">
      <c r="A18" s="367" t="s">
        <v>436</v>
      </c>
      <c r="B18" s="690" t="s">
        <v>1030</v>
      </c>
      <c r="C18" s="870">
        <v>5</v>
      </c>
      <c r="D18" s="871">
        <v>1.3</v>
      </c>
      <c r="E18" s="525">
        <v>7</v>
      </c>
      <c r="F18" s="525"/>
      <c r="G18" s="395">
        <v>1</v>
      </c>
      <c r="H18" s="872">
        <v>377</v>
      </c>
      <c r="I18" s="480">
        <f t="shared" ref="I18:I36" si="6">C18*D18*H18</f>
        <v>2450.5</v>
      </c>
      <c r="J18" s="514">
        <f>C18*E18*G18*16.5*1.3</f>
        <v>750.75</v>
      </c>
      <c r="K18" s="403">
        <v>750.8</v>
      </c>
      <c r="L18" s="403">
        <v>0</v>
      </c>
      <c r="M18" s="406">
        <v>0</v>
      </c>
      <c r="N18" s="423" t="s">
        <v>1031</v>
      </c>
      <c r="O18" s="324"/>
      <c r="P18" s="324"/>
      <c r="Q18" s="324"/>
      <c r="R18" s="324"/>
      <c r="S18" s="324"/>
      <c r="T18" s="324"/>
      <c r="U18" s="324"/>
      <c r="V18" s="324"/>
      <c r="W18" s="324"/>
      <c r="X18" s="324"/>
      <c r="Y18" s="324"/>
      <c r="Z18" s="324"/>
    </row>
    <row r="19" spans="1:26" ht="14.5">
      <c r="A19" s="367" t="s">
        <v>440</v>
      </c>
      <c r="B19" s="873" t="s">
        <v>1032</v>
      </c>
      <c r="C19" s="874">
        <v>5</v>
      </c>
      <c r="D19" s="871">
        <v>1.3</v>
      </c>
      <c r="E19" s="525"/>
      <c r="F19" s="525">
        <v>1</v>
      </c>
      <c r="G19" s="395">
        <v>1</v>
      </c>
      <c r="H19" s="525">
        <v>20</v>
      </c>
      <c r="I19" s="480">
        <f t="shared" si="6"/>
        <v>130</v>
      </c>
      <c r="J19" s="514">
        <f>C19*F19*15</f>
        <v>75</v>
      </c>
      <c r="K19" s="403">
        <v>75</v>
      </c>
      <c r="L19" s="403">
        <v>0</v>
      </c>
      <c r="M19" s="406">
        <v>0</v>
      </c>
      <c r="N19" s="518" t="s">
        <v>1033</v>
      </c>
      <c r="O19" s="324"/>
      <c r="P19" s="324"/>
      <c r="Q19" s="324"/>
      <c r="R19" s="324"/>
      <c r="S19" s="324"/>
      <c r="T19" s="324"/>
      <c r="U19" s="324"/>
      <c r="V19" s="324"/>
      <c r="W19" s="324"/>
      <c r="X19" s="324"/>
      <c r="Y19" s="324"/>
      <c r="Z19" s="324"/>
    </row>
    <row r="20" spans="1:26" ht="14.5">
      <c r="A20" s="367" t="s">
        <v>443</v>
      </c>
      <c r="B20" s="690" t="s">
        <v>900</v>
      </c>
      <c r="C20" s="870">
        <v>5</v>
      </c>
      <c r="D20" s="871">
        <v>1.4</v>
      </c>
      <c r="E20" s="525"/>
      <c r="F20" s="525">
        <v>1</v>
      </c>
      <c r="G20" s="395">
        <v>1</v>
      </c>
      <c r="H20" s="525">
        <v>6</v>
      </c>
      <c r="I20" s="480">
        <f t="shared" si="6"/>
        <v>42</v>
      </c>
      <c r="J20" s="514">
        <f>2*H20</f>
        <v>12</v>
      </c>
      <c r="K20" s="403">
        <v>12</v>
      </c>
      <c r="L20" s="403">
        <v>0</v>
      </c>
      <c r="M20" s="406">
        <v>0</v>
      </c>
      <c r="N20" s="423"/>
      <c r="O20" s="324"/>
      <c r="P20" s="324"/>
      <c r="Q20" s="324"/>
      <c r="R20" s="324"/>
      <c r="S20" s="324"/>
      <c r="T20" s="324"/>
      <c r="U20" s="324"/>
      <c r="V20" s="324"/>
      <c r="W20" s="324"/>
      <c r="X20" s="324"/>
      <c r="Y20" s="324"/>
      <c r="Z20" s="324"/>
    </row>
    <row r="21" spans="1:26" ht="15.75" customHeight="1">
      <c r="A21" s="367" t="s">
        <v>446</v>
      </c>
      <c r="B21" s="690" t="s">
        <v>1013</v>
      </c>
      <c r="C21" s="875">
        <v>2</v>
      </c>
      <c r="D21" s="871">
        <v>1</v>
      </c>
      <c r="E21" s="525">
        <v>8</v>
      </c>
      <c r="F21" s="525"/>
      <c r="G21" s="395">
        <v>1.2</v>
      </c>
      <c r="H21" s="687">
        <v>570</v>
      </c>
      <c r="I21" s="480">
        <f t="shared" si="6"/>
        <v>1140</v>
      </c>
      <c r="J21" s="481">
        <f t="shared" ref="J21:J34" si="7">C21*E21*G21*16.5</f>
        <v>316.8</v>
      </c>
      <c r="K21" s="403">
        <v>316.8</v>
      </c>
      <c r="L21" s="403">
        <v>0</v>
      </c>
      <c r="M21" s="406">
        <v>0</v>
      </c>
      <c r="N21" s="423"/>
      <c r="O21" s="324"/>
      <c r="P21" s="324"/>
      <c r="Q21" s="324"/>
      <c r="R21" s="324"/>
      <c r="S21" s="324"/>
      <c r="T21" s="324"/>
      <c r="U21" s="324"/>
      <c r="V21" s="324"/>
      <c r="W21" s="324"/>
      <c r="X21" s="324"/>
      <c r="Y21" s="324"/>
      <c r="Z21" s="324"/>
    </row>
    <row r="22" spans="1:26" ht="15.75" customHeight="1">
      <c r="A22" s="367" t="s">
        <v>449</v>
      </c>
      <c r="B22" s="873" t="s">
        <v>1034</v>
      </c>
      <c r="C22" s="874">
        <v>4</v>
      </c>
      <c r="D22" s="871">
        <v>1</v>
      </c>
      <c r="E22" s="525">
        <v>1</v>
      </c>
      <c r="F22" s="525"/>
      <c r="G22" s="395">
        <v>1</v>
      </c>
      <c r="H22" s="525">
        <v>9</v>
      </c>
      <c r="I22" s="480">
        <f t="shared" si="6"/>
        <v>36</v>
      </c>
      <c r="J22" s="481">
        <f t="shared" si="7"/>
        <v>66</v>
      </c>
      <c r="K22" s="403">
        <v>66</v>
      </c>
      <c r="L22" s="403">
        <v>0</v>
      </c>
      <c r="M22" s="406">
        <v>0</v>
      </c>
      <c r="N22" s="423"/>
      <c r="O22" s="324"/>
      <c r="P22" s="324"/>
      <c r="Q22" s="324"/>
      <c r="R22" s="324"/>
      <c r="S22" s="324"/>
      <c r="T22" s="324"/>
      <c r="U22" s="324"/>
      <c r="V22" s="324"/>
      <c r="W22" s="324"/>
      <c r="X22" s="324"/>
      <c r="Y22" s="324"/>
      <c r="Z22" s="324"/>
    </row>
    <row r="23" spans="1:26" ht="15.75" customHeight="1">
      <c r="A23" s="367" t="s">
        <v>452</v>
      </c>
      <c r="B23" s="690" t="s">
        <v>980</v>
      </c>
      <c r="C23" s="874">
        <v>3</v>
      </c>
      <c r="D23" s="871">
        <v>1</v>
      </c>
      <c r="E23" s="525">
        <v>1</v>
      </c>
      <c r="F23" s="525"/>
      <c r="G23" s="395">
        <v>1</v>
      </c>
      <c r="H23" s="525">
        <v>9</v>
      </c>
      <c r="I23" s="480">
        <f t="shared" si="6"/>
        <v>27</v>
      </c>
      <c r="J23" s="481">
        <f t="shared" si="7"/>
        <v>49.5</v>
      </c>
      <c r="K23" s="403">
        <v>49.5</v>
      </c>
      <c r="L23" s="403">
        <v>0</v>
      </c>
      <c r="M23" s="406">
        <v>0</v>
      </c>
      <c r="N23" s="423"/>
      <c r="O23" s="324"/>
      <c r="P23" s="324"/>
      <c r="Q23" s="324"/>
      <c r="R23" s="324"/>
      <c r="S23" s="324"/>
      <c r="T23" s="324"/>
      <c r="U23" s="324"/>
      <c r="V23" s="324"/>
      <c r="W23" s="324"/>
      <c r="X23" s="324"/>
      <c r="Y23" s="324"/>
      <c r="Z23" s="324"/>
    </row>
    <row r="24" spans="1:26" ht="15.75" customHeight="1">
      <c r="A24" s="367" t="s">
        <v>455</v>
      </c>
      <c r="B24" s="873" t="s">
        <v>1035</v>
      </c>
      <c r="C24" s="874">
        <v>4</v>
      </c>
      <c r="D24" s="871">
        <v>1</v>
      </c>
      <c r="E24" s="525">
        <v>1</v>
      </c>
      <c r="F24" s="525"/>
      <c r="G24" s="395">
        <v>1</v>
      </c>
      <c r="H24" s="525">
        <v>9</v>
      </c>
      <c r="I24" s="480">
        <f t="shared" si="6"/>
        <v>36</v>
      </c>
      <c r="J24" s="481">
        <f t="shared" si="7"/>
        <v>66</v>
      </c>
      <c r="K24" s="403">
        <v>66</v>
      </c>
      <c r="L24" s="403">
        <v>0</v>
      </c>
      <c r="M24" s="406">
        <v>0</v>
      </c>
      <c r="N24" s="423"/>
      <c r="O24" s="324"/>
      <c r="P24" s="324"/>
      <c r="Q24" s="324"/>
      <c r="R24" s="324"/>
      <c r="S24" s="876"/>
      <c r="T24" s="324"/>
      <c r="U24" s="324"/>
      <c r="V24" s="324"/>
      <c r="W24" s="324"/>
      <c r="X24" s="324"/>
      <c r="Y24" s="324"/>
      <c r="Z24" s="324"/>
    </row>
    <row r="25" spans="1:26" ht="15.75" customHeight="1">
      <c r="A25" s="367" t="s">
        <v>457</v>
      </c>
      <c r="B25" s="690" t="s">
        <v>1036</v>
      </c>
      <c r="C25" s="875">
        <v>2</v>
      </c>
      <c r="D25" s="871">
        <v>1</v>
      </c>
      <c r="E25" s="525">
        <v>1</v>
      </c>
      <c r="F25" s="525"/>
      <c r="G25" s="395">
        <v>1</v>
      </c>
      <c r="H25" s="525">
        <v>30</v>
      </c>
      <c r="I25" s="480">
        <f t="shared" si="6"/>
        <v>60</v>
      </c>
      <c r="J25" s="481">
        <f t="shared" si="7"/>
        <v>33</v>
      </c>
      <c r="K25" s="403">
        <v>33</v>
      </c>
      <c r="L25" s="403">
        <v>0</v>
      </c>
      <c r="M25" s="406">
        <v>0</v>
      </c>
      <c r="N25" s="423"/>
      <c r="O25" s="324"/>
      <c r="P25" s="324"/>
      <c r="Q25" s="324"/>
      <c r="R25" s="324"/>
      <c r="S25" s="324"/>
      <c r="T25" s="324"/>
      <c r="U25" s="324"/>
      <c r="V25" s="324"/>
      <c r="W25" s="324"/>
      <c r="X25" s="324"/>
      <c r="Y25" s="324"/>
      <c r="Z25" s="324"/>
    </row>
    <row r="26" spans="1:26" ht="15.75" customHeight="1">
      <c r="A26" s="367" t="s">
        <v>462</v>
      </c>
      <c r="B26" s="690" t="s">
        <v>1037</v>
      </c>
      <c r="C26" s="870">
        <v>2</v>
      </c>
      <c r="D26" s="871">
        <v>1</v>
      </c>
      <c r="E26" s="525">
        <v>1</v>
      </c>
      <c r="F26" s="525"/>
      <c r="G26" s="395">
        <v>1</v>
      </c>
      <c r="H26" s="687">
        <v>70</v>
      </c>
      <c r="I26" s="480">
        <f t="shared" si="6"/>
        <v>140</v>
      </c>
      <c r="J26" s="481">
        <f t="shared" si="7"/>
        <v>33</v>
      </c>
      <c r="K26" s="403">
        <v>33</v>
      </c>
      <c r="L26" s="403">
        <v>0</v>
      </c>
      <c r="M26" s="406">
        <v>0</v>
      </c>
      <c r="N26" s="423"/>
      <c r="O26" s="324"/>
      <c r="P26" s="324"/>
      <c r="Q26" s="324"/>
      <c r="R26" s="324"/>
      <c r="S26" s="324"/>
      <c r="T26" s="324"/>
      <c r="U26" s="324"/>
      <c r="V26" s="324"/>
      <c r="W26" s="324"/>
      <c r="X26" s="324"/>
      <c r="Y26" s="324"/>
      <c r="Z26" s="324"/>
    </row>
    <row r="27" spans="1:26" ht="15.75" customHeight="1">
      <c r="A27" s="367" t="s">
        <v>465</v>
      </c>
      <c r="B27" s="873" t="s">
        <v>1038</v>
      </c>
      <c r="C27" s="874">
        <v>4</v>
      </c>
      <c r="D27" s="871">
        <v>1</v>
      </c>
      <c r="E27" s="525">
        <v>1</v>
      </c>
      <c r="F27" s="525"/>
      <c r="G27" s="395">
        <v>1</v>
      </c>
      <c r="H27" s="525">
        <v>22</v>
      </c>
      <c r="I27" s="480">
        <f t="shared" si="6"/>
        <v>88</v>
      </c>
      <c r="J27" s="481">
        <f t="shared" si="7"/>
        <v>66</v>
      </c>
      <c r="K27" s="403">
        <v>66</v>
      </c>
      <c r="L27" s="403">
        <v>0</v>
      </c>
      <c r="M27" s="406">
        <v>0</v>
      </c>
      <c r="N27" s="423"/>
      <c r="O27" s="324"/>
      <c r="P27" s="324"/>
      <c r="Q27" s="324"/>
      <c r="R27" s="324"/>
      <c r="S27" s="324"/>
      <c r="T27" s="324"/>
      <c r="U27" s="324"/>
      <c r="V27" s="324"/>
      <c r="W27" s="324"/>
      <c r="X27" s="324"/>
      <c r="Y27" s="324"/>
      <c r="Z27" s="324"/>
    </row>
    <row r="28" spans="1:26" ht="15.75" customHeight="1">
      <c r="A28" s="380" t="s">
        <v>468</v>
      </c>
      <c r="B28" s="873" t="s">
        <v>1039</v>
      </c>
      <c r="C28" s="874">
        <v>3</v>
      </c>
      <c r="D28" s="871">
        <v>1</v>
      </c>
      <c r="E28" s="525">
        <v>1</v>
      </c>
      <c r="F28" s="525"/>
      <c r="G28" s="395">
        <v>1</v>
      </c>
      <c r="H28" s="525">
        <v>22</v>
      </c>
      <c r="I28" s="480">
        <f t="shared" si="6"/>
        <v>66</v>
      </c>
      <c r="J28" s="481">
        <f t="shared" si="7"/>
        <v>49.5</v>
      </c>
      <c r="K28" s="403">
        <v>49.5</v>
      </c>
      <c r="L28" s="403">
        <v>0</v>
      </c>
      <c r="M28" s="406">
        <v>0</v>
      </c>
      <c r="N28" s="423"/>
      <c r="O28" s="324"/>
      <c r="P28" s="324"/>
      <c r="Q28" s="324"/>
      <c r="R28" s="324"/>
      <c r="S28" s="324"/>
      <c r="T28" s="324"/>
      <c r="U28" s="324"/>
      <c r="V28" s="324"/>
      <c r="W28" s="324"/>
      <c r="X28" s="324"/>
      <c r="Y28" s="324"/>
      <c r="Z28" s="324"/>
    </row>
    <row r="29" spans="1:26" ht="15.75" customHeight="1">
      <c r="A29" s="380" t="s">
        <v>471</v>
      </c>
      <c r="B29" s="690" t="s">
        <v>1040</v>
      </c>
      <c r="C29" s="875">
        <v>3</v>
      </c>
      <c r="D29" s="871">
        <v>1</v>
      </c>
      <c r="E29" s="525">
        <v>2</v>
      </c>
      <c r="F29" s="525"/>
      <c r="G29" s="395">
        <v>1</v>
      </c>
      <c r="H29" s="687">
        <v>150</v>
      </c>
      <c r="I29" s="480">
        <f t="shared" si="6"/>
        <v>450</v>
      </c>
      <c r="J29" s="481">
        <f t="shared" si="7"/>
        <v>99</v>
      </c>
      <c r="K29" s="403">
        <v>99</v>
      </c>
      <c r="L29" s="403">
        <v>0</v>
      </c>
      <c r="M29" s="403">
        <v>0</v>
      </c>
      <c r="N29" s="423"/>
      <c r="O29" s="324"/>
      <c r="P29" s="324"/>
      <c r="Q29" s="324"/>
      <c r="R29" s="324"/>
      <c r="S29" s="324"/>
      <c r="T29" s="324"/>
      <c r="U29" s="324"/>
      <c r="V29" s="324"/>
      <c r="W29" s="324"/>
      <c r="X29" s="324"/>
      <c r="Y29" s="324"/>
      <c r="Z29" s="324"/>
    </row>
    <row r="30" spans="1:26" ht="15.75" customHeight="1">
      <c r="A30" s="380" t="s">
        <v>477</v>
      </c>
      <c r="B30" s="873" t="s">
        <v>1041</v>
      </c>
      <c r="C30" s="874">
        <v>3</v>
      </c>
      <c r="D30" s="871">
        <v>1</v>
      </c>
      <c r="E30" s="525">
        <v>1</v>
      </c>
      <c r="F30" s="525"/>
      <c r="G30" s="395">
        <v>1</v>
      </c>
      <c r="H30" s="525">
        <v>70</v>
      </c>
      <c r="I30" s="480">
        <f t="shared" si="6"/>
        <v>210</v>
      </c>
      <c r="J30" s="481">
        <f t="shared" si="7"/>
        <v>49.5</v>
      </c>
      <c r="K30" s="403">
        <v>49.5</v>
      </c>
      <c r="L30" s="403">
        <v>0</v>
      </c>
      <c r="M30" s="403">
        <v>0</v>
      </c>
      <c r="N30" s="423"/>
      <c r="O30" s="324"/>
      <c r="P30" s="324"/>
      <c r="Q30" s="324"/>
      <c r="R30" s="324"/>
      <c r="S30" s="324"/>
      <c r="T30" s="324"/>
      <c r="U30" s="324"/>
      <c r="V30" s="324"/>
      <c r="W30" s="324"/>
      <c r="X30" s="324"/>
      <c r="Y30" s="324"/>
      <c r="Z30" s="324"/>
    </row>
    <row r="31" spans="1:26" ht="15.75" customHeight="1">
      <c r="A31" s="380" t="s">
        <v>479</v>
      </c>
      <c r="B31" s="873" t="s">
        <v>1042</v>
      </c>
      <c r="C31" s="874">
        <v>4</v>
      </c>
      <c r="D31" s="871">
        <v>1</v>
      </c>
      <c r="E31" s="525">
        <v>1</v>
      </c>
      <c r="F31" s="525"/>
      <c r="G31" s="395">
        <v>1</v>
      </c>
      <c r="H31" s="525">
        <v>19</v>
      </c>
      <c r="I31" s="480">
        <f t="shared" si="6"/>
        <v>76</v>
      </c>
      <c r="J31" s="481">
        <f t="shared" si="7"/>
        <v>66</v>
      </c>
      <c r="K31" s="403">
        <v>66</v>
      </c>
      <c r="L31" s="403">
        <v>0</v>
      </c>
      <c r="M31" s="403">
        <v>0</v>
      </c>
      <c r="N31" s="423"/>
      <c r="O31" s="324"/>
      <c r="P31" s="324"/>
      <c r="Q31" s="324"/>
      <c r="R31" s="324"/>
      <c r="S31" s="324"/>
      <c r="T31" s="324"/>
      <c r="U31" s="324"/>
      <c r="V31" s="324"/>
      <c r="W31" s="324"/>
      <c r="X31" s="324"/>
      <c r="Y31" s="324"/>
      <c r="Z31" s="324"/>
    </row>
    <row r="32" spans="1:26" ht="15.75" customHeight="1">
      <c r="A32" s="380" t="s">
        <v>482</v>
      </c>
      <c r="B32" s="873" t="s">
        <v>1043</v>
      </c>
      <c r="C32" s="875">
        <v>4</v>
      </c>
      <c r="D32" s="871">
        <v>1</v>
      </c>
      <c r="E32" s="525">
        <v>9</v>
      </c>
      <c r="F32" s="525"/>
      <c r="G32" s="395">
        <v>1.2</v>
      </c>
      <c r="H32" s="687">
        <v>675</v>
      </c>
      <c r="I32" s="480">
        <f t="shared" si="6"/>
        <v>2700</v>
      </c>
      <c r="J32" s="481">
        <f t="shared" si="7"/>
        <v>712.8</v>
      </c>
      <c r="K32" s="403">
        <v>712.8</v>
      </c>
      <c r="L32" s="403">
        <v>0</v>
      </c>
      <c r="M32" s="403">
        <v>0</v>
      </c>
      <c r="N32" s="423"/>
      <c r="O32" s="324"/>
      <c r="P32" s="324"/>
      <c r="Q32" s="324"/>
      <c r="R32" s="324"/>
      <c r="S32" s="324"/>
      <c r="T32" s="324"/>
      <c r="U32" s="324"/>
      <c r="V32" s="324"/>
      <c r="W32" s="324"/>
      <c r="X32" s="324"/>
      <c r="Y32" s="324"/>
      <c r="Z32" s="324"/>
    </row>
    <row r="33" spans="1:26" ht="15.75" customHeight="1">
      <c r="A33" s="380" t="s">
        <v>485</v>
      </c>
      <c r="B33" s="873" t="s">
        <v>1044</v>
      </c>
      <c r="C33" s="874">
        <v>2</v>
      </c>
      <c r="D33" s="871">
        <v>1</v>
      </c>
      <c r="E33" s="525">
        <v>1</v>
      </c>
      <c r="F33" s="525"/>
      <c r="G33" s="395">
        <v>1</v>
      </c>
      <c r="H33" s="687">
        <v>19</v>
      </c>
      <c r="I33" s="480">
        <f t="shared" si="6"/>
        <v>38</v>
      </c>
      <c r="J33" s="481">
        <f t="shared" si="7"/>
        <v>33</v>
      </c>
      <c r="K33" s="403">
        <v>33</v>
      </c>
      <c r="L33" s="403">
        <v>0</v>
      </c>
      <c r="M33" s="403">
        <v>0</v>
      </c>
      <c r="N33" s="423"/>
      <c r="O33" s="324"/>
      <c r="P33" s="324"/>
      <c r="Q33" s="324"/>
      <c r="R33" s="324"/>
      <c r="S33" s="324"/>
      <c r="T33" s="324"/>
      <c r="U33" s="324"/>
      <c r="V33" s="324"/>
      <c r="W33" s="324"/>
      <c r="X33" s="324"/>
      <c r="Y33" s="324"/>
      <c r="Z33" s="324"/>
    </row>
    <row r="34" spans="1:26" ht="15.75" customHeight="1">
      <c r="A34" s="380" t="s">
        <v>488</v>
      </c>
      <c r="B34" s="690" t="s">
        <v>1045</v>
      </c>
      <c r="C34" s="870">
        <v>4</v>
      </c>
      <c r="D34" s="871">
        <v>1</v>
      </c>
      <c r="E34" s="525">
        <v>3</v>
      </c>
      <c r="F34" s="525"/>
      <c r="G34" s="395">
        <v>1</v>
      </c>
      <c r="H34" s="687">
        <v>172</v>
      </c>
      <c r="I34" s="480">
        <f t="shared" si="6"/>
        <v>688</v>
      </c>
      <c r="J34" s="481">
        <f t="shared" si="7"/>
        <v>198</v>
      </c>
      <c r="K34" s="403">
        <v>198</v>
      </c>
      <c r="L34" s="403">
        <v>0</v>
      </c>
      <c r="M34" s="406">
        <v>0</v>
      </c>
      <c r="N34" s="423"/>
      <c r="O34" s="324"/>
      <c r="P34" s="324"/>
      <c r="Q34" s="324"/>
      <c r="R34" s="324"/>
      <c r="S34" s="324"/>
      <c r="T34" s="324"/>
      <c r="U34" s="324"/>
      <c r="V34" s="324"/>
      <c r="W34" s="324"/>
      <c r="X34" s="324"/>
      <c r="Y34" s="324"/>
      <c r="Z34" s="324"/>
    </row>
    <row r="35" spans="1:26" ht="15.75" customHeight="1">
      <c r="A35" s="486" t="s">
        <v>491</v>
      </c>
      <c r="B35" s="873" t="s">
        <v>1046</v>
      </c>
      <c r="C35" s="874">
        <v>3</v>
      </c>
      <c r="D35" s="871">
        <v>1</v>
      </c>
      <c r="E35" s="525">
        <v>1</v>
      </c>
      <c r="F35" s="525"/>
      <c r="G35" s="395">
        <v>1</v>
      </c>
      <c r="H35" s="687">
        <v>19</v>
      </c>
      <c r="I35" s="480">
        <f t="shared" si="6"/>
        <v>57</v>
      </c>
      <c r="J35" s="514">
        <f>C35*E35*G35*16.5*1.3</f>
        <v>64.350000000000009</v>
      </c>
      <c r="K35" s="403">
        <v>64.400000000000006</v>
      </c>
      <c r="L35" s="403">
        <v>0</v>
      </c>
      <c r="M35" s="406">
        <v>0</v>
      </c>
      <c r="N35" s="423"/>
      <c r="O35" s="324"/>
      <c r="P35" s="324"/>
      <c r="Q35" s="324"/>
      <c r="R35" s="324"/>
      <c r="S35" s="324"/>
      <c r="T35" s="324"/>
      <c r="U35" s="324"/>
      <c r="V35" s="324"/>
      <c r="W35" s="324"/>
      <c r="X35" s="324"/>
      <c r="Y35" s="324"/>
      <c r="Z35" s="324"/>
    </row>
    <row r="36" spans="1:26" ht="18" customHeight="1">
      <c r="A36" s="877" t="s">
        <v>493</v>
      </c>
      <c r="B36" s="690" t="s">
        <v>1047</v>
      </c>
      <c r="C36" s="780">
        <v>3</v>
      </c>
      <c r="D36" s="878">
        <v>1</v>
      </c>
      <c r="E36" s="879">
        <v>9</v>
      </c>
      <c r="F36" s="393"/>
      <c r="G36" s="395">
        <v>1.2</v>
      </c>
      <c r="H36" s="687">
        <v>675</v>
      </c>
      <c r="I36" s="480">
        <f t="shared" si="6"/>
        <v>2025</v>
      </c>
      <c r="J36" s="481">
        <f>C36*E36*G36*16.5</f>
        <v>534.6</v>
      </c>
      <c r="K36" s="395">
        <v>534.6</v>
      </c>
      <c r="L36" s="395">
        <v>0</v>
      </c>
      <c r="M36" s="406">
        <v>0</v>
      </c>
      <c r="N36" s="423"/>
      <c r="O36" s="324"/>
      <c r="P36" s="324"/>
      <c r="Q36" s="324"/>
      <c r="R36" s="324"/>
      <c r="S36" s="324"/>
      <c r="T36" s="324"/>
      <c r="U36" s="324"/>
      <c r="V36" s="324"/>
      <c r="W36" s="324"/>
      <c r="X36" s="324"/>
      <c r="Y36" s="324"/>
      <c r="Z36" s="324"/>
    </row>
    <row r="37" spans="1:26" ht="38.25" customHeight="1">
      <c r="A37" s="880">
        <v>1.2</v>
      </c>
      <c r="B37" s="881" t="s">
        <v>1048</v>
      </c>
      <c r="C37" s="882">
        <f>SUM(C38:C57)</f>
        <v>65</v>
      </c>
      <c r="D37" s="883"/>
      <c r="E37" s="393">
        <f>SUM(E38:E57)</f>
        <v>49</v>
      </c>
      <c r="F37" s="393"/>
      <c r="G37" s="395"/>
      <c r="H37" s="393"/>
      <c r="I37" s="884">
        <f>SUM(I38:I59)</f>
        <v>8961.7000000000007</v>
      </c>
      <c r="J37" s="884">
        <f t="shared" ref="J37:K37" si="8">SUM(J38:J57)</f>
        <v>3236.9700000000003</v>
      </c>
      <c r="K37" s="408">
        <f t="shared" si="8"/>
        <v>3227</v>
      </c>
      <c r="L37" s="408">
        <f>SUM(L38:L49)</f>
        <v>0</v>
      </c>
      <c r="M37" s="313">
        <v>0</v>
      </c>
      <c r="N37" s="423"/>
      <c r="O37" s="324"/>
      <c r="P37" s="324"/>
      <c r="Q37" s="324"/>
      <c r="R37" s="324"/>
      <c r="S37" s="324"/>
      <c r="T37" s="324"/>
      <c r="U37" s="324"/>
      <c r="V37" s="324"/>
      <c r="W37" s="324"/>
      <c r="X37" s="324"/>
      <c r="Y37" s="324"/>
      <c r="Z37" s="324"/>
    </row>
    <row r="38" spans="1:26" ht="15.75" customHeight="1">
      <c r="A38" s="367" t="s">
        <v>436</v>
      </c>
      <c r="B38" s="873" t="s">
        <v>1049</v>
      </c>
      <c r="C38" s="874">
        <v>5</v>
      </c>
      <c r="D38" s="885">
        <v>1.3</v>
      </c>
      <c r="E38" s="525">
        <v>1</v>
      </c>
      <c r="F38" s="525"/>
      <c r="G38" s="395">
        <v>1</v>
      </c>
      <c r="H38" s="525">
        <v>9</v>
      </c>
      <c r="I38" s="480">
        <f t="shared" ref="I38:I59" si="9">C38*D38*H38</f>
        <v>58.5</v>
      </c>
      <c r="J38" s="514">
        <f t="shared" ref="J38:J40" si="10">C38*E38*G38*16.5*1.3</f>
        <v>107.25</v>
      </c>
      <c r="K38" s="403">
        <v>107.3</v>
      </c>
      <c r="L38" s="403">
        <v>0</v>
      </c>
      <c r="M38" s="406">
        <v>0</v>
      </c>
      <c r="N38" s="423"/>
      <c r="O38" s="324"/>
      <c r="P38" s="324"/>
      <c r="Q38" s="324"/>
      <c r="R38" s="324"/>
      <c r="S38" s="324"/>
      <c r="T38" s="324"/>
      <c r="U38" s="324"/>
      <c r="V38" s="324"/>
      <c r="W38" s="324"/>
      <c r="X38" s="324"/>
      <c r="Y38" s="324"/>
      <c r="Z38" s="324"/>
    </row>
    <row r="39" spans="1:26" ht="15.75" customHeight="1">
      <c r="A39" s="367" t="s">
        <v>440</v>
      </c>
      <c r="B39" s="873" t="s">
        <v>1050</v>
      </c>
      <c r="C39" s="874">
        <v>4</v>
      </c>
      <c r="D39" s="885">
        <v>1.3</v>
      </c>
      <c r="E39" s="401">
        <v>1</v>
      </c>
      <c r="F39" s="401"/>
      <c r="G39" s="403">
        <v>1</v>
      </c>
      <c r="H39" s="525">
        <v>22</v>
      </c>
      <c r="I39" s="480">
        <f t="shared" si="9"/>
        <v>114.4</v>
      </c>
      <c r="J39" s="514">
        <f t="shared" si="10"/>
        <v>85.8</v>
      </c>
      <c r="K39" s="403">
        <v>85.8</v>
      </c>
      <c r="L39" s="403">
        <v>0</v>
      </c>
      <c r="M39" s="406">
        <v>0</v>
      </c>
      <c r="N39" s="423"/>
      <c r="O39" s="324"/>
      <c r="P39" s="324"/>
      <c r="Q39" s="324"/>
      <c r="R39" s="324"/>
      <c r="S39" s="324"/>
      <c r="T39" s="324"/>
      <c r="U39" s="324"/>
      <c r="V39" s="324"/>
      <c r="W39" s="324"/>
      <c r="X39" s="324"/>
      <c r="Y39" s="324"/>
      <c r="Z39" s="324"/>
    </row>
    <row r="40" spans="1:26" ht="15.75" customHeight="1">
      <c r="A40" s="367" t="s">
        <v>446</v>
      </c>
      <c r="B40" s="873" t="s">
        <v>1051</v>
      </c>
      <c r="C40" s="874">
        <v>4</v>
      </c>
      <c r="D40" s="885">
        <v>1.3</v>
      </c>
      <c r="E40" s="525">
        <v>1</v>
      </c>
      <c r="F40" s="525"/>
      <c r="G40" s="395">
        <v>1</v>
      </c>
      <c r="H40" s="525">
        <v>19</v>
      </c>
      <c r="I40" s="480">
        <f t="shared" si="9"/>
        <v>98.8</v>
      </c>
      <c r="J40" s="514">
        <f t="shared" si="10"/>
        <v>85.8</v>
      </c>
      <c r="K40" s="403">
        <v>85.8</v>
      </c>
      <c r="L40" s="403">
        <v>0</v>
      </c>
      <c r="M40" s="406">
        <v>0</v>
      </c>
      <c r="N40" s="423"/>
      <c r="O40" s="324"/>
      <c r="P40" s="324"/>
      <c r="Q40" s="324"/>
      <c r="R40" s="324"/>
      <c r="S40" s="324"/>
      <c r="T40" s="324"/>
      <c r="U40" s="324"/>
      <c r="V40" s="324"/>
      <c r="W40" s="324"/>
      <c r="X40" s="324"/>
      <c r="Y40" s="324"/>
      <c r="Z40" s="324"/>
    </row>
    <row r="41" spans="1:26" ht="15.75" customHeight="1">
      <c r="A41" s="367" t="s">
        <v>462</v>
      </c>
      <c r="B41" s="873" t="s">
        <v>1052</v>
      </c>
      <c r="C41" s="874">
        <v>4</v>
      </c>
      <c r="D41" s="885">
        <v>1</v>
      </c>
      <c r="E41" s="525">
        <v>1</v>
      </c>
      <c r="F41" s="525"/>
      <c r="G41" s="395">
        <v>1</v>
      </c>
      <c r="H41" s="525">
        <v>9</v>
      </c>
      <c r="I41" s="480">
        <f t="shared" si="9"/>
        <v>36</v>
      </c>
      <c r="J41" s="481">
        <f t="shared" ref="J41:J55" si="11">C41*E41*G41*16.5</f>
        <v>66</v>
      </c>
      <c r="K41" s="403">
        <v>66</v>
      </c>
      <c r="L41" s="403">
        <v>0</v>
      </c>
      <c r="M41" s="403">
        <v>0</v>
      </c>
      <c r="N41" s="423"/>
      <c r="O41" s="324"/>
      <c r="P41" s="324"/>
      <c r="Q41" s="324"/>
      <c r="R41" s="324"/>
      <c r="S41" s="324"/>
      <c r="T41" s="324"/>
      <c r="U41" s="324"/>
      <c r="V41" s="324"/>
      <c r="W41" s="324"/>
      <c r="X41" s="324"/>
      <c r="Y41" s="324"/>
      <c r="Z41" s="324"/>
    </row>
    <row r="42" spans="1:26" ht="15.75" customHeight="1">
      <c r="A42" s="367" t="s">
        <v>465</v>
      </c>
      <c r="B42" s="690" t="s">
        <v>1053</v>
      </c>
      <c r="C42" s="874">
        <v>2</v>
      </c>
      <c r="D42" s="885">
        <v>1</v>
      </c>
      <c r="E42" s="525">
        <v>1</v>
      </c>
      <c r="F42" s="525"/>
      <c r="G42" s="395">
        <v>1</v>
      </c>
      <c r="H42" s="525">
        <v>9</v>
      </c>
      <c r="I42" s="480">
        <f t="shared" si="9"/>
        <v>18</v>
      </c>
      <c r="J42" s="481">
        <f t="shared" si="11"/>
        <v>33</v>
      </c>
      <c r="K42" s="403">
        <v>33</v>
      </c>
      <c r="L42" s="403">
        <v>0</v>
      </c>
      <c r="M42" s="403">
        <v>0</v>
      </c>
      <c r="N42" s="423"/>
      <c r="O42" s="324"/>
      <c r="P42" s="324"/>
      <c r="Q42" s="324"/>
      <c r="R42" s="324"/>
      <c r="S42" s="324"/>
      <c r="T42" s="324"/>
      <c r="U42" s="324"/>
      <c r="V42" s="324"/>
      <c r="W42" s="324"/>
      <c r="X42" s="324"/>
      <c r="Y42" s="324"/>
      <c r="Z42" s="324"/>
    </row>
    <row r="43" spans="1:26" ht="15.75" customHeight="1">
      <c r="A43" s="367" t="s">
        <v>468</v>
      </c>
      <c r="B43" s="873" t="s">
        <v>1054</v>
      </c>
      <c r="C43" s="874">
        <v>3</v>
      </c>
      <c r="D43" s="885">
        <v>1</v>
      </c>
      <c r="E43" s="525">
        <v>1</v>
      </c>
      <c r="F43" s="525"/>
      <c r="G43" s="395">
        <v>1</v>
      </c>
      <c r="H43" s="525">
        <v>9</v>
      </c>
      <c r="I43" s="480">
        <f t="shared" si="9"/>
        <v>27</v>
      </c>
      <c r="J43" s="481">
        <f t="shared" si="11"/>
        <v>49.5</v>
      </c>
      <c r="K43" s="403">
        <v>49.5</v>
      </c>
      <c r="L43" s="403">
        <v>0</v>
      </c>
      <c r="M43" s="403">
        <v>0</v>
      </c>
      <c r="N43" s="423"/>
      <c r="O43" s="324"/>
      <c r="P43" s="324"/>
      <c r="Q43" s="324"/>
      <c r="R43" s="324"/>
      <c r="S43" s="324"/>
      <c r="T43" s="324"/>
      <c r="U43" s="324"/>
      <c r="V43" s="324"/>
      <c r="W43" s="324"/>
      <c r="X43" s="324"/>
      <c r="Y43" s="324"/>
      <c r="Z43" s="324"/>
    </row>
    <row r="44" spans="1:26" ht="15.75" customHeight="1">
      <c r="A44" s="367" t="s">
        <v>471</v>
      </c>
      <c r="B44" s="873" t="s">
        <v>1055</v>
      </c>
      <c r="C44" s="874">
        <v>3</v>
      </c>
      <c r="D44" s="885">
        <v>1</v>
      </c>
      <c r="E44" s="525">
        <v>1</v>
      </c>
      <c r="F44" s="525"/>
      <c r="G44" s="395">
        <v>1</v>
      </c>
      <c r="H44" s="525">
        <v>22</v>
      </c>
      <c r="I44" s="480">
        <f t="shared" si="9"/>
        <v>66</v>
      </c>
      <c r="J44" s="481">
        <f t="shared" si="11"/>
        <v>49.5</v>
      </c>
      <c r="K44" s="403">
        <v>49.5</v>
      </c>
      <c r="L44" s="403">
        <v>0</v>
      </c>
      <c r="M44" s="403">
        <v>0</v>
      </c>
      <c r="N44" s="423"/>
      <c r="O44" s="324"/>
      <c r="P44" s="324"/>
      <c r="Q44" s="324"/>
      <c r="R44" s="324"/>
      <c r="S44" s="324"/>
      <c r="T44" s="324"/>
      <c r="U44" s="324"/>
      <c r="V44" s="324"/>
      <c r="W44" s="324"/>
      <c r="X44" s="324"/>
      <c r="Y44" s="324"/>
      <c r="Z44" s="324"/>
    </row>
    <row r="45" spans="1:26" ht="15.75" customHeight="1">
      <c r="A45" s="367" t="s">
        <v>474</v>
      </c>
      <c r="B45" s="873" t="s">
        <v>1013</v>
      </c>
      <c r="C45" s="874">
        <v>2</v>
      </c>
      <c r="D45" s="885">
        <v>1</v>
      </c>
      <c r="E45" s="525">
        <v>1</v>
      </c>
      <c r="F45" s="525"/>
      <c r="G45" s="395">
        <v>1</v>
      </c>
      <c r="H45" s="525">
        <v>22</v>
      </c>
      <c r="I45" s="480">
        <f t="shared" si="9"/>
        <v>44</v>
      </c>
      <c r="J45" s="481">
        <f t="shared" si="11"/>
        <v>33</v>
      </c>
      <c r="K45" s="403">
        <v>33</v>
      </c>
      <c r="L45" s="403">
        <v>0</v>
      </c>
      <c r="M45" s="403">
        <v>0</v>
      </c>
      <c r="N45" s="423"/>
      <c r="O45" s="324"/>
      <c r="P45" s="324"/>
      <c r="Q45" s="324"/>
      <c r="R45" s="324"/>
      <c r="S45" s="324"/>
      <c r="T45" s="324"/>
      <c r="U45" s="324"/>
      <c r="V45" s="324"/>
      <c r="W45" s="324"/>
      <c r="X45" s="324"/>
      <c r="Y45" s="324"/>
      <c r="Z45" s="324"/>
    </row>
    <row r="46" spans="1:26" ht="15.75" customHeight="1">
      <c r="A46" s="367" t="s">
        <v>477</v>
      </c>
      <c r="B46" s="690" t="s">
        <v>1056</v>
      </c>
      <c r="C46" s="874">
        <v>3</v>
      </c>
      <c r="D46" s="885">
        <v>1</v>
      </c>
      <c r="E46" s="525">
        <v>1</v>
      </c>
      <c r="F46" s="525"/>
      <c r="G46" s="395">
        <v>1</v>
      </c>
      <c r="H46" s="525">
        <v>22</v>
      </c>
      <c r="I46" s="480">
        <f t="shared" si="9"/>
        <v>66</v>
      </c>
      <c r="J46" s="481">
        <f t="shared" si="11"/>
        <v>49.5</v>
      </c>
      <c r="K46" s="403">
        <v>49.5</v>
      </c>
      <c r="L46" s="403">
        <v>0</v>
      </c>
      <c r="M46" s="403">
        <v>0</v>
      </c>
      <c r="N46" s="423"/>
      <c r="O46" s="324"/>
      <c r="P46" s="324"/>
      <c r="Q46" s="324"/>
      <c r="R46" s="324"/>
      <c r="S46" s="324"/>
      <c r="T46" s="324"/>
      <c r="U46" s="324"/>
      <c r="V46" s="324"/>
      <c r="W46" s="324"/>
      <c r="X46" s="324"/>
      <c r="Y46" s="324"/>
      <c r="Z46" s="324"/>
    </row>
    <row r="47" spans="1:26" ht="15.75" customHeight="1">
      <c r="A47" s="367" t="s">
        <v>485</v>
      </c>
      <c r="B47" s="873" t="s">
        <v>1057</v>
      </c>
      <c r="C47" s="874">
        <v>4</v>
      </c>
      <c r="D47" s="885">
        <v>1</v>
      </c>
      <c r="E47" s="525">
        <v>1</v>
      </c>
      <c r="F47" s="525"/>
      <c r="G47" s="395">
        <v>1</v>
      </c>
      <c r="H47" s="525">
        <v>22</v>
      </c>
      <c r="I47" s="480">
        <f t="shared" si="9"/>
        <v>88</v>
      </c>
      <c r="J47" s="481">
        <f t="shared" si="11"/>
        <v>66</v>
      </c>
      <c r="K47" s="403">
        <v>66</v>
      </c>
      <c r="L47" s="403">
        <v>0</v>
      </c>
      <c r="M47" s="406">
        <v>0</v>
      </c>
      <c r="N47" s="423"/>
      <c r="O47" s="324"/>
      <c r="P47" s="324"/>
      <c r="Q47" s="324"/>
      <c r="R47" s="324"/>
      <c r="S47" s="324"/>
      <c r="T47" s="324"/>
      <c r="U47" s="324"/>
      <c r="V47" s="324"/>
      <c r="W47" s="324"/>
      <c r="X47" s="324"/>
      <c r="Y47" s="324"/>
      <c r="Z47" s="324"/>
    </row>
    <row r="48" spans="1:26" ht="15.75" customHeight="1">
      <c r="A48" s="367" t="s">
        <v>488</v>
      </c>
      <c r="B48" s="873" t="s">
        <v>1058</v>
      </c>
      <c r="C48" s="874">
        <v>2</v>
      </c>
      <c r="D48" s="885">
        <v>1</v>
      </c>
      <c r="E48" s="525">
        <v>1</v>
      </c>
      <c r="F48" s="525"/>
      <c r="G48" s="395">
        <v>1</v>
      </c>
      <c r="H48" s="525">
        <v>19</v>
      </c>
      <c r="I48" s="480">
        <f t="shared" si="9"/>
        <v>38</v>
      </c>
      <c r="J48" s="481">
        <f t="shared" si="11"/>
        <v>33</v>
      </c>
      <c r="K48" s="403">
        <v>33</v>
      </c>
      <c r="L48" s="403">
        <v>0</v>
      </c>
      <c r="M48" s="406">
        <v>0</v>
      </c>
      <c r="N48" s="423"/>
      <c r="O48" s="324"/>
      <c r="P48" s="324"/>
      <c r="Q48" s="324"/>
      <c r="R48" s="324"/>
      <c r="S48" s="324"/>
      <c r="T48" s="324"/>
      <c r="U48" s="324"/>
      <c r="V48" s="324"/>
      <c r="W48" s="324"/>
      <c r="X48" s="324"/>
      <c r="Y48" s="324"/>
      <c r="Z48" s="324"/>
    </row>
    <row r="49" spans="1:26" ht="15.75" customHeight="1">
      <c r="A49" s="367" t="s">
        <v>468</v>
      </c>
      <c r="B49" s="873" t="s">
        <v>1043</v>
      </c>
      <c r="C49" s="875">
        <v>4</v>
      </c>
      <c r="D49" s="885">
        <v>1</v>
      </c>
      <c r="E49" s="687">
        <v>9</v>
      </c>
      <c r="F49" s="525"/>
      <c r="G49" s="395">
        <v>1.2</v>
      </c>
      <c r="H49" s="525">
        <v>675</v>
      </c>
      <c r="I49" s="480">
        <f t="shared" si="9"/>
        <v>2700</v>
      </c>
      <c r="J49" s="481">
        <f t="shared" si="11"/>
        <v>712.8</v>
      </c>
      <c r="K49" s="403">
        <v>712.8</v>
      </c>
      <c r="L49" s="403">
        <v>0</v>
      </c>
      <c r="M49" s="406">
        <v>0</v>
      </c>
      <c r="N49" s="423"/>
      <c r="O49" s="324"/>
      <c r="P49" s="324"/>
      <c r="Q49" s="324"/>
      <c r="R49" s="324"/>
      <c r="S49" s="324"/>
      <c r="T49" s="324"/>
      <c r="U49" s="324"/>
      <c r="V49" s="324"/>
      <c r="W49" s="324"/>
      <c r="X49" s="324"/>
      <c r="Y49" s="324"/>
      <c r="Z49" s="324"/>
    </row>
    <row r="50" spans="1:26" ht="15.75" customHeight="1">
      <c r="A50" s="367" t="s">
        <v>491</v>
      </c>
      <c r="B50" s="690" t="s">
        <v>1059</v>
      </c>
      <c r="C50" s="870">
        <v>3</v>
      </c>
      <c r="D50" s="885">
        <v>1</v>
      </c>
      <c r="E50" s="525">
        <v>3</v>
      </c>
      <c r="F50" s="525"/>
      <c r="G50" s="395">
        <v>1</v>
      </c>
      <c r="H50" s="525">
        <v>172</v>
      </c>
      <c r="I50" s="480">
        <f t="shared" si="9"/>
        <v>516</v>
      </c>
      <c r="J50" s="481">
        <f t="shared" si="11"/>
        <v>148.5</v>
      </c>
      <c r="K50" s="403">
        <v>148.5</v>
      </c>
      <c r="L50" s="403">
        <v>0</v>
      </c>
      <c r="M50" s="403">
        <v>0</v>
      </c>
      <c r="N50" s="423"/>
      <c r="O50" s="324"/>
      <c r="P50" s="324"/>
      <c r="Q50" s="324"/>
      <c r="R50" s="324"/>
      <c r="S50" s="324"/>
      <c r="T50" s="324"/>
      <c r="U50" s="324"/>
      <c r="V50" s="324"/>
      <c r="W50" s="324"/>
      <c r="X50" s="324"/>
      <c r="Y50" s="324"/>
      <c r="Z50" s="324"/>
    </row>
    <row r="51" spans="1:26" ht="16.5" customHeight="1">
      <c r="A51" s="367" t="s">
        <v>493</v>
      </c>
      <c r="B51" s="873" t="s">
        <v>1037</v>
      </c>
      <c r="C51" s="874">
        <v>3</v>
      </c>
      <c r="D51" s="885">
        <v>1</v>
      </c>
      <c r="E51" s="525">
        <v>2</v>
      </c>
      <c r="F51" s="525"/>
      <c r="G51" s="395">
        <v>1</v>
      </c>
      <c r="H51" s="525">
        <v>75</v>
      </c>
      <c r="I51" s="480">
        <f t="shared" si="9"/>
        <v>225</v>
      </c>
      <c r="J51" s="481">
        <f t="shared" si="11"/>
        <v>99</v>
      </c>
      <c r="K51" s="403">
        <v>99</v>
      </c>
      <c r="L51" s="403">
        <v>0</v>
      </c>
      <c r="M51" s="403">
        <v>0</v>
      </c>
      <c r="N51" s="423"/>
      <c r="O51" s="324"/>
      <c r="P51" s="324"/>
      <c r="Q51" s="324"/>
      <c r="R51" s="324"/>
      <c r="S51" s="324"/>
      <c r="T51" s="324"/>
      <c r="U51" s="324"/>
      <c r="V51" s="324"/>
      <c r="W51" s="324"/>
      <c r="X51" s="324"/>
      <c r="Y51" s="324"/>
      <c r="Z51" s="324"/>
    </row>
    <row r="52" spans="1:26" ht="16.5" customHeight="1">
      <c r="A52" s="367" t="s">
        <v>497</v>
      </c>
      <c r="B52" s="873" t="s">
        <v>1060</v>
      </c>
      <c r="C52" s="874">
        <v>3</v>
      </c>
      <c r="D52" s="885">
        <v>1</v>
      </c>
      <c r="E52" s="525">
        <v>1</v>
      </c>
      <c r="F52" s="525"/>
      <c r="G52" s="395">
        <v>1</v>
      </c>
      <c r="H52" s="525">
        <v>19</v>
      </c>
      <c r="I52" s="480">
        <f t="shared" si="9"/>
        <v>57</v>
      </c>
      <c r="J52" s="481">
        <f t="shared" si="11"/>
        <v>49.5</v>
      </c>
      <c r="K52" s="403">
        <v>49.5</v>
      </c>
      <c r="L52" s="403">
        <v>0</v>
      </c>
      <c r="M52" s="403">
        <v>0</v>
      </c>
      <c r="N52" s="423"/>
      <c r="O52" s="324"/>
      <c r="P52" s="324"/>
      <c r="Q52" s="324"/>
      <c r="R52" s="324"/>
      <c r="S52" s="324"/>
      <c r="T52" s="324"/>
      <c r="U52" s="324"/>
      <c r="V52" s="324"/>
      <c r="W52" s="324"/>
      <c r="X52" s="324"/>
      <c r="Y52" s="324"/>
      <c r="Z52" s="324"/>
    </row>
    <row r="53" spans="1:26" ht="16.5" customHeight="1">
      <c r="A53" s="367" t="s">
        <v>501</v>
      </c>
      <c r="B53" s="690" t="s">
        <v>1040</v>
      </c>
      <c r="C53" s="875">
        <v>3</v>
      </c>
      <c r="D53" s="885">
        <v>1</v>
      </c>
      <c r="E53" s="525">
        <v>3</v>
      </c>
      <c r="F53" s="525"/>
      <c r="G53" s="395">
        <v>1</v>
      </c>
      <c r="H53" s="525">
        <v>180</v>
      </c>
      <c r="I53" s="480">
        <f t="shared" si="9"/>
        <v>540</v>
      </c>
      <c r="J53" s="481">
        <f t="shared" si="11"/>
        <v>148.5</v>
      </c>
      <c r="K53" s="403">
        <v>148.5</v>
      </c>
      <c r="L53" s="403">
        <v>0</v>
      </c>
      <c r="M53" s="403">
        <v>0</v>
      </c>
      <c r="N53" s="423"/>
      <c r="O53" s="324"/>
      <c r="P53" s="324"/>
      <c r="Q53" s="324"/>
      <c r="R53" s="324"/>
      <c r="S53" s="324"/>
      <c r="T53" s="324"/>
      <c r="U53" s="324"/>
      <c r="V53" s="324"/>
      <c r="W53" s="324"/>
      <c r="X53" s="324"/>
      <c r="Y53" s="324"/>
      <c r="Z53" s="324"/>
    </row>
    <row r="54" spans="1:26" ht="16.5" customHeight="1">
      <c r="A54" s="367" t="s">
        <v>504</v>
      </c>
      <c r="B54" s="873" t="s">
        <v>1061</v>
      </c>
      <c r="C54" s="874">
        <v>4</v>
      </c>
      <c r="D54" s="885">
        <v>1</v>
      </c>
      <c r="E54" s="525">
        <v>1</v>
      </c>
      <c r="F54" s="525"/>
      <c r="G54" s="395">
        <v>1</v>
      </c>
      <c r="H54" s="525">
        <v>19</v>
      </c>
      <c r="I54" s="480">
        <f t="shared" si="9"/>
        <v>76</v>
      </c>
      <c r="J54" s="481">
        <f t="shared" si="11"/>
        <v>66</v>
      </c>
      <c r="K54" s="403">
        <v>66</v>
      </c>
      <c r="L54" s="403">
        <v>0</v>
      </c>
      <c r="M54" s="403">
        <v>0</v>
      </c>
      <c r="N54" s="423"/>
      <c r="O54" s="324"/>
      <c r="P54" s="324"/>
      <c r="Q54" s="324"/>
      <c r="R54" s="324"/>
      <c r="S54" s="324"/>
      <c r="T54" s="324"/>
      <c r="U54" s="324"/>
      <c r="V54" s="324"/>
      <c r="W54" s="324"/>
      <c r="X54" s="324"/>
      <c r="Y54" s="324"/>
      <c r="Z54" s="324"/>
    </row>
    <row r="55" spans="1:26" ht="16.5" customHeight="1">
      <c r="A55" s="886" t="s">
        <v>507</v>
      </c>
      <c r="B55" s="690" t="s">
        <v>1047</v>
      </c>
      <c r="C55" s="870">
        <v>3</v>
      </c>
      <c r="D55" s="885">
        <v>1</v>
      </c>
      <c r="E55" s="525">
        <v>9</v>
      </c>
      <c r="F55" s="525"/>
      <c r="G55" s="395">
        <v>1.2</v>
      </c>
      <c r="H55" s="525">
        <v>675</v>
      </c>
      <c r="I55" s="480">
        <f t="shared" si="9"/>
        <v>2025</v>
      </c>
      <c r="J55" s="481">
        <f t="shared" si="11"/>
        <v>534.6</v>
      </c>
      <c r="K55" s="403">
        <v>534.6</v>
      </c>
      <c r="L55" s="403">
        <v>0</v>
      </c>
      <c r="M55" s="403">
        <v>0</v>
      </c>
      <c r="N55" s="423"/>
      <c r="O55" s="324"/>
      <c r="P55" s="324"/>
      <c r="Q55" s="324"/>
      <c r="R55" s="324"/>
      <c r="S55" s="324"/>
      <c r="T55" s="324"/>
      <c r="U55" s="324"/>
      <c r="V55" s="324"/>
      <c r="W55" s="324"/>
      <c r="X55" s="324"/>
      <c r="Y55" s="324"/>
      <c r="Z55" s="324"/>
    </row>
    <row r="56" spans="1:26" ht="14.25" customHeight="1">
      <c r="A56" s="887" t="s">
        <v>509</v>
      </c>
      <c r="B56" s="888" t="s">
        <v>984</v>
      </c>
      <c r="C56" s="889">
        <v>4</v>
      </c>
      <c r="D56" s="890">
        <v>1</v>
      </c>
      <c r="E56" s="891">
        <v>7</v>
      </c>
      <c r="F56" s="892"/>
      <c r="G56" s="893">
        <v>1.2</v>
      </c>
      <c r="H56" s="892">
        <v>377</v>
      </c>
      <c r="I56" s="480">
        <f t="shared" si="9"/>
        <v>1508</v>
      </c>
      <c r="J56" s="514">
        <f>C56*E56*G56*16.5*1.3</f>
        <v>720.72</v>
      </c>
      <c r="K56" s="515">
        <v>710.7</v>
      </c>
      <c r="L56" s="403">
        <v>0</v>
      </c>
      <c r="M56" s="406">
        <v>0</v>
      </c>
      <c r="N56" s="423"/>
      <c r="O56" s="324"/>
      <c r="P56" s="324"/>
      <c r="Q56" s="324"/>
      <c r="R56" s="324"/>
      <c r="S56" s="324"/>
      <c r="T56" s="324"/>
      <c r="U56" s="324"/>
      <c r="V56" s="324"/>
      <c r="W56" s="324"/>
      <c r="X56" s="324"/>
      <c r="Y56" s="324"/>
      <c r="Z56" s="324"/>
    </row>
    <row r="57" spans="1:26" ht="14.25" customHeight="1">
      <c r="A57" s="887" t="s">
        <v>512</v>
      </c>
      <c r="B57" s="888" t="s">
        <v>1062</v>
      </c>
      <c r="C57" s="848">
        <v>2</v>
      </c>
      <c r="D57" s="894">
        <v>1</v>
      </c>
      <c r="E57" s="895">
        <v>3</v>
      </c>
      <c r="F57" s="401"/>
      <c r="G57" s="403">
        <v>1</v>
      </c>
      <c r="H57" s="401">
        <v>240</v>
      </c>
      <c r="I57" s="480">
        <f t="shared" si="9"/>
        <v>480</v>
      </c>
      <c r="J57" s="481">
        <f>C57*E57*G57*16.5</f>
        <v>99</v>
      </c>
      <c r="K57" s="515">
        <v>99</v>
      </c>
      <c r="L57" s="403">
        <v>0</v>
      </c>
      <c r="M57" s="406">
        <v>0</v>
      </c>
      <c r="N57" s="423"/>
      <c r="O57" s="324"/>
      <c r="P57" s="324"/>
      <c r="Q57" s="324"/>
      <c r="R57" s="324"/>
      <c r="S57" s="324"/>
      <c r="T57" s="324"/>
      <c r="U57" s="324"/>
      <c r="V57" s="324"/>
      <c r="W57" s="324"/>
      <c r="X57" s="324"/>
      <c r="Y57" s="324"/>
      <c r="Z57" s="324"/>
    </row>
    <row r="58" spans="1:26" ht="16.5" customHeight="1">
      <c r="A58" s="888" t="s">
        <v>1063</v>
      </c>
      <c r="B58" s="888" t="s">
        <v>1064</v>
      </c>
      <c r="C58" s="848">
        <v>3</v>
      </c>
      <c r="D58" s="896">
        <v>1</v>
      </c>
      <c r="E58" s="895">
        <v>1</v>
      </c>
      <c r="F58" s="401"/>
      <c r="G58" s="403">
        <v>1</v>
      </c>
      <c r="H58" s="401">
        <v>30</v>
      </c>
      <c r="I58" s="480">
        <f t="shared" si="9"/>
        <v>90</v>
      </c>
      <c r="J58" s="514">
        <f t="shared" ref="J58:J59" si="12">C58*E58*G58*16.5*1.3</f>
        <v>64.350000000000009</v>
      </c>
      <c r="K58" s="403">
        <v>64.400000000000006</v>
      </c>
      <c r="L58" s="403">
        <v>0</v>
      </c>
      <c r="M58" s="406">
        <v>0</v>
      </c>
      <c r="N58" s="249"/>
      <c r="O58" s="257"/>
      <c r="P58" s="257"/>
      <c r="Q58" s="257"/>
      <c r="R58" s="257"/>
      <c r="S58" s="257"/>
      <c r="T58" s="257"/>
      <c r="U58" s="257"/>
      <c r="V58" s="257"/>
      <c r="W58" s="257"/>
      <c r="X58" s="257"/>
      <c r="Y58" s="257"/>
      <c r="Z58" s="257"/>
    </row>
    <row r="59" spans="1:26" ht="16.5" customHeight="1">
      <c r="A59" s="887" t="s">
        <v>517</v>
      </c>
      <c r="B59" s="888" t="s">
        <v>1065</v>
      </c>
      <c r="C59" s="897">
        <v>3</v>
      </c>
      <c r="D59" s="898">
        <v>1</v>
      </c>
      <c r="E59" s="895">
        <v>1</v>
      </c>
      <c r="F59" s="401"/>
      <c r="G59" s="403">
        <v>1</v>
      </c>
      <c r="H59" s="401">
        <v>30</v>
      </c>
      <c r="I59" s="480">
        <f t="shared" si="9"/>
        <v>90</v>
      </c>
      <c r="J59" s="514">
        <f t="shared" si="12"/>
        <v>64.350000000000009</v>
      </c>
      <c r="K59" s="403">
        <v>64.400000000000006</v>
      </c>
      <c r="L59" s="403">
        <v>0</v>
      </c>
      <c r="M59" s="406">
        <v>0</v>
      </c>
      <c r="N59" s="249"/>
      <c r="O59" s="257"/>
      <c r="P59" s="257"/>
      <c r="Q59" s="257"/>
      <c r="R59" s="257"/>
      <c r="S59" s="257"/>
      <c r="T59" s="257"/>
      <c r="U59" s="257"/>
      <c r="V59" s="257"/>
      <c r="W59" s="257"/>
      <c r="X59" s="257"/>
      <c r="Y59" s="257"/>
      <c r="Z59" s="257"/>
    </row>
    <row r="60" spans="1:26" ht="26.25" customHeight="1">
      <c r="A60" s="300" t="s">
        <v>246</v>
      </c>
      <c r="B60" s="301" t="s">
        <v>581</v>
      </c>
      <c r="C60" s="899">
        <f>C61+C79</f>
        <v>16</v>
      </c>
      <c r="D60" s="900"/>
      <c r="E60" s="309">
        <f>E61+E79</f>
        <v>66</v>
      </c>
      <c r="F60" s="309"/>
      <c r="G60" s="311"/>
      <c r="H60" s="309"/>
      <c r="I60" s="448">
        <f t="shared" ref="I60:J60" si="13">I61+I79</f>
        <v>0</v>
      </c>
      <c r="J60" s="448">
        <f t="shared" si="13"/>
        <v>2112</v>
      </c>
      <c r="K60" s="311">
        <v>0</v>
      </c>
      <c r="L60" s="311">
        <f t="shared" ref="L60:M60" si="14">L61+L79</f>
        <v>0</v>
      </c>
      <c r="M60" s="313">
        <f t="shared" si="14"/>
        <v>0</v>
      </c>
      <c r="N60" s="423"/>
      <c r="O60" s="324"/>
      <c r="P60" s="324"/>
      <c r="Q60" s="324"/>
      <c r="R60" s="324"/>
      <c r="S60" s="324"/>
      <c r="T60" s="324"/>
      <c r="U60" s="324"/>
      <c r="V60" s="324"/>
      <c r="W60" s="324"/>
      <c r="X60" s="324"/>
      <c r="Y60" s="324"/>
      <c r="Z60" s="324"/>
    </row>
    <row r="61" spans="1:26" ht="19.5" customHeight="1">
      <c r="A61" s="307">
        <v>1</v>
      </c>
      <c r="B61" s="317" t="s">
        <v>582</v>
      </c>
      <c r="C61" s="309">
        <f>C62+C69</f>
        <v>16</v>
      </c>
      <c r="D61" s="447"/>
      <c r="E61" s="309">
        <f>E62+E69</f>
        <v>66</v>
      </c>
      <c r="F61" s="309"/>
      <c r="G61" s="311"/>
      <c r="H61" s="309"/>
      <c r="I61" s="448">
        <f t="shared" ref="I61:M61" si="15">I62+I69</f>
        <v>0</v>
      </c>
      <c r="J61" s="448">
        <f t="shared" si="15"/>
        <v>2112</v>
      </c>
      <c r="K61" s="311">
        <f t="shared" si="15"/>
        <v>2112</v>
      </c>
      <c r="L61" s="311">
        <f t="shared" si="15"/>
        <v>0</v>
      </c>
      <c r="M61" s="313">
        <f t="shared" si="15"/>
        <v>0</v>
      </c>
      <c r="N61" s="423"/>
      <c r="O61" s="324"/>
      <c r="P61" s="324"/>
      <c r="Q61" s="324"/>
      <c r="R61" s="324"/>
      <c r="S61" s="324"/>
      <c r="T61" s="324"/>
      <c r="U61" s="324"/>
      <c r="V61" s="324"/>
      <c r="W61" s="324"/>
      <c r="X61" s="324"/>
      <c r="Y61" s="324"/>
      <c r="Z61" s="324"/>
    </row>
    <row r="62" spans="1:26" ht="33" customHeight="1">
      <c r="A62" s="316">
        <v>1.1000000000000001</v>
      </c>
      <c r="B62" s="317" t="s">
        <v>583</v>
      </c>
      <c r="C62" s="309">
        <f>SUM(C63:C68)</f>
        <v>16</v>
      </c>
      <c r="D62" s="447"/>
      <c r="E62" s="309">
        <f>SUM(E63:E68)</f>
        <v>66</v>
      </c>
      <c r="F62" s="309"/>
      <c r="G62" s="311"/>
      <c r="H62" s="309"/>
      <c r="I62" s="448">
        <f t="shared" ref="I62:M62" si="16">SUM(I63:I68)</f>
        <v>0</v>
      </c>
      <c r="J62" s="448">
        <f t="shared" si="16"/>
        <v>2112</v>
      </c>
      <c r="K62" s="311">
        <f t="shared" si="16"/>
        <v>2112</v>
      </c>
      <c r="L62" s="311">
        <f t="shared" si="16"/>
        <v>0</v>
      </c>
      <c r="M62" s="313">
        <f t="shared" si="16"/>
        <v>0</v>
      </c>
      <c r="N62" s="423"/>
      <c r="O62" s="324"/>
      <c r="P62" s="324"/>
      <c r="Q62" s="324"/>
      <c r="R62" s="324"/>
      <c r="S62" s="324"/>
      <c r="T62" s="324"/>
      <c r="U62" s="324"/>
      <c r="V62" s="324"/>
      <c r="W62" s="324"/>
      <c r="X62" s="324"/>
      <c r="Y62" s="324"/>
      <c r="Z62" s="324"/>
    </row>
    <row r="63" spans="1:26" ht="15.75" customHeight="1">
      <c r="A63" s="380" t="s">
        <v>436</v>
      </c>
      <c r="B63" s="75" t="s">
        <v>1066</v>
      </c>
      <c r="C63" s="401">
        <v>3</v>
      </c>
      <c r="D63" s="479">
        <v>1</v>
      </c>
      <c r="E63" s="401">
        <v>10</v>
      </c>
      <c r="F63" s="401"/>
      <c r="G63" s="395">
        <v>1</v>
      </c>
      <c r="H63" s="401"/>
      <c r="I63" s="480">
        <f t="shared" ref="I63:I68" si="17">C63*D63*H63</f>
        <v>0</v>
      </c>
      <c r="J63" s="481">
        <f t="shared" ref="J63:J66" si="18">34.75*E63</f>
        <v>347.5</v>
      </c>
      <c r="K63" s="403">
        <f t="shared" ref="K63:K68" si="19">J63</f>
        <v>347.5</v>
      </c>
      <c r="L63" s="403"/>
      <c r="M63" s="406"/>
      <c r="N63" s="423"/>
      <c r="O63" s="324"/>
      <c r="P63" s="324"/>
      <c r="Q63" s="324"/>
      <c r="R63" s="324"/>
      <c r="S63" s="324"/>
      <c r="T63" s="324"/>
      <c r="U63" s="324"/>
      <c r="V63" s="324"/>
      <c r="W63" s="324"/>
      <c r="X63" s="324"/>
      <c r="Y63" s="324"/>
      <c r="Z63" s="324"/>
    </row>
    <row r="64" spans="1:26" ht="15.75" customHeight="1">
      <c r="A64" s="380" t="s">
        <v>443</v>
      </c>
      <c r="B64" s="75" t="s">
        <v>1067</v>
      </c>
      <c r="C64" s="401">
        <v>3</v>
      </c>
      <c r="D64" s="479">
        <v>1</v>
      </c>
      <c r="E64" s="401">
        <v>12</v>
      </c>
      <c r="F64" s="401"/>
      <c r="G64" s="395">
        <v>1</v>
      </c>
      <c r="H64" s="401"/>
      <c r="I64" s="480">
        <f t="shared" si="17"/>
        <v>0</v>
      </c>
      <c r="J64" s="481">
        <f t="shared" si="18"/>
        <v>417</v>
      </c>
      <c r="K64" s="403">
        <f t="shared" si="19"/>
        <v>417</v>
      </c>
      <c r="L64" s="403"/>
      <c r="M64" s="406"/>
      <c r="N64" s="423"/>
      <c r="O64" s="324"/>
      <c r="P64" s="324"/>
      <c r="Q64" s="324"/>
      <c r="R64" s="324"/>
      <c r="S64" s="324"/>
      <c r="T64" s="324"/>
      <c r="U64" s="324"/>
      <c r="V64" s="324"/>
      <c r="W64" s="324"/>
      <c r="X64" s="324"/>
      <c r="Y64" s="324"/>
      <c r="Z64" s="324"/>
    </row>
    <row r="65" spans="1:26" ht="15.75" customHeight="1">
      <c r="A65" s="380" t="s">
        <v>446</v>
      </c>
      <c r="B65" s="75" t="s">
        <v>1068</v>
      </c>
      <c r="C65" s="401">
        <v>3</v>
      </c>
      <c r="D65" s="479">
        <v>1</v>
      </c>
      <c r="E65" s="401">
        <v>10</v>
      </c>
      <c r="F65" s="401"/>
      <c r="G65" s="395">
        <v>1</v>
      </c>
      <c r="H65" s="401"/>
      <c r="I65" s="480">
        <f t="shared" si="17"/>
        <v>0</v>
      </c>
      <c r="J65" s="481">
        <f t="shared" si="18"/>
        <v>347.5</v>
      </c>
      <c r="K65" s="403">
        <f t="shared" si="19"/>
        <v>347.5</v>
      </c>
      <c r="L65" s="403"/>
      <c r="M65" s="406"/>
      <c r="N65" s="423"/>
      <c r="O65" s="324"/>
      <c r="P65" s="324"/>
      <c r="Q65" s="324"/>
      <c r="R65" s="324"/>
      <c r="S65" s="324"/>
      <c r="T65" s="324"/>
      <c r="U65" s="324"/>
      <c r="V65" s="324"/>
      <c r="W65" s="324"/>
      <c r="X65" s="324"/>
      <c r="Y65" s="324"/>
      <c r="Z65" s="324"/>
    </row>
    <row r="66" spans="1:26" ht="15.75" customHeight="1">
      <c r="A66" s="380" t="s">
        <v>449</v>
      </c>
      <c r="B66" s="75" t="s">
        <v>1069</v>
      </c>
      <c r="C66" s="401">
        <v>3</v>
      </c>
      <c r="D66" s="479">
        <v>1</v>
      </c>
      <c r="E66" s="401">
        <v>12</v>
      </c>
      <c r="F66" s="401"/>
      <c r="G66" s="395">
        <v>1</v>
      </c>
      <c r="H66" s="401"/>
      <c r="I66" s="480">
        <f t="shared" si="17"/>
        <v>0</v>
      </c>
      <c r="J66" s="481">
        <f t="shared" si="18"/>
        <v>417</v>
      </c>
      <c r="K66" s="403">
        <f t="shared" si="19"/>
        <v>417</v>
      </c>
      <c r="L66" s="403"/>
      <c r="M66" s="406"/>
      <c r="N66" s="423"/>
      <c r="O66" s="324"/>
      <c r="P66" s="324"/>
      <c r="Q66" s="324"/>
      <c r="R66" s="324"/>
      <c r="S66" s="324"/>
      <c r="T66" s="324"/>
      <c r="U66" s="324"/>
      <c r="V66" s="324"/>
      <c r="W66" s="324"/>
      <c r="X66" s="324"/>
      <c r="Y66" s="324"/>
      <c r="Z66" s="324"/>
    </row>
    <row r="67" spans="1:26" ht="15.75" customHeight="1">
      <c r="A67" s="380" t="s">
        <v>457</v>
      </c>
      <c r="B67" s="75" t="s">
        <v>1070</v>
      </c>
      <c r="C67" s="401">
        <v>2</v>
      </c>
      <c r="D67" s="479">
        <v>1</v>
      </c>
      <c r="E67" s="401">
        <v>10</v>
      </c>
      <c r="F67" s="401"/>
      <c r="G67" s="395">
        <v>1</v>
      </c>
      <c r="H67" s="401"/>
      <c r="I67" s="480">
        <f t="shared" si="17"/>
        <v>0</v>
      </c>
      <c r="J67" s="481">
        <f t="shared" ref="J67:J68" si="20">26.5*E67</f>
        <v>265</v>
      </c>
      <c r="K67" s="403">
        <f t="shared" si="19"/>
        <v>265</v>
      </c>
      <c r="L67" s="403"/>
      <c r="M67" s="406"/>
      <c r="N67" s="423"/>
      <c r="O67" s="324"/>
      <c r="P67" s="324"/>
      <c r="Q67" s="324"/>
      <c r="R67" s="324"/>
      <c r="S67" s="324"/>
      <c r="T67" s="324"/>
      <c r="U67" s="324"/>
      <c r="V67" s="324"/>
      <c r="W67" s="324"/>
      <c r="X67" s="324"/>
      <c r="Y67" s="324"/>
      <c r="Z67" s="324"/>
    </row>
    <row r="68" spans="1:26" ht="15.75" customHeight="1">
      <c r="A68" s="380" t="s">
        <v>459</v>
      </c>
      <c r="B68" s="75" t="s">
        <v>1071</v>
      </c>
      <c r="C68" s="401">
        <v>2</v>
      </c>
      <c r="D68" s="479">
        <v>1</v>
      </c>
      <c r="E68" s="401">
        <v>12</v>
      </c>
      <c r="F68" s="401"/>
      <c r="G68" s="395">
        <v>1</v>
      </c>
      <c r="H68" s="401"/>
      <c r="I68" s="480">
        <f t="shared" si="17"/>
        <v>0</v>
      </c>
      <c r="J68" s="481">
        <f t="shared" si="20"/>
        <v>318</v>
      </c>
      <c r="K68" s="403">
        <f t="shared" si="19"/>
        <v>318</v>
      </c>
      <c r="L68" s="403"/>
      <c r="M68" s="406"/>
      <c r="N68" s="423"/>
      <c r="O68" s="324"/>
      <c r="P68" s="324"/>
      <c r="Q68" s="324"/>
      <c r="R68" s="324"/>
      <c r="S68" s="324"/>
      <c r="T68" s="324"/>
      <c r="U68" s="324"/>
      <c r="V68" s="324"/>
      <c r="W68" s="324"/>
      <c r="X68" s="324"/>
      <c r="Y68" s="324"/>
      <c r="Z68" s="324"/>
    </row>
    <row r="69" spans="1:26" ht="43.5" customHeight="1">
      <c r="A69" s="356">
        <v>1.2</v>
      </c>
      <c r="B69" s="75" t="s">
        <v>1072</v>
      </c>
      <c r="C69" s="393">
        <f>SUM(C70:C77)</f>
        <v>0</v>
      </c>
      <c r="D69" s="475"/>
      <c r="E69" s="393">
        <f>SUM(E70:E77)</f>
        <v>0</v>
      </c>
      <c r="F69" s="393"/>
      <c r="G69" s="395"/>
      <c r="H69" s="393"/>
      <c r="I69" s="476">
        <f>SUM(I70:I77)</f>
        <v>0</v>
      </c>
      <c r="J69" s="476">
        <f>SUM(J70:J78)</f>
        <v>0</v>
      </c>
      <c r="K69" s="408">
        <f t="shared" ref="K69:M69" si="21">SUM(K70:K77)</f>
        <v>0</v>
      </c>
      <c r="L69" s="408">
        <f t="shared" si="21"/>
        <v>0</v>
      </c>
      <c r="M69" s="409">
        <f t="shared" si="21"/>
        <v>0</v>
      </c>
      <c r="N69" s="423"/>
      <c r="O69" s="324"/>
      <c r="P69" s="324"/>
      <c r="Q69" s="324"/>
      <c r="R69" s="324"/>
      <c r="S69" s="324"/>
      <c r="T69" s="324"/>
      <c r="U69" s="324"/>
      <c r="V69" s="324"/>
      <c r="W69" s="324"/>
      <c r="X69" s="324"/>
      <c r="Y69" s="324"/>
      <c r="Z69" s="324"/>
    </row>
    <row r="70" spans="1:26" ht="15.75" customHeight="1">
      <c r="A70" s="380" t="s">
        <v>440</v>
      </c>
      <c r="B70" s="75" t="s">
        <v>642</v>
      </c>
      <c r="C70" s="401"/>
      <c r="D70" s="479"/>
      <c r="E70" s="401"/>
      <c r="F70" s="401"/>
      <c r="G70" s="403"/>
      <c r="H70" s="401"/>
      <c r="I70" s="480">
        <f t="shared" ref="I70:I78" si="22">C70*D70*H70</f>
        <v>0</v>
      </c>
      <c r="J70" s="481">
        <f t="shared" ref="J70:J77" si="23">C70*E70*G70*16.5</f>
        <v>0</v>
      </c>
      <c r="K70" s="403"/>
      <c r="L70" s="403"/>
      <c r="M70" s="406"/>
      <c r="N70" s="423"/>
      <c r="O70" s="324"/>
      <c r="P70" s="324"/>
      <c r="Q70" s="324"/>
      <c r="R70" s="324"/>
      <c r="S70" s="324"/>
      <c r="T70" s="324"/>
      <c r="U70" s="324"/>
      <c r="V70" s="324"/>
      <c r="W70" s="324"/>
      <c r="X70" s="324"/>
      <c r="Y70" s="324"/>
      <c r="Z70" s="324"/>
    </row>
    <row r="71" spans="1:26" ht="15.75" customHeight="1">
      <c r="A71" s="380" t="s">
        <v>443</v>
      </c>
      <c r="B71" s="75" t="s">
        <v>642</v>
      </c>
      <c r="C71" s="401"/>
      <c r="D71" s="479"/>
      <c r="E71" s="401"/>
      <c r="F71" s="401"/>
      <c r="G71" s="403"/>
      <c r="H71" s="401"/>
      <c r="I71" s="480">
        <f t="shared" si="22"/>
        <v>0</v>
      </c>
      <c r="J71" s="481">
        <f t="shared" si="23"/>
        <v>0</v>
      </c>
      <c r="K71" s="482"/>
      <c r="L71" s="403"/>
      <c r="M71" s="406"/>
      <c r="N71" s="423"/>
      <c r="O71" s="324"/>
      <c r="P71" s="324"/>
      <c r="Q71" s="324"/>
      <c r="R71" s="324"/>
      <c r="S71" s="324"/>
      <c r="T71" s="324"/>
      <c r="U71" s="324"/>
      <c r="V71" s="324"/>
      <c r="W71" s="324"/>
      <c r="X71" s="324"/>
      <c r="Y71" s="324"/>
      <c r="Z71" s="324"/>
    </row>
    <row r="72" spans="1:26" ht="15.75" customHeight="1">
      <c r="A72" s="380" t="s">
        <v>452</v>
      </c>
      <c r="B72" s="75" t="s">
        <v>642</v>
      </c>
      <c r="C72" s="401"/>
      <c r="D72" s="479"/>
      <c r="E72" s="401"/>
      <c r="F72" s="401"/>
      <c r="G72" s="403"/>
      <c r="H72" s="401"/>
      <c r="I72" s="480">
        <f t="shared" si="22"/>
        <v>0</v>
      </c>
      <c r="J72" s="481">
        <f t="shared" si="23"/>
        <v>0</v>
      </c>
      <c r="K72" s="403"/>
      <c r="L72" s="403"/>
      <c r="M72" s="406"/>
      <c r="N72" s="423"/>
      <c r="O72" s="324"/>
      <c r="P72" s="324"/>
      <c r="Q72" s="324"/>
      <c r="R72" s="324"/>
      <c r="S72" s="324"/>
      <c r="T72" s="324"/>
      <c r="U72" s="324"/>
      <c r="V72" s="324"/>
      <c r="W72" s="324"/>
      <c r="X72" s="324"/>
      <c r="Y72" s="324"/>
      <c r="Z72" s="324"/>
    </row>
    <row r="73" spans="1:26" ht="15.75" customHeight="1">
      <c r="A73" s="380" t="s">
        <v>455</v>
      </c>
      <c r="B73" s="75" t="s">
        <v>642</v>
      </c>
      <c r="C73" s="401"/>
      <c r="D73" s="479"/>
      <c r="E73" s="401"/>
      <c r="F73" s="401"/>
      <c r="G73" s="403"/>
      <c r="H73" s="401"/>
      <c r="I73" s="480">
        <f t="shared" si="22"/>
        <v>0</v>
      </c>
      <c r="J73" s="481">
        <f t="shared" si="23"/>
        <v>0</v>
      </c>
      <c r="K73" s="403"/>
      <c r="L73" s="403"/>
      <c r="M73" s="406"/>
      <c r="N73" s="423"/>
      <c r="O73" s="324"/>
      <c r="P73" s="324"/>
      <c r="Q73" s="324"/>
      <c r="R73" s="324"/>
      <c r="S73" s="324"/>
      <c r="T73" s="324"/>
      <c r="U73" s="324"/>
      <c r="V73" s="324"/>
      <c r="W73" s="324"/>
      <c r="X73" s="324"/>
      <c r="Y73" s="324"/>
      <c r="Z73" s="324"/>
    </row>
    <row r="74" spans="1:26" ht="15.75" customHeight="1">
      <c r="A74" s="380" t="s">
        <v>457</v>
      </c>
      <c r="B74" s="75" t="s">
        <v>642</v>
      </c>
      <c r="C74" s="401"/>
      <c r="D74" s="479"/>
      <c r="E74" s="401"/>
      <c r="F74" s="401"/>
      <c r="G74" s="403"/>
      <c r="H74" s="401"/>
      <c r="I74" s="480">
        <f t="shared" si="22"/>
        <v>0</v>
      </c>
      <c r="J74" s="481">
        <f t="shared" si="23"/>
        <v>0</v>
      </c>
      <c r="K74" s="403"/>
      <c r="L74" s="403"/>
      <c r="M74" s="406"/>
      <c r="N74" s="423"/>
      <c r="O74" s="324"/>
      <c r="P74" s="324"/>
      <c r="Q74" s="324"/>
      <c r="R74" s="324"/>
      <c r="S74" s="324"/>
      <c r="T74" s="324"/>
      <c r="U74" s="324"/>
      <c r="V74" s="324"/>
      <c r="W74" s="324"/>
      <c r="X74" s="324"/>
      <c r="Y74" s="324"/>
      <c r="Z74" s="324"/>
    </row>
    <row r="75" spans="1:26" ht="15.75" customHeight="1">
      <c r="A75" s="380" t="s">
        <v>465</v>
      </c>
      <c r="B75" s="75" t="s">
        <v>642</v>
      </c>
      <c r="C75" s="401"/>
      <c r="D75" s="479"/>
      <c r="E75" s="401"/>
      <c r="F75" s="401"/>
      <c r="G75" s="403"/>
      <c r="H75" s="401"/>
      <c r="I75" s="480">
        <f t="shared" si="22"/>
        <v>0</v>
      </c>
      <c r="J75" s="481">
        <f t="shared" si="23"/>
        <v>0</v>
      </c>
      <c r="K75" s="482"/>
      <c r="L75" s="403"/>
      <c r="M75" s="406"/>
      <c r="N75" s="423"/>
      <c r="O75" s="324"/>
      <c r="P75" s="324"/>
      <c r="Q75" s="324"/>
      <c r="R75" s="324"/>
      <c r="S75" s="324"/>
      <c r="T75" s="324"/>
      <c r="U75" s="324"/>
      <c r="V75" s="324"/>
      <c r="W75" s="324"/>
      <c r="X75" s="324"/>
      <c r="Y75" s="324"/>
      <c r="Z75" s="324"/>
    </row>
    <row r="76" spans="1:26" ht="15.75" customHeight="1">
      <c r="A76" s="380" t="s">
        <v>468</v>
      </c>
      <c r="B76" s="75" t="s">
        <v>642</v>
      </c>
      <c r="C76" s="401"/>
      <c r="D76" s="479"/>
      <c r="E76" s="401"/>
      <c r="F76" s="401"/>
      <c r="G76" s="403"/>
      <c r="H76" s="401"/>
      <c r="I76" s="480">
        <f t="shared" si="22"/>
        <v>0</v>
      </c>
      <c r="J76" s="481">
        <f t="shared" si="23"/>
        <v>0</v>
      </c>
      <c r="K76" s="482"/>
      <c r="L76" s="403"/>
      <c r="M76" s="406"/>
      <c r="N76" s="423"/>
      <c r="O76" s="324"/>
      <c r="P76" s="324"/>
      <c r="Q76" s="324"/>
      <c r="R76" s="324"/>
      <c r="S76" s="324"/>
      <c r="T76" s="324"/>
      <c r="U76" s="324"/>
      <c r="V76" s="324"/>
      <c r="W76" s="324"/>
      <c r="X76" s="324"/>
      <c r="Y76" s="324"/>
      <c r="Z76" s="324"/>
    </row>
    <row r="77" spans="1:26" ht="15.75" customHeight="1">
      <c r="A77" s="380" t="s">
        <v>474</v>
      </c>
      <c r="B77" s="75" t="s">
        <v>642</v>
      </c>
      <c r="C77" s="401"/>
      <c r="D77" s="479"/>
      <c r="E77" s="401"/>
      <c r="F77" s="401"/>
      <c r="G77" s="403"/>
      <c r="H77" s="401"/>
      <c r="I77" s="480">
        <f t="shared" si="22"/>
        <v>0</v>
      </c>
      <c r="J77" s="481">
        <f t="shared" si="23"/>
        <v>0</v>
      </c>
      <c r="K77" s="403"/>
      <c r="L77" s="403"/>
      <c r="M77" s="406"/>
      <c r="N77" s="423"/>
      <c r="O77" s="324"/>
      <c r="P77" s="324"/>
      <c r="Q77" s="324"/>
      <c r="R77" s="324"/>
      <c r="S77" s="324"/>
      <c r="T77" s="324"/>
      <c r="U77" s="324"/>
      <c r="V77" s="324"/>
      <c r="W77" s="324"/>
      <c r="X77" s="324"/>
      <c r="Y77" s="324"/>
      <c r="Z77" s="324"/>
    </row>
    <row r="78" spans="1:26" ht="15.75" customHeight="1">
      <c r="A78" s="380" t="s">
        <v>477</v>
      </c>
      <c r="B78" s="75" t="s">
        <v>642</v>
      </c>
      <c r="C78" s="279"/>
      <c r="D78" s="483"/>
      <c r="E78" s="279"/>
      <c r="F78" s="279"/>
      <c r="G78" s="483"/>
      <c r="H78" s="279"/>
      <c r="I78" s="484">
        <f t="shared" si="22"/>
        <v>0</v>
      </c>
      <c r="J78" s="485"/>
      <c r="K78" s="483"/>
      <c r="L78" s="403"/>
      <c r="M78" s="406"/>
      <c r="N78" s="249"/>
      <c r="O78" s="249"/>
      <c r="P78" s="249"/>
      <c r="Q78" s="249"/>
      <c r="R78" s="249"/>
      <c r="S78" s="249"/>
      <c r="T78" s="249"/>
      <c r="U78" s="249"/>
      <c r="V78" s="249"/>
      <c r="W78" s="249"/>
      <c r="X78" s="249"/>
      <c r="Y78" s="249"/>
      <c r="Z78" s="249"/>
    </row>
    <row r="79" spans="1:26" ht="15.75" customHeight="1">
      <c r="A79" s="307">
        <v>2</v>
      </c>
      <c r="B79" s="308" t="s">
        <v>639</v>
      </c>
      <c r="C79" s="309">
        <f>C80+C86</f>
        <v>0</v>
      </c>
      <c r="D79" s="447"/>
      <c r="E79" s="309">
        <f>E80+E86</f>
        <v>0</v>
      </c>
      <c r="F79" s="309"/>
      <c r="G79" s="311"/>
      <c r="H79" s="309"/>
      <c r="I79" s="448">
        <f t="shared" ref="I79:M79" si="24">I80+I86</f>
        <v>0</v>
      </c>
      <c r="J79" s="448">
        <f t="shared" si="24"/>
        <v>0</v>
      </c>
      <c r="K79" s="311">
        <f t="shared" si="24"/>
        <v>0</v>
      </c>
      <c r="L79" s="311">
        <f t="shared" si="24"/>
        <v>0</v>
      </c>
      <c r="M79" s="313">
        <f t="shared" si="24"/>
        <v>0</v>
      </c>
      <c r="N79" s="423"/>
      <c r="O79" s="324"/>
      <c r="P79" s="324"/>
      <c r="Q79" s="324"/>
      <c r="R79" s="324"/>
      <c r="S79" s="324"/>
      <c r="T79" s="324"/>
      <c r="U79" s="324"/>
      <c r="V79" s="324"/>
      <c r="W79" s="324"/>
      <c r="X79" s="324"/>
      <c r="Y79" s="324"/>
      <c r="Z79" s="324"/>
    </row>
    <row r="80" spans="1:26" ht="42" customHeight="1">
      <c r="A80" s="316" t="s">
        <v>640</v>
      </c>
      <c r="B80" s="317" t="s">
        <v>641</v>
      </c>
      <c r="C80" s="309">
        <f>SUM(C81:C85)</f>
        <v>0</v>
      </c>
      <c r="D80" s="447"/>
      <c r="E80" s="309">
        <f>SUM(E81:E85)</f>
        <v>0</v>
      </c>
      <c r="F80" s="309"/>
      <c r="G80" s="311"/>
      <c r="H80" s="309"/>
      <c r="I80" s="448">
        <f t="shared" ref="I80:M80" si="25">SUM(I81:I85)</f>
        <v>0</v>
      </c>
      <c r="J80" s="448">
        <f t="shared" si="25"/>
        <v>0</v>
      </c>
      <c r="K80" s="311">
        <f t="shared" si="25"/>
        <v>0</v>
      </c>
      <c r="L80" s="311">
        <f t="shared" si="25"/>
        <v>0</v>
      </c>
      <c r="M80" s="313">
        <f t="shared" si="25"/>
        <v>0</v>
      </c>
      <c r="N80" s="423"/>
      <c r="O80" s="324"/>
      <c r="P80" s="324"/>
      <c r="Q80" s="324"/>
      <c r="R80" s="324"/>
      <c r="S80" s="324"/>
      <c r="T80" s="324"/>
      <c r="U80" s="324"/>
      <c r="V80" s="324"/>
      <c r="W80" s="324"/>
      <c r="X80" s="324"/>
      <c r="Y80" s="324"/>
      <c r="Z80" s="324"/>
    </row>
    <row r="81" spans="1:26" ht="15.75" customHeight="1">
      <c r="A81" s="380" t="s">
        <v>436</v>
      </c>
      <c r="B81" s="75" t="s">
        <v>642</v>
      </c>
      <c r="C81" s="401"/>
      <c r="D81" s="479"/>
      <c r="E81" s="401"/>
      <c r="F81" s="401"/>
      <c r="G81" s="403"/>
      <c r="H81" s="401"/>
      <c r="I81" s="480">
        <f t="shared" ref="I81:I85" si="26">C81*D81*H81</f>
        <v>0</v>
      </c>
      <c r="J81" s="481">
        <f t="shared" ref="J81:J85" si="27">C81*E81*G81*16.5</f>
        <v>0</v>
      </c>
      <c r="K81" s="403"/>
      <c r="L81" s="403"/>
      <c r="M81" s="406"/>
      <c r="N81" s="423"/>
      <c r="O81" s="324"/>
      <c r="P81" s="324"/>
      <c r="Q81" s="324"/>
      <c r="R81" s="324"/>
      <c r="S81" s="324"/>
      <c r="T81" s="324"/>
      <c r="U81" s="324"/>
      <c r="V81" s="324"/>
      <c r="W81" s="324"/>
      <c r="X81" s="324"/>
      <c r="Y81" s="324"/>
      <c r="Z81" s="324"/>
    </row>
    <row r="82" spans="1:26" ht="15.75" customHeight="1">
      <c r="A82" s="380" t="s">
        <v>440</v>
      </c>
      <c r="B82" s="75" t="s">
        <v>642</v>
      </c>
      <c r="C82" s="401"/>
      <c r="D82" s="479"/>
      <c r="E82" s="401"/>
      <c r="F82" s="401"/>
      <c r="G82" s="403"/>
      <c r="H82" s="401"/>
      <c r="I82" s="480">
        <f t="shared" si="26"/>
        <v>0</v>
      </c>
      <c r="J82" s="481">
        <f t="shared" si="27"/>
        <v>0</v>
      </c>
      <c r="K82" s="403"/>
      <c r="L82" s="403"/>
      <c r="M82" s="406"/>
      <c r="N82" s="423"/>
      <c r="O82" s="324"/>
      <c r="P82" s="324"/>
      <c r="Q82" s="324"/>
      <c r="R82" s="324"/>
      <c r="S82" s="324"/>
      <c r="T82" s="324"/>
      <c r="U82" s="324"/>
      <c r="V82" s="324"/>
      <c r="W82" s="324"/>
      <c r="X82" s="324"/>
      <c r="Y82" s="324"/>
      <c r="Z82" s="324"/>
    </row>
    <row r="83" spans="1:26" ht="15.75" customHeight="1">
      <c r="A83" s="380" t="s">
        <v>443</v>
      </c>
      <c r="B83" s="75" t="s">
        <v>642</v>
      </c>
      <c r="C83" s="401"/>
      <c r="D83" s="479"/>
      <c r="E83" s="401"/>
      <c r="F83" s="401"/>
      <c r="G83" s="403"/>
      <c r="H83" s="401"/>
      <c r="I83" s="480">
        <f t="shared" si="26"/>
        <v>0</v>
      </c>
      <c r="J83" s="481">
        <f t="shared" si="27"/>
        <v>0</v>
      </c>
      <c r="K83" s="403"/>
      <c r="L83" s="403"/>
      <c r="M83" s="406"/>
      <c r="N83" s="423"/>
      <c r="O83" s="324"/>
      <c r="P83" s="324"/>
      <c r="Q83" s="324"/>
      <c r="R83" s="324"/>
      <c r="S83" s="324"/>
      <c r="T83" s="324"/>
      <c r="U83" s="324"/>
      <c r="V83" s="324"/>
      <c r="W83" s="324"/>
      <c r="X83" s="324"/>
      <c r="Y83" s="324"/>
      <c r="Z83" s="324"/>
    </row>
    <row r="84" spans="1:26" ht="15.75" customHeight="1">
      <c r="A84" s="380" t="s">
        <v>446</v>
      </c>
      <c r="B84" s="75" t="s">
        <v>642</v>
      </c>
      <c r="C84" s="401"/>
      <c r="D84" s="479"/>
      <c r="E84" s="401"/>
      <c r="F84" s="401"/>
      <c r="G84" s="403"/>
      <c r="H84" s="401"/>
      <c r="I84" s="480">
        <f t="shared" si="26"/>
        <v>0</v>
      </c>
      <c r="J84" s="481">
        <f t="shared" si="27"/>
        <v>0</v>
      </c>
      <c r="K84" s="403"/>
      <c r="L84" s="403"/>
      <c r="M84" s="406"/>
      <c r="N84" s="423"/>
      <c r="O84" s="324"/>
      <c r="P84" s="324"/>
      <c r="Q84" s="324"/>
      <c r="R84" s="324"/>
      <c r="S84" s="324"/>
      <c r="T84" s="324"/>
      <c r="U84" s="324"/>
      <c r="V84" s="324"/>
      <c r="W84" s="324"/>
      <c r="X84" s="324"/>
      <c r="Y84" s="324"/>
      <c r="Z84" s="324"/>
    </row>
    <row r="85" spans="1:26" ht="15.75" customHeight="1">
      <c r="A85" s="380" t="s">
        <v>449</v>
      </c>
      <c r="B85" s="75" t="s">
        <v>642</v>
      </c>
      <c r="C85" s="401"/>
      <c r="D85" s="479"/>
      <c r="E85" s="401"/>
      <c r="F85" s="401"/>
      <c r="G85" s="403"/>
      <c r="H85" s="401"/>
      <c r="I85" s="480">
        <f t="shared" si="26"/>
        <v>0</v>
      </c>
      <c r="J85" s="481">
        <f t="shared" si="27"/>
        <v>0</v>
      </c>
      <c r="K85" s="403"/>
      <c r="L85" s="403"/>
      <c r="M85" s="406"/>
      <c r="N85" s="423"/>
      <c r="O85" s="324"/>
      <c r="P85" s="324"/>
      <c r="Q85" s="324"/>
      <c r="R85" s="324"/>
      <c r="S85" s="324"/>
      <c r="T85" s="324"/>
      <c r="U85" s="324"/>
      <c r="V85" s="324"/>
      <c r="W85" s="324"/>
      <c r="X85" s="324"/>
      <c r="Y85" s="324"/>
      <c r="Z85" s="324"/>
    </row>
    <row r="86" spans="1:26" ht="56.25" customHeight="1">
      <c r="A86" s="367" t="s">
        <v>640</v>
      </c>
      <c r="B86" s="75" t="s">
        <v>1073</v>
      </c>
      <c r="C86" s="393">
        <f>SUM(C87:C93)</f>
        <v>0</v>
      </c>
      <c r="D86" s="475"/>
      <c r="E86" s="393">
        <f>SUM(E87:E93)</f>
        <v>0</v>
      </c>
      <c r="F86" s="393"/>
      <c r="G86" s="395"/>
      <c r="H86" s="393"/>
      <c r="I86" s="476">
        <f t="shared" ref="I86:M86" si="28">SUM(I87:I93)</f>
        <v>0</v>
      </c>
      <c r="J86" s="476">
        <f t="shared" si="28"/>
        <v>0</v>
      </c>
      <c r="K86" s="408">
        <f t="shared" si="28"/>
        <v>0</v>
      </c>
      <c r="L86" s="408">
        <f t="shared" si="28"/>
        <v>0</v>
      </c>
      <c r="M86" s="409">
        <f t="shared" si="28"/>
        <v>0</v>
      </c>
      <c r="N86" s="423"/>
      <c r="O86" s="324"/>
      <c r="P86" s="324"/>
      <c r="Q86" s="324"/>
      <c r="R86" s="324"/>
      <c r="S86" s="324"/>
      <c r="T86" s="324"/>
      <c r="U86" s="324"/>
      <c r="V86" s="324"/>
      <c r="W86" s="324"/>
      <c r="X86" s="324"/>
      <c r="Y86" s="324"/>
      <c r="Z86" s="324"/>
    </row>
    <row r="87" spans="1:26" ht="15.75" customHeight="1">
      <c r="A87" s="380" t="s">
        <v>452</v>
      </c>
      <c r="B87" s="75" t="s">
        <v>642</v>
      </c>
      <c r="C87" s="401"/>
      <c r="D87" s="479"/>
      <c r="E87" s="401"/>
      <c r="F87" s="401"/>
      <c r="G87" s="403"/>
      <c r="H87" s="401"/>
      <c r="I87" s="480">
        <f t="shared" ref="I87:I93" si="29">C87*D87*H87</f>
        <v>0</v>
      </c>
      <c r="J87" s="481">
        <f t="shared" ref="J87:J93" si="30">C87*E87*G87*16.5</f>
        <v>0</v>
      </c>
      <c r="K87" s="403"/>
      <c r="L87" s="403"/>
      <c r="M87" s="406"/>
      <c r="N87" s="423"/>
      <c r="O87" s="324"/>
      <c r="P87" s="324"/>
      <c r="Q87" s="324"/>
      <c r="R87" s="324"/>
      <c r="S87" s="324"/>
      <c r="T87" s="324"/>
      <c r="U87" s="324"/>
      <c r="V87" s="324"/>
      <c r="W87" s="324"/>
      <c r="X87" s="324"/>
      <c r="Y87" s="324"/>
      <c r="Z87" s="324"/>
    </row>
    <row r="88" spans="1:26" ht="15.75" customHeight="1">
      <c r="A88" s="380" t="s">
        <v>455</v>
      </c>
      <c r="B88" s="75" t="s">
        <v>642</v>
      </c>
      <c r="C88" s="401"/>
      <c r="D88" s="479"/>
      <c r="E88" s="401"/>
      <c r="F88" s="401"/>
      <c r="G88" s="403"/>
      <c r="H88" s="401"/>
      <c r="I88" s="480">
        <f t="shared" si="29"/>
        <v>0</v>
      </c>
      <c r="J88" s="481">
        <f t="shared" si="30"/>
        <v>0</v>
      </c>
      <c r="K88" s="403"/>
      <c r="L88" s="403"/>
      <c r="M88" s="406"/>
      <c r="N88" s="423"/>
      <c r="O88" s="324"/>
      <c r="P88" s="324"/>
      <c r="Q88" s="324"/>
      <c r="R88" s="324"/>
      <c r="S88" s="324"/>
      <c r="T88" s="324"/>
      <c r="U88" s="324"/>
      <c r="V88" s="324"/>
      <c r="W88" s="324"/>
      <c r="X88" s="324"/>
      <c r="Y88" s="324"/>
      <c r="Z88" s="324"/>
    </row>
    <row r="89" spans="1:26" ht="15.75" customHeight="1">
      <c r="A89" s="380" t="s">
        <v>457</v>
      </c>
      <c r="B89" s="75" t="s">
        <v>642</v>
      </c>
      <c r="C89" s="401"/>
      <c r="D89" s="479"/>
      <c r="E89" s="401"/>
      <c r="F89" s="401"/>
      <c r="G89" s="403"/>
      <c r="H89" s="401"/>
      <c r="I89" s="480">
        <f t="shared" si="29"/>
        <v>0</v>
      </c>
      <c r="J89" s="481">
        <f t="shared" si="30"/>
        <v>0</v>
      </c>
      <c r="K89" s="403"/>
      <c r="L89" s="403"/>
      <c r="M89" s="406"/>
      <c r="N89" s="423"/>
      <c r="O89" s="324"/>
      <c r="P89" s="324"/>
      <c r="Q89" s="324"/>
      <c r="R89" s="324"/>
      <c r="S89" s="324"/>
      <c r="T89" s="324"/>
      <c r="U89" s="324"/>
      <c r="V89" s="324"/>
      <c r="W89" s="324"/>
      <c r="X89" s="324"/>
      <c r="Y89" s="324"/>
      <c r="Z89" s="324"/>
    </row>
    <row r="90" spans="1:26" ht="15.75" customHeight="1">
      <c r="A90" s="380" t="s">
        <v>459</v>
      </c>
      <c r="B90" s="75" t="s">
        <v>642</v>
      </c>
      <c r="C90" s="401"/>
      <c r="D90" s="479"/>
      <c r="E90" s="401"/>
      <c r="F90" s="401"/>
      <c r="G90" s="403"/>
      <c r="H90" s="401"/>
      <c r="I90" s="480">
        <f t="shared" si="29"/>
        <v>0</v>
      </c>
      <c r="J90" s="481">
        <f t="shared" si="30"/>
        <v>0</v>
      </c>
      <c r="K90" s="403"/>
      <c r="L90" s="403"/>
      <c r="M90" s="406"/>
      <c r="N90" s="423"/>
      <c r="O90" s="324"/>
      <c r="P90" s="324"/>
      <c r="Q90" s="324"/>
      <c r="R90" s="324"/>
      <c r="S90" s="324"/>
      <c r="T90" s="324"/>
      <c r="U90" s="324"/>
      <c r="V90" s="324"/>
      <c r="W90" s="324"/>
      <c r="X90" s="324"/>
      <c r="Y90" s="324"/>
      <c r="Z90" s="324"/>
    </row>
    <row r="91" spans="1:26" ht="15.75" customHeight="1">
      <c r="A91" s="380" t="s">
        <v>462</v>
      </c>
      <c r="B91" s="75" t="s">
        <v>642</v>
      </c>
      <c r="C91" s="401"/>
      <c r="D91" s="479"/>
      <c r="E91" s="401"/>
      <c r="F91" s="401"/>
      <c r="G91" s="403"/>
      <c r="H91" s="401"/>
      <c r="I91" s="480">
        <f t="shared" si="29"/>
        <v>0</v>
      </c>
      <c r="J91" s="481">
        <f t="shared" si="30"/>
        <v>0</v>
      </c>
      <c r="K91" s="403"/>
      <c r="L91" s="403"/>
      <c r="M91" s="406"/>
      <c r="N91" s="423"/>
      <c r="O91" s="324"/>
      <c r="P91" s="324"/>
      <c r="Q91" s="324"/>
      <c r="R91" s="324"/>
      <c r="S91" s="324"/>
      <c r="T91" s="324"/>
      <c r="U91" s="324"/>
      <c r="V91" s="324"/>
      <c r="W91" s="324"/>
      <c r="X91" s="324"/>
      <c r="Y91" s="324"/>
      <c r="Z91" s="324"/>
    </row>
    <row r="92" spans="1:26" ht="15.75" customHeight="1">
      <c r="A92" s="380" t="s">
        <v>465</v>
      </c>
      <c r="B92" s="75" t="s">
        <v>642</v>
      </c>
      <c r="C92" s="401"/>
      <c r="D92" s="479"/>
      <c r="E92" s="401"/>
      <c r="F92" s="401"/>
      <c r="G92" s="403"/>
      <c r="H92" s="401"/>
      <c r="I92" s="480">
        <f t="shared" si="29"/>
        <v>0</v>
      </c>
      <c r="J92" s="481">
        <f t="shared" si="30"/>
        <v>0</v>
      </c>
      <c r="K92" s="403"/>
      <c r="L92" s="403"/>
      <c r="M92" s="406"/>
      <c r="N92" s="423"/>
      <c r="O92" s="324"/>
      <c r="P92" s="324"/>
      <c r="Q92" s="324"/>
      <c r="R92" s="324"/>
      <c r="S92" s="324"/>
      <c r="T92" s="324"/>
      <c r="U92" s="324"/>
      <c r="V92" s="324"/>
      <c r="W92" s="324"/>
      <c r="X92" s="324"/>
      <c r="Y92" s="324"/>
      <c r="Z92" s="324"/>
    </row>
    <row r="93" spans="1:26" ht="14.25" customHeight="1">
      <c r="A93" s="486" t="s">
        <v>468</v>
      </c>
      <c r="B93" s="487" t="s">
        <v>642</v>
      </c>
      <c r="C93" s="488"/>
      <c r="D93" s="489"/>
      <c r="E93" s="488"/>
      <c r="F93" s="488"/>
      <c r="G93" s="490"/>
      <c r="H93" s="488"/>
      <c r="I93" s="491">
        <f t="shared" si="29"/>
        <v>0</v>
      </c>
      <c r="J93" s="492">
        <f t="shared" si="30"/>
        <v>0</v>
      </c>
      <c r="K93" s="490"/>
      <c r="L93" s="490"/>
      <c r="M93" s="493"/>
      <c r="N93" s="423"/>
      <c r="O93" s="324"/>
      <c r="P93" s="324"/>
      <c r="Q93" s="52"/>
      <c r="R93" s="52"/>
      <c r="S93" s="52"/>
      <c r="T93" s="52"/>
      <c r="U93" s="52"/>
      <c r="V93" s="52"/>
      <c r="W93" s="52"/>
      <c r="X93" s="52"/>
      <c r="Y93" s="52"/>
      <c r="Z93" s="52"/>
    </row>
    <row r="94" spans="1:26" ht="39.75" customHeight="1">
      <c r="A94" s="410" t="s">
        <v>87</v>
      </c>
      <c r="B94" s="411" t="s">
        <v>644</v>
      </c>
      <c r="C94" s="412"/>
      <c r="D94" s="494"/>
      <c r="E94" s="412"/>
      <c r="F94" s="412"/>
      <c r="G94" s="414"/>
      <c r="H94" s="412"/>
      <c r="I94" s="495"/>
      <c r="J94" s="495"/>
      <c r="K94" s="414"/>
      <c r="L94" s="414"/>
      <c r="M94" s="416"/>
      <c r="N94" s="423"/>
      <c r="O94" s="324"/>
      <c r="P94" s="324"/>
      <c r="Q94" s="324"/>
      <c r="R94" s="324"/>
      <c r="S94" s="324"/>
      <c r="T94" s="324"/>
      <c r="U94" s="324"/>
      <c r="V94" s="324"/>
      <c r="W94" s="324"/>
      <c r="X94" s="324"/>
      <c r="Y94" s="324"/>
      <c r="Z94" s="324"/>
    </row>
    <row r="95" spans="1:26" ht="39.75" customHeight="1">
      <c r="A95" s="410"/>
      <c r="B95" s="411" t="s">
        <v>645</v>
      </c>
      <c r="C95" s="412">
        <v>58</v>
      </c>
      <c r="D95" s="494"/>
      <c r="E95" s="412">
        <v>50</v>
      </c>
      <c r="F95" s="412"/>
      <c r="G95" s="414"/>
      <c r="H95" s="412"/>
      <c r="I95" s="495"/>
      <c r="J95" s="495"/>
      <c r="K95" s="414"/>
      <c r="L95" s="414"/>
      <c r="M95" s="416"/>
      <c r="N95" s="423"/>
      <c r="O95" s="324"/>
      <c r="P95" s="324"/>
      <c r="Q95" s="324"/>
      <c r="R95" s="324"/>
      <c r="S95" s="324"/>
      <c r="T95" s="324"/>
      <c r="U95" s="324"/>
      <c r="V95" s="324"/>
      <c r="W95" s="324"/>
      <c r="X95" s="324"/>
      <c r="Y95" s="324"/>
      <c r="Z95" s="324"/>
    </row>
    <row r="96" spans="1:26" ht="39.75" customHeight="1">
      <c r="A96" s="410"/>
      <c r="B96" s="411" t="s">
        <v>646</v>
      </c>
      <c r="C96" s="412"/>
      <c r="D96" s="494"/>
      <c r="E96" s="412"/>
      <c r="F96" s="412"/>
      <c r="G96" s="414"/>
      <c r="H96" s="412"/>
      <c r="I96" s="495"/>
      <c r="J96" s="495"/>
      <c r="K96" s="414"/>
      <c r="L96" s="414"/>
      <c r="M96" s="416"/>
      <c r="N96" s="423"/>
      <c r="O96" s="324"/>
      <c r="P96" s="324"/>
      <c r="Q96" s="324"/>
      <c r="R96" s="324"/>
      <c r="S96" s="324"/>
      <c r="T96" s="324"/>
      <c r="U96" s="324"/>
      <c r="V96" s="324"/>
      <c r="W96" s="324"/>
      <c r="X96" s="324"/>
      <c r="Y96" s="324"/>
      <c r="Z96" s="324"/>
    </row>
    <row r="97" spans="1:26" ht="14.25" customHeight="1">
      <c r="A97" s="120"/>
      <c r="B97" s="120"/>
      <c r="C97" s="49"/>
      <c r="D97" s="499"/>
      <c r="E97" s="49"/>
      <c r="F97" s="49"/>
      <c r="G97" s="49"/>
      <c r="H97" s="49"/>
      <c r="I97" s="49"/>
      <c r="J97" s="49"/>
      <c r="K97" s="49"/>
      <c r="L97" s="49"/>
      <c r="M97" s="49"/>
      <c r="N97" s="249"/>
      <c r="O97" s="52"/>
      <c r="P97" s="52"/>
      <c r="Q97" s="52"/>
      <c r="R97" s="52"/>
      <c r="S97" s="52"/>
      <c r="T97" s="52"/>
      <c r="U97" s="52"/>
      <c r="V97" s="52"/>
      <c r="W97" s="52"/>
      <c r="X97" s="52"/>
      <c r="Y97" s="52"/>
      <c r="Z97" s="52"/>
    </row>
    <row r="98" spans="1:26" ht="14.25" customHeight="1">
      <c r="A98" s="120"/>
      <c r="B98" s="19"/>
      <c r="C98" s="19"/>
      <c r="D98" s="131"/>
      <c r="E98" s="2893" t="s">
        <v>291</v>
      </c>
      <c r="F98" s="2874"/>
      <c r="G98" s="2874"/>
      <c r="H98" s="2874"/>
      <c r="I98" s="2874"/>
      <c r="J98" s="2874"/>
      <c r="K98" s="2874"/>
      <c r="L98" s="2874"/>
      <c r="M98" s="2874"/>
      <c r="N98" s="249"/>
      <c r="O98" s="52"/>
      <c r="P98" s="52"/>
      <c r="Q98" s="52"/>
      <c r="R98" s="52"/>
      <c r="S98" s="52"/>
      <c r="T98" s="52"/>
      <c r="U98" s="52"/>
      <c r="V98" s="52"/>
      <c r="W98" s="52"/>
      <c r="X98" s="52"/>
      <c r="Y98" s="52"/>
      <c r="Z98" s="52"/>
    </row>
    <row r="99" spans="1:26" ht="15.75" customHeight="1">
      <c r="A99" s="120"/>
      <c r="B99" s="122" t="s">
        <v>992</v>
      </c>
      <c r="C99" s="19"/>
      <c r="D99" s="131"/>
      <c r="E99" s="2895" t="s">
        <v>993</v>
      </c>
      <c r="F99" s="2874"/>
      <c r="G99" s="2874"/>
      <c r="H99" s="2874"/>
      <c r="I99" s="2874"/>
      <c r="J99" s="2874"/>
      <c r="K99" s="2874"/>
      <c r="L99" s="2874"/>
      <c r="M99" s="2874"/>
      <c r="N99" s="249"/>
      <c r="O99" s="52"/>
      <c r="P99" s="52"/>
      <c r="Q99" s="52"/>
      <c r="R99" s="52"/>
      <c r="S99" s="52"/>
      <c r="T99" s="52"/>
      <c r="U99" s="52"/>
      <c r="V99" s="52"/>
      <c r="W99" s="52"/>
      <c r="X99" s="52"/>
      <c r="Y99" s="52"/>
      <c r="Z99" s="52"/>
    </row>
    <row r="100" spans="1:26" ht="15.75" customHeight="1">
      <c r="A100" s="120"/>
      <c r="B100" s="799" t="s">
        <v>994</v>
      </c>
      <c r="C100" s="19"/>
      <c r="D100" s="19"/>
      <c r="E100" s="2942" t="s">
        <v>994</v>
      </c>
      <c r="F100" s="2874"/>
      <c r="G100" s="2874"/>
      <c r="H100" s="2874"/>
      <c r="I100" s="2874"/>
      <c r="J100" s="2874"/>
      <c r="K100" s="2874"/>
      <c r="L100" s="2874"/>
      <c r="M100" s="2874"/>
      <c r="N100" s="249"/>
      <c r="O100" s="52"/>
      <c r="P100" s="52"/>
      <c r="Q100" s="52"/>
      <c r="R100" s="52"/>
      <c r="S100" s="52"/>
      <c r="T100" s="52"/>
      <c r="U100" s="52"/>
      <c r="V100" s="52"/>
      <c r="W100" s="52"/>
      <c r="X100" s="52"/>
      <c r="Y100" s="52"/>
      <c r="Z100" s="52"/>
    </row>
    <row r="101" spans="1:26" ht="14.25" customHeight="1">
      <c r="A101" s="120"/>
      <c r="B101" s="120"/>
      <c r="C101" s="49"/>
      <c r="D101" s="499"/>
      <c r="E101" s="49"/>
      <c r="F101" s="49"/>
      <c r="G101" s="49"/>
      <c r="H101" s="49"/>
      <c r="I101" s="49"/>
      <c r="J101" s="49"/>
      <c r="K101" s="49"/>
      <c r="L101" s="49"/>
      <c r="M101" s="49"/>
      <c r="N101" s="249"/>
      <c r="O101" s="52"/>
      <c r="P101" s="52"/>
      <c r="Q101" s="52"/>
      <c r="R101" s="52"/>
      <c r="S101" s="52"/>
      <c r="T101" s="52"/>
      <c r="U101" s="52"/>
      <c r="V101" s="52"/>
      <c r="W101" s="52"/>
      <c r="X101" s="52"/>
      <c r="Y101" s="52"/>
      <c r="Z101" s="52"/>
    </row>
    <row r="102" spans="1:26" ht="14.25" customHeight="1">
      <c r="A102" s="120"/>
      <c r="B102" s="120"/>
      <c r="C102" s="49"/>
      <c r="D102" s="499"/>
      <c r="E102" s="49"/>
      <c r="F102" s="49"/>
      <c r="G102" s="49"/>
      <c r="H102" s="49"/>
      <c r="I102" s="49"/>
      <c r="J102" s="49"/>
      <c r="K102" s="49"/>
      <c r="L102" s="49"/>
      <c r="M102" s="49"/>
      <c r="N102" s="249"/>
      <c r="O102" s="52"/>
      <c r="P102" s="52"/>
      <c r="Q102" s="52"/>
      <c r="R102" s="52"/>
      <c r="S102" s="52"/>
      <c r="T102" s="52"/>
      <c r="U102" s="52"/>
      <c r="V102" s="52"/>
      <c r="W102" s="52"/>
      <c r="X102" s="52"/>
      <c r="Y102" s="52"/>
      <c r="Z102" s="52"/>
    </row>
    <row r="103" spans="1:26" ht="14.25" customHeight="1">
      <c r="A103" s="120"/>
      <c r="B103" s="120"/>
      <c r="C103" s="49"/>
      <c r="D103" s="499"/>
      <c r="E103" s="49"/>
      <c r="F103" s="49"/>
      <c r="G103" s="49"/>
      <c r="H103" s="49"/>
      <c r="I103" s="49"/>
      <c r="J103" s="49"/>
      <c r="K103" s="49"/>
      <c r="L103" s="49"/>
      <c r="M103" s="49"/>
      <c r="N103" s="249"/>
      <c r="O103" s="52"/>
      <c r="P103" s="52"/>
      <c r="Q103" s="52"/>
      <c r="R103" s="52"/>
      <c r="S103" s="52"/>
      <c r="T103" s="52"/>
      <c r="U103" s="52"/>
      <c r="V103" s="52"/>
      <c r="W103" s="52"/>
      <c r="X103" s="52"/>
      <c r="Y103" s="52"/>
      <c r="Z103" s="52"/>
    </row>
    <row r="104" spans="1:26" ht="14.25" customHeight="1">
      <c r="A104" s="120"/>
      <c r="B104" s="120"/>
      <c r="C104" s="49"/>
      <c r="D104" s="499"/>
      <c r="E104" s="49"/>
      <c r="F104" s="49"/>
      <c r="G104" s="49"/>
      <c r="H104" s="49"/>
      <c r="I104" s="49"/>
      <c r="J104" s="49"/>
      <c r="K104" s="49"/>
      <c r="L104" s="49"/>
      <c r="M104" s="49"/>
      <c r="N104" s="249"/>
      <c r="O104" s="52"/>
      <c r="P104" s="52"/>
      <c r="Q104" s="52"/>
      <c r="R104" s="52"/>
      <c r="S104" s="52"/>
      <c r="T104" s="52"/>
      <c r="U104" s="52"/>
      <c r="V104" s="52"/>
      <c r="W104" s="52"/>
      <c r="X104" s="52"/>
      <c r="Y104" s="52"/>
      <c r="Z104" s="52"/>
    </row>
    <row r="105" spans="1:26" ht="14.25" customHeight="1">
      <c r="A105" s="120"/>
      <c r="B105" s="120"/>
      <c r="C105" s="49"/>
      <c r="D105" s="499"/>
      <c r="E105" s="49"/>
      <c r="F105" s="49"/>
      <c r="G105" s="49"/>
      <c r="H105" s="49"/>
      <c r="I105" s="49"/>
      <c r="J105" s="49"/>
      <c r="K105" s="49"/>
      <c r="L105" s="49"/>
      <c r="M105" s="49"/>
      <c r="N105" s="249"/>
      <c r="O105" s="52"/>
      <c r="P105" s="52"/>
      <c r="Q105" s="52"/>
      <c r="R105" s="52"/>
      <c r="S105" s="52"/>
      <c r="T105" s="52"/>
      <c r="U105" s="52"/>
      <c r="V105" s="52"/>
      <c r="W105" s="52"/>
      <c r="X105" s="52"/>
      <c r="Y105" s="52"/>
      <c r="Z105" s="52"/>
    </row>
    <row r="106" spans="1:26" ht="14.25" customHeight="1">
      <c r="A106" s="120"/>
      <c r="B106" s="120"/>
      <c r="C106" s="49"/>
      <c r="D106" s="499"/>
      <c r="E106" s="49"/>
      <c r="F106" s="49"/>
      <c r="G106" s="49"/>
      <c r="H106" s="49"/>
      <c r="I106" s="49"/>
      <c r="J106" s="49"/>
      <c r="K106" s="49"/>
      <c r="L106" s="49"/>
      <c r="M106" s="49"/>
      <c r="N106" s="249"/>
      <c r="O106" s="52"/>
      <c r="P106" s="52"/>
      <c r="Q106" s="52"/>
      <c r="R106" s="52"/>
      <c r="S106" s="52"/>
      <c r="T106" s="52"/>
      <c r="U106" s="52"/>
      <c r="V106" s="52"/>
      <c r="W106" s="52"/>
      <c r="X106" s="52"/>
      <c r="Y106" s="52"/>
      <c r="Z106" s="52"/>
    </row>
    <row r="107" spans="1:26" ht="14.25" customHeight="1">
      <c r="A107" s="120"/>
      <c r="B107" s="120"/>
      <c r="C107" s="49"/>
      <c r="D107" s="499"/>
      <c r="E107" s="49"/>
      <c r="F107" s="49"/>
      <c r="G107" s="49"/>
      <c r="H107" s="49"/>
      <c r="I107" s="49"/>
      <c r="J107" s="49"/>
      <c r="K107" s="49"/>
      <c r="L107" s="49"/>
      <c r="M107" s="49"/>
      <c r="N107" s="249"/>
      <c r="O107" s="52"/>
      <c r="P107" s="52"/>
      <c r="Q107" s="52"/>
      <c r="R107" s="52"/>
      <c r="S107" s="52"/>
      <c r="T107" s="52"/>
      <c r="U107" s="52"/>
      <c r="V107" s="52"/>
      <c r="W107" s="52"/>
      <c r="X107" s="52"/>
      <c r="Y107" s="52"/>
      <c r="Z107" s="52"/>
    </row>
    <row r="108" spans="1:26" ht="14.25" customHeight="1">
      <c r="A108" s="120"/>
      <c r="B108" s="120"/>
      <c r="C108" s="49"/>
      <c r="D108" s="499"/>
      <c r="E108" s="49"/>
      <c r="F108" s="49"/>
      <c r="G108" s="49"/>
      <c r="H108" s="49"/>
      <c r="I108" s="49"/>
      <c r="J108" s="49"/>
      <c r="K108" s="49"/>
      <c r="L108" s="49"/>
      <c r="M108" s="49"/>
      <c r="N108" s="249"/>
      <c r="O108" s="52"/>
      <c r="P108" s="52"/>
      <c r="Q108" s="52"/>
      <c r="R108" s="52"/>
      <c r="S108" s="52"/>
      <c r="T108" s="52"/>
      <c r="U108" s="52"/>
      <c r="V108" s="52"/>
      <c r="W108" s="52"/>
      <c r="X108" s="52"/>
      <c r="Y108" s="52"/>
      <c r="Z108" s="52"/>
    </row>
    <row r="109" spans="1:26" ht="14.25" customHeight="1">
      <c r="A109" s="120"/>
      <c r="B109" s="120"/>
      <c r="C109" s="49"/>
      <c r="D109" s="499"/>
      <c r="E109" s="49"/>
      <c r="F109" s="49"/>
      <c r="G109" s="49"/>
      <c r="H109" s="49"/>
      <c r="I109" s="49"/>
      <c r="J109" s="49"/>
      <c r="K109" s="49"/>
      <c r="L109" s="49"/>
      <c r="M109" s="49"/>
      <c r="N109" s="249"/>
      <c r="O109" s="52"/>
      <c r="P109" s="52"/>
      <c r="Q109" s="52"/>
      <c r="R109" s="52"/>
      <c r="S109" s="52"/>
      <c r="T109" s="52"/>
      <c r="U109" s="52"/>
      <c r="V109" s="52"/>
      <c r="W109" s="52"/>
      <c r="X109" s="52"/>
      <c r="Y109" s="52"/>
      <c r="Z109" s="52"/>
    </row>
    <row r="110" spans="1:26" ht="14.25" customHeight="1">
      <c r="A110" s="120"/>
      <c r="B110" s="120"/>
      <c r="C110" s="49"/>
      <c r="D110" s="499"/>
      <c r="E110" s="49"/>
      <c r="F110" s="49"/>
      <c r="G110" s="49"/>
      <c r="H110" s="49"/>
      <c r="I110" s="49"/>
      <c r="J110" s="49"/>
      <c r="K110" s="49"/>
      <c r="L110" s="49"/>
      <c r="M110" s="49"/>
      <c r="N110" s="249"/>
      <c r="O110" s="52"/>
      <c r="P110" s="52"/>
      <c r="Q110" s="52"/>
      <c r="R110" s="52"/>
      <c r="S110" s="52"/>
      <c r="T110" s="52"/>
      <c r="U110" s="52"/>
      <c r="V110" s="52"/>
      <c r="W110" s="52"/>
      <c r="X110" s="52"/>
      <c r="Y110" s="52"/>
      <c r="Z110" s="52"/>
    </row>
    <row r="111" spans="1:26" ht="14.25" customHeight="1">
      <c r="A111" s="120"/>
      <c r="B111" s="120"/>
      <c r="C111" s="49"/>
      <c r="D111" s="499"/>
      <c r="E111" s="49"/>
      <c r="F111" s="49"/>
      <c r="G111" s="49"/>
      <c r="H111" s="49"/>
      <c r="I111" s="49"/>
      <c r="J111" s="49"/>
      <c r="K111" s="49"/>
      <c r="L111" s="49"/>
      <c r="M111" s="49"/>
      <c r="N111" s="249"/>
      <c r="O111" s="52"/>
      <c r="P111" s="52"/>
      <c r="Q111" s="52"/>
      <c r="R111" s="52"/>
      <c r="S111" s="52"/>
      <c r="T111" s="52"/>
      <c r="U111" s="52"/>
      <c r="V111" s="52"/>
      <c r="W111" s="52"/>
      <c r="X111" s="52"/>
      <c r="Y111" s="52"/>
      <c r="Z111" s="52"/>
    </row>
    <row r="112" spans="1:26" ht="14.25" customHeight="1">
      <c r="A112" s="120"/>
      <c r="B112" s="120"/>
      <c r="C112" s="49"/>
      <c r="D112" s="499"/>
      <c r="E112" s="49"/>
      <c r="F112" s="49"/>
      <c r="G112" s="49"/>
      <c r="H112" s="49"/>
      <c r="I112" s="49"/>
      <c r="J112" s="49"/>
      <c r="K112" s="49"/>
      <c r="L112" s="49"/>
      <c r="M112" s="49"/>
      <c r="N112" s="249"/>
      <c r="O112" s="52"/>
      <c r="P112" s="52"/>
      <c r="Q112" s="52"/>
      <c r="R112" s="52"/>
      <c r="S112" s="52"/>
      <c r="T112" s="52"/>
      <c r="U112" s="52"/>
      <c r="V112" s="52"/>
      <c r="W112" s="52"/>
      <c r="X112" s="52"/>
      <c r="Y112" s="52"/>
      <c r="Z112" s="52"/>
    </row>
    <row r="113" spans="1:26" ht="14.25" customHeight="1">
      <c r="A113" s="120"/>
      <c r="B113" s="120"/>
      <c r="C113" s="49"/>
      <c r="D113" s="499"/>
      <c r="E113" s="49"/>
      <c r="F113" s="49"/>
      <c r="G113" s="49"/>
      <c r="H113" s="49"/>
      <c r="I113" s="49"/>
      <c r="J113" s="49"/>
      <c r="K113" s="49"/>
      <c r="L113" s="49"/>
      <c r="M113" s="49"/>
      <c r="N113" s="249"/>
      <c r="O113" s="52"/>
      <c r="P113" s="52"/>
      <c r="Q113" s="52"/>
      <c r="R113" s="52"/>
      <c r="S113" s="52"/>
      <c r="T113" s="52"/>
      <c r="U113" s="52"/>
      <c r="V113" s="52"/>
      <c r="W113" s="52"/>
      <c r="X113" s="52"/>
      <c r="Y113" s="52"/>
      <c r="Z113" s="52"/>
    </row>
    <row r="114" spans="1:26" ht="14.25" customHeight="1">
      <c r="A114" s="120"/>
      <c r="B114" s="120"/>
      <c r="C114" s="49"/>
      <c r="D114" s="499"/>
      <c r="E114" s="49"/>
      <c r="F114" s="49"/>
      <c r="G114" s="49"/>
      <c r="H114" s="49"/>
      <c r="I114" s="49"/>
      <c r="J114" s="49"/>
      <c r="K114" s="49"/>
      <c r="L114" s="49"/>
      <c r="M114" s="49"/>
      <c r="N114" s="249"/>
      <c r="O114" s="52"/>
      <c r="P114" s="52"/>
      <c r="Q114" s="52"/>
      <c r="R114" s="52"/>
      <c r="S114" s="52"/>
      <c r="T114" s="52"/>
      <c r="U114" s="52"/>
      <c r="V114" s="52"/>
      <c r="W114" s="52"/>
      <c r="X114" s="52"/>
      <c r="Y114" s="52"/>
      <c r="Z114" s="52"/>
    </row>
    <row r="115" spans="1:26" ht="14.25" customHeight="1">
      <c r="A115" s="120"/>
      <c r="B115" s="120"/>
      <c r="C115" s="49"/>
      <c r="D115" s="499"/>
      <c r="E115" s="49"/>
      <c r="F115" s="49"/>
      <c r="G115" s="49"/>
      <c r="H115" s="49"/>
      <c r="I115" s="49"/>
      <c r="J115" s="49"/>
      <c r="K115" s="49"/>
      <c r="L115" s="49"/>
      <c r="M115" s="49"/>
      <c r="N115" s="249"/>
      <c r="O115" s="52"/>
      <c r="P115" s="52"/>
      <c r="Q115" s="52"/>
      <c r="R115" s="52"/>
      <c r="S115" s="52"/>
      <c r="T115" s="52"/>
      <c r="U115" s="52"/>
      <c r="V115" s="52"/>
      <c r="W115" s="52"/>
      <c r="X115" s="52"/>
      <c r="Y115" s="52"/>
      <c r="Z115" s="52"/>
    </row>
    <row r="116" spans="1:26" ht="14.25" customHeight="1">
      <c r="A116" s="120"/>
      <c r="B116" s="120"/>
      <c r="C116" s="49"/>
      <c r="D116" s="499"/>
      <c r="E116" s="49"/>
      <c r="F116" s="49"/>
      <c r="G116" s="49"/>
      <c r="H116" s="49"/>
      <c r="I116" s="49"/>
      <c r="J116" s="49"/>
      <c r="K116" s="49"/>
      <c r="L116" s="49"/>
      <c r="M116" s="49"/>
      <c r="N116" s="249"/>
      <c r="O116" s="52"/>
      <c r="P116" s="52"/>
      <c r="Q116" s="52"/>
      <c r="R116" s="52"/>
      <c r="S116" s="52"/>
      <c r="T116" s="52"/>
      <c r="U116" s="52"/>
      <c r="V116" s="52"/>
      <c r="W116" s="52"/>
      <c r="X116" s="52"/>
      <c r="Y116" s="52"/>
      <c r="Z116" s="52"/>
    </row>
    <row r="117" spans="1:26" ht="14.25" customHeight="1">
      <c r="A117" s="120"/>
      <c r="B117" s="120"/>
      <c r="C117" s="49"/>
      <c r="D117" s="499"/>
      <c r="E117" s="49"/>
      <c r="F117" s="49"/>
      <c r="G117" s="49"/>
      <c r="H117" s="49"/>
      <c r="I117" s="49"/>
      <c r="J117" s="49"/>
      <c r="K117" s="49"/>
      <c r="L117" s="49"/>
      <c r="M117" s="49"/>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430"/>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430"/>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430"/>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430"/>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430"/>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430"/>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430"/>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430"/>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430"/>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430"/>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430"/>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430"/>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430"/>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430"/>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430"/>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430"/>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430"/>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430"/>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430"/>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430"/>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430"/>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430"/>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430"/>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430"/>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430"/>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430"/>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564"/>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564"/>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564"/>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564"/>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564"/>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564"/>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564"/>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564"/>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564"/>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564"/>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564"/>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564"/>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564"/>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564"/>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564"/>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564"/>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564"/>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564"/>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564"/>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564"/>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564"/>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564"/>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564"/>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564"/>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564"/>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564"/>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564"/>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564"/>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564"/>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564"/>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564"/>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564"/>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564"/>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564"/>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564"/>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5.75" customHeight="1">
      <c r="A301" s="565"/>
      <c r="B301" s="565"/>
      <c r="C301" s="565"/>
      <c r="D301" s="565"/>
      <c r="E301" s="565"/>
      <c r="F301" s="565"/>
      <c r="G301" s="565"/>
      <c r="H301" s="565"/>
      <c r="I301" s="565"/>
      <c r="J301" s="565"/>
      <c r="K301" s="565"/>
      <c r="L301" s="565"/>
      <c r="M301" s="565"/>
      <c r="N301" s="565"/>
      <c r="O301" s="565"/>
      <c r="P301" s="565"/>
      <c r="Q301" s="565"/>
      <c r="R301" s="565"/>
      <c r="S301" s="565"/>
      <c r="T301" s="565"/>
      <c r="U301" s="565"/>
      <c r="V301" s="565"/>
      <c r="W301" s="565"/>
      <c r="X301" s="565"/>
      <c r="Y301" s="565"/>
      <c r="Z301" s="565"/>
    </row>
    <row r="302" spans="1:26" ht="15.75" customHeight="1">
      <c r="A302" s="565"/>
      <c r="B302" s="565"/>
      <c r="C302" s="565"/>
      <c r="D302" s="565"/>
      <c r="E302" s="565"/>
      <c r="F302" s="565"/>
      <c r="G302" s="565"/>
      <c r="H302" s="565"/>
      <c r="I302" s="565"/>
      <c r="J302" s="565"/>
      <c r="K302" s="565"/>
      <c r="L302" s="565"/>
      <c r="M302" s="565"/>
      <c r="N302" s="565"/>
      <c r="O302" s="565"/>
      <c r="P302" s="565"/>
      <c r="Q302" s="565"/>
      <c r="R302" s="565"/>
      <c r="S302" s="565"/>
      <c r="T302" s="565"/>
      <c r="U302" s="565"/>
      <c r="V302" s="565"/>
      <c r="W302" s="565"/>
      <c r="X302" s="565"/>
      <c r="Y302" s="565"/>
      <c r="Z302" s="565"/>
    </row>
    <row r="303" spans="1:26" ht="15.75" customHeight="1">
      <c r="A303" s="565"/>
      <c r="B303" s="565"/>
      <c r="C303" s="565"/>
      <c r="D303" s="565"/>
      <c r="E303" s="565"/>
      <c r="F303" s="565"/>
      <c r="G303" s="565"/>
      <c r="H303" s="565"/>
      <c r="I303" s="565"/>
      <c r="J303" s="565"/>
      <c r="K303" s="565"/>
      <c r="L303" s="565"/>
      <c r="M303" s="565"/>
      <c r="N303" s="565"/>
      <c r="O303" s="565"/>
      <c r="P303" s="565"/>
      <c r="Q303" s="565"/>
      <c r="R303" s="565"/>
      <c r="S303" s="565"/>
      <c r="T303" s="565"/>
      <c r="U303" s="565"/>
      <c r="V303" s="565"/>
      <c r="W303" s="565"/>
      <c r="X303" s="565"/>
      <c r="Y303" s="565"/>
      <c r="Z303" s="565"/>
    </row>
    <row r="304" spans="1:26" ht="15.75" customHeight="1">
      <c r="A304" s="565"/>
      <c r="B304" s="565"/>
      <c r="C304" s="565"/>
      <c r="D304" s="565"/>
      <c r="E304" s="565"/>
      <c r="F304" s="565"/>
      <c r="G304" s="565"/>
      <c r="H304" s="565"/>
      <c r="I304" s="565"/>
      <c r="J304" s="565"/>
      <c r="K304" s="565"/>
      <c r="L304" s="565"/>
      <c r="M304" s="565"/>
      <c r="N304" s="565"/>
      <c r="O304" s="565"/>
      <c r="P304" s="565"/>
      <c r="Q304" s="565"/>
      <c r="R304" s="565"/>
      <c r="S304" s="565"/>
      <c r="T304" s="565"/>
      <c r="U304" s="565"/>
      <c r="V304" s="565"/>
      <c r="W304" s="565"/>
      <c r="X304" s="565"/>
      <c r="Y304" s="565"/>
      <c r="Z304" s="565"/>
    </row>
    <row r="305" spans="1:26" ht="15.75" customHeight="1">
      <c r="A305" s="565"/>
      <c r="B305" s="565"/>
      <c r="C305" s="565"/>
      <c r="D305" s="565"/>
      <c r="E305" s="565"/>
      <c r="F305" s="565"/>
      <c r="G305" s="565"/>
      <c r="H305" s="565"/>
      <c r="I305" s="565"/>
      <c r="J305" s="565"/>
      <c r="K305" s="565"/>
      <c r="L305" s="565"/>
      <c r="M305" s="565"/>
      <c r="N305" s="565"/>
      <c r="O305" s="565"/>
      <c r="P305" s="565"/>
      <c r="Q305" s="565"/>
      <c r="R305" s="565"/>
      <c r="S305" s="565"/>
      <c r="T305" s="565"/>
      <c r="U305" s="565"/>
      <c r="V305" s="565"/>
      <c r="W305" s="565"/>
      <c r="X305" s="565"/>
      <c r="Y305" s="565"/>
      <c r="Z305" s="565"/>
    </row>
    <row r="306" spans="1:26" ht="15.75" customHeight="1">
      <c r="A306" s="565"/>
      <c r="B306" s="565"/>
      <c r="C306" s="565"/>
      <c r="D306" s="565"/>
      <c r="E306" s="565"/>
      <c r="F306" s="565"/>
      <c r="G306" s="565"/>
      <c r="H306" s="565"/>
      <c r="I306" s="565"/>
      <c r="J306" s="565"/>
      <c r="K306" s="565"/>
      <c r="L306" s="565"/>
      <c r="M306" s="565"/>
      <c r="N306" s="565"/>
      <c r="O306" s="565"/>
      <c r="P306" s="565"/>
      <c r="Q306" s="565"/>
      <c r="R306" s="565"/>
      <c r="S306" s="565"/>
      <c r="T306" s="565"/>
      <c r="U306" s="565"/>
      <c r="V306" s="565"/>
      <c r="W306" s="565"/>
      <c r="X306" s="565"/>
      <c r="Y306" s="565"/>
      <c r="Z306" s="565"/>
    </row>
    <row r="307" spans="1:26" ht="15.75" customHeight="1">
      <c r="A307" s="565"/>
      <c r="B307" s="565"/>
      <c r="C307" s="565"/>
      <c r="D307" s="565"/>
      <c r="E307" s="565"/>
      <c r="F307" s="565"/>
      <c r="G307" s="565"/>
      <c r="H307" s="565"/>
      <c r="I307" s="565"/>
      <c r="J307" s="565"/>
      <c r="K307" s="565"/>
      <c r="L307" s="565"/>
      <c r="M307" s="565"/>
      <c r="N307" s="565"/>
      <c r="O307" s="565"/>
      <c r="P307" s="565"/>
      <c r="Q307" s="565"/>
      <c r="R307" s="565"/>
      <c r="S307" s="565"/>
      <c r="T307" s="565"/>
      <c r="U307" s="565"/>
      <c r="V307" s="565"/>
      <c r="W307" s="565"/>
      <c r="X307" s="565"/>
      <c r="Y307" s="565"/>
      <c r="Z307" s="565"/>
    </row>
    <row r="308" spans="1:26" ht="15.75" customHeight="1">
      <c r="A308" s="565"/>
      <c r="B308" s="565"/>
      <c r="C308" s="565"/>
      <c r="D308" s="565"/>
      <c r="E308" s="565"/>
      <c r="F308" s="565"/>
      <c r="G308" s="565"/>
      <c r="H308" s="565"/>
      <c r="I308" s="565"/>
      <c r="J308" s="565"/>
      <c r="K308" s="565"/>
      <c r="L308" s="565"/>
      <c r="M308" s="565"/>
      <c r="N308" s="565"/>
      <c r="O308" s="565"/>
      <c r="P308" s="565"/>
      <c r="Q308" s="565"/>
      <c r="R308" s="565"/>
      <c r="S308" s="565"/>
      <c r="T308" s="565"/>
      <c r="U308" s="565"/>
      <c r="V308" s="565"/>
      <c r="W308" s="565"/>
      <c r="X308" s="565"/>
      <c r="Y308" s="565"/>
      <c r="Z308" s="565"/>
    </row>
    <row r="309" spans="1:26" ht="15.75" customHeight="1">
      <c r="A309" s="565"/>
      <c r="B309" s="565"/>
      <c r="C309" s="565"/>
      <c r="D309" s="565"/>
      <c r="E309" s="565"/>
      <c r="F309" s="565"/>
      <c r="G309" s="565"/>
      <c r="H309" s="565"/>
      <c r="I309" s="565"/>
      <c r="J309" s="565"/>
      <c r="K309" s="565"/>
      <c r="L309" s="565"/>
      <c r="M309" s="565"/>
      <c r="N309" s="565"/>
      <c r="O309" s="565"/>
      <c r="P309" s="565"/>
      <c r="Q309" s="565"/>
      <c r="R309" s="565"/>
      <c r="S309" s="565"/>
      <c r="T309" s="565"/>
      <c r="U309" s="565"/>
      <c r="V309" s="565"/>
      <c r="W309" s="565"/>
      <c r="X309" s="565"/>
      <c r="Y309" s="565"/>
      <c r="Z309" s="565"/>
    </row>
    <row r="310" spans="1:26" ht="15.75" customHeight="1">
      <c r="A310" s="565"/>
      <c r="B310" s="565"/>
      <c r="C310" s="565"/>
      <c r="D310" s="565"/>
      <c r="E310" s="565"/>
      <c r="F310" s="565"/>
      <c r="G310" s="565"/>
      <c r="H310" s="565"/>
      <c r="I310" s="565"/>
      <c r="J310" s="565"/>
      <c r="K310" s="565"/>
      <c r="L310" s="565"/>
      <c r="M310" s="565"/>
      <c r="N310" s="565"/>
      <c r="O310" s="565"/>
      <c r="P310" s="565"/>
      <c r="Q310" s="565"/>
      <c r="R310" s="565"/>
      <c r="S310" s="565"/>
      <c r="T310" s="565"/>
      <c r="U310" s="565"/>
      <c r="V310" s="565"/>
      <c r="W310" s="565"/>
      <c r="X310" s="565"/>
      <c r="Y310" s="565"/>
      <c r="Z310" s="565"/>
    </row>
    <row r="311" spans="1:26" ht="15.75" customHeight="1">
      <c r="A311" s="565"/>
      <c r="B311" s="565"/>
      <c r="C311" s="565"/>
      <c r="D311" s="565"/>
      <c r="E311" s="565"/>
      <c r="F311" s="565"/>
      <c r="G311" s="565"/>
      <c r="H311" s="565"/>
      <c r="I311" s="565"/>
      <c r="J311" s="565"/>
      <c r="K311" s="565"/>
      <c r="L311" s="565"/>
      <c r="M311" s="565"/>
      <c r="N311" s="565"/>
      <c r="O311" s="565"/>
      <c r="P311" s="565"/>
      <c r="Q311" s="565"/>
      <c r="R311" s="565"/>
      <c r="S311" s="565"/>
      <c r="T311" s="565"/>
      <c r="U311" s="565"/>
      <c r="V311" s="565"/>
      <c r="W311" s="565"/>
      <c r="X311" s="565"/>
      <c r="Y311" s="565"/>
      <c r="Z311" s="565"/>
    </row>
    <row r="312" spans="1:26" ht="15.75" customHeight="1">
      <c r="A312" s="565"/>
      <c r="B312" s="565"/>
      <c r="C312" s="565"/>
      <c r="D312" s="565"/>
      <c r="E312" s="565"/>
      <c r="F312" s="565"/>
      <c r="G312" s="565"/>
      <c r="H312" s="565"/>
      <c r="I312" s="565"/>
      <c r="J312" s="565"/>
      <c r="K312" s="565"/>
      <c r="L312" s="565"/>
      <c r="M312" s="565"/>
      <c r="N312" s="565"/>
      <c r="O312" s="565"/>
      <c r="P312" s="565"/>
      <c r="Q312" s="565"/>
      <c r="R312" s="565"/>
      <c r="S312" s="565"/>
      <c r="T312" s="565"/>
      <c r="U312" s="565"/>
      <c r="V312" s="565"/>
      <c r="W312" s="565"/>
      <c r="X312" s="565"/>
      <c r="Y312" s="565"/>
      <c r="Z312" s="565"/>
    </row>
    <row r="313" spans="1:26" ht="15.75" customHeight="1">
      <c r="A313" s="565"/>
      <c r="B313" s="565"/>
      <c r="C313" s="565"/>
      <c r="D313" s="565"/>
      <c r="E313" s="565"/>
      <c r="F313" s="565"/>
      <c r="G313" s="565"/>
      <c r="H313" s="565"/>
      <c r="I313" s="565"/>
      <c r="J313" s="565"/>
      <c r="K313" s="565"/>
      <c r="L313" s="565"/>
      <c r="M313" s="565"/>
      <c r="N313" s="565"/>
      <c r="O313" s="565"/>
      <c r="P313" s="565"/>
      <c r="Q313" s="565"/>
      <c r="R313" s="565"/>
      <c r="S313" s="565"/>
      <c r="T313" s="565"/>
      <c r="U313" s="565"/>
      <c r="V313" s="565"/>
      <c r="W313" s="565"/>
      <c r="X313" s="565"/>
      <c r="Y313" s="565"/>
      <c r="Z313" s="565"/>
    </row>
    <row r="314" spans="1:26" ht="15.75" customHeight="1">
      <c r="A314" s="565"/>
      <c r="B314" s="565"/>
      <c r="C314" s="565"/>
      <c r="D314" s="565"/>
      <c r="E314" s="565"/>
      <c r="F314" s="565"/>
      <c r="G314" s="565"/>
      <c r="H314" s="565"/>
      <c r="I314" s="565"/>
      <c r="J314" s="565"/>
      <c r="K314" s="565"/>
      <c r="L314" s="565"/>
      <c r="M314" s="565"/>
      <c r="N314" s="565"/>
      <c r="O314" s="565"/>
      <c r="P314" s="565"/>
      <c r="Q314" s="565"/>
      <c r="R314" s="565"/>
      <c r="S314" s="565"/>
      <c r="T314" s="565"/>
      <c r="U314" s="565"/>
      <c r="V314" s="565"/>
      <c r="W314" s="565"/>
      <c r="X314" s="565"/>
      <c r="Y314" s="565"/>
      <c r="Z314" s="565"/>
    </row>
    <row r="315" spans="1:26" ht="15.75" customHeight="1">
      <c r="A315" s="565"/>
      <c r="B315" s="565"/>
      <c r="C315" s="565"/>
      <c r="D315" s="565"/>
      <c r="E315" s="565"/>
      <c r="F315" s="565"/>
      <c r="G315" s="565"/>
      <c r="H315" s="565"/>
      <c r="I315" s="565"/>
      <c r="J315" s="565"/>
      <c r="K315" s="565"/>
      <c r="L315" s="565"/>
      <c r="M315" s="565"/>
      <c r="N315" s="565"/>
      <c r="O315" s="565"/>
      <c r="P315" s="565"/>
      <c r="Q315" s="565"/>
      <c r="R315" s="565"/>
      <c r="S315" s="565"/>
      <c r="T315" s="565"/>
      <c r="U315" s="565"/>
      <c r="V315" s="565"/>
      <c r="W315" s="565"/>
      <c r="X315" s="565"/>
      <c r="Y315" s="565"/>
      <c r="Z315" s="565"/>
    </row>
    <row r="316" spans="1:26" ht="15.75" customHeight="1">
      <c r="A316" s="565"/>
      <c r="B316" s="565"/>
      <c r="C316" s="565"/>
      <c r="D316" s="565"/>
      <c r="E316" s="565"/>
      <c r="F316" s="565"/>
      <c r="G316" s="565"/>
      <c r="H316" s="565"/>
      <c r="I316" s="565"/>
      <c r="J316" s="565"/>
      <c r="K316" s="565"/>
      <c r="L316" s="565"/>
      <c r="M316" s="565"/>
      <c r="N316" s="565"/>
      <c r="O316" s="565"/>
      <c r="P316" s="565"/>
      <c r="Q316" s="565"/>
      <c r="R316" s="565"/>
      <c r="S316" s="565"/>
      <c r="T316" s="565"/>
      <c r="U316" s="565"/>
      <c r="V316" s="565"/>
      <c r="W316" s="565"/>
      <c r="X316" s="565"/>
      <c r="Y316" s="565"/>
      <c r="Z316" s="565"/>
    </row>
    <row r="317" spans="1:26" ht="15.75" customHeight="1">
      <c r="A317" s="565"/>
      <c r="B317" s="565"/>
      <c r="C317" s="565"/>
      <c r="D317" s="565"/>
      <c r="E317" s="565"/>
      <c r="F317" s="565"/>
      <c r="G317" s="565"/>
      <c r="H317" s="565"/>
      <c r="I317" s="565"/>
      <c r="J317" s="565"/>
      <c r="K317" s="565"/>
      <c r="L317" s="565"/>
      <c r="M317" s="565"/>
      <c r="N317" s="565"/>
      <c r="O317" s="565"/>
      <c r="P317" s="565"/>
      <c r="Q317" s="565"/>
      <c r="R317" s="565"/>
      <c r="S317" s="565"/>
      <c r="T317" s="565"/>
      <c r="U317" s="565"/>
      <c r="V317" s="565"/>
      <c r="W317" s="565"/>
      <c r="X317" s="565"/>
      <c r="Y317" s="565"/>
      <c r="Z317" s="565"/>
    </row>
    <row r="318" spans="1:26" ht="15.75" customHeight="1">
      <c r="A318" s="565"/>
      <c r="B318" s="565"/>
      <c r="C318" s="565"/>
      <c r="D318" s="565"/>
      <c r="E318" s="565"/>
      <c r="F318" s="565"/>
      <c r="G318" s="565"/>
      <c r="H318" s="565"/>
      <c r="I318" s="565"/>
      <c r="J318" s="565"/>
      <c r="K318" s="565"/>
      <c r="L318" s="565"/>
      <c r="M318" s="565"/>
      <c r="N318" s="565"/>
      <c r="O318" s="565"/>
      <c r="P318" s="565"/>
      <c r="Q318" s="565"/>
      <c r="R318" s="565"/>
      <c r="S318" s="565"/>
      <c r="T318" s="565"/>
      <c r="U318" s="565"/>
      <c r="V318" s="565"/>
      <c r="W318" s="565"/>
      <c r="X318" s="565"/>
      <c r="Y318" s="565"/>
      <c r="Z318" s="565"/>
    </row>
    <row r="319" spans="1:26" ht="15.75" customHeight="1">
      <c r="A319" s="565"/>
      <c r="B319" s="565"/>
      <c r="C319" s="565"/>
      <c r="D319" s="565"/>
      <c r="E319" s="565"/>
      <c r="F319" s="565"/>
      <c r="G319" s="565"/>
      <c r="H319" s="565"/>
      <c r="I319" s="565"/>
      <c r="J319" s="565"/>
      <c r="K319" s="565"/>
      <c r="L319" s="565"/>
      <c r="M319" s="565"/>
      <c r="N319" s="565"/>
      <c r="O319" s="565"/>
      <c r="P319" s="565"/>
      <c r="Q319" s="565"/>
      <c r="R319" s="565"/>
      <c r="S319" s="565"/>
      <c r="T319" s="565"/>
      <c r="U319" s="565"/>
      <c r="V319" s="565"/>
      <c r="W319" s="565"/>
      <c r="X319" s="565"/>
      <c r="Y319" s="565"/>
      <c r="Z319" s="565"/>
    </row>
    <row r="320" spans="1:26" ht="15.75" customHeight="1">
      <c r="A320" s="565"/>
      <c r="B320" s="565"/>
      <c r="C320" s="565"/>
      <c r="D320" s="565"/>
      <c r="E320" s="565"/>
      <c r="F320" s="565"/>
      <c r="G320" s="565"/>
      <c r="H320" s="565"/>
      <c r="I320" s="565"/>
      <c r="J320" s="565"/>
      <c r="K320" s="565"/>
      <c r="L320" s="565"/>
      <c r="M320" s="565"/>
      <c r="N320" s="565"/>
      <c r="O320" s="565"/>
      <c r="P320" s="565"/>
      <c r="Q320" s="565"/>
      <c r="R320" s="565"/>
      <c r="S320" s="565"/>
      <c r="T320" s="565"/>
      <c r="U320" s="565"/>
      <c r="V320" s="565"/>
      <c r="W320" s="565"/>
      <c r="X320" s="565"/>
      <c r="Y320" s="565"/>
      <c r="Z320" s="565"/>
    </row>
    <row r="321" spans="1:26" ht="15.75" customHeight="1">
      <c r="A321" s="565"/>
      <c r="B321" s="565"/>
      <c r="C321" s="565"/>
      <c r="D321" s="565"/>
      <c r="E321" s="565"/>
      <c r="F321" s="565"/>
      <c r="G321" s="565"/>
      <c r="H321" s="565"/>
      <c r="I321" s="565"/>
      <c r="J321" s="565"/>
      <c r="K321" s="565"/>
      <c r="L321" s="565"/>
      <c r="M321" s="565"/>
      <c r="N321" s="565"/>
      <c r="O321" s="565"/>
      <c r="P321" s="565"/>
      <c r="Q321" s="565"/>
      <c r="R321" s="565"/>
      <c r="S321" s="565"/>
      <c r="T321" s="565"/>
      <c r="U321" s="565"/>
      <c r="V321" s="565"/>
      <c r="W321" s="565"/>
      <c r="X321" s="565"/>
      <c r="Y321" s="565"/>
      <c r="Z321" s="565"/>
    </row>
    <row r="322" spans="1:26" ht="15.75" customHeight="1">
      <c r="A322" s="565"/>
      <c r="B322" s="565"/>
      <c r="C322" s="565"/>
      <c r="D322" s="565"/>
      <c r="E322" s="565"/>
      <c r="F322" s="565"/>
      <c r="G322" s="565"/>
      <c r="H322" s="565"/>
      <c r="I322" s="565"/>
      <c r="J322" s="565"/>
      <c r="K322" s="565"/>
      <c r="L322" s="565"/>
      <c r="M322" s="565"/>
      <c r="N322" s="565"/>
      <c r="O322" s="565"/>
      <c r="P322" s="565"/>
      <c r="Q322" s="565"/>
      <c r="R322" s="565"/>
      <c r="S322" s="565"/>
      <c r="T322" s="565"/>
      <c r="U322" s="565"/>
      <c r="V322" s="565"/>
      <c r="W322" s="565"/>
      <c r="X322" s="565"/>
      <c r="Y322" s="565"/>
      <c r="Z322" s="565"/>
    </row>
    <row r="323" spans="1:26" ht="15.75" customHeight="1">
      <c r="A323" s="565"/>
      <c r="B323" s="565"/>
      <c r="C323" s="565"/>
      <c r="D323" s="565"/>
      <c r="E323" s="565"/>
      <c r="F323" s="565"/>
      <c r="G323" s="565"/>
      <c r="H323" s="565"/>
      <c r="I323" s="565"/>
      <c r="J323" s="565"/>
      <c r="K323" s="565"/>
      <c r="L323" s="565"/>
      <c r="M323" s="565"/>
      <c r="N323" s="565"/>
      <c r="O323" s="565"/>
      <c r="P323" s="565"/>
      <c r="Q323" s="565"/>
      <c r="R323" s="565"/>
      <c r="S323" s="565"/>
      <c r="T323" s="565"/>
      <c r="U323" s="565"/>
      <c r="V323" s="565"/>
      <c r="W323" s="565"/>
      <c r="X323" s="565"/>
      <c r="Y323" s="565"/>
      <c r="Z323" s="565"/>
    </row>
    <row r="324" spans="1:26" ht="15.75" customHeight="1">
      <c r="A324" s="565"/>
      <c r="B324" s="565"/>
      <c r="C324" s="565"/>
      <c r="D324" s="565"/>
      <c r="E324" s="565"/>
      <c r="F324" s="565"/>
      <c r="G324" s="565"/>
      <c r="H324" s="565"/>
      <c r="I324" s="565"/>
      <c r="J324" s="565"/>
      <c r="K324" s="565"/>
      <c r="L324" s="565"/>
      <c r="M324" s="565"/>
      <c r="N324" s="565"/>
      <c r="O324" s="565"/>
      <c r="P324" s="565"/>
      <c r="Q324" s="565"/>
      <c r="R324" s="565"/>
      <c r="S324" s="565"/>
      <c r="T324" s="565"/>
      <c r="U324" s="565"/>
      <c r="V324" s="565"/>
      <c r="W324" s="565"/>
      <c r="X324" s="565"/>
      <c r="Y324" s="565"/>
      <c r="Z324" s="565"/>
    </row>
    <row r="325" spans="1:26" ht="15.75" customHeight="1">
      <c r="A325" s="565"/>
      <c r="B325" s="565"/>
      <c r="C325" s="565"/>
      <c r="D325" s="565"/>
      <c r="E325" s="565"/>
      <c r="F325" s="565"/>
      <c r="G325" s="565"/>
      <c r="H325" s="565"/>
      <c r="I325" s="565"/>
      <c r="J325" s="565"/>
      <c r="K325" s="565"/>
      <c r="L325" s="565"/>
      <c r="M325" s="565"/>
      <c r="N325" s="565"/>
      <c r="O325" s="565"/>
      <c r="P325" s="565"/>
      <c r="Q325" s="565"/>
      <c r="R325" s="565"/>
      <c r="S325" s="565"/>
      <c r="T325" s="565"/>
      <c r="U325" s="565"/>
      <c r="V325" s="565"/>
      <c r="W325" s="565"/>
      <c r="X325" s="565"/>
      <c r="Y325" s="565"/>
      <c r="Z325" s="565"/>
    </row>
    <row r="326" spans="1:26" ht="15.75" customHeight="1">
      <c r="A326" s="565"/>
      <c r="B326" s="565"/>
      <c r="C326" s="565"/>
      <c r="D326" s="565"/>
      <c r="E326" s="565"/>
      <c r="F326" s="565"/>
      <c r="G326" s="565"/>
      <c r="H326" s="565"/>
      <c r="I326" s="565"/>
      <c r="J326" s="565"/>
      <c r="K326" s="565"/>
      <c r="L326" s="565"/>
      <c r="M326" s="565"/>
      <c r="N326" s="565"/>
      <c r="O326" s="565"/>
      <c r="P326" s="565"/>
      <c r="Q326" s="565"/>
      <c r="R326" s="565"/>
      <c r="S326" s="565"/>
      <c r="T326" s="565"/>
      <c r="U326" s="565"/>
      <c r="V326" s="565"/>
      <c r="W326" s="565"/>
      <c r="X326" s="565"/>
      <c r="Y326" s="565"/>
      <c r="Z326" s="565"/>
    </row>
    <row r="327" spans="1:26" ht="15.75" customHeight="1">
      <c r="A327" s="565"/>
      <c r="B327" s="565"/>
      <c r="C327" s="565"/>
      <c r="D327" s="565"/>
      <c r="E327" s="565"/>
      <c r="F327" s="565"/>
      <c r="G327" s="565"/>
      <c r="H327" s="565"/>
      <c r="I327" s="565"/>
      <c r="J327" s="565"/>
      <c r="K327" s="565"/>
      <c r="L327" s="565"/>
      <c r="M327" s="565"/>
      <c r="N327" s="565"/>
      <c r="O327" s="565"/>
      <c r="P327" s="565"/>
      <c r="Q327" s="565"/>
      <c r="R327" s="565"/>
      <c r="S327" s="565"/>
      <c r="T327" s="565"/>
      <c r="U327" s="565"/>
      <c r="V327" s="565"/>
      <c r="W327" s="565"/>
      <c r="X327" s="565"/>
      <c r="Y327" s="565"/>
      <c r="Z327" s="565"/>
    </row>
    <row r="328" spans="1:26" ht="15.75" customHeight="1">
      <c r="A328" s="565"/>
      <c r="B328" s="565"/>
      <c r="C328" s="565"/>
      <c r="D328" s="565"/>
      <c r="E328" s="565"/>
      <c r="F328" s="565"/>
      <c r="G328" s="565"/>
      <c r="H328" s="565"/>
      <c r="I328" s="565"/>
      <c r="J328" s="565"/>
      <c r="K328" s="565"/>
      <c r="L328" s="565"/>
      <c r="M328" s="565"/>
      <c r="N328" s="565"/>
      <c r="O328" s="565"/>
      <c r="P328" s="565"/>
      <c r="Q328" s="565"/>
      <c r="R328" s="565"/>
      <c r="S328" s="565"/>
      <c r="T328" s="565"/>
      <c r="U328" s="565"/>
      <c r="V328" s="565"/>
      <c r="W328" s="565"/>
      <c r="X328" s="565"/>
      <c r="Y328" s="565"/>
      <c r="Z328" s="565"/>
    </row>
    <row r="329" spans="1:26" ht="15.75" customHeight="1">
      <c r="A329" s="565"/>
      <c r="B329" s="565"/>
      <c r="C329" s="565"/>
      <c r="D329" s="565"/>
      <c r="E329" s="565"/>
      <c r="F329" s="565"/>
      <c r="G329" s="565"/>
      <c r="H329" s="565"/>
      <c r="I329" s="565"/>
      <c r="J329" s="565"/>
      <c r="K329" s="565"/>
      <c r="L329" s="565"/>
      <c r="M329" s="565"/>
      <c r="N329" s="565"/>
      <c r="O329" s="565"/>
      <c r="P329" s="565"/>
      <c r="Q329" s="565"/>
      <c r="R329" s="565"/>
      <c r="S329" s="565"/>
      <c r="T329" s="565"/>
      <c r="U329" s="565"/>
      <c r="V329" s="565"/>
      <c r="W329" s="565"/>
      <c r="X329" s="565"/>
      <c r="Y329" s="565"/>
      <c r="Z329" s="565"/>
    </row>
    <row r="330" spans="1:26" ht="15.75" customHeight="1">
      <c r="A330" s="565"/>
      <c r="B330" s="565"/>
      <c r="C330" s="565"/>
      <c r="D330" s="565"/>
      <c r="E330" s="565"/>
      <c r="F330" s="565"/>
      <c r="G330" s="565"/>
      <c r="H330" s="565"/>
      <c r="I330" s="565"/>
      <c r="J330" s="565"/>
      <c r="K330" s="565"/>
      <c r="L330" s="565"/>
      <c r="M330" s="565"/>
      <c r="N330" s="565"/>
      <c r="O330" s="565"/>
      <c r="P330" s="565"/>
      <c r="Q330" s="565"/>
      <c r="R330" s="565"/>
      <c r="S330" s="565"/>
      <c r="T330" s="565"/>
      <c r="U330" s="565"/>
      <c r="V330" s="565"/>
      <c r="W330" s="565"/>
      <c r="X330" s="565"/>
      <c r="Y330" s="565"/>
      <c r="Z330" s="565"/>
    </row>
    <row r="331" spans="1:26" ht="15.75" customHeight="1">
      <c r="A331" s="565"/>
      <c r="B331" s="565"/>
      <c r="C331" s="565"/>
      <c r="D331" s="565"/>
      <c r="E331" s="565"/>
      <c r="F331" s="565"/>
      <c r="G331" s="565"/>
      <c r="H331" s="565"/>
      <c r="I331" s="565"/>
      <c r="J331" s="565"/>
      <c r="K331" s="565"/>
      <c r="L331" s="565"/>
      <c r="M331" s="565"/>
      <c r="N331" s="565"/>
      <c r="O331" s="565"/>
      <c r="P331" s="565"/>
      <c r="Q331" s="565"/>
      <c r="R331" s="565"/>
      <c r="S331" s="565"/>
      <c r="T331" s="565"/>
      <c r="U331" s="565"/>
      <c r="V331" s="565"/>
      <c r="W331" s="565"/>
      <c r="X331" s="565"/>
      <c r="Y331" s="565"/>
      <c r="Z331" s="565"/>
    </row>
    <row r="332" spans="1:26" ht="15.75" customHeight="1">
      <c r="A332" s="565"/>
      <c r="B332" s="565"/>
      <c r="C332" s="565"/>
      <c r="D332" s="565"/>
      <c r="E332" s="565"/>
      <c r="F332" s="565"/>
      <c r="G332" s="565"/>
      <c r="H332" s="565"/>
      <c r="I332" s="565"/>
      <c r="J332" s="565"/>
      <c r="K332" s="565"/>
      <c r="L332" s="565"/>
      <c r="M332" s="565"/>
      <c r="N332" s="565"/>
      <c r="O332" s="565"/>
      <c r="P332" s="565"/>
      <c r="Q332" s="565"/>
      <c r="R332" s="565"/>
      <c r="S332" s="565"/>
      <c r="T332" s="565"/>
      <c r="U332" s="565"/>
      <c r="V332" s="565"/>
      <c r="W332" s="565"/>
      <c r="X332" s="565"/>
      <c r="Y332" s="565"/>
      <c r="Z332" s="565"/>
    </row>
    <row r="333" spans="1:26" ht="15.75" customHeight="1">
      <c r="A333" s="565"/>
      <c r="B333" s="565"/>
      <c r="C333" s="565"/>
      <c r="D333" s="565"/>
      <c r="E333" s="565"/>
      <c r="F333" s="565"/>
      <c r="G333" s="565"/>
      <c r="H333" s="565"/>
      <c r="I333" s="565"/>
      <c r="J333" s="565"/>
      <c r="K333" s="565"/>
      <c r="L333" s="565"/>
      <c r="M333" s="565"/>
      <c r="N333" s="565"/>
      <c r="O333" s="565"/>
      <c r="P333" s="565"/>
      <c r="Q333" s="565"/>
      <c r="R333" s="565"/>
      <c r="S333" s="565"/>
      <c r="T333" s="565"/>
      <c r="U333" s="565"/>
      <c r="V333" s="565"/>
      <c r="W333" s="565"/>
      <c r="X333" s="565"/>
      <c r="Y333" s="565"/>
      <c r="Z333" s="565"/>
    </row>
    <row r="334" spans="1:26" ht="15.75" customHeight="1">
      <c r="A334" s="565"/>
      <c r="B334" s="565"/>
      <c r="C334" s="565"/>
      <c r="D334" s="565"/>
      <c r="E334" s="565"/>
      <c r="F334" s="565"/>
      <c r="G334" s="565"/>
      <c r="H334" s="565"/>
      <c r="I334" s="565"/>
      <c r="J334" s="565"/>
      <c r="K334" s="565"/>
      <c r="L334" s="565"/>
      <c r="M334" s="565"/>
      <c r="N334" s="565"/>
      <c r="O334" s="565"/>
      <c r="P334" s="565"/>
      <c r="Q334" s="565"/>
      <c r="R334" s="565"/>
      <c r="S334" s="565"/>
      <c r="T334" s="565"/>
      <c r="U334" s="565"/>
      <c r="V334" s="565"/>
      <c r="W334" s="565"/>
      <c r="X334" s="565"/>
      <c r="Y334" s="565"/>
      <c r="Z334" s="565"/>
    </row>
    <row r="335" spans="1:26" ht="15.75" customHeight="1">
      <c r="A335" s="565"/>
      <c r="B335" s="565"/>
      <c r="C335" s="565"/>
      <c r="D335" s="565"/>
      <c r="E335" s="565"/>
      <c r="F335" s="565"/>
      <c r="G335" s="565"/>
      <c r="H335" s="565"/>
      <c r="I335" s="565"/>
      <c r="J335" s="565"/>
      <c r="K335" s="565"/>
      <c r="L335" s="565"/>
      <c r="M335" s="565"/>
      <c r="N335" s="565"/>
      <c r="O335" s="565"/>
      <c r="P335" s="565"/>
      <c r="Q335" s="565"/>
      <c r="R335" s="565"/>
      <c r="S335" s="565"/>
      <c r="T335" s="565"/>
      <c r="U335" s="565"/>
      <c r="V335" s="565"/>
      <c r="W335" s="565"/>
      <c r="X335" s="565"/>
      <c r="Y335" s="565"/>
      <c r="Z335" s="565"/>
    </row>
    <row r="336" spans="1:26" ht="15.75" customHeight="1">
      <c r="A336" s="565"/>
      <c r="B336" s="565"/>
      <c r="C336" s="565"/>
      <c r="D336" s="565"/>
      <c r="E336" s="565"/>
      <c r="F336" s="565"/>
      <c r="G336" s="565"/>
      <c r="H336" s="565"/>
      <c r="I336" s="565"/>
      <c r="J336" s="565"/>
      <c r="K336" s="565"/>
      <c r="L336" s="565"/>
      <c r="M336" s="565"/>
      <c r="N336" s="565"/>
      <c r="O336" s="565"/>
      <c r="P336" s="565"/>
      <c r="Q336" s="565"/>
      <c r="R336" s="565"/>
      <c r="S336" s="565"/>
      <c r="T336" s="565"/>
      <c r="U336" s="565"/>
      <c r="V336" s="565"/>
      <c r="W336" s="565"/>
      <c r="X336" s="565"/>
      <c r="Y336" s="565"/>
      <c r="Z336" s="565"/>
    </row>
    <row r="337" spans="1:26" ht="15.75" customHeight="1">
      <c r="A337" s="565"/>
      <c r="B337" s="565"/>
      <c r="C337" s="565"/>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row>
    <row r="338" spans="1:26" ht="15.75" customHeight="1">
      <c r="A338" s="565"/>
      <c r="B338" s="565"/>
      <c r="C338" s="565"/>
      <c r="D338" s="565"/>
      <c r="E338" s="565"/>
      <c r="F338" s="565"/>
      <c r="G338" s="565"/>
      <c r="H338" s="565"/>
      <c r="I338" s="565"/>
      <c r="J338" s="565"/>
      <c r="K338" s="565"/>
      <c r="L338" s="565"/>
      <c r="M338" s="565"/>
      <c r="N338" s="565"/>
      <c r="O338" s="565"/>
      <c r="P338" s="565"/>
      <c r="Q338" s="565"/>
      <c r="R338" s="565"/>
      <c r="S338" s="565"/>
      <c r="T338" s="565"/>
      <c r="U338" s="565"/>
      <c r="V338" s="565"/>
      <c r="W338" s="565"/>
      <c r="X338" s="565"/>
      <c r="Y338" s="565"/>
      <c r="Z338" s="565"/>
    </row>
    <row r="339" spans="1:26" ht="15.75" customHeight="1">
      <c r="A339" s="565"/>
      <c r="B339" s="565"/>
      <c r="C339" s="565"/>
      <c r="D339" s="565"/>
      <c r="E339" s="565"/>
      <c r="F339" s="565"/>
      <c r="G339" s="565"/>
      <c r="H339" s="565"/>
      <c r="I339" s="565"/>
      <c r="J339" s="565"/>
      <c r="K339" s="565"/>
      <c r="L339" s="565"/>
      <c r="M339" s="565"/>
      <c r="N339" s="565"/>
      <c r="O339" s="565"/>
      <c r="P339" s="565"/>
      <c r="Q339" s="565"/>
      <c r="R339" s="565"/>
      <c r="S339" s="565"/>
      <c r="T339" s="565"/>
      <c r="U339" s="565"/>
      <c r="V339" s="565"/>
      <c r="W339" s="565"/>
      <c r="X339" s="565"/>
      <c r="Y339" s="565"/>
      <c r="Z339" s="565"/>
    </row>
    <row r="340" spans="1:26" ht="15.75" customHeight="1">
      <c r="A340" s="565"/>
      <c r="B340" s="565"/>
      <c r="C340" s="565"/>
      <c r="D340" s="565"/>
      <c r="E340" s="565"/>
      <c r="F340" s="565"/>
      <c r="G340" s="565"/>
      <c r="H340" s="565"/>
      <c r="I340" s="565"/>
      <c r="J340" s="565"/>
      <c r="K340" s="565"/>
      <c r="L340" s="565"/>
      <c r="M340" s="565"/>
      <c r="N340" s="565"/>
      <c r="O340" s="565"/>
      <c r="P340" s="565"/>
      <c r="Q340" s="565"/>
      <c r="R340" s="565"/>
      <c r="S340" s="565"/>
      <c r="T340" s="565"/>
      <c r="U340" s="565"/>
      <c r="V340" s="565"/>
      <c r="W340" s="565"/>
      <c r="X340" s="565"/>
      <c r="Y340" s="565"/>
      <c r="Z340" s="565"/>
    </row>
    <row r="341" spans="1:26" ht="15.75" customHeight="1">
      <c r="A341" s="565"/>
      <c r="B341" s="565"/>
      <c r="C341" s="565"/>
      <c r="D341" s="565"/>
      <c r="E341" s="565"/>
      <c r="F341" s="565"/>
      <c r="G341" s="565"/>
      <c r="H341" s="565"/>
      <c r="I341" s="565"/>
      <c r="J341" s="565"/>
      <c r="K341" s="565"/>
      <c r="L341" s="565"/>
      <c r="M341" s="565"/>
      <c r="N341" s="565"/>
      <c r="O341" s="565"/>
      <c r="P341" s="565"/>
      <c r="Q341" s="565"/>
      <c r="R341" s="565"/>
      <c r="S341" s="565"/>
      <c r="T341" s="565"/>
      <c r="U341" s="565"/>
      <c r="V341" s="565"/>
      <c r="W341" s="565"/>
      <c r="X341" s="565"/>
      <c r="Y341" s="565"/>
      <c r="Z341" s="565"/>
    </row>
    <row r="342" spans="1:26" ht="15.75" customHeight="1">
      <c r="A342" s="565"/>
      <c r="B342" s="565"/>
      <c r="C342" s="565"/>
      <c r="D342" s="565"/>
      <c r="E342" s="565"/>
      <c r="F342" s="565"/>
      <c r="G342" s="565"/>
      <c r="H342" s="565"/>
      <c r="I342" s="565"/>
      <c r="J342" s="565"/>
      <c r="K342" s="565"/>
      <c r="L342" s="565"/>
      <c r="M342" s="565"/>
      <c r="N342" s="565"/>
      <c r="O342" s="565"/>
      <c r="P342" s="565"/>
      <c r="Q342" s="565"/>
      <c r="R342" s="565"/>
      <c r="S342" s="565"/>
      <c r="T342" s="565"/>
      <c r="U342" s="565"/>
      <c r="V342" s="565"/>
      <c r="W342" s="565"/>
      <c r="X342" s="565"/>
      <c r="Y342" s="565"/>
      <c r="Z342" s="565"/>
    </row>
    <row r="343" spans="1:26" ht="15.75" customHeight="1">
      <c r="A343" s="565"/>
      <c r="B343" s="565"/>
      <c r="C343" s="565"/>
      <c r="D343" s="565"/>
      <c r="E343" s="565"/>
      <c r="F343" s="565"/>
      <c r="G343" s="565"/>
      <c r="H343" s="565"/>
      <c r="I343" s="565"/>
      <c r="J343" s="565"/>
      <c r="K343" s="565"/>
      <c r="L343" s="565"/>
      <c r="M343" s="565"/>
      <c r="N343" s="565"/>
      <c r="O343" s="565"/>
      <c r="P343" s="565"/>
      <c r="Q343" s="565"/>
      <c r="R343" s="565"/>
      <c r="S343" s="565"/>
      <c r="T343" s="565"/>
      <c r="U343" s="565"/>
      <c r="V343" s="565"/>
      <c r="W343" s="565"/>
      <c r="X343" s="565"/>
      <c r="Y343" s="565"/>
      <c r="Z343" s="565"/>
    </row>
    <row r="344" spans="1:26" ht="15.75" customHeight="1">
      <c r="A344" s="565"/>
      <c r="B344" s="565"/>
      <c r="C344" s="565"/>
      <c r="D344" s="565"/>
      <c r="E344" s="565"/>
      <c r="F344" s="565"/>
      <c r="G344" s="565"/>
      <c r="H344" s="565"/>
      <c r="I344" s="565"/>
      <c r="J344" s="565"/>
      <c r="K344" s="565"/>
      <c r="L344" s="565"/>
      <c r="M344" s="565"/>
      <c r="N344" s="565"/>
      <c r="O344" s="565"/>
      <c r="P344" s="565"/>
      <c r="Q344" s="565"/>
      <c r="R344" s="565"/>
      <c r="S344" s="565"/>
      <c r="T344" s="565"/>
      <c r="U344" s="565"/>
      <c r="V344" s="565"/>
      <c r="W344" s="565"/>
      <c r="X344" s="565"/>
      <c r="Y344" s="565"/>
      <c r="Z344" s="565"/>
    </row>
    <row r="345" spans="1:26" ht="15.75" customHeight="1">
      <c r="A345" s="565"/>
      <c r="B345" s="565"/>
      <c r="C345" s="565"/>
      <c r="D345" s="565"/>
      <c r="E345" s="565"/>
      <c r="F345" s="565"/>
      <c r="G345" s="565"/>
      <c r="H345" s="565"/>
      <c r="I345" s="565"/>
      <c r="J345" s="565"/>
      <c r="K345" s="565"/>
      <c r="L345" s="565"/>
      <c r="M345" s="565"/>
      <c r="N345" s="565"/>
      <c r="O345" s="565"/>
      <c r="P345" s="565"/>
      <c r="Q345" s="565"/>
      <c r="R345" s="565"/>
      <c r="S345" s="565"/>
      <c r="T345" s="565"/>
      <c r="U345" s="565"/>
      <c r="V345" s="565"/>
      <c r="W345" s="565"/>
      <c r="X345" s="565"/>
      <c r="Y345" s="565"/>
      <c r="Z345" s="565"/>
    </row>
    <row r="346" spans="1:26" ht="15.75" customHeight="1">
      <c r="A346" s="565"/>
      <c r="B346" s="565"/>
      <c r="C346" s="565"/>
      <c r="D346" s="565"/>
      <c r="E346" s="565"/>
      <c r="F346" s="565"/>
      <c r="G346" s="565"/>
      <c r="H346" s="565"/>
      <c r="I346" s="565"/>
      <c r="J346" s="565"/>
      <c r="K346" s="565"/>
      <c r="L346" s="565"/>
      <c r="M346" s="565"/>
      <c r="N346" s="565"/>
      <c r="O346" s="565"/>
      <c r="P346" s="565"/>
      <c r="Q346" s="565"/>
      <c r="R346" s="565"/>
      <c r="S346" s="565"/>
      <c r="T346" s="565"/>
      <c r="U346" s="565"/>
      <c r="V346" s="565"/>
      <c r="W346" s="565"/>
      <c r="X346" s="565"/>
      <c r="Y346" s="565"/>
      <c r="Z346" s="565"/>
    </row>
    <row r="347" spans="1:26" ht="15.75" customHeight="1">
      <c r="A347" s="565"/>
      <c r="B347" s="565"/>
      <c r="C347" s="565"/>
      <c r="D347" s="565"/>
      <c r="E347" s="565"/>
      <c r="F347" s="565"/>
      <c r="G347" s="565"/>
      <c r="H347" s="565"/>
      <c r="I347" s="565"/>
      <c r="J347" s="565"/>
      <c r="K347" s="565"/>
      <c r="L347" s="565"/>
      <c r="M347" s="565"/>
      <c r="N347" s="565"/>
      <c r="O347" s="565"/>
      <c r="P347" s="565"/>
      <c r="Q347" s="565"/>
      <c r="R347" s="565"/>
      <c r="S347" s="565"/>
      <c r="T347" s="565"/>
      <c r="U347" s="565"/>
      <c r="V347" s="565"/>
      <c r="W347" s="565"/>
      <c r="X347" s="565"/>
      <c r="Y347" s="565"/>
      <c r="Z347" s="565"/>
    </row>
    <row r="348" spans="1:26" ht="15.75" customHeight="1">
      <c r="A348" s="565"/>
      <c r="B348" s="565"/>
      <c r="C348" s="565"/>
      <c r="D348" s="565"/>
      <c r="E348" s="565"/>
      <c r="F348" s="565"/>
      <c r="G348" s="565"/>
      <c r="H348" s="565"/>
      <c r="I348" s="565"/>
      <c r="J348" s="565"/>
      <c r="K348" s="565"/>
      <c r="L348" s="565"/>
      <c r="M348" s="565"/>
      <c r="N348" s="565"/>
      <c r="O348" s="565"/>
      <c r="P348" s="565"/>
      <c r="Q348" s="565"/>
      <c r="R348" s="565"/>
      <c r="S348" s="565"/>
      <c r="T348" s="565"/>
      <c r="U348" s="565"/>
      <c r="V348" s="565"/>
      <c r="W348" s="565"/>
      <c r="X348" s="565"/>
      <c r="Y348" s="565"/>
      <c r="Z348" s="565"/>
    </row>
    <row r="349" spans="1:26" ht="15.75" customHeight="1">
      <c r="A349" s="565"/>
      <c r="B349" s="565"/>
      <c r="C349" s="565"/>
      <c r="D349" s="565"/>
      <c r="E349" s="565"/>
      <c r="F349" s="565"/>
      <c r="G349" s="565"/>
      <c r="H349" s="565"/>
      <c r="I349" s="565"/>
      <c r="J349" s="565"/>
      <c r="K349" s="565"/>
      <c r="L349" s="565"/>
      <c r="M349" s="565"/>
      <c r="N349" s="565"/>
      <c r="O349" s="565"/>
      <c r="P349" s="565"/>
      <c r="Q349" s="565"/>
      <c r="R349" s="565"/>
      <c r="S349" s="565"/>
      <c r="T349" s="565"/>
      <c r="U349" s="565"/>
      <c r="V349" s="565"/>
      <c r="W349" s="565"/>
      <c r="X349" s="565"/>
      <c r="Y349" s="565"/>
      <c r="Z349" s="565"/>
    </row>
    <row r="350" spans="1:26" ht="15.75" customHeight="1">
      <c r="A350" s="565"/>
      <c r="B350" s="565"/>
      <c r="C350" s="565"/>
      <c r="D350" s="565"/>
      <c r="E350" s="565"/>
      <c r="F350" s="565"/>
      <c r="G350" s="565"/>
      <c r="H350" s="565"/>
      <c r="I350" s="565"/>
      <c r="J350" s="565"/>
      <c r="K350" s="565"/>
      <c r="L350" s="565"/>
      <c r="M350" s="565"/>
      <c r="N350" s="565"/>
      <c r="O350" s="565"/>
      <c r="P350" s="565"/>
      <c r="Q350" s="565"/>
      <c r="R350" s="565"/>
      <c r="S350" s="565"/>
      <c r="T350" s="565"/>
      <c r="U350" s="565"/>
      <c r="V350" s="565"/>
      <c r="W350" s="565"/>
      <c r="X350" s="565"/>
      <c r="Y350" s="565"/>
      <c r="Z350" s="565"/>
    </row>
    <row r="351" spans="1:26" ht="15.75" customHeight="1">
      <c r="A351" s="565"/>
      <c r="B351" s="565"/>
      <c r="C351" s="565"/>
      <c r="D351" s="565"/>
      <c r="E351" s="565"/>
      <c r="F351" s="565"/>
      <c r="G351" s="565"/>
      <c r="H351" s="565"/>
      <c r="I351" s="565"/>
      <c r="J351" s="565"/>
      <c r="K351" s="565"/>
      <c r="L351" s="565"/>
      <c r="M351" s="565"/>
      <c r="N351" s="565"/>
      <c r="O351" s="565"/>
      <c r="P351" s="565"/>
      <c r="Q351" s="565"/>
      <c r="R351" s="565"/>
      <c r="S351" s="565"/>
      <c r="T351" s="565"/>
      <c r="U351" s="565"/>
      <c r="V351" s="565"/>
      <c r="W351" s="565"/>
      <c r="X351" s="565"/>
      <c r="Y351" s="565"/>
      <c r="Z351" s="565"/>
    </row>
    <row r="352" spans="1:26" ht="15.75" customHeight="1">
      <c r="A352" s="565"/>
      <c r="B352" s="565"/>
      <c r="C352" s="565"/>
      <c r="D352" s="565"/>
      <c r="E352" s="565"/>
      <c r="F352" s="565"/>
      <c r="G352" s="565"/>
      <c r="H352" s="565"/>
      <c r="I352" s="565"/>
      <c r="J352" s="565"/>
      <c r="K352" s="565"/>
      <c r="L352" s="565"/>
      <c r="M352" s="565"/>
      <c r="N352" s="565"/>
      <c r="O352" s="565"/>
      <c r="P352" s="565"/>
      <c r="Q352" s="565"/>
      <c r="R352" s="565"/>
      <c r="S352" s="565"/>
      <c r="T352" s="565"/>
      <c r="U352" s="565"/>
      <c r="V352" s="565"/>
      <c r="W352" s="565"/>
      <c r="X352" s="565"/>
      <c r="Y352" s="565"/>
      <c r="Z352" s="565"/>
    </row>
    <row r="353" spans="1:26" ht="15.75" customHeight="1">
      <c r="A353" s="565"/>
      <c r="B353" s="565"/>
      <c r="C353" s="565"/>
      <c r="D353" s="565"/>
      <c r="E353" s="565"/>
      <c r="F353" s="565"/>
      <c r="G353" s="565"/>
      <c r="H353" s="565"/>
      <c r="I353" s="565"/>
      <c r="J353" s="565"/>
      <c r="K353" s="565"/>
      <c r="L353" s="565"/>
      <c r="M353" s="565"/>
      <c r="N353" s="565"/>
      <c r="O353" s="565"/>
      <c r="P353" s="565"/>
      <c r="Q353" s="565"/>
      <c r="R353" s="565"/>
      <c r="S353" s="565"/>
      <c r="T353" s="565"/>
      <c r="U353" s="565"/>
      <c r="V353" s="565"/>
      <c r="W353" s="565"/>
      <c r="X353" s="565"/>
      <c r="Y353" s="565"/>
      <c r="Z353" s="565"/>
    </row>
    <row r="354" spans="1:26" ht="15.75" customHeight="1">
      <c r="A354" s="565"/>
      <c r="B354" s="565"/>
      <c r="C354" s="565"/>
      <c r="D354" s="565"/>
      <c r="E354" s="565"/>
      <c r="F354" s="565"/>
      <c r="G354" s="565"/>
      <c r="H354" s="565"/>
      <c r="I354" s="565"/>
      <c r="J354" s="565"/>
      <c r="K354" s="565"/>
      <c r="L354" s="565"/>
      <c r="M354" s="565"/>
      <c r="N354" s="565"/>
      <c r="O354" s="565"/>
      <c r="P354" s="565"/>
      <c r="Q354" s="565"/>
      <c r="R354" s="565"/>
      <c r="S354" s="565"/>
      <c r="T354" s="565"/>
      <c r="U354" s="565"/>
      <c r="V354" s="565"/>
      <c r="W354" s="565"/>
      <c r="X354" s="565"/>
      <c r="Y354" s="565"/>
      <c r="Z354" s="565"/>
    </row>
    <row r="355" spans="1:26" ht="15.75" customHeight="1">
      <c r="A355" s="565"/>
      <c r="B355" s="565"/>
      <c r="C355" s="565"/>
      <c r="D355" s="565"/>
      <c r="E355" s="565"/>
      <c r="F355" s="565"/>
      <c r="G355" s="565"/>
      <c r="H355" s="565"/>
      <c r="I355" s="565"/>
      <c r="J355" s="565"/>
      <c r="K355" s="565"/>
      <c r="L355" s="565"/>
      <c r="M355" s="565"/>
      <c r="N355" s="565"/>
      <c r="O355" s="565"/>
      <c r="P355" s="565"/>
      <c r="Q355" s="565"/>
      <c r="R355" s="565"/>
      <c r="S355" s="565"/>
      <c r="T355" s="565"/>
      <c r="U355" s="565"/>
      <c r="V355" s="565"/>
      <c r="W355" s="565"/>
      <c r="X355" s="565"/>
      <c r="Y355" s="565"/>
      <c r="Z355" s="565"/>
    </row>
    <row r="356" spans="1:26" ht="15.75" customHeight="1">
      <c r="A356" s="565"/>
      <c r="B356" s="565"/>
      <c r="C356" s="565"/>
      <c r="D356" s="565"/>
      <c r="E356" s="565"/>
      <c r="F356" s="565"/>
      <c r="G356" s="565"/>
      <c r="H356" s="565"/>
      <c r="I356" s="565"/>
      <c r="J356" s="565"/>
      <c r="K356" s="565"/>
      <c r="L356" s="565"/>
      <c r="M356" s="565"/>
      <c r="N356" s="565"/>
      <c r="O356" s="565"/>
      <c r="P356" s="565"/>
      <c r="Q356" s="565"/>
      <c r="R356" s="565"/>
      <c r="S356" s="565"/>
      <c r="T356" s="565"/>
      <c r="U356" s="565"/>
      <c r="V356" s="565"/>
      <c r="W356" s="565"/>
      <c r="X356" s="565"/>
      <c r="Y356" s="565"/>
      <c r="Z356" s="565"/>
    </row>
    <row r="357" spans="1:26" ht="15.75" customHeight="1">
      <c r="A357" s="565"/>
      <c r="B357" s="565"/>
      <c r="C357" s="565"/>
      <c r="D357" s="565"/>
      <c r="E357" s="565"/>
      <c r="F357" s="565"/>
      <c r="G357" s="565"/>
      <c r="H357" s="565"/>
      <c r="I357" s="565"/>
      <c r="J357" s="565"/>
      <c r="K357" s="565"/>
      <c r="L357" s="565"/>
      <c r="M357" s="565"/>
      <c r="N357" s="565"/>
      <c r="O357" s="565"/>
      <c r="P357" s="565"/>
      <c r="Q357" s="565"/>
      <c r="R357" s="565"/>
      <c r="S357" s="565"/>
      <c r="T357" s="565"/>
      <c r="U357" s="565"/>
      <c r="V357" s="565"/>
      <c r="W357" s="565"/>
      <c r="X357" s="565"/>
      <c r="Y357" s="565"/>
      <c r="Z357" s="565"/>
    </row>
    <row r="358" spans="1:26" ht="15.75" customHeight="1">
      <c r="A358" s="565"/>
      <c r="B358" s="565"/>
      <c r="C358" s="565"/>
      <c r="D358" s="565"/>
      <c r="E358" s="565"/>
      <c r="F358" s="565"/>
      <c r="G358" s="565"/>
      <c r="H358" s="565"/>
      <c r="I358" s="565"/>
      <c r="J358" s="565"/>
      <c r="K358" s="565"/>
      <c r="L358" s="565"/>
      <c r="M358" s="565"/>
      <c r="N358" s="565"/>
      <c r="O358" s="565"/>
      <c r="P358" s="565"/>
      <c r="Q358" s="565"/>
      <c r="R358" s="565"/>
      <c r="S358" s="565"/>
      <c r="T358" s="565"/>
      <c r="U358" s="565"/>
      <c r="V358" s="565"/>
      <c r="W358" s="565"/>
      <c r="X358" s="565"/>
      <c r="Y358" s="565"/>
      <c r="Z358" s="565"/>
    </row>
    <row r="359" spans="1:26" ht="15.75" customHeight="1">
      <c r="A359" s="565"/>
      <c r="B359" s="565"/>
      <c r="C359" s="565"/>
      <c r="D359" s="565"/>
      <c r="E359" s="565"/>
      <c r="F359" s="565"/>
      <c r="G359" s="565"/>
      <c r="H359" s="565"/>
      <c r="I359" s="565"/>
      <c r="J359" s="565"/>
      <c r="K359" s="565"/>
      <c r="L359" s="565"/>
      <c r="M359" s="565"/>
      <c r="N359" s="565"/>
      <c r="O359" s="565"/>
      <c r="P359" s="565"/>
      <c r="Q359" s="565"/>
      <c r="R359" s="565"/>
      <c r="S359" s="565"/>
      <c r="T359" s="565"/>
      <c r="U359" s="565"/>
      <c r="V359" s="565"/>
      <c r="W359" s="565"/>
      <c r="X359" s="565"/>
      <c r="Y359" s="565"/>
      <c r="Z359" s="565"/>
    </row>
    <row r="360" spans="1:26" ht="15.75" customHeight="1">
      <c r="A360" s="565"/>
      <c r="B360" s="565"/>
      <c r="C360" s="565"/>
      <c r="D360" s="565"/>
      <c r="E360" s="565"/>
      <c r="F360" s="565"/>
      <c r="G360" s="565"/>
      <c r="H360" s="565"/>
      <c r="I360" s="565"/>
      <c r="J360" s="565"/>
      <c r="K360" s="565"/>
      <c r="L360" s="565"/>
      <c r="M360" s="565"/>
      <c r="N360" s="565"/>
      <c r="O360" s="565"/>
      <c r="P360" s="565"/>
      <c r="Q360" s="565"/>
      <c r="R360" s="565"/>
      <c r="S360" s="565"/>
      <c r="T360" s="565"/>
      <c r="U360" s="565"/>
      <c r="V360" s="565"/>
      <c r="W360" s="565"/>
      <c r="X360" s="565"/>
      <c r="Y360" s="565"/>
      <c r="Z360" s="565"/>
    </row>
    <row r="361" spans="1:26" ht="15.75" customHeight="1">
      <c r="A361" s="565"/>
      <c r="B361" s="565"/>
      <c r="C361" s="565"/>
      <c r="D361" s="565"/>
      <c r="E361" s="565"/>
      <c r="F361" s="565"/>
      <c r="G361" s="565"/>
      <c r="H361" s="565"/>
      <c r="I361" s="565"/>
      <c r="J361" s="565"/>
      <c r="K361" s="565"/>
      <c r="L361" s="565"/>
      <c r="M361" s="565"/>
      <c r="N361" s="565"/>
      <c r="O361" s="565"/>
      <c r="P361" s="565"/>
      <c r="Q361" s="565"/>
      <c r="R361" s="565"/>
      <c r="S361" s="565"/>
      <c r="T361" s="565"/>
      <c r="U361" s="565"/>
      <c r="V361" s="565"/>
      <c r="W361" s="565"/>
      <c r="X361" s="565"/>
      <c r="Y361" s="565"/>
      <c r="Z361" s="565"/>
    </row>
    <row r="362" spans="1:26" ht="15.75" customHeight="1">
      <c r="A362" s="565"/>
      <c r="B362" s="565"/>
      <c r="C362" s="565"/>
      <c r="D362" s="565"/>
      <c r="E362" s="565"/>
      <c r="F362" s="565"/>
      <c r="G362" s="565"/>
      <c r="H362" s="565"/>
      <c r="I362" s="565"/>
      <c r="J362" s="565"/>
      <c r="K362" s="565"/>
      <c r="L362" s="565"/>
      <c r="M362" s="565"/>
      <c r="N362" s="565"/>
      <c r="O362" s="565"/>
      <c r="P362" s="565"/>
      <c r="Q362" s="565"/>
      <c r="R362" s="565"/>
      <c r="S362" s="565"/>
      <c r="T362" s="565"/>
      <c r="U362" s="565"/>
      <c r="V362" s="565"/>
      <c r="W362" s="565"/>
      <c r="X362" s="565"/>
      <c r="Y362" s="565"/>
      <c r="Z362" s="565"/>
    </row>
    <row r="363" spans="1:26" ht="15.75" customHeight="1">
      <c r="A363" s="565"/>
      <c r="B363" s="565"/>
      <c r="C363" s="565"/>
      <c r="D363" s="565"/>
      <c r="E363" s="565"/>
      <c r="F363" s="565"/>
      <c r="G363" s="565"/>
      <c r="H363" s="565"/>
      <c r="I363" s="565"/>
      <c r="J363" s="565"/>
      <c r="K363" s="565"/>
      <c r="L363" s="565"/>
      <c r="M363" s="565"/>
      <c r="N363" s="565"/>
      <c r="O363" s="565"/>
      <c r="P363" s="565"/>
      <c r="Q363" s="565"/>
      <c r="R363" s="565"/>
      <c r="S363" s="565"/>
      <c r="T363" s="565"/>
      <c r="U363" s="565"/>
      <c r="V363" s="565"/>
      <c r="W363" s="565"/>
      <c r="X363" s="565"/>
      <c r="Y363" s="565"/>
      <c r="Z363" s="565"/>
    </row>
    <row r="364" spans="1:26" ht="15.75" customHeight="1">
      <c r="A364" s="565"/>
      <c r="B364" s="565"/>
      <c r="C364" s="565"/>
      <c r="D364" s="565"/>
      <c r="E364" s="565"/>
      <c r="F364" s="565"/>
      <c r="G364" s="565"/>
      <c r="H364" s="565"/>
      <c r="I364" s="565"/>
      <c r="J364" s="565"/>
      <c r="K364" s="565"/>
      <c r="L364" s="565"/>
      <c r="M364" s="565"/>
      <c r="N364" s="565"/>
      <c r="O364" s="565"/>
      <c r="P364" s="565"/>
      <c r="Q364" s="565"/>
      <c r="R364" s="565"/>
      <c r="S364" s="565"/>
      <c r="T364" s="565"/>
      <c r="U364" s="565"/>
      <c r="V364" s="565"/>
      <c r="W364" s="565"/>
      <c r="X364" s="565"/>
      <c r="Y364" s="565"/>
      <c r="Z364" s="565"/>
    </row>
    <row r="365" spans="1:26" ht="15.75" customHeight="1">
      <c r="A365" s="565"/>
      <c r="B365" s="565"/>
      <c r="C365" s="565"/>
      <c r="D365" s="565"/>
      <c r="E365" s="565"/>
      <c r="F365" s="565"/>
      <c r="G365" s="565"/>
      <c r="H365" s="565"/>
      <c r="I365" s="565"/>
      <c r="J365" s="565"/>
      <c r="K365" s="565"/>
      <c r="L365" s="565"/>
      <c r="M365" s="565"/>
      <c r="N365" s="565"/>
      <c r="O365" s="565"/>
      <c r="P365" s="565"/>
      <c r="Q365" s="565"/>
      <c r="R365" s="565"/>
      <c r="S365" s="565"/>
      <c r="T365" s="565"/>
      <c r="U365" s="565"/>
      <c r="V365" s="565"/>
      <c r="W365" s="565"/>
      <c r="X365" s="565"/>
      <c r="Y365" s="565"/>
      <c r="Z365" s="565"/>
    </row>
    <row r="366" spans="1:26" ht="15.75" customHeight="1">
      <c r="A366" s="565"/>
      <c r="B366" s="565"/>
      <c r="C366" s="565"/>
      <c r="D366" s="565"/>
      <c r="E366" s="565"/>
      <c r="F366" s="565"/>
      <c r="G366" s="565"/>
      <c r="H366" s="565"/>
      <c r="I366" s="565"/>
      <c r="J366" s="565"/>
      <c r="K366" s="565"/>
      <c r="L366" s="565"/>
      <c r="M366" s="565"/>
      <c r="N366" s="565"/>
      <c r="O366" s="565"/>
      <c r="P366" s="565"/>
      <c r="Q366" s="565"/>
      <c r="R366" s="565"/>
      <c r="S366" s="565"/>
      <c r="T366" s="565"/>
      <c r="U366" s="565"/>
      <c r="V366" s="565"/>
      <c r="W366" s="565"/>
      <c r="X366" s="565"/>
      <c r="Y366" s="565"/>
      <c r="Z366" s="565"/>
    </row>
    <row r="367" spans="1:26" ht="15.75" customHeight="1">
      <c r="A367" s="565"/>
      <c r="B367" s="565"/>
      <c r="C367" s="565"/>
      <c r="D367" s="565"/>
      <c r="E367" s="565"/>
      <c r="F367" s="565"/>
      <c r="G367" s="565"/>
      <c r="H367" s="565"/>
      <c r="I367" s="565"/>
      <c r="J367" s="565"/>
      <c r="K367" s="565"/>
      <c r="L367" s="565"/>
      <c r="M367" s="565"/>
      <c r="N367" s="565"/>
      <c r="O367" s="565"/>
      <c r="P367" s="565"/>
      <c r="Q367" s="565"/>
      <c r="R367" s="565"/>
      <c r="S367" s="565"/>
      <c r="T367" s="565"/>
      <c r="U367" s="565"/>
      <c r="V367" s="565"/>
      <c r="W367" s="565"/>
      <c r="X367" s="565"/>
      <c r="Y367" s="565"/>
      <c r="Z367" s="565"/>
    </row>
    <row r="368" spans="1:26" ht="15.75" customHeight="1">
      <c r="A368" s="565"/>
      <c r="B368" s="565"/>
      <c r="C368" s="565"/>
      <c r="D368" s="565"/>
      <c r="E368" s="565"/>
      <c r="F368" s="565"/>
      <c r="G368" s="565"/>
      <c r="H368" s="565"/>
      <c r="I368" s="565"/>
      <c r="J368" s="565"/>
      <c r="K368" s="565"/>
      <c r="L368" s="565"/>
      <c r="M368" s="565"/>
      <c r="N368" s="565"/>
      <c r="O368" s="565"/>
      <c r="P368" s="565"/>
      <c r="Q368" s="565"/>
      <c r="R368" s="565"/>
      <c r="S368" s="565"/>
      <c r="T368" s="565"/>
      <c r="U368" s="565"/>
      <c r="V368" s="565"/>
      <c r="W368" s="565"/>
      <c r="X368" s="565"/>
      <c r="Y368" s="565"/>
      <c r="Z368" s="565"/>
    </row>
    <row r="369" spans="1:26" ht="15.75" customHeight="1">
      <c r="A369" s="565"/>
      <c r="B369" s="565"/>
      <c r="C369" s="565"/>
      <c r="D369" s="565"/>
      <c r="E369" s="565"/>
      <c r="F369" s="565"/>
      <c r="G369" s="565"/>
      <c r="H369" s="565"/>
      <c r="I369" s="565"/>
      <c r="J369" s="565"/>
      <c r="K369" s="565"/>
      <c r="L369" s="565"/>
      <c r="M369" s="565"/>
      <c r="N369" s="565"/>
      <c r="O369" s="565"/>
      <c r="P369" s="565"/>
      <c r="Q369" s="565"/>
      <c r="R369" s="565"/>
      <c r="S369" s="565"/>
      <c r="T369" s="565"/>
      <c r="U369" s="565"/>
      <c r="V369" s="565"/>
      <c r="W369" s="565"/>
      <c r="X369" s="565"/>
      <c r="Y369" s="565"/>
      <c r="Z369" s="565"/>
    </row>
    <row r="370" spans="1:26" ht="15.75" customHeight="1">
      <c r="A370" s="565"/>
      <c r="B370" s="565"/>
      <c r="C370" s="565"/>
      <c r="D370" s="565"/>
      <c r="E370" s="565"/>
      <c r="F370" s="565"/>
      <c r="G370" s="565"/>
      <c r="H370" s="565"/>
      <c r="I370" s="565"/>
      <c r="J370" s="565"/>
      <c r="K370" s="565"/>
      <c r="L370" s="565"/>
      <c r="M370" s="565"/>
      <c r="N370" s="565"/>
      <c r="O370" s="565"/>
      <c r="P370" s="565"/>
      <c r="Q370" s="565"/>
      <c r="R370" s="565"/>
      <c r="S370" s="565"/>
      <c r="T370" s="565"/>
      <c r="U370" s="565"/>
      <c r="V370" s="565"/>
      <c r="W370" s="565"/>
      <c r="X370" s="565"/>
      <c r="Y370" s="565"/>
      <c r="Z370" s="565"/>
    </row>
    <row r="371" spans="1:26" ht="15.75" customHeight="1">
      <c r="A371" s="565"/>
      <c r="B371" s="565"/>
      <c r="C371" s="565"/>
      <c r="D371" s="565"/>
      <c r="E371" s="565"/>
      <c r="F371" s="565"/>
      <c r="G371" s="565"/>
      <c r="H371" s="565"/>
      <c r="I371" s="565"/>
      <c r="J371" s="565"/>
      <c r="K371" s="565"/>
      <c r="L371" s="565"/>
      <c r="M371" s="565"/>
      <c r="N371" s="565"/>
      <c r="O371" s="565"/>
      <c r="P371" s="565"/>
      <c r="Q371" s="565"/>
      <c r="R371" s="565"/>
      <c r="S371" s="565"/>
      <c r="T371" s="565"/>
      <c r="U371" s="565"/>
      <c r="V371" s="565"/>
      <c r="W371" s="565"/>
      <c r="X371" s="565"/>
      <c r="Y371" s="565"/>
      <c r="Z371" s="565"/>
    </row>
    <row r="372" spans="1:26" ht="15.75" customHeight="1">
      <c r="A372" s="565"/>
      <c r="B372" s="565"/>
      <c r="C372" s="565"/>
      <c r="D372" s="565"/>
      <c r="E372" s="565"/>
      <c r="F372" s="565"/>
      <c r="G372" s="565"/>
      <c r="H372" s="565"/>
      <c r="I372" s="565"/>
      <c r="J372" s="565"/>
      <c r="K372" s="565"/>
      <c r="L372" s="565"/>
      <c r="M372" s="565"/>
      <c r="N372" s="565"/>
      <c r="O372" s="565"/>
      <c r="P372" s="565"/>
      <c r="Q372" s="565"/>
      <c r="R372" s="565"/>
      <c r="S372" s="565"/>
      <c r="T372" s="565"/>
      <c r="U372" s="565"/>
      <c r="V372" s="565"/>
      <c r="W372" s="565"/>
      <c r="X372" s="565"/>
      <c r="Y372" s="565"/>
      <c r="Z372" s="565"/>
    </row>
    <row r="373" spans="1:26" ht="15.75" customHeight="1">
      <c r="A373" s="565"/>
      <c r="B373" s="565"/>
      <c r="C373" s="565"/>
      <c r="D373" s="565"/>
      <c r="E373" s="565"/>
      <c r="F373" s="565"/>
      <c r="G373" s="565"/>
      <c r="H373" s="565"/>
      <c r="I373" s="565"/>
      <c r="J373" s="565"/>
      <c r="K373" s="565"/>
      <c r="L373" s="565"/>
      <c r="M373" s="565"/>
      <c r="N373" s="565"/>
      <c r="O373" s="565"/>
      <c r="P373" s="565"/>
      <c r="Q373" s="565"/>
      <c r="R373" s="565"/>
      <c r="S373" s="565"/>
      <c r="T373" s="565"/>
      <c r="U373" s="565"/>
      <c r="V373" s="565"/>
      <c r="W373" s="565"/>
      <c r="X373" s="565"/>
      <c r="Y373" s="565"/>
      <c r="Z373" s="565"/>
    </row>
    <row r="374" spans="1:26" ht="15.75" customHeight="1">
      <c r="A374" s="565"/>
      <c r="B374" s="565"/>
      <c r="C374" s="565"/>
      <c r="D374" s="565"/>
      <c r="E374" s="565"/>
      <c r="F374" s="565"/>
      <c r="G374" s="565"/>
      <c r="H374" s="565"/>
      <c r="I374" s="565"/>
      <c r="J374" s="565"/>
      <c r="K374" s="565"/>
      <c r="L374" s="565"/>
      <c r="M374" s="565"/>
      <c r="N374" s="565"/>
      <c r="O374" s="565"/>
      <c r="P374" s="565"/>
      <c r="Q374" s="565"/>
      <c r="R374" s="565"/>
      <c r="S374" s="565"/>
      <c r="T374" s="565"/>
      <c r="U374" s="565"/>
      <c r="V374" s="565"/>
      <c r="W374" s="565"/>
      <c r="X374" s="565"/>
      <c r="Y374" s="565"/>
      <c r="Z374" s="565"/>
    </row>
    <row r="375" spans="1:26" ht="15.75" customHeight="1">
      <c r="A375" s="565"/>
      <c r="B375" s="565"/>
      <c r="C375" s="565"/>
      <c r="D375" s="565"/>
      <c r="E375" s="565"/>
      <c r="F375" s="565"/>
      <c r="G375" s="565"/>
      <c r="H375" s="565"/>
      <c r="I375" s="565"/>
      <c r="J375" s="565"/>
      <c r="K375" s="565"/>
      <c r="L375" s="565"/>
      <c r="M375" s="565"/>
      <c r="N375" s="565"/>
      <c r="O375" s="565"/>
      <c r="P375" s="565"/>
      <c r="Q375" s="565"/>
      <c r="R375" s="565"/>
      <c r="S375" s="565"/>
      <c r="T375" s="565"/>
      <c r="U375" s="565"/>
      <c r="V375" s="565"/>
      <c r="W375" s="565"/>
      <c r="X375" s="565"/>
      <c r="Y375" s="565"/>
      <c r="Z375" s="565"/>
    </row>
    <row r="376" spans="1:26" ht="15.75" customHeight="1">
      <c r="A376" s="565"/>
      <c r="B376" s="565"/>
      <c r="C376" s="565"/>
      <c r="D376" s="565"/>
      <c r="E376" s="565"/>
      <c r="F376" s="565"/>
      <c r="G376" s="565"/>
      <c r="H376" s="565"/>
      <c r="I376" s="565"/>
      <c r="J376" s="565"/>
      <c r="K376" s="565"/>
      <c r="L376" s="565"/>
      <c r="M376" s="565"/>
      <c r="N376" s="565"/>
      <c r="O376" s="565"/>
      <c r="P376" s="565"/>
      <c r="Q376" s="565"/>
      <c r="R376" s="565"/>
      <c r="S376" s="565"/>
      <c r="T376" s="565"/>
      <c r="U376" s="565"/>
      <c r="V376" s="565"/>
      <c r="W376" s="565"/>
      <c r="X376" s="565"/>
      <c r="Y376" s="565"/>
      <c r="Z376" s="565"/>
    </row>
    <row r="377" spans="1:26" ht="15.75" customHeight="1">
      <c r="A377" s="565"/>
      <c r="B377" s="565"/>
      <c r="C377" s="565"/>
      <c r="D377" s="565"/>
      <c r="E377" s="565"/>
      <c r="F377" s="565"/>
      <c r="G377" s="565"/>
      <c r="H377" s="565"/>
      <c r="I377" s="565"/>
      <c r="J377" s="565"/>
      <c r="K377" s="565"/>
      <c r="L377" s="565"/>
      <c r="M377" s="565"/>
      <c r="N377" s="565"/>
      <c r="O377" s="565"/>
      <c r="P377" s="565"/>
      <c r="Q377" s="565"/>
      <c r="R377" s="565"/>
      <c r="S377" s="565"/>
      <c r="T377" s="565"/>
      <c r="U377" s="565"/>
      <c r="V377" s="565"/>
      <c r="W377" s="565"/>
      <c r="X377" s="565"/>
      <c r="Y377" s="565"/>
      <c r="Z377" s="565"/>
    </row>
    <row r="378" spans="1:26" ht="15.75" customHeight="1">
      <c r="A378" s="565"/>
      <c r="B378" s="565"/>
      <c r="C378" s="565"/>
      <c r="D378" s="565"/>
      <c r="E378" s="565"/>
      <c r="F378" s="565"/>
      <c r="G378" s="565"/>
      <c r="H378" s="565"/>
      <c r="I378" s="565"/>
      <c r="J378" s="565"/>
      <c r="K378" s="565"/>
      <c r="L378" s="565"/>
      <c r="M378" s="565"/>
      <c r="N378" s="565"/>
      <c r="O378" s="565"/>
      <c r="P378" s="565"/>
      <c r="Q378" s="565"/>
      <c r="R378" s="565"/>
      <c r="S378" s="565"/>
      <c r="T378" s="565"/>
      <c r="U378" s="565"/>
      <c r="V378" s="565"/>
      <c r="W378" s="565"/>
      <c r="X378" s="565"/>
      <c r="Y378" s="565"/>
      <c r="Z378" s="565"/>
    </row>
    <row r="379" spans="1:26" ht="15.75" customHeight="1">
      <c r="A379" s="565"/>
      <c r="B379" s="565"/>
      <c r="C379" s="565"/>
      <c r="D379" s="565"/>
      <c r="E379" s="565"/>
      <c r="F379" s="565"/>
      <c r="G379" s="565"/>
      <c r="H379" s="565"/>
      <c r="I379" s="565"/>
      <c r="J379" s="565"/>
      <c r="K379" s="565"/>
      <c r="L379" s="565"/>
      <c r="M379" s="565"/>
      <c r="N379" s="565"/>
      <c r="O379" s="565"/>
      <c r="P379" s="565"/>
      <c r="Q379" s="565"/>
      <c r="R379" s="565"/>
      <c r="S379" s="565"/>
      <c r="T379" s="565"/>
      <c r="U379" s="565"/>
      <c r="V379" s="565"/>
      <c r="W379" s="565"/>
      <c r="X379" s="565"/>
      <c r="Y379" s="565"/>
      <c r="Z379" s="565"/>
    </row>
    <row r="380" spans="1:26" ht="15.75" customHeight="1">
      <c r="A380" s="565"/>
      <c r="B380" s="565"/>
      <c r="C380" s="565"/>
      <c r="D380" s="565"/>
      <c r="E380" s="565"/>
      <c r="F380" s="565"/>
      <c r="G380" s="565"/>
      <c r="H380" s="565"/>
      <c r="I380" s="565"/>
      <c r="J380" s="565"/>
      <c r="K380" s="565"/>
      <c r="L380" s="565"/>
      <c r="M380" s="565"/>
      <c r="N380" s="565"/>
      <c r="O380" s="565"/>
      <c r="P380" s="565"/>
      <c r="Q380" s="565"/>
      <c r="R380" s="565"/>
      <c r="S380" s="565"/>
      <c r="T380" s="565"/>
      <c r="U380" s="565"/>
      <c r="V380" s="565"/>
      <c r="W380" s="565"/>
      <c r="X380" s="565"/>
      <c r="Y380" s="565"/>
      <c r="Z380" s="565"/>
    </row>
    <row r="381" spans="1:26" ht="15.75" customHeight="1">
      <c r="A381" s="565"/>
      <c r="B381" s="565"/>
      <c r="C381" s="565"/>
      <c r="D381" s="565"/>
      <c r="E381" s="565"/>
      <c r="F381" s="565"/>
      <c r="G381" s="565"/>
      <c r="H381" s="565"/>
      <c r="I381" s="565"/>
      <c r="J381" s="565"/>
      <c r="K381" s="565"/>
      <c r="L381" s="565"/>
      <c r="M381" s="565"/>
      <c r="N381" s="565"/>
      <c r="O381" s="565"/>
      <c r="P381" s="565"/>
      <c r="Q381" s="565"/>
      <c r="R381" s="565"/>
      <c r="S381" s="565"/>
      <c r="T381" s="565"/>
      <c r="U381" s="565"/>
      <c r="V381" s="565"/>
      <c r="W381" s="565"/>
      <c r="X381" s="565"/>
      <c r="Y381" s="565"/>
      <c r="Z381" s="565"/>
    </row>
    <row r="382" spans="1:26" ht="15.75" customHeight="1">
      <c r="A382" s="565"/>
      <c r="B382" s="565"/>
      <c r="C382" s="565"/>
      <c r="D382" s="565"/>
      <c r="E382" s="565"/>
      <c r="F382" s="565"/>
      <c r="G382" s="565"/>
      <c r="H382" s="565"/>
      <c r="I382" s="565"/>
      <c r="J382" s="565"/>
      <c r="K382" s="565"/>
      <c r="L382" s="565"/>
      <c r="M382" s="565"/>
      <c r="N382" s="565"/>
      <c r="O382" s="565"/>
      <c r="P382" s="565"/>
      <c r="Q382" s="565"/>
      <c r="R382" s="565"/>
      <c r="S382" s="565"/>
      <c r="T382" s="565"/>
      <c r="U382" s="565"/>
      <c r="V382" s="565"/>
      <c r="W382" s="565"/>
      <c r="X382" s="565"/>
      <c r="Y382" s="565"/>
      <c r="Z382" s="565"/>
    </row>
    <row r="383" spans="1:26" ht="15.75" customHeight="1">
      <c r="A383" s="565"/>
      <c r="B383" s="565"/>
      <c r="C383" s="565"/>
      <c r="D383" s="565"/>
      <c r="E383" s="565"/>
      <c r="F383" s="565"/>
      <c r="G383" s="565"/>
      <c r="H383" s="565"/>
      <c r="I383" s="565"/>
      <c r="J383" s="565"/>
      <c r="K383" s="565"/>
      <c r="L383" s="565"/>
      <c r="M383" s="565"/>
      <c r="N383" s="565"/>
      <c r="O383" s="565"/>
      <c r="P383" s="565"/>
      <c r="Q383" s="565"/>
      <c r="R383" s="565"/>
      <c r="S383" s="565"/>
      <c r="T383" s="565"/>
      <c r="U383" s="565"/>
      <c r="V383" s="565"/>
      <c r="W383" s="565"/>
      <c r="X383" s="565"/>
      <c r="Y383" s="565"/>
      <c r="Z383" s="565"/>
    </row>
    <row r="384" spans="1:26" ht="15.75" customHeight="1">
      <c r="A384" s="565"/>
      <c r="B384" s="565"/>
      <c r="C384" s="565"/>
      <c r="D384" s="565"/>
      <c r="E384" s="565"/>
      <c r="F384" s="565"/>
      <c r="G384" s="565"/>
      <c r="H384" s="565"/>
      <c r="I384" s="565"/>
      <c r="J384" s="565"/>
      <c r="K384" s="565"/>
      <c r="L384" s="565"/>
      <c r="M384" s="565"/>
      <c r="N384" s="565"/>
      <c r="O384" s="565"/>
      <c r="P384" s="565"/>
      <c r="Q384" s="565"/>
      <c r="R384" s="565"/>
      <c r="S384" s="565"/>
      <c r="T384" s="565"/>
      <c r="U384" s="565"/>
      <c r="V384" s="565"/>
      <c r="W384" s="565"/>
      <c r="X384" s="565"/>
      <c r="Y384" s="565"/>
      <c r="Z384" s="565"/>
    </row>
    <row r="385" spans="1:26" ht="15.75" customHeight="1">
      <c r="A385" s="565"/>
      <c r="B385" s="565"/>
      <c r="C385" s="565"/>
      <c r="D385" s="565"/>
      <c r="E385" s="565"/>
      <c r="F385" s="565"/>
      <c r="G385" s="565"/>
      <c r="H385" s="565"/>
      <c r="I385" s="565"/>
      <c r="J385" s="565"/>
      <c r="K385" s="565"/>
      <c r="L385" s="565"/>
      <c r="M385" s="565"/>
      <c r="N385" s="565"/>
      <c r="O385" s="565"/>
      <c r="P385" s="565"/>
      <c r="Q385" s="565"/>
      <c r="R385" s="565"/>
      <c r="S385" s="565"/>
      <c r="T385" s="565"/>
      <c r="U385" s="565"/>
      <c r="V385" s="565"/>
      <c r="W385" s="565"/>
      <c r="X385" s="565"/>
      <c r="Y385" s="565"/>
      <c r="Z385" s="565"/>
    </row>
    <row r="386" spans="1:26" ht="15.75" customHeight="1">
      <c r="A386" s="565"/>
      <c r="B386" s="565"/>
      <c r="C386" s="565"/>
      <c r="D386" s="565"/>
      <c r="E386" s="565"/>
      <c r="F386" s="565"/>
      <c r="G386" s="565"/>
      <c r="H386" s="565"/>
      <c r="I386" s="565"/>
      <c r="J386" s="565"/>
      <c r="K386" s="565"/>
      <c r="L386" s="565"/>
      <c r="M386" s="565"/>
      <c r="N386" s="565"/>
      <c r="O386" s="565"/>
      <c r="P386" s="565"/>
      <c r="Q386" s="565"/>
      <c r="R386" s="565"/>
      <c r="S386" s="565"/>
      <c r="T386" s="565"/>
      <c r="U386" s="565"/>
      <c r="V386" s="565"/>
      <c r="W386" s="565"/>
      <c r="X386" s="565"/>
      <c r="Y386" s="565"/>
      <c r="Z386" s="565"/>
    </row>
    <row r="387" spans="1:26" ht="15.75" customHeight="1">
      <c r="A387" s="565"/>
      <c r="B387" s="565"/>
      <c r="C387" s="565"/>
      <c r="D387" s="565"/>
      <c r="E387" s="565"/>
      <c r="F387" s="565"/>
      <c r="G387" s="565"/>
      <c r="H387" s="565"/>
      <c r="I387" s="565"/>
      <c r="J387" s="565"/>
      <c r="K387" s="565"/>
      <c r="L387" s="565"/>
      <c r="M387" s="565"/>
      <c r="N387" s="565"/>
      <c r="O387" s="565"/>
      <c r="P387" s="565"/>
      <c r="Q387" s="565"/>
      <c r="R387" s="565"/>
      <c r="S387" s="565"/>
      <c r="T387" s="565"/>
      <c r="U387" s="565"/>
      <c r="V387" s="565"/>
      <c r="W387" s="565"/>
      <c r="X387" s="565"/>
      <c r="Y387" s="565"/>
      <c r="Z387" s="565"/>
    </row>
    <row r="388" spans="1:26" ht="15.75" customHeight="1">
      <c r="A388" s="565"/>
      <c r="B388" s="565"/>
      <c r="C388" s="565"/>
      <c r="D388" s="565"/>
      <c r="E388" s="565"/>
      <c r="F388" s="565"/>
      <c r="G388" s="565"/>
      <c r="H388" s="565"/>
      <c r="I388" s="565"/>
      <c r="J388" s="565"/>
      <c r="K388" s="565"/>
      <c r="L388" s="565"/>
      <c r="M388" s="565"/>
      <c r="N388" s="565"/>
      <c r="O388" s="565"/>
      <c r="P388" s="565"/>
      <c r="Q388" s="565"/>
      <c r="R388" s="565"/>
      <c r="S388" s="565"/>
      <c r="T388" s="565"/>
      <c r="U388" s="565"/>
      <c r="V388" s="565"/>
      <c r="W388" s="565"/>
      <c r="X388" s="565"/>
      <c r="Y388" s="565"/>
      <c r="Z388" s="565"/>
    </row>
    <row r="389" spans="1:26" ht="15.75" customHeight="1">
      <c r="A389" s="565"/>
      <c r="B389" s="565"/>
      <c r="C389" s="565"/>
      <c r="D389" s="565"/>
      <c r="E389" s="565"/>
      <c r="F389" s="565"/>
      <c r="G389" s="565"/>
      <c r="H389" s="565"/>
      <c r="I389" s="565"/>
      <c r="J389" s="565"/>
      <c r="K389" s="565"/>
      <c r="L389" s="565"/>
      <c r="M389" s="565"/>
      <c r="N389" s="565"/>
      <c r="O389" s="565"/>
      <c r="P389" s="565"/>
      <c r="Q389" s="565"/>
      <c r="R389" s="565"/>
      <c r="S389" s="565"/>
      <c r="T389" s="565"/>
      <c r="U389" s="565"/>
      <c r="V389" s="565"/>
      <c r="W389" s="565"/>
      <c r="X389" s="565"/>
      <c r="Y389" s="565"/>
      <c r="Z389" s="565"/>
    </row>
    <row r="390" spans="1:26" ht="15.75" customHeight="1">
      <c r="A390" s="565"/>
      <c r="B390" s="565"/>
      <c r="C390" s="565"/>
      <c r="D390" s="565"/>
      <c r="E390" s="565"/>
      <c r="F390" s="565"/>
      <c r="G390" s="565"/>
      <c r="H390" s="565"/>
      <c r="I390" s="565"/>
      <c r="J390" s="565"/>
      <c r="K390" s="565"/>
      <c r="L390" s="565"/>
      <c r="M390" s="565"/>
      <c r="N390" s="565"/>
      <c r="O390" s="565"/>
      <c r="P390" s="565"/>
      <c r="Q390" s="565"/>
      <c r="R390" s="565"/>
      <c r="S390" s="565"/>
      <c r="T390" s="565"/>
      <c r="U390" s="565"/>
      <c r="V390" s="565"/>
      <c r="W390" s="565"/>
      <c r="X390" s="565"/>
      <c r="Y390" s="565"/>
      <c r="Z390" s="565"/>
    </row>
    <row r="391" spans="1:26" ht="15.75" customHeight="1">
      <c r="A391" s="565"/>
      <c r="B391" s="565"/>
      <c r="C391" s="565"/>
      <c r="D391" s="565"/>
      <c r="E391" s="565"/>
      <c r="F391" s="565"/>
      <c r="G391" s="565"/>
      <c r="H391" s="565"/>
      <c r="I391" s="565"/>
      <c r="J391" s="565"/>
      <c r="K391" s="565"/>
      <c r="L391" s="565"/>
      <c r="M391" s="565"/>
      <c r="N391" s="565"/>
      <c r="O391" s="565"/>
      <c r="P391" s="565"/>
      <c r="Q391" s="565"/>
      <c r="R391" s="565"/>
      <c r="S391" s="565"/>
      <c r="T391" s="565"/>
      <c r="U391" s="565"/>
      <c r="V391" s="565"/>
      <c r="W391" s="565"/>
      <c r="X391" s="565"/>
      <c r="Y391" s="565"/>
      <c r="Z391" s="565"/>
    </row>
    <row r="392" spans="1:26" ht="15.75" customHeight="1">
      <c r="A392" s="565"/>
      <c r="B392" s="565"/>
      <c r="C392" s="565"/>
      <c r="D392" s="565"/>
      <c r="E392" s="565"/>
      <c r="F392" s="565"/>
      <c r="G392" s="565"/>
      <c r="H392" s="565"/>
      <c r="I392" s="565"/>
      <c r="J392" s="565"/>
      <c r="K392" s="565"/>
      <c r="L392" s="565"/>
      <c r="M392" s="565"/>
      <c r="N392" s="565"/>
      <c r="O392" s="565"/>
      <c r="P392" s="565"/>
      <c r="Q392" s="565"/>
      <c r="R392" s="565"/>
      <c r="S392" s="565"/>
      <c r="T392" s="565"/>
      <c r="U392" s="565"/>
      <c r="V392" s="565"/>
      <c r="W392" s="565"/>
      <c r="X392" s="565"/>
      <c r="Y392" s="565"/>
      <c r="Z392" s="565"/>
    </row>
    <row r="393" spans="1:26" ht="15.75" customHeight="1">
      <c r="A393" s="565"/>
      <c r="B393" s="565"/>
      <c r="C393" s="565"/>
      <c r="D393" s="565"/>
      <c r="E393" s="565"/>
      <c r="F393" s="565"/>
      <c r="G393" s="565"/>
      <c r="H393" s="565"/>
      <c r="I393" s="565"/>
      <c r="J393" s="565"/>
      <c r="K393" s="565"/>
      <c r="L393" s="565"/>
      <c r="M393" s="565"/>
      <c r="N393" s="565"/>
      <c r="O393" s="565"/>
      <c r="P393" s="565"/>
      <c r="Q393" s="565"/>
      <c r="R393" s="565"/>
      <c r="S393" s="565"/>
      <c r="T393" s="565"/>
      <c r="U393" s="565"/>
      <c r="V393" s="565"/>
      <c r="W393" s="565"/>
      <c r="X393" s="565"/>
      <c r="Y393" s="565"/>
      <c r="Z393" s="565"/>
    </row>
    <row r="394" spans="1:26" ht="15.75" customHeight="1">
      <c r="A394" s="565"/>
      <c r="B394" s="565"/>
      <c r="C394" s="565"/>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row>
    <row r="395" spans="1:26" ht="15.75" customHeight="1">
      <c r="A395" s="565"/>
      <c r="B395" s="565"/>
      <c r="C395" s="565"/>
      <c r="D395" s="565"/>
      <c r="E395" s="565"/>
      <c r="F395" s="565"/>
      <c r="G395" s="565"/>
      <c r="H395" s="565"/>
      <c r="I395" s="565"/>
      <c r="J395" s="565"/>
      <c r="K395" s="565"/>
      <c r="L395" s="565"/>
      <c r="M395" s="565"/>
      <c r="N395" s="565"/>
      <c r="O395" s="565"/>
      <c r="P395" s="565"/>
      <c r="Q395" s="565"/>
      <c r="R395" s="565"/>
      <c r="S395" s="565"/>
      <c r="T395" s="565"/>
      <c r="U395" s="565"/>
      <c r="V395" s="565"/>
      <c r="W395" s="565"/>
      <c r="X395" s="565"/>
      <c r="Y395" s="565"/>
      <c r="Z395" s="565"/>
    </row>
    <row r="396" spans="1:26" ht="15.75" customHeight="1">
      <c r="A396" s="565"/>
      <c r="B396" s="565"/>
      <c r="C396" s="565"/>
      <c r="D396" s="565"/>
      <c r="E396" s="565"/>
      <c r="F396" s="565"/>
      <c r="G396" s="565"/>
      <c r="H396" s="565"/>
      <c r="I396" s="565"/>
      <c r="J396" s="565"/>
      <c r="K396" s="565"/>
      <c r="L396" s="565"/>
      <c r="M396" s="565"/>
      <c r="N396" s="565"/>
      <c r="O396" s="565"/>
      <c r="P396" s="565"/>
      <c r="Q396" s="565"/>
      <c r="R396" s="565"/>
      <c r="S396" s="565"/>
      <c r="T396" s="565"/>
      <c r="U396" s="565"/>
      <c r="V396" s="565"/>
      <c r="W396" s="565"/>
      <c r="X396" s="565"/>
      <c r="Y396" s="565"/>
      <c r="Z396" s="565"/>
    </row>
    <row r="397" spans="1:26" ht="15.75" customHeight="1">
      <c r="A397" s="565"/>
      <c r="B397" s="565"/>
      <c r="C397" s="565"/>
      <c r="D397" s="565"/>
      <c r="E397" s="565"/>
      <c r="F397" s="565"/>
      <c r="G397" s="565"/>
      <c r="H397" s="565"/>
      <c r="I397" s="565"/>
      <c r="J397" s="565"/>
      <c r="K397" s="565"/>
      <c r="L397" s="565"/>
      <c r="M397" s="565"/>
      <c r="N397" s="565"/>
      <c r="O397" s="565"/>
      <c r="P397" s="565"/>
      <c r="Q397" s="565"/>
      <c r="R397" s="565"/>
      <c r="S397" s="565"/>
      <c r="T397" s="565"/>
      <c r="U397" s="565"/>
      <c r="V397" s="565"/>
      <c r="W397" s="565"/>
      <c r="X397" s="565"/>
      <c r="Y397" s="565"/>
      <c r="Z397" s="565"/>
    </row>
    <row r="398" spans="1:26" ht="15.75" customHeight="1">
      <c r="A398" s="565"/>
      <c r="B398" s="565"/>
      <c r="C398" s="565"/>
      <c r="D398" s="565"/>
      <c r="E398" s="565"/>
      <c r="F398" s="565"/>
      <c r="G398" s="565"/>
      <c r="H398" s="565"/>
      <c r="I398" s="565"/>
      <c r="J398" s="565"/>
      <c r="K398" s="565"/>
      <c r="L398" s="565"/>
      <c r="M398" s="565"/>
      <c r="N398" s="565"/>
      <c r="O398" s="565"/>
      <c r="P398" s="565"/>
      <c r="Q398" s="565"/>
      <c r="R398" s="565"/>
      <c r="S398" s="565"/>
      <c r="T398" s="565"/>
      <c r="U398" s="565"/>
      <c r="V398" s="565"/>
      <c r="W398" s="565"/>
      <c r="X398" s="565"/>
      <c r="Y398" s="565"/>
      <c r="Z398" s="565"/>
    </row>
    <row r="399" spans="1:26" ht="15.75" customHeight="1">
      <c r="A399" s="565"/>
      <c r="B399" s="565"/>
      <c r="C399" s="565"/>
      <c r="D399" s="565"/>
      <c r="E399" s="565"/>
      <c r="F399" s="565"/>
      <c r="G399" s="565"/>
      <c r="H399" s="565"/>
      <c r="I399" s="565"/>
      <c r="J399" s="565"/>
      <c r="K399" s="565"/>
      <c r="L399" s="565"/>
      <c r="M399" s="565"/>
      <c r="N399" s="565"/>
      <c r="O399" s="565"/>
      <c r="P399" s="565"/>
      <c r="Q399" s="565"/>
      <c r="R399" s="565"/>
      <c r="S399" s="565"/>
      <c r="T399" s="565"/>
      <c r="U399" s="565"/>
      <c r="V399" s="565"/>
      <c r="W399" s="565"/>
      <c r="X399" s="565"/>
      <c r="Y399" s="565"/>
      <c r="Z399" s="565"/>
    </row>
    <row r="400" spans="1:26" ht="15.75" customHeight="1">
      <c r="A400" s="565"/>
      <c r="B400" s="565"/>
      <c r="C400" s="565"/>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row>
    <row r="401" spans="1:26" ht="15.75" customHeight="1">
      <c r="A401" s="565"/>
      <c r="B401" s="565"/>
      <c r="C401" s="565"/>
      <c r="D401" s="565"/>
      <c r="E401" s="565"/>
      <c r="F401" s="565"/>
      <c r="G401" s="565"/>
      <c r="H401" s="565"/>
      <c r="I401" s="565"/>
      <c r="J401" s="565"/>
      <c r="K401" s="565"/>
      <c r="L401" s="565"/>
      <c r="M401" s="565"/>
      <c r="N401" s="565"/>
      <c r="O401" s="565"/>
      <c r="P401" s="565"/>
      <c r="Q401" s="565"/>
      <c r="R401" s="565"/>
      <c r="S401" s="565"/>
      <c r="T401" s="565"/>
      <c r="U401" s="565"/>
      <c r="V401" s="565"/>
      <c r="W401" s="565"/>
      <c r="X401" s="565"/>
      <c r="Y401" s="565"/>
      <c r="Z401" s="565"/>
    </row>
    <row r="402" spans="1:26" ht="15.75" customHeight="1">
      <c r="A402" s="565"/>
      <c r="B402" s="565"/>
      <c r="C402" s="565"/>
      <c r="D402" s="565"/>
      <c r="E402" s="565"/>
      <c r="F402" s="565"/>
      <c r="G402" s="565"/>
      <c r="H402" s="565"/>
      <c r="I402" s="565"/>
      <c r="J402" s="565"/>
      <c r="K402" s="565"/>
      <c r="L402" s="565"/>
      <c r="M402" s="565"/>
      <c r="N402" s="565"/>
      <c r="O402" s="565"/>
      <c r="P402" s="565"/>
      <c r="Q402" s="565"/>
      <c r="R402" s="565"/>
      <c r="S402" s="565"/>
      <c r="T402" s="565"/>
      <c r="U402" s="565"/>
      <c r="V402" s="565"/>
      <c r="W402" s="565"/>
      <c r="X402" s="565"/>
      <c r="Y402" s="565"/>
      <c r="Z402" s="565"/>
    </row>
    <row r="403" spans="1:26" ht="15.75" customHeight="1">
      <c r="A403" s="565"/>
      <c r="B403" s="565"/>
      <c r="C403" s="565"/>
      <c r="D403" s="565"/>
      <c r="E403" s="565"/>
      <c r="F403" s="565"/>
      <c r="G403" s="565"/>
      <c r="H403" s="565"/>
      <c r="I403" s="565"/>
      <c r="J403" s="565"/>
      <c r="K403" s="565"/>
      <c r="L403" s="565"/>
      <c r="M403" s="565"/>
      <c r="N403" s="565"/>
      <c r="O403" s="565"/>
      <c r="P403" s="565"/>
      <c r="Q403" s="565"/>
      <c r="R403" s="565"/>
      <c r="S403" s="565"/>
      <c r="T403" s="565"/>
      <c r="U403" s="565"/>
      <c r="V403" s="565"/>
      <c r="W403" s="565"/>
      <c r="X403" s="565"/>
      <c r="Y403" s="565"/>
      <c r="Z403" s="565"/>
    </row>
    <row r="404" spans="1:26" ht="15.75" customHeight="1">
      <c r="A404" s="565"/>
      <c r="B404" s="565"/>
      <c r="C404" s="565"/>
      <c r="D404" s="565"/>
      <c r="E404" s="565"/>
      <c r="F404" s="565"/>
      <c r="G404" s="565"/>
      <c r="H404" s="565"/>
      <c r="I404" s="565"/>
      <c r="J404" s="565"/>
      <c r="K404" s="565"/>
      <c r="L404" s="565"/>
      <c r="M404" s="565"/>
      <c r="N404" s="565"/>
      <c r="O404" s="565"/>
      <c r="P404" s="565"/>
      <c r="Q404" s="565"/>
      <c r="R404" s="565"/>
      <c r="S404" s="565"/>
      <c r="T404" s="565"/>
      <c r="U404" s="565"/>
      <c r="V404" s="565"/>
      <c r="W404" s="565"/>
      <c r="X404" s="565"/>
      <c r="Y404" s="565"/>
      <c r="Z404" s="565"/>
    </row>
    <row r="405" spans="1:26" ht="15.75" customHeight="1">
      <c r="A405" s="565"/>
      <c r="B405" s="565"/>
      <c r="C405" s="565"/>
      <c r="D405" s="565"/>
      <c r="E405" s="565"/>
      <c r="F405" s="565"/>
      <c r="G405" s="565"/>
      <c r="H405" s="565"/>
      <c r="I405" s="565"/>
      <c r="J405" s="565"/>
      <c r="K405" s="565"/>
      <c r="L405" s="565"/>
      <c r="M405" s="565"/>
      <c r="N405" s="565"/>
      <c r="O405" s="565"/>
      <c r="P405" s="565"/>
      <c r="Q405" s="565"/>
      <c r="R405" s="565"/>
      <c r="S405" s="565"/>
      <c r="T405" s="565"/>
      <c r="U405" s="565"/>
      <c r="V405" s="565"/>
      <c r="W405" s="565"/>
      <c r="X405" s="565"/>
      <c r="Y405" s="565"/>
      <c r="Z405" s="565"/>
    </row>
    <row r="406" spans="1:26" ht="15.75" customHeight="1">
      <c r="A406" s="565"/>
      <c r="B406" s="565"/>
      <c r="C406" s="565"/>
      <c r="D406" s="565"/>
      <c r="E406" s="565"/>
      <c r="F406" s="565"/>
      <c r="G406" s="565"/>
      <c r="H406" s="565"/>
      <c r="I406" s="565"/>
      <c r="J406" s="565"/>
      <c r="K406" s="565"/>
      <c r="L406" s="565"/>
      <c r="M406" s="565"/>
      <c r="N406" s="565"/>
      <c r="O406" s="565"/>
      <c r="P406" s="565"/>
      <c r="Q406" s="565"/>
      <c r="R406" s="565"/>
      <c r="S406" s="565"/>
      <c r="T406" s="565"/>
      <c r="U406" s="565"/>
      <c r="V406" s="565"/>
      <c r="W406" s="565"/>
      <c r="X406" s="565"/>
      <c r="Y406" s="565"/>
      <c r="Z406" s="565"/>
    </row>
    <row r="407" spans="1:26" ht="15.75" customHeight="1">
      <c r="A407" s="565"/>
      <c r="B407" s="565"/>
      <c r="C407" s="565"/>
      <c r="D407" s="565"/>
      <c r="E407" s="565"/>
      <c r="F407" s="565"/>
      <c r="G407" s="565"/>
      <c r="H407" s="565"/>
      <c r="I407" s="565"/>
      <c r="J407" s="565"/>
      <c r="K407" s="565"/>
      <c r="L407" s="565"/>
      <c r="M407" s="565"/>
      <c r="N407" s="565"/>
      <c r="O407" s="565"/>
      <c r="P407" s="565"/>
      <c r="Q407" s="565"/>
      <c r="R407" s="565"/>
      <c r="S407" s="565"/>
      <c r="T407" s="565"/>
      <c r="U407" s="565"/>
      <c r="V407" s="565"/>
      <c r="W407" s="565"/>
      <c r="X407" s="565"/>
      <c r="Y407" s="565"/>
      <c r="Z407" s="565"/>
    </row>
    <row r="408" spans="1:26" ht="15.75" customHeight="1">
      <c r="A408" s="565"/>
      <c r="B408" s="565"/>
      <c r="C408" s="565"/>
      <c r="D408" s="565"/>
      <c r="E408" s="565"/>
      <c r="F408" s="565"/>
      <c r="G408" s="565"/>
      <c r="H408" s="565"/>
      <c r="I408" s="565"/>
      <c r="J408" s="565"/>
      <c r="K408" s="565"/>
      <c r="L408" s="565"/>
      <c r="M408" s="565"/>
      <c r="N408" s="565"/>
      <c r="O408" s="565"/>
      <c r="P408" s="565"/>
      <c r="Q408" s="565"/>
      <c r="R408" s="565"/>
      <c r="S408" s="565"/>
      <c r="T408" s="565"/>
      <c r="U408" s="565"/>
      <c r="V408" s="565"/>
      <c r="W408" s="565"/>
      <c r="X408" s="565"/>
      <c r="Y408" s="565"/>
      <c r="Z408" s="565"/>
    </row>
    <row r="409" spans="1:26" ht="15.75" customHeight="1">
      <c r="A409" s="565"/>
      <c r="B409" s="565"/>
      <c r="C409" s="565"/>
      <c r="D409" s="565"/>
      <c r="E409" s="565"/>
      <c r="F409" s="565"/>
      <c r="G409" s="565"/>
      <c r="H409" s="565"/>
      <c r="I409" s="565"/>
      <c r="J409" s="565"/>
      <c r="K409" s="565"/>
      <c r="L409" s="565"/>
      <c r="M409" s="565"/>
      <c r="N409" s="565"/>
      <c r="O409" s="565"/>
      <c r="P409" s="565"/>
      <c r="Q409" s="565"/>
      <c r="R409" s="565"/>
      <c r="S409" s="565"/>
      <c r="T409" s="565"/>
      <c r="U409" s="565"/>
      <c r="V409" s="565"/>
      <c r="W409" s="565"/>
      <c r="X409" s="565"/>
      <c r="Y409" s="565"/>
      <c r="Z409" s="565"/>
    </row>
    <row r="410" spans="1:26" ht="15.75" customHeight="1">
      <c r="A410" s="565"/>
      <c r="B410" s="565"/>
      <c r="C410" s="565"/>
      <c r="D410" s="565"/>
      <c r="E410" s="565"/>
      <c r="F410" s="565"/>
      <c r="G410" s="565"/>
      <c r="H410" s="565"/>
      <c r="I410" s="565"/>
      <c r="J410" s="565"/>
      <c r="K410" s="565"/>
      <c r="L410" s="565"/>
      <c r="M410" s="565"/>
      <c r="N410" s="565"/>
      <c r="O410" s="565"/>
      <c r="P410" s="565"/>
      <c r="Q410" s="565"/>
      <c r="R410" s="565"/>
      <c r="S410" s="565"/>
      <c r="T410" s="565"/>
      <c r="U410" s="565"/>
      <c r="V410" s="565"/>
      <c r="W410" s="565"/>
      <c r="X410" s="565"/>
      <c r="Y410" s="565"/>
      <c r="Z410" s="565"/>
    </row>
    <row r="411" spans="1:26" ht="15.75" customHeight="1">
      <c r="A411" s="565"/>
      <c r="B411" s="565"/>
      <c r="C411" s="565"/>
      <c r="D411" s="565"/>
      <c r="E411" s="565"/>
      <c r="F411" s="565"/>
      <c r="G411" s="565"/>
      <c r="H411" s="565"/>
      <c r="I411" s="565"/>
      <c r="J411" s="565"/>
      <c r="K411" s="565"/>
      <c r="L411" s="565"/>
      <c r="M411" s="565"/>
      <c r="N411" s="565"/>
      <c r="O411" s="565"/>
      <c r="P411" s="565"/>
      <c r="Q411" s="565"/>
      <c r="R411" s="565"/>
      <c r="S411" s="565"/>
      <c r="T411" s="565"/>
      <c r="U411" s="565"/>
      <c r="V411" s="565"/>
      <c r="W411" s="565"/>
      <c r="X411" s="565"/>
      <c r="Y411" s="565"/>
      <c r="Z411" s="565"/>
    </row>
    <row r="412" spans="1:26" ht="15.75" customHeight="1">
      <c r="A412" s="565"/>
      <c r="B412" s="565"/>
      <c r="C412" s="565"/>
      <c r="D412" s="565"/>
      <c r="E412" s="565"/>
      <c r="F412" s="565"/>
      <c r="G412" s="565"/>
      <c r="H412" s="565"/>
      <c r="I412" s="565"/>
      <c r="J412" s="565"/>
      <c r="K412" s="565"/>
      <c r="L412" s="565"/>
      <c r="M412" s="565"/>
      <c r="N412" s="565"/>
      <c r="O412" s="565"/>
      <c r="P412" s="565"/>
      <c r="Q412" s="565"/>
      <c r="R412" s="565"/>
      <c r="S412" s="565"/>
      <c r="T412" s="565"/>
      <c r="U412" s="565"/>
      <c r="V412" s="565"/>
      <c r="W412" s="565"/>
      <c r="X412" s="565"/>
      <c r="Y412" s="565"/>
      <c r="Z412" s="565"/>
    </row>
    <row r="413" spans="1:26" ht="15.75" customHeight="1">
      <c r="A413" s="565"/>
      <c r="B413" s="565"/>
      <c r="C413" s="565"/>
      <c r="D413" s="565"/>
      <c r="E413" s="565"/>
      <c r="F413" s="565"/>
      <c r="G413" s="565"/>
      <c r="H413" s="565"/>
      <c r="I413" s="565"/>
      <c r="J413" s="565"/>
      <c r="K413" s="565"/>
      <c r="L413" s="565"/>
      <c r="M413" s="565"/>
      <c r="N413" s="565"/>
      <c r="O413" s="565"/>
      <c r="P413" s="565"/>
      <c r="Q413" s="565"/>
      <c r="R413" s="565"/>
      <c r="S413" s="565"/>
      <c r="T413" s="565"/>
      <c r="U413" s="565"/>
      <c r="V413" s="565"/>
      <c r="W413" s="565"/>
      <c r="X413" s="565"/>
      <c r="Y413" s="565"/>
      <c r="Z413" s="565"/>
    </row>
    <row r="414" spans="1:26" ht="15.75" customHeight="1">
      <c r="A414" s="565"/>
      <c r="B414" s="565"/>
      <c r="C414" s="565"/>
      <c r="D414" s="565"/>
      <c r="E414" s="565"/>
      <c r="F414" s="565"/>
      <c r="G414" s="565"/>
      <c r="H414" s="565"/>
      <c r="I414" s="565"/>
      <c r="J414" s="565"/>
      <c r="K414" s="565"/>
      <c r="L414" s="565"/>
      <c r="M414" s="565"/>
      <c r="N414" s="565"/>
      <c r="O414" s="565"/>
      <c r="P414" s="565"/>
      <c r="Q414" s="565"/>
      <c r="R414" s="565"/>
      <c r="S414" s="565"/>
      <c r="T414" s="565"/>
      <c r="U414" s="565"/>
      <c r="V414" s="565"/>
      <c r="W414" s="565"/>
      <c r="X414" s="565"/>
      <c r="Y414" s="565"/>
      <c r="Z414" s="565"/>
    </row>
    <row r="415" spans="1:26" ht="15.75" customHeight="1">
      <c r="A415" s="565"/>
      <c r="B415" s="565"/>
      <c r="C415" s="565"/>
      <c r="D415" s="565"/>
      <c r="E415" s="565"/>
      <c r="F415" s="565"/>
      <c r="G415" s="565"/>
      <c r="H415" s="565"/>
      <c r="I415" s="565"/>
      <c r="J415" s="565"/>
      <c r="K415" s="565"/>
      <c r="L415" s="565"/>
      <c r="M415" s="565"/>
      <c r="N415" s="565"/>
      <c r="O415" s="565"/>
      <c r="P415" s="565"/>
      <c r="Q415" s="565"/>
      <c r="R415" s="565"/>
      <c r="S415" s="565"/>
      <c r="T415" s="565"/>
      <c r="U415" s="565"/>
      <c r="V415" s="565"/>
      <c r="W415" s="565"/>
      <c r="X415" s="565"/>
      <c r="Y415" s="565"/>
      <c r="Z415" s="565"/>
    </row>
    <row r="416" spans="1:26" ht="15.75" customHeight="1">
      <c r="A416" s="565"/>
      <c r="B416" s="565"/>
      <c r="C416" s="565"/>
      <c r="D416" s="565"/>
      <c r="E416" s="565"/>
      <c r="F416" s="565"/>
      <c r="G416" s="565"/>
      <c r="H416" s="565"/>
      <c r="I416" s="565"/>
      <c r="J416" s="565"/>
      <c r="K416" s="565"/>
      <c r="L416" s="565"/>
      <c r="M416" s="565"/>
      <c r="N416" s="565"/>
      <c r="O416" s="565"/>
      <c r="P416" s="565"/>
      <c r="Q416" s="565"/>
      <c r="R416" s="565"/>
      <c r="S416" s="565"/>
      <c r="T416" s="565"/>
      <c r="U416" s="565"/>
      <c r="V416" s="565"/>
      <c r="W416" s="565"/>
      <c r="X416" s="565"/>
      <c r="Y416" s="565"/>
      <c r="Z416" s="565"/>
    </row>
    <row r="417" spans="1:26" ht="15.75" customHeight="1">
      <c r="A417" s="565"/>
      <c r="B417" s="565"/>
      <c r="C417" s="565"/>
      <c r="D417" s="565"/>
      <c r="E417" s="565"/>
      <c r="F417" s="565"/>
      <c r="G417" s="565"/>
      <c r="H417" s="565"/>
      <c r="I417" s="565"/>
      <c r="J417" s="565"/>
      <c r="K417" s="565"/>
      <c r="L417" s="565"/>
      <c r="M417" s="565"/>
      <c r="N417" s="565"/>
      <c r="O417" s="565"/>
      <c r="P417" s="565"/>
      <c r="Q417" s="565"/>
      <c r="R417" s="565"/>
      <c r="S417" s="565"/>
      <c r="T417" s="565"/>
      <c r="U417" s="565"/>
      <c r="V417" s="565"/>
      <c r="W417" s="565"/>
      <c r="X417" s="565"/>
      <c r="Y417" s="565"/>
      <c r="Z417" s="565"/>
    </row>
    <row r="418" spans="1:26" ht="15.75" customHeight="1">
      <c r="A418" s="565"/>
      <c r="B418" s="565"/>
      <c r="C418" s="565"/>
      <c r="D418" s="565"/>
      <c r="E418" s="565"/>
      <c r="F418" s="565"/>
      <c r="G418" s="565"/>
      <c r="H418" s="565"/>
      <c r="I418" s="565"/>
      <c r="J418" s="565"/>
      <c r="K418" s="565"/>
      <c r="L418" s="565"/>
      <c r="M418" s="565"/>
      <c r="N418" s="565"/>
      <c r="O418" s="565"/>
      <c r="P418" s="565"/>
      <c r="Q418" s="565"/>
      <c r="R418" s="565"/>
      <c r="S418" s="565"/>
      <c r="T418" s="565"/>
      <c r="U418" s="565"/>
      <c r="V418" s="565"/>
      <c r="W418" s="565"/>
      <c r="X418" s="565"/>
      <c r="Y418" s="565"/>
      <c r="Z418" s="565"/>
    </row>
    <row r="419" spans="1:26" ht="15.75" customHeight="1">
      <c r="A419" s="565"/>
      <c r="B419" s="565"/>
      <c r="C419" s="565"/>
      <c r="D419" s="565"/>
      <c r="E419" s="565"/>
      <c r="F419" s="565"/>
      <c r="G419" s="565"/>
      <c r="H419" s="565"/>
      <c r="I419" s="565"/>
      <c r="J419" s="565"/>
      <c r="K419" s="565"/>
      <c r="L419" s="565"/>
      <c r="M419" s="565"/>
      <c r="N419" s="565"/>
      <c r="O419" s="565"/>
      <c r="P419" s="565"/>
      <c r="Q419" s="565"/>
      <c r="R419" s="565"/>
      <c r="S419" s="565"/>
      <c r="T419" s="565"/>
      <c r="U419" s="565"/>
      <c r="V419" s="565"/>
      <c r="W419" s="565"/>
      <c r="X419" s="565"/>
      <c r="Y419" s="565"/>
      <c r="Z419" s="565"/>
    </row>
    <row r="420" spans="1:26" ht="15.75" customHeight="1">
      <c r="A420" s="565"/>
      <c r="B420" s="565"/>
      <c r="C420" s="565"/>
      <c r="D420" s="565"/>
      <c r="E420" s="565"/>
      <c r="F420" s="565"/>
      <c r="G420" s="565"/>
      <c r="H420" s="565"/>
      <c r="I420" s="565"/>
      <c r="J420" s="565"/>
      <c r="K420" s="565"/>
      <c r="L420" s="565"/>
      <c r="M420" s="565"/>
      <c r="N420" s="565"/>
      <c r="O420" s="565"/>
      <c r="P420" s="565"/>
      <c r="Q420" s="565"/>
      <c r="R420" s="565"/>
      <c r="S420" s="565"/>
      <c r="T420" s="565"/>
      <c r="U420" s="565"/>
      <c r="V420" s="565"/>
      <c r="W420" s="565"/>
      <c r="X420" s="565"/>
      <c r="Y420" s="565"/>
      <c r="Z420" s="565"/>
    </row>
    <row r="421" spans="1:26" ht="15.75" customHeight="1">
      <c r="A421" s="565"/>
      <c r="B421" s="565"/>
      <c r="C421" s="565"/>
      <c r="D421" s="565"/>
      <c r="E421" s="565"/>
      <c r="F421" s="565"/>
      <c r="G421" s="565"/>
      <c r="H421" s="565"/>
      <c r="I421" s="565"/>
      <c r="J421" s="565"/>
      <c r="K421" s="565"/>
      <c r="L421" s="565"/>
      <c r="M421" s="565"/>
      <c r="N421" s="565"/>
      <c r="O421" s="565"/>
      <c r="P421" s="565"/>
      <c r="Q421" s="565"/>
      <c r="R421" s="565"/>
      <c r="S421" s="565"/>
      <c r="T421" s="565"/>
      <c r="U421" s="565"/>
      <c r="V421" s="565"/>
      <c r="W421" s="565"/>
      <c r="X421" s="565"/>
      <c r="Y421" s="565"/>
      <c r="Z421" s="565"/>
    </row>
    <row r="422" spans="1:26" ht="15.75" customHeight="1">
      <c r="A422" s="565"/>
      <c r="B422" s="565"/>
      <c r="C422" s="565"/>
      <c r="D422" s="565"/>
      <c r="E422" s="565"/>
      <c r="F422" s="565"/>
      <c r="G422" s="565"/>
      <c r="H422" s="565"/>
      <c r="I422" s="565"/>
      <c r="J422" s="565"/>
      <c r="K422" s="565"/>
      <c r="L422" s="565"/>
      <c r="M422" s="565"/>
      <c r="N422" s="565"/>
      <c r="O422" s="565"/>
      <c r="P422" s="565"/>
      <c r="Q422" s="565"/>
      <c r="R422" s="565"/>
      <c r="S422" s="565"/>
      <c r="T422" s="565"/>
      <c r="U422" s="565"/>
      <c r="V422" s="565"/>
      <c r="W422" s="565"/>
      <c r="X422" s="565"/>
      <c r="Y422" s="565"/>
      <c r="Z422" s="565"/>
    </row>
    <row r="423" spans="1:26" ht="15.75" customHeight="1">
      <c r="A423" s="565"/>
      <c r="B423" s="565"/>
      <c r="C423" s="565"/>
      <c r="D423" s="565"/>
      <c r="E423" s="565"/>
      <c r="F423" s="565"/>
      <c r="G423" s="565"/>
      <c r="H423" s="565"/>
      <c r="I423" s="565"/>
      <c r="J423" s="565"/>
      <c r="K423" s="565"/>
      <c r="L423" s="565"/>
      <c r="M423" s="565"/>
      <c r="N423" s="565"/>
      <c r="O423" s="565"/>
      <c r="P423" s="565"/>
      <c r="Q423" s="565"/>
      <c r="R423" s="565"/>
      <c r="S423" s="565"/>
      <c r="T423" s="565"/>
      <c r="U423" s="565"/>
      <c r="V423" s="565"/>
      <c r="W423" s="565"/>
      <c r="X423" s="565"/>
      <c r="Y423" s="565"/>
      <c r="Z423" s="565"/>
    </row>
    <row r="424" spans="1:26" ht="15.75" customHeight="1">
      <c r="A424" s="565"/>
      <c r="B424" s="565"/>
      <c r="C424" s="565"/>
      <c r="D424" s="565"/>
      <c r="E424" s="565"/>
      <c r="F424" s="565"/>
      <c r="G424" s="565"/>
      <c r="H424" s="565"/>
      <c r="I424" s="565"/>
      <c r="J424" s="565"/>
      <c r="K424" s="565"/>
      <c r="L424" s="565"/>
      <c r="M424" s="565"/>
      <c r="N424" s="565"/>
      <c r="O424" s="565"/>
      <c r="P424" s="565"/>
      <c r="Q424" s="565"/>
      <c r="R424" s="565"/>
      <c r="S424" s="565"/>
      <c r="T424" s="565"/>
      <c r="U424" s="565"/>
      <c r="V424" s="565"/>
      <c r="W424" s="565"/>
      <c r="X424" s="565"/>
      <c r="Y424" s="565"/>
      <c r="Z424" s="565"/>
    </row>
    <row r="425" spans="1:26" ht="15.75" customHeight="1">
      <c r="A425" s="565"/>
      <c r="B425" s="565"/>
      <c r="C425" s="565"/>
      <c r="D425" s="565"/>
      <c r="E425" s="565"/>
      <c r="F425" s="565"/>
      <c r="G425" s="565"/>
      <c r="H425" s="565"/>
      <c r="I425" s="565"/>
      <c r="J425" s="565"/>
      <c r="K425" s="565"/>
      <c r="L425" s="565"/>
      <c r="M425" s="565"/>
      <c r="N425" s="565"/>
      <c r="O425" s="565"/>
      <c r="P425" s="565"/>
      <c r="Q425" s="565"/>
      <c r="R425" s="565"/>
      <c r="S425" s="565"/>
      <c r="T425" s="565"/>
      <c r="U425" s="565"/>
      <c r="V425" s="565"/>
      <c r="W425" s="565"/>
      <c r="X425" s="565"/>
      <c r="Y425" s="565"/>
      <c r="Z425" s="565"/>
    </row>
    <row r="426" spans="1:26" ht="15.75" customHeight="1">
      <c r="A426" s="565"/>
      <c r="B426" s="565"/>
      <c r="C426" s="565"/>
      <c r="D426" s="565"/>
      <c r="E426" s="565"/>
      <c r="F426" s="565"/>
      <c r="G426" s="565"/>
      <c r="H426" s="565"/>
      <c r="I426" s="565"/>
      <c r="J426" s="565"/>
      <c r="K426" s="565"/>
      <c r="L426" s="565"/>
      <c r="M426" s="565"/>
      <c r="N426" s="565"/>
      <c r="O426" s="565"/>
      <c r="P426" s="565"/>
      <c r="Q426" s="565"/>
      <c r="R426" s="565"/>
      <c r="S426" s="565"/>
      <c r="T426" s="565"/>
      <c r="U426" s="565"/>
      <c r="V426" s="565"/>
      <c r="W426" s="565"/>
      <c r="X426" s="565"/>
      <c r="Y426" s="565"/>
      <c r="Z426" s="565"/>
    </row>
    <row r="427" spans="1:26" ht="15.75" customHeight="1">
      <c r="A427" s="565"/>
      <c r="B427" s="565"/>
      <c r="C427" s="565"/>
      <c r="D427" s="565"/>
      <c r="E427" s="565"/>
      <c r="F427" s="565"/>
      <c r="G427" s="565"/>
      <c r="H427" s="565"/>
      <c r="I427" s="565"/>
      <c r="J427" s="565"/>
      <c r="K427" s="565"/>
      <c r="L427" s="565"/>
      <c r="M427" s="565"/>
      <c r="N427" s="565"/>
      <c r="O427" s="565"/>
      <c r="P427" s="565"/>
      <c r="Q427" s="565"/>
      <c r="R427" s="565"/>
      <c r="S427" s="565"/>
      <c r="T427" s="565"/>
      <c r="U427" s="565"/>
      <c r="V427" s="565"/>
      <c r="W427" s="565"/>
      <c r="X427" s="565"/>
      <c r="Y427" s="565"/>
      <c r="Z427" s="565"/>
    </row>
    <row r="428" spans="1:26" ht="15.75" customHeight="1">
      <c r="A428" s="565"/>
      <c r="B428" s="565"/>
      <c r="C428" s="565"/>
      <c r="D428" s="565"/>
      <c r="E428" s="565"/>
      <c r="F428" s="565"/>
      <c r="G428" s="565"/>
      <c r="H428" s="565"/>
      <c r="I428" s="565"/>
      <c r="J428" s="565"/>
      <c r="K428" s="565"/>
      <c r="L428" s="565"/>
      <c r="M428" s="565"/>
      <c r="N428" s="565"/>
      <c r="O428" s="565"/>
      <c r="P428" s="565"/>
      <c r="Q428" s="565"/>
      <c r="R428" s="565"/>
      <c r="S428" s="565"/>
      <c r="T428" s="565"/>
      <c r="U428" s="565"/>
      <c r="V428" s="565"/>
      <c r="W428" s="565"/>
      <c r="X428" s="565"/>
      <c r="Y428" s="565"/>
      <c r="Z428" s="565"/>
    </row>
    <row r="429" spans="1:26" ht="15.75" customHeight="1">
      <c r="A429" s="565"/>
      <c r="B429" s="565"/>
      <c r="C429" s="565"/>
      <c r="D429" s="565"/>
      <c r="E429" s="565"/>
      <c r="F429" s="565"/>
      <c r="G429" s="565"/>
      <c r="H429" s="565"/>
      <c r="I429" s="565"/>
      <c r="J429" s="565"/>
      <c r="K429" s="565"/>
      <c r="L429" s="565"/>
      <c r="M429" s="565"/>
      <c r="N429" s="565"/>
      <c r="O429" s="565"/>
      <c r="P429" s="565"/>
      <c r="Q429" s="565"/>
      <c r="R429" s="565"/>
      <c r="S429" s="565"/>
      <c r="T429" s="565"/>
      <c r="U429" s="565"/>
      <c r="V429" s="565"/>
      <c r="W429" s="565"/>
      <c r="X429" s="565"/>
      <c r="Y429" s="565"/>
      <c r="Z429" s="565"/>
    </row>
    <row r="430" spans="1:26" ht="15.75" customHeight="1">
      <c r="A430" s="565"/>
      <c r="B430" s="565"/>
      <c r="C430" s="565"/>
      <c r="D430" s="565"/>
      <c r="E430" s="565"/>
      <c r="F430" s="565"/>
      <c r="G430" s="565"/>
      <c r="H430" s="565"/>
      <c r="I430" s="565"/>
      <c r="J430" s="565"/>
      <c r="K430" s="565"/>
      <c r="L430" s="565"/>
      <c r="M430" s="565"/>
      <c r="N430" s="565"/>
      <c r="O430" s="565"/>
      <c r="P430" s="565"/>
      <c r="Q430" s="565"/>
      <c r="R430" s="565"/>
      <c r="S430" s="565"/>
      <c r="T430" s="565"/>
      <c r="U430" s="565"/>
      <c r="V430" s="565"/>
      <c r="W430" s="565"/>
      <c r="X430" s="565"/>
      <c r="Y430" s="565"/>
      <c r="Z430" s="565"/>
    </row>
    <row r="431" spans="1:26" ht="15.75" customHeight="1">
      <c r="A431" s="565"/>
      <c r="B431" s="565"/>
      <c r="C431" s="565"/>
      <c r="D431" s="565"/>
      <c r="E431" s="565"/>
      <c r="F431" s="565"/>
      <c r="G431" s="565"/>
      <c r="H431" s="565"/>
      <c r="I431" s="565"/>
      <c r="J431" s="565"/>
      <c r="K431" s="565"/>
      <c r="L431" s="565"/>
      <c r="M431" s="565"/>
      <c r="N431" s="565"/>
      <c r="O431" s="565"/>
      <c r="P431" s="565"/>
      <c r="Q431" s="565"/>
      <c r="R431" s="565"/>
      <c r="S431" s="565"/>
      <c r="T431" s="565"/>
      <c r="U431" s="565"/>
      <c r="V431" s="565"/>
      <c r="W431" s="565"/>
      <c r="X431" s="565"/>
      <c r="Y431" s="565"/>
      <c r="Z431" s="565"/>
    </row>
    <row r="432" spans="1:26" ht="15.75" customHeight="1">
      <c r="A432" s="565"/>
      <c r="B432" s="565"/>
      <c r="C432" s="565"/>
      <c r="D432" s="565"/>
      <c r="E432" s="565"/>
      <c r="F432" s="565"/>
      <c r="G432" s="565"/>
      <c r="H432" s="565"/>
      <c r="I432" s="565"/>
      <c r="J432" s="565"/>
      <c r="K432" s="565"/>
      <c r="L432" s="565"/>
      <c r="M432" s="565"/>
      <c r="N432" s="565"/>
      <c r="O432" s="565"/>
      <c r="P432" s="565"/>
      <c r="Q432" s="565"/>
      <c r="R432" s="565"/>
      <c r="S432" s="565"/>
      <c r="T432" s="565"/>
      <c r="U432" s="565"/>
      <c r="V432" s="565"/>
      <c r="W432" s="565"/>
      <c r="X432" s="565"/>
      <c r="Y432" s="565"/>
      <c r="Z432" s="565"/>
    </row>
    <row r="433" spans="1:26" ht="15.75" customHeight="1">
      <c r="A433" s="565"/>
      <c r="B433" s="565"/>
      <c r="C433" s="565"/>
      <c r="D433" s="565"/>
      <c r="E433" s="565"/>
      <c r="F433" s="565"/>
      <c r="G433" s="565"/>
      <c r="H433" s="565"/>
      <c r="I433" s="565"/>
      <c r="J433" s="565"/>
      <c r="K433" s="565"/>
      <c r="L433" s="565"/>
      <c r="M433" s="565"/>
      <c r="N433" s="565"/>
      <c r="O433" s="565"/>
      <c r="P433" s="565"/>
      <c r="Q433" s="565"/>
      <c r="R433" s="565"/>
      <c r="S433" s="565"/>
      <c r="T433" s="565"/>
      <c r="U433" s="565"/>
      <c r="V433" s="565"/>
      <c r="W433" s="565"/>
      <c r="X433" s="565"/>
      <c r="Y433" s="565"/>
      <c r="Z433" s="565"/>
    </row>
    <row r="434" spans="1:26" ht="15.75" customHeight="1">
      <c r="A434" s="565"/>
      <c r="B434" s="565"/>
      <c r="C434" s="565"/>
      <c r="D434" s="565"/>
      <c r="E434" s="565"/>
      <c r="F434" s="565"/>
      <c r="G434" s="565"/>
      <c r="H434" s="565"/>
      <c r="I434" s="565"/>
      <c r="J434" s="565"/>
      <c r="K434" s="565"/>
      <c r="L434" s="565"/>
      <c r="M434" s="565"/>
      <c r="N434" s="565"/>
      <c r="O434" s="565"/>
      <c r="P434" s="565"/>
      <c r="Q434" s="565"/>
      <c r="R434" s="565"/>
      <c r="S434" s="565"/>
      <c r="T434" s="565"/>
      <c r="U434" s="565"/>
      <c r="V434" s="565"/>
      <c r="W434" s="565"/>
      <c r="X434" s="565"/>
      <c r="Y434" s="565"/>
      <c r="Z434" s="565"/>
    </row>
    <row r="435" spans="1:26" ht="15.75" customHeight="1">
      <c r="A435" s="565"/>
      <c r="B435" s="565"/>
      <c r="C435" s="565"/>
      <c r="D435" s="565"/>
      <c r="E435" s="565"/>
      <c r="F435" s="565"/>
      <c r="G435" s="565"/>
      <c r="H435" s="565"/>
      <c r="I435" s="565"/>
      <c r="J435" s="565"/>
      <c r="K435" s="565"/>
      <c r="L435" s="565"/>
      <c r="M435" s="565"/>
      <c r="N435" s="565"/>
      <c r="O435" s="565"/>
      <c r="P435" s="565"/>
      <c r="Q435" s="565"/>
      <c r="R435" s="565"/>
      <c r="S435" s="565"/>
      <c r="T435" s="565"/>
      <c r="U435" s="565"/>
      <c r="V435" s="565"/>
      <c r="W435" s="565"/>
      <c r="X435" s="565"/>
      <c r="Y435" s="565"/>
      <c r="Z435" s="565"/>
    </row>
    <row r="436" spans="1:26" ht="15.75" customHeight="1">
      <c r="A436" s="565"/>
      <c r="B436" s="565"/>
      <c r="C436" s="565"/>
      <c r="D436" s="565"/>
      <c r="E436" s="565"/>
      <c r="F436" s="565"/>
      <c r="G436" s="565"/>
      <c r="H436" s="565"/>
      <c r="I436" s="565"/>
      <c r="J436" s="565"/>
      <c r="K436" s="565"/>
      <c r="L436" s="565"/>
      <c r="M436" s="565"/>
      <c r="N436" s="565"/>
      <c r="O436" s="565"/>
      <c r="P436" s="565"/>
      <c r="Q436" s="565"/>
      <c r="R436" s="565"/>
      <c r="S436" s="565"/>
      <c r="T436" s="565"/>
      <c r="U436" s="565"/>
      <c r="V436" s="565"/>
      <c r="W436" s="565"/>
      <c r="X436" s="565"/>
      <c r="Y436" s="565"/>
      <c r="Z436" s="565"/>
    </row>
    <row r="437" spans="1:26" ht="15.75" customHeight="1">
      <c r="A437" s="565"/>
      <c r="B437" s="565"/>
      <c r="C437" s="565"/>
      <c r="D437" s="565"/>
      <c r="E437" s="565"/>
      <c r="F437" s="565"/>
      <c r="G437" s="565"/>
      <c r="H437" s="565"/>
      <c r="I437" s="565"/>
      <c r="J437" s="565"/>
      <c r="K437" s="565"/>
      <c r="L437" s="565"/>
      <c r="M437" s="565"/>
      <c r="N437" s="565"/>
      <c r="O437" s="565"/>
      <c r="P437" s="565"/>
      <c r="Q437" s="565"/>
      <c r="R437" s="565"/>
      <c r="S437" s="565"/>
      <c r="T437" s="565"/>
      <c r="U437" s="565"/>
      <c r="V437" s="565"/>
      <c r="W437" s="565"/>
      <c r="X437" s="565"/>
      <c r="Y437" s="565"/>
      <c r="Z437" s="565"/>
    </row>
    <row r="438" spans="1:26" ht="15.75" customHeight="1">
      <c r="A438" s="565"/>
      <c r="B438" s="565"/>
      <c r="C438" s="565"/>
      <c r="D438" s="565"/>
      <c r="E438" s="565"/>
      <c r="F438" s="565"/>
      <c r="G438" s="565"/>
      <c r="H438" s="565"/>
      <c r="I438" s="565"/>
      <c r="J438" s="565"/>
      <c r="K438" s="565"/>
      <c r="L438" s="565"/>
      <c r="M438" s="565"/>
      <c r="N438" s="565"/>
      <c r="O438" s="565"/>
      <c r="P438" s="565"/>
      <c r="Q438" s="565"/>
      <c r="R438" s="565"/>
      <c r="S438" s="565"/>
      <c r="T438" s="565"/>
      <c r="U438" s="565"/>
      <c r="V438" s="565"/>
      <c r="W438" s="565"/>
      <c r="X438" s="565"/>
      <c r="Y438" s="565"/>
      <c r="Z438" s="565"/>
    </row>
    <row r="439" spans="1:26" ht="15.75" customHeight="1">
      <c r="A439" s="565"/>
      <c r="B439" s="565"/>
      <c r="C439" s="565"/>
      <c r="D439" s="565"/>
      <c r="E439" s="565"/>
      <c r="F439" s="565"/>
      <c r="G439" s="565"/>
      <c r="H439" s="565"/>
      <c r="I439" s="565"/>
      <c r="J439" s="565"/>
      <c r="K439" s="565"/>
      <c r="L439" s="565"/>
      <c r="M439" s="565"/>
      <c r="N439" s="565"/>
      <c r="O439" s="565"/>
      <c r="P439" s="565"/>
      <c r="Q439" s="565"/>
      <c r="R439" s="565"/>
      <c r="S439" s="565"/>
      <c r="T439" s="565"/>
      <c r="U439" s="565"/>
      <c r="V439" s="565"/>
      <c r="W439" s="565"/>
      <c r="X439" s="565"/>
      <c r="Y439" s="565"/>
      <c r="Z439" s="565"/>
    </row>
    <row r="440" spans="1:26" ht="15.75" customHeight="1">
      <c r="A440" s="565"/>
      <c r="B440" s="565"/>
      <c r="C440" s="565"/>
      <c r="D440" s="565"/>
      <c r="E440" s="565"/>
      <c r="F440" s="565"/>
      <c r="G440" s="565"/>
      <c r="H440" s="565"/>
      <c r="I440" s="565"/>
      <c r="J440" s="565"/>
      <c r="K440" s="565"/>
      <c r="L440" s="565"/>
      <c r="M440" s="565"/>
      <c r="N440" s="565"/>
      <c r="O440" s="565"/>
      <c r="P440" s="565"/>
      <c r="Q440" s="565"/>
      <c r="R440" s="565"/>
      <c r="S440" s="565"/>
      <c r="T440" s="565"/>
      <c r="U440" s="565"/>
      <c r="V440" s="565"/>
      <c r="W440" s="565"/>
      <c r="X440" s="565"/>
      <c r="Y440" s="565"/>
      <c r="Z440" s="565"/>
    </row>
    <row r="441" spans="1:26" ht="15.75" customHeight="1">
      <c r="A441" s="565"/>
      <c r="B441" s="565"/>
      <c r="C441" s="565"/>
      <c r="D441" s="565"/>
      <c r="E441" s="565"/>
      <c r="F441" s="565"/>
      <c r="G441" s="565"/>
      <c r="H441" s="565"/>
      <c r="I441" s="565"/>
      <c r="J441" s="565"/>
      <c r="K441" s="565"/>
      <c r="L441" s="565"/>
      <c r="M441" s="565"/>
      <c r="N441" s="565"/>
      <c r="O441" s="565"/>
      <c r="P441" s="565"/>
      <c r="Q441" s="565"/>
      <c r="R441" s="565"/>
      <c r="S441" s="565"/>
      <c r="T441" s="565"/>
      <c r="U441" s="565"/>
      <c r="V441" s="565"/>
      <c r="W441" s="565"/>
      <c r="X441" s="565"/>
      <c r="Y441" s="565"/>
      <c r="Z441" s="565"/>
    </row>
    <row r="442" spans="1:26" ht="15.75" customHeight="1">
      <c r="A442" s="565"/>
      <c r="B442" s="565"/>
      <c r="C442" s="565"/>
      <c r="D442" s="565"/>
      <c r="E442" s="565"/>
      <c r="F442" s="565"/>
      <c r="G442" s="565"/>
      <c r="H442" s="565"/>
      <c r="I442" s="565"/>
      <c r="J442" s="565"/>
      <c r="K442" s="565"/>
      <c r="L442" s="565"/>
      <c r="M442" s="565"/>
      <c r="N442" s="565"/>
      <c r="O442" s="565"/>
      <c r="P442" s="565"/>
      <c r="Q442" s="565"/>
      <c r="R442" s="565"/>
      <c r="S442" s="565"/>
      <c r="T442" s="565"/>
      <c r="U442" s="565"/>
      <c r="V442" s="565"/>
      <c r="W442" s="565"/>
      <c r="X442" s="565"/>
      <c r="Y442" s="565"/>
      <c r="Z442" s="565"/>
    </row>
    <row r="443" spans="1:26" ht="15.75" customHeight="1">
      <c r="A443" s="565"/>
      <c r="B443" s="565"/>
      <c r="C443" s="565"/>
      <c r="D443" s="565"/>
      <c r="E443" s="565"/>
      <c r="F443" s="565"/>
      <c r="G443" s="565"/>
      <c r="H443" s="565"/>
      <c r="I443" s="565"/>
      <c r="J443" s="565"/>
      <c r="K443" s="565"/>
      <c r="L443" s="565"/>
      <c r="M443" s="565"/>
      <c r="N443" s="565"/>
      <c r="O443" s="565"/>
      <c r="P443" s="565"/>
      <c r="Q443" s="565"/>
      <c r="R443" s="565"/>
      <c r="S443" s="565"/>
      <c r="T443" s="565"/>
      <c r="U443" s="565"/>
      <c r="V443" s="565"/>
      <c r="W443" s="565"/>
      <c r="X443" s="565"/>
      <c r="Y443" s="565"/>
      <c r="Z443" s="565"/>
    </row>
    <row r="444" spans="1:26" ht="15.75" customHeight="1">
      <c r="A444" s="565"/>
      <c r="B444" s="565"/>
      <c r="C444" s="565"/>
      <c r="D444" s="565"/>
      <c r="E444" s="565"/>
      <c r="F444" s="565"/>
      <c r="G444" s="565"/>
      <c r="H444" s="565"/>
      <c r="I444" s="565"/>
      <c r="J444" s="565"/>
      <c r="K444" s="565"/>
      <c r="L444" s="565"/>
      <c r="M444" s="565"/>
      <c r="N444" s="565"/>
      <c r="O444" s="565"/>
      <c r="P444" s="565"/>
      <c r="Q444" s="565"/>
      <c r="R444" s="565"/>
      <c r="S444" s="565"/>
      <c r="T444" s="565"/>
      <c r="U444" s="565"/>
      <c r="V444" s="565"/>
      <c r="W444" s="565"/>
      <c r="X444" s="565"/>
      <c r="Y444" s="565"/>
      <c r="Z444" s="565"/>
    </row>
    <row r="445" spans="1:26" ht="15.75" customHeight="1">
      <c r="A445" s="565"/>
      <c r="B445" s="565"/>
      <c r="C445" s="565"/>
      <c r="D445" s="565"/>
      <c r="E445" s="565"/>
      <c r="F445" s="565"/>
      <c r="G445" s="565"/>
      <c r="H445" s="565"/>
      <c r="I445" s="565"/>
      <c r="J445" s="565"/>
      <c r="K445" s="565"/>
      <c r="L445" s="565"/>
      <c r="M445" s="565"/>
      <c r="N445" s="565"/>
      <c r="O445" s="565"/>
      <c r="P445" s="565"/>
      <c r="Q445" s="565"/>
      <c r="R445" s="565"/>
      <c r="S445" s="565"/>
      <c r="T445" s="565"/>
      <c r="U445" s="565"/>
      <c r="V445" s="565"/>
      <c r="W445" s="565"/>
      <c r="X445" s="565"/>
      <c r="Y445" s="565"/>
      <c r="Z445" s="565"/>
    </row>
    <row r="446" spans="1:26" ht="15.75" customHeight="1">
      <c r="A446" s="565"/>
      <c r="B446" s="565"/>
      <c r="C446" s="565"/>
      <c r="D446" s="565"/>
      <c r="E446" s="565"/>
      <c r="F446" s="565"/>
      <c r="G446" s="565"/>
      <c r="H446" s="565"/>
      <c r="I446" s="565"/>
      <c r="J446" s="565"/>
      <c r="K446" s="565"/>
      <c r="L446" s="565"/>
      <c r="M446" s="565"/>
      <c r="N446" s="565"/>
      <c r="O446" s="565"/>
      <c r="P446" s="565"/>
      <c r="Q446" s="565"/>
      <c r="R446" s="565"/>
      <c r="S446" s="565"/>
      <c r="T446" s="565"/>
      <c r="U446" s="565"/>
      <c r="V446" s="565"/>
      <c r="W446" s="565"/>
      <c r="X446" s="565"/>
      <c r="Y446" s="565"/>
      <c r="Z446" s="565"/>
    </row>
    <row r="447" spans="1:26" ht="15.75" customHeight="1">
      <c r="A447" s="565"/>
      <c r="B447" s="565"/>
      <c r="C447" s="565"/>
      <c r="D447" s="565"/>
      <c r="E447" s="565"/>
      <c r="F447" s="565"/>
      <c r="G447" s="565"/>
      <c r="H447" s="565"/>
      <c r="I447" s="565"/>
      <c r="J447" s="565"/>
      <c r="K447" s="565"/>
      <c r="L447" s="565"/>
      <c r="M447" s="565"/>
      <c r="N447" s="565"/>
      <c r="O447" s="565"/>
      <c r="P447" s="565"/>
      <c r="Q447" s="565"/>
      <c r="R447" s="565"/>
      <c r="S447" s="565"/>
      <c r="T447" s="565"/>
      <c r="U447" s="565"/>
      <c r="V447" s="565"/>
      <c r="W447" s="565"/>
      <c r="X447" s="565"/>
      <c r="Y447" s="565"/>
      <c r="Z447" s="565"/>
    </row>
    <row r="448" spans="1:26" ht="15.75" customHeight="1">
      <c r="A448" s="565"/>
      <c r="B448" s="565"/>
      <c r="C448" s="565"/>
      <c r="D448" s="565"/>
      <c r="E448" s="565"/>
      <c r="F448" s="565"/>
      <c r="G448" s="565"/>
      <c r="H448" s="565"/>
      <c r="I448" s="565"/>
      <c r="J448" s="565"/>
      <c r="K448" s="565"/>
      <c r="L448" s="565"/>
      <c r="M448" s="565"/>
      <c r="N448" s="565"/>
      <c r="O448" s="565"/>
      <c r="P448" s="565"/>
      <c r="Q448" s="565"/>
      <c r="R448" s="565"/>
      <c r="S448" s="565"/>
      <c r="T448" s="565"/>
      <c r="U448" s="565"/>
      <c r="V448" s="565"/>
      <c r="W448" s="565"/>
      <c r="X448" s="565"/>
      <c r="Y448" s="565"/>
      <c r="Z448" s="565"/>
    </row>
    <row r="449" spans="1:26" ht="15.75" customHeight="1">
      <c r="A449" s="565"/>
      <c r="B449" s="565"/>
      <c r="C449" s="565"/>
      <c r="D449" s="565"/>
      <c r="E449" s="565"/>
      <c r="F449" s="565"/>
      <c r="G449" s="565"/>
      <c r="H449" s="565"/>
      <c r="I449" s="565"/>
      <c r="J449" s="565"/>
      <c r="K449" s="565"/>
      <c r="L449" s="565"/>
      <c r="M449" s="565"/>
      <c r="N449" s="565"/>
      <c r="O449" s="565"/>
      <c r="P449" s="565"/>
      <c r="Q449" s="565"/>
      <c r="R449" s="565"/>
      <c r="S449" s="565"/>
      <c r="T449" s="565"/>
      <c r="U449" s="565"/>
      <c r="V449" s="565"/>
      <c r="W449" s="565"/>
      <c r="X449" s="565"/>
      <c r="Y449" s="565"/>
      <c r="Z449" s="565"/>
    </row>
    <row r="450" spans="1:26" ht="15.75" customHeight="1">
      <c r="A450" s="565"/>
      <c r="B450" s="565"/>
      <c r="C450" s="565"/>
      <c r="D450" s="565"/>
      <c r="E450" s="565"/>
      <c r="F450" s="565"/>
      <c r="G450" s="565"/>
      <c r="H450" s="565"/>
      <c r="I450" s="565"/>
      <c r="J450" s="565"/>
      <c r="K450" s="565"/>
      <c r="L450" s="565"/>
      <c r="M450" s="565"/>
      <c r="N450" s="565"/>
      <c r="O450" s="565"/>
      <c r="P450" s="565"/>
      <c r="Q450" s="565"/>
      <c r="R450" s="565"/>
      <c r="S450" s="565"/>
      <c r="T450" s="565"/>
      <c r="U450" s="565"/>
      <c r="V450" s="565"/>
      <c r="W450" s="565"/>
      <c r="X450" s="565"/>
      <c r="Y450" s="565"/>
      <c r="Z450" s="565"/>
    </row>
    <row r="451" spans="1:26" ht="15.75" customHeight="1">
      <c r="A451" s="565"/>
      <c r="B451" s="565"/>
      <c r="C451" s="565"/>
      <c r="D451" s="565"/>
      <c r="E451" s="565"/>
      <c r="F451" s="565"/>
      <c r="G451" s="565"/>
      <c r="H451" s="565"/>
      <c r="I451" s="565"/>
      <c r="J451" s="565"/>
      <c r="K451" s="565"/>
      <c r="L451" s="565"/>
      <c r="M451" s="565"/>
      <c r="N451" s="565"/>
      <c r="O451" s="565"/>
      <c r="P451" s="565"/>
      <c r="Q451" s="565"/>
      <c r="R451" s="565"/>
      <c r="S451" s="565"/>
      <c r="T451" s="565"/>
      <c r="U451" s="565"/>
      <c r="V451" s="565"/>
      <c r="W451" s="565"/>
      <c r="X451" s="565"/>
      <c r="Y451" s="565"/>
      <c r="Z451" s="565"/>
    </row>
    <row r="452" spans="1:26" ht="15.75" customHeight="1">
      <c r="A452" s="565"/>
      <c r="B452" s="565"/>
      <c r="C452" s="565"/>
      <c r="D452" s="565"/>
      <c r="E452" s="565"/>
      <c r="F452" s="565"/>
      <c r="G452" s="565"/>
      <c r="H452" s="565"/>
      <c r="I452" s="565"/>
      <c r="J452" s="565"/>
      <c r="K452" s="565"/>
      <c r="L452" s="565"/>
      <c r="M452" s="565"/>
      <c r="N452" s="565"/>
      <c r="O452" s="565"/>
      <c r="P452" s="565"/>
      <c r="Q452" s="565"/>
      <c r="R452" s="565"/>
      <c r="S452" s="565"/>
      <c r="T452" s="565"/>
      <c r="U452" s="565"/>
      <c r="V452" s="565"/>
      <c r="W452" s="565"/>
      <c r="X452" s="565"/>
      <c r="Y452" s="565"/>
      <c r="Z452" s="565"/>
    </row>
    <row r="453" spans="1:26" ht="15.75" customHeight="1">
      <c r="A453" s="565"/>
      <c r="B453" s="565"/>
      <c r="C453" s="565"/>
      <c r="D453" s="565"/>
      <c r="E453" s="565"/>
      <c r="F453" s="565"/>
      <c r="G453" s="565"/>
      <c r="H453" s="565"/>
      <c r="I453" s="565"/>
      <c r="J453" s="565"/>
      <c r="K453" s="565"/>
      <c r="L453" s="565"/>
      <c r="M453" s="565"/>
      <c r="N453" s="565"/>
      <c r="O453" s="565"/>
      <c r="P453" s="565"/>
      <c r="Q453" s="565"/>
      <c r="R453" s="565"/>
      <c r="S453" s="565"/>
      <c r="T453" s="565"/>
      <c r="U453" s="565"/>
      <c r="V453" s="565"/>
      <c r="W453" s="565"/>
      <c r="X453" s="565"/>
      <c r="Y453" s="565"/>
      <c r="Z453" s="565"/>
    </row>
    <row r="454" spans="1:26" ht="15.75" customHeight="1">
      <c r="A454" s="565"/>
      <c r="B454" s="565"/>
      <c r="C454" s="565"/>
      <c r="D454" s="565"/>
      <c r="E454" s="565"/>
      <c r="F454" s="565"/>
      <c r="G454" s="565"/>
      <c r="H454" s="565"/>
      <c r="I454" s="565"/>
      <c r="J454" s="565"/>
      <c r="K454" s="565"/>
      <c r="L454" s="565"/>
      <c r="M454" s="565"/>
      <c r="N454" s="565"/>
      <c r="O454" s="565"/>
      <c r="P454" s="565"/>
      <c r="Q454" s="565"/>
      <c r="R454" s="565"/>
      <c r="S454" s="565"/>
      <c r="T454" s="565"/>
      <c r="U454" s="565"/>
      <c r="V454" s="565"/>
      <c r="W454" s="565"/>
      <c r="X454" s="565"/>
      <c r="Y454" s="565"/>
      <c r="Z454" s="565"/>
    </row>
    <row r="455" spans="1:26" ht="15.75" customHeight="1">
      <c r="A455" s="565"/>
      <c r="B455" s="565"/>
      <c r="C455" s="565"/>
      <c r="D455" s="565"/>
      <c r="E455" s="565"/>
      <c r="F455" s="565"/>
      <c r="G455" s="565"/>
      <c r="H455" s="565"/>
      <c r="I455" s="565"/>
      <c r="J455" s="565"/>
      <c r="K455" s="565"/>
      <c r="L455" s="565"/>
      <c r="M455" s="565"/>
      <c r="N455" s="565"/>
      <c r="O455" s="565"/>
      <c r="P455" s="565"/>
      <c r="Q455" s="565"/>
      <c r="R455" s="565"/>
      <c r="S455" s="565"/>
      <c r="T455" s="565"/>
      <c r="U455" s="565"/>
      <c r="V455" s="565"/>
      <c r="W455" s="565"/>
      <c r="X455" s="565"/>
      <c r="Y455" s="565"/>
      <c r="Z455" s="565"/>
    </row>
    <row r="456" spans="1:26" ht="15.75" customHeight="1">
      <c r="A456" s="565"/>
      <c r="B456" s="565"/>
      <c r="C456" s="565"/>
      <c r="D456" s="565"/>
      <c r="E456" s="565"/>
      <c r="F456" s="565"/>
      <c r="G456" s="565"/>
      <c r="H456" s="565"/>
      <c r="I456" s="565"/>
      <c r="J456" s="565"/>
      <c r="K456" s="565"/>
      <c r="L456" s="565"/>
      <c r="M456" s="565"/>
      <c r="N456" s="565"/>
      <c r="O456" s="565"/>
      <c r="P456" s="565"/>
      <c r="Q456" s="565"/>
      <c r="R456" s="565"/>
      <c r="S456" s="565"/>
      <c r="T456" s="565"/>
      <c r="U456" s="565"/>
      <c r="V456" s="565"/>
      <c r="W456" s="565"/>
      <c r="X456" s="565"/>
      <c r="Y456" s="565"/>
      <c r="Z456" s="565"/>
    </row>
    <row r="457" spans="1:26" ht="15.75" customHeight="1">
      <c r="A457" s="565"/>
      <c r="B457" s="565"/>
      <c r="C457" s="565"/>
      <c r="D457" s="565"/>
      <c r="E457" s="565"/>
      <c r="F457" s="565"/>
      <c r="G457" s="565"/>
      <c r="H457" s="565"/>
      <c r="I457" s="565"/>
      <c r="J457" s="565"/>
      <c r="K457" s="565"/>
      <c r="L457" s="565"/>
      <c r="M457" s="565"/>
      <c r="N457" s="565"/>
      <c r="O457" s="565"/>
      <c r="P457" s="565"/>
      <c r="Q457" s="565"/>
      <c r="R457" s="565"/>
      <c r="S457" s="565"/>
      <c r="T457" s="565"/>
      <c r="U457" s="565"/>
      <c r="V457" s="565"/>
      <c r="W457" s="565"/>
      <c r="X457" s="565"/>
      <c r="Y457" s="565"/>
      <c r="Z457" s="565"/>
    </row>
    <row r="458" spans="1:26" ht="15.75" customHeight="1">
      <c r="A458" s="565"/>
      <c r="B458" s="565"/>
      <c r="C458" s="565"/>
      <c r="D458" s="565"/>
      <c r="E458" s="565"/>
      <c r="F458" s="565"/>
      <c r="G458" s="565"/>
      <c r="H458" s="565"/>
      <c r="I458" s="565"/>
      <c r="J458" s="565"/>
      <c r="K458" s="565"/>
      <c r="L458" s="565"/>
      <c r="M458" s="565"/>
      <c r="N458" s="565"/>
      <c r="O458" s="565"/>
      <c r="P458" s="565"/>
      <c r="Q458" s="565"/>
      <c r="R458" s="565"/>
      <c r="S458" s="565"/>
      <c r="T458" s="565"/>
      <c r="U458" s="565"/>
      <c r="V458" s="565"/>
      <c r="W458" s="565"/>
      <c r="X458" s="565"/>
      <c r="Y458" s="565"/>
      <c r="Z458" s="565"/>
    </row>
    <row r="459" spans="1:26" ht="15.75" customHeight="1">
      <c r="A459" s="565"/>
      <c r="B459" s="565"/>
      <c r="C459" s="565"/>
      <c r="D459" s="565"/>
      <c r="E459" s="565"/>
      <c r="F459" s="565"/>
      <c r="G459" s="565"/>
      <c r="H459" s="565"/>
      <c r="I459" s="565"/>
      <c r="J459" s="565"/>
      <c r="K459" s="565"/>
      <c r="L459" s="565"/>
      <c r="M459" s="565"/>
      <c r="N459" s="565"/>
      <c r="O459" s="565"/>
      <c r="P459" s="565"/>
      <c r="Q459" s="565"/>
      <c r="R459" s="565"/>
      <c r="S459" s="565"/>
      <c r="T459" s="565"/>
      <c r="U459" s="565"/>
      <c r="V459" s="565"/>
      <c r="W459" s="565"/>
      <c r="X459" s="565"/>
      <c r="Y459" s="565"/>
      <c r="Z459" s="565"/>
    </row>
    <row r="460" spans="1:26" ht="15.75" customHeight="1">
      <c r="A460" s="565"/>
      <c r="B460" s="565"/>
      <c r="C460" s="565"/>
      <c r="D460" s="565"/>
      <c r="E460" s="565"/>
      <c r="F460" s="565"/>
      <c r="G460" s="565"/>
      <c r="H460" s="565"/>
      <c r="I460" s="565"/>
      <c r="J460" s="565"/>
      <c r="K460" s="565"/>
      <c r="L460" s="565"/>
      <c r="M460" s="565"/>
      <c r="N460" s="565"/>
      <c r="O460" s="565"/>
      <c r="P460" s="565"/>
      <c r="Q460" s="565"/>
      <c r="R460" s="565"/>
      <c r="S460" s="565"/>
      <c r="T460" s="565"/>
      <c r="U460" s="565"/>
      <c r="V460" s="565"/>
      <c r="W460" s="565"/>
      <c r="X460" s="565"/>
      <c r="Y460" s="565"/>
      <c r="Z460" s="565"/>
    </row>
    <row r="461" spans="1:26" ht="15.75" customHeight="1">
      <c r="A461" s="565"/>
      <c r="B461" s="565"/>
      <c r="C461" s="565"/>
      <c r="D461" s="565"/>
      <c r="E461" s="565"/>
      <c r="F461" s="565"/>
      <c r="G461" s="565"/>
      <c r="H461" s="565"/>
      <c r="I461" s="565"/>
      <c r="J461" s="565"/>
      <c r="K461" s="565"/>
      <c r="L461" s="565"/>
      <c r="M461" s="565"/>
      <c r="N461" s="565"/>
      <c r="O461" s="565"/>
      <c r="P461" s="565"/>
      <c r="Q461" s="565"/>
      <c r="R461" s="565"/>
      <c r="S461" s="565"/>
      <c r="T461" s="565"/>
      <c r="U461" s="565"/>
      <c r="V461" s="565"/>
      <c r="W461" s="565"/>
      <c r="X461" s="565"/>
      <c r="Y461" s="565"/>
      <c r="Z461" s="565"/>
    </row>
    <row r="462" spans="1:26" ht="15.75" customHeight="1">
      <c r="A462" s="565"/>
      <c r="B462" s="565"/>
      <c r="C462" s="565"/>
      <c r="D462" s="565"/>
      <c r="E462" s="565"/>
      <c r="F462" s="565"/>
      <c r="G462" s="565"/>
      <c r="H462" s="565"/>
      <c r="I462" s="565"/>
      <c r="J462" s="565"/>
      <c r="K462" s="565"/>
      <c r="L462" s="565"/>
      <c r="M462" s="565"/>
      <c r="N462" s="565"/>
      <c r="O462" s="565"/>
      <c r="P462" s="565"/>
      <c r="Q462" s="565"/>
      <c r="R462" s="565"/>
      <c r="S462" s="565"/>
      <c r="T462" s="565"/>
      <c r="U462" s="565"/>
      <c r="V462" s="565"/>
      <c r="W462" s="565"/>
      <c r="X462" s="565"/>
      <c r="Y462" s="565"/>
      <c r="Z462" s="565"/>
    </row>
    <row r="463" spans="1:26" ht="15.75" customHeight="1">
      <c r="A463" s="565"/>
      <c r="B463" s="565"/>
      <c r="C463" s="565"/>
      <c r="D463" s="565"/>
      <c r="E463" s="565"/>
      <c r="F463" s="565"/>
      <c r="G463" s="565"/>
      <c r="H463" s="565"/>
      <c r="I463" s="565"/>
      <c r="J463" s="565"/>
      <c r="K463" s="565"/>
      <c r="L463" s="565"/>
      <c r="M463" s="565"/>
      <c r="N463" s="565"/>
      <c r="O463" s="565"/>
      <c r="P463" s="565"/>
      <c r="Q463" s="565"/>
      <c r="R463" s="565"/>
      <c r="S463" s="565"/>
      <c r="T463" s="565"/>
      <c r="U463" s="565"/>
      <c r="V463" s="565"/>
      <c r="W463" s="565"/>
      <c r="X463" s="565"/>
      <c r="Y463" s="565"/>
      <c r="Z463" s="565"/>
    </row>
    <row r="464" spans="1:26" ht="15.75" customHeight="1">
      <c r="A464" s="565"/>
      <c r="B464" s="565"/>
      <c r="C464" s="565"/>
      <c r="D464" s="565"/>
      <c r="E464" s="565"/>
      <c r="F464" s="565"/>
      <c r="G464" s="565"/>
      <c r="H464" s="565"/>
      <c r="I464" s="565"/>
      <c r="J464" s="565"/>
      <c r="K464" s="565"/>
      <c r="L464" s="565"/>
      <c r="M464" s="565"/>
      <c r="N464" s="565"/>
      <c r="O464" s="565"/>
      <c r="P464" s="565"/>
      <c r="Q464" s="565"/>
      <c r="R464" s="565"/>
      <c r="S464" s="565"/>
      <c r="T464" s="565"/>
      <c r="U464" s="565"/>
      <c r="V464" s="565"/>
      <c r="W464" s="565"/>
      <c r="X464" s="565"/>
      <c r="Y464" s="565"/>
      <c r="Z464" s="565"/>
    </row>
    <row r="465" spans="1:26" ht="15.75" customHeight="1">
      <c r="A465" s="565"/>
      <c r="B465" s="565"/>
      <c r="C465" s="565"/>
      <c r="D465" s="565"/>
      <c r="E465" s="565"/>
      <c r="F465" s="565"/>
      <c r="G465" s="565"/>
      <c r="H465" s="565"/>
      <c r="I465" s="565"/>
      <c r="J465" s="565"/>
      <c r="K465" s="565"/>
      <c r="L465" s="565"/>
      <c r="M465" s="565"/>
      <c r="N465" s="565"/>
      <c r="O465" s="565"/>
      <c r="P465" s="565"/>
      <c r="Q465" s="565"/>
      <c r="R465" s="565"/>
      <c r="S465" s="565"/>
      <c r="T465" s="565"/>
      <c r="U465" s="565"/>
      <c r="V465" s="565"/>
      <c r="W465" s="565"/>
      <c r="X465" s="565"/>
      <c r="Y465" s="565"/>
      <c r="Z465" s="565"/>
    </row>
    <row r="466" spans="1:26" ht="15.75" customHeight="1">
      <c r="A466" s="565"/>
      <c r="B466" s="565"/>
      <c r="C466" s="565"/>
      <c r="D466" s="565"/>
      <c r="E466" s="565"/>
      <c r="F466" s="565"/>
      <c r="G466" s="565"/>
      <c r="H466" s="565"/>
      <c r="I466" s="565"/>
      <c r="J466" s="565"/>
      <c r="K466" s="565"/>
      <c r="L466" s="565"/>
      <c r="M466" s="565"/>
      <c r="N466" s="565"/>
      <c r="O466" s="565"/>
      <c r="P466" s="565"/>
      <c r="Q466" s="565"/>
      <c r="R466" s="565"/>
      <c r="S466" s="565"/>
      <c r="T466" s="565"/>
      <c r="U466" s="565"/>
      <c r="V466" s="565"/>
      <c r="W466" s="565"/>
      <c r="X466" s="565"/>
      <c r="Y466" s="565"/>
      <c r="Z466" s="565"/>
    </row>
    <row r="467" spans="1:26" ht="15.75" customHeight="1">
      <c r="A467" s="565"/>
      <c r="B467" s="565"/>
      <c r="C467" s="565"/>
      <c r="D467" s="565"/>
      <c r="E467" s="565"/>
      <c r="F467" s="565"/>
      <c r="G467" s="565"/>
      <c r="H467" s="565"/>
      <c r="I467" s="565"/>
      <c r="J467" s="565"/>
      <c r="K467" s="565"/>
      <c r="L467" s="565"/>
      <c r="M467" s="565"/>
      <c r="N467" s="565"/>
      <c r="O467" s="565"/>
      <c r="P467" s="565"/>
      <c r="Q467" s="565"/>
      <c r="R467" s="565"/>
      <c r="S467" s="565"/>
      <c r="T467" s="565"/>
      <c r="U467" s="565"/>
      <c r="V467" s="565"/>
      <c r="W467" s="565"/>
      <c r="X467" s="565"/>
      <c r="Y467" s="565"/>
      <c r="Z467" s="565"/>
    </row>
    <row r="468" spans="1:26" ht="15.75" customHeight="1">
      <c r="A468" s="565"/>
      <c r="B468" s="565"/>
      <c r="C468" s="565"/>
      <c r="D468" s="565"/>
      <c r="E468" s="565"/>
      <c r="F468" s="565"/>
      <c r="G468" s="565"/>
      <c r="H468" s="565"/>
      <c r="I468" s="565"/>
      <c r="J468" s="565"/>
      <c r="K468" s="565"/>
      <c r="L468" s="565"/>
      <c r="M468" s="565"/>
      <c r="N468" s="565"/>
      <c r="O468" s="565"/>
      <c r="P468" s="565"/>
      <c r="Q468" s="565"/>
      <c r="R468" s="565"/>
      <c r="S468" s="565"/>
      <c r="T468" s="565"/>
      <c r="U468" s="565"/>
      <c r="V468" s="565"/>
      <c r="W468" s="565"/>
      <c r="X468" s="565"/>
      <c r="Y468" s="565"/>
      <c r="Z468" s="565"/>
    </row>
    <row r="469" spans="1:26" ht="15.75" customHeight="1">
      <c r="A469" s="565"/>
      <c r="B469" s="565"/>
      <c r="C469" s="565"/>
      <c r="D469" s="565"/>
      <c r="E469" s="565"/>
      <c r="F469" s="565"/>
      <c r="G469" s="565"/>
      <c r="H469" s="565"/>
      <c r="I469" s="565"/>
      <c r="J469" s="565"/>
      <c r="K469" s="565"/>
      <c r="L469" s="565"/>
      <c r="M469" s="565"/>
      <c r="N469" s="565"/>
      <c r="O469" s="565"/>
      <c r="P469" s="565"/>
      <c r="Q469" s="565"/>
      <c r="R469" s="565"/>
      <c r="S469" s="565"/>
      <c r="T469" s="565"/>
      <c r="U469" s="565"/>
      <c r="V469" s="565"/>
      <c r="W469" s="565"/>
      <c r="X469" s="565"/>
      <c r="Y469" s="565"/>
      <c r="Z469" s="565"/>
    </row>
    <row r="470" spans="1:26" ht="15.75" customHeight="1">
      <c r="A470" s="565"/>
      <c r="B470" s="565"/>
      <c r="C470" s="565"/>
      <c r="D470" s="565"/>
      <c r="E470" s="565"/>
      <c r="F470" s="565"/>
      <c r="G470" s="565"/>
      <c r="H470" s="565"/>
      <c r="I470" s="565"/>
      <c r="J470" s="565"/>
      <c r="K470" s="565"/>
      <c r="L470" s="565"/>
      <c r="M470" s="565"/>
      <c r="N470" s="565"/>
      <c r="O470" s="565"/>
      <c r="P470" s="565"/>
      <c r="Q470" s="565"/>
      <c r="R470" s="565"/>
      <c r="S470" s="565"/>
      <c r="T470" s="565"/>
      <c r="U470" s="565"/>
      <c r="V470" s="565"/>
      <c r="W470" s="565"/>
      <c r="X470" s="565"/>
      <c r="Y470" s="565"/>
      <c r="Z470" s="565"/>
    </row>
    <row r="471" spans="1:26" ht="15.75" customHeight="1">
      <c r="A471" s="565"/>
      <c r="B471" s="565"/>
      <c r="C471" s="565"/>
      <c r="D471" s="565"/>
      <c r="E471" s="565"/>
      <c r="F471" s="565"/>
      <c r="G471" s="565"/>
      <c r="H471" s="565"/>
      <c r="I471" s="565"/>
      <c r="J471" s="565"/>
      <c r="K471" s="565"/>
      <c r="L471" s="565"/>
      <c r="M471" s="565"/>
      <c r="N471" s="565"/>
      <c r="O471" s="565"/>
      <c r="P471" s="565"/>
      <c r="Q471" s="565"/>
      <c r="R471" s="565"/>
      <c r="S471" s="565"/>
      <c r="T471" s="565"/>
      <c r="U471" s="565"/>
      <c r="V471" s="565"/>
      <c r="W471" s="565"/>
      <c r="X471" s="565"/>
      <c r="Y471" s="565"/>
      <c r="Z471" s="565"/>
    </row>
    <row r="472" spans="1:26" ht="15.75" customHeight="1">
      <c r="A472" s="565"/>
      <c r="B472" s="565"/>
      <c r="C472" s="565"/>
      <c r="D472" s="565"/>
      <c r="E472" s="565"/>
      <c r="F472" s="565"/>
      <c r="G472" s="565"/>
      <c r="H472" s="565"/>
      <c r="I472" s="565"/>
      <c r="J472" s="565"/>
      <c r="K472" s="565"/>
      <c r="L472" s="565"/>
      <c r="M472" s="565"/>
      <c r="N472" s="565"/>
      <c r="O472" s="565"/>
      <c r="P472" s="565"/>
      <c r="Q472" s="565"/>
      <c r="R472" s="565"/>
      <c r="S472" s="565"/>
      <c r="T472" s="565"/>
      <c r="U472" s="565"/>
      <c r="V472" s="565"/>
      <c r="W472" s="565"/>
      <c r="X472" s="565"/>
      <c r="Y472" s="565"/>
      <c r="Z472" s="565"/>
    </row>
    <row r="473" spans="1:26" ht="15.75" customHeight="1">
      <c r="A473" s="565"/>
      <c r="B473" s="565"/>
      <c r="C473" s="565"/>
      <c r="D473" s="565"/>
      <c r="E473" s="565"/>
      <c r="F473" s="565"/>
      <c r="G473" s="565"/>
      <c r="H473" s="565"/>
      <c r="I473" s="565"/>
      <c r="J473" s="565"/>
      <c r="K473" s="565"/>
      <c r="L473" s="565"/>
      <c r="M473" s="565"/>
      <c r="N473" s="565"/>
      <c r="O473" s="565"/>
      <c r="P473" s="565"/>
      <c r="Q473" s="565"/>
      <c r="R473" s="565"/>
      <c r="S473" s="565"/>
      <c r="T473" s="565"/>
      <c r="U473" s="565"/>
      <c r="V473" s="565"/>
      <c r="W473" s="565"/>
      <c r="X473" s="565"/>
      <c r="Y473" s="565"/>
      <c r="Z473" s="565"/>
    </row>
    <row r="474" spans="1:26" ht="15.75" customHeight="1">
      <c r="A474" s="565"/>
      <c r="B474" s="565"/>
      <c r="C474" s="565"/>
      <c r="D474" s="565"/>
      <c r="E474" s="565"/>
      <c r="F474" s="565"/>
      <c r="G474" s="565"/>
      <c r="H474" s="565"/>
      <c r="I474" s="565"/>
      <c r="J474" s="565"/>
      <c r="K474" s="565"/>
      <c r="L474" s="565"/>
      <c r="M474" s="565"/>
      <c r="N474" s="565"/>
      <c r="O474" s="565"/>
      <c r="P474" s="565"/>
      <c r="Q474" s="565"/>
      <c r="R474" s="565"/>
      <c r="S474" s="565"/>
      <c r="T474" s="565"/>
      <c r="U474" s="565"/>
      <c r="V474" s="565"/>
      <c r="W474" s="565"/>
      <c r="X474" s="565"/>
      <c r="Y474" s="565"/>
      <c r="Z474" s="565"/>
    </row>
    <row r="475" spans="1:26" ht="15.75" customHeight="1">
      <c r="A475" s="565"/>
      <c r="B475" s="565"/>
      <c r="C475" s="565"/>
      <c r="D475" s="565"/>
      <c r="E475" s="565"/>
      <c r="F475" s="565"/>
      <c r="G475" s="565"/>
      <c r="H475" s="565"/>
      <c r="I475" s="565"/>
      <c r="J475" s="565"/>
      <c r="K475" s="565"/>
      <c r="L475" s="565"/>
      <c r="M475" s="565"/>
      <c r="N475" s="565"/>
      <c r="O475" s="565"/>
      <c r="P475" s="565"/>
      <c r="Q475" s="565"/>
      <c r="R475" s="565"/>
      <c r="S475" s="565"/>
      <c r="T475" s="565"/>
      <c r="U475" s="565"/>
      <c r="V475" s="565"/>
      <c r="W475" s="565"/>
      <c r="X475" s="565"/>
      <c r="Y475" s="565"/>
      <c r="Z475" s="565"/>
    </row>
    <row r="476" spans="1:26" ht="15.75" customHeight="1">
      <c r="A476" s="565"/>
      <c r="B476" s="565"/>
      <c r="C476" s="565"/>
      <c r="D476" s="565"/>
      <c r="E476" s="565"/>
      <c r="F476" s="565"/>
      <c r="G476" s="565"/>
      <c r="H476" s="565"/>
      <c r="I476" s="565"/>
      <c r="J476" s="565"/>
      <c r="K476" s="565"/>
      <c r="L476" s="565"/>
      <c r="M476" s="565"/>
      <c r="N476" s="565"/>
      <c r="O476" s="565"/>
      <c r="P476" s="565"/>
      <c r="Q476" s="565"/>
      <c r="R476" s="565"/>
      <c r="S476" s="565"/>
      <c r="T476" s="565"/>
      <c r="U476" s="565"/>
      <c r="V476" s="565"/>
      <c r="W476" s="565"/>
      <c r="X476" s="565"/>
      <c r="Y476" s="565"/>
      <c r="Z476" s="565"/>
    </row>
    <row r="477" spans="1:26" ht="15.75" customHeight="1">
      <c r="A477" s="565"/>
      <c r="B477" s="565"/>
      <c r="C477" s="565"/>
      <c r="D477" s="565"/>
      <c r="E477" s="565"/>
      <c r="F477" s="565"/>
      <c r="G477" s="565"/>
      <c r="H477" s="565"/>
      <c r="I477" s="565"/>
      <c r="J477" s="565"/>
      <c r="K477" s="565"/>
      <c r="L477" s="565"/>
      <c r="M477" s="565"/>
      <c r="N477" s="565"/>
      <c r="O477" s="565"/>
      <c r="P477" s="565"/>
      <c r="Q477" s="565"/>
      <c r="R477" s="565"/>
      <c r="S477" s="565"/>
      <c r="T477" s="565"/>
      <c r="U477" s="565"/>
      <c r="V477" s="565"/>
      <c r="W477" s="565"/>
      <c r="X477" s="565"/>
      <c r="Y477" s="565"/>
      <c r="Z477" s="565"/>
    </row>
    <row r="478" spans="1:26" ht="15.75" customHeight="1">
      <c r="A478" s="565"/>
      <c r="B478" s="565"/>
      <c r="C478" s="565"/>
      <c r="D478" s="565"/>
      <c r="E478" s="565"/>
      <c r="F478" s="565"/>
      <c r="G478" s="565"/>
      <c r="H478" s="565"/>
      <c r="I478" s="565"/>
      <c r="J478" s="565"/>
      <c r="K478" s="565"/>
      <c r="L478" s="565"/>
      <c r="M478" s="565"/>
      <c r="N478" s="565"/>
      <c r="O478" s="565"/>
      <c r="P478" s="565"/>
      <c r="Q478" s="565"/>
      <c r="R478" s="565"/>
      <c r="S478" s="565"/>
      <c r="T478" s="565"/>
      <c r="U478" s="565"/>
      <c r="V478" s="565"/>
      <c r="W478" s="565"/>
      <c r="X478" s="565"/>
      <c r="Y478" s="565"/>
      <c r="Z478" s="565"/>
    </row>
    <row r="479" spans="1:26" ht="15.75" customHeight="1">
      <c r="A479" s="565"/>
      <c r="B479" s="565"/>
      <c r="C479" s="565"/>
      <c r="D479" s="565"/>
      <c r="E479" s="565"/>
      <c r="F479" s="565"/>
      <c r="G479" s="565"/>
      <c r="H479" s="565"/>
      <c r="I479" s="565"/>
      <c r="J479" s="565"/>
      <c r="K479" s="565"/>
      <c r="L479" s="565"/>
      <c r="M479" s="565"/>
      <c r="N479" s="565"/>
      <c r="O479" s="565"/>
      <c r="P479" s="565"/>
      <c r="Q479" s="565"/>
      <c r="R479" s="565"/>
      <c r="S479" s="565"/>
      <c r="T479" s="565"/>
      <c r="U479" s="565"/>
      <c r="V479" s="565"/>
      <c r="W479" s="565"/>
      <c r="X479" s="565"/>
      <c r="Y479" s="565"/>
      <c r="Z479" s="565"/>
    </row>
    <row r="480" spans="1:26" ht="15.75" customHeight="1">
      <c r="A480" s="565"/>
      <c r="B480" s="565"/>
      <c r="C480" s="565"/>
      <c r="D480" s="565"/>
      <c r="E480" s="565"/>
      <c r="F480" s="565"/>
      <c r="G480" s="565"/>
      <c r="H480" s="565"/>
      <c r="I480" s="565"/>
      <c r="J480" s="565"/>
      <c r="K480" s="565"/>
      <c r="L480" s="565"/>
      <c r="M480" s="565"/>
      <c r="N480" s="565"/>
      <c r="O480" s="565"/>
      <c r="P480" s="565"/>
      <c r="Q480" s="565"/>
      <c r="R480" s="565"/>
      <c r="S480" s="565"/>
      <c r="T480" s="565"/>
      <c r="U480" s="565"/>
      <c r="V480" s="565"/>
      <c r="W480" s="565"/>
      <c r="X480" s="565"/>
      <c r="Y480" s="565"/>
      <c r="Z480" s="565"/>
    </row>
    <row r="481" spans="1:26" ht="15.75" customHeight="1">
      <c r="A481" s="565"/>
      <c r="B481" s="565"/>
      <c r="C481" s="565"/>
      <c r="D481" s="565"/>
      <c r="E481" s="565"/>
      <c r="F481" s="565"/>
      <c r="G481" s="565"/>
      <c r="H481" s="565"/>
      <c r="I481" s="565"/>
      <c r="J481" s="565"/>
      <c r="K481" s="565"/>
      <c r="L481" s="565"/>
      <c r="M481" s="565"/>
      <c r="N481" s="565"/>
      <c r="O481" s="565"/>
      <c r="P481" s="565"/>
      <c r="Q481" s="565"/>
      <c r="R481" s="565"/>
      <c r="S481" s="565"/>
      <c r="T481" s="565"/>
      <c r="U481" s="565"/>
      <c r="V481" s="565"/>
      <c r="W481" s="565"/>
      <c r="X481" s="565"/>
      <c r="Y481" s="565"/>
      <c r="Z481" s="565"/>
    </row>
    <row r="482" spans="1:26" ht="15.75" customHeight="1">
      <c r="A482" s="565"/>
      <c r="B482" s="565"/>
      <c r="C482" s="565"/>
      <c r="D482" s="565"/>
      <c r="E482" s="565"/>
      <c r="F482" s="565"/>
      <c r="G482" s="565"/>
      <c r="H482" s="565"/>
      <c r="I482" s="565"/>
      <c r="J482" s="565"/>
      <c r="K482" s="565"/>
      <c r="L482" s="565"/>
      <c r="M482" s="565"/>
      <c r="N482" s="565"/>
      <c r="O482" s="565"/>
      <c r="P482" s="565"/>
      <c r="Q482" s="565"/>
      <c r="R482" s="565"/>
      <c r="S482" s="565"/>
      <c r="T482" s="565"/>
      <c r="U482" s="565"/>
      <c r="V482" s="565"/>
      <c r="W482" s="565"/>
      <c r="X482" s="565"/>
      <c r="Y482" s="565"/>
      <c r="Z482" s="565"/>
    </row>
    <row r="483" spans="1:26" ht="15.75" customHeight="1">
      <c r="A483" s="565"/>
      <c r="B483" s="565"/>
      <c r="C483" s="565"/>
      <c r="D483" s="565"/>
      <c r="E483" s="565"/>
      <c r="F483" s="565"/>
      <c r="G483" s="565"/>
      <c r="H483" s="565"/>
      <c r="I483" s="565"/>
      <c r="J483" s="565"/>
      <c r="K483" s="565"/>
      <c r="L483" s="565"/>
      <c r="M483" s="565"/>
      <c r="N483" s="565"/>
      <c r="O483" s="565"/>
      <c r="P483" s="565"/>
      <c r="Q483" s="565"/>
      <c r="R483" s="565"/>
      <c r="S483" s="565"/>
      <c r="T483" s="565"/>
      <c r="U483" s="565"/>
      <c r="V483" s="565"/>
      <c r="W483" s="565"/>
      <c r="X483" s="565"/>
      <c r="Y483" s="565"/>
      <c r="Z483" s="565"/>
    </row>
    <row r="484" spans="1:26" ht="15.75" customHeight="1">
      <c r="A484" s="565"/>
      <c r="B484" s="565"/>
      <c r="C484" s="565"/>
      <c r="D484" s="565"/>
      <c r="E484" s="565"/>
      <c r="F484" s="565"/>
      <c r="G484" s="565"/>
      <c r="H484" s="565"/>
      <c r="I484" s="565"/>
      <c r="J484" s="565"/>
      <c r="K484" s="565"/>
      <c r="L484" s="565"/>
      <c r="M484" s="565"/>
      <c r="N484" s="565"/>
      <c r="O484" s="565"/>
      <c r="P484" s="565"/>
      <c r="Q484" s="565"/>
      <c r="R484" s="565"/>
      <c r="S484" s="565"/>
      <c r="T484" s="565"/>
      <c r="U484" s="565"/>
      <c r="V484" s="565"/>
      <c r="W484" s="565"/>
      <c r="X484" s="565"/>
      <c r="Y484" s="565"/>
      <c r="Z484" s="565"/>
    </row>
    <row r="485" spans="1:26" ht="15.75" customHeight="1">
      <c r="A485" s="565"/>
      <c r="B485" s="565"/>
      <c r="C485" s="565"/>
      <c r="D485" s="565"/>
      <c r="E485" s="565"/>
      <c r="F485" s="565"/>
      <c r="G485" s="565"/>
      <c r="H485" s="565"/>
      <c r="I485" s="565"/>
      <c r="J485" s="565"/>
      <c r="K485" s="565"/>
      <c r="L485" s="565"/>
      <c r="M485" s="565"/>
      <c r="N485" s="565"/>
      <c r="O485" s="565"/>
      <c r="P485" s="565"/>
      <c r="Q485" s="565"/>
      <c r="R485" s="565"/>
      <c r="S485" s="565"/>
      <c r="T485" s="565"/>
      <c r="U485" s="565"/>
      <c r="V485" s="565"/>
      <c r="W485" s="565"/>
      <c r="X485" s="565"/>
      <c r="Y485" s="565"/>
      <c r="Z485" s="565"/>
    </row>
    <row r="486" spans="1:26" ht="15.75" customHeight="1">
      <c r="A486" s="565"/>
      <c r="B486" s="565"/>
      <c r="C486" s="565"/>
      <c r="D486" s="565"/>
      <c r="E486" s="565"/>
      <c r="F486" s="565"/>
      <c r="G486" s="565"/>
      <c r="H486" s="565"/>
      <c r="I486" s="565"/>
      <c r="J486" s="565"/>
      <c r="K486" s="565"/>
      <c r="L486" s="565"/>
      <c r="M486" s="565"/>
      <c r="N486" s="565"/>
      <c r="O486" s="565"/>
      <c r="P486" s="565"/>
      <c r="Q486" s="565"/>
      <c r="R486" s="565"/>
      <c r="S486" s="565"/>
      <c r="T486" s="565"/>
      <c r="U486" s="565"/>
      <c r="V486" s="565"/>
      <c r="W486" s="565"/>
      <c r="X486" s="565"/>
      <c r="Y486" s="565"/>
      <c r="Z486" s="565"/>
    </row>
    <row r="487" spans="1:26" ht="15.75" customHeight="1">
      <c r="A487" s="565"/>
      <c r="B487" s="565"/>
      <c r="C487" s="565"/>
      <c r="D487" s="565"/>
      <c r="E487" s="565"/>
      <c r="F487" s="565"/>
      <c r="G487" s="565"/>
      <c r="H487" s="565"/>
      <c r="I487" s="565"/>
      <c r="J487" s="565"/>
      <c r="K487" s="565"/>
      <c r="L487" s="565"/>
      <c r="M487" s="565"/>
      <c r="N487" s="565"/>
      <c r="O487" s="565"/>
      <c r="P487" s="565"/>
      <c r="Q487" s="565"/>
      <c r="R487" s="565"/>
      <c r="S487" s="565"/>
      <c r="T487" s="565"/>
      <c r="U487" s="565"/>
      <c r="V487" s="565"/>
      <c r="W487" s="565"/>
      <c r="X487" s="565"/>
      <c r="Y487" s="565"/>
      <c r="Z487" s="565"/>
    </row>
    <row r="488" spans="1:26" ht="15.75" customHeight="1">
      <c r="A488" s="565"/>
      <c r="B488" s="565"/>
      <c r="C488" s="565"/>
      <c r="D488" s="565"/>
      <c r="E488" s="565"/>
      <c r="F488" s="565"/>
      <c r="G488" s="565"/>
      <c r="H488" s="565"/>
      <c r="I488" s="565"/>
      <c r="J488" s="565"/>
      <c r="K488" s="565"/>
      <c r="L488" s="565"/>
      <c r="M488" s="565"/>
      <c r="N488" s="565"/>
      <c r="O488" s="565"/>
      <c r="P488" s="565"/>
      <c r="Q488" s="565"/>
      <c r="R488" s="565"/>
      <c r="S488" s="565"/>
      <c r="T488" s="565"/>
      <c r="U488" s="565"/>
      <c r="V488" s="565"/>
      <c r="W488" s="565"/>
      <c r="X488" s="565"/>
      <c r="Y488" s="565"/>
      <c r="Z488" s="565"/>
    </row>
    <row r="489" spans="1:26" ht="15.75" customHeight="1">
      <c r="A489" s="565"/>
      <c r="B489" s="565"/>
      <c r="C489" s="565"/>
      <c r="D489" s="565"/>
      <c r="E489" s="565"/>
      <c r="F489" s="565"/>
      <c r="G489" s="565"/>
      <c r="H489" s="565"/>
      <c r="I489" s="565"/>
      <c r="J489" s="565"/>
      <c r="K489" s="565"/>
      <c r="L489" s="565"/>
      <c r="M489" s="565"/>
      <c r="N489" s="565"/>
      <c r="O489" s="565"/>
      <c r="P489" s="565"/>
      <c r="Q489" s="565"/>
      <c r="R489" s="565"/>
      <c r="S489" s="565"/>
      <c r="T489" s="565"/>
      <c r="U489" s="565"/>
      <c r="V489" s="565"/>
      <c r="W489" s="565"/>
      <c r="X489" s="565"/>
      <c r="Y489" s="565"/>
      <c r="Z489" s="565"/>
    </row>
    <row r="490" spans="1:26" ht="15.75" customHeight="1">
      <c r="A490" s="565"/>
      <c r="B490" s="565"/>
      <c r="C490" s="565"/>
      <c r="D490" s="565"/>
      <c r="E490" s="565"/>
      <c r="F490" s="565"/>
      <c r="G490" s="565"/>
      <c r="H490" s="565"/>
      <c r="I490" s="565"/>
      <c r="J490" s="565"/>
      <c r="K490" s="565"/>
      <c r="L490" s="565"/>
      <c r="M490" s="565"/>
      <c r="N490" s="565"/>
      <c r="O490" s="565"/>
      <c r="P490" s="565"/>
      <c r="Q490" s="565"/>
      <c r="R490" s="565"/>
      <c r="S490" s="565"/>
      <c r="T490" s="565"/>
      <c r="U490" s="565"/>
      <c r="V490" s="565"/>
      <c r="W490" s="565"/>
      <c r="X490" s="565"/>
      <c r="Y490" s="565"/>
      <c r="Z490" s="565"/>
    </row>
    <row r="491" spans="1:26" ht="15.75" customHeight="1">
      <c r="A491" s="565"/>
      <c r="B491" s="565"/>
      <c r="C491" s="565"/>
      <c r="D491" s="565"/>
      <c r="E491" s="565"/>
      <c r="F491" s="565"/>
      <c r="G491" s="565"/>
      <c r="H491" s="565"/>
      <c r="I491" s="565"/>
      <c r="J491" s="565"/>
      <c r="K491" s="565"/>
      <c r="L491" s="565"/>
      <c r="M491" s="565"/>
      <c r="N491" s="565"/>
      <c r="O491" s="565"/>
      <c r="P491" s="565"/>
      <c r="Q491" s="565"/>
      <c r="R491" s="565"/>
      <c r="S491" s="565"/>
      <c r="T491" s="565"/>
      <c r="U491" s="565"/>
      <c r="V491" s="565"/>
      <c r="W491" s="565"/>
      <c r="X491" s="565"/>
      <c r="Y491" s="565"/>
      <c r="Z491" s="565"/>
    </row>
    <row r="492" spans="1:26" ht="15.75" customHeight="1">
      <c r="A492" s="565"/>
      <c r="B492" s="565"/>
      <c r="C492" s="565"/>
      <c r="D492" s="565"/>
      <c r="E492" s="565"/>
      <c r="F492" s="565"/>
      <c r="G492" s="565"/>
      <c r="H492" s="565"/>
      <c r="I492" s="565"/>
      <c r="J492" s="565"/>
      <c r="K492" s="565"/>
      <c r="L492" s="565"/>
      <c r="M492" s="565"/>
      <c r="N492" s="565"/>
      <c r="O492" s="565"/>
      <c r="P492" s="565"/>
      <c r="Q492" s="565"/>
      <c r="R492" s="565"/>
      <c r="S492" s="565"/>
      <c r="T492" s="565"/>
      <c r="U492" s="565"/>
      <c r="V492" s="565"/>
      <c r="W492" s="565"/>
      <c r="X492" s="565"/>
      <c r="Y492" s="565"/>
      <c r="Z492" s="565"/>
    </row>
    <row r="493" spans="1:26" ht="15.75" customHeight="1">
      <c r="A493" s="565"/>
      <c r="B493" s="565"/>
      <c r="C493" s="565"/>
      <c r="D493" s="565"/>
      <c r="E493" s="565"/>
      <c r="F493" s="565"/>
      <c r="G493" s="565"/>
      <c r="H493" s="565"/>
      <c r="I493" s="565"/>
      <c r="J493" s="565"/>
      <c r="K493" s="565"/>
      <c r="L493" s="565"/>
      <c r="M493" s="565"/>
      <c r="N493" s="565"/>
      <c r="O493" s="565"/>
      <c r="P493" s="565"/>
      <c r="Q493" s="565"/>
      <c r="R493" s="565"/>
      <c r="S493" s="565"/>
      <c r="T493" s="565"/>
      <c r="U493" s="565"/>
      <c r="V493" s="565"/>
      <c r="W493" s="565"/>
      <c r="X493" s="565"/>
      <c r="Y493" s="565"/>
      <c r="Z493" s="565"/>
    </row>
    <row r="494" spans="1:26" ht="15.75" customHeight="1">
      <c r="A494" s="565"/>
      <c r="B494" s="565"/>
      <c r="C494" s="565"/>
      <c r="D494" s="565"/>
      <c r="E494" s="565"/>
      <c r="F494" s="565"/>
      <c r="G494" s="565"/>
      <c r="H494" s="565"/>
      <c r="I494" s="565"/>
      <c r="J494" s="565"/>
      <c r="K494" s="565"/>
      <c r="L494" s="565"/>
      <c r="M494" s="565"/>
      <c r="N494" s="565"/>
      <c r="O494" s="565"/>
      <c r="P494" s="565"/>
      <c r="Q494" s="565"/>
      <c r="R494" s="565"/>
      <c r="S494" s="565"/>
      <c r="T494" s="565"/>
      <c r="U494" s="565"/>
      <c r="V494" s="565"/>
      <c r="W494" s="565"/>
      <c r="X494" s="565"/>
      <c r="Y494" s="565"/>
      <c r="Z494" s="565"/>
    </row>
    <row r="495" spans="1:26" ht="15.75" customHeight="1">
      <c r="A495" s="565"/>
      <c r="B495" s="565"/>
      <c r="C495" s="565"/>
      <c r="D495" s="565"/>
      <c r="E495" s="565"/>
      <c r="F495" s="565"/>
      <c r="G495" s="565"/>
      <c r="H495" s="565"/>
      <c r="I495" s="565"/>
      <c r="J495" s="565"/>
      <c r="K495" s="565"/>
      <c r="L495" s="565"/>
      <c r="M495" s="565"/>
      <c r="N495" s="565"/>
      <c r="O495" s="565"/>
      <c r="P495" s="565"/>
      <c r="Q495" s="565"/>
      <c r="R495" s="565"/>
      <c r="S495" s="565"/>
      <c r="T495" s="565"/>
      <c r="U495" s="565"/>
      <c r="V495" s="565"/>
      <c r="W495" s="565"/>
      <c r="X495" s="565"/>
      <c r="Y495" s="565"/>
      <c r="Z495" s="565"/>
    </row>
    <row r="496" spans="1:26" ht="15.75" customHeight="1">
      <c r="A496" s="565"/>
      <c r="B496" s="565"/>
      <c r="C496" s="565"/>
      <c r="D496" s="565"/>
      <c r="E496" s="565"/>
      <c r="F496" s="565"/>
      <c r="G496" s="565"/>
      <c r="H496" s="565"/>
      <c r="I496" s="565"/>
      <c r="J496" s="565"/>
      <c r="K496" s="565"/>
      <c r="L496" s="565"/>
      <c r="M496" s="565"/>
      <c r="N496" s="565"/>
      <c r="O496" s="565"/>
      <c r="P496" s="565"/>
      <c r="Q496" s="565"/>
      <c r="R496" s="565"/>
      <c r="S496" s="565"/>
      <c r="T496" s="565"/>
      <c r="U496" s="565"/>
      <c r="V496" s="565"/>
      <c r="W496" s="565"/>
      <c r="X496" s="565"/>
      <c r="Y496" s="565"/>
      <c r="Z496" s="565"/>
    </row>
    <row r="497" spans="1:26" ht="15.75" customHeight="1">
      <c r="A497" s="565"/>
      <c r="B497" s="565"/>
      <c r="C497" s="565"/>
      <c r="D497" s="565"/>
      <c r="E497" s="565"/>
      <c r="F497" s="565"/>
      <c r="G497" s="565"/>
      <c r="H497" s="565"/>
      <c r="I497" s="565"/>
      <c r="J497" s="565"/>
      <c r="K497" s="565"/>
      <c r="L497" s="565"/>
      <c r="M497" s="565"/>
      <c r="N497" s="565"/>
      <c r="O497" s="565"/>
      <c r="P497" s="565"/>
      <c r="Q497" s="565"/>
      <c r="R497" s="565"/>
      <c r="S497" s="565"/>
      <c r="T497" s="565"/>
      <c r="U497" s="565"/>
      <c r="V497" s="565"/>
      <c r="W497" s="565"/>
      <c r="X497" s="565"/>
      <c r="Y497" s="565"/>
      <c r="Z497" s="565"/>
    </row>
    <row r="498" spans="1:26" ht="15.75" customHeight="1">
      <c r="A498" s="565"/>
      <c r="B498" s="565"/>
      <c r="C498" s="565"/>
      <c r="D498" s="565"/>
      <c r="E498" s="565"/>
      <c r="F498" s="565"/>
      <c r="G498" s="565"/>
      <c r="H498" s="565"/>
      <c r="I498" s="565"/>
      <c r="J498" s="565"/>
      <c r="K498" s="565"/>
      <c r="L498" s="565"/>
      <c r="M498" s="565"/>
      <c r="N498" s="565"/>
      <c r="O498" s="565"/>
      <c r="P498" s="565"/>
      <c r="Q498" s="565"/>
      <c r="R498" s="565"/>
      <c r="S498" s="565"/>
      <c r="T498" s="565"/>
      <c r="U498" s="565"/>
      <c r="V498" s="565"/>
      <c r="W498" s="565"/>
      <c r="X498" s="565"/>
      <c r="Y498" s="565"/>
      <c r="Z498" s="565"/>
    </row>
    <row r="499" spans="1:26" ht="15.75" customHeight="1">
      <c r="A499" s="565"/>
      <c r="B499" s="565"/>
      <c r="C499" s="565"/>
      <c r="D499" s="565"/>
      <c r="E499" s="565"/>
      <c r="F499" s="565"/>
      <c r="G499" s="565"/>
      <c r="H499" s="565"/>
      <c r="I499" s="565"/>
      <c r="J499" s="565"/>
      <c r="K499" s="565"/>
      <c r="L499" s="565"/>
      <c r="M499" s="565"/>
      <c r="N499" s="565"/>
      <c r="O499" s="565"/>
      <c r="P499" s="565"/>
      <c r="Q499" s="565"/>
      <c r="R499" s="565"/>
      <c r="S499" s="565"/>
      <c r="T499" s="565"/>
      <c r="U499" s="565"/>
      <c r="V499" s="565"/>
      <c r="W499" s="565"/>
      <c r="X499" s="565"/>
      <c r="Y499" s="565"/>
      <c r="Z499" s="565"/>
    </row>
    <row r="500" spans="1:26" ht="15.75" customHeight="1">
      <c r="A500" s="565"/>
      <c r="B500" s="565"/>
      <c r="C500" s="565"/>
      <c r="D500" s="565"/>
      <c r="E500" s="565"/>
      <c r="F500" s="565"/>
      <c r="G500" s="565"/>
      <c r="H500" s="565"/>
      <c r="I500" s="565"/>
      <c r="J500" s="565"/>
      <c r="K500" s="565"/>
      <c r="L500" s="565"/>
      <c r="M500" s="565"/>
      <c r="N500" s="565"/>
      <c r="O500" s="565"/>
      <c r="P500" s="565"/>
      <c r="Q500" s="565"/>
      <c r="R500" s="565"/>
      <c r="S500" s="565"/>
      <c r="T500" s="565"/>
      <c r="U500" s="565"/>
      <c r="V500" s="565"/>
      <c r="W500" s="565"/>
      <c r="X500" s="565"/>
      <c r="Y500" s="565"/>
      <c r="Z500" s="565"/>
    </row>
    <row r="501" spans="1:26" ht="15.75" customHeight="1">
      <c r="A501" s="565"/>
      <c r="B501" s="565"/>
      <c r="C501" s="565"/>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row>
    <row r="502" spans="1:26" ht="15.75" customHeight="1">
      <c r="A502" s="565"/>
      <c r="B502" s="565"/>
      <c r="C502" s="565"/>
      <c r="D502" s="565"/>
      <c r="E502" s="565"/>
      <c r="F502" s="565"/>
      <c r="G502" s="565"/>
      <c r="H502" s="565"/>
      <c r="I502" s="565"/>
      <c r="J502" s="565"/>
      <c r="K502" s="565"/>
      <c r="L502" s="565"/>
      <c r="M502" s="565"/>
      <c r="N502" s="565"/>
      <c r="O502" s="565"/>
      <c r="P502" s="565"/>
      <c r="Q502" s="565"/>
      <c r="R502" s="565"/>
      <c r="S502" s="565"/>
      <c r="T502" s="565"/>
      <c r="U502" s="565"/>
      <c r="V502" s="565"/>
      <c r="W502" s="565"/>
      <c r="X502" s="565"/>
      <c r="Y502" s="565"/>
      <c r="Z502" s="565"/>
    </row>
    <row r="503" spans="1:26" ht="15.75" customHeight="1">
      <c r="A503" s="565"/>
      <c r="B503" s="565"/>
      <c r="C503" s="565"/>
      <c r="D503" s="565"/>
      <c r="E503" s="565"/>
      <c r="F503" s="565"/>
      <c r="G503" s="565"/>
      <c r="H503" s="565"/>
      <c r="I503" s="565"/>
      <c r="J503" s="565"/>
      <c r="K503" s="565"/>
      <c r="L503" s="565"/>
      <c r="M503" s="565"/>
      <c r="N503" s="565"/>
      <c r="O503" s="565"/>
      <c r="P503" s="565"/>
      <c r="Q503" s="565"/>
      <c r="R503" s="565"/>
      <c r="S503" s="565"/>
      <c r="T503" s="565"/>
      <c r="U503" s="565"/>
      <c r="V503" s="565"/>
      <c r="W503" s="565"/>
      <c r="X503" s="565"/>
      <c r="Y503" s="565"/>
      <c r="Z503" s="565"/>
    </row>
    <row r="504" spans="1:26" ht="15.75" customHeight="1">
      <c r="A504" s="565"/>
      <c r="B504" s="565"/>
      <c r="C504" s="565"/>
      <c r="D504" s="565"/>
      <c r="E504" s="565"/>
      <c r="F504" s="565"/>
      <c r="G504" s="565"/>
      <c r="H504" s="565"/>
      <c r="I504" s="565"/>
      <c r="J504" s="565"/>
      <c r="K504" s="565"/>
      <c r="L504" s="565"/>
      <c r="M504" s="565"/>
      <c r="N504" s="565"/>
      <c r="O504" s="565"/>
      <c r="P504" s="565"/>
      <c r="Q504" s="565"/>
      <c r="R504" s="565"/>
      <c r="S504" s="565"/>
      <c r="T504" s="565"/>
      <c r="U504" s="565"/>
      <c r="V504" s="565"/>
      <c r="W504" s="565"/>
      <c r="X504" s="565"/>
      <c r="Y504" s="565"/>
      <c r="Z504" s="565"/>
    </row>
    <row r="505" spans="1:26" ht="15.75" customHeight="1">
      <c r="A505" s="565"/>
      <c r="B505" s="565"/>
      <c r="C505" s="565"/>
      <c r="D505" s="565"/>
      <c r="E505" s="565"/>
      <c r="F505" s="565"/>
      <c r="G505" s="565"/>
      <c r="H505" s="565"/>
      <c r="I505" s="565"/>
      <c r="J505" s="565"/>
      <c r="K505" s="565"/>
      <c r="L505" s="565"/>
      <c r="M505" s="565"/>
      <c r="N505" s="565"/>
      <c r="O505" s="565"/>
      <c r="P505" s="565"/>
      <c r="Q505" s="565"/>
      <c r="R505" s="565"/>
      <c r="S505" s="565"/>
      <c r="T505" s="565"/>
      <c r="U505" s="565"/>
      <c r="V505" s="565"/>
      <c r="W505" s="565"/>
      <c r="X505" s="565"/>
      <c r="Y505" s="565"/>
      <c r="Z505" s="565"/>
    </row>
    <row r="506" spans="1:26" ht="15.75" customHeight="1">
      <c r="A506" s="565"/>
      <c r="B506" s="565"/>
      <c r="C506" s="565"/>
      <c r="D506" s="565"/>
      <c r="E506" s="565"/>
      <c r="F506" s="565"/>
      <c r="G506" s="565"/>
      <c r="H506" s="565"/>
      <c r="I506" s="565"/>
      <c r="J506" s="565"/>
      <c r="K506" s="565"/>
      <c r="L506" s="565"/>
      <c r="M506" s="565"/>
      <c r="N506" s="565"/>
      <c r="O506" s="565"/>
      <c r="P506" s="565"/>
      <c r="Q506" s="565"/>
      <c r="R506" s="565"/>
      <c r="S506" s="565"/>
      <c r="T506" s="565"/>
      <c r="U506" s="565"/>
      <c r="V506" s="565"/>
      <c r="W506" s="565"/>
      <c r="X506" s="565"/>
      <c r="Y506" s="565"/>
      <c r="Z506" s="565"/>
    </row>
    <row r="507" spans="1:26" ht="15.75" customHeight="1">
      <c r="A507" s="565"/>
      <c r="B507" s="565"/>
      <c r="C507" s="565"/>
      <c r="D507" s="565"/>
      <c r="E507" s="565"/>
      <c r="F507" s="565"/>
      <c r="G507" s="565"/>
      <c r="H507" s="565"/>
      <c r="I507" s="565"/>
      <c r="J507" s="565"/>
      <c r="K507" s="565"/>
      <c r="L507" s="565"/>
      <c r="M507" s="565"/>
      <c r="N507" s="565"/>
      <c r="O507" s="565"/>
      <c r="P507" s="565"/>
      <c r="Q507" s="565"/>
      <c r="R507" s="565"/>
      <c r="S507" s="565"/>
      <c r="T507" s="565"/>
      <c r="U507" s="565"/>
      <c r="V507" s="565"/>
      <c r="W507" s="565"/>
      <c r="X507" s="565"/>
      <c r="Y507" s="565"/>
      <c r="Z507" s="565"/>
    </row>
    <row r="508" spans="1:26" ht="15.75" customHeight="1">
      <c r="A508" s="565"/>
      <c r="B508" s="565"/>
      <c r="C508" s="565"/>
      <c r="D508" s="565"/>
      <c r="E508" s="565"/>
      <c r="F508" s="565"/>
      <c r="G508" s="565"/>
      <c r="H508" s="565"/>
      <c r="I508" s="565"/>
      <c r="J508" s="565"/>
      <c r="K508" s="565"/>
      <c r="L508" s="565"/>
      <c r="M508" s="565"/>
      <c r="N508" s="565"/>
      <c r="O508" s="565"/>
      <c r="P508" s="565"/>
      <c r="Q508" s="565"/>
      <c r="R508" s="565"/>
      <c r="S508" s="565"/>
      <c r="T508" s="565"/>
      <c r="U508" s="565"/>
      <c r="V508" s="565"/>
      <c r="W508" s="565"/>
      <c r="X508" s="565"/>
      <c r="Y508" s="565"/>
      <c r="Z508" s="565"/>
    </row>
    <row r="509" spans="1:26" ht="15.75" customHeight="1">
      <c r="A509" s="565"/>
      <c r="B509" s="565"/>
      <c r="C509" s="565"/>
      <c r="D509" s="565"/>
      <c r="E509" s="565"/>
      <c r="F509" s="565"/>
      <c r="G509" s="565"/>
      <c r="H509" s="565"/>
      <c r="I509" s="565"/>
      <c r="J509" s="565"/>
      <c r="K509" s="565"/>
      <c r="L509" s="565"/>
      <c r="M509" s="565"/>
      <c r="N509" s="565"/>
      <c r="O509" s="565"/>
      <c r="P509" s="565"/>
      <c r="Q509" s="565"/>
      <c r="R509" s="565"/>
      <c r="S509" s="565"/>
      <c r="T509" s="565"/>
      <c r="U509" s="565"/>
      <c r="V509" s="565"/>
      <c r="W509" s="565"/>
      <c r="X509" s="565"/>
      <c r="Y509" s="565"/>
      <c r="Z509" s="565"/>
    </row>
    <row r="510" spans="1:26" ht="15.75" customHeight="1">
      <c r="A510" s="565"/>
      <c r="B510" s="565"/>
      <c r="C510" s="565"/>
      <c r="D510" s="565"/>
      <c r="E510" s="565"/>
      <c r="F510" s="565"/>
      <c r="G510" s="565"/>
      <c r="H510" s="565"/>
      <c r="I510" s="565"/>
      <c r="J510" s="565"/>
      <c r="K510" s="565"/>
      <c r="L510" s="565"/>
      <c r="M510" s="565"/>
      <c r="N510" s="565"/>
      <c r="O510" s="565"/>
      <c r="P510" s="565"/>
      <c r="Q510" s="565"/>
      <c r="R510" s="565"/>
      <c r="S510" s="565"/>
      <c r="T510" s="565"/>
      <c r="U510" s="565"/>
      <c r="V510" s="565"/>
      <c r="W510" s="565"/>
      <c r="X510" s="565"/>
      <c r="Y510" s="565"/>
      <c r="Z510" s="565"/>
    </row>
    <row r="511" spans="1:26" ht="15.75" customHeight="1">
      <c r="A511" s="565"/>
      <c r="B511" s="565"/>
      <c r="C511" s="565"/>
      <c r="D511" s="565"/>
      <c r="E511" s="565"/>
      <c r="F511" s="565"/>
      <c r="G511" s="565"/>
      <c r="H511" s="565"/>
      <c r="I511" s="565"/>
      <c r="J511" s="565"/>
      <c r="K511" s="565"/>
      <c r="L511" s="565"/>
      <c r="M511" s="565"/>
      <c r="N511" s="565"/>
      <c r="O511" s="565"/>
      <c r="P511" s="565"/>
      <c r="Q511" s="565"/>
      <c r="R511" s="565"/>
      <c r="S511" s="565"/>
      <c r="T511" s="565"/>
      <c r="U511" s="565"/>
      <c r="V511" s="565"/>
      <c r="W511" s="565"/>
      <c r="X511" s="565"/>
      <c r="Y511" s="565"/>
      <c r="Z511" s="565"/>
    </row>
    <row r="512" spans="1:26" ht="15.75" customHeight="1">
      <c r="A512" s="565"/>
      <c r="B512" s="565"/>
      <c r="C512" s="565"/>
      <c r="D512" s="565"/>
      <c r="E512" s="565"/>
      <c r="F512" s="565"/>
      <c r="G512" s="565"/>
      <c r="H512" s="565"/>
      <c r="I512" s="565"/>
      <c r="J512" s="565"/>
      <c r="K512" s="565"/>
      <c r="L512" s="565"/>
      <c r="M512" s="565"/>
      <c r="N512" s="565"/>
      <c r="O512" s="565"/>
      <c r="P512" s="565"/>
      <c r="Q512" s="565"/>
      <c r="R512" s="565"/>
      <c r="S512" s="565"/>
      <c r="T512" s="565"/>
      <c r="U512" s="565"/>
      <c r="V512" s="565"/>
      <c r="W512" s="565"/>
      <c r="X512" s="565"/>
      <c r="Y512" s="565"/>
      <c r="Z512" s="565"/>
    </row>
    <row r="513" spans="1:26" ht="15.75" customHeight="1">
      <c r="A513" s="565"/>
      <c r="B513" s="565"/>
      <c r="C513" s="565"/>
      <c r="D513" s="565"/>
      <c r="E513" s="565"/>
      <c r="F513" s="565"/>
      <c r="G513" s="565"/>
      <c r="H513" s="565"/>
      <c r="I513" s="565"/>
      <c r="J513" s="565"/>
      <c r="K513" s="565"/>
      <c r="L513" s="565"/>
      <c r="M513" s="565"/>
      <c r="N513" s="565"/>
      <c r="O513" s="565"/>
      <c r="P513" s="565"/>
      <c r="Q513" s="565"/>
      <c r="R513" s="565"/>
      <c r="S513" s="565"/>
      <c r="T513" s="565"/>
      <c r="U513" s="565"/>
      <c r="V513" s="565"/>
      <c r="W513" s="565"/>
      <c r="X513" s="565"/>
      <c r="Y513" s="565"/>
      <c r="Z513" s="565"/>
    </row>
    <row r="514" spans="1:26" ht="15.75" customHeight="1">
      <c r="A514" s="565"/>
      <c r="B514" s="565"/>
      <c r="C514" s="565"/>
      <c r="D514" s="565"/>
      <c r="E514" s="565"/>
      <c r="F514" s="565"/>
      <c r="G514" s="565"/>
      <c r="H514" s="565"/>
      <c r="I514" s="565"/>
      <c r="J514" s="565"/>
      <c r="K514" s="565"/>
      <c r="L514" s="565"/>
      <c r="M514" s="565"/>
      <c r="N514" s="565"/>
      <c r="O514" s="565"/>
      <c r="P514" s="565"/>
      <c r="Q514" s="565"/>
      <c r="R514" s="565"/>
      <c r="S514" s="565"/>
      <c r="T514" s="565"/>
      <c r="U514" s="565"/>
      <c r="V514" s="565"/>
      <c r="W514" s="565"/>
      <c r="X514" s="565"/>
      <c r="Y514" s="565"/>
      <c r="Z514" s="565"/>
    </row>
    <row r="515" spans="1:26" ht="15.75" customHeight="1">
      <c r="A515" s="565"/>
      <c r="B515" s="565"/>
      <c r="C515" s="565"/>
      <c r="D515" s="565"/>
      <c r="E515" s="565"/>
      <c r="F515" s="565"/>
      <c r="G515" s="565"/>
      <c r="H515" s="565"/>
      <c r="I515" s="565"/>
      <c r="J515" s="565"/>
      <c r="K515" s="565"/>
      <c r="L515" s="565"/>
      <c r="M515" s="565"/>
      <c r="N515" s="565"/>
      <c r="O515" s="565"/>
      <c r="P515" s="565"/>
      <c r="Q515" s="565"/>
      <c r="R515" s="565"/>
      <c r="S515" s="565"/>
      <c r="T515" s="565"/>
      <c r="U515" s="565"/>
      <c r="V515" s="565"/>
      <c r="W515" s="565"/>
      <c r="X515" s="565"/>
      <c r="Y515" s="565"/>
      <c r="Z515" s="565"/>
    </row>
    <row r="516" spans="1:26" ht="15.75" customHeight="1">
      <c r="A516" s="565"/>
      <c r="B516" s="565"/>
      <c r="C516" s="565"/>
      <c r="D516" s="565"/>
      <c r="E516" s="565"/>
      <c r="F516" s="565"/>
      <c r="G516" s="565"/>
      <c r="H516" s="565"/>
      <c r="I516" s="565"/>
      <c r="J516" s="565"/>
      <c r="K516" s="565"/>
      <c r="L516" s="565"/>
      <c r="M516" s="565"/>
      <c r="N516" s="565"/>
      <c r="O516" s="565"/>
      <c r="P516" s="565"/>
      <c r="Q516" s="565"/>
      <c r="R516" s="565"/>
      <c r="S516" s="565"/>
      <c r="T516" s="565"/>
      <c r="U516" s="565"/>
      <c r="V516" s="565"/>
      <c r="W516" s="565"/>
      <c r="X516" s="565"/>
      <c r="Y516" s="565"/>
      <c r="Z516" s="565"/>
    </row>
    <row r="517" spans="1:26" ht="15.75" customHeight="1">
      <c r="A517" s="565"/>
      <c r="B517" s="565"/>
      <c r="C517" s="565"/>
      <c r="D517" s="565"/>
      <c r="E517" s="565"/>
      <c r="F517" s="565"/>
      <c r="G517" s="565"/>
      <c r="H517" s="565"/>
      <c r="I517" s="565"/>
      <c r="J517" s="565"/>
      <c r="K517" s="565"/>
      <c r="L517" s="565"/>
      <c r="M517" s="565"/>
      <c r="N517" s="565"/>
      <c r="O517" s="565"/>
      <c r="P517" s="565"/>
      <c r="Q517" s="565"/>
      <c r="R517" s="565"/>
      <c r="S517" s="565"/>
      <c r="T517" s="565"/>
      <c r="U517" s="565"/>
      <c r="V517" s="565"/>
      <c r="W517" s="565"/>
      <c r="X517" s="565"/>
      <c r="Y517" s="565"/>
      <c r="Z517" s="565"/>
    </row>
    <row r="518" spans="1:26" ht="15.75" customHeight="1">
      <c r="A518" s="565"/>
      <c r="B518" s="565"/>
      <c r="C518" s="565"/>
      <c r="D518" s="565"/>
      <c r="E518" s="565"/>
      <c r="F518" s="565"/>
      <c r="G518" s="565"/>
      <c r="H518" s="565"/>
      <c r="I518" s="565"/>
      <c r="J518" s="565"/>
      <c r="K518" s="565"/>
      <c r="L518" s="565"/>
      <c r="M518" s="565"/>
      <c r="N518" s="565"/>
      <c r="O518" s="565"/>
      <c r="P518" s="565"/>
      <c r="Q518" s="565"/>
      <c r="R518" s="565"/>
      <c r="S518" s="565"/>
      <c r="T518" s="565"/>
      <c r="U518" s="565"/>
      <c r="V518" s="565"/>
      <c r="W518" s="565"/>
      <c r="X518" s="565"/>
      <c r="Y518" s="565"/>
      <c r="Z518" s="565"/>
    </row>
    <row r="519" spans="1:26" ht="15.75" customHeight="1">
      <c r="A519" s="565"/>
      <c r="B519" s="565"/>
      <c r="C519" s="565"/>
      <c r="D519" s="565"/>
      <c r="E519" s="565"/>
      <c r="F519" s="565"/>
      <c r="G519" s="565"/>
      <c r="H519" s="565"/>
      <c r="I519" s="565"/>
      <c r="J519" s="565"/>
      <c r="K519" s="565"/>
      <c r="L519" s="565"/>
      <c r="M519" s="565"/>
      <c r="N519" s="565"/>
      <c r="O519" s="565"/>
      <c r="P519" s="565"/>
      <c r="Q519" s="565"/>
      <c r="R519" s="565"/>
      <c r="S519" s="565"/>
      <c r="T519" s="565"/>
      <c r="U519" s="565"/>
      <c r="V519" s="565"/>
      <c r="W519" s="565"/>
      <c r="X519" s="565"/>
      <c r="Y519" s="565"/>
      <c r="Z519" s="565"/>
    </row>
    <row r="520" spans="1:26" ht="15.75" customHeight="1">
      <c r="A520" s="565"/>
      <c r="B520" s="565"/>
      <c r="C520" s="565"/>
      <c r="D520" s="565"/>
      <c r="E520" s="565"/>
      <c r="F520" s="565"/>
      <c r="G520" s="565"/>
      <c r="H520" s="565"/>
      <c r="I520" s="565"/>
      <c r="J520" s="565"/>
      <c r="K520" s="565"/>
      <c r="L520" s="565"/>
      <c r="M520" s="565"/>
      <c r="N520" s="565"/>
      <c r="O520" s="565"/>
      <c r="P520" s="565"/>
      <c r="Q520" s="565"/>
      <c r="R520" s="565"/>
      <c r="S520" s="565"/>
      <c r="T520" s="565"/>
      <c r="U520" s="565"/>
      <c r="V520" s="565"/>
      <c r="W520" s="565"/>
      <c r="X520" s="565"/>
      <c r="Y520" s="565"/>
      <c r="Z520" s="565"/>
    </row>
    <row r="521" spans="1:26" ht="15.75" customHeight="1">
      <c r="A521" s="565"/>
      <c r="B521" s="565"/>
      <c r="C521" s="565"/>
      <c r="D521" s="565"/>
      <c r="E521" s="565"/>
      <c r="F521" s="565"/>
      <c r="G521" s="565"/>
      <c r="H521" s="565"/>
      <c r="I521" s="565"/>
      <c r="J521" s="565"/>
      <c r="K521" s="565"/>
      <c r="L521" s="565"/>
      <c r="M521" s="565"/>
      <c r="N521" s="565"/>
      <c r="O521" s="565"/>
      <c r="P521" s="565"/>
      <c r="Q521" s="565"/>
      <c r="R521" s="565"/>
      <c r="S521" s="565"/>
      <c r="T521" s="565"/>
      <c r="U521" s="565"/>
      <c r="V521" s="565"/>
      <c r="W521" s="565"/>
      <c r="X521" s="565"/>
      <c r="Y521" s="565"/>
      <c r="Z521" s="565"/>
    </row>
    <row r="522" spans="1:26" ht="15.75" customHeight="1">
      <c r="A522" s="565"/>
      <c r="B522" s="565"/>
      <c r="C522" s="565"/>
      <c r="D522" s="565"/>
      <c r="E522" s="565"/>
      <c r="F522" s="565"/>
      <c r="G522" s="565"/>
      <c r="H522" s="565"/>
      <c r="I522" s="565"/>
      <c r="J522" s="565"/>
      <c r="K522" s="565"/>
      <c r="L522" s="565"/>
      <c r="M522" s="565"/>
      <c r="N522" s="565"/>
      <c r="O522" s="565"/>
      <c r="P522" s="565"/>
      <c r="Q522" s="565"/>
      <c r="R522" s="565"/>
      <c r="S522" s="565"/>
      <c r="T522" s="565"/>
      <c r="U522" s="565"/>
      <c r="V522" s="565"/>
      <c r="W522" s="565"/>
      <c r="X522" s="565"/>
      <c r="Y522" s="565"/>
      <c r="Z522" s="565"/>
    </row>
    <row r="523" spans="1:26" ht="15.75" customHeight="1">
      <c r="A523" s="565"/>
      <c r="B523" s="565"/>
      <c r="C523" s="565"/>
      <c r="D523" s="565"/>
      <c r="E523" s="565"/>
      <c r="F523" s="565"/>
      <c r="G523" s="565"/>
      <c r="H523" s="565"/>
      <c r="I523" s="565"/>
      <c r="J523" s="565"/>
      <c r="K523" s="565"/>
      <c r="L523" s="565"/>
      <c r="M523" s="565"/>
      <c r="N523" s="565"/>
      <c r="O523" s="565"/>
      <c r="P523" s="565"/>
      <c r="Q523" s="565"/>
      <c r="R523" s="565"/>
      <c r="S523" s="565"/>
      <c r="T523" s="565"/>
      <c r="U523" s="565"/>
      <c r="V523" s="565"/>
      <c r="W523" s="565"/>
      <c r="X523" s="565"/>
      <c r="Y523" s="565"/>
      <c r="Z523" s="565"/>
    </row>
    <row r="524" spans="1:26" ht="15.75" customHeight="1">
      <c r="A524" s="565"/>
      <c r="B524" s="565"/>
      <c r="C524" s="565"/>
      <c r="D524" s="565"/>
      <c r="E524" s="565"/>
      <c r="F524" s="565"/>
      <c r="G524" s="565"/>
      <c r="H524" s="565"/>
      <c r="I524" s="565"/>
      <c r="J524" s="565"/>
      <c r="K524" s="565"/>
      <c r="L524" s="565"/>
      <c r="M524" s="565"/>
      <c r="N524" s="565"/>
      <c r="O524" s="565"/>
      <c r="P524" s="565"/>
      <c r="Q524" s="565"/>
      <c r="R524" s="565"/>
      <c r="S524" s="565"/>
      <c r="T524" s="565"/>
      <c r="U524" s="565"/>
      <c r="V524" s="565"/>
      <c r="W524" s="565"/>
      <c r="X524" s="565"/>
      <c r="Y524" s="565"/>
      <c r="Z524" s="565"/>
    </row>
    <row r="525" spans="1:26" ht="15.75" customHeight="1">
      <c r="A525" s="565"/>
      <c r="B525" s="565"/>
      <c r="C525" s="565"/>
      <c r="D525" s="565"/>
      <c r="E525" s="565"/>
      <c r="F525" s="565"/>
      <c r="G525" s="565"/>
      <c r="H525" s="565"/>
      <c r="I525" s="565"/>
      <c r="J525" s="565"/>
      <c r="K525" s="565"/>
      <c r="L525" s="565"/>
      <c r="M525" s="565"/>
      <c r="N525" s="565"/>
      <c r="O525" s="565"/>
      <c r="P525" s="565"/>
      <c r="Q525" s="565"/>
      <c r="R525" s="565"/>
      <c r="S525" s="565"/>
      <c r="T525" s="565"/>
      <c r="U525" s="565"/>
      <c r="V525" s="565"/>
      <c r="W525" s="565"/>
      <c r="X525" s="565"/>
      <c r="Y525" s="565"/>
      <c r="Z525" s="565"/>
    </row>
    <row r="526" spans="1:26" ht="15.75" customHeight="1">
      <c r="A526" s="565"/>
      <c r="B526" s="565"/>
      <c r="C526" s="565"/>
      <c r="D526" s="565"/>
      <c r="E526" s="565"/>
      <c r="F526" s="565"/>
      <c r="G526" s="565"/>
      <c r="H526" s="565"/>
      <c r="I526" s="565"/>
      <c r="J526" s="565"/>
      <c r="K526" s="565"/>
      <c r="L526" s="565"/>
      <c r="M526" s="565"/>
      <c r="N526" s="565"/>
      <c r="O526" s="565"/>
      <c r="P526" s="565"/>
      <c r="Q526" s="565"/>
      <c r="R526" s="565"/>
      <c r="S526" s="565"/>
      <c r="T526" s="565"/>
      <c r="U526" s="565"/>
      <c r="V526" s="565"/>
      <c r="W526" s="565"/>
      <c r="X526" s="565"/>
      <c r="Y526" s="565"/>
      <c r="Z526" s="565"/>
    </row>
    <row r="527" spans="1:26" ht="15.75" customHeight="1">
      <c r="A527" s="565"/>
      <c r="B527" s="565"/>
      <c r="C527" s="565"/>
      <c r="D527" s="565"/>
      <c r="E527" s="565"/>
      <c r="F527" s="565"/>
      <c r="G527" s="565"/>
      <c r="H527" s="565"/>
      <c r="I527" s="565"/>
      <c r="J527" s="565"/>
      <c r="K527" s="565"/>
      <c r="L527" s="565"/>
      <c r="M527" s="565"/>
      <c r="N527" s="565"/>
      <c r="O527" s="565"/>
      <c r="P527" s="565"/>
      <c r="Q527" s="565"/>
      <c r="R527" s="565"/>
      <c r="S527" s="565"/>
      <c r="T527" s="565"/>
      <c r="U527" s="565"/>
      <c r="V527" s="565"/>
      <c r="W527" s="565"/>
      <c r="X527" s="565"/>
      <c r="Y527" s="565"/>
      <c r="Z527" s="565"/>
    </row>
    <row r="528" spans="1:26" ht="15.75" customHeight="1">
      <c r="A528" s="565"/>
      <c r="B528" s="565"/>
      <c r="C528" s="565"/>
      <c r="D528" s="565"/>
      <c r="E528" s="565"/>
      <c r="F528" s="565"/>
      <c r="G528" s="565"/>
      <c r="H528" s="565"/>
      <c r="I528" s="565"/>
      <c r="J528" s="565"/>
      <c r="K528" s="565"/>
      <c r="L528" s="565"/>
      <c r="M528" s="565"/>
      <c r="N528" s="565"/>
      <c r="O528" s="565"/>
      <c r="P528" s="565"/>
      <c r="Q528" s="565"/>
      <c r="R528" s="565"/>
      <c r="S528" s="565"/>
      <c r="T528" s="565"/>
      <c r="U528" s="565"/>
      <c r="V528" s="565"/>
      <c r="W528" s="565"/>
      <c r="X528" s="565"/>
      <c r="Y528" s="565"/>
      <c r="Z528" s="565"/>
    </row>
    <row r="529" spans="1:26" ht="15.75" customHeight="1">
      <c r="A529" s="565"/>
      <c r="B529" s="565"/>
      <c r="C529" s="565"/>
      <c r="D529" s="565"/>
      <c r="E529" s="565"/>
      <c r="F529" s="565"/>
      <c r="G529" s="565"/>
      <c r="H529" s="565"/>
      <c r="I529" s="565"/>
      <c r="J529" s="565"/>
      <c r="K529" s="565"/>
      <c r="L529" s="565"/>
      <c r="M529" s="565"/>
      <c r="N529" s="565"/>
      <c r="O529" s="565"/>
      <c r="P529" s="565"/>
      <c r="Q529" s="565"/>
      <c r="R529" s="565"/>
      <c r="S529" s="565"/>
      <c r="T529" s="565"/>
      <c r="U529" s="565"/>
      <c r="V529" s="565"/>
      <c r="W529" s="565"/>
      <c r="X529" s="565"/>
      <c r="Y529" s="565"/>
      <c r="Z529" s="565"/>
    </row>
    <row r="530" spans="1:26" ht="15.75" customHeight="1">
      <c r="A530" s="565"/>
      <c r="B530" s="565"/>
      <c r="C530" s="565"/>
      <c r="D530" s="565"/>
      <c r="E530" s="565"/>
      <c r="F530" s="565"/>
      <c r="G530" s="565"/>
      <c r="H530" s="565"/>
      <c r="I530" s="565"/>
      <c r="J530" s="565"/>
      <c r="K530" s="565"/>
      <c r="L530" s="565"/>
      <c r="M530" s="565"/>
      <c r="N530" s="565"/>
      <c r="O530" s="565"/>
      <c r="P530" s="565"/>
      <c r="Q530" s="565"/>
      <c r="R530" s="565"/>
      <c r="S530" s="565"/>
      <c r="T530" s="565"/>
      <c r="U530" s="565"/>
      <c r="V530" s="565"/>
      <c r="W530" s="565"/>
      <c r="X530" s="565"/>
      <c r="Y530" s="565"/>
      <c r="Z530" s="565"/>
    </row>
    <row r="531" spans="1:26" ht="15.75" customHeight="1">
      <c r="A531" s="565"/>
      <c r="B531" s="565"/>
      <c r="C531" s="565"/>
      <c r="D531" s="565"/>
      <c r="E531" s="565"/>
      <c r="F531" s="565"/>
      <c r="G531" s="565"/>
      <c r="H531" s="565"/>
      <c r="I531" s="565"/>
      <c r="J531" s="565"/>
      <c r="K531" s="565"/>
      <c r="L531" s="565"/>
      <c r="M531" s="565"/>
      <c r="N531" s="565"/>
      <c r="O531" s="565"/>
      <c r="P531" s="565"/>
      <c r="Q531" s="565"/>
      <c r="R531" s="565"/>
      <c r="S531" s="565"/>
      <c r="T531" s="565"/>
      <c r="U531" s="565"/>
      <c r="V531" s="565"/>
      <c r="W531" s="565"/>
      <c r="X531" s="565"/>
      <c r="Y531" s="565"/>
      <c r="Z531" s="565"/>
    </row>
    <row r="532" spans="1:26" ht="15.75" customHeight="1">
      <c r="A532" s="565"/>
      <c r="B532" s="565"/>
      <c r="C532" s="565"/>
      <c r="D532" s="565"/>
      <c r="E532" s="565"/>
      <c r="F532" s="565"/>
      <c r="G532" s="565"/>
      <c r="H532" s="565"/>
      <c r="I532" s="565"/>
      <c r="J532" s="565"/>
      <c r="K532" s="565"/>
      <c r="L532" s="565"/>
      <c r="M532" s="565"/>
      <c r="N532" s="565"/>
      <c r="O532" s="565"/>
      <c r="P532" s="565"/>
      <c r="Q532" s="565"/>
      <c r="R532" s="565"/>
      <c r="S532" s="565"/>
      <c r="T532" s="565"/>
      <c r="U532" s="565"/>
      <c r="V532" s="565"/>
      <c r="W532" s="565"/>
      <c r="X532" s="565"/>
      <c r="Y532" s="565"/>
      <c r="Z532" s="565"/>
    </row>
    <row r="533" spans="1:26" ht="15.75" customHeight="1">
      <c r="A533" s="565"/>
      <c r="B533" s="565"/>
      <c r="C533" s="565"/>
      <c r="D533" s="565"/>
      <c r="E533" s="565"/>
      <c r="F533" s="565"/>
      <c r="G533" s="565"/>
      <c r="H533" s="565"/>
      <c r="I533" s="565"/>
      <c r="J533" s="565"/>
      <c r="K533" s="565"/>
      <c r="L533" s="565"/>
      <c r="M533" s="565"/>
      <c r="N533" s="565"/>
      <c r="O533" s="565"/>
      <c r="P533" s="565"/>
      <c r="Q533" s="565"/>
      <c r="R533" s="565"/>
      <c r="S533" s="565"/>
      <c r="T533" s="565"/>
      <c r="U533" s="565"/>
      <c r="V533" s="565"/>
      <c r="W533" s="565"/>
      <c r="X533" s="565"/>
      <c r="Y533" s="565"/>
      <c r="Z533" s="565"/>
    </row>
    <row r="534" spans="1:26" ht="15.75" customHeight="1">
      <c r="A534" s="565"/>
      <c r="B534" s="565"/>
      <c r="C534" s="565"/>
      <c r="D534" s="565"/>
      <c r="E534" s="565"/>
      <c r="F534" s="565"/>
      <c r="G534" s="565"/>
      <c r="H534" s="565"/>
      <c r="I534" s="565"/>
      <c r="J534" s="565"/>
      <c r="K534" s="565"/>
      <c r="L534" s="565"/>
      <c r="M534" s="565"/>
      <c r="N534" s="565"/>
      <c r="O534" s="565"/>
      <c r="P534" s="565"/>
      <c r="Q534" s="565"/>
      <c r="R534" s="565"/>
      <c r="S534" s="565"/>
      <c r="T534" s="565"/>
      <c r="U534" s="565"/>
      <c r="V534" s="565"/>
      <c r="W534" s="565"/>
      <c r="X534" s="565"/>
      <c r="Y534" s="565"/>
      <c r="Z534" s="565"/>
    </row>
    <row r="535" spans="1:26" ht="15.75" customHeight="1">
      <c r="A535" s="565"/>
      <c r="B535" s="565"/>
      <c r="C535" s="565"/>
      <c r="D535" s="565"/>
      <c r="E535" s="565"/>
      <c r="F535" s="565"/>
      <c r="G535" s="565"/>
      <c r="H535" s="565"/>
      <c r="I535" s="565"/>
      <c r="J535" s="565"/>
      <c r="K535" s="565"/>
      <c r="L535" s="565"/>
      <c r="M535" s="565"/>
      <c r="N535" s="565"/>
      <c r="O535" s="565"/>
      <c r="P535" s="565"/>
      <c r="Q535" s="565"/>
      <c r="R535" s="565"/>
      <c r="S535" s="565"/>
      <c r="T535" s="565"/>
      <c r="U535" s="565"/>
      <c r="V535" s="565"/>
      <c r="W535" s="565"/>
      <c r="X535" s="565"/>
      <c r="Y535" s="565"/>
      <c r="Z535" s="565"/>
    </row>
    <row r="536" spans="1:26" ht="15.75" customHeight="1">
      <c r="A536" s="565"/>
      <c r="B536" s="565"/>
      <c r="C536" s="565"/>
      <c r="D536" s="565"/>
      <c r="E536" s="565"/>
      <c r="F536" s="565"/>
      <c r="G536" s="565"/>
      <c r="H536" s="565"/>
      <c r="I536" s="565"/>
      <c r="J536" s="565"/>
      <c r="K536" s="565"/>
      <c r="L536" s="565"/>
      <c r="M536" s="565"/>
      <c r="N536" s="565"/>
      <c r="O536" s="565"/>
      <c r="P536" s="565"/>
      <c r="Q536" s="565"/>
      <c r="R536" s="565"/>
      <c r="S536" s="565"/>
      <c r="T536" s="565"/>
      <c r="U536" s="565"/>
      <c r="V536" s="565"/>
      <c r="W536" s="565"/>
      <c r="X536" s="565"/>
      <c r="Y536" s="565"/>
      <c r="Z536" s="565"/>
    </row>
    <row r="537" spans="1:26" ht="15.75" customHeight="1">
      <c r="A537" s="565"/>
      <c r="B537" s="565"/>
      <c r="C537" s="565"/>
      <c r="D537" s="565"/>
      <c r="E537" s="565"/>
      <c r="F537" s="565"/>
      <c r="G537" s="565"/>
      <c r="H537" s="565"/>
      <c r="I537" s="565"/>
      <c r="J537" s="565"/>
      <c r="K537" s="565"/>
      <c r="L537" s="565"/>
      <c r="M537" s="565"/>
      <c r="N537" s="565"/>
      <c r="O537" s="565"/>
      <c r="P537" s="565"/>
      <c r="Q537" s="565"/>
      <c r="R537" s="565"/>
      <c r="S537" s="565"/>
      <c r="T537" s="565"/>
      <c r="U537" s="565"/>
      <c r="V537" s="565"/>
      <c r="W537" s="565"/>
      <c r="X537" s="565"/>
      <c r="Y537" s="565"/>
      <c r="Z537" s="565"/>
    </row>
    <row r="538" spans="1:26" ht="15.75" customHeight="1">
      <c r="A538" s="565"/>
      <c r="B538" s="565"/>
      <c r="C538" s="565"/>
      <c r="D538" s="565"/>
      <c r="E538" s="565"/>
      <c r="F538" s="565"/>
      <c r="G538" s="565"/>
      <c r="H538" s="565"/>
      <c r="I538" s="565"/>
      <c r="J538" s="565"/>
      <c r="K538" s="565"/>
      <c r="L538" s="565"/>
      <c r="M538" s="565"/>
      <c r="N538" s="565"/>
      <c r="O538" s="565"/>
      <c r="P538" s="565"/>
      <c r="Q538" s="565"/>
      <c r="R538" s="565"/>
      <c r="S538" s="565"/>
      <c r="T538" s="565"/>
      <c r="U538" s="565"/>
      <c r="V538" s="565"/>
      <c r="W538" s="565"/>
      <c r="X538" s="565"/>
      <c r="Y538" s="565"/>
      <c r="Z538" s="565"/>
    </row>
    <row r="539" spans="1:26" ht="15.75" customHeight="1">
      <c r="A539" s="565"/>
      <c r="B539" s="565"/>
      <c r="C539" s="565"/>
      <c r="D539" s="565"/>
      <c r="E539" s="565"/>
      <c r="F539" s="565"/>
      <c r="G539" s="565"/>
      <c r="H539" s="565"/>
      <c r="I539" s="565"/>
      <c r="J539" s="565"/>
      <c r="K539" s="565"/>
      <c r="L539" s="565"/>
      <c r="M539" s="565"/>
      <c r="N539" s="565"/>
      <c r="O539" s="565"/>
      <c r="P539" s="565"/>
      <c r="Q539" s="565"/>
      <c r="R539" s="565"/>
      <c r="S539" s="565"/>
      <c r="T539" s="565"/>
      <c r="U539" s="565"/>
      <c r="V539" s="565"/>
      <c r="W539" s="565"/>
      <c r="X539" s="565"/>
      <c r="Y539" s="565"/>
      <c r="Z539" s="565"/>
    </row>
    <row r="540" spans="1:26" ht="15.75" customHeight="1">
      <c r="A540" s="565"/>
      <c r="B540" s="565"/>
      <c r="C540" s="565"/>
      <c r="D540" s="565"/>
      <c r="E540" s="565"/>
      <c r="F540" s="565"/>
      <c r="G540" s="565"/>
      <c r="H540" s="565"/>
      <c r="I540" s="565"/>
      <c r="J540" s="565"/>
      <c r="K540" s="565"/>
      <c r="L540" s="565"/>
      <c r="M540" s="565"/>
      <c r="N540" s="565"/>
      <c r="O540" s="565"/>
      <c r="P540" s="565"/>
      <c r="Q540" s="565"/>
      <c r="R540" s="565"/>
      <c r="S540" s="565"/>
      <c r="T540" s="565"/>
      <c r="U540" s="565"/>
      <c r="V540" s="565"/>
      <c r="W540" s="565"/>
      <c r="X540" s="565"/>
      <c r="Y540" s="565"/>
      <c r="Z540" s="565"/>
    </row>
    <row r="541" spans="1:26" ht="15.75" customHeight="1">
      <c r="A541" s="565"/>
      <c r="B541" s="565"/>
      <c r="C541" s="565"/>
      <c r="D541" s="565"/>
      <c r="E541" s="565"/>
      <c r="F541" s="565"/>
      <c r="G541" s="565"/>
      <c r="H541" s="565"/>
      <c r="I541" s="565"/>
      <c r="J541" s="565"/>
      <c r="K541" s="565"/>
      <c r="L541" s="565"/>
      <c r="M541" s="565"/>
      <c r="N541" s="565"/>
      <c r="O541" s="565"/>
      <c r="P541" s="565"/>
      <c r="Q541" s="565"/>
      <c r="R541" s="565"/>
      <c r="S541" s="565"/>
      <c r="T541" s="565"/>
      <c r="U541" s="565"/>
      <c r="V541" s="565"/>
      <c r="W541" s="565"/>
      <c r="X541" s="565"/>
      <c r="Y541" s="565"/>
      <c r="Z541" s="565"/>
    </row>
    <row r="542" spans="1:26" ht="15.75" customHeight="1">
      <c r="A542" s="565"/>
      <c r="B542" s="565"/>
      <c r="C542" s="565"/>
      <c r="D542" s="565"/>
      <c r="E542" s="565"/>
      <c r="F542" s="565"/>
      <c r="G542" s="565"/>
      <c r="H542" s="565"/>
      <c r="I542" s="565"/>
      <c r="J542" s="565"/>
      <c r="K542" s="565"/>
      <c r="L542" s="565"/>
      <c r="M542" s="565"/>
      <c r="N542" s="565"/>
      <c r="O542" s="565"/>
      <c r="P542" s="565"/>
      <c r="Q542" s="565"/>
      <c r="R542" s="565"/>
      <c r="S542" s="565"/>
      <c r="T542" s="565"/>
      <c r="U542" s="565"/>
      <c r="V542" s="565"/>
      <c r="W542" s="565"/>
      <c r="X542" s="565"/>
      <c r="Y542" s="565"/>
      <c r="Z542" s="565"/>
    </row>
    <row r="543" spans="1:26" ht="15.75" customHeight="1">
      <c r="A543" s="565"/>
      <c r="B543" s="565"/>
      <c r="C543" s="565"/>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row>
    <row r="544" spans="1:26" ht="15.75" customHeight="1">
      <c r="A544" s="565"/>
      <c r="B544" s="565"/>
      <c r="C544" s="565"/>
      <c r="D544" s="565"/>
      <c r="E544" s="565"/>
      <c r="F544" s="565"/>
      <c r="G544" s="565"/>
      <c r="H544" s="565"/>
      <c r="I544" s="565"/>
      <c r="J544" s="565"/>
      <c r="K544" s="565"/>
      <c r="L544" s="565"/>
      <c r="M544" s="565"/>
      <c r="N544" s="565"/>
      <c r="O544" s="565"/>
      <c r="P544" s="565"/>
      <c r="Q544" s="565"/>
      <c r="R544" s="565"/>
      <c r="S544" s="565"/>
      <c r="T544" s="565"/>
      <c r="U544" s="565"/>
      <c r="V544" s="565"/>
      <c r="W544" s="565"/>
      <c r="X544" s="565"/>
      <c r="Y544" s="565"/>
      <c r="Z544" s="565"/>
    </row>
    <row r="545" spans="1:26" ht="15.75" customHeight="1">
      <c r="A545" s="565"/>
      <c r="B545" s="565"/>
      <c r="C545" s="565"/>
      <c r="D545" s="565"/>
      <c r="E545" s="565"/>
      <c r="F545" s="565"/>
      <c r="G545" s="565"/>
      <c r="H545" s="565"/>
      <c r="I545" s="565"/>
      <c r="J545" s="565"/>
      <c r="K545" s="565"/>
      <c r="L545" s="565"/>
      <c r="M545" s="565"/>
      <c r="N545" s="565"/>
      <c r="O545" s="565"/>
      <c r="P545" s="565"/>
      <c r="Q545" s="565"/>
      <c r="R545" s="565"/>
      <c r="S545" s="565"/>
      <c r="T545" s="565"/>
      <c r="U545" s="565"/>
      <c r="V545" s="565"/>
      <c r="W545" s="565"/>
      <c r="X545" s="565"/>
      <c r="Y545" s="565"/>
      <c r="Z545" s="565"/>
    </row>
    <row r="546" spans="1:26" ht="15.75" customHeight="1">
      <c r="A546" s="565"/>
      <c r="B546" s="565"/>
      <c r="C546" s="565"/>
      <c r="D546" s="565"/>
      <c r="E546" s="565"/>
      <c r="F546" s="565"/>
      <c r="G546" s="565"/>
      <c r="H546" s="565"/>
      <c r="I546" s="565"/>
      <c r="J546" s="565"/>
      <c r="K546" s="565"/>
      <c r="L546" s="565"/>
      <c r="M546" s="565"/>
      <c r="N546" s="565"/>
      <c r="O546" s="565"/>
      <c r="P546" s="565"/>
      <c r="Q546" s="565"/>
      <c r="R546" s="565"/>
      <c r="S546" s="565"/>
      <c r="T546" s="565"/>
      <c r="U546" s="565"/>
      <c r="V546" s="565"/>
      <c r="W546" s="565"/>
      <c r="X546" s="565"/>
      <c r="Y546" s="565"/>
      <c r="Z546" s="565"/>
    </row>
    <row r="547" spans="1:26" ht="15.75" customHeight="1">
      <c r="A547" s="565"/>
      <c r="B547" s="565"/>
      <c r="C547" s="565"/>
      <c r="D547" s="565"/>
      <c r="E547" s="565"/>
      <c r="F547" s="565"/>
      <c r="G547" s="565"/>
      <c r="H547" s="565"/>
      <c r="I547" s="565"/>
      <c r="J547" s="565"/>
      <c r="K547" s="565"/>
      <c r="L547" s="565"/>
      <c r="M547" s="565"/>
      <c r="N547" s="565"/>
      <c r="O547" s="565"/>
      <c r="P547" s="565"/>
      <c r="Q547" s="565"/>
      <c r="R547" s="565"/>
      <c r="S547" s="565"/>
      <c r="T547" s="565"/>
      <c r="U547" s="565"/>
      <c r="V547" s="565"/>
      <c r="W547" s="565"/>
      <c r="X547" s="565"/>
      <c r="Y547" s="565"/>
      <c r="Z547" s="565"/>
    </row>
    <row r="548" spans="1:26" ht="15.75" customHeight="1">
      <c r="A548" s="565"/>
      <c r="B548" s="565"/>
      <c r="C548" s="565"/>
      <c r="D548" s="565"/>
      <c r="E548" s="565"/>
      <c r="F548" s="565"/>
      <c r="G548" s="565"/>
      <c r="H548" s="565"/>
      <c r="I548" s="565"/>
      <c r="J548" s="565"/>
      <c r="K548" s="565"/>
      <c r="L548" s="565"/>
      <c r="M548" s="565"/>
      <c r="N548" s="565"/>
      <c r="O548" s="565"/>
      <c r="P548" s="565"/>
      <c r="Q548" s="565"/>
      <c r="R548" s="565"/>
      <c r="S548" s="565"/>
      <c r="T548" s="565"/>
      <c r="U548" s="565"/>
      <c r="V548" s="565"/>
      <c r="W548" s="565"/>
      <c r="X548" s="565"/>
      <c r="Y548" s="565"/>
      <c r="Z548" s="565"/>
    </row>
    <row r="549" spans="1:26" ht="15.75" customHeight="1">
      <c r="A549" s="565"/>
      <c r="B549" s="565"/>
      <c r="C549" s="565"/>
      <c r="D549" s="565"/>
      <c r="E549" s="565"/>
      <c r="F549" s="565"/>
      <c r="G549" s="565"/>
      <c r="H549" s="565"/>
      <c r="I549" s="565"/>
      <c r="J549" s="565"/>
      <c r="K549" s="565"/>
      <c r="L549" s="565"/>
      <c r="M549" s="565"/>
      <c r="N549" s="565"/>
      <c r="O549" s="565"/>
      <c r="P549" s="565"/>
      <c r="Q549" s="565"/>
      <c r="R549" s="565"/>
      <c r="S549" s="565"/>
      <c r="T549" s="565"/>
      <c r="U549" s="565"/>
      <c r="V549" s="565"/>
      <c r="W549" s="565"/>
      <c r="X549" s="565"/>
      <c r="Y549" s="565"/>
      <c r="Z549" s="565"/>
    </row>
    <row r="550" spans="1:26" ht="15.75" customHeight="1">
      <c r="A550" s="565"/>
      <c r="B550" s="565"/>
      <c r="C550" s="565"/>
      <c r="D550" s="565"/>
      <c r="E550" s="565"/>
      <c r="F550" s="565"/>
      <c r="G550" s="565"/>
      <c r="H550" s="565"/>
      <c r="I550" s="565"/>
      <c r="J550" s="565"/>
      <c r="K550" s="565"/>
      <c r="L550" s="565"/>
      <c r="M550" s="565"/>
      <c r="N550" s="565"/>
      <c r="O550" s="565"/>
      <c r="P550" s="565"/>
      <c r="Q550" s="565"/>
      <c r="R550" s="565"/>
      <c r="S550" s="565"/>
      <c r="T550" s="565"/>
      <c r="U550" s="565"/>
      <c r="V550" s="565"/>
      <c r="W550" s="565"/>
      <c r="X550" s="565"/>
      <c r="Y550" s="565"/>
      <c r="Z550" s="565"/>
    </row>
    <row r="551" spans="1:26" ht="15.75" customHeight="1">
      <c r="A551" s="565"/>
      <c r="B551" s="565"/>
      <c r="C551" s="565"/>
      <c r="D551" s="565"/>
      <c r="E551" s="565"/>
      <c r="F551" s="565"/>
      <c r="G551" s="565"/>
      <c r="H551" s="565"/>
      <c r="I551" s="565"/>
      <c r="J551" s="565"/>
      <c r="K551" s="565"/>
      <c r="L551" s="565"/>
      <c r="M551" s="565"/>
      <c r="N551" s="565"/>
      <c r="O551" s="565"/>
      <c r="P551" s="565"/>
      <c r="Q551" s="565"/>
      <c r="R551" s="565"/>
      <c r="S551" s="565"/>
      <c r="T551" s="565"/>
      <c r="U551" s="565"/>
      <c r="V551" s="565"/>
      <c r="W551" s="565"/>
      <c r="X551" s="565"/>
      <c r="Y551" s="565"/>
      <c r="Z551" s="565"/>
    </row>
    <row r="552" spans="1:26" ht="15.75" customHeight="1">
      <c r="A552" s="565"/>
      <c r="B552" s="565"/>
      <c r="C552" s="565"/>
      <c r="D552" s="565"/>
      <c r="E552" s="565"/>
      <c r="F552" s="565"/>
      <c r="G552" s="565"/>
      <c r="H552" s="565"/>
      <c r="I552" s="565"/>
      <c r="J552" s="565"/>
      <c r="K552" s="565"/>
      <c r="L552" s="565"/>
      <c r="M552" s="565"/>
      <c r="N552" s="565"/>
      <c r="O552" s="565"/>
      <c r="P552" s="565"/>
      <c r="Q552" s="565"/>
      <c r="R552" s="565"/>
      <c r="S552" s="565"/>
      <c r="T552" s="565"/>
      <c r="U552" s="565"/>
      <c r="V552" s="565"/>
      <c r="W552" s="565"/>
      <c r="X552" s="565"/>
      <c r="Y552" s="565"/>
      <c r="Z552" s="565"/>
    </row>
    <row r="553" spans="1:26" ht="15.75" customHeight="1">
      <c r="A553" s="565"/>
      <c r="B553" s="565"/>
      <c r="C553" s="565"/>
      <c r="D553" s="565"/>
      <c r="E553" s="565"/>
      <c r="F553" s="565"/>
      <c r="G553" s="565"/>
      <c r="H553" s="565"/>
      <c r="I553" s="565"/>
      <c r="J553" s="565"/>
      <c r="K553" s="565"/>
      <c r="L553" s="565"/>
      <c r="M553" s="565"/>
      <c r="N553" s="565"/>
      <c r="O553" s="565"/>
      <c r="P553" s="565"/>
      <c r="Q553" s="565"/>
      <c r="R553" s="565"/>
      <c r="S553" s="565"/>
      <c r="T553" s="565"/>
      <c r="U553" s="565"/>
      <c r="V553" s="565"/>
      <c r="W553" s="565"/>
      <c r="X553" s="565"/>
      <c r="Y553" s="565"/>
      <c r="Z553" s="565"/>
    </row>
    <row r="554" spans="1:26" ht="15.75" customHeight="1">
      <c r="A554" s="565"/>
      <c r="B554" s="565"/>
      <c r="C554" s="565"/>
      <c r="D554" s="565"/>
      <c r="E554" s="565"/>
      <c r="F554" s="565"/>
      <c r="G554" s="565"/>
      <c r="H554" s="565"/>
      <c r="I554" s="565"/>
      <c r="J554" s="565"/>
      <c r="K554" s="565"/>
      <c r="L554" s="565"/>
      <c r="M554" s="565"/>
      <c r="N554" s="565"/>
      <c r="O554" s="565"/>
      <c r="P554" s="565"/>
      <c r="Q554" s="565"/>
      <c r="R554" s="565"/>
      <c r="S554" s="565"/>
      <c r="T554" s="565"/>
      <c r="U554" s="565"/>
      <c r="V554" s="565"/>
      <c r="W554" s="565"/>
      <c r="X554" s="565"/>
      <c r="Y554" s="565"/>
      <c r="Z554" s="565"/>
    </row>
    <row r="555" spans="1:26" ht="15.75" customHeight="1">
      <c r="A555" s="565"/>
      <c r="B555" s="565"/>
      <c r="C555" s="565"/>
      <c r="D555" s="565"/>
      <c r="E555" s="565"/>
      <c r="F555" s="565"/>
      <c r="G555" s="565"/>
      <c r="H555" s="565"/>
      <c r="I555" s="565"/>
      <c r="J555" s="565"/>
      <c r="K555" s="565"/>
      <c r="L555" s="565"/>
      <c r="M555" s="565"/>
      <c r="N555" s="565"/>
      <c r="O555" s="565"/>
      <c r="P555" s="565"/>
      <c r="Q555" s="565"/>
      <c r="R555" s="565"/>
      <c r="S555" s="565"/>
      <c r="T555" s="565"/>
      <c r="U555" s="565"/>
      <c r="V555" s="565"/>
      <c r="W555" s="565"/>
      <c r="X555" s="565"/>
      <c r="Y555" s="565"/>
      <c r="Z555" s="565"/>
    </row>
    <row r="556" spans="1:26" ht="15.75" customHeight="1">
      <c r="A556" s="565"/>
      <c r="B556" s="565"/>
      <c r="C556" s="565"/>
      <c r="D556" s="565"/>
      <c r="E556" s="565"/>
      <c r="F556" s="565"/>
      <c r="G556" s="565"/>
      <c r="H556" s="565"/>
      <c r="I556" s="565"/>
      <c r="J556" s="565"/>
      <c r="K556" s="565"/>
      <c r="L556" s="565"/>
      <c r="M556" s="565"/>
      <c r="N556" s="565"/>
      <c r="O556" s="565"/>
      <c r="P556" s="565"/>
      <c r="Q556" s="565"/>
      <c r="R556" s="565"/>
      <c r="S556" s="565"/>
      <c r="T556" s="565"/>
      <c r="U556" s="565"/>
      <c r="V556" s="565"/>
      <c r="W556" s="565"/>
      <c r="X556" s="565"/>
      <c r="Y556" s="565"/>
      <c r="Z556" s="565"/>
    </row>
    <row r="557" spans="1:26" ht="15.75" customHeight="1">
      <c r="A557" s="565"/>
      <c r="B557" s="565"/>
      <c r="C557" s="565"/>
      <c r="D557" s="565"/>
      <c r="E557" s="565"/>
      <c r="F557" s="565"/>
      <c r="G557" s="565"/>
      <c r="H557" s="565"/>
      <c r="I557" s="565"/>
      <c r="J557" s="565"/>
      <c r="K557" s="565"/>
      <c r="L557" s="565"/>
      <c r="M557" s="565"/>
      <c r="N557" s="565"/>
      <c r="O557" s="565"/>
      <c r="P557" s="565"/>
      <c r="Q557" s="565"/>
      <c r="R557" s="565"/>
      <c r="S557" s="565"/>
      <c r="T557" s="565"/>
      <c r="U557" s="565"/>
      <c r="V557" s="565"/>
      <c r="W557" s="565"/>
      <c r="X557" s="565"/>
      <c r="Y557" s="565"/>
      <c r="Z557" s="565"/>
    </row>
    <row r="558" spans="1:26" ht="15.75" customHeight="1">
      <c r="A558" s="565"/>
      <c r="B558" s="565"/>
      <c r="C558" s="565"/>
      <c r="D558" s="565"/>
      <c r="E558" s="565"/>
      <c r="F558" s="565"/>
      <c r="G558" s="565"/>
      <c r="H558" s="565"/>
      <c r="I558" s="565"/>
      <c r="J558" s="565"/>
      <c r="K558" s="565"/>
      <c r="L558" s="565"/>
      <c r="M558" s="565"/>
      <c r="N558" s="565"/>
      <c r="O558" s="565"/>
      <c r="P558" s="565"/>
      <c r="Q558" s="565"/>
      <c r="R558" s="565"/>
      <c r="S558" s="565"/>
      <c r="T558" s="565"/>
      <c r="U558" s="565"/>
      <c r="V558" s="565"/>
      <c r="W558" s="565"/>
      <c r="X558" s="565"/>
      <c r="Y558" s="565"/>
      <c r="Z558" s="565"/>
    </row>
    <row r="559" spans="1:26" ht="15.75" customHeight="1">
      <c r="A559" s="565"/>
      <c r="B559" s="565"/>
      <c r="C559" s="565"/>
      <c r="D559" s="565"/>
      <c r="E559" s="565"/>
      <c r="F559" s="565"/>
      <c r="G559" s="565"/>
      <c r="H559" s="565"/>
      <c r="I559" s="565"/>
      <c r="J559" s="565"/>
      <c r="K559" s="565"/>
      <c r="L559" s="565"/>
      <c r="M559" s="565"/>
      <c r="N559" s="565"/>
      <c r="O559" s="565"/>
      <c r="P559" s="565"/>
      <c r="Q559" s="565"/>
      <c r="R559" s="565"/>
      <c r="S559" s="565"/>
      <c r="T559" s="565"/>
      <c r="U559" s="565"/>
      <c r="V559" s="565"/>
      <c r="W559" s="565"/>
      <c r="X559" s="565"/>
      <c r="Y559" s="565"/>
      <c r="Z559" s="565"/>
    </row>
    <row r="560" spans="1:26" ht="15.75" customHeight="1">
      <c r="A560" s="565"/>
      <c r="B560" s="565"/>
      <c r="C560" s="565"/>
      <c r="D560" s="565"/>
      <c r="E560" s="565"/>
      <c r="F560" s="565"/>
      <c r="G560" s="565"/>
      <c r="H560" s="565"/>
      <c r="I560" s="565"/>
      <c r="J560" s="565"/>
      <c r="K560" s="565"/>
      <c r="L560" s="565"/>
      <c r="M560" s="565"/>
      <c r="N560" s="565"/>
      <c r="O560" s="565"/>
      <c r="P560" s="565"/>
      <c r="Q560" s="565"/>
      <c r="R560" s="565"/>
      <c r="S560" s="565"/>
      <c r="T560" s="565"/>
      <c r="U560" s="565"/>
      <c r="V560" s="565"/>
      <c r="W560" s="565"/>
      <c r="X560" s="565"/>
      <c r="Y560" s="565"/>
      <c r="Z560" s="565"/>
    </row>
    <row r="561" spans="1:26" ht="15.75" customHeight="1">
      <c r="A561" s="565"/>
      <c r="B561" s="565"/>
      <c r="C561" s="565"/>
      <c r="D561" s="565"/>
      <c r="E561" s="565"/>
      <c r="F561" s="565"/>
      <c r="G561" s="565"/>
      <c r="H561" s="565"/>
      <c r="I561" s="565"/>
      <c r="J561" s="565"/>
      <c r="K561" s="565"/>
      <c r="L561" s="565"/>
      <c r="M561" s="565"/>
      <c r="N561" s="565"/>
      <c r="O561" s="565"/>
      <c r="P561" s="565"/>
      <c r="Q561" s="565"/>
      <c r="R561" s="565"/>
      <c r="S561" s="565"/>
      <c r="T561" s="565"/>
      <c r="U561" s="565"/>
      <c r="V561" s="565"/>
      <c r="W561" s="565"/>
      <c r="X561" s="565"/>
      <c r="Y561" s="565"/>
      <c r="Z561" s="565"/>
    </row>
    <row r="562" spans="1:26" ht="15.75" customHeight="1">
      <c r="A562" s="565"/>
      <c r="B562" s="565"/>
      <c r="C562" s="565"/>
      <c r="D562" s="565"/>
      <c r="E562" s="565"/>
      <c r="F562" s="565"/>
      <c r="G562" s="565"/>
      <c r="H562" s="565"/>
      <c r="I562" s="565"/>
      <c r="J562" s="565"/>
      <c r="K562" s="565"/>
      <c r="L562" s="565"/>
      <c r="M562" s="565"/>
      <c r="N562" s="565"/>
      <c r="O562" s="565"/>
      <c r="P562" s="565"/>
      <c r="Q562" s="565"/>
      <c r="R562" s="565"/>
      <c r="S562" s="565"/>
      <c r="T562" s="565"/>
      <c r="U562" s="565"/>
      <c r="V562" s="565"/>
      <c r="W562" s="565"/>
      <c r="X562" s="565"/>
      <c r="Y562" s="565"/>
      <c r="Z562" s="565"/>
    </row>
    <row r="563" spans="1:26" ht="15.75" customHeight="1">
      <c r="A563" s="565"/>
      <c r="B563" s="565"/>
      <c r="C563" s="565"/>
      <c r="D563" s="565"/>
      <c r="E563" s="565"/>
      <c r="F563" s="565"/>
      <c r="G563" s="565"/>
      <c r="H563" s="565"/>
      <c r="I563" s="565"/>
      <c r="J563" s="565"/>
      <c r="K563" s="565"/>
      <c r="L563" s="565"/>
      <c r="M563" s="565"/>
      <c r="N563" s="565"/>
      <c r="O563" s="565"/>
      <c r="P563" s="565"/>
      <c r="Q563" s="565"/>
      <c r="R563" s="565"/>
      <c r="S563" s="565"/>
      <c r="T563" s="565"/>
      <c r="U563" s="565"/>
      <c r="V563" s="565"/>
      <c r="W563" s="565"/>
      <c r="X563" s="565"/>
      <c r="Y563" s="565"/>
      <c r="Z563" s="565"/>
    </row>
    <row r="564" spans="1:26" ht="15.75" customHeight="1">
      <c r="A564" s="565"/>
      <c r="B564" s="565"/>
      <c r="C564" s="565"/>
      <c r="D564" s="565"/>
      <c r="E564" s="565"/>
      <c r="F564" s="565"/>
      <c r="G564" s="565"/>
      <c r="H564" s="565"/>
      <c r="I564" s="565"/>
      <c r="J564" s="565"/>
      <c r="K564" s="565"/>
      <c r="L564" s="565"/>
      <c r="M564" s="565"/>
      <c r="N564" s="565"/>
      <c r="O564" s="565"/>
      <c r="P564" s="565"/>
      <c r="Q564" s="565"/>
      <c r="R564" s="565"/>
      <c r="S564" s="565"/>
      <c r="T564" s="565"/>
      <c r="U564" s="565"/>
      <c r="V564" s="565"/>
      <c r="W564" s="565"/>
      <c r="X564" s="565"/>
      <c r="Y564" s="565"/>
      <c r="Z564" s="565"/>
    </row>
    <row r="565" spans="1:26" ht="15.75" customHeight="1">
      <c r="A565" s="565"/>
      <c r="B565" s="565"/>
      <c r="C565" s="565"/>
      <c r="D565" s="565"/>
      <c r="E565" s="565"/>
      <c r="F565" s="565"/>
      <c r="G565" s="565"/>
      <c r="H565" s="565"/>
      <c r="I565" s="565"/>
      <c r="J565" s="565"/>
      <c r="K565" s="565"/>
      <c r="L565" s="565"/>
      <c r="M565" s="565"/>
      <c r="N565" s="565"/>
      <c r="O565" s="565"/>
      <c r="P565" s="565"/>
      <c r="Q565" s="565"/>
      <c r="R565" s="565"/>
      <c r="S565" s="565"/>
      <c r="T565" s="565"/>
      <c r="U565" s="565"/>
      <c r="V565" s="565"/>
      <c r="W565" s="565"/>
      <c r="X565" s="565"/>
      <c r="Y565" s="565"/>
      <c r="Z565" s="565"/>
    </row>
    <row r="566" spans="1:26" ht="15.75" customHeight="1">
      <c r="A566" s="565"/>
      <c r="B566" s="565"/>
      <c r="C566" s="565"/>
      <c r="D566" s="565"/>
      <c r="E566" s="565"/>
      <c r="F566" s="565"/>
      <c r="G566" s="565"/>
      <c r="H566" s="565"/>
      <c r="I566" s="565"/>
      <c r="J566" s="565"/>
      <c r="K566" s="565"/>
      <c r="L566" s="565"/>
      <c r="M566" s="565"/>
      <c r="N566" s="565"/>
      <c r="O566" s="565"/>
      <c r="P566" s="565"/>
      <c r="Q566" s="565"/>
      <c r="R566" s="565"/>
      <c r="S566" s="565"/>
      <c r="T566" s="565"/>
      <c r="U566" s="565"/>
      <c r="V566" s="565"/>
      <c r="W566" s="565"/>
      <c r="X566" s="565"/>
      <c r="Y566" s="565"/>
      <c r="Z566" s="565"/>
    </row>
    <row r="567" spans="1:26" ht="15.75" customHeight="1">
      <c r="A567" s="565"/>
      <c r="B567" s="565"/>
      <c r="C567" s="565"/>
      <c r="D567" s="565"/>
      <c r="E567" s="565"/>
      <c r="F567" s="565"/>
      <c r="G567" s="565"/>
      <c r="H567" s="565"/>
      <c r="I567" s="565"/>
      <c r="J567" s="565"/>
      <c r="K567" s="565"/>
      <c r="L567" s="565"/>
      <c r="M567" s="565"/>
      <c r="N567" s="565"/>
      <c r="O567" s="565"/>
      <c r="P567" s="565"/>
      <c r="Q567" s="565"/>
      <c r="R567" s="565"/>
      <c r="S567" s="565"/>
      <c r="T567" s="565"/>
      <c r="U567" s="565"/>
      <c r="V567" s="565"/>
      <c r="W567" s="565"/>
      <c r="X567" s="565"/>
      <c r="Y567" s="565"/>
      <c r="Z567" s="565"/>
    </row>
    <row r="568" spans="1:26" ht="15.75" customHeight="1">
      <c r="A568" s="565"/>
      <c r="B568" s="565"/>
      <c r="C568" s="565"/>
      <c r="D568" s="565"/>
      <c r="E568" s="565"/>
      <c r="F568" s="565"/>
      <c r="G568" s="565"/>
      <c r="H568" s="565"/>
      <c r="I568" s="565"/>
      <c r="J568" s="565"/>
      <c r="K568" s="565"/>
      <c r="L568" s="565"/>
      <c r="M568" s="565"/>
      <c r="N568" s="565"/>
      <c r="O568" s="565"/>
      <c r="P568" s="565"/>
      <c r="Q568" s="565"/>
      <c r="R568" s="565"/>
      <c r="S568" s="565"/>
      <c r="T568" s="565"/>
      <c r="U568" s="565"/>
      <c r="V568" s="565"/>
      <c r="W568" s="565"/>
      <c r="X568" s="565"/>
      <c r="Y568" s="565"/>
      <c r="Z568" s="565"/>
    </row>
    <row r="569" spans="1:26" ht="15.75" customHeight="1">
      <c r="A569" s="565"/>
      <c r="B569" s="565"/>
      <c r="C569" s="565"/>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row>
    <row r="570" spans="1:26" ht="15.75" customHeight="1">
      <c r="A570" s="565"/>
      <c r="B570" s="565"/>
      <c r="C570" s="565"/>
      <c r="D570" s="565"/>
      <c r="E570" s="565"/>
      <c r="F570" s="565"/>
      <c r="G570" s="565"/>
      <c r="H570" s="565"/>
      <c r="I570" s="565"/>
      <c r="J570" s="565"/>
      <c r="K570" s="565"/>
      <c r="L570" s="565"/>
      <c r="M570" s="565"/>
      <c r="N570" s="565"/>
      <c r="O570" s="565"/>
      <c r="P570" s="565"/>
      <c r="Q570" s="565"/>
      <c r="R570" s="565"/>
      <c r="S570" s="565"/>
      <c r="T570" s="565"/>
      <c r="U570" s="565"/>
      <c r="V570" s="565"/>
      <c r="W570" s="565"/>
      <c r="X570" s="565"/>
      <c r="Y570" s="565"/>
      <c r="Z570" s="565"/>
    </row>
    <row r="571" spans="1:26" ht="15.75" customHeight="1">
      <c r="A571" s="565"/>
      <c r="B571" s="565"/>
      <c r="C571" s="565"/>
      <c r="D571" s="565"/>
      <c r="E571" s="565"/>
      <c r="F571" s="565"/>
      <c r="G571" s="565"/>
      <c r="H571" s="565"/>
      <c r="I571" s="565"/>
      <c r="J571" s="565"/>
      <c r="K571" s="565"/>
      <c r="L571" s="565"/>
      <c r="M571" s="565"/>
      <c r="N571" s="565"/>
      <c r="O571" s="565"/>
      <c r="P571" s="565"/>
      <c r="Q571" s="565"/>
      <c r="R571" s="565"/>
      <c r="S571" s="565"/>
      <c r="T571" s="565"/>
      <c r="U571" s="565"/>
      <c r="V571" s="565"/>
      <c r="W571" s="565"/>
      <c r="X571" s="565"/>
      <c r="Y571" s="565"/>
      <c r="Z571" s="565"/>
    </row>
    <row r="572" spans="1:26" ht="15.75" customHeight="1">
      <c r="A572" s="565"/>
      <c r="B572" s="565"/>
      <c r="C572" s="565"/>
      <c r="D572" s="565"/>
      <c r="E572" s="565"/>
      <c r="F572" s="565"/>
      <c r="G572" s="565"/>
      <c r="H572" s="565"/>
      <c r="I572" s="565"/>
      <c r="J572" s="565"/>
      <c r="K572" s="565"/>
      <c r="L572" s="565"/>
      <c r="M572" s="565"/>
      <c r="N572" s="565"/>
      <c r="O572" s="565"/>
      <c r="P572" s="565"/>
      <c r="Q572" s="565"/>
      <c r="R572" s="565"/>
      <c r="S572" s="565"/>
      <c r="T572" s="565"/>
      <c r="U572" s="565"/>
      <c r="V572" s="565"/>
      <c r="W572" s="565"/>
      <c r="X572" s="565"/>
      <c r="Y572" s="565"/>
      <c r="Z572" s="565"/>
    </row>
    <row r="573" spans="1:26" ht="15.75" customHeight="1">
      <c r="A573" s="565"/>
      <c r="B573" s="565"/>
      <c r="C573" s="565"/>
      <c r="D573" s="565"/>
      <c r="E573" s="565"/>
      <c r="F573" s="565"/>
      <c r="G573" s="565"/>
      <c r="H573" s="565"/>
      <c r="I573" s="565"/>
      <c r="J573" s="565"/>
      <c r="K573" s="565"/>
      <c r="L573" s="565"/>
      <c r="M573" s="565"/>
      <c r="N573" s="565"/>
      <c r="O573" s="565"/>
      <c r="P573" s="565"/>
      <c r="Q573" s="565"/>
      <c r="R573" s="565"/>
      <c r="S573" s="565"/>
      <c r="T573" s="565"/>
      <c r="U573" s="565"/>
      <c r="V573" s="565"/>
      <c r="W573" s="565"/>
      <c r="X573" s="565"/>
      <c r="Y573" s="565"/>
      <c r="Z573" s="565"/>
    </row>
    <row r="574" spans="1:26" ht="15.75" customHeight="1">
      <c r="A574" s="565"/>
      <c r="B574" s="565"/>
      <c r="C574" s="565"/>
      <c r="D574" s="565"/>
      <c r="E574" s="565"/>
      <c r="F574" s="565"/>
      <c r="G574" s="565"/>
      <c r="H574" s="565"/>
      <c r="I574" s="565"/>
      <c r="J574" s="565"/>
      <c r="K574" s="565"/>
      <c r="L574" s="565"/>
      <c r="M574" s="565"/>
      <c r="N574" s="565"/>
      <c r="O574" s="565"/>
      <c r="P574" s="565"/>
      <c r="Q574" s="565"/>
      <c r="R574" s="565"/>
      <c r="S574" s="565"/>
      <c r="T574" s="565"/>
      <c r="U574" s="565"/>
      <c r="V574" s="565"/>
      <c r="W574" s="565"/>
      <c r="X574" s="565"/>
      <c r="Y574" s="565"/>
      <c r="Z574" s="565"/>
    </row>
    <row r="575" spans="1:26" ht="15.75" customHeight="1">
      <c r="A575" s="565"/>
      <c r="B575" s="565"/>
      <c r="C575" s="565"/>
      <c r="D575" s="565"/>
      <c r="E575" s="565"/>
      <c r="F575" s="565"/>
      <c r="G575" s="565"/>
      <c r="H575" s="565"/>
      <c r="I575" s="565"/>
      <c r="J575" s="565"/>
      <c r="K575" s="565"/>
      <c r="L575" s="565"/>
      <c r="M575" s="565"/>
      <c r="N575" s="565"/>
      <c r="O575" s="565"/>
      <c r="P575" s="565"/>
      <c r="Q575" s="565"/>
      <c r="R575" s="565"/>
      <c r="S575" s="565"/>
      <c r="T575" s="565"/>
      <c r="U575" s="565"/>
      <c r="V575" s="565"/>
      <c r="W575" s="565"/>
      <c r="X575" s="565"/>
      <c r="Y575" s="565"/>
      <c r="Z575" s="565"/>
    </row>
    <row r="576" spans="1:26" ht="15.75" customHeight="1">
      <c r="A576" s="565"/>
      <c r="B576" s="565"/>
      <c r="C576" s="565"/>
      <c r="D576" s="565"/>
      <c r="E576" s="565"/>
      <c r="F576" s="565"/>
      <c r="G576" s="565"/>
      <c r="H576" s="565"/>
      <c r="I576" s="565"/>
      <c r="J576" s="565"/>
      <c r="K576" s="565"/>
      <c r="L576" s="565"/>
      <c r="M576" s="565"/>
      <c r="N576" s="565"/>
      <c r="O576" s="565"/>
      <c r="P576" s="565"/>
      <c r="Q576" s="565"/>
      <c r="R576" s="565"/>
      <c r="S576" s="565"/>
      <c r="T576" s="565"/>
      <c r="U576" s="565"/>
      <c r="V576" s="565"/>
      <c r="W576" s="565"/>
      <c r="X576" s="565"/>
      <c r="Y576" s="565"/>
      <c r="Z576" s="565"/>
    </row>
    <row r="577" spans="1:26" ht="15.75" customHeight="1">
      <c r="A577" s="565"/>
      <c r="B577" s="565"/>
      <c r="C577" s="565"/>
      <c r="D577" s="565"/>
      <c r="E577" s="565"/>
      <c r="F577" s="565"/>
      <c r="G577" s="565"/>
      <c r="H577" s="565"/>
      <c r="I577" s="565"/>
      <c r="J577" s="565"/>
      <c r="K577" s="565"/>
      <c r="L577" s="565"/>
      <c r="M577" s="565"/>
      <c r="N577" s="565"/>
      <c r="O577" s="565"/>
      <c r="P577" s="565"/>
      <c r="Q577" s="565"/>
      <c r="R577" s="565"/>
      <c r="S577" s="565"/>
      <c r="T577" s="565"/>
      <c r="U577" s="565"/>
      <c r="V577" s="565"/>
      <c r="W577" s="565"/>
      <c r="X577" s="565"/>
      <c r="Y577" s="565"/>
      <c r="Z577" s="565"/>
    </row>
    <row r="578" spans="1:26" ht="15.75" customHeight="1">
      <c r="A578" s="565"/>
      <c r="B578" s="565"/>
      <c r="C578" s="565"/>
      <c r="D578" s="565"/>
      <c r="E578" s="565"/>
      <c r="F578" s="565"/>
      <c r="G578" s="565"/>
      <c r="H578" s="565"/>
      <c r="I578" s="565"/>
      <c r="J578" s="565"/>
      <c r="K578" s="565"/>
      <c r="L578" s="565"/>
      <c r="M578" s="565"/>
      <c r="N578" s="565"/>
      <c r="O578" s="565"/>
      <c r="P578" s="565"/>
      <c r="Q578" s="565"/>
      <c r="R578" s="565"/>
      <c r="S578" s="565"/>
      <c r="T578" s="565"/>
      <c r="U578" s="565"/>
      <c r="V578" s="565"/>
      <c r="W578" s="565"/>
      <c r="X578" s="565"/>
      <c r="Y578" s="565"/>
      <c r="Z578" s="565"/>
    </row>
    <row r="579" spans="1:26" ht="15.75" customHeight="1">
      <c r="A579" s="565"/>
      <c r="B579" s="565"/>
      <c r="C579" s="565"/>
      <c r="D579" s="565"/>
      <c r="E579" s="565"/>
      <c r="F579" s="565"/>
      <c r="G579" s="565"/>
      <c r="H579" s="565"/>
      <c r="I579" s="565"/>
      <c r="J579" s="565"/>
      <c r="K579" s="565"/>
      <c r="L579" s="565"/>
      <c r="M579" s="565"/>
      <c r="N579" s="565"/>
      <c r="O579" s="565"/>
      <c r="P579" s="565"/>
      <c r="Q579" s="565"/>
      <c r="R579" s="565"/>
      <c r="S579" s="565"/>
      <c r="T579" s="565"/>
      <c r="U579" s="565"/>
      <c r="V579" s="565"/>
      <c r="W579" s="565"/>
      <c r="X579" s="565"/>
      <c r="Y579" s="565"/>
      <c r="Z579" s="565"/>
    </row>
    <row r="580" spans="1:26" ht="15.75" customHeight="1">
      <c r="A580" s="565"/>
      <c r="B580" s="565"/>
      <c r="C580" s="565"/>
      <c r="D580" s="565"/>
      <c r="E580" s="565"/>
      <c r="F580" s="565"/>
      <c r="G580" s="565"/>
      <c r="H580" s="565"/>
      <c r="I580" s="565"/>
      <c r="J580" s="565"/>
      <c r="K580" s="565"/>
      <c r="L580" s="565"/>
      <c r="M580" s="565"/>
      <c r="N580" s="565"/>
      <c r="O580" s="565"/>
      <c r="P580" s="565"/>
      <c r="Q580" s="565"/>
      <c r="R580" s="565"/>
      <c r="S580" s="565"/>
      <c r="T580" s="565"/>
      <c r="U580" s="565"/>
      <c r="V580" s="565"/>
      <c r="W580" s="565"/>
      <c r="X580" s="565"/>
      <c r="Y580" s="565"/>
      <c r="Z580" s="565"/>
    </row>
    <row r="581" spans="1:26" ht="15.75" customHeight="1">
      <c r="A581" s="565"/>
      <c r="B581" s="565"/>
      <c r="C581" s="565"/>
      <c r="D581" s="565"/>
      <c r="E581" s="565"/>
      <c r="F581" s="565"/>
      <c r="G581" s="565"/>
      <c r="H581" s="565"/>
      <c r="I581" s="565"/>
      <c r="J581" s="565"/>
      <c r="K581" s="565"/>
      <c r="L581" s="565"/>
      <c r="M581" s="565"/>
      <c r="N581" s="565"/>
      <c r="O581" s="565"/>
      <c r="P581" s="565"/>
      <c r="Q581" s="565"/>
      <c r="R581" s="565"/>
      <c r="S581" s="565"/>
      <c r="T581" s="565"/>
      <c r="U581" s="565"/>
      <c r="V581" s="565"/>
      <c r="W581" s="565"/>
      <c r="X581" s="565"/>
      <c r="Y581" s="565"/>
      <c r="Z581" s="565"/>
    </row>
    <row r="582" spans="1:26" ht="15.75" customHeight="1">
      <c r="A582" s="565"/>
      <c r="B582" s="565"/>
      <c r="C582" s="565"/>
      <c r="D582" s="565"/>
      <c r="E582" s="565"/>
      <c r="F582" s="565"/>
      <c r="G582" s="565"/>
      <c r="H582" s="565"/>
      <c r="I582" s="565"/>
      <c r="J582" s="565"/>
      <c r="K582" s="565"/>
      <c r="L582" s="565"/>
      <c r="M582" s="565"/>
      <c r="N582" s="565"/>
      <c r="O582" s="565"/>
      <c r="P582" s="565"/>
      <c r="Q582" s="565"/>
      <c r="R582" s="565"/>
      <c r="S582" s="565"/>
      <c r="T582" s="565"/>
      <c r="U582" s="565"/>
      <c r="V582" s="565"/>
      <c r="W582" s="565"/>
      <c r="X582" s="565"/>
      <c r="Y582" s="565"/>
      <c r="Z582" s="565"/>
    </row>
    <row r="583" spans="1:26" ht="15.75" customHeight="1">
      <c r="A583" s="565"/>
      <c r="B583" s="565"/>
      <c r="C583" s="565"/>
      <c r="D583" s="565"/>
      <c r="E583" s="565"/>
      <c r="F583" s="565"/>
      <c r="G583" s="565"/>
      <c r="H583" s="565"/>
      <c r="I583" s="565"/>
      <c r="J583" s="565"/>
      <c r="K583" s="565"/>
      <c r="L583" s="565"/>
      <c r="M583" s="565"/>
      <c r="N583" s="565"/>
      <c r="O583" s="565"/>
      <c r="P583" s="565"/>
      <c r="Q583" s="565"/>
      <c r="R583" s="565"/>
      <c r="S583" s="565"/>
      <c r="T583" s="565"/>
      <c r="U583" s="565"/>
      <c r="V583" s="565"/>
      <c r="W583" s="565"/>
      <c r="X583" s="565"/>
      <c r="Y583" s="565"/>
      <c r="Z583" s="565"/>
    </row>
    <row r="584" spans="1:26" ht="15.75" customHeight="1">
      <c r="A584" s="565"/>
      <c r="B584" s="565"/>
      <c r="C584" s="565"/>
      <c r="D584" s="565"/>
      <c r="E584" s="565"/>
      <c r="F584" s="565"/>
      <c r="G584" s="565"/>
      <c r="H584" s="565"/>
      <c r="I584" s="565"/>
      <c r="J584" s="565"/>
      <c r="K584" s="565"/>
      <c r="L584" s="565"/>
      <c r="M584" s="565"/>
      <c r="N584" s="565"/>
      <c r="O584" s="565"/>
      <c r="P584" s="565"/>
      <c r="Q584" s="565"/>
      <c r="R584" s="565"/>
      <c r="S584" s="565"/>
      <c r="T584" s="565"/>
      <c r="U584" s="565"/>
      <c r="V584" s="565"/>
      <c r="W584" s="565"/>
      <c r="X584" s="565"/>
      <c r="Y584" s="565"/>
      <c r="Z584" s="565"/>
    </row>
    <row r="585" spans="1:26" ht="15.75" customHeight="1">
      <c r="A585" s="565"/>
      <c r="B585" s="565"/>
      <c r="C585" s="565"/>
      <c r="D585" s="565"/>
      <c r="E585" s="565"/>
      <c r="F585" s="565"/>
      <c r="G585" s="565"/>
      <c r="H585" s="565"/>
      <c r="I585" s="565"/>
      <c r="J585" s="565"/>
      <c r="K585" s="565"/>
      <c r="L585" s="565"/>
      <c r="M585" s="565"/>
      <c r="N585" s="565"/>
      <c r="O585" s="565"/>
      <c r="P585" s="565"/>
      <c r="Q585" s="565"/>
      <c r="R585" s="565"/>
      <c r="S585" s="565"/>
      <c r="T585" s="565"/>
      <c r="U585" s="565"/>
      <c r="V585" s="565"/>
      <c r="W585" s="565"/>
      <c r="X585" s="565"/>
      <c r="Y585" s="565"/>
      <c r="Z585" s="565"/>
    </row>
    <row r="586" spans="1:26" ht="15.75" customHeight="1">
      <c r="A586" s="565"/>
      <c r="B586" s="565"/>
      <c r="C586" s="565"/>
      <c r="D586" s="565"/>
      <c r="E586" s="565"/>
      <c r="F586" s="565"/>
      <c r="G586" s="565"/>
      <c r="H586" s="565"/>
      <c r="I586" s="565"/>
      <c r="J586" s="565"/>
      <c r="K586" s="565"/>
      <c r="L586" s="565"/>
      <c r="M586" s="565"/>
      <c r="N586" s="565"/>
      <c r="O586" s="565"/>
      <c r="P586" s="565"/>
      <c r="Q586" s="565"/>
      <c r="R586" s="565"/>
      <c r="S586" s="565"/>
      <c r="T586" s="565"/>
      <c r="U586" s="565"/>
      <c r="V586" s="565"/>
      <c r="W586" s="565"/>
      <c r="X586" s="565"/>
      <c r="Y586" s="565"/>
      <c r="Z586" s="565"/>
    </row>
    <row r="587" spans="1:26" ht="15.75" customHeight="1">
      <c r="A587" s="565"/>
      <c r="B587" s="565"/>
      <c r="C587" s="565"/>
      <c r="D587" s="565"/>
      <c r="E587" s="565"/>
      <c r="F587" s="565"/>
      <c r="G587" s="565"/>
      <c r="H587" s="565"/>
      <c r="I587" s="565"/>
      <c r="J587" s="565"/>
      <c r="K587" s="565"/>
      <c r="L587" s="565"/>
      <c r="M587" s="565"/>
      <c r="N587" s="565"/>
      <c r="O587" s="565"/>
      <c r="P587" s="565"/>
      <c r="Q587" s="565"/>
      <c r="R587" s="565"/>
      <c r="S587" s="565"/>
      <c r="T587" s="565"/>
      <c r="U587" s="565"/>
      <c r="V587" s="565"/>
      <c r="W587" s="565"/>
      <c r="X587" s="565"/>
      <c r="Y587" s="565"/>
      <c r="Z587" s="565"/>
    </row>
    <row r="588" spans="1:26" ht="15.75" customHeight="1">
      <c r="A588" s="565"/>
      <c r="B588" s="565"/>
      <c r="C588" s="565"/>
      <c r="D588" s="565"/>
      <c r="E588" s="565"/>
      <c r="F588" s="565"/>
      <c r="G588" s="565"/>
      <c r="H588" s="565"/>
      <c r="I588" s="565"/>
      <c r="J588" s="565"/>
      <c r="K588" s="565"/>
      <c r="L588" s="565"/>
      <c r="M588" s="565"/>
      <c r="N588" s="565"/>
      <c r="O588" s="565"/>
      <c r="P588" s="565"/>
      <c r="Q588" s="565"/>
      <c r="R588" s="565"/>
      <c r="S588" s="565"/>
      <c r="T588" s="565"/>
      <c r="U588" s="565"/>
      <c r="V588" s="565"/>
      <c r="W588" s="565"/>
      <c r="X588" s="565"/>
      <c r="Y588" s="565"/>
      <c r="Z588" s="565"/>
    </row>
    <row r="589" spans="1:26" ht="15.75" customHeight="1">
      <c r="A589" s="565"/>
      <c r="B589" s="565"/>
      <c r="C589" s="565"/>
      <c r="D589" s="565"/>
      <c r="E589" s="565"/>
      <c r="F589" s="565"/>
      <c r="G589" s="565"/>
      <c r="H589" s="565"/>
      <c r="I589" s="565"/>
      <c r="J589" s="565"/>
      <c r="K589" s="565"/>
      <c r="L589" s="565"/>
      <c r="M589" s="565"/>
      <c r="N589" s="565"/>
      <c r="O589" s="565"/>
      <c r="P589" s="565"/>
      <c r="Q589" s="565"/>
      <c r="R589" s="565"/>
      <c r="S589" s="565"/>
      <c r="T589" s="565"/>
      <c r="U589" s="565"/>
      <c r="V589" s="565"/>
      <c r="W589" s="565"/>
      <c r="X589" s="565"/>
      <c r="Y589" s="565"/>
      <c r="Z589" s="565"/>
    </row>
    <row r="590" spans="1:26" ht="15.75" customHeight="1">
      <c r="A590" s="565"/>
      <c r="B590" s="565"/>
      <c r="C590" s="565"/>
      <c r="D590" s="565"/>
      <c r="E590" s="565"/>
      <c r="F590" s="565"/>
      <c r="G590" s="565"/>
      <c r="H590" s="565"/>
      <c r="I590" s="565"/>
      <c r="J590" s="565"/>
      <c r="K590" s="565"/>
      <c r="L590" s="565"/>
      <c r="M590" s="565"/>
      <c r="N590" s="565"/>
      <c r="O590" s="565"/>
      <c r="P590" s="565"/>
      <c r="Q590" s="565"/>
      <c r="R590" s="565"/>
      <c r="S590" s="565"/>
      <c r="T590" s="565"/>
      <c r="U590" s="565"/>
      <c r="V590" s="565"/>
      <c r="W590" s="565"/>
      <c r="X590" s="565"/>
      <c r="Y590" s="565"/>
      <c r="Z590" s="565"/>
    </row>
    <row r="591" spans="1:26" ht="15.75" customHeight="1">
      <c r="A591" s="565"/>
      <c r="B591" s="565"/>
      <c r="C591" s="565"/>
      <c r="D591" s="565"/>
      <c r="E591" s="565"/>
      <c r="F591" s="565"/>
      <c r="G591" s="565"/>
      <c r="H591" s="565"/>
      <c r="I591" s="565"/>
      <c r="J591" s="565"/>
      <c r="K591" s="565"/>
      <c r="L591" s="565"/>
      <c r="M591" s="565"/>
      <c r="N591" s="565"/>
      <c r="O591" s="565"/>
      <c r="P591" s="565"/>
      <c r="Q591" s="565"/>
      <c r="R591" s="565"/>
      <c r="S591" s="565"/>
      <c r="T591" s="565"/>
      <c r="U591" s="565"/>
      <c r="V591" s="565"/>
      <c r="W591" s="565"/>
      <c r="X591" s="565"/>
      <c r="Y591" s="565"/>
      <c r="Z591" s="565"/>
    </row>
    <row r="592" spans="1:26" ht="15.75" customHeight="1">
      <c r="A592" s="565"/>
      <c r="B592" s="565"/>
      <c r="C592" s="565"/>
      <c r="D592" s="565"/>
      <c r="E592" s="565"/>
      <c r="F592" s="565"/>
      <c r="G592" s="565"/>
      <c r="H592" s="565"/>
      <c r="I592" s="565"/>
      <c r="J592" s="565"/>
      <c r="K592" s="565"/>
      <c r="L592" s="565"/>
      <c r="M592" s="565"/>
      <c r="N592" s="565"/>
      <c r="O592" s="565"/>
      <c r="P592" s="565"/>
      <c r="Q592" s="565"/>
      <c r="R592" s="565"/>
      <c r="S592" s="565"/>
      <c r="T592" s="565"/>
      <c r="U592" s="565"/>
      <c r="V592" s="565"/>
      <c r="W592" s="565"/>
      <c r="X592" s="565"/>
      <c r="Y592" s="565"/>
      <c r="Z592" s="565"/>
    </row>
    <row r="593" spans="1:26" ht="15.75" customHeight="1">
      <c r="A593" s="565"/>
      <c r="B593" s="565"/>
      <c r="C593" s="565"/>
      <c r="D593" s="565"/>
      <c r="E593" s="565"/>
      <c r="F593" s="565"/>
      <c r="G593" s="565"/>
      <c r="H593" s="565"/>
      <c r="I593" s="565"/>
      <c r="J593" s="565"/>
      <c r="K593" s="565"/>
      <c r="L593" s="565"/>
      <c r="M593" s="565"/>
      <c r="N593" s="565"/>
      <c r="O593" s="565"/>
      <c r="P593" s="565"/>
      <c r="Q593" s="565"/>
      <c r="R593" s="565"/>
      <c r="S593" s="565"/>
      <c r="T593" s="565"/>
      <c r="U593" s="565"/>
      <c r="V593" s="565"/>
      <c r="W593" s="565"/>
      <c r="X593" s="565"/>
      <c r="Y593" s="565"/>
      <c r="Z593" s="565"/>
    </row>
    <row r="594" spans="1:26" ht="15.75" customHeight="1">
      <c r="A594" s="565"/>
      <c r="B594" s="565"/>
      <c r="C594" s="565"/>
      <c r="D594" s="565"/>
      <c r="E594" s="565"/>
      <c r="F594" s="565"/>
      <c r="G594" s="565"/>
      <c r="H594" s="565"/>
      <c r="I594" s="565"/>
      <c r="J594" s="565"/>
      <c r="K594" s="565"/>
      <c r="L594" s="565"/>
      <c r="M594" s="565"/>
      <c r="N594" s="565"/>
      <c r="O594" s="565"/>
      <c r="P594" s="565"/>
      <c r="Q594" s="565"/>
      <c r="R594" s="565"/>
      <c r="S594" s="565"/>
      <c r="T594" s="565"/>
      <c r="U594" s="565"/>
      <c r="V594" s="565"/>
      <c r="W594" s="565"/>
      <c r="X594" s="565"/>
      <c r="Y594" s="565"/>
      <c r="Z594" s="565"/>
    </row>
    <row r="595" spans="1:26" ht="15.75" customHeight="1">
      <c r="A595" s="565"/>
      <c r="B595" s="565"/>
      <c r="C595" s="565"/>
      <c r="D595" s="565"/>
      <c r="E595" s="565"/>
      <c r="F595" s="565"/>
      <c r="G595" s="565"/>
      <c r="H595" s="565"/>
      <c r="I595" s="565"/>
      <c r="J595" s="565"/>
      <c r="K595" s="565"/>
      <c r="L595" s="565"/>
      <c r="M595" s="565"/>
      <c r="N595" s="565"/>
      <c r="O595" s="565"/>
      <c r="P595" s="565"/>
      <c r="Q595" s="565"/>
      <c r="R595" s="565"/>
      <c r="S595" s="565"/>
      <c r="T595" s="565"/>
      <c r="U595" s="565"/>
      <c r="V595" s="565"/>
      <c r="W595" s="565"/>
      <c r="X595" s="565"/>
      <c r="Y595" s="565"/>
      <c r="Z595" s="565"/>
    </row>
    <row r="596" spans="1:26" ht="15.75" customHeight="1">
      <c r="A596" s="565"/>
      <c r="B596" s="565"/>
      <c r="C596" s="565"/>
      <c r="D596" s="565"/>
      <c r="E596" s="565"/>
      <c r="F596" s="565"/>
      <c r="G596" s="565"/>
      <c r="H596" s="565"/>
      <c r="I596" s="565"/>
      <c r="J596" s="565"/>
      <c r="K596" s="565"/>
      <c r="L596" s="565"/>
      <c r="M596" s="565"/>
      <c r="N596" s="565"/>
      <c r="O596" s="565"/>
      <c r="P596" s="565"/>
      <c r="Q596" s="565"/>
      <c r="R596" s="565"/>
      <c r="S596" s="565"/>
      <c r="T596" s="565"/>
      <c r="U596" s="565"/>
      <c r="V596" s="565"/>
      <c r="W596" s="565"/>
      <c r="X596" s="565"/>
      <c r="Y596" s="565"/>
      <c r="Z596" s="565"/>
    </row>
    <row r="597" spans="1:26" ht="15.75" customHeight="1">
      <c r="A597" s="565"/>
      <c r="B597" s="565"/>
      <c r="C597" s="565"/>
      <c r="D597" s="565"/>
      <c r="E597" s="565"/>
      <c r="F597" s="565"/>
      <c r="G597" s="565"/>
      <c r="H597" s="565"/>
      <c r="I597" s="565"/>
      <c r="J597" s="565"/>
      <c r="K597" s="565"/>
      <c r="L597" s="565"/>
      <c r="M597" s="565"/>
      <c r="N597" s="565"/>
      <c r="O597" s="565"/>
      <c r="P597" s="565"/>
      <c r="Q597" s="565"/>
      <c r="R597" s="565"/>
      <c r="S597" s="565"/>
      <c r="T597" s="565"/>
      <c r="U597" s="565"/>
      <c r="V597" s="565"/>
      <c r="W597" s="565"/>
      <c r="X597" s="565"/>
      <c r="Y597" s="565"/>
      <c r="Z597" s="565"/>
    </row>
    <row r="598" spans="1:26" ht="15.75" customHeight="1">
      <c r="A598" s="565"/>
      <c r="B598" s="565"/>
      <c r="C598" s="565"/>
      <c r="D598" s="565"/>
      <c r="E598" s="565"/>
      <c r="F598" s="565"/>
      <c r="G598" s="565"/>
      <c r="H598" s="565"/>
      <c r="I598" s="565"/>
      <c r="J598" s="565"/>
      <c r="K598" s="565"/>
      <c r="L598" s="565"/>
      <c r="M598" s="565"/>
      <c r="N598" s="565"/>
      <c r="O598" s="565"/>
      <c r="P598" s="565"/>
      <c r="Q598" s="565"/>
      <c r="R598" s="565"/>
      <c r="S598" s="565"/>
      <c r="T598" s="565"/>
      <c r="U598" s="565"/>
      <c r="V598" s="565"/>
      <c r="W598" s="565"/>
      <c r="X598" s="565"/>
      <c r="Y598" s="565"/>
      <c r="Z598" s="565"/>
    </row>
    <row r="599" spans="1:26" ht="15.75" customHeight="1">
      <c r="A599" s="565"/>
      <c r="B599" s="565"/>
      <c r="C599" s="565"/>
      <c r="D599" s="565"/>
      <c r="E599" s="565"/>
      <c r="F599" s="565"/>
      <c r="G599" s="565"/>
      <c r="H599" s="565"/>
      <c r="I599" s="565"/>
      <c r="J599" s="565"/>
      <c r="K599" s="565"/>
      <c r="L599" s="565"/>
      <c r="M599" s="565"/>
      <c r="N599" s="565"/>
      <c r="O599" s="565"/>
      <c r="P599" s="565"/>
      <c r="Q599" s="565"/>
      <c r="R599" s="565"/>
      <c r="S599" s="565"/>
      <c r="T599" s="565"/>
      <c r="U599" s="565"/>
      <c r="V599" s="565"/>
      <c r="W599" s="565"/>
      <c r="X599" s="565"/>
      <c r="Y599" s="565"/>
      <c r="Z599" s="565"/>
    </row>
    <row r="600" spans="1:26" ht="15.75" customHeight="1">
      <c r="A600" s="565"/>
      <c r="B600" s="565"/>
      <c r="C600" s="565"/>
      <c r="D600" s="565"/>
      <c r="E600" s="565"/>
      <c r="F600" s="565"/>
      <c r="G600" s="565"/>
      <c r="H600" s="565"/>
      <c r="I600" s="565"/>
      <c r="J600" s="565"/>
      <c r="K600" s="565"/>
      <c r="L600" s="565"/>
      <c r="M600" s="565"/>
      <c r="N600" s="565"/>
      <c r="O600" s="565"/>
      <c r="P600" s="565"/>
      <c r="Q600" s="565"/>
      <c r="R600" s="565"/>
      <c r="S600" s="565"/>
      <c r="T600" s="565"/>
      <c r="U600" s="565"/>
      <c r="V600" s="565"/>
      <c r="W600" s="565"/>
      <c r="X600" s="565"/>
      <c r="Y600" s="565"/>
      <c r="Z600" s="565"/>
    </row>
    <row r="601" spans="1:26" ht="15.75" customHeight="1">
      <c r="A601" s="565"/>
      <c r="B601" s="565"/>
      <c r="C601" s="565"/>
      <c r="D601" s="565"/>
      <c r="E601" s="565"/>
      <c r="F601" s="565"/>
      <c r="G601" s="565"/>
      <c r="H601" s="565"/>
      <c r="I601" s="565"/>
      <c r="J601" s="565"/>
      <c r="K601" s="565"/>
      <c r="L601" s="565"/>
      <c r="M601" s="565"/>
      <c r="N601" s="565"/>
      <c r="O601" s="565"/>
      <c r="P601" s="565"/>
      <c r="Q601" s="565"/>
      <c r="R601" s="565"/>
      <c r="S601" s="565"/>
      <c r="T601" s="565"/>
      <c r="U601" s="565"/>
      <c r="V601" s="565"/>
      <c r="W601" s="565"/>
      <c r="X601" s="565"/>
      <c r="Y601" s="565"/>
      <c r="Z601" s="565"/>
    </row>
    <row r="602" spans="1:26" ht="15.75" customHeight="1">
      <c r="A602" s="565"/>
      <c r="B602" s="565"/>
      <c r="C602" s="565"/>
      <c r="D602" s="565"/>
      <c r="E602" s="565"/>
      <c r="F602" s="565"/>
      <c r="G602" s="565"/>
      <c r="H602" s="565"/>
      <c r="I602" s="565"/>
      <c r="J602" s="565"/>
      <c r="K602" s="565"/>
      <c r="L602" s="565"/>
      <c r="M602" s="565"/>
      <c r="N602" s="565"/>
      <c r="O602" s="565"/>
      <c r="P602" s="565"/>
      <c r="Q602" s="565"/>
      <c r="R602" s="565"/>
      <c r="S602" s="565"/>
      <c r="T602" s="565"/>
      <c r="U602" s="565"/>
      <c r="V602" s="565"/>
      <c r="W602" s="565"/>
      <c r="X602" s="565"/>
      <c r="Y602" s="565"/>
      <c r="Z602" s="565"/>
    </row>
    <row r="603" spans="1:26" ht="15.75" customHeight="1">
      <c r="A603" s="565"/>
      <c r="B603" s="565"/>
      <c r="C603" s="565"/>
      <c r="D603" s="565"/>
      <c r="E603" s="565"/>
      <c r="F603" s="565"/>
      <c r="G603" s="565"/>
      <c r="H603" s="565"/>
      <c r="I603" s="565"/>
      <c r="J603" s="565"/>
      <c r="K603" s="565"/>
      <c r="L603" s="565"/>
      <c r="M603" s="565"/>
      <c r="N603" s="565"/>
      <c r="O603" s="565"/>
      <c r="P603" s="565"/>
      <c r="Q603" s="565"/>
      <c r="R603" s="565"/>
      <c r="S603" s="565"/>
      <c r="T603" s="565"/>
      <c r="U603" s="565"/>
      <c r="V603" s="565"/>
      <c r="W603" s="565"/>
      <c r="X603" s="565"/>
      <c r="Y603" s="565"/>
      <c r="Z603" s="565"/>
    </row>
    <row r="604" spans="1:26" ht="15.75" customHeight="1">
      <c r="A604" s="565"/>
      <c r="B604" s="565"/>
      <c r="C604" s="565"/>
      <c r="D604" s="565"/>
      <c r="E604" s="565"/>
      <c r="F604" s="565"/>
      <c r="G604" s="565"/>
      <c r="H604" s="565"/>
      <c r="I604" s="565"/>
      <c r="J604" s="565"/>
      <c r="K604" s="565"/>
      <c r="L604" s="565"/>
      <c r="M604" s="565"/>
      <c r="N604" s="565"/>
      <c r="O604" s="565"/>
      <c r="P604" s="565"/>
      <c r="Q604" s="565"/>
      <c r="R604" s="565"/>
      <c r="S604" s="565"/>
      <c r="T604" s="565"/>
      <c r="U604" s="565"/>
      <c r="V604" s="565"/>
      <c r="W604" s="565"/>
      <c r="X604" s="565"/>
      <c r="Y604" s="565"/>
      <c r="Z604" s="565"/>
    </row>
    <row r="605" spans="1:26" ht="15.75" customHeight="1">
      <c r="A605" s="565"/>
      <c r="B605" s="565"/>
      <c r="C605" s="565"/>
      <c r="D605" s="565"/>
      <c r="E605" s="565"/>
      <c r="F605" s="565"/>
      <c r="G605" s="565"/>
      <c r="H605" s="565"/>
      <c r="I605" s="565"/>
      <c r="J605" s="565"/>
      <c r="K605" s="565"/>
      <c r="L605" s="565"/>
      <c r="M605" s="565"/>
      <c r="N605" s="565"/>
      <c r="O605" s="565"/>
      <c r="P605" s="565"/>
      <c r="Q605" s="565"/>
      <c r="R605" s="565"/>
      <c r="S605" s="565"/>
      <c r="T605" s="565"/>
      <c r="U605" s="565"/>
      <c r="V605" s="565"/>
      <c r="W605" s="565"/>
      <c r="X605" s="565"/>
      <c r="Y605" s="565"/>
      <c r="Z605" s="565"/>
    </row>
    <row r="606" spans="1:26" ht="15.75" customHeight="1">
      <c r="A606" s="565"/>
      <c r="B606" s="565"/>
      <c r="C606" s="565"/>
      <c r="D606" s="565"/>
      <c r="E606" s="565"/>
      <c r="F606" s="565"/>
      <c r="G606" s="565"/>
      <c r="H606" s="565"/>
      <c r="I606" s="565"/>
      <c r="J606" s="565"/>
      <c r="K606" s="565"/>
      <c r="L606" s="565"/>
      <c r="M606" s="565"/>
      <c r="N606" s="565"/>
      <c r="O606" s="565"/>
      <c r="P606" s="565"/>
      <c r="Q606" s="565"/>
      <c r="R606" s="565"/>
      <c r="S606" s="565"/>
      <c r="T606" s="565"/>
      <c r="U606" s="565"/>
      <c r="V606" s="565"/>
      <c r="W606" s="565"/>
      <c r="X606" s="565"/>
      <c r="Y606" s="565"/>
      <c r="Z606" s="565"/>
    </row>
    <row r="607" spans="1:26" ht="15.75" customHeight="1">
      <c r="A607" s="565"/>
      <c r="B607" s="565"/>
      <c r="C607" s="565"/>
      <c r="D607" s="565"/>
      <c r="E607" s="565"/>
      <c r="F607" s="565"/>
      <c r="G607" s="565"/>
      <c r="H607" s="565"/>
      <c r="I607" s="565"/>
      <c r="J607" s="565"/>
      <c r="K607" s="565"/>
      <c r="L607" s="565"/>
      <c r="M607" s="565"/>
      <c r="N607" s="565"/>
      <c r="O607" s="565"/>
      <c r="P607" s="565"/>
      <c r="Q607" s="565"/>
      <c r="R607" s="565"/>
      <c r="S607" s="565"/>
      <c r="T607" s="565"/>
      <c r="U607" s="565"/>
      <c r="V607" s="565"/>
      <c r="W607" s="565"/>
      <c r="X607" s="565"/>
      <c r="Y607" s="565"/>
      <c r="Z607" s="565"/>
    </row>
    <row r="608" spans="1:26" ht="15.75" customHeight="1">
      <c r="A608" s="565"/>
      <c r="B608" s="565"/>
      <c r="C608" s="565"/>
      <c r="D608" s="565"/>
      <c r="E608" s="565"/>
      <c r="F608" s="565"/>
      <c r="G608" s="565"/>
      <c r="H608" s="565"/>
      <c r="I608" s="565"/>
      <c r="J608" s="565"/>
      <c r="K608" s="565"/>
      <c r="L608" s="565"/>
      <c r="M608" s="565"/>
      <c r="N608" s="565"/>
      <c r="O608" s="565"/>
      <c r="P608" s="565"/>
      <c r="Q608" s="565"/>
      <c r="R608" s="565"/>
      <c r="S608" s="565"/>
      <c r="T608" s="565"/>
      <c r="U608" s="565"/>
      <c r="V608" s="565"/>
      <c r="W608" s="565"/>
      <c r="X608" s="565"/>
      <c r="Y608" s="565"/>
      <c r="Z608" s="565"/>
    </row>
    <row r="609" spans="1:26" ht="15.75" customHeight="1">
      <c r="A609" s="565"/>
      <c r="B609" s="565"/>
      <c r="C609" s="565"/>
      <c r="D609" s="565"/>
      <c r="E609" s="565"/>
      <c r="F609" s="565"/>
      <c r="G609" s="565"/>
      <c r="H609" s="565"/>
      <c r="I609" s="565"/>
      <c r="J609" s="565"/>
      <c r="K609" s="565"/>
      <c r="L609" s="565"/>
      <c r="M609" s="565"/>
      <c r="N609" s="565"/>
      <c r="O609" s="565"/>
      <c r="P609" s="565"/>
      <c r="Q609" s="565"/>
      <c r="R609" s="565"/>
      <c r="S609" s="565"/>
      <c r="T609" s="565"/>
      <c r="U609" s="565"/>
      <c r="V609" s="565"/>
      <c r="W609" s="565"/>
      <c r="X609" s="565"/>
      <c r="Y609" s="565"/>
      <c r="Z609" s="565"/>
    </row>
    <row r="610" spans="1:26" ht="15.75" customHeight="1">
      <c r="A610" s="565"/>
      <c r="B610" s="565"/>
      <c r="C610" s="565"/>
      <c r="D610" s="565"/>
      <c r="E610" s="565"/>
      <c r="F610" s="565"/>
      <c r="G610" s="565"/>
      <c r="H610" s="565"/>
      <c r="I610" s="565"/>
      <c r="J610" s="565"/>
      <c r="K610" s="565"/>
      <c r="L610" s="565"/>
      <c r="M610" s="565"/>
      <c r="N610" s="565"/>
      <c r="O610" s="565"/>
      <c r="P610" s="565"/>
      <c r="Q610" s="565"/>
      <c r="R610" s="565"/>
      <c r="S610" s="565"/>
      <c r="T610" s="565"/>
      <c r="U610" s="565"/>
      <c r="V610" s="565"/>
      <c r="W610" s="565"/>
      <c r="X610" s="565"/>
      <c r="Y610" s="565"/>
      <c r="Z610" s="565"/>
    </row>
    <row r="611" spans="1:26" ht="15.75" customHeight="1">
      <c r="A611" s="565"/>
      <c r="B611" s="565"/>
      <c r="C611" s="565"/>
      <c r="D611" s="565"/>
      <c r="E611" s="565"/>
      <c r="F611" s="565"/>
      <c r="G611" s="565"/>
      <c r="H611" s="565"/>
      <c r="I611" s="565"/>
      <c r="J611" s="565"/>
      <c r="K611" s="565"/>
      <c r="L611" s="565"/>
      <c r="M611" s="565"/>
      <c r="N611" s="565"/>
      <c r="O611" s="565"/>
      <c r="P611" s="565"/>
      <c r="Q611" s="565"/>
      <c r="R611" s="565"/>
      <c r="S611" s="565"/>
      <c r="T611" s="565"/>
      <c r="U611" s="565"/>
      <c r="V611" s="565"/>
      <c r="W611" s="565"/>
      <c r="X611" s="565"/>
      <c r="Y611" s="565"/>
      <c r="Z611" s="565"/>
    </row>
    <row r="612" spans="1:26" ht="15.75" customHeight="1">
      <c r="A612" s="565"/>
      <c r="B612" s="565"/>
      <c r="C612" s="565"/>
      <c r="D612" s="565"/>
      <c r="E612" s="565"/>
      <c r="F612" s="565"/>
      <c r="G612" s="565"/>
      <c r="H612" s="565"/>
      <c r="I612" s="565"/>
      <c r="J612" s="565"/>
      <c r="K612" s="565"/>
      <c r="L612" s="565"/>
      <c r="M612" s="565"/>
      <c r="N612" s="565"/>
      <c r="O612" s="565"/>
      <c r="P612" s="565"/>
      <c r="Q612" s="565"/>
      <c r="R612" s="565"/>
      <c r="S612" s="565"/>
      <c r="T612" s="565"/>
      <c r="U612" s="565"/>
      <c r="V612" s="565"/>
      <c r="W612" s="565"/>
      <c r="X612" s="565"/>
      <c r="Y612" s="565"/>
      <c r="Z612" s="565"/>
    </row>
    <row r="613" spans="1:26" ht="15.75" customHeight="1">
      <c r="A613" s="565"/>
      <c r="B613" s="565"/>
      <c r="C613" s="565"/>
      <c r="D613" s="565"/>
      <c r="E613" s="565"/>
      <c r="F613" s="565"/>
      <c r="G613" s="565"/>
      <c r="H613" s="565"/>
      <c r="I613" s="565"/>
      <c r="J613" s="565"/>
      <c r="K613" s="565"/>
      <c r="L613" s="565"/>
      <c r="M613" s="565"/>
      <c r="N613" s="565"/>
      <c r="O613" s="565"/>
      <c r="P613" s="565"/>
      <c r="Q613" s="565"/>
      <c r="R613" s="565"/>
      <c r="S613" s="565"/>
      <c r="T613" s="565"/>
      <c r="U613" s="565"/>
      <c r="V613" s="565"/>
      <c r="W613" s="565"/>
      <c r="X613" s="565"/>
      <c r="Y613" s="565"/>
      <c r="Z613" s="565"/>
    </row>
    <row r="614" spans="1:26" ht="15.75" customHeight="1">
      <c r="A614" s="565"/>
      <c r="B614" s="565"/>
      <c r="C614" s="565"/>
      <c r="D614" s="565"/>
      <c r="E614" s="565"/>
      <c r="F614" s="565"/>
      <c r="G614" s="565"/>
      <c r="H614" s="565"/>
      <c r="I614" s="565"/>
      <c r="J614" s="565"/>
      <c r="K614" s="565"/>
      <c r="L614" s="565"/>
      <c r="M614" s="565"/>
      <c r="N614" s="565"/>
      <c r="O614" s="565"/>
      <c r="P614" s="565"/>
      <c r="Q614" s="565"/>
      <c r="R614" s="565"/>
      <c r="S614" s="565"/>
      <c r="T614" s="565"/>
      <c r="U614" s="565"/>
      <c r="V614" s="565"/>
      <c r="W614" s="565"/>
      <c r="X614" s="565"/>
      <c r="Y614" s="565"/>
      <c r="Z614" s="565"/>
    </row>
    <row r="615" spans="1:26" ht="15.75" customHeight="1">
      <c r="A615" s="565"/>
      <c r="B615" s="565"/>
      <c r="C615" s="565"/>
      <c r="D615" s="565"/>
      <c r="E615" s="565"/>
      <c r="F615" s="565"/>
      <c r="G615" s="565"/>
      <c r="H615" s="565"/>
      <c r="I615" s="565"/>
      <c r="J615" s="565"/>
      <c r="K615" s="565"/>
      <c r="L615" s="565"/>
      <c r="M615" s="565"/>
      <c r="N615" s="565"/>
      <c r="O615" s="565"/>
      <c r="P615" s="565"/>
      <c r="Q615" s="565"/>
      <c r="R615" s="565"/>
      <c r="S615" s="565"/>
      <c r="T615" s="565"/>
      <c r="U615" s="565"/>
      <c r="V615" s="565"/>
      <c r="W615" s="565"/>
      <c r="X615" s="565"/>
      <c r="Y615" s="565"/>
      <c r="Z615" s="565"/>
    </row>
    <row r="616" spans="1:26" ht="15.75" customHeight="1">
      <c r="A616" s="565"/>
      <c r="B616" s="565"/>
      <c r="C616" s="565"/>
      <c r="D616" s="565"/>
      <c r="E616" s="565"/>
      <c r="F616" s="565"/>
      <c r="G616" s="565"/>
      <c r="H616" s="565"/>
      <c r="I616" s="565"/>
      <c r="J616" s="565"/>
      <c r="K616" s="565"/>
      <c r="L616" s="565"/>
      <c r="M616" s="565"/>
      <c r="N616" s="565"/>
      <c r="O616" s="565"/>
      <c r="P616" s="565"/>
      <c r="Q616" s="565"/>
      <c r="R616" s="565"/>
      <c r="S616" s="565"/>
      <c r="T616" s="565"/>
      <c r="U616" s="565"/>
      <c r="V616" s="565"/>
      <c r="W616" s="565"/>
      <c r="X616" s="565"/>
      <c r="Y616" s="565"/>
      <c r="Z616" s="565"/>
    </row>
    <row r="617" spans="1:26" ht="15.75" customHeight="1">
      <c r="A617" s="565"/>
      <c r="B617" s="565"/>
      <c r="C617" s="565"/>
      <c r="D617" s="565"/>
      <c r="E617" s="565"/>
      <c r="F617" s="565"/>
      <c r="G617" s="565"/>
      <c r="H617" s="565"/>
      <c r="I617" s="565"/>
      <c r="J617" s="565"/>
      <c r="K617" s="565"/>
      <c r="L617" s="565"/>
      <c r="M617" s="565"/>
      <c r="N617" s="565"/>
      <c r="O617" s="565"/>
      <c r="P617" s="565"/>
      <c r="Q617" s="565"/>
      <c r="R617" s="565"/>
      <c r="S617" s="565"/>
      <c r="T617" s="565"/>
      <c r="U617" s="565"/>
      <c r="V617" s="565"/>
      <c r="W617" s="565"/>
      <c r="X617" s="565"/>
      <c r="Y617" s="565"/>
      <c r="Z617" s="565"/>
    </row>
    <row r="618" spans="1:26" ht="15.75" customHeight="1">
      <c r="A618" s="565"/>
      <c r="B618" s="565"/>
      <c r="C618" s="565"/>
      <c r="D618" s="565"/>
      <c r="E618" s="565"/>
      <c r="F618" s="565"/>
      <c r="G618" s="565"/>
      <c r="H618" s="565"/>
      <c r="I618" s="565"/>
      <c r="J618" s="565"/>
      <c r="K618" s="565"/>
      <c r="L618" s="565"/>
      <c r="M618" s="565"/>
      <c r="N618" s="565"/>
      <c r="O618" s="565"/>
      <c r="P618" s="565"/>
      <c r="Q618" s="565"/>
      <c r="R618" s="565"/>
      <c r="S618" s="565"/>
      <c r="T618" s="565"/>
      <c r="U618" s="565"/>
      <c r="V618" s="565"/>
      <c r="W618" s="565"/>
      <c r="X618" s="565"/>
      <c r="Y618" s="565"/>
      <c r="Z618" s="565"/>
    </row>
    <row r="619" spans="1:26" ht="15.75" customHeight="1">
      <c r="A619" s="565"/>
      <c r="B619" s="565"/>
      <c r="C619" s="565"/>
      <c r="D619" s="565"/>
      <c r="E619" s="565"/>
      <c r="F619" s="565"/>
      <c r="G619" s="565"/>
      <c r="H619" s="565"/>
      <c r="I619" s="565"/>
      <c r="J619" s="565"/>
      <c r="K619" s="565"/>
      <c r="L619" s="565"/>
      <c r="M619" s="565"/>
      <c r="N619" s="565"/>
      <c r="O619" s="565"/>
      <c r="P619" s="565"/>
      <c r="Q619" s="565"/>
      <c r="R619" s="565"/>
      <c r="S619" s="565"/>
      <c r="T619" s="565"/>
      <c r="U619" s="565"/>
      <c r="V619" s="565"/>
      <c r="W619" s="565"/>
      <c r="X619" s="565"/>
      <c r="Y619" s="565"/>
      <c r="Z619" s="565"/>
    </row>
    <row r="620" spans="1:26" ht="15.75" customHeight="1">
      <c r="A620" s="565"/>
      <c r="B620" s="565"/>
      <c r="C620" s="565"/>
      <c r="D620" s="565"/>
      <c r="E620" s="565"/>
      <c r="F620" s="565"/>
      <c r="G620" s="565"/>
      <c r="H620" s="565"/>
      <c r="I620" s="565"/>
      <c r="J620" s="565"/>
      <c r="K620" s="565"/>
      <c r="L620" s="565"/>
      <c r="M620" s="565"/>
      <c r="N620" s="565"/>
      <c r="O620" s="565"/>
      <c r="P620" s="565"/>
      <c r="Q620" s="565"/>
      <c r="R620" s="565"/>
      <c r="S620" s="565"/>
      <c r="T620" s="565"/>
      <c r="U620" s="565"/>
      <c r="V620" s="565"/>
      <c r="W620" s="565"/>
      <c r="X620" s="565"/>
      <c r="Y620" s="565"/>
      <c r="Z620" s="565"/>
    </row>
    <row r="621" spans="1:26" ht="15.75" customHeight="1">
      <c r="A621" s="565"/>
      <c r="B621" s="565"/>
      <c r="C621" s="565"/>
      <c r="D621" s="565"/>
      <c r="E621" s="565"/>
      <c r="F621" s="565"/>
      <c r="G621" s="565"/>
      <c r="H621" s="565"/>
      <c r="I621" s="565"/>
      <c r="J621" s="565"/>
      <c r="K621" s="565"/>
      <c r="L621" s="565"/>
      <c r="M621" s="565"/>
      <c r="N621" s="565"/>
      <c r="O621" s="565"/>
      <c r="P621" s="565"/>
      <c r="Q621" s="565"/>
      <c r="R621" s="565"/>
      <c r="S621" s="565"/>
      <c r="T621" s="565"/>
      <c r="U621" s="565"/>
      <c r="V621" s="565"/>
      <c r="W621" s="565"/>
      <c r="X621" s="565"/>
      <c r="Y621" s="565"/>
      <c r="Z621" s="565"/>
    </row>
    <row r="622" spans="1:26" ht="15.75" customHeight="1">
      <c r="A622" s="565"/>
      <c r="B622" s="565"/>
      <c r="C622" s="565"/>
      <c r="D622" s="565"/>
      <c r="E622" s="565"/>
      <c r="F622" s="565"/>
      <c r="G622" s="565"/>
      <c r="H622" s="565"/>
      <c r="I622" s="565"/>
      <c r="J622" s="565"/>
      <c r="K622" s="565"/>
      <c r="L622" s="565"/>
      <c r="M622" s="565"/>
      <c r="N622" s="565"/>
      <c r="O622" s="565"/>
      <c r="P622" s="565"/>
      <c r="Q622" s="565"/>
      <c r="R622" s="565"/>
      <c r="S622" s="565"/>
      <c r="T622" s="565"/>
      <c r="U622" s="565"/>
      <c r="V622" s="565"/>
      <c r="W622" s="565"/>
      <c r="X622" s="565"/>
      <c r="Y622" s="565"/>
      <c r="Z622" s="565"/>
    </row>
    <row r="623" spans="1:26" ht="15.75" customHeight="1">
      <c r="A623" s="565"/>
      <c r="B623" s="565"/>
      <c r="C623" s="565"/>
      <c r="D623" s="565"/>
      <c r="E623" s="565"/>
      <c r="F623" s="565"/>
      <c r="G623" s="565"/>
      <c r="H623" s="565"/>
      <c r="I623" s="565"/>
      <c r="J623" s="565"/>
      <c r="K623" s="565"/>
      <c r="L623" s="565"/>
      <c r="M623" s="565"/>
      <c r="N623" s="565"/>
      <c r="O623" s="565"/>
      <c r="P623" s="565"/>
      <c r="Q623" s="565"/>
      <c r="R623" s="565"/>
      <c r="S623" s="565"/>
      <c r="T623" s="565"/>
      <c r="U623" s="565"/>
      <c r="V623" s="565"/>
      <c r="W623" s="565"/>
      <c r="X623" s="565"/>
      <c r="Y623" s="565"/>
      <c r="Z623" s="565"/>
    </row>
    <row r="624" spans="1:26" ht="15.75" customHeight="1">
      <c r="A624" s="565"/>
      <c r="B624" s="565"/>
      <c r="C624" s="565"/>
      <c r="D624" s="565"/>
      <c r="E624" s="565"/>
      <c r="F624" s="565"/>
      <c r="G624" s="565"/>
      <c r="H624" s="565"/>
      <c r="I624" s="565"/>
      <c r="J624" s="565"/>
      <c r="K624" s="565"/>
      <c r="L624" s="565"/>
      <c r="M624" s="565"/>
      <c r="N624" s="565"/>
      <c r="O624" s="565"/>
      <c r="P624" s="565"/>
      <c r="Q624" s="565"/>
      <c r="R624" s="565"/>
      <c r="S624" s="565"/>
      <c r="T624" s="565"/>
      <c r="U624" s="565"/>
      <c r="V624" s="565"/>
      <c r="W624" s="565"/>
      <c r="X624" s="565"/>
      <c r="Y624" s="565"/>
      <c r="Z624" s="565"/>
    </row>
    <row r="625" spans="1:26" ht="15.75" customHeight="1">
      <c r="A625" s="565"/>
      <c r="B625" s="565"/>
      <c r="C625" s="565"/>
      <c r="D625" s="565"/>
      <c r="E625" s="565"/>
      <c r="F625" s="565"/>
      <c r="G625" s="565"/>
      <c r="H625" s="565"/>
      <c r="I625" s="565"/>
      <c r="J625" s="565"/>
      <c r="K625" s="565"/>
      <c r="L625" s="565"/>
      <c r="M625" s="565"/>
      <c r="N625" s="565"/>
      <c r="O625" s="565"/>
      <c r="P625" s="565"/>
      <c r="Q625" s="565"/>
      <c r="R625" s="565"/>
      <c r="S625" s="565"/>
      <c r="T625" s="565"/>
      <c r="U625" s="565"/>
      <c r="V625" s="565"/>
      <c r="W625" s="565"/>
      <c r="X625" s="565"/>
      <c r="Y625" s="565"/>
      <c r="Z625" s="565"/>
    </row>
    <row r="626" spans="1:26" ht="15.75" customHeight="1">
      <c r="A626" s="565"/>
      <c r="B626" s="565"/>
      <c r="C626" s="565"/>
      <c r="D626" s="565"/>
      <c r="E626" s="565"/>
      <c r="F626" s="565"/>
      <c r="G626" s="565"/>
      <c r="H626" s="565"/>
      <c r="I626" s="565"/>
      <c r="J626" s="565"/>
      <c r="K626" s="565"/>
      <c r="L626" s="565"/>
      <c r="M626" s="565"/>
      <c r="N626" s="565"/>
      <c r="O626" s="565"/>
      <c r="P626" s="565"/>
      <c r="Q626" s="565"/>
      <c r="R626" s="565"/>
      <c r="S626" s="565"/>
      <c r="T626" s="565"/>
      <c r="U626" s="565"/>
      <c r="V626" s="565"/>
      <c r="W626" s="565"/>
      <c r="X626" s="565"/>
      <c r="Y626" s="565"/>
      <c r="Z626" s="565"/>
    </row>
    <row r="627" spans="1:26" ht="15.75" customHeight="1">
      <c r="A627" s="565"/>
      <c r="B627" s="565"/>
      <c r="C627" s="565"/>
      <c r="D627" s="565"/>
      <c r="E627" s="565"/>
      <c r="F627" s="565"/>
      <c r="G627" s="565"/>
      <c r="H627" s="565"/>
      <c r="I627" s="565"/>
      <c r="J627" s="565"/>
      <c r="K627" s="565"/>
      <c r="L627" s="565"/>
      <c r="M627" s="565"/>
      <c r="N627" s="565"/>
      <c r="O627" s="565"/>
      <c r="P627" s="565"/>
      <c r="Q627" s="565"/>
      <c r="R627" s="565"/>
      <c r="S627" s="565"/>
      <c r="T627" s="565"/>
      <c r="U627" s="565"/>
      <c r="V627" s="565"/>
      <c r="W627" s="565"/>
      <c r="X627" s="565"/>
      <c r="Y627" s="565"/>
      <c r="Z627" s="565"/>
    </row>
    <row r="628" spans="1:26" ht="15.75" customHeight="1">
      <c r="A628" s="565"/>
      <c r="B628" s="565"/>
      <c r="C628" s="565"/>
      <c r="D628" s="565"/>
      <c r="E628" s="565"/>
      <c r="F628" s="565"/>
      <c r="G628" s="565"/>
      <c r="H628" s="565"/>
      <c r="I628" s="565"/>
      <c r="J628" s="565"/>
      <c r="K628" s="565"/>
      <c r="L628" s="565"/>
      <c r="M628" s="565"/>
      <c r="N628" s="565"/>
      <c r="O628" s="565"/>
      <c r="P628" s="565"/>
      <c r="Q628" s="565"/>
      <c r="R628" s="565"/>
      <c r="S628" s="565"/>
      <c r="T628" s="565"/>
      <c r="U628" s="565"/>
      <c r="V628" s="565"/>
      <c r="W628" s="565"/>
      <c r="X628" s="565"/>
      <c r="Y628" s="565"/>
      <c r="Z628" s="565"/>
    </row>
    <row r="629" spans="1:26" ht="15.75" customHeight="1">
      <c r="A629" s="565"/>
      <c r="B629" s="565"/>
      <c r="C629" s="565"/>
      <c r="D629" s="565"/>
      <c r="E629" s="565"/>
      <c r="F629" s="565"/>
      <c r="G629" s="565"/>
      <c r="H629" s="565"/>
      <c r="I629" s="565"/>
      <c r="J629" s="565"/>
      <c r="K629" s="565"/>
      <c r="L629" s="565"/>
      <c r="M629" s="565"/>
      <c r="N629" s="565"/>
      <c r="O629" s="565"/>
      <c r="P629" s="565"/>
      <c r="Q629" s="565"/>
      <c r="R629" s="565"/>
      <c r="S629" s="565"/>
      <c r="T629" s="565"/>
      <c r="U629" s="565"/>
      <c r="V629" s="565"/>
      <c r="W629" s="565"/>
      <c r="X629" s="565"/>
      <c r="Y629" s="565"/>
      <c r="Z629" s="565"/>
    </row>
    <row r="630" spans="1:26" ht="15.75" customHeight="1">
      <c r="A630" s="565"/>
      <c r="B630" s="565"/>
      <c r="C630" s="565"/>
      <c r="D630" s="565"/>
      <c r="E630" s="565"/>
      <c r="F630" s="565"/>
      <c r="G630" s="565"/>
      <c r="H630" s="565"/>
      <c r="I630" s="565"/>
      <c r="J630" s="565"/>
      <c r="K630" s="565"/>
      <c r="L630" s="565"/>
      <c r="M630" s="565"/>
      <c r="N630" s="565"/>
      <c r="O630" s="565"/>
      <c r="P630" s="565"/>
      <c r="Q630" s="565"/>
      <c r="R630" s="565"/>
      <c r="S630" s="565"/>
      <c r="T630" s="565"/>
      <c r="U630" s="565"/>
      <c r="V630" s="565"/>
      <c r="W630" s="565"/>
      <c r="X630" s="565"/>
      <c r="Y630" s="565"/>
      <c r="Z630" s="565"/>
    </row>
    <row r="631" spans="1:26" ht="15.75" customHeight="1">
      <c r="A631" s="565"/>
      <c r="B631" s="565"/>
      <c r="C631" s="565"/>
      <c r="D631" s="565"/>
      <c r="E631" s="565"/>
      <c r="F631" s="565"/>
      <c r="G631" s="565"/>
      <c r="H631" s="565"/>
      <c r="I631" s="565"/>
      <c r="J631" s="565"/>
      <c r="K631" s="565"/>
      <c r="L631" s="565"/>
      <c r="M631" s="565"/>
      <c r="N631" s="565"/>
      <c r="O631" s="565"/>
      <c r="P631" s="565"/>
      <c r="Q631" s="565"/>
      <c r="R631" s="565"/>
      <c r="S631" s="565"/>
      <c r="T631" s="565"/>
      <c r="U631" s="565"/>
      <c r="V631" s="565"/>
      <c r="W631" s="565"/>
      <c r="X631" s="565"/>
      <c r="Y631" s="565"/>
      <c r="Z631" s="565"/>
    </row>
    <row r="632" spans="1:26" ht="15.75" customHeight="1">
      <c r="A632" s="565"/>
      <c r="B632" s="565"/>
      <c r="C632" s="565"/>
      <c r="D632" s="565"/>
      <c r="E632" s="565"/>
      <c r="F632" s="565"/>
      <c r="G632" s="565"/>
      <c r="H632" s="565"/>
      <c r="I632" s="565"/>
      <c r="J632" s="565"/>
      <c r="K632" s="565"/>
      <c r="L632" s="565"/>
      <c r="M632" s="565"/>
      <c r="N632" s="565"/>
      <c r="O632" s="565"/>
      <c r="P632" s="565"/>
      <c r="Q632" s="565"/>
      <c r="R632" s="565"/>
      <c r="S632" s="565"/>
      <c r="T632" s="565"/>
      <c r="U632" s="565"/>
      <c r="V632" s="565"/>
      <c r="W632" s="565"/>
      <c r="X632" s="565"/>
      <c r="Y632" s="565"/>
      <c r="Z632" s="565"/>
    </row>
    <row r="633" spans="1:26" ht="15.75" customHeight="1">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row>
    <row r="634" spans="1:26" ht="15.75" customHeight="1">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row>
    <row r="635" spans="1:26" ht="15.75" customHeight="1">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row>
    <row r="636" spans="1:26" ht="15.75" customHeight="1">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row>
    <row r="637" spans="1:26" ht="15.75" customHeight="1">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row>
    <row r="638" spans="1:26" ht="15.75" customHeight="1">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row>
    <row r="639" spans="1:26" ht="15.75" customHeight="1">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row>
    <row r="640" spans="1:26" ht="15.75" customHeight="1">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row>
    <row r="641" spans="1:26" ht="15.75" customHeight="1">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row>
    <row r="642" spans="1:26" ht="15.75" customHeight="1">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row>
    <row r="643" spans="1:26" ht="15.75" customHeight="1">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row>
    <row r="644" spans="1:26" ht="15.75" customHeight="1">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row>
    <row r="645" spans="1:26" ht="15.75" customHeight="1">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row>
    <row r="646" spans="1:26" ht="15.75" customHeight="1">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row>
    <row r="647" spans="1:26" ht="15.75" customHeight="1">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row>
    <row r="648" spans="1:26" ht="15.75" customHeight="1">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row>
    <row r="649" spans="1:26" ht="15.75" customHeight="1">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row>
    <row r="650" spans="1:26" ht="15.75" customHeight="1">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row>
    <row r="651" spans="1:26" ht="15.75" customHeight="1">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row>
    <row r="652" spans="1:26" ht="15.75" customHeight="1">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row>
    <row r="653" spans="1:26" ht="15.75" customHeight="1">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row>
    <row r="654" spans="1:26" ht="15.75" customHeight="1">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row>
    <row r="655" spans="1:26" ht="15.75" customHeight="1">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row>
    <row r="656" spans="1:26" ht="15.75" customHeight="1">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row>
    <row r="657" spans="1:26" ht="15.75" customHeight="1">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row>
    <row r="658" spans="1:26" ht="15.75" customHeight="1">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row>
    <row r="659" spans="1:26" ht="15.75" customHeight="1">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row>
    <row r="660" spans="1:26" ht="15.75" customHeight="1">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row>
    <row r="661" spans="1:26" ht="15.75" customHeight="1">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row>
    <row r="662" spans="1:26" ht="15.75" customHeight="1">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row>
    <row r="663" spans="1:26" ht="15.75" customHeight="1">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row>
    <row r="664" spans="1:26" ht="15.75" customHeight="1">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row>
    <row r="665" spans="1:26" ht="15.75" customHeight="1">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row>
    <row r="666" spans="1:26" ht="15.75" customHeight="1">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row>
    <row r="667" spans="1:26" ht="15.75" customHeight="1">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row>
    <row r="668" spans="1:26" ht="15.75" customHeight="1">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row>
    <row r="669" spans="1:26" ht="15.75" customHeight="1">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row>
    <row r="670" spans="1:26" ht="15.75" customHeight="1">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row>
    <row r="671" spans="1:26" ht="15.75" customHeight="1">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row>
    <row r="672" spans="1:26" ht="15.75" customHeight="1">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row>
    <row r="673" spans="1:26" ht="15.75" customHeight="1">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row>
    <row r="674" spans="1:26" ht="15.75" customHeight="1">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row>
    <row r="675" spans="1:26" ht="15.75" customHeight="1">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row>
    <row r="676" spans="1:26" ht="15.75" customHeight="1">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row>
    <row r="677" spans="1:26" ht="15.75" customHeight="1">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row>
    <row r="678" spans="1:26" ht="15.75" customHeight="1">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row>
    <row r="679" spans="1:26" ht="15.75" customHeight="1">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row>
    <row r="680" spans="1:26" ht="15.75" customHeight="1">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row>
    <row r="681" spans="1:26" ht="15.75" customHeight="1">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row>
    <row r="682" spans="1:26" ht="15.75" customHeight="1">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row>
    <row r="683" spans="1:26" ht="15.75" customHeight="1">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row>
    <row r="684" spans="1:26" ht="15.75" customHeight="1">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row>
    <row r="685" spans="1:26" ht="15.75" customHeight="1">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row>
    <row r="686" spans="1:26" ht="15.75" customHeight="1">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row>
    <row r="687" spans="1:26" ht="15.75" customHeight="1">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row>
    <row r="688" spans="1:26" ht="15.75" customHeight="1">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row>
    <row r="689" spans="1:26" ht="15.75" customHeight="1">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row>
    <row r="690" spans="1:26" ht="15.75" customHeight="1">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row>
    <row r="691" spans="1:26" ht="15.75" customHeight="1">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row>
    <row r="692" spans="1:26" ht="15.75" customHeight="1">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row>
    <row r="693" spans="1:26" ht="15.75" customHeight="1">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row>
    <row r="694" spans="1:26" ht="15.75" customHeight="1">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row>
    <row r="695" spans="1:26" ht="15.75" customHeight="1">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row>
    <row r="696" spans="1:26" ht="15.75" customHeight="1">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row>
    <row r="697" spans="1:26" ht="15.75" customHeight="1">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row>
    <row r="698" spans="1:26" ht="15.75" customHeight="1">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row>
    <row r="699" spans="1:26" ht="15.75" customHeight="1">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row>
    <row r="700" spans="1:26" ht="15.75" customHeight="1">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row>
    <row r="701" spans="1:26" ht="15.75" customHeight="1">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row>
    <row r="702" spans="1:26" ht="15.75" customHeight="1">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row>
    <row r="703" spans="1:26" ht="15.75" customHeight="1">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row>
    <row r="704" spans="1:26" ht="15.75" customHeight="1">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row>
    <row r="705" spans="1:26" ht="15.75" customHeight="1">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row>
    <row r="706" spans="1:26" ht="15.75" customHeight="1">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row>
    <row r="707" spans="1:26" ht="15.75" customHeight="1">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row>
    <row r="708" spans="1:26" ht="15.75" customHeight="1">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row>
    <row r="709" spans="1:26" ht="15.75" customHeight="1">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row>
    <row r="710" spans="1:26" ht="15.75" customHeight="1">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row>
    <row r="711" spans="1:26" ht="15.75" customHeight="1">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row>
    <row r="712" spans="1:26" ht="15.75" customHeight="1">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row>
    <row r="713" spans="1:26" ht="15.75" customHeight="1">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row>
    <row r="714" spans="1:26" ht="15.75" customHeight="1">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row>
    <row r="715" spans="1:26" ht="15.75" customHeight="1">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row>
    <row r="716" spans="1:26" ht="15.75" customHeight="1">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row>
    <row r="717" spans="1:26" ht="15.75" customHeight="1">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row>
    <row r="718" spans="1:26" ht="15.75" customHeight="1">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row>
    <row r="719" spans="1:26" ht="15.75" customHeight="1">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row>
    <row r="720" spans="1:26" ht="15.75" customHeight="1">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row>
    <row r="721" spans="1:26" ht="15.75" customHeight="1">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row>
    <row r="722" spans="1:26" ht="15.75" customHeight="1">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row>
    <row r="723" spans="1:26" ht="15.75" customHeight="1">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row>
    <row r="724" spans="1:26" ht="15.75" customHeight="1">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row>
    <row r="725" spans="1:26" ht="15.75" customHeight="1">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row>
    <row r="726" spans="1:26" ht="15.75" customHeight="1">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row>
    <row r="727" spans="1:26" ht="15.75" customHeight="1">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row>
    <row r="728" spans="1:26" ht="15.75" customHeight="1">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row>
    <row r="729" spans="1:26" ht="15.75" customHeight="1">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row>
    <row r="730" spans="1:26" ht="15.75" customHeight="1">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row>
    <row r="731" spans="1:26" ht="15.75" customHeight="1">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row>
    <row r="732" spans="1:26" ht="15.75" customHeight="1">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row>
    <row r="733" spans="1:26" ht="15.75" customHeight="1">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row>
    <row r="734" spans="1:26" ht="15.75" customHeight="1">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row>
    <row r="735" spans="1:26" ht="15.75" customHeight="1">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row>
    <row r="736" spans="1:26" ht="15.75" customHeight="1">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row>
    <row r="737" spans="1:26" ht="15.75" customHeight="1">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row>
    <row r="738" spans="1:26" ht="15.75" customHeight="1">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row>
    <row r="739" spans="1:26" ht="15.75" customHeight="1">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row>
    <row r="740" spans="1:26" ht="15.75" customHeight="1">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row>
    <row r="741" spans="1:26" ht="15.75" customHeight="1">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row>
    <row r="742" spans="1:26" ht="15.75" customHeight="1">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row>
    <row r="743" spans="1:26" ht="15.75" customHeight="1">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row>
    <row r="744" spans="1:26" ht="15.75" customHeight="1">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row>
    <row r="745" spans="1:26" ht="15.75" customHeight="1">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row>
    <row r="746" spans="1:26" ht="15.75" customHeight="1">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row>
    <row r="747" spans="1:26" ht="15.75" customHeight="1">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row>
    <row r="748" spans="1:26" ht="15.75" customHeight="1">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row>
    <row r="749" spans="1:26" ht="15.75" customHeight="1">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row>
    <row r="750" spans="1:26" ht="15.75" customHeight="1">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row>
    <row r="751" spans="1:26" ht="15.75" customHeight="1">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row>
    <row r="752" spans="1:26" ht="15.75" customHeight="1">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row>
    <row r="753" spans="1:26" ht="15.75" customHeight="1">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row>
    <row r="754" spans="1:26" ht="15.75" customHeight="1">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row>
    <row r="755" spans="1:26" ht="15.75" customHeight="1">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row>
    <row r="756" spans="1:26" ht="15.75" customHeight="1">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row>
    <row r="757" spans="1:26" ht="15.75" customHeight="1">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row>
    <row r="758" spans="1:26" ht="15.75" customHeight="1">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row>
    <row r="759" spans="1:26" ht="15.75" customHeight="1">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row>
    <row r="760" spans="1:26" ht="15.75" customHeight="1">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row>
    <row r="761" spans="1:26" ht="15.75" customHeight="1">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row>
    <row r="762" spans="1:26" ht="15.75" customHeight="1">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row>
    <row r="763" spans="1:26" ht="15.75" customHeight="1">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row>
    <row r="764" spans="1:26" ht="15.75" customHeight="1">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row>
    <row r="765" spans="1:26" ht="15.75" customHeight="1">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row>
    <row r="766" spans="1:26" ht="15.75" customHeight="1">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row>
    <row r="767" spans="1:26" ht="15.75" customHeight="1">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row>
    <row r="768" spans="1:26" ht="15.75" customHeight="1">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row>
    <row r="769" spans="1:26" ht="15.75" customHeight="1">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row>
    <row r="770" spans="1:26" ht="15.75" customHeight="1">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row>
    <row r="771" spans="1:26" ht="15.75" customHeight="1">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row>
    <row r="772" spans="1:26" ht="15.75" customHeight="1">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row>
    <row r="773" spans="1:26" ht="15.75" customHeight="1">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row>
    <row r="774" spans="1:26" ht="15.75" customHeight="1">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row>
    <row r="775" spans="1:26" ht="15.75" customHeight="1">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row>
    <row r="776" spans="1:26" ht="15.75" customHeight="1">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row>
    <row r="777" spans="1:26" ht="15.75" customHeight="1">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row>
    <row r="778" spans="1:26" ht="15.75" customHeight="1">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row>
    <row r="779" spans="1:26" ht="15.75" customHeight="1">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row>
    <row r="780" spans="1:26" ht="15.75" customHeight="1">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row>
    <row r="781" spans="1:26" ht="15.75" customHeight="1">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row>
    <row r="782" spans="1:26" ht="15.75" customHeight="1">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row>
    <row r="783" spans="1:26" ht="15.75" customHeight="1">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row>
    <row r="784" spans="1:26" ht="15.75" customHeight="1">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row>
    <row r="785" spans="1:26" ht="15.75" customHeight="1">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row>
    <row r="786" spans="1:26" ht="15.75" customHeight="1">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row>
    <row r="787" spans="1:26" ht="15.75" customHeight="1">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row>
    <row r="788" spans="1:26" ht="15.75" customHeight="1">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row>
    <row r="789" spans="1:26" ht="15.75" customHeight="1">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row>
    <row r="790" spans="1:26" ht="15.75" customHeight="1">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row>
    <row r="791" spans="1:26" ht="15.75" customHeight="1">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row>
    <row r="792" spans="1:26" ht="15.75" customHeight="1">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row>
    <row r="793" spans="1:26" ht="15.75" customHeight="1">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row>
    <row r="794" spans="1:26" ht="15.75" customHeight="1">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row>
    <row r="795" spans="1:26" ht="15.75" customHeight="1">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row>
    <row r="796" spans="1:26" ht="15.75" customHeight="1">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row>
    <row r="797" spans="1:26" ht="15.75" customHeight="1">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row>
    <row r="798" spans="1:26" ht="15.75" customHeight="1">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row>
    <row r="799" spans="1:26" ht="15.75" customHeight="1">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row>
    <row r="800" spans="1:26" ht="15.75" customHeight="1">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row>
    <row r="801" spans="1:26" ht="15.75" customHeight="1">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row>
    <row r="802" spans="1:26" ht="15.75" customHeight="1">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row>
    <row r="803" spans="1:26" ht="15.75" customHeight="1">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row>
    <row r="804" spans="1:26" ht="15.75" customHeight="1">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row>
    <row r="805" spans="1:26" ht="15.75" customHeight="1">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row>
    <row r="806" spans="1:26" ht="15.75" customHeight="1">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row>
    <row r="807" spans="1:26" ht="15.75" customHeight="1">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row>
    <row r="808" spans="1:26" ht="15.75" customHeight="1">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row>
    <row r="809" spans="1:26" ht="15.75" customHeight="1">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row>
    <row r="810" spans="1:26" ht="15.75" customHeight="1">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row>
    <row r="811" spans="1:26" ht="15.75" customHeight="1">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row>
    <row r="812" spans="1:26" ht="15.75" customHeight="1">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row>
    <row r="813" spans="1:26" ht="15.75" customHeight="1">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row>
    <row r="814" spans="1:26" ht="15.75" customHeight="1">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row>
    <row r="815" spans="1:26" ht="15.75" customHeight="1">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row>
    <row r="816" spans="1:26" ht="15.75" customHeight="1">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row>
    <row r="817" spans="1:26" ht="15.75" customHeight="1">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row>
    <row r="818" spans="1:26" ht="15.75" customHeight="1">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row>
    <row r="819" spans="1:26" ht="15.75" customHeight="1">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row>
    <row r="820" spans="1:26" ht="15.75" customHeight="1">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row>
    <row r="821" spans="1:26" ht="15.75" customHeight="1">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row>
    <row r="822" spans="1:26" ht="15.75" customHeight="1">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row>
    <row r="823" spans="1:26" ht="15.75" customHeight="1">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row>
    <row r="824" spans="1:26" ht="15.75" customHeight="1">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row>
    <row r="825" spans="1:26" ht="15.75" customHeight="1">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row>
    <row r="826" spans="1:26" ht="15.75" customHeight="1">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row>
    <row r="827" spans="1:26" ht="15.75" customHeight="1">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row>
    <row r="828" spans="1:26" ht="15.75" customHeight="1">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row>
    <row r="829" spans="1:26" ht="15.75" customHeight="1">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row>
    <row r="830" spans="1:26" ht="15.75" customHeight="1">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row>
    <row r="831" spans="1:26" ht="15.75" customHeight="1">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row>
    <row r="832" spans="1:26" ht="15.75" customHeight="1">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row>
    <row r="833" spans="1:26" ht="15.75" customHeight="1">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row>
    <row r="834" spans="1:26" ht="15.75" customHeight="1">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row>
    <row r="835" spans="1:26" ht="15.75" customHeight="1">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row>
    <row r="836" spans="1:26" ht="15.75" customHeight="1">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row>
    <row r="837" spans="1:26" ht="15.75" customHeight="1">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row>
    <row r="838" spans="1:26" ht="15.75" customHeight="1">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row>
    <row r="839" spans="1:26" ht="15.75" customHeight="1">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row>
    <row r="840" spans="1:26" ht="15.75" customHeight="1">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row>
    <row r="841" spans="1:26" ht="15.75" customHeight="1">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row>
    <row r="842" spans="1:26" ht="15.75" customHeight="1">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row>
    <row r="843" spans="1:26" ht="15.75" customHeight="1">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row>
    <row r="844" spans="1:26" ht="15.75" customHeight="1">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row>
    <row r="845" spans="1:26" ht="15.75" customHeight="1">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row>
    <row r="846" spans="1:26" ht="15.75" customHeight="1">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row>
    <row r="847" spans="1:26" ht="15.75" customHeight="1">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row>
    <row r="848" spans="1:26" ht="15.75" customHeight="1">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row>
    <row r="849" spans="1:26" ht="15.75" customHeight="1">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row>
    <row r="850" spans="1:26" ht="15.75" customHeight="1">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row>
    <row r="851" spans="1:26" ht="15.75" customHeight="1">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row>
    <row r="852" spans="1:26" ht="15.75" customHeight="1">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row>
    <row r="853" spans="1:26" ht="15.75" customHeight="1">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row>
    <row r="854" spans="1:26" ht="15.75" customHeight="1">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row>
    <row r="855" spans="1:26" ht="15.75" customHeight="1">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row>
    <row r="856" spans="1:26" ht="15.75" customHeight="1">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row>
    <row r="857" spans="1:26" ht="15.75" customHeight="1">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row>
    <row r="858" spans="1:26" ht="15.75" customHeight="1">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row>
    <row r="859" spans="1:26" ht="15.75" customHeight="1">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row>
    <row r="860" spans="1:26" ht="15.75" customHeight="1">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row>
    <row r="861" spans="1:26" ht="15.75" customHeight="1">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row>
    <row r="862" spans="1:26" ht="15.75" customHeight="1">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row>
    <row r="863" spans="1:26" ht="15.75" customHeight="1">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row>
    <row r="864" spans="1:26" ht="15.75" customHeight="1">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row>
    <row r="865" spans="1:26" ht="15.75" customHeight="1">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row>
    <row r="866" spans="1:26" ht="15.75" customHeight="1">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row>
    <row r="867" spans="1:26" ht="15.75" customHeight="1">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row>
    <row r="868" spans="1:26" ht="15.75" customHeight="1">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row>
    <row r="869" spans="1:26" ht="15.75" customHeight="1">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row>
    <row r="870" spans="1:26" ht="15.75" customHeight="1">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row>
    <row r="871" spans="1:26" ht="15.75" customHeight="1">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row>
    <row r="872" spans="1:26" ht="15.75" customHeight="1">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row>
    <row r="873" spans="1:26" ht="15.75" customHeight="1">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row>
    <row r="874" spans="1:26" ht="15.75" customHeight="1">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row>
    <row r="875" spans="1:26" ht="15.75" customHeight="1">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row>
    <row r="876" spans="1:26" ht="15.75" customHeight="1">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row>
    <row r="877" spans="1:26" ht="15.75" customHeight="1">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row>
    <row r="878" spans="1:26" ht="15.75" customHeight="1">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row>
    <row r="879" spans="1:26" ht="15.75" customHeight="1">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row>
    <row r="880" spans="1:26" ht="15.75" customHeight="1">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row>
    <row r="881" spans="1:26" ht="15.75" customHeight="1">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row>
    <row r="882" spans="1:26" ht="15.75" customHeight="1">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row>
    <row r="883" spans="1:26" ht="15.75" customHeight="1">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row>
    <row r="884" spans="1:26" ht="15.75" customHeight="1">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row>
    <row r="885" spans="1:26" ht="15.75" customHeight="1">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row>
    <row r="886" spans="1:26" ht="15.75" customHeight="1">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row>
    <row r="887" spans="1:26" ht="15.75" customHeight="1">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row>
    <row r="888" spans="1:26" ht="15.75" customHeight="1">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row>
    <row r="889" spans="1:26" ht="15.75" customHeight="1">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row>
    <row r="890" spans="1:26" ht="15.75" customHeight="1">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row>
    <row r="891" spans="1:26" ht="15.75" customHeight="1">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row>
    <row r="892" spans="1:26" ht="15.75" customHeight="1">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row>
    <row r="893" spans="1:26" ht="15.75" customHeight="1">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row>
    <row r="894" spans="1:26" ht="15.75" customHeight="1">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row>
    <row r="895" spans="1:26" ht="15.75" customHeight="1">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row>
    <row r="896" spans="1:26" ht="15.75" customHeight="1">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row>
    <row r="897" spans="1:26" ht="15.75" customHeight="1">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row>
    <row r="898" spans="1:26" ht="15.75" customHeight="1">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row>
    <row r="899" spans="1:26" ht="15.75" customHeight="1">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row>
    <row r="900" spans="1:26" ht="15.75" customHeight="1">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row>
    <row r="901" spans="1:26" ht="15.75" customHeight="1">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row>
    <row r="902" spans="1:26" ht="15.75" customHeight="1">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row>
    <row r="903" spans="1:26" ht="15.75" customHeight="1">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row>
    <row r="904" spans="1:26" ht="15.75" customHeight="1">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row>
    <row r="905" spans="1:26" ht="15.75" customHeight="1">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row>
    <row r="906" spans="1:26" ht="15.75" customHeight="1">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row>
    <row r="907" spans="1:26" ht="15.75" customHeight="1">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row>
    <row r="908" spans="1:26" ht="15.75" customHeight="1">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row>
    <row r="909" spans="1:26" ht="15.75" customHeight="1">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row>
    <row r="910" spans="1:26" ht="15.75" customHeight="1">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row>
    <row r="911" spans="1:26" ht="15.75" customHeight="1">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row>
    <row r="912" spans="1:26" ht="15.75" customHeight="1">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row>
    <row r="913" spans="1:26" ht="15.75" customHeight="1">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row>
    <row r="914" spans="1:26" ht="15.75" customHeight="1">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row>
    <row r="915" spans="1:26" ht="15.75" customHeight="1">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row>
    <row r="916" spans="1:26" ht="15.75" customHeight="1">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row>
    <row r="917" spans="1:26" ht="15.75" customHeight="1">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row>
    <row r="918" spans="1:26" ht="15.75" customHeight="1">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row>
    <row r="919" spans="1:26" ht="15.75" customHeight="1">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row>
    <row r="920" spans="1:26" ht="15.75" customHeight="1">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row>
    <row r="921" spans="1:26" ht="15.75" customHeight="1">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row>
    <row r="922" spans="1:26" ht="15.75" customHeight="1">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row>
    <row r="923" spans="1:26" ht="15.75" customHeight="1">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row>
    <row r="924" spans="1:26" ht="15.75" customHeight="1">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row>
    <row r="925" spans="1:26" ht="15.75" customHeight="1">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row>
    <row r="926" spans="1:26" ht="15.75" customHeight="1">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row>
    <row r="927" spans="1:26" ht="15.75" customHeight="1">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row>
    <row r="928" spans="1:26" ht="15.75" customHeight="1">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row>
    <row r="929" spans="1:26" ht="15.75" customHeight="1">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row>
    <row r="930" spans="1:26" ht="15.75" customHeight="1">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row>
    <row r="931" spans="1:26" ht="15.75" customHeight="1">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row>
    <row r="932" spans="1:26" ht="15.75" customHeight="1">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row>
    <row r="933" spans="1:26" ht="15.75" customHeight="1">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row>
    <row r="934" spans="1:26" ht="15.75" customHeight="1">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row>
    <row r="935" spans="1:26" ht="15.75" customHeight="1">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row>
    <row r="936" spans="1:26" ht="15.75" customHeight="1">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row>
    <row r="937" spans="1:26" ht="15.75" customHeight="1">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row>
    <row r="938" spans="1:26" ht="15.75" customHeight="1">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row>
    <row r="939" spans="1:26" ht="15.75" customHeight="1">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row>
    <row r="940" spans="1:26" ht="15.75" customHeight="1">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row>
    <row r="941" spans="1:26" ht="15.75" customHeight="1">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row>
    <row r="942" spans="1:26" ht="15.75" customHeight="1">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row>
    <row r="943" spans="1:26" ht="15.75" customHeight="1">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row>
    <row r="944" spans="1:26" ht="15.75" customHeight="1">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row>
    <row r="945" spans="1:26" ht="15.75" customHeight="1">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row>
    <row r="946" spans="1:26" ht="15.75" customHeight="1">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row>
    <row r="947" spans="1:26" ht="15.75" customHeight="1">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row>
    <row r="948" spans="1:26" ht="15.75" customHeight="1">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row>
    <row r="949" spans="1:26" ht="15.75" customHeight="1">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row>
    <row r="950" spans="1:26" ht="15.75" customHeight="1">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row>
    <row r="951" spans="1:26" ht="15.75" customHeight="1">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row>
    <row r="952" spans="1:26" ht="15.75" customHeight="1">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row>
    <row r="953" spans="1:26" ht="15.75" customHeight="1">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row>
    <row r="954" spans="1:26" ht="15.75" customHeight="1">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row>
    <row r="955" spans="1:26" ht="15.75" customHeight="1">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row>
    <row r="956" spans="1:26" ht="15.75" customHeight="1">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row>
    <row r="957" spans="1:26" ht="15.75" customHeight="1">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row>
    <row r="958" spans="1:26" ht="15.75" customHeight="1">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row>
    <row r="959" spans="1:26" ht="15.75" customHeight="1">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row>
    <row r="960" spans="1:26" ht="15.75" customHeight="1">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row>
    <row r="961" spans="1:26" ht="15.75" customHeight="1">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row>
    <row r="962" spans="1:26" ht="15.75" customHeight="1">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row>
    <row r="963" spans="1:26" ht="15.75" customHeight="1">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row>
    <row r="964" spans="1:26" ht="15.75" customHeight="1">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row>
    <row r="965" spans="1:26" ht="15.75" customHeight="1">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row>
    <row r="966" spans="1:26" ht="15.75" customHeight="1">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row>
    <row r="967" spans="1:26" ht="15.75" customHeight="1">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row>
    <row r="968" spans="1:26" ht="15.75" customHeight="1">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row>
    <row r="969" spans="1:26" ht="15.75" customHeight="1">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row>
    <row r="970" spans="1:26" ht="15.75" customHeight="1">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row>
    <row r="971" spans="1:26" ht="15.75" customHeight="1">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row>
    <row r="972" spans="1:26" ht="15.75" customHeight="1">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row>
    <row r="973" spans="1:26" ht="15.75" customHeight="1">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row>
    <row r="974" spans="1:26" ht="15.75" customHeight="1">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row>
    <row r="975" spans="1:26" ht="15.75" customHeight="1">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row>
    <row r="976" spans="1:26" ht="15.75" customHeight="1">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row>
    <row r="977" spans="1:26" ht="15.75" customHeight="1">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row>
    <row r="978" spans="1:26" ht="15.75" customHeight="1">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row>
    <row r="979" spans="1:26" ht="15.75" customHeight="1">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row>
    <row r="980" spans="1:26" ht="15.75" customHeight="1">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row>
    <row r="981" spans="1:26" ht="15.75" customHeight="1">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row>
    <row r="982" spans="1:26" ht="15.75" customHeight="1">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row>
    <row r="983" spans="1:26" ht="15.75" customHeight="1">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row>
    <row r="984" spans="1:26" ht="15.75" customHeight="1">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row>
    <row r="985" spans="1:26" ht="15.75" customHeight="1">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row>
    <row r="986" spans="1:26" ht="15.75" customHeight="1">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row>
    <row r="987" spans="1:26" ht="15.75" customHeight="1">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row>
    <row r="988" spans="1:26" ht="15.75" customHeight="1">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row>
    <row r="989" spans="1:26" ht="15.75" customHeight="1">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row>
    <row r="990" spans="1:26" ht="15.75" customHeight="1">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row>
    <row r="991" spans="1:26" ht="15.75" customHeight="1">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row>
    <row r="992" spans="1:26" ht="15.75" customHeight="1">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row>
    <row r="993" spans="1:26" ht="15.75" customHeight="1">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row>
    <row r="994" spans="1:26" ht="15.75" customHeight="1">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row>
    <row r="995" spans="1:26" ht="15.75" customHeight="1">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row>
    <row r="996" spans="1:26" ht="15.75" customHeight="1">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row>
    <row r="997" spans="1:26" ht="15.75" customHeight="1">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row>
    <row r="998" spans="1:26" ht="15.75" customHeight="1">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row>
    <row r="999" spans="1:26" ht="15.75" customHeight="1">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row>
    <row r="1000" spans="1:26" ht="15.75" customHeight="1">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row>
  </sheetData>
  <mergeCells count="23">
    <mergeCell ref="B1:C1"/>
    <mergeCell ref="B2:C2"/>
    <mergeCell ref="K2:M2"/>
    <mergeCell ref="B3:C3"/>
    <mergeCell ref="B4:C4"/>
    <mergeCell ref="A6:M6"/>
    <mergeCell ref="A7:M7"/>
    <mergeCell ref="F10:F11"/>
    <mergeCell ref="G10:G11"/>
    <mergeCell ref="H10:H11"/>
    <mergeCell ref="I10:I11"/>
    <mergeCell ref="A8:M8"/>
    <mergeCell ref="A10:A11"/>
    <mergeCell ref="B10:B11"/>
    <mergeCell ref="C10:C11"/>
    <mergeCell ref="D10:D11"/>
    <mergeCell ref="E98:M98"/>
    <mergeCell ref="E99:M99"/>
    <mergeCell ref="E100:M100"/>
    <mergeCell ref="L9:M9"/>
    <mergeCell ref="K10:M10"/>
    <mergeCell ref="E10:E11"/>
    <mergeCell ref="J10:J11"/>
  </mergeCells>
  <conditionalFormatting sqref="B53">
    <cfRule type="cellIs" dxfId="0" priority="1" operator="equal">
      <formula>"Chưa có"</formula>
    </cfRule>
  </conditionalFormatting>
  <pageMargins left="0.75" right="0.75" top="1" bottom="1"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sheetPr>
  <dimension ref="A1:Z1000"/>
  <sheetViews>
    <sheetView topLeftCell="A46" zoomScale="90" zoomScaleNormal="90" workbookViewId="0">
      <selection sqref="A1:C1"/>
    </sheetView>
  </sheetViews>
  <sheetFormatPr defaultColWidth="14.453125" defaultRowHeight="15" customHeight="1"/>
  <cols>
    <col min="1" max="1" width="4.7265625" customWidth="1"/>
    <col min="2" max="2" width="41.08984375" customWidth="1"/>
    <col min="3" max="3" width="8.453125" customWidth="1"/>
    <col min="4" max="4" width="7.08984375" customWidth="1"/>
    <col min="5" max="5" width="7.7265625" customWidth="1"/>
    <col min="6" max="6" width="6.453125" customWidth="1"/>
    <col min="7" max="7" width="6.7265625" customWidth="1"/>
    <col min="8" max="8" width="13.54296875" customWidth="1"/>
    <col min="9" max="9" width="16.54296875" customWidth="1"/>
    <col min="10" max="10" width="9" customWidth="1"/>
    <col min="11" max="12" width="8.26953125" customWidth="1"/>
    <col min="13" max="13" width="13" customWidth="1"/>
    <col min="14" max="26" width="8.7265625" customWidth="1"/>
  </cols>
  <sheetData>
    <row r="1" spans="1:26" ht="14.25" customHeight="1">
      <c r="A1" s="2903" t="s">
        <v>0</v>
      </c>
      <c r="B1" s="2874"/>
      <c r="C1" s="2874"/>
      <c r="D1" s="278"/>
      <c r="E1" s="3"/>
      <c r="F1" s="3"/>
      <c r="G1" s="3"/>
      <c r="H1" s="3"/>
      <c r="I1" s="279" t="s">
        <v>1074</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2" t="s">
        <v>159</v>
      </c>
      <c r="B7" s="2958" t="s">
        <v>402</v>
      </c>
      <c r="C7" s="2922" t="s">
        <v>403</v>
      </c>
      <c r="D7" s="2959" t="s">
        <v>404</v>
      </c>
      <c r="E7" s="2922" t="s">
        <v>1077</v>
      </c>
      <c r="F7" s="2922" t="s">
        <v>407</v>
      </c>
      <c r="G7" s="2922" t="s">
        <v>408</v>
      </c>
      <c r="H7" s="2923" t="s">
        <v>409</v>
      </c>
      <c r="I7" s="2924" t="s">
        <v>388</v>
      </c>
      <c r="J7" s="2957" t="s">
        <v>410</v>
      </c>
      <c r="K7" s="2888"/>
      <c r="L7" s="2889"/>
      <c r="M7" s="2917" t="s">
        <v>411</v>
      </c>
      <c r="N7" s="2927"/>
      <c r="O7" s="249"/>
      <c r="P7" s="257"/>
      <c r="Q7" s="257"/>
      <c r="R7" s="257"/>
      <c r="S7" s="257"/>
      <c r="T7" s="257"/>
      <c r="U7" s="257"/>
      <c r="V7" s="257"/>
      <c r="W7" s="257"/>
      <c r="X7" s="257"/>
      <c r="Y7" s="257"/>
      <c r="Z7" s="257"/>
    </row>
    <row r="8" spans="1:26" ht="69" customHeight="1">
      <c r="A8" s="2885"/>
      <c r="B8" s="2885"/>
      <c r="C8" s="2885"/>
      <c r="D8" s="2885"/>
      <c r="E8" s="2885"/>
      <c r="F8" s="2885"/>
      <c r="G8" s="2885"/>
      <c r="H8" s="2885"/>
      <c r="I8" s="2885"/>
      <c r="J8" s="901" t="s">
        <v>412</v>
      </c>
      <c r="K8" s="901" t="s">
        <v>413</v>
      </c>
      <c r="L8" s="901" t="s">
        <v>414</v>
      </c>
      <c r="M8" s="286" t="s">
        <v>409</v>
      </c>
      <c r="N8" s="435" t="s">
        <v>388</v>
      </c>
      <c r="O8" s="249"/>
      <c r="P8" s="257"/>
      <c r="Q8" s="257"/>
      <c r="R8" s="257"/>
      <c r="S8" s="257"/>
      <c r="T8" s="257"/>
      <c r="U8" s="257"/>
      <c r="V8" s="257"/>
      <c r="W8" s="257"/>
      <c r="X8" s="257"/>
      <c r="Y8" s="257"/>
      <c r="Z8" s="257"/>
    </row>
    <row r="9" spans="1:26" ht="24.75" customHeight="1">
      <c r="A9" s="289" t="s">
        <v>415</v>
      </c>
      <c r="B9" s="289" t="s">
        <v>416</v>
      </c>
      <c r="C9" s="289" t="s">
        <v>417</v>
      </c>
      <c r="D9" s="902" t="s">
        <v>418</v>
      </c>
      <c r="E9" s="290" t="s">
        <v>419</v>
      </c>
      <c r="F9" s="290" t="s">
        <v>420</v>
      </c>
      <c r="G9" s="290" t="s">
        <v>421</v>
      </c>
      <c r="H9" s="291" t="s">
        <v>422</v>
      </c>
      <c r="I9" s="292" t="s">
        <v>423</v>
      </c>
      <c r="J9" s="291" t="s">
        <v>424</v>
      </c>
      <c r="K9" s="291" t="s">
        <v>425</v>
      </c>
      <c r="L9" s="291" t="s">
        <v>426</v>
      </c>
      <c r="M9" s="293" t="s">
        <v>427</v>
      </c>
      <c r="N9" s="442" t="s">
        <v>428</v>
      </c>
      <c r="O9" s="500"/>
      <c r="P9" s="296"/>
      <c r="Q9" s="296"/>
      <c r="R9" s="296"/>
      <c r="S9" s="296"/>
      <c r="T9" s="296"/>
      <c r="U9" s="296"/>
      <c r="V9" s="296"/>
      <c r="W9" s="296"/>
      <c r="X9" s="296"/>
      <c r="Y9" s="296"/>
      <c r="Z9" s="296"/>
    </row>
    <row r="10" spans="1:26" ht="40.5" customHeight="1">
      <c r="A10" s="290"/>
      <c r="B10" s="289" t="s">
        <v>429</v>
      </c>
      <c r="C10" s="290"/>
      <c r="D10" s="290"/>
      <c r="E10" s="290"/>
      <c r="F10" s="290"/>
      <c r="G10" s="290"/>
      <c r="H10" s="298" t="s">
        <v>1078</v>
      </c>
      <c r="I10" s="903" t="s">
        <v>1079</v>
      </c>
      <c r="J10" s="291"/>
      <c r="K10" s="291"/>
      <c r="L10" s="291"/>
      <c r="M10" s="295"/>
      <c r="N10" s="295"/>
      <c r="O10" s="500"/>
      <c r="P10" s="296"/>
      <c r="Q10" s="296"/>
      <c r="R10" s="296"/>
      <c r="S10" s="296"/>
      <c r="T10" s="296"/>
      <c r="U10" s="296"/>
      <c r="V10" s="296"/>
      <c r="W10" s="296"/>
      <c r="X10" s="296"/>
      <c r="Y10" s="296"/>
      <c r="Z10" s="296"/>
    </row>
    <row r="11" spans="1:26" ht="14.5">
      <c r="A11" s="904" t="s">
        <v>84</v>
      </c>
      <c r="B11" s="905" t="s">
        <v>1080</v>
      </c>
      <c r="C11" s="906">
        <f t="shared" ref="C11:L11" si="0">C12</f>
        <v>165</v>
      </c>
      <c r="D11" s="907">
        <f t="shared" si="0"/>
        <v>0</v>
      </c>
      <c r="E11" s="906">
        <f t="shared" si="0"/>
        <v>56</v>
      </c>
      <c r="F11" s="907">
        <f t="shared" si="0"/>
        <v>0</v>
      </c>
      <c r="G11" s="907">
        <f t="shared" si="0"/>
        <v>0</v>
      </c>
      <c r="H11" s="908">
        <f t="shared" si="0"/>
        <v>3036</v>
      </c>
      <c r="I11" s="908">
        <f t="shared" si="0"/>
        <v>5913.5</v>
      </c>
      <c r="J11" s="908">
        <f t="shared" si="0"/>
        <v>4163.4875000000002</v>
      </c>
      <c r="K11" s="908">
        <f t="shared" si="0"/>
        <v>559.26250000000005</v>
      </c>
      <c r="L11" s="908">
        <f t="shared" si="0"/>
        <v>399.125</v>
      </c>
      <c r="M11" s="909">
        <v>3036</v>
      </c>
      <c r="N11" s="909">
        <v>5913.5</v>
      </c>
      <c r="O11" s="249"/>
      <c r="P11" s="257"/>
      <c r="Q11" s="257"/>
      <c r="R11" s="257"/>
      <c r="S11" s="257"/>
      <c r="T11" s="257"/>
      <c r="U11" s="257"/>
      <c r="V11" s="257"/>
      <c r="W11" s="257"/>
      <c r="X11" s="257"/>
      <c r="Y11" s="257"/>
      <c r="Z11" s="257"/>
    </row>
    <row r="12" spans="1:26" ht="14.5">
      <c r="A12" s="910" t="s">
        <v>213</v>
      </c>
      <c r="B12" s="911" t="s">
        <v>1081</v>
      </c>
      <c r="C12" s="912">
        <f>C13+C34</f>
        <v>165</v>
      </c>
      <c r="D12" s="913"/>
      <c r="E12" s="912">
        <f>E13+E34</f>
        <v>56</v>
      </c>
      <c r="F12" s="913"/>
      <c r="G12" s="913"/>
      <c r="H12" s="914">
        <f t="shared" ref="H12:L12" si="1">H13+H34</f>
        <v>3036</v>
      </c>
      <c r="I12" s="914">
        <f t="shared" si="1"/>
        <v>5913.5</v>
      </c>
      <c r="J12" s="914">
        <f t="shared" si="1"/>
        <v>4163.4875000000002</v>
      </c>
      <c r="K12" s="914">
        <f t="shared" si="1"/>
        <v>559.26250000000005</v>
      </c>
      <c r="L12" s="914">
        <f t="shared" si="1"/>
        <v>399.125</v>
      </c>
      <c r="M12" s="915">
        <v>3036</v>
      </c>
      <c r="N12" s="915">
        <v>5913.5</v>
      </c>
      <c r="O12" s="916"/>
      <c r="P12" s="917"/>
      <c r="Q12" s="917"/>
      <c r="R12" s="917"/>
      <c r="S12" s="917"/>
      <c r="T12" s="917"/>
      <c r="U12" s="917"/>
      <c r="V12" s="917"/>
      <c r="W12" s="917"/>
      <c r="X12" s="917"/>
      <c r="Y12" s="917"/>
      <c r="Z12" s="917"/>
    </row>
    <row r="13" spans="1:26" ht="28">
      <c r="A13" s="918" t="s">
        <v>215</v>
      </c>
      <c r="B13" s="919" t="s">
        <v>1082</v>
      </c>
      <c r="C13" s="920">
        <f>C14+C26</f>
        <v>102</v>
      </c>
      <c r="D13" s="913"/>
      <c r="E13" s="920">
        <f>E14</f>
        <v>33</v>
      </c>
      <c r="F13" s="913"/>
      <c r="G13" s="913"/>
      <c r="H13" s="921">
        <f t="shared" ref="H13:L13" si="2">H14+H26</f>
        <v>2295</v>
      </c>
      <c r="I13" s="921">
        <f t="shared" si="2"/>
        <v>4673</v>
      </c>
      <c r="J13" s="921">
        <f t="shared" si="2"/>
        <v>3506.75</v>
      </c>
      <c r="K13" s="921">
        <f t="shared" si="2"/>
        <v>288.25</v>
      </c>
      <c r="L13" s="921">
        <f t="shared" si="2"/>
        <v>347</v>
      </c>
      <c r="M13" s="922">
        <v>2295</v>
      </c>
      <c r="N13" s="922">
        <v>4673</v>
      </c>
      <c r="O13" s="923"/>
      <c r="P13" s="924"/>
      <c r="Q13" s="924"/>
      <c r="R13" s="924"/>
      <c r="S13" s="924"/>
      <c r="T13" s="924"/>
      <c r="U13" s="924"/>
      <c r="V13" s="924"/>
      <c r="W13" s="924"/>
      <c r="X13" s="924"/>
      <c r="Y13" s="924"/>
      <c r="Z13" s="924"/>
    </row>
    <row r="14" spans="1:26" ht="14.5">
      <c r="A14" s="918" t="s">
        <v>217</v>
      </c>
      <c r="B14" s="919" t="s">
        <v>395</v>
      </c>
      <c r="C14" s="920">
        <f>SUM(C15:C25)</f>
        <v>33</v>
      </c>
      <c r="D14" s="913"/>
      <c r="E14" s="920">
        <f>SUM(E15:E25)</f>
        <v>33</v>
      </c>
      <c r="F14" s="913"/>
      <c r="G14" s="913"/>
      <c r="H14" s="921">
        <f t="shared" ref="H14:L14" si="3">SUM(H15:H25)</f>
        <v>1353</v>
      </c>
      <c r="I14" s="921">
        <f t="shared" si="3"/>
        <v>1767</v>
      </c>
      <c r="J14" s="921">
        <f t="shared" si="3"/>
        <v>1662.75</v>
      </c>
      <c r="K14" s="921">
        <f t="shared" si="3"/>
        <v>104.25</v>
      </c>
      <c r="L14" s="921">
        <f t="shared" si="3"/>
        <v>0</v>
      </c>
      <c r="M14" s="922">
        <v>1353</v>
      </c>
      <c r="N14" s="922">
        <v>1767</v>
      </c>
      <c r="O14" s="923"/>
      <c r="P14" s="924"/>
      <c r="Q14" s="924"/>
      <c r="R14" s="924"/>
      <c r="S14" s="924"/>
      <c r="T14" s="924"/>
      <c r="U14" s="924"/>
      <c r="V14" s="924"/>
      <c r="W14" s="924"/>
      <c r="X14" s="924"/>
      <c r="Y14" s="924"/>
      <c r="Z14" s="924"/>
    </row>
    <row r="15" spans="1:26" ht="14.5">
      <c r="A15" s="925" t="s">
        <v>436</v>
      </c>
      <c r="B15" s="926" t="s">
        <v>1083</v>
      </c>
      <c r="C15" s="927">
        <v>3</v>
      </c>
      <c r="D15" s="928"/>
      <c r="E15" s="927">
        <v>4</v>
      </c>
      <c r="F15" s="929">
        <v>1</v>
      </c>
      <c r="G15" s="927">
        <v>56</v>
      </c>
      <c r="H15" s="930">
        <f t="shared" ref="H15:H25" si="4">C15*G15</f>
        <v>168</v>
      </c>
      <c r="I15" s="931">
        <f t="shared" ref="I15:I24" si="5">E15*34.75*1.5</f>
        <v>208.5</v>
      </c>
      <c r="J15" s="931">
        <f t="shared" ref="J15:J22" si="6">I15</f>
        <v>208.5</v>
      </c>
      <c r="K15" s="932"/>
      <c r="L15" s="933"/>
      <c r="M15" s="934">
        <v>168</v>
      </c>
      <c r="N15" s="935">
        <v>208.5</v>
      </c>
      <c r="O15" s="936"/>
      <c r="P15" s="937"/>
      <c r="Q15" s="937"/>
      <c r="R15" s="937"/>
      <c r="S15" s="937"/>
      <c r="T15" s="937"/>
      <c r="U15" s="937"/>
      <c r="V15" s="937"/>
      <c r="W15" s="937"/>
      <c r="X15" s="937"/>
      <c r="Y15" s="937"/>
      <c r="Z15" s="937"/>
    </row>
    <row r="16" spans="1:26" ht="14.5">
      <c r="A16" s="925" t="s">
        <v>440</v>
      </c>
      <c r="B16" s="926" t="s">
        <v>1084</v>
      </c>
      <c r="C16" s="927">
        <v>3</v>
      </c>
      <c r="D16" s="928"/>
      <c r="E16" s="927">
        <v>4</v>
      </c>
      <c r="F16" s="929">
        <v>1</v>
      </c>
      <c r="G16" s="927">
        <v>56</v>
      </c>
      <c r="H16" s="930">
        <f t="shared" si="4"/>
        <v>168</v>
      </c>
      <c r="I16" s="931">
        <f t="shared" si="5"/>
        <v>208.5</v>
      </c>
      <c r="J16" s="931">
        <f t="shared" si="6"/>
        <v>208.5</v>
      </c>
      <c r="K16" s="932"/>
      <c r="L16" s="933"/>
      <c r="M16" s="934">
        <v>168</v>
      </c>
      <c r="N16" s="935">
        <v>208.5</v>
      </c>
      <c r="O16" s="936"/>
      <c r="P16" s="937"/>
      <c r="Q16" s="937"/>
      <c r="R16" s="937"/>
      <c r="S16" s="937"/>
      <c r="T16" s="937"/>
      <c r="U16" s="937"/>
      <c r="V16" s="937"/>
      <c r="W16" s="937"/>
      <c r="X16" s="937"/>
      <c r="Y16" s="937"/>
      <c r="Z16" s="937"/>
    </row>
    <row r="17" spans="1:26" ht="14.5">
      <c r="A17" s="925" t="s">
        <v>443</v>
      </c>
      <c r="B17" s="926" t="s">
        <v>1085</v>
      </c>
      <c r="C17" s="927">
        <v>3</v>
      </c>
      <c r="D17" s="928"/>
      <c r="E17" s="927">
        <v>2</v>
      </c>
      <c r="F17" s="929">
        <v>1</v>
      </c>
      <c r="G17" s="927">
        <v>32</v>
      </c>
      <c r="H17" s="930">
        <f t="shared" si="4"/>
        <v>96</v>
      </c>
      <c r="I17" s="931">
        <f t="shared" si="5"/>
        <v>104.25</v>
      </c>
      <c r="J17" s="931">
        <f t="shared" si="6"/>
        <v>104.25</v>
      </c>
      <c r="K17" s="932"/>
      <c r="L17" s="933"/>
      <c r="M17" s="934">
        <v>96</v>
      </c>
      <c r="N17" s="935">
        <v>104.25</v>
      </c>
      <c r="O17" s="936"/>
      <c r="P17" s="937"/>
      <c r="Q17" s="937"/>
      <c r="R17" s="937"/>
      <c r="S17" s="937"/>
      <c r="T17" s="937"/>
      <c r="U17" s="937"/>
      <c r="V17" s="937"/>
      <c r="W17" s="937"/>
      <c r="X17" s="937"/>
      <c r="Y17" s="937"/>
      <c r="Z17" s="937"/>
    </row>
    <row r="18" spans="1:26" ht="28">
      <c r="A18" s="925" t="s">
        <v>446</v>
      </c>
      <c r="B18" s="926" t="s">
        <v>1086</v>
      </c>
      <c r="C18" s="927">
        <v>3</v>
      </c>
      <c r="D18" s="928"/>
      <c r="E18" s="927">
        <v>2</v>
      </c>
      <c r="F18" s="929">
        <v>1</v>
      </c>
      <c r="G18" s="927">
        <v>32</v>
      </c>
      <c r="H18" s="930">
        <f t="shared" si="4"/>
        <v>96</v>
      </c>
      <c r="I18" s="931">
        <f t="shared" si="5"/>
        <v>104.25</v>
      </c>
      <c r="J18" s="931">
        <f t="shared" si="6"/>
        <v>104.25</v>
      </c>
      <c r="K18" s="932"/>
      <c r="L18" s="933"/>
      <c r="M18" s="934">
        <v>96</v>
      </c>
      <c r="N18" s="935">
        <v>104.25</v>
      </c>
      <c r="O18" s="936"/>
      <c r="P18" s="937"/>
      <c r="Q18" s="937"/>
      <c r="R18" s="937"/>
      <c r="S18" s="937"/>
      <c r="T18" s="937"/>
      <c r="U18" s="937"/>
      <c r="V18" s="937"/>
      <c r="W18" s="937"/>
      <c r="X18" s="937"/>
      <c r="Y18" s="937"/>
      <c r="Z18" s="937"/>
    </row>
    <row r="19" spans="1:26" ht="14.5">
      <c r="A19" s="925" t="s">
        <v>449</v>
      </c>
      <c r="B19" s="926" t="s">
        <v>1087</v>
      </c>
      <c r="C19" s="927">
        <v>3</v>
      </c>
      <c r="D19" s="928"/>
      <c r="E19" s="927">
        <v>4</v>
      </c>
      <c r="F19" s="929">
        <v>1</v>
      </c>
      <c r="G19" s="927">
        <v>56</v>
      </c>
      <c r="H19" s="930">
        <f t="shared" si="4"/>
        <v>168</v>
      </c>
      <c r="I19" s="931">
        <f t="shared" si="5"/>
        <v>208.5</v>
      </c>
      <c r="J19" s="931">
        <f t="shared" si="6"/>
        <v>208.5</v>
      </c>
      <c r="K19" s="932"/>
      <c r="L19" s="933"/>
      <c r="M19" s="934">
        <v>168</v>
      </c>
      <c r="N19" s="935">
        <v>208.5</v>
      </c>
      <c r="O19" s="938"/>
      <c r="P19" s="939"/>
      <c r="Q19" s="939"/>
      <c r="R19" s="939"/>
      <c r="S19" s="939"/>
      <c r="T19" s="939"/>
      <c r="U19" s="939"/>
      <c r="V19" s="939"/>
      <c r="W19" s="939"/>
      <c r="X19" s="939"/>
      <c r="Y19" s="939"/>
      <c r="Z19" s="939"/>
    </row>
    <row r="20" spans="1:26" ht="14.5">
      <c r="A20" s="925" t="s">
        <v>452</v>
      </c>
      <c r="B20" s="926" t="s">
        <v>1088</v>
      </c>
      <c r="C20" s="927">
        <v>3</v>
      </c>
      <c r="D20" s="928"/>
      <c r="E20" s="927">
        <v>4</v>
      </c>
      <c r="F20" s="929">
        <v>1</v>
      </c>
      <c r="G20" s="927">
        <v>56</v>
      </c>
      <c r="H20" s="930">
        <f t="shared" si="4"/>
        <v>168</v>
      </c>
      <c r="I20" s="931">
        <f t="shared" si="5"/>
        <v>208.5</v>
      </c>
      <c r="J20" s="931">
        <f t="shared" si="6"/>
        <v>208.5</v>
      </c>
      <c r="K20" s="932"/>
      <c r="L20" s="933"/>
      <c r="M20" s="934">
        <v>168</v>
      </c>
      <c r="N20" s="935">
        <v>208.5</v>
      </c>
      <c r="O20" s="938"/>
      <c r="P20" s="939"/>
      <c r="Q20" s="939"/>
      <c r="R20" s="939"/>
      <c r="S20" s="939"/>
      <c r="T20" s="939"/>
      <c r="U20" s="939"/>
      <c r="V20" s="939"/>
      <c r="W20" s="939"/>
      <c r="X20" s="939"/>
      <c r="Y20" s="939"/>
      <c r="Z20" s="939"/>
    </row>
    <row r="21" spans="1:26" ht="15.75" customHeight="1">
      <c r="A21" s="925" t="s">
        <v>455</v>
      </c>
      <c r="B21" s="926" t="s">
        <v>1089</v>
      </c>
      <c r="C21" s="927">
        <v>3</v>
      </c>
      <c r="D21" s="928"/>
      <c r="E21" s="927">
        <v>4</v>
      </c>
      <c r="F21" s="929">
        <v>1</v>
      </c>
      <c r="G21" s="927">
        <v>56</v>
      </c>
      <c r="H21" s="930">
        <f t="shared" si="4"/>
        <v>168</v>
      </c>
      <c r="I21" s="931">
        <f t="shared" si="5"/>
        <v>208.5</v>
      </c>
      <c r="J21" s="931">
        <f t="shared" si="6"/>
        <v>208.5</v>
      </c>
      <c r="K21" s="932"/>
      <c r="L21" s="933"/>
      <c r="M21" s="934">
        <v>168</v>
      </c>
      <c r="N21" s="935">
        <v>208.5</v>
      </c>
      <c r="O21" s="938"/>
      <c r="P21" s="939"/>
      <c r="Q21" s="939"/>
      <c r="R21" s="939"/>
      <c r="S21" s="939"/>
      <c r="T21" s="939"/>
      <c r="U21" s="939"/>
      <c r="V21" s="939"/>
      <c r="W21" s="939"/>
      <c r="X21" s="939"/>
      <c r="Y21" s="939"/>
      <c r="Z21" s="939"/>
    </row>
    <row r="22" spans="1:26" ht="15.75" customHeight="1">
      <c r="A22" s="925" t="s">
        <v>457</v>
      </c>
      <c r="B22" s="926" t="s">
        <v>1090</v>
      </c>
      <c r="C22" s="927">
        <v>3</v>
      </c>
      <c r="D22" s="928"/>
      <c r="E22" s="927">
        <v>2</v>
      </c>
      <c r="F22" s="929">
        <v>1</v>
      </c>
      <c r="G22" s="927">
        <v>25</v>
      </c>
      <c r="H22" s="930">
        <f t="shared" si="4"/>
        <v>75</v>
      </c>
      <c r="I22" s="931">
        <f t="shared" si="5"/>
        <v>104.25</v>
      </c>
      <c r="J22" s="931">
        <f t="shared" si="6"/>
        <v>104.25</v>
      </c>
      <c r="K22" s="932"/>
      <c r="L22" s="933"/>
      <c r="M22" s="934">
        <v>75</v>
      </c>
      <c r="N22" s="935">
        <v>104.25</v>
      </c>
      <c r="O22" s="938"/>
      <c r="P22" s="939"/>
      <c r="Q22" s="939"/>
      <c r="R22" s="939"/>
      <c r="S22" s="939"/>
      <c r="T22" s="939"/>
      <c r="U22" s="939"/>
      <c r="V22" s="939"/>
      <c r="W22" s="939"/>
      <c r="X22" s="939"/>
      <c r="Y22" s="939"/>
      <c r="Z22" s="939"/>
    </row>
    <row r="23" spans="1:26" ht="15.75" customHeight="1">
      <c r="A23" s="925" t="s">
        <v>459</v>
      </c>
      <c r="B23" s="926" t="s">
        <v>1091</v>
      </c>
      <c r="C23" s="927">
        <v>3</v>
      </c>
      <c r="D23" s="928"/>
      <c r="E23" s="927">
        <v>4</v>
      </c>
      <c r="F23" s="929">
        <v>1</v>
      </c>
      <c r="G23" s="927">
        <v>56</v>
      </c>
      <c r="H23" s="930">
        <f t="shared" si="4"/>
        <v>168</v>
      </c>
      <c r="I23" s="931">
        <f t="shared" si="5"/>
        <v>208.5</v>
      </c>
      <c r="J23" s="931">
        <f>I23/2</f>
        <v>104.25</v>
      </c>
      <c r="K23" s="931">
        <f>I23/2</f>
        <v>104.25</v>
      </c>
      <c r="L23" s="933"/>
      <c r="M23" s="934">
        <v>168</v>
      </c>
      <c r="N23" s="935">
        <v>208.5</v>
      </c>
      <c r="O23" s="938"/>
      <c r="P23" s="939"/>
      <c r="Q23" s="939"/>
      <c r="R23" s="939"/>
      <c r="S23" s="939"/>
      <c r="T23" s="939"/>
      <c r="U23" s="939"/>
      <c r="V23" s="939"/>
      <c r="W23" s="939"/>
      <c r="X23" s="939"/>
      <c r="Y23" s="939"/>
      <c r="Z23" s="939"/>
    </row>
    <row r="24" spans="1:26" ht="15.75" customHeight="1">
      <c r="A24" s="925" t="s">
        <v>462</v>
      </c>
      <c r="B24" s="926" t="s">
        <v>1092</v>
      </c>
      <c r="C24" s="927">
        <v>3</v>
      </c>
      <c r="D24" s="928"/>
      <c r="E24" s="927">
        <v>2</v>
      </c>
      <c r="F24" s="929">
        <v>1</v>
      </c>
      <c r="G24" s="927">
        <v>25</v>
      </c>
      <c r="H24" s="930">
        <f t="shared" si="4"/>
        <v>75</v>
      </c>
      <c r="I24" s="931">
        <f t="shared" si="5"/>
        <v>104.25</v>
      </c>
      <c r="J24" s="931">
        <f t="shared" ref="J24:J25" si="7">I24</f>
        <v>104.25</v>
      </c>
      <c r="K24" s="932"/>
      <c r="L24" s="933"/>
      <c r="M24" s="934">
        <v>75</v>
      </c>
      <c r="N24" s="935">
        <v>104.25</v>
      </c>
      <c r="O24" s="938"/>
      <c r="P24" s="939"/>
      <c r="Q24" s="939"/>
      <c r="R24" s="939"/>
      <c r="S24" s="939"/>
      <c r="T24" s="939"/>
      <c r="U24" s="939"/>
      <c r="V24" s="939"/>
      <c r="W24" s="939"/>
      <c r="X24" s="939"/>
      <c r="Y24" s="939"/>
      <c r="Z24" s="939"/>
    </row>
    <row r="25" spans="1:26" ht="15.75" customHeight="1">
      <c r="A25" s="940" t="s">
        <v>465</v>
      </c>
      <c r="B25" s="941" t="s">
        <v>1093</v>
      </c>
      <c r="C25" s="942">
        <v>3</v>
      </c>
      <c r="D25" s="928"/>
      <c r="E25" s="942">
        <v>1</v>
      </c>
      <c r="F25" s="943">
        <v>1</v>
      </c>
      <c r="G25" s="942">
        <v>1</v>
      </c>
      <c r="H25" s="944">
        <f t="shared" si="4"/>
        <v>3</v>
      </c>
      <c r="I25" s="944">
        <f>C25*E25*F25*16.5*2</f>
        <v>99</v>
      </c>
      <c r="J25" s="945">
        <f t="shared" si="7"/>
        <v>99</v>
      </c>
      <c r="K25" s="932"/>
      <c r="L25" s="933"/>
      <c r="M25" s="934">
        <v>3</v>
      </c>
      <c r="N25" s="934">
        <v>99</v>
      </c>
      <c r="O25" s="938"/>
      <c r="P25" s="939"/>
      <c r="Q25" s="939"/>
      <c r="R25" s="939"/>
      <c r="S25" s="939"/>
      <c r="T25" s="939"/>
      <c r="U25" s="939"/>
      <c r="V25" s="939"/>
      <c r="W25" s="939"/>
      <c r="X25" s="939"/>
      <c r="Y25" s="939"/>
      <c r="Z25" s="939"/>
    </row>
    <row r="26" spans="1:26" ht="15.75" customHeight="1">
      <c r="A26" s="946" t="s">
        <v>220</v>
      </c>
      <c r="B26" s="947" t="s">
        <v>1094</v>
      </c>
      <c r="C26" s="927">
        <f>SUM(C27:C33)</f>
        <v>69</v>
      </c>
      <c r="D26" s="928"/>
      <c r="E26" s="948"/>
      <c r="F26" s="907"/>
      <c r="G26" s="948"/>
      <c r="H26" s="949">
        <f t="shared" ref="H26:L26" si="8">SUM(H27:H33)</f>
        <v>942</v>
      </c>
      <c r="I26" s="949">
        <f t="shared" si="8"/>
        <v>2906</v>
      </c>
      <c r="J26" s="950">
        <f t="shared" si="8"/>
        <v>1844</v>
      </c>
      <c r="K26" s="950">
        <f t="shared" si="8"/>
        <v>184</v>
      </c>
      <c r="L26" s="950">
        <f t="shared" si="8"/>
        <v>347</v>
      </c>
      <c r="M26" s="934">
        <v>942</v>
      </c>
      <c r="N26" s="934">
        <v>2906</v>
      </c>
      <c r="O26" s="936"/>
      <c r="P26" s="937"/>
      <c r="Q26" s="937"/>
      <c r="R26" s="937"/>
      <c r="S26" s="937"/>
      <c r="T26" s="937"/>
      <c r="U26" s="937"/>
      <c r="V26" s="937"/>
      <c r="W26" s="937"/>
      <c r="X26" s="937"/>
      <c r="Y26" s="937"/>
      <c r="Z26" s="937"/>
    </row>
    <row r="27" spans="1:26" ht="15.75" customHeight="1">
      <c r="A27" s="951" t="s">
        <v>584</v>
      </c>
      <c r="B27" s="926" t="s">
        <v>1095</v>
      </c>
      <c r="C27" s="927">
        <v>6</v>
      </c>
      <c r="D27" s="952">
        <v>14</v>
      </c>
      <c r="E27" s="948"/>
      <c r="F27" s="907"/>
      <c r="G27" s="927">
        <v>18</v>
      </c>
      <c r="H27" s="953">
        <f t="shared" ref="H27:H33" si="9">C27*G27</f>
        <v>108</v>
      </c>
      <c r="I27" s="954">
        <f t="shared" ref="I27:I33" si="10">D27*G27</f>
        <v>252</v>
      </c>
      <c r="J27" s="932"/>
      <c r="K27" s="932"/>
      <c r="L27" s="933"/>
      <c r="M27" s="909">
        <v>108</v>
      </c>
      <c r="N27" s="909">
        <v>252</v>
      </c>
      <c r="O27" s="955"/>
      <c r="P27" s="956"/>
      <c r="Q27" s="956"/>
      <c r="R27" s="956"/>
      <c r="S27" s="956"/>
      <c r="T27" s="956"/>
      <c r="U27" s="956"/>
      <c r="V27" s="956"/>
      <c r="W27" s="956"/>
      <c r="X27" s="956"/>
      <c r="Y27" s="956"/>
      <c r="Z27" s="956"/>
    </row>
    <row r="28" spans="1:26" ht="15.75" customHeight="1">
      <c r="A28" s="951" t="s">
        <v>586</v>
      </c>
      <c r="B28" s="957" t="s">
        <v>1096</v>
      </c>
      <c r="C28" s="927">
        <v>9</v>
      </c>
      <c r="D28" s="952">
        <v>21</v>
      </c>
      <c r="E28" s="948"/>
      <c r="F28" s="907"/>
      <c r="G28" s="927">
        <v>18</v>
      </c>
      <c r="H28" s="953">
        <f t="shared" si="9"/>
        <v>162</v>
      </c>
      <c r="I28" s="954">
        <f t="shared" si="10"/>
        <v>378</v>
      </c>
      <c r="J28" s="932"/>
      <c r="K28" s="932"/>
      <c r="L28" s="933"/>
      <c r="M28" s="909">
        <v>162</v>
      </c>
      <c r="N28" s="909">
        <v>378</v>
      </c>
      <c r="O28" s="955"/>
      <c r="P28" s="956"/>
      <c r="Q28" s="956"/>
      <c r="R28" s="956"/>
      <c r="S28" s="956"/>
      <c r="T28" s="956"/>
      <c r="U28" s="956"/>
      <c r="V28" s="956"/>
      <c r="W28" s="956"/>
      <c r="X28" s="956"/>
      <c r="Y28" s="956"/>
      <c r="Z28" s="956"/>
    </row>
    <row r="29" spans="1:26" ht="15.75" customHeight="1">
      <c r="A29" s="951" t="s">
        <v>587</v>
      </c>
      <c r="B29" s="957" t="s">
        <v>1097</v>
      </c>
      <c r="C29" s="927">
        <v>15</v>
      </c>
      <c r="D29" s="952">
        <v>35</v>
      </c>
      <c r="E29" s="948"/>
      <c r="F29" s="907"/>
      <c r="G29" s="927">
        <v>31</v>
      </c>
      <c r="H29" s="953">
        <f t="shared" si="9"/>
        <v>465</v>
      </c>
      <c r="I29" s="954">
        <f t="shared" si="10"/>
        <v>1085</v>
      </c>
      <c r="J29" s="954">
        <f t="shared" ref="J29:J30" si="11">I29-K29</f>
        <v>1050</v>
      </c>
      <c r="K29" s="954">
        <v>35</v>
      </c>
      <c r="L29" s="933"/>
      <c r="M29" s="909">
        <v>465</v>
      </c>
      <c r="N29" s="909">
        <v>1085</v>
      </c>
      <c r="O29" s="955"/>
      <c r="P29" s="956"/>
      <c r="Q29" s="956"/>
      <c r="R29" s="956"/>
      <c r="S29" s="956"/>
      <c r="T29" s="956"/>
      <c r="U29" s="956"/>
      <c r="V29" s="956"/>
      <c r="W29" s="956"/>
      <c r="X29" s="956"/>
      <c r="Y29" s="956"/>
      <c r="Z29" s="956"/>
    </row>
    <row r="30" spans="1:26" ht="15.75" customHeight="1">
      <c r="A30" s="958" t="s">
        <v>589</v>
      </c>
      <c r="B30" s="959" t="s">
        <v>1098</v>
      </c>
      <c r="C30" s="948">
        <v>3</v>
      </c>
      <c r="D30" s="952">
        <v>99</v>
      </c>
      <c r="E30" s="948"/>
      <c r="F30" s="907"/>
      <c r="G30" s="927">
        <f>1+2+1</f>
        <v>4</v>
      </c>
      <c r="H30" s="953">
        <f t="shared" si="9"/>
        <v>12</v>
      </c>
      <c r="I30" s="954">
        <f t="shared" si="10"/>
        <v>396</v>
      </c>
      <c r="J30" s="960">
        <f t="shared" si="11"/>
        <v>297</v>
      </c>
      <c r="K30" s="960">
        <f>I30/4</f>
        <v>99</v>
      </c>
      <c r="L30" s="960">
        <f>I30/4</f>
        <v>99</v>
      </c>
      <c r="M30" s="909">
        <v>12</v>
      </c>
      <c r="N30" s="909">
        <v>396</v>
      </c>
      <c r="O30" s="961"/>
      <c r="P30" s="962"/>
      <c r="Q30" s="962"/>
      <c r="R30" s="962"/>
      <c r="S30" s="962"/>
      <c r="T30" s="962"/>
      <c r="U30" s="962"/>
      <c r="V30" s="962"/>
      <c r="W30" s="962"/>
      <c r="X30" s="962"/>
      <c r="Y30" s="962"/>
      <c r="Z30" s="962"/>
    </row>
    <row r="31" spans="1:26" ht="15.75" customHeight="1">
      <c r="A31" s="958" t="s">
        <v>591</v>
      </c>
      <c r="B31" s="959" t="s">
        <v>1099</v>
      </c>
      <c r="C31" s="948">
        <v>3</v>
      </c>
      <c r="D31" s="952">
        <v>99</v>
      </c>
      <c r="E31" s="948"/>
      <c r="F31" s="907"/>
      <c r="G31" s="927">
        <f>1+1</f>
        <v>2</v>
      </c>
      <c r="H31" s="953">
        <f t="shared" si="9"/>
        <v>6</v>
      </c>
      <c r="I31" s="954">
        <f t="shared" si="10"/>
        <v>198</v>
      </c>
      <c r="J31" s="960">
        <f>I31</f>
        <v>198</v>
      </c>
      <c r="K31" s="932"/>
      <c r="L31" s="932"/>
      <c r="M31" s="909">
        <v>6</v>
      </c>
      <c r="N31" s="909">
        <v>198</v>
      </c>
      <c r="O31" s="961"/>
      <c r="P31" s="962"/>
      <c r="Q31" s="962"/>
      <c r="R31" s="962"/>
      <c r="S31" s="962"/>
      <c r="T31" s="962"/>
      <c r="U31" s="962"/>
      <c r="V31" s="962"/>
      <c r="W31" s="962"/>
      <c r="X31" s="962"/>
      <c r="Y31" s="962"/>
      <c r="Z31" s="962"/>
    </row>
    <row r="32" spans="1:26" ht="15.75" customHeight="1">
      <c r="A32" s="958" t="s">
        <v>593</v>
      </c>
      <c r="B32" s="959" t="s">
        <v>1100</v>
      </c>
      <c r="C32" s="948">
        <v>3</v>
      </c>
      <c r="D32" s="952">
        <v>99</v>
      </c>
      <c r="E32" s="948"/>
      <c r="F32" s="907"/>
      <c r="G32" s="927">
        <f>1+2</f>
        <v>3</v>
      </c>
      <c r="H32" s="953">
        <f t="shared" si="9"/>
        <v>9</v>
      </c>
      <c r="I32" s="954">
        <f t="shared" si="10"/>
        <v>297</v>
      </c>
      <c r="J32" s="960">
        <f>I32-L32</f>
        <v>99</v>
      </c>
      <c r="K32" s="932"/>
      <c r="L32" s="960">
        <f>I32*2/3</f>
        <v>198</v>
      </c>
      <c r="M32" s="909">
        <v>9</v>
      </c>
      <c r="N32" s="909">
        <v>297</v>
      </c>
      <c r="O32" s="961"/>
      <c r="P32" s="962"/>
      <c r="Q32" s="962"/>
      <c r="R32" s="962"/>
      <c r="S32" s="962"/>
      <c r="T32" s="962"/>
      <c r="U32" s="962"/>
      <c r="V32" s="962"/>
      <c r="W32" s="962"/>
      <c r="X32" s="962"/>
      <c r="Y32" s="962"/>
      <c r="Z32" s="962"/>
    </row>
    <row r="33" spans="1:26" ht="15.75" customHeight="1">
      <c r="A33" s="958" t="s">
        <v>595</v>
      </c>
      <c r="B33" s="959" t="s">
        <v>1101</v>
      </c>
      <c r="C33" s="948">
        <v>30</v>
      </c>
      <c r="D33" s="952">
        <v>50</v>
      </c>
      <c r="E33" s="948"/>
      <c r="F33" s="907"/>
      <c r="G33" s="945">
        <v>6</v>
      </c>
      <c r="H33" s="944">
        <f t="shared" si="9"/>
        <v>180</v>
      </c>
      <c r="I33" s="960">
        <f t="shared" si="10"/>
        <v>300</v>
      </c>
      <c r="J33" s="960">
        <f>I33-K33-L33</f>
        <v>200</v>
      </c>
      <c r="K33" s="960">
        <v>50</v>
      </c>
      <c r="L33" s="963">
        <f>50</f>
        <v>50</v>
      </c>
      <c r="M33" s="909">
        <v>180</v>
      </c>
      <c r="N33" s="909">
        <v>300</v>
      </c>
      <c r="O33" s="961"/>
      <c r="P33" s="962"/>
      <c r="Q33" s="962"/>
      <c r="R33" s="962"/>
      <c r="S33" s="962"/>
      <c r="T33" s="962"/>
      <c r="U33" s="962"/>
      <c r="V33" s="962"/>
      <c r="W33" s="962"/>
      <c r="X33" s="962"/>
      <c r="Y33" s="962"/>
      <c r="Z33" s="962"/>
    </row>
    <row r="34" spans="1:26" ht="15.75" customHeight="1">
      <c r="A34" s="964" t="s">
        <v>238</v>
      </c>
      <c r="B34" s="965" t="s">
        <v>1102</v>
      </c>
      <c r="C34" s="966">
        <f>C35+C56</f>
        <v>63</v>
      </c>
      <c r="D34" s="928"/>
      <c r="E34" s="966">
        <f>E35+E56</f>
        <v>23</v>
      </c>
      <c r="F34" s="907"/>
      <c r="G34" s="948"/>
      <c r="H34" s="949">
        <f t="shared" ref="H34:L34" si="12">H35+H56</f>
        <v>741</v>
      </c>
      <c r="I34" s="949">
        <f t="shared" si="12"/>
        <v>1240.5</v>
      </c>
      <c r="J34" s="949">
        <f t="shared" si="12"/>
        <v>656.73749999999995</v>
      </c>
      <c r="K34" s="949">
        <f t="shared" si="12"/>
        <v>271.01249999999999</v>
      </c>
      <c r="L34" s="949">
        <f t="shared" si="12"/>
        <v>52.125</v>
      </c>
      <c r="M34" s="934">
        <v>741</v>
      </c>
      <c r="N34" s="934">
        <v>1240.5</v>
      </c>
      <c r="O34" s="936"/>
      <c r="P34" s="937"/>
      <c r="Q34" s="937"/>
      <c r="R34" s="937"/>
      <c r="S34" s="937"/>
      <c r="T34" s="937"/>
      <c r="U34" s="937"/>
      <c r="V34" s="937"/>
      <c r="W34" s="937"/>
      <c r="X34" s="937"/>
      <c r="Y34" s="937"/>
      <c r="Z34" s="937"/>
    </row>
    <row r="35" spans="1:26" ht="15.75" customHeight="1">
      <c r="A35" s="918" t="s">
        <v>217</v>
      </c>
      <c r="B35" s="919" t="s">
        <v>395</v>
      </c>
      <c r="C35" s="920">
        <f>SUM(C36:C55)</f>
        <v>60</v>
      </c>
      <c r="D35" s="913"/>
      <c r="E35" s="920">
        <f>SUM(E36:E55)</f>
        <v>23</v>
      </c>
      <c r="F35" s="913"/>
      <c r="G35" s="913"/>
      <c r="H35" s="921">
        <f t="shared" ref="H35:L35" si="13">SUM(H36:H55)</f>
        <v>738</v>
      </c>
      <c r="I35" s="921">
        <f t="shared" si="13"/>
        <v>1141.5</v>
      </c>
      <c r="J35" s="921">
        <f t="shared" si="13"/>
        <v>656.73749999999995</v>
      </c>
      <c r="K35" s="921">
        <f t="shared" si="13"/>
        <v>172.01249999999999</v>
      </c>
      <c r="L35" s="921">
        <f t="shared" si="13"/>
        <v>52.125</v>
      </c>
      <c r="M35" s="922">
        <v>738</v>
      </c>
      <c r="N35" s="922">
        <v>1141.5</v>
      </c>
      <c r="O35" s="936"/>
      <c r="P35" s="937"/>
      <c r="Q35" s="937"/>
      <c r="R35" s="937"/>
      <c r="S35" s="937"/>
      <c r="T35" s="937"/>
      <c r="U35" s="937"/>
      <c r="V35" s="937"/>
      <c r="W35" s="937"/>
      <c r="X35" s="937"/>
      <c r="Y35" s="937"/>
      <c r="Z35" s="937"/>
    </row>
    <row r="36" spans="1:26" ht="15.75" customHeight="1">
      <c r="A36" s="925" t="s">
        <v>468</v>
      </c>
      <c r="B36" s="926" t="s">
        <v>1103</v>
      </c>
      <c r="C36" s="927">
        <v>3</v>
      </c>
      <c r="D36" s="928"/>
      <c r="E36" s="967">
        <v>1</v>
      </c>
      <c r="F36" s="967">
        <v>1</v>
      </c>
      <c r="G36" s="968">
        <v>7</v>
      </c>
      <c r="H36" s="930">
        <f t="shared" ref="H36:H55" si="14">C36*G36</f>
        <v>21</v>
      </c>
      <c r="I36" s="969">
        <f t="shared" ref="I36:I54" si="15">E36*F36*34.75*1.5</f>
        <v>52.125</v>
      </c>
      <c r="J36" s="932"/>
      <c r="K36" s="932"/>
      <c r="L36" s="970">
        <f>I36</f>
        <v>52.125</v>
      </c>
      <c r="M36" s="934">
        <v>21</v>
      </c>
      <c r="N36" s="971">
        <v>52.125</v>
      </c>
      <c r="O36" s="936"/>
      <c r="P36" s="937"/>
      <c r="Q36" s="937"/>
      <c r="R36" s="937"/>
      <c r="S36" s="937"/>
      <c r="T36" s="937"/>
      <c r="U36" s="937"/>
      <c r="V36" s="937"/>
      <c r="W36" s="937"/>
      <c r="X36" s="937"/>
      <c r="Y36" s="937"/>
      <c r="Z36" s="937"/>
    </row>
    <row r="37" spans="1:26" ht="15.75" customHeight="1">
      <c r="A37" s="925" t="s">
        <v>471</v>
      </c>
      <c r="B37" s="926" t="s">
        <v>1104</v>
      </c>
      <c r="C37" s="927">
        <v>3</v>
      </c>
      <c r="D37" s="928"/>
      <c r="E37" s="967">
        <v>1</v>
      </c>
      <c r="F37" s="967">
        <v>1</v>
      </c>
      <c r="G37" s="968">
        <v>7</v>
      </c>
      <c r="H37" s="930">
        <f t="shared" si="14"/>
        <v>21</v>
      </c>
      <c r="I37" s="969">
        <f t="shared" si="15"/>
        <v>52.125</v>
      </c>
      <c r="J37" s="932"/>
      <c r="K37" s="954">
        <f>I37</f>
        <v>52.125</v>
      </c>
      <c r="L37" s="933"/>
      <c r="M37" s="934">
        <v>21</v>
      </c>
      <c r="N37" s="971">
        <v>52.125</v>
      </c>
      <c r="O37" s="936"/>
      <c r="P37" s="937"/>
      <c r="Q37" s="937"/>
      <c r="R37" s="937"/>
      <c r="S37" s="937"/>
      <c r="T37" s="937"/>
      <c r="U37" s="937"/>
      <c r="V37" s="937"/>
      <c r="W37" s="937"/>
      <c r="X37" s="937"/>
      <c r="Y37" s="937"/>
      <c r="Z37" s="937"/>
    </row>
    <row r="38" spans="1:26" ht="15.75" customHeight="1">
      <c r="A38" s="925" t="s">
        <v>474</v>
      </c>
      <c r="B38" s="926" t="s">
        <v>1105</v>
      </c>
      <c r="C38" s="927">
        <v>3</v>
      </c>
      <c r="D38" s="928"/>
      <c r="E38" s="967">
        <v>1</v>
      </c>
      <c r="F38" s="967">
        <v>1</v>
      </c>
      <c r="G38" s="968">
        <v>7</v>
      </c>
      <c r="H38" s="930">
        <f t="shared" si="14"/>
        <v>21</v>
      </c>
      <c r="I38" s="969">
        <f t="shared" si="15"/>
        <v>52.125</v>
      </c>
      <c r="J38" s="954">
        <f t="shared" ref="J38:J41" si="16">I38</f>
        <v>52.125</v>
      </c>
      <c r="K38" s="932"/>
      <c r="L38" s="933"/>
      <c r="M38" s="934">
        <v>21</v>
      </c>
      <c r="N38" s="971">
        <v>52.125</v>
      </c>
      <c r="O38" s="936"/>
      <c r="P38" s="937"/>
      <c r="Q38" s="937"/>
      <c r="R38" s="937"/>
      <c r="S38" s="937"/>
      <c r="T38" s="937"/>
      <c r="U38" s="937"/>
      <c r="V38" s="937"/>
      <c r="W38" s="937"/>
      <c r="X38" s="937"/>
      <c r="Y38" s="937"/>
      <c r="Z38" s="937"/>
    </row>
    <row r="39" spans="1:26" ht="15.75" customHeight="1">
      <c r="A39" s="925" t="s">
        <v>477</v>
      </c>
      <c r="B39" s="926" t="s">
        <v>1106</v>
      </c>
      <c r="C39" s="927">
        <v>3</v>
      </c>
      <c r="D39" s="928"/>
      <c r="E39" s="967">
        <v>1</v>
      </c>
      <c r="F39" s="967">
        <v>0.7</v>
      </c>
      <c r="G39" s="968">
        <v>5</v>
      </c>
      <c r="H39" s="930">
        <f t="shared" si="14"/>
        <v>15</v>
      </c>
      <c r="I39" s="969">
        <f t="shared" si="15"/>
        <v>36.487499999999997</v>
      </c>
      <c r="J39" s="969">
        <f t="shared" si="16"/>
        <v>36.487499999999997</v>
      </c>
      <c r="K39" s="932"/>
      <c r="L39" s="933"/>
      <c r="M39" s="934">
        <v>15</v>
      </c>
      <c r="N39" s="971">
        <v>36.487499999999997</v>
      </c>
      <c r="O39" s="936"/>
      <c r="P39" s="937"/>
      <c r="Q39" s="937"/>
      <c r="R39" s="937"/>
      <c r="S39" s="937"/>
      <c r="T39" s="937"/>
      <c r="U39" s="937"/>
      <c r="V39" s="937"/>
      <c r="W39" s="937"/>
      <c r="X39" s="937"/>
      <c r="Y39" s="937"/>
      <c r="Z39" s="937"/>
    </row>
    <row r="40" spans="1:26" ht="15.75" customHeight="1">
      <c r="A40" s="925" t="s">
        <v>479</v>
      </c>
      <c r="B40" s="926" t="s">
        <v>1107</v>
      </c>
      <c r="C40" s="927">
        <v>3</v>
      </c>
      <c r="D40" s="928"/>
      <c r="E40" s="967">
        <v>1</v>
      </c>
      <c r="F40" s="967">
        <v>0.7</v>
      </c>
      <c r="G40" s="968">
        <v>5</v>
      </c>
      <c r="H40" s="930">
        <f t="shared" si="14"/>
        <v>15</v>
      </c>
      <c r="I40" s="969">
        <f t="shared" si="15"/>
        <v>36.487499999999997</v>
      </c>
      <c r="J40" s="969">
        <f t="shared" si="16"/>
        <v>36.487499999999997</v>
      </c>
      <c r="K40" s="932"/>
      <c r="L40" s="933"/>
      <c r="M40" s="934">
        <v>15</v>
      </c>
      <c r="N40" s="971">
        <v>36.487499999999997</v>
      </c>
      <c r="O40" s="936"/>
      <c r="P40" s="937"/>
      <c r="Q40" s="937"/>
      <c r="R40" s="937"/>
      <c r="S40" s="937"/>
      <c r="T40" s="937"/>
      <c r="U40" s="937"/>
      <c r="V40" s="937"/>
      <c r="W40" s="937"/>
      <c r="X40" s="937"/>
      <c r="Y40" s="937"/>
      <c r="Z40" s="937"/>
    </row>
    <row r="41" spans="1:26" ht="15.75" customHeight="1">
      <c r="A41" s="925" t="s">
        <v>482</v>
      </c>
      <c r="B41" s="926" t="s">
        <v>1108</v>
      </c>
      <c r="C41" s="927">
        <v>3</v>
      </c>
      <c r="D41" s="928"/>
      <c r="E41" s="967">
        <v>1</v>
      </c>
      <c r="F41" s="967">
        <v>0.3</v>
      </c>
      <c r="G41" s="968">
        <v>2</v>
      </c>
      <c r="H41" s="930">
        <f t="shared" si="14"/>
        <v>6</v>
      </c>
      <c r="I41" s="969">
        <f t="shared" si="15"/>
        <v>15.637499999999999</v>
      </c>
      <c r="J41" s="969">
        <f t="shared" si="16"/>
        <v>15.637499999999999</v>
      </c>
      <c r="K41" s="932"/>
      <c r="L41" s="933"/>
      <c r="M41" s="934">
        <v>6</v>
      </c>
      <c r="N41" s="971">
        <v>15.637499999999999</v>
      </c>
      <c r="O41" s="936"/>
      <c r="P41" s="937"/>
      <c r="Q41" s="937"/>
      <c r="R41" s="937"/>
      <c r="S41" s="937"/>
      <c r="T41" s="937"/>
      <c r="U41" s="937"/>
      <c r="V41" s="937"/>
      <c r="W41" s="937"/>
      <c r="X41" s="937"/>
      <c r="Y41" s="937"/>
      <c r="Z41" s="937"/>
    </row>
    <row r="42" spans="1:26" ht="15.75" customHeight="1">
      <c r="A42" s="925" t="s">
        <v>485</v>
      </c>
      <c r="B42" s="926" t="s">
        <v>1109</v>
      </c>
      <c r="C42" s="927">
        <v>3</v>
      </c>
      <c r="D42" s="928"/>
      <c r="E42" s="967">
        <v>1</v>
      </c>
      <c r="F42" s="967">
        <v>0.3</v>
      </c>
      <c r="G42" s="968">
        <v>2</v>
      </c>
      <c r="H42" s="930">
        <f t="shared" si="14"/>
        <v>6</v>
      </c>
      <c r="I42" s="969">
        <f t="shared" si="15"/>
        <v>15.637499999999999</v>
      </c>
      <c r="J42" s="932"/>
      <c r="K42" s="969">
        <f>I42</f>
        <v>15.637499999999999</v>
      </c>
      <c r="L42" s="933"/>
      <c r="M42" s="934">
        <v>6</v>
      </c>
      <c r="N42" s="971">
        <v>15.637499999999999</v>
      </c>
      <c r="O42" s="936"/>
      <c r="P42" s="937"/>
      <c r="Q42" s="937"/>
      <c r="R42" s="937"/>
      <c r="S42" s="937"/>
      <c r="T42" s="937"/>
      <c r="U42" s="937"/>
      <c r="V42" s="937"/>
      <c r="W42" s="937"/>
      <c r="X42" s="937"/>
      <c r="Y42" s="937"/>
      <c r="Z42" s="937"/>
    </row>
    <row r="43" spans="1:26" ht="15.75" customHeight="1">
      <c r="A43" s="925" t="s">
        <v>488</v>
      </c>
      <c r="B43" s="926" t="s">
        <v>1110</v>
      </c>
      <c r="C43" s="927">
        <v>3</v>
      </c>
      <c r="D43" s="928"/>
      <c r="E43" s="927">
        <v>1</v>
      </c>
      <c r="F43" s="929">
        <v>1</v>
      </c>
      <c r="G43" s="948">
        <v>17</v>
      </c>
      <c r="H43" s="930">
        <f t="shared" si="14"/>
        <v>51</v>
      </c>
      <c r="I43" s="969">
        <f t="shared" si="15"/>
        <v>52.125</v>
      </c>
      <c r="J43" s="932"/>
      <c r="K43" s="932"/>
      <c r="L43" s="933"/>
      <c r="M43" s="934">
        <v>51</v>
      </c>
      <c r="N43" s="971">
        <v>52.125</v>
      </c>
      <c r="O43" s="936"/>
      <c r="P43" s="937"/>
      <c r="Q43" s="937"/>
      <c r="R43" s="937"/>
      <c r="S43" s="937"/>
      <c r="T43" s="937"/>
      <c r="U43" s="937"/>
      <c r="V43" s="937"/>
      <c r="W43" s="937"/>
      <c r="X43" s="937"/>
      <c r="Y43" s="937"/>
      <c r="Z43" s="937"/>
    </row>
    <row r="44" spans="1:26" ht="15.75" customHeight="1">
      <c r="A44" s="925" t="s">
        <v>491</v>
      </c>
      <c r="B44" s="926" t="s">
        <v>1111</v>
      </c>
      <c r="C44" s="927">
        <v>3</v>
      </c>
      <c r="D44" s="928"/>
      <c r="E44" s="927">
        <v>1</v>
      </c>
      <c r="F44" s="929">
        <v>1</v>
      </c>
      <c r="G44" s="948">
        <v>17</v>
      </c>
      <c r="H44" s="930">
        <f t="shared" si="14"/>
        <v>51</v>
      </c>
      <c r="I44" s="969">
        <f t="shared" si="15"/>
        <v>52.125</v>
      </c>
      <c r="J44" s="932"/>
      <c r="K44" s="932"/>
      <c r="L44" s="933"/>
      <c r="M44" s="934">
        <v>51</v>
      </c>
      <c r="N44" s="971">
        <v>52.125</v>
      </c>
      <c r="O44" s="936"/>
      <c r="P44" s="937"/>
      <c r="Q44" s="937"/>
      <c r="R44" s="937"/>
      <c r="S44" s="937"/>
      <c r="T44" s="937"/>
      <c r="U44" s="937"/>
      <c r="V44" s="937"/>
      <c r="W44" s="937"/>
      <c r="X44" s="937"/>
      <c r="Y44" s="937"/>
      <c r="Z44" s="937"/>
    </row>
    <row r="45" spans="1:26" ht="15.75" customHeight="1">
      <c r="A45" s="925" t="s">
        <v>493</v>
      </c>
      <c r="B45" s="926" t="s">
        <v>1112</v>
      </c>
      <c r="C45" s="927">
        <v>3</v>
      </c>
      <c r="D45" s="928"/>
      <c r="E45" s="927">
        <v>1</v>
      </c>
      <c r="F45" s="929">
        <v>1</v>
      </c>
      <c r="G45" s="948">
        <v>17</v>
      </c>
      <c r="H45" s="930">
        <f t="shared" si="14"/>
        <v>51</v>
      </c>
      <c r="I45" s="969">
        <f t="shared" si="15"/>
        <v>52.125</v>
      </c>
      <c r="J45" s="932"/>
      <c r="K45" s="932"/>
      <c r="L45" s="933"/>
      <c r="M45" s="934">
        <v>51</v>
      </c>
      <c r="N45" s="971">
        <v>52.125</v>
      </c>
      <c r="O45" s="936"/>
      <c r="P45" s="937"/>
      <c r="Q45" s="937"/>
      <c r="R45" s="937"/>
      <c r="S45" s="937"/>
      <c r="T45" s="937"/>
      <c r="U45" s="937"/>
      <c r="V45" s="937"/>
      <c r="W45" s="937"/>
      <c r="X45" s="937"/>
      <c r="Y45" s="937"/>
      <c r="Z45" s="937"/>
    </row>
    <row r="46" spans="1:26" ht="15.75" customHeight="1">
      <c r="A46" s="925" t="s">
        <v>495</v>
      </c>
      <c r="B46" s="926" t="s">
        <v>1113</v>
      </c>
      <c r="C46" s="927">
        <v>3</v>
      </c>
      <c r="D46" s="928"/>
      <c r="E46" s="927">
        <v>1</v>
      </c>
      <c r="F46" s="929">
        <v>1</v>
      </c>
      <c r="G46" s="948">
        <v>17</v>
      </c>
      <c r="H46" s="930">
        <f t="shared" si="14"/>
        <v>51</v>
      </c>
      <c r="I46" s="969">
        <f t="shared" si="15"/>
        <v>52.125</v>
      </c>
      <c r="J46" s="932"/>
      <c r="K46" s="932"/>
      <c r="L46" s="933"/>
      <c r="M46" s="934">
        <v>51</v>
      </c>
      <c r="N46" s="971">
        <v>52.125</v>
      </c>
      <c r="O46" s="936"/>
      <c r="P46" s="937"/>
      <c r="Q46" s="937"/>
      <c r="R46" s="937"/>
      <c r="S46" s="937"/>
      <c r="T46" s="937"/>
      <c r="U46" s="937"/>
      <c r="V46" s="937"/>
      <c r="W46" s="937"/>
      <c r="X46" s="937"/>
      <c r="Y46" s="937"/>
      <c r="Z46" s="937"/>
    </row>
    <row r="47" spans="1:26" ht="15.75" customHeight="1">
      <c r="A47" s="925" t="s">
        <v>497</v>
      </c>
      <c r="B47" s="926" t="s">
        <v>1114</v>
      </c>
      <c r="C47" s="927">
        <v>3</v>
      </c>
      <c r="D47" s="928"/>
      <c r="E47" s="927">
        <v>1</v>
      </c>
      <c r="F47" s="929">
        <v>1</v>
      </c>
      <c r="G47" s="948">
        <v>17</v>
      </c>
      <c r="H47" s="930">
        <f t="shared" si="14"/>
        <v>51</v>
      </c>
      <c r="I47" s="969">
        <f t="shared" si="15"/>
        <v>52.125</v>
      </c>
      <c r="J47" s="932"/>
      <c r="K47" s="932"/>
      <c r="L47" s="933"/>
      <c r="M47" s="934">
        <v>51</v>
      </c>
      <c r="N47" s="971">
        <v>52.125</v>
      </c>
      <c r="O47" s="936"/>
      <c r="P47" s="937"/>
      <c r="Q47" s="937"/>
      <c r="R47" s="937"/>
      <c r="S47" s="937"/>
      <c r="T47" s="937"/>
      <c r="U47" s="937"/>
      <c r="V47" s="937"/>
      <c r="W47" s="937"/>
      <c r="X47" s="937"/>
      <c r="Y47" s="937"/>
      <c r="Z47" s="937"/>
    </row>
    <row r="48" spans="1:26" ht="15.75" customHeight="1">
      <c r="A48" s="925" t="s">
        <v>501</v>
      </c>
      <c r="B48" s="926" t="s">
        <v>1115</v>
      </c>
      <c r="C48" s="927">
        <v>3</v>
      </c>
      <c r="D48" s="928"/>
      <c r="E48" s="927">
        <v>2</v>
      </c>
      <c r="F48" s="927">
        <v>1</v>
      </c>
      <c r="G48" s="927">
        <v>25</v>
      </c>
      <c r="H48" s="930">
        <f t="shared" si="14"/>
        <v>75</v>
      </c>
      <c r="I48" s="969">
        <f t="shared" si="15"/>
        <v>104.25</v>
      </c>
      <c r="J48" s="932"/>
      <c r="K48" s="969">
        <f>I48</f>
        <v>104.25</v>
      </c>
      <c r="L48" s="933"/>
      <c r="M48" s="934">
        <v>75</v>
      </c>
      <c r="N48" s="971">
        <v>104.25</v>
      </c>
      <c r="O48" s="936"/>
      <c r="P48" s="937"/>
      <c r="Q48" s="937"/>
      <c r="R48" s="937"/>
      <c r="S48" s="937"/>
      <c r="T48" s="937"/>
      <c r="U48" s="937"/>
      <c r="V48" s="937"/>
      <c r="W48" s="937"/>
      <c r="X48" s="937"/>
      <c r="Y48" s="937"/>
      <c r="Z48" s="937"/>
    </row>
    <row r="49" spans="1:26" ht="15.75" customHeight="1">
      <c r="A49" s="925" t="s">
        <v>504</v>
      </c>
      <c r="B49" s="926" t="s">
        <v>1116</v>
      </c>
      <c r="C49" s="927">
        <v>3</v>
      </c>
      <c r="D49" s="928"/>
      <c r="E49" s="927">
        <v>2</v>
      </c>
      <c r="F49" s="927">
        <v>1</v>
      </c>
      <c r="G49" s="927">
        <v>25</v>
      </c>
      <c r="H49" s="930">
        <f t="shared" si="14"/>
        <v>75</v>
      </c>
      <c r="I49" s="969">
        <f t="shared" si="15"/>
        <v>104.25</v>
      </c>
      <c r="J49" s="969">
        <f t="shared" ref="J49:J55" si="17">I49</f>
        <v>104.25</v>
      </c>
      <c r="K49" s="932"/>
      <c r="L49" s="933"/>
      <c r="M49" s="934">
        <v>75</v>
      </c>
      <c r="N49" s="971">
        <v>104.25</v>
      </c>
      <c r="O49" s="936"/>
      <c r="P49" s="937"/>
      <c r="Q49" s="937"/>
      <c r="R49" s="937"/>
      <c r="S49" s="937"/>
      <c r="T49" s="937"/>
      <c r="U49" s="937"/>
      <c r="V49" s="937"/>
      <c r="W49" s="937"/>
      <c r="X49" s="937"/>
      <c r="Y49" s="937"/>
      <c r="Z49" s="937"/>
    </row>
    <row r="50" spans="1:26" ht="15.75" customHeight="1">
      <c r="A50" s="925" t="s">
        <v>507</v>
      </c>
      <c r="B50" s="926" t="s">
        <v>1117</v>
      </c>
      <c r="C50" s="927">
        <v>3</v>
      </c>
      <c r="D50" s="928"/>
      <c r="E50" s="927">
        <v>2</v>
      </c>
      <c r="F50" s="927">
        <v>1</v>
      </c>
      <c r="G50" s="927">
        <v>25</v>
      </c>
      <c r="H50" s="930">
        <f t="shared" si="14"/>
        <v>75</v>
      </c>
      <c r="I50" s="969">
        <f t="shared" si="15"/>
        <v>104.25</v>
      </c>
      <c r="J50" s="969">
        <f t="shared" si="17"/>
        <v>104.25</v>
      </c>
      <c r="K50" s="932"/>
      <c r="L50" s="933"/>
      <c r="M50" s="934">
        <v>75</v>
      </c>
      <c r="N50" s="971">
        <v>104.25</v>
      </c>
      <c r="O50" s="936"/>
      <c r="P50" s="937"/>
      <c r="Q50" s="937"/>
      <c r="R50" s="937"/>
      <c r="S50" s="937"/>
      <c r="T50" s="937"/>
      <c r="U50" s="937"/>
      <c r="V50" s="937"/>
      <c r="W50" s="937"/>
      <c r="X50" s="937"/>
      <c r="Y50" s="937"/>
      <c r="Z50" s="937"/>
    </row>
    <row r="51" spans="1:26" ht="15.75" customHeight="1">
      <c r="A51" s="925" t="s">
        <v>509</v>
      </c>
      <c r="B51" s="926" t="s">
        <v>1118</v>
      </c>
      <c r="C51" s="927">
        <v>3</v>
      </c>
      <c r="D51" s="928"/>
      <c r="E51" s="927">
        <v>1</v>
      </c>
      <c r="F51" s="927">
        <v>1</v>
      </c>
      <c r="G51" s="927">
        <v>13</v>
      </c>
      <c r="H51" s="930">
        <f t="shared" si="14"/>
        <v>39</v>
      </c>
      <c r="I51" s="969">
        <f t="shared" si="15"/>
        <v>52.125</v>
      </c>
      <c r="J51" s="969">
        <f t="shared" si="17"/>
        <v>52.125</v>
      </c>
      <c r="K51" s="932"/>
      <c r="L51" s="933"/>
      <c r="M51" s="934">
        <v>39</v>
      </c>
      <c r="N51" s="971">
        <v>52.125</v>
      </c>
      <c r="O51" s="936"/>
      <c r="P51" s="937"/>
      <c r="Q51" s="937"/>
      <c r="R51" s="937"/>
      <c r="S51" s="937"/>
      <c r="T51" s="937"/>
      <c r="U51" s="937"/>
      <c r="V51" s="937"/>
      <c r="W51" s="937"/>
      <c r="X51" s="937"/>
      <c r="Y51" s="937"/>
      <c r="Z51" s="937"/>
    </row>
    <row r="52" spans="1:26" ht="15.75" customHeight="1">
      <c r="A52" s="925" t="s">
        <v>512</v>
      </c>
      <c r="B52" s="926" t="s">
        <v>1119</v>
      </c>
      <c r="C52" s="927">
        <v>3</v>
      </c>
      <c r="D52" s="928"/>
      <c r="E52" s="927">
        <v>1</v>
      </c>
      <c r="F52" s="927">
        <v>1</v>
      </c>
      <c r="G52" s="927">
        <v>12</v>
      </c>
      <c r="H52" s="930">
        <f t="shared" si="14"/>
        <v>36</v>
      </c>
      <c r="I52" s="969">
        <f t="shared" si="15"/>
        <v>52.125</v>
      </c>
      <c r="J52" s="969">
        <f t="shared" si="17"/>
        <v>52.125</v>
      </c>
      <c r="K52" s="932"/>
      <c r="L52" s="933"/>
      <c r="M52" s="934">
        <v>36</v>
      </c>
      <c r="N52" s="971">
        <v>52.125</v>
      </c>
      <c r="O52" s="936"/>
      <c r="P52" s="937"/>
      <c r="Q52" s="937"/>
      <c r="R52" s="937"/>
      <c r="S52" s="937"/>
      <c r="T52" s="937"/>
      <c r="U52" s="937"/>
      <c r="V52" s="937"/>
      <c r="W52" s="937"/>
      <c r="X52" s="937"/>
      <c r="Y52" s="937"/>
      <c r="Z52" s="937"/>
    </row>
    <row r="53" spans="1:26" ht="15.75" customHeight="1">
      <c r="A53" s="925" t="s">
        <v>515</v>
      </c>
      <c r="B53" s="926" t="s">
        <v>1120</v>
      </c>
      <c r="C53" s="927">
        <v>3</v>
      </c>
      <c r="D53" s="928"/>
      <c r="E53" s="927">
        <v>1</v>
      </c>
      <c r="F53" s="927">
        <v>1</v>
      </c>
      <c r="G53" s="927">
        <v>12</v>
      </c>
      <c r="H53" s="930">
        <f t="shared" si="14"/>
        <v>36</v>
      </c>
      <c r="I53" s="969">
        <f t="shared" si="15"/>
        <v>52.125</v>
      </c>
      <c r="J53" s="969">
        <f t="shared" si="17"/>
        <v>52.125</v>
      </c>
      <c r="K53" s="932"/>
      <c r="L53" s="933"/>
      <c r="M53" s="934">
        <v>36</v>
      </c>
      <c r="N53" s="971">
        <v>52.125</v>
      </c>
      <c r="O53" s="936"/>
      <c r="P53" s="937"/>
      <c r="Q53" s="937"/>
      <c r="R53" s="937"/>
      <c r="S53" s="937"/>
      <c r="T53" s="937"/>
      <c r="U53" s="937"/>
      <c r="V53" s="937"/>
      <c r="W53" s="937"/>
      <c r="X53" s="937"/>
      <c r="Y53" s="937"/>
      <c r="Z53" s="937"/>
    </row>
    <row r="54" spans="1:26" ht="15.75" customHeight="1">
      <c r="A54" s="925" t="s">
        <v>517</v>
      </c>
      <c r="B54" s="926" t="s">
        <v>1121</v>
      </c>
      <c r="C54" s="927">
        <v>3</v>
      </c>
      <c r="D54" s="928"/>
      <c r="E54" s="927">
        <v>1</v>
      </c>
      <c r="F54" s="927">
        <v>1</v>
      </c>
      <c r="G54" s="927">
        <v>13</v>
      </c>
      <c r="H54" s="930">
        <f t="shared" si="14"/>
        <v>39</v>
      </c>
      <c r="I54" s="969">
        <f t="shared" si="15"/>
        <v>52.125</v>
      </c>
      <c r="J54" s="969">
        <f t="shared" si="17"/>
        <v>52.125</v>
      </c>
      <c r="K54" s="932"/>
      <c r="L54" s="933"/>
      <c r="M54" s="934">
        <v>39</v>
      </c>
      <c r="N54" s="971">
        <v>52.125</v>
      </c>
      <c r="O54" s="936"/>
      <c r="P54" s="937"/>
      <c r="Q54" s="937"/>
      <c r="R54" s="937"/>
      <c r="S54" s="937"/>
      <c r="T54" s="937"/>
      <c r="U54" s="937"/>
      <c r="V54" s="937"/>
      <c r="W54" s="937"/>
      <c r="X54" s="937"/>
      <c r="Y54" s="937"/>
      <c r="Z54" s="937"/>
    </row>
    <row r="55" spans="1:26" ht="15.75" customHeight="1">
      <c r="A55" s="940" t="s">
        <v>519</v>
      </c>
      <c r="B55" s="941" t="s">
        <v>1122</v>
      </c>
      <c r="C55" s="942">
        <v>3</v>
      </c>
      <c r="D55" s="928"/>
      <c r="E55" s="942">
        <v>1</v>
      </c>
      <c r="F55" s="943">
        <v>1</v>
      </c>
      <c r="G55" s="942">
        <v>1</v>
      </c>
      <c r="H55" s="944">
        <f t="shared" si="14"/>
        <v>3</v>
      </c>
      <c r="I55" s="944">
        <f>C55*E55*F55*16.5*2</f>
        <v>99</v>
      </c>
      <c r="J55" s="960">
        <f t="shared" si="17"/>
        <v>99</v>
      </c>
      <c r="K55" s="932"/>
      <c r="L55" s="933"/>
      <c r="M55" s="934">
        <v>3</v>
      </c>
      <c r="N55" s="934">
        <v>99</v>
      </c>
      <c r="O55" s="936"/>
      <c r="P55" s="937"/>
      <c r="Q55" s="937"/>
      <c r="R55" s="937"/>
      <c r="S55" s="937"/>
      <c r="T55" s="937"/>
      <c r="U55" s="937"/>
      <c r="V55" s="937"/>
      <c r="W55" s="937"/>
      <c r="X55" s="937"/>
      <c r="Y55" s="937"/>
      <c r="Z55" s="937"/>
    </row>
    <row r="56" spans="1:26" ht="15.75" customHeight="1">
      <c r="A56" s="946" t="s">
        <v>220</v>
      </c>
      <c r="B56" s="972" t="s">
        <v>1094</v>
      </c>
      <c r="C56" s="927">
        <f>SUM(C57)</f>
        <v>3</v>
      </c>
      <c r="D56" s="928"/>
      <c r="E56" s="948"/>
      <c r="F56" s="907"/>
      <c r="G56" s="948"/>
      <c r="H56" s="949">
        <f t="shared" ref="H56:L56" si="18">SUM(H57)</f>
        <v>3</v>
      </c>
      <c r="I56" s="949">
        <f t="shared" si="18"/>
        <v>99</v>
      </c>
      <c r="J56" s="949">
        <f t="shared" si="18"/>
        <v>0</v>
      </c>
      <c r="K56" s="949">
        <f t="shared" si="18"/>
        <v>99</v>
      </c>
      <c r="L56" s="949">
        <f t="shared" si="18"/>
        <v>0</v>
      </c>
      <c r="M56" s="934">
        <v>3</v>
      </c>
      <c r="N56" s="934">
        <v>99</v>
      </c>
      <c r="O56" s="936"/>
      <c r="P56" s="937"/>
      <c r="Q56" s="937"/>
      <c r="R56" s="937"/>
      <c r="S56" s="937"/>
      <c r="T56" s="937"/>
      <c r="U56" s="937"/>
      <c r="V56" s="937"/>
      <c r="W56" s="937"/>
      <c r="X56" s="937"/>
      <c r="Y56" s="937"/>
      <c r="Z56" s="937"/>
    </row>
    <row r="57" spans="1:26" ht="15.75" customHeight="1">
      <c r="A57" s="973" t="s">
        <v>598</v>
      </c>
      <c r="B57" s="974" t="s">
        <v>1123</v>
      </c>
      <c r="C57" s="975">
        <v>3</v>
      </c>
      <c r="D57" s="976">
        <v>99</v>
      </c>
      <c r="E57" s="975"/>
      <c r="F57" s="977"/>
      <c r="G57" s="978">
        <v>1</v>
      </c>
      <c r="H57" s="979">
        <f>C57*G57</f>
        <v>3</v>
      </c>
      <c r="I57" s="980">
        <f>D57*G57</f>
        <v>99</v>
      </c>
      <c r="J57" s="981"/>
      <c r="K57" s="980">
        <f>I57</f>
        <v>99</v>
      </c>
      <c r="L57" s="982"/>
      <c r="M57" s="934">
        <v>3</v>
      </c>
      <c r="N57" s="934">
        <v>99</v>
      </c>
      <c r="O57" s="423"/>
      <c r="P57" s="324"/>
      <c r="Q57" s="324"/>
      <c r="R57" s="324"/>
      <c r="S57" s="324"/>
      <c r="T57" s="324"/>
      <c r="U57" s="324"/>
      <c r="V57" s="324"/>
      <c r="W57" s="324"/>
      <c r="X57" s="324"/>
      <c r="Y57" s="324"/>
      <c r="Z57" s="324"/>
    </row>
    <row r="58" spans="1:26" ht="14.25" customHeight="1">
      <c r="A58" s="417"/>
      <c r="B58" s="418"/>
      <c r="C58" s="419"/>
      <c r="D58" s="496"/>
      <c r="E58" s="419"/>
      <c r="F58" s="421"/>
      <c r="G58" s="419"/>
      <c r="H58" s="422"/>
      <c r="I58" s="421"/>
      <c r="J58" s="421"/>
      <c r="K58" s="421"/>
      <c r="L58" s="421"/>
      <c r="M58" s="423"/>
      <c r="N58" s="423"/>
      <c r="O58" s="423"/>
      <c r="P58" s="324"/>
      <c r="Q58" s="324"/>
      <c r="R58" s="52"/>
      <c r="S58" s="52"/>
      <c r="T58" s="52"/>
      <c r="U58" s="52"/>
      <c r="V58" s="52"/>
      <c r="W58" s="52"/>
      <c r="X58" s="52"/>
      <c r="Y58" s="52"/>
      <c r="Z58" s="52"/>
    </row>
    <row r="59" spans="1:26" ht="13.5" customHeight="1">
      <c r="A59" s="120"/>
      <c r="B59" s="120"/>
      <c r="C59" s="249"/>
      <c r="D59" s="497"/>
      <c r="E59" s="249"/>
      <c r="F59" s="249"/>
      <c r="G59" s="249"/>
      <c r="H59" s="249"/>
      <c r="I59" s="2875" t="s">
        <v>647</v>
      </c>
      <c r="J59" s="2874"/>
      <c r="K59" s="2874"/>
      <c r="L59" s="2874"/>
      <c r="M59" s="983"/>
      <c r="N59" s="249"/>
      <c r="O59" s="249"/>
      <c r="P59" s="52"/>
      <c r="Q59" s="52"/>
      <c r="R59" s="52"/>
      <c r="S59" s="52"/>
      <c r="T59" s="52"/>
      <c r="U59" s="52"/>
      <c r="V59" s="52"/>
      <c r="W59" s="52"/>
      <c r="X59" s="52"/>
      <c r="Y59" s="52"/>
      <c r="Z59" s="52"/>
    </row>
    <row r="60" spans="1:26" ht="14.25" customHeight="1">
      <c r="A60" s="53"/>
      <c r="B60" s="53" t="s">
        <v>648</v>
      </c>
      <c r="C60" s="425"/>
      <c r="D60" s="498"/>
      <c r="E60" s="426" t="s">
        <v>649</v>
      </c>
      <c r="F60" s="425"/>
      <c r="G60" s="425"/>
      <c r="H60" s="425"/>
      <c r="I60" s="2919" t="s">
        <v>650</v>
      </c>
      <c r="J60" s="2874"/>
      <c r="K60" s="2874"/>
      <c r="L60" s="2874"/>
      <c r="M60" s="423"/>
      <c r="N60" s="423"/>
      <c r="O60" s="423"/>
      <c r="P60" s="427"/>
      <c r="Q60" s="427"/>
      <c r="R60" s="427"/>
      <c r="S60" s="427"/>
      <c r="T60" s="427"/>
      <c r="U60" s="427"/>
      <c r="V60" s="427"/>
      <c r="W60" s="427"/>
      <c r="X60" s="427"/>
      <c r="Y60" s="427"/>
      <c r="Z60" s="427"/>
    </row>
    <row r="61" spans="1:26" ht="14.25" customHeight="1">
      <c r="A61" s="120"/>
      <c r="B61" s="120" t="s">
        <v>651</v>
      </c>
      <c r="C61" s="49"/>
      <c r="D61" s="499"/>
      <c r="E61" s="49"/>
      <c r="F61" s="49"/>
      <c r="G61" s="49"/>
      <c r="H61" s="49"/>
      <c r="I61" s="49"/>
      <c r="J61" s="42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2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2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29"/>
      <c r="N64" s="249"/>
      <c r="O64" s="249"/>
      <c r="P64" s="52"/>
      <c r="Q64" s="52"/>
      <c r="R64" s="52"/>
      <c r="S64" s="52"/>
      <c r="T64" s="52"/>
      <c r="U64" s="52"/>
      <c r="V64" s="52"/>
      <c r="W64" s="52"/>
      <c r="X64" s="52"/>
      <c r="Y64" s="52"/>
      <c r="Z64" s="52"/>
    </row>
    <row r="65" spans="1:26" ht="15" customHeight="1">
      <c r="A65" s="120"/>
      <c r="B65" s="120"/>
      <c r="C65" s="49"/>
      <c r="D65" s="499"/>
      <c r="E65" s="49"/>
      <c r="F65" s="49"/>
      <c r="G65" s="49"/>
      <c r="H65" s="49"/>
      <c r="I65" s="2920" t="s">
        <v>652</v>
      </c>
      <c r="J65" s="2874"/>
      <c r="K65" s="2874"/>
      <c r="L65" s="2874"/>
      <c r="M65" s="121"/>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249"/>
      <c r="N77" s="249"/>
      <c r="O77" s="249"/>
      <c r="P77" s="52"/>
      <c r="Q77" s="52"/>
      <c r="R77" s="52"/>
      <c r="S77" s="52"/>
      <c r="T77" s="52"/>
      <c r="U77" s="52"/>
      <c r="V77" s="52"/>
      <c r="W77" s="52"/>
      <c r="X77" s="52"/>
      <c r="Y77" s="52"/>
      <c r="Z77" s="52"/>
    </row>
    <row r="78" spans="1:26" ht="14.25" customHeight="1">
      <c r="A78" s="120"/>
      <c r="B78" s="120"/>
      <c r="C78" s="49"/>
      <c r="D78" s="499"/>
      <c r="E78" s="49"/>
      <c r="F78" s="49"/>
      <c r="G78" s="49"/>
      <c r="H78" s="49"/>
      <c r="I78" s="49"/>
      <c r="J78" s="49"/>
      <c r="K78" s="49"/>
      <c r="L78" s="49"/>
      <c r="M78" s="249"/>
      <c r="N78" s="249"/>
      <c r="O78" s="249"/>
      <c r="P78" s="52"/>
      <c r="Q78" s="52"/>
      <c r="R78" s="52"/>
      <c r="S78" s="52"/>
      <c r="T78" s="52"/>
      <c r="U78" s="52"/>
      <c r="V78" s="52"/>
      <c r="W78" s="52"/>
      <c r="X78" s="52"/>
      <c r="Y78" s="52"/>
      <c r="Z78" s="52"/>
    </row>
    <row r="79" spans="1:26" ht="14.25" customHeight="1">
      <c r="A79" s="120"/>
      <c r="B79" s="120"/>
      <c r="C79" s="49"/>
      <c r="D79" s="499"/>
      <c r="E79" s="49"/>
      <c r="F79" s="49"/>
      <c r="G79" s="49"/>
      <c r="H79" s="49"/>
      <c r="I79" s="49"/>
      <c r="J79" s="49"/>
      <c r="K79" s="49"/>
      <c r="L79" s="49"/>
      <c r="M79" s="249"/>
      <c r="N79" s="249"/>
      <c r="O79" s="249"/>
      <c r="P79" s="52"/>
      <c r="Q79" s="52"/>
      <c r="R79" s="52"/>
      <c r="S79" s="52"/>
      <c r="T79" s="52"/>
      <c r="U79" s="52"/>
      <c r="V79" s="52"/>
      <c r="W79" s="52"/>
      <c r="X79" s="52"/>
      <c r="Y79" s="52"/>
      <c r="Z79" s="52"/>
    </row>
    <row r="80" spans="1:26" ht="14.25" customHeight="1">
      <c r="A80" s="120"/>
      <c r="B80" s="120"/>
      <c r="C80" s="49"/>
      <c r="D80" s="499"/>
      <c r="E80" s="49"/>
      <c r="F80" s="49"/>
      <c r="G80" s="49"/>
      <c r="H80" s="49"/>
      <c r="I80" s="49"/>
      <c r="J80" s="49"/>
      <c r="K80" s="49"/>
      <c r="L80" s="49"/>
      <c r="M80" s="249"/>
      <c r="N80" s="249"/>
      <c r="O80" s="249"/>
      <c r="P80" s="52"/>
      <c r="Q80" s="52"/>
      <c r="R80" s="52"/>
      <c r="S80" s="52"/>
      <c r="T80" s="52"/>
      <c r="U80" s="52"/>
      <c r="V80" s="52"/>
      <c r="W80" s="52"/>
      <c r="X80" s="52"/>
      <c r="Y80" s="52"/>
      <c r="Z80" s="52"/>
    </row>
    <row r="81" spans="1:26" ht="14.25" customHeight="1">
      <c r="A81" s="120"/>
      <c r="B81" s="120"/>
      <c r="C81" s="49"/>
      <c r="D81" s="499"/>
      <c r="E81" s="49"/>
      <c r="F81" s="49"/>
      <c r="G81" s="49"/>
      <c r="H81" s="49"/>
      <c r="I81" s="49"/>
      <c r="J81" s="49"/>
      <c r="K81" s="49"/>
      <c r="L81" s="49"/>
      <c r="M81" s="249"/>
      <c r="N81" s="249"/>
      <c r="O81" s="249"/>
      <c r="P81" s="52"/>
      <c r="Q81" s="52"/>
      <c r="R81" s="52"/>
      <c r="S81" s="52"/>
      <c r="T81" s="52"/>
      <c r="U81" s="52"/>
      <c r="V81" s="52"/>
      <c r="W81" s="52"/>
      <c r="X81" s="52"/>
      <c r="Y81" s="52"/>
      <c r="Z81" s="52"/>
    </row>
    <row r="82" spans="1:26" ht="14.25" customHeight="1">
      <c r="A82" s="120"/>
      <c r="B82" s="120"/>
      <c r="C82" s="49"/>
      <c r="D82" s="499"/>
      <c r="E82" s="49"/>
      <c r="F82" s="49"/>
      <c r="G82" s="49"/>
      <c r="H82" s="49"/>
      <c r="I82" s="49"/>
      <c r="J82" s="49"/>
      <c r="K82" s="49"/>
      <c r="L82" s="49"/>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4.25" customHeight="1">
      <c r="A261" s="51"/>
      <c r="B261" s="51"/>
      <c r="C261" s="430"/>
      <c r="D261" s="564"/>
      <c r="E261" s="430"/>
      <c r="F261" s="430"/>
      <c r="G261" s="430"/>
      <c r="H261" s="430"/>
      <c r="I261" s="430"/>
      <c r="J261" s="430"/>
      <c r="K261" s="430"/>
      <c r="L261" s="430"/>
      <c r="M261" s="52"/>
      <c r="N261" s="52"/>
      <c r="O261" s="52"/>
      <c r="P261" s="52"/>
      <c r="Q261" s="52"/>
      <c r="R261" s="52"/>
      <c r="S261" s="52"/>
      <c r="T261" s="52"/>
      <c r="U261" s="52"/>
      <c r="V261" s="52"/>
      <c r="W261" s="52"/>
      <c r="X261" s="52"/>
      <c r="Y261" s="52"/>
      <c r="Z261" s="52"/>
    </row>
    <row r="262" spans="1:26" ht="14.25" customHeight="1">
      <c r="A262" s="51"/>
      <c r="B262" s="51"/>
      <c r="C262" s="430"/>
      <c r="D262" s="564"/>
      <c r="E262" s="430"/>
      <c r="F262" s="430"/>
      <c r="G262" s="430"/>
      <c r="H262" s="430"/>
      <c r="I262" s="430"/>
      <c r="J262" s="430"/>
      <c r="K262" s="430"/>
      <c r="L262" s="430"/>
      <c r="M262" s="52"/>
      <c r="N262" s="52"/>
      <c r="O262" s="52"/>
      <c r="P262" s="52"/>
      <c r="Q262" s="52"/>
      <c r="R262" s="52"/>
      <c r="S262" s="52"/>
      <c r="T262" s="52"/>
      <c r="U262" s="52"/>
      <c r="V262" s="52"/>
      <c r="W262" s="52"/>
      <c r="X262" s="52"/>
      <c r="Y262" s="52"/>
      <c r="Z262" s="52"/>
    </row>
    <row r="263" spans="1:26" ht="14.25" customHeight="1">
      <c r="A263" s="51"/>
      <c r="B263" s="51"/>
      <c r="C263" s="430"/>
      <c r="D263" s="564"/>
      <c r="E263" s="430"/>
      <c r="F263" s="430"/>
      <c r="G263" s="430"/>
      <c r="H263" s="430"/>
      <c r="I263" s="430"/>
      <c r="J263" s="430"/>
      <c r="K263" s="430"/>
      <c r="L263" s="430"/>
      <c r="M263" s="52"/>
      <c r="N263" s="52"/>
      <c r="O263" s="52"/>
      <c r="P263" s="52"/>
      <c r="Q263" s="52"/>
      <c r="R263" s="52"/>
      <c r="S263" s="52"/>
      <c r="T263" s="52"/>
      <c r="U263" s="52"/>
      <c r="V263" s="52"/>
      <c r="W263" s="52"/>
      <c r="X263" s="52"/>
      <c r="Y263" s="52"/>
      <c r="Z263" s="52"/>
    </row>
    <row r="264" spans="1:26" ht="14.25" customHeight="1">
      <c r="A264" s="51"/>
      <c r="B264" s="51"/>
      <c r="C264" s="430"/>
      <c r="D264" s="564"/>
      <c r="E264" s="430"/>
      <c r="F264" s="430"/>
      <c r="G264" s="430"/>
      <c r="H264" s="430"/>
      <c r="I264" s="430"/>
      <c r="J264" s="430"/>
      <c r="K264" s="430"/>
      <c r="L264" s="430"/>
      <c r="M264" s="52"/>
      <c r="N264" s="52"/>
      <c r="O264" s="52"/>
      <c r="P264" s="52"/>
      <c r="Q264" s="52"/>
      <c r="R264" s="52"/>
      <c r="S264" s="52"/>
      <c r="T264" s="52"/>
      <c r="U264" s="52"/>
      <c r="V264" s="52"/>
      <c r="W264" s="52"/>
      <c r="X264" s="52"/>
      <c r="Y264" s="52"/>
      <c r="Z264" s="52"/>
    </row>
    <row r="265" spans="1:26" ht="14.25" customHeight="1">
      <c r="A265" s="51"/>
      <c r="B265" s="51"/>
      <c r="C265" s="430"/>
      <c r="D265" s="564"/>
      <c r="E265" s="430"/>
      <c r="F265" s="430"/>
      <c r="G265" s="430"/>
      <c r="H265" s="430"/>
      <c r="I265" s="430"/>
      <c r="J265" s="430"/>
      <c r="K265" s="430"/>
      <c r="L265" s="430"/>
      <c r="M265" s="52"/>
      <c r="N265" s="52"/>
      <c r="O265" s="52"/>
      <c r="P265" s="52"/>
      <c r="Q265" s="52"/>
      <c r="R265" s="52"/>
      <c r="S265" s="52"/>
      <c r="T265" s="52"/>
      <c r="U265" s="52"/>
      <c r="V265" s="52"/>
      <c r="W265" s="52"/>
      <c r="X265" s="52"/>
      <c r="Y265" s="52"/>
      <c r="Z265" s="52"/>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65:L65"/>
    <mergeCell ref="J7:L7"/>
    <mergeCell ref="M7:N7"/>
    <mergeCell ref="A1:C1"/>
    <mergeCell ref="A2:C2"/>
    <mergeCell ref="J2:L2"/>
    <mergeCell ref="A3:M3"/>
    <mergeCell ref="A4:L4"/>
    <mergeCell ref="A5:L5"/>
    <mergeCell ref="A7:A8"/>
    <mergeCell ref="G7:G8"/>
    <mergeCell ref="H7:H8"/>
    <mergeCell ref="I7:I8"/>
    <mergeCell ref="I59:L59"/>
    <mergeCell ref="I60:L60"/>
    <mergeCell ref="B7:B8"/>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sheetPr>
  <dimension ref="A1:Z1000"/>
  <sheetViews>
    <sheetView topLeftCell="B7"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1124</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1125</v>
      </c>
      <c r="I10" s="986" t="s">
        <v>1126</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654</v>
      </c>
      <c r="C11" s="311">
        <f t="shared" ref="C11:L11" si="0">C12</f>
        <v>75</v>
      </c>
      <c r="D11" s="311">
        <f t="shared" si="0"/>
        <v>0</v>
      </c>
      <c r="E11" s="311">
        <f t="shared" si="0"/>
        <v>16</v>
      </c>
      <c r="F11" s="311">
        <f t="shared" si="0"/>
        <v>0</v>
      </c>
      <c r="G11" s="311">
        <f t="shared" si="0"/>
        <v>205</v>
      </c>
      <c r="H11" s="311">
        <f t="shared" si="0"/>
        <v>1273</v>
      </c>
      <c r="I11" s="311">
        <f t="shared" si="0"/>
        <v>4034.25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C13+C28</f>
        <v>75</v>
      </c>
      <c r="D12" s="989">
        <f t="shared" si="1"/>
        <v>0</v>
      </c>
      <c r="E12" s="989">
        <f t="shared" si="1"/>
        <v>16</v>
      </c>
      <c r="F12" s="989">
        <f t="shared" si="1"/>
        <v>0</v>
      </c>
      <c r="G12" s="989">
        <f t="shared" si="1"/>
        <v>205</v>
      </c>
      <c r="H12" s="989">
        <f t="shared" si="1"/>
        <v>1273</v>
      </c>
      <c r="I12" s="989">
        <f t="shared" si="1"/>
        <v>4034.25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C14+C26</f>
        <v>51</v>
      </c>
      <c r="D13" s="993"/>
      <c r="E13" s="993">
        <f>E14+E26</f>
        <v>8</v>
      </c>
      <c r="F13" s="993"/>
      <c r="G13" s="993">
        <f>G14+G26</f>
        <v>85</v>
      </c>
      <c r="H13" s="994">
        <f t="shared" ref="H13:L13" si="2">H14+H22</f>
        <v>913</v>
      </c>
      <c r="I13" s="994">
        <f t="shared" si="2"/>
        <v>3440.25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I14" si="3">SUM(G15:G21)</f>
        <v>79</v>
      </c>
      <c r="H14" s="993">
        <f t="shared" si="3"/>
        <v>237</v>
      </c>
      <c r="I14" s="993">
        <f t="shared" si="3"/>
        <v>569.25</v>
      </c>
      <c r="J14" s="993">
        <f t="shared" ref="J14:L14" si="4">SUM(J15:J19)</f>
        <v>0</v>
      </c>
      <c r="K14" s="993">
        <f t="shared" si="4"/>
        <v>0</v>
      </c>
      <c r="L14" s="996">
        <f t="shared" si="4"/>
        <v>0</v>
      </c>
      <c r="M14" s="995"/>
      <c r="N14" s="995"/>
      <c r="O14" s="923"/>
      <c r="P14" s="924"/>
      <c r="Q14" s="924"/>
      <c r="R14" s="924"/>
      <c r="S14" s="924"/>
      <c r="T14" s="924"/>
      <c r="U14" s="924"/>
      <c r="V14" s="924"/>
      <c r="W14" s="924"/>
      <c r="X14" s="924"/>
      <c r="Y14" s="924"/>
      <c r="Z14" s="924"/>
    </row>
    <row r="15" spans="1:26" ht="14.25" customHeight="1">
      <c r="A15" s="997" t="s">
        <v>436</v>
      </c>
      <c r="B15" s="998" t="s">
        <v>1129</v>
      </c>
      <c r="C15" s="999">
        <v>3</v>
      </c>
      <c r="D15" s="1000">
        <v>1.5</v>
      </c>
      <c r="E15" s="999">
        <v>1</v>
      </c>
      <c r="F15" s="1001">
        <v>1</v>
      </c>
      <c r="G15" s="999">
        <v>15</v>
      </c>
      <c r="H15" s="1002">
        <f t="shared" ref="H15:H21" si="5">C15*E15*F15*G15</f>
        <v>45</v>
      </c>
      <c r="I15" s="1003">
        <f t="shared" ref="I15:I19" si="6">C15*E15*F15*16.5*1.5</f>
        <v>74.25</v>
      </c>
      <c r="J15" s="1001" t="s">
        <v>1130</v>
      </c>
      <c r="K15" s="1004"/>
      <c r="L15" s="1005"/>
      <c r="M15" s="1006"/>
      <c r="N15" s="1006"/>
      <c r="O15" s="936"/>
      <c r="P15" s="937"/>
      <c r="Q15" s="937"/>
      <c r="R15" s="937"/>
      <c r="S15" s="937"/>
      <c r="T15" s="937"/>
      <c r="U15" s="937"/>
      <c r="V15" s="937"/>
      <c r="W15" s="937"/>
      <c r="X15" s="937"/>
      <c r="Y15" s="937"/>
      <c r="Z15" s="937"/>
    </row>
    <row r="16" spans="1:26" ht="15.75" customHeight="1">
      <c r="A16" s="1007" t="s">
        <v>440</v>
      </c>
      <c r="B16" s="1008" t="s">
        <v>1131</v>
      </c>
      <c r="C16" s="1009">
        <v>3</v>
      </c>
      <c r="D16" s="1010">
        <v>1.5</v>
      </c>
      <c r="E16" s="1009">
        <v>1</v>
      </c>
      <c r="F16" s="1011">
        <v>1</v>
      </c>
      <c r="G16" s="1009">
        <v>15</v>
      </c>
      <c r="H16" s="1002">
        <f t="shared" si="5"/>
        <v>45</v>
      </c>
      <c r="I16" s="1003">
        <f t="shared" si="6"/>
        <v>74.25</v>
      </c>
      <c r="J16" s="1012"/>
      <c r="K16" s="1011" t="s">
        <v>1130</v>
      </c>
      <c r="L16" s="1013"/>
      <c r="M16" s="1006"/>
      <c r="N16" s="1006"/>
      <c r="O16" s="936"/>
      <c r="P16" s="937"/>
      <c r="Q16" s="937"/>
      <c r="R16" s="937"/>
      <c r="S16" s="937"/>
      <c r="T16" s="937"/>
      <c r="U16" s="937"/>
      <c r="V16" s="937"/>
      <c r="W16" s="937"/>
      <c r="X16" s="937"/>
      <c r="Y16" s="937"/>
      <c r="Z16" s="937"/>
    </row>
    <row r="17" spans="1:26" ht="15.75" customHeight="1">
      <c r="A17" s="1007" t="s">
        <v>443</v>
      </c>
      <c r="B17" s="1008" t="s">
        <v>1132</v>
      </c>
      <c r="C17" s="1009">
        <v>3</v>
      </c>
      <c r="D17" s="1010">
        <v>1.5</v>
      </c>
      <c r="E17" s="1009">
        <v>1</v>
      </c>
      <c r="F17" s="1011">
        <v>1</v>
      </c>
      <c r="G17" s="1009">
        <v>15</v>
      </c>
      <c r="H17" s="1002">
        <f t="shared" si="5"/>
        <v>45</v>
      </c>
      <c r="I17" s="1003">
        <f t="shared" si="6"/>
        <v>74.25</v>
      </c>
      <c r="J17" s="1011" t="s">
        <v>1130</v>
      </c>
      <c r="K17" s="1012"/>
      <c r="L17" s="1013"/>
      <c r="M17" s="1006"/>
      <c r="N17" s="1006"/>
      <c r="O17" s="936"/>
      <c r="P17" s="937"/>
      <c r="Q17" s="937"/>
      <c r="R17" s="937"/>
      <c r="S17" s="937"/>
      <c r="T17" s="937"/>
      <c r="U17" s="937"/>
      <c r="V17" s="937"/>
      <c r="W17" s="937"/>
      <c r="X17" s="937"/>
      <c r="Y17" s="937"/>
      <c r="Z17" s="937"/>
    </row>
    <row r="18" spans="1:26" ht="15.75" customHeight="1">
      <c r="A18" s="1007" t="s">
        <v>446</v>
      </c>
      <c r="B18" s="1008" t="s">
        <v>1133</v>
      </c>
      <c r="C18" s="1009">
        <v>3</v>
      </c>
      <c r="D18" s="1010">
        <v>1.5</v>
      </c>
      <c r="E18" s="1009">
        <v>1</v>
      </c>
      <c r="F18" s="1011">
        <v>1</v>
      </c>
      <c r="G18" s="1009">
        <v>15</v>
      </c>
      <c r="H18" s="1002">
        <f t="shared" si="5"/>
        <v>45</v>
      </c>
      <c r="I18" s="1003">
        <f t="shared" si="6"/>
        <v>74.25</v>
      </c>
      <c r="J18" s="1011" t="s">
        <v>1130</v>
      </c>
      <c r="K18" s="1012"/>
      <c r="L18" s="1013"/>
      <c r="M18" s="1006"/>
      <c r="N18" s="1006"/>
      <c r="O18" s="936"/>
      <c r="P18" s="937"/>
      <c r="Q18" s="937"/>
      <c r="R18" s="937"/>
      <c r="S18" s="937"/>
      <c r="T18" s="937"/>
      <c r="U18" s="937"/>
      <c r="V18" s="937"/>
      <c r="W18" s="937"/>
      <c r="X18" s="937"/>
      <c r="Y18" s="937"/>
      <c r="Z18" s="937"/>
    </row>
    <row r="19" spans="1:26" ht="15.75" customHeight="1">
      <c r="A19" s="1007" t="s">
        <v>449</v>
      </c>
      <c r="B19" s="1008" t="s">
        <v>1134</v>
      </c>
      <c r="C19" s="1009">
        <v>3</v>
      </c>
      <c r="D19" s="1010">
        <v>1.5</v>
      </c>
      <c r="E19" s="1009">
        <v>1</v>
      </c>
      <c r="F19" s="1011">
        <v>1</v>
      </c>
      <c r="G19" s="1009">
        <v>15</v>
      </c>
      <c r="H19" s="1002">
        <f t="shared" si="5"/>
        <v>45</v>
      </c>
      <c r="I19" s="1003">
        <f t="shared" si="6"/>
        <v>74.25</v>
      </c>
      <c r="J19" s="1011" t="s">
        <v>1130</v>
      </c>
      <c r="K19" s="1012"/>
      <c r="L19" s="1013"/>
      <c r="M19" s="1014"/>
      <c r="N19" s="1014"/>
      <c r="O19" s="938"/>
      <c r="P19" s="939"/>
      <c r="Q19" s="939"/>
      <c r="R19" s="939"/>
      <c r="S19" s="939"/>
      <c r="T19" s="939"/>
      <c r="U19" s="939"/>
      <c r="V19" s="939"/>
      <c r="W19" s="939"/>
      <c r="X19" s="939"/>
      <c r="Y19" s="939"/>
      <c r="Z19" s="939"/>
    </row>
    <row r="20" spans="1:26" ht="15.75" customHeight="1">
      <c r="A20" s="1015" t="s">
        <v>452</v>
      </c>
      <c r="B20" s="1016" t="s">
        <v>1135</v>
      </c>
      <c r="C20" s="1017">
        <v>3</v>
      </c>
      <c r="D20" s="1018">
        <v>2</v>
      </c>
      <c r="E20" s="1017">
        <v>1</v>
      </c>
      <c r="F20" s="1019">
        <v>1</v>
      </c>
      <c r="G20" s="1017">
        <v>2</v>
      </c>
      <c r="H20" s="1002">
        <f t="shared" si="5"/>
        <v>6</v>
      </c>
      <c r="I20" s="1003">
        <f t="shared" ref="I20:I21" si="7">C20*F20*16.5*2</f>
        <v>99</v>
      </c>
      <c r="J20" s="1012"/>
      <c r="K20" s="1012"/>
      <c r="L20" s="1013"/>
      <c r="M20" s="1006"/>
      <c r="N20" s="1006"/>
      <c r="O20" s="936"/>
      <c r="P20" s="937"/>
      <c r="Q20" s="937"/>
      <c r="R20" s="937"/>
      <c r="S20" s="937"/>
      <c r="T20" s="937"/>
      <c r="U20" s="937"/>
      <c r="V20" s="937"/>
      <c r="W20" s="937"/>
      <c r="X20" s="937"/>
      <c r="Y20" s="937"/>
      <c r="Z20" s="937"/>
    </row>
    <row r="21" spans="1:26" ht="15.75" customHeight="1">
      <c r="A21" s="1015" t="s">
        <v>455</v>
      </c>
      <c r="B21" s="1016" t="s">
        <v>1135</v>
      </c>
      <c r="C21" s="1017">
        <v>3</v>
      </c>
      <c r="D21" s="1018">
        <v>2</v>
      </c>
      <c r="E21" s="1017">
        <v>1</v>
      </c>
      <c r="F21" s="1019">
        <v>1</v>
      </c>
      <c r="G21" s="1017">
        <v>2</v>
      </c>
      <c r="H21" s="1002">
        <f t="shared" si="5"/>
        <v>6</v>
      </c>
      <c r="I21" s="1003">
        <f t="shared" si="7"/>
        <v>99</v>
      </c>
      <c r="J21" s="1012"/>
      <c r="K21" s="1012"/>
      <c r="L21" s="1013"/>
      <c r="M21" s="1006"/>
      <c r="N21" s="1006"/>
      <c r="O21" s="936"/>
      <c r="P21" s="937"/>
      <c r="Q21" s="937"/>
      <c r="R21" s="937"/>
      <c r="S21" s="937"/>
      <c r="T21" s="937"/>
      <c r="U21" s="937"/>
      <c r="V21" s="937"/>
      <c r="W21" s="937"/>
      <c r="X21" s="937"/>
      <c r="Y21" s="937"/>
      <c r="Z21" s="937"/>
    </row>
    <row r="22" spans="1:26" ht="15.75" customHeight="1">
      <c r="A22" s="1020" t="s">
        <v>220</v>
      </c>
      <c r="B22" s="1021" t="s">
        <v>1136</v>
      </c>
      <c r="C22" s="1022"/>
      <c r="D22" s="1023"/>
      <c r="E22" s="1022"/>
      <c r="F22" s="1024"/>
      <c r="G22" s="1022"/>
      <c r="H22" s="1025">
        <f t="shared" ref="H22:L22" si="8">SUM(H23:H26)</f>
        <v>676</v>
      </c>
      <c r="I22" s="1026">
        <f t="shared" si="8"/>
        <v>2871</v>
      </c>
      <c r="J22" s="1026">
        <f t="shared" si="8"/>
        <v>0</v>
      </c>
      <c r="K22" s="1026">
        <f t="shared" si="8"/>
        <v>0</v>
      </c>
      <c r="L22" s="1026">
        <f t="shared" si="8"/>
        <v>0</v>
      </c>
      <c r="M22" s="1006"/>
      <c r="N22" s="1006"/>
      <c r="O22" s="936"/>
      <c r="P22" s="937"/>
      <c r="Q22" s="937"/>
      <c r="R22" s="937"/>
      <c r="S22" s="937"/>
      <c r="T22" s="937"/>
      <c r="U22" s="937"/>
      <c r="V22" s="937"/>
      <c r="W22" s="937"/>
      <c r="X22" s="937"/>
      <c r="Y22" s="937"/>
      <c r="Z22" s="937"/>
    </row>
    <row r="23" spans="1:26" ht="15.75" customHeight="1">
      <c r="A23" s="1027" t="s">
        <v>584</v>
      </c>
      <c r="B23" s="1028" t="s">
        <v>1137</v>
      </c>
      <c r="C23" s="999">
        <v>6</v>
      </c>
      <c r="D23" s="999">
        <v>14</v>
      </c>
      <c r="E23" s="999">
        <v>1</v>
      </c>
      <c r="F23" s="1001">
        <v>1</v>
      </c>
      <c r="G23" s="999">
        <v>1</v>
      </c>
      <c r="H23" s="1002">
        <f t="shared" ref="H23:H27" si="9">C23*E23*F23*G23</f>
        <v>6</v>
      </c>
      <c r="I23" s="1003">
        <f t="shared" ref="I23:I25" si="10">C23*E23*F23*16.5*1.5</f>
        <v>148.5</v>
      </c>
      <c r="J23" s="1001" t="s">
        <v>1130</v>
      </c>
      <c r="K23" s="1004"/>
      <c r="L23" s="1005"/>
      <c r="M23" s="1029"/>
      <c r="N23" s="1029"/>
      <c r="O23" s="955"/>
      <c r="P23" s="956"/>
      <c r="Q23" s="956"/>
      <c r="R23" s="956"/>
      <c r="S23" s="956"/>
      <c r="T23" s="956"/>
      <c r="U23" s="956"/>
      <c r="V23" s="956"/>
      <c r="W23" s="956"/>
      <c r="X23" s="956"/>
      <c r="Y23" s="956"/>
      <c r="Z23" s="956"/>
    </row>
    <row r="24" spans="1:26" ht="15.75" customHeight="1">
      <c r="A24" s="1030" t="s">
        <v>586</v>
      </c>
      <c r="B24" s="1031" t="s">
        <v>1097</v>
      </c>
      <c r="C24" s="1009">
        <v>35</v>
      </c>
      <c r="D24" s="1009">
        <v>1</v>
      </c>
      <c r="E24" s="1009">
        <v>1</v>
      </c>
      <c r="F24" s="1011">
        <v>1</v>
      </c>
      <c r="G24" s="1009">
        <v>13</v>
      </c>
      <c r="H24" s="1002">
        <f t="shared" si="9"/>
        <v>455</v>
      </c>
      <c r="I24" s="1003">
        <f t="shared" si="10"/>
        <v>866.25</v>
      </c>
      <c r="J24" s="1011" t="s">
        <v>1130</v>
      </c>
      <c r="K24" s="1011" t="s">
        <v>1130</v>
      </c>
      <c r="L24" s="1032" t="s">
        <v>1130</v>
      </c>
      <c r="M24" s="1029"/>
      <c r="N24" s="1029"/>
      <c r="O24" s="955"/>
      <c r="P24" s="956"/>
      <c r="Q24" s="956"/>
      <c r="R24" s="956"/>
      <c r="S24" s="956"/>
      <c r="T24" s="956"/>
      <c r="U24" s="956"/>
      <c r="V24" s="956"/>
      <c r="W24" s="956"/>
      <c r="X24" s="956"/>
      <c r="Y24" s="956"/>
      <c r="Z24" s="956"/>
    </row>
    <row r="25" spans="1:26" ht="15.75" customHeight="1">
      <c r="A25" s="1030" t="s">
        <v>587</v>
      </c>
      <c r="B25" s="1031" t="s">
        <v>1138</v>
      </c>
      <c r="C25" s="1009">
        <v>35</v>
      </c>
      <c r="D25" s="1010">
        <v>1.3</v>
      </c>
      <c r="E25" s="1009">
        <v>1</v>
      </c>
      <c r="F25" s="1011">
        <v>1</v>
      </c>
      <c r="G25" s="1009">
        <v>1</v>
      </c>
      <c r="H25" s="1002">
        <f t="shared" si="9"/>
        <v>35</v>
      </c>
      <c r="I25" s="1003">
        <f t="shared" si="10"/>
        <v>866.25</v>
      </c>
      <c r="J25" s="1011" t="s">
        <v>1130</v>
      </c>
      <c r="K25" s="1012"/>
      <c r="L25" s="1032" t="s">
        <v>1130</v>
      </c>
      <c r="M25" s="1029"/>
      <c r="N25" s="1029"/>
      <c r="O25" s="955"/>
      <c r="P25" s="956"/>
      <c r="Q25" s="956"/>
      <c r="R25" s="956"/>
      <c r="S25" s="956"/>
      <c r="T25" s="956"/>
      <c r="U25" s="956"/>
      <c r="V25" s="956"/>
      <c r="W25" s="956"/>
      <c r="X25" s="956"/>
      <c r="Y25" s="956"/>
      <c r="Z25" s="956"/>
    </row>
    <row r="26" spans="1:26" ht="15.75" customHeight="1">
      <c r="A26" s="1033" t="s">
        <v>589</v>
      </c>
      <c r="B26" s="1034" t="s">
        <v>1101</v>
      </c>
      <c r="C26" s="1017">
        <v>30</v>
      </c>
      <c r="D26" s="1017">
        <v>50</v>
      </c>
      <c r="E26" s="1017">
        <v>1</v>
      </c>
      <c r="F26" s="1019">
        <v>1</v>
      </c>
      <c r="G26" s="1017">
        <v>6</v>
      </c>
      <c r="H26" s="1002">
        <f t="shared" si="9"/>
        <v>180</v>
      </c>
      <c r="I26" s="1003">
        <f>C26*F26*16.5*2</f>
        <v>990</v>
      </c>
      <c r="J26" s="1019" t="s">
        <v>1130</v>
      </c>
      <c r="K26" s="1019" t="s">
        <v>1130</v>
      </c>
      <c r="L26" s="1035" t="s">
        <v>1130</v>
      </c>
      <c r="M26" s="1036"/>
      <c r="N26" s="1036"/>
      <c r="O26" s="961"/>
      <c r="P26" s="962"/>
      <c r="Q26" s="962"/>
      <c r="R26" s="962"/>
      <c r="S26" s="962"/>
      <c r="T26" s="962"/>
      <c r="U26" s="962"/>
      <c r="V26" s="962"/>
      <c r="W26" s="962"/>
      <c r="X26" s="962"/>
      <c r="Y26" s="962"/>
      <c r="Z26" s="962"/>
    </row>
    <row r="27" spans="1:26" ht="14.25" customHeight="1">
      <c r="A27" s="1030" t="s">
        <v>591</v>
      </c>
      <c r="B27" s="1037" t="s">
        <v>1139</v>
      </c>
      <c r="C27" s="1038">
        <v>15</v>
      </c>
      <c r="D27" s="1039">
        <v>1</v>
      </c>
      <c r="E27" s="1038">
        <v>1</v>
      </c>
      <c r="F27" s="1040">
        <v>1</v>
      </c>
      <c r="G27" s="1041">
        <v>18</v>
      </c>
      <c r="H27" s="1002">
        <f t="shared" si="9"/>
        <v>270</v>
      </c>
      <c r="I27" s="1003">
        <f>C27*E27*F27*16.5*1.5</f>
        <v>371.25</v>
      </c>
      <c r="J27" s="1019" t="s">
        <v>1130</v>
      </c>
      <c r="K27" s="1019" t="s">
        <v>1130</v>
      </c>
      <c r="L27" s="1035" t="s">
        <v>1130</v>
      </c>
      <c r="M27" s="1036"/>
      <c r="N27" s="1036"/>
      <c r="O27" s="961"/>
      <c r="P27" s="962"/>
      <c r="Q27" s="962"/>
      <c r="R27" s="962"/>
      <c r="S27" s="962"/>
      <c r="T27" s="962"/>
      <c r="U27" s="962"/>
      <c r="V27" s="962"/>
      <c r="W27" s="962"/>
      <c r="X27" s="962"/>
      <c r="Y27" s="962"/>
      <c r="Z27" s="962"/>
    </row>
    <row r="28" spans="1:26" ht="44.25" customHeight="1">
      <c r="A28" s="1042" t="s">
        <v>1140</v>
      </c>
      <c r="B28" s="1043" t="s">
        <v>1141</v>
      </c>
      <c r="C28" s="1044">
        <f>SUM(C29:C36)</f>
        <v>24</v>
      </c>
      <c r="D28" s="1045"/>
      <c r="E28" s="1044">
        <f>SUM(E29:E36)</f>
        <v>8</v>
      </c>
      <c r="F28" s="1046"/>
      <c r="G28" s="1047">
        <f t="shared" ref="G28:L28" si="11">SUM(G29:G36)</f>
        <v>120</v>
      </c>
      <c r="H28" s="1025">
        <f t="shared" si="11"/>
        <v>360</v>
      </c>
      <c r="I28" s="1025">
        <f t="shared" si="11"/>
        <v>594</v>
      </c>
      <c r="J28" s="1025">
        <f t="shared" si="11"/>
        <v>0</v>
      </c>
      <c r="K28" s="1025">
        <f t="shared" si="11"/>
        <v>0</v>
      </c>
      <c r="L28" s="1025">
        <f t="shared" si="11"/>
        <v>0</v>
      </c>
      <c r="M28" s="1006"/>
      <c r="N28" s="1006"/>
      <c r="O28" s="936"/>
      <c r="P28" s="937"/>
      <c r="Q28" s="937"/>
      <c r="R28" s="937"/>
      <c r="S28" s="937"/>
      <c r="T28" s="937"/>
      <c r="U28" s="937"/>
      <c r="V28" s="937"/>
      <c r="W28" s="937"/>
      <c r="X28" s="937"/>
      <c r="Y28" s="937"/>
      <c r="Z28" s="937"/>
    </row>
    <row r="29" spans="1:26" ht="15.75" customHeight="1">
      <c r="A29" s="1048" t="s">
        <v>452</v>
      </c>
      <c r="B29" s="1028" t="s">
        <v>1142</v>
      </c>
      <c r="C29" s="999">
        <v>3</v>
      </c>
      <c r="D29" s="1049">
        <v>1.5</v>
      </c>
      <c r="E29" s="999">
        <v>1</v>
      </c>
      <c r="F29" s="1001">
        <v>1</v>
      </c>
      <c r="G29" s="999">
        <v>15</v>
      </c>
      <c r="H29" s="1002">
        <f t="shared" ref="H29:H36" si="12">C29*E29*F29*G29</f>
        <v>45</v>
      </c>
      <c r="I29" s="1003">
        <f t="shared" ref="I29:I36" si="13">C29*E29*F29*16.5*1.5</f>
        <v>74.25</v>
      </c>
      <c r="J29" s="1004"/>
      <c r="K29" s="1004"/>
      <c r="L29" s="1005"/>
      <c r="M29" s="1006"/>
      <c r="N29" s="1006"/>
      <c r="O29" s="936"/>
      <c r="P29" s="937"/>
      <c r="Q29" s="937"/>
      <c r="R29" s="937"/>
      <c r="S29" s="937"/>
      <c r="T29" s="937"/>
      <c r="U29" s="937"/>
      <c r="V29" s="937"/>
      <c r="W29" s="937"/>
      <c r="X29" s="937"/>
      <c r="Y29" s="937"/>
      <c r="Z29" s="937"/>
    </row>
    <row r="30" spans="1:26" ht="15.75" customHeight="1">
      <c r="A30" s="1048" t="s">
        <v>455</v>
      </c>
      <c r="B30" s="1050" t="s">
        <v>1143</v>
      </c>
      <c r="C30" s="1009">
        <v>3</v>
      </c>
      <c r="D30" s="1051">
        <v>1.5</v>
      </c>
      <c r="E30" s="1009">
        <v>1</v>
      </c>
      <c r="F30" s="1011">
        <v>1</v>
      </c>
      <c r="G30" s="1009">
        <v>15</v>
      </c>
      <c r="H30" s="1002">
        <f t="shared" si="12"/>
        <v>45</v>
      </c>
      <c r="I30" s="1003">
        <f t="shared" si="13"/>
        <v>74.25</v>
      </c>
      <c r="J30" s="1012"/>
      <c r="K30" s="1012"/>
      <c r="L30" s="1013"/>
      <c r="M30" s="1006"/>
      <c r="N30" s="1006"/>
      <c r="O30" s="936"/>
      <c r="P30" s="937"/>
      <c r="Q30" s="937"/>
      <c r="R30" s="937"/>
      <c r="S30" s="937"/>
      <c r="T30" s="937"/>
      <c r="U30" s="937"/>
      <c r="V30" s="937"/>
      <c r="W30" s="937"/>
      <c r="X30" s="937"/>
      <c r="Y30" s="937"/>
      <c r="Z30" s="937"/>
    </row>
    <row r="31" spans="1:26" ht="15.75" customHeight="1">
      <c r="A31" s="1048" t="s">
        <v>457</v>
      </c>
      <c r="B31" s="1050" t="s">
        <v>658</v>
      </c>
      <c r="C31" s="1009">
        <v>3</v>
      </c>
      <c r="D31" s="1051">
        <v>1.5</v>
      </c>
      <c r="E31" s="1009">
        <v>1</v>
      </c>
      <c r="F31" s="1011">
        <v>1</v>
      </c>
      <c r="G31" s="1009">
        <v>15</v>
      </c>
      <c r="H31" s="1002">
        <f t="shared" si="12"/>
        <v>45</v>
      </c>
      <c r="I31" s="1003">
        <f t="shared" si="13"/>
        <v>74.25</v>
      </c>
      <c r="J31" s="1012"/>
      <c r="K31" s="1012"/>
      <c r="L31" s="1013"/>
      <c r="M31" s="1006"/>
      <c r="N31" s="1006"/>
      <c r="O31" s="936"/>
      <c r="P31" s="937"/>
      <c r="Q31" s="937"/>
      <c r="R31" s="937"/>
      <c r="S31" s="937"/>
      <c r="T31" s="937"/>
      <c r="U31" s="937"/>
      <c r="V31" s="937"/>
      <c r="W31" s="937"/>
      <c r="X31" s="937"/>
      <c r="Y31" s="937"/>
      <c r="Z31" s="937"/>
    </row>
    <row r="32" spans="1:26" ht="15.75" customHeight="1">
      <c r="A32" s="1048" t="s">
        <v>459</v>
      </c>
      <c r="B32" s="1050" t="s">
        <v>1144</v>
      </c>
      <c r="C32" s="1009">
        <v>3</v>
      </c>
      <c r="D32" s="1051">
        <v>1.5</v>
      </c>
      <c r="E32" s="1009">
        <v>1</v>
      </c>
      <c r="F32" s="1011">
        <v>1</v>
      </c>
      <c r="G32" s="1009">
        <v>15</v>
      </c>
      <c r="H32" s="1002">
        <f t="shared" si="12"/>
        <v>45</v>
      </c>
      <c r="I32" s="1003">
        <f t="shared" si="13"/>
        <v>74.25</v>
      </c>
      <c r="J32" s="1012"/>
      <c r="K32" s="1012"/>
      <c r="L32" s="1013"/>
      <c r="M32" s="1006"/>
      <c r="N32" s="1006"/>
      <c r="O32" s="936"/>
      <c r="P32" s="937"/>
      <c r="Q32" s="937"/>
      <c r="R32" s="937"/>
      <c r="S32" s="937"/>
      <c r="T32" s="937"/>
      <c r="U32" s="937"/>
      <c r="V32" s="937"/>
      <c r="W32" s="937"/>
      <c r="X32" s="937"/>
      <c r="Y32" s="937"/>
      <c r="Z32" s="937"/>
    </row>
    <row r="33" spans="1:26" ht="15.75" customHeight="1">
      <c r="A33" s="1048" t="s">
        <v>462</v>
      </c>
      <c r="B33" s="1050" t="s">
        <v>1145</v>
      </c>
      <c r="C33" s="1009">
        <v>3</v>
      </c>
      <c r="D33" s="1051">
        <v>1.5</v>
      </c>
      <c r="E33" s="1009">
        <v>1</v>
      </c>
      <c r="F33" s="1011">
        <v>1</v>
      </c>
      <c r="G33" s="1009">
        <v>15</v>
      </c>
      <c r="H33" s="1002">
        <f t="shared" si="12"/>
        <v>45</v>
      </c>
      <c r="I33" s="1003">
        <f t="shared" si="13"/>
        <v>74.25</v>
      </c>
      <c r="J33" s="1011" t="s">
        <v>1130</v>
      </c>
      <c r="K33" s="1012"/>
      <c r="L33" s="1013"/>
      <c r="M33" s="1006"/>
      <c r="N33" s="1006"/>
      <c r="O33" s="936"/>
      <c r="P33" s="937"/>
      <c r="Q33" s="937"/>
      <c r="R33" s="937"/>
      <c r="S33" s="937"/>
      <c r="T33" s="937"/>
      <c r="U33" s="937"/>
      <c r="V33" s="937"/>
      <c r="W33" s="937"/>
      <c r="X33" s="937"/>
      <c r="Y33" s="937"/>
      <c r="Z33" s="937"/>
    </row>
    <row r="34" spans="1:26" ht="14.25" customHeight="1">
      <c r="A34" s="1048" t="s">
        <v>465</v>
      </c>
      <c r="B34" s="1052" t="s">
        <v>1146</v>
      </c>
      <c r="C34" s="1009">
        <v>3</v>
      </c>
      <c r="D34" s="1051">
        <v>1.5</v>
      </c>
      <c r="E34" s="1009">
        <v>1</v>
      </c>
      <c r="F34" s="1011">
        <v>1</v>
      </c>
      <c r="G34" s="1009">
        <v>15</v>
      </c>
      <c r="H34" s="1002">
        <f t="shared" si="12"/>
        <v>45</v>
      </c>
      <c r="I34" s="1003">
        <f t="shared" si="13"/>
        <v>74.25</v>
      </c>
      <c r="J34" s="1053"/>
      <c r="K34" s="1053"/>
      <c r="L34" s="1053"/>
      <c r="M34" s="1006"/>
      <c r="N34" s="1006"/>
      <c r="O34" s="936"/>
      <c r="P34" s="937"/>
      <c r="Q34" s="937"/>
      <c r="R34" s="937"/>
      <c r="S34" s="937"/>
      <c r="T34" s="937"/>
      <c r="U34" s="937"/>
      <c r="V34" s="937"/>
      <c r="W34" s="937"/>
      <c r="X34" s="937"/>
      <c r="Y34" s="937"/>
      <c r="Z34" s="937"/>
    </row>
    <row r="35" spans="1:26" ht="15.75" customHeight="1">
      <c r="A35" s="1048" t="s">
        <v>468</v>
      </c>
      <c r="B35" s="1052" t="s">
        <v>1147</v>
      </c>
      <c r="C35" s="1009">
        <v>3</v>
      </c>
      <c r="D35" s="1051">
        <v>1.5</v>
      </c>
      <c r="E35" s="1009">
        <v>1</v>
      </c>
      <c r="F35" s="1011">
        <v>1</v>
      </c>
      <c r="G35" s="1009">
        <v>15</v>
      </c>
      <c r="H35" s="1002">
        <f t="shared" si="12"/>
        <v>45</v>
      </c>
      <c r="I35" s="1003">
        <f t="shared" si="13"/>
        <v>74.25</v>
      </c>
      <c r="J35" s="1053"/>
      <c r="K35" s="1053"/>
      <c r="L35" s="1053"/>
      <c r="M35" s="1006"/>
      <c r="N35" s="1006"/>
      <c r="O35" s="936"/>
      <c r="P35" s="937"/>
      <c r="Q35" s="937"/>
      <c r="R35" s="937"/>
      <c r="S35" s="937"/>
      <c r="T35" s="937"/>
      <c r="U35" s="937"/>
      <c r="V35" s="937"/>
      <c r="W35" s="937"/>
      <c r="X35" s="937"/>
      <c r="Y35" s="937"/>
      <c r="Z35" s="937"/>
    </row>
    <row r="36" spans="1:26" ht="15.75" customHeight="1">
      <c r="A36" s="1048" t="s">
        <v>471</v>
      </c>
      <c r="B36" s="1054" t="s">
        <v>1148</v>
      </c>
      <c r="C36" s="1055">
        <v>3</v>
      </c>
      <c r="D36" s="1056">
        <v>1.5</v>
      </c>
      <c r="E36" s="1055">
        <v>1</v>
      </c>
      <c r="F36" s="1057">
        <v>1</v>
      </c>
      <c r="G36" s="1055">
        <v>15</v>
      </c>
      <c r="H36" s="1002">
        <f t="shared" si="12"/>
        <v>45</v>
      </c>
      <c r="I36" s="1003">
        <f t="shared" si="13"/>
        <v>74.25</v>
      </c>
      <c r="J36" s="1058"/>
      <c r="K36" s="1058"/>
      <c r="L36" s="1058"/>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694"/>
      <c r="I38" s="695"/>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5" t="s">
        <v>647</v>
      </c>
      <c r="J39" s="2874"/>
      <c r="K39" s="2874"/>
      <c r="L39" s="2874"/>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19" t="s">
        <v>650</v>
      </c>
      <c r="J40" s="2874"/>
      <c r="K40" s="2874"/>
      <c r="L40" s="2874"/>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0" t="s">
        <v>652</v>
      </c>
      <c r="J45" s="2874"/>
      <c r="K45" s="2874"/>
      <c r="L45" s="2874"/>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45:L45"/>
    <mergeCell ref="J7:L7"/>
    <mergeCell ref="M7:N7"/>
    <mergeCell ref="A1:C1"/>
    <mergeCell ref="A2:C2"/>
    <mergeCell ref="J2:L2"/>
    <mergeCell ref="A3:M3"/>
    <mergeCell ref="A4:L4"/>
    <mergeCell ref="A5:L5"/>
    <mergeCell ref="A7:A8"/>
    <mergeCell ref="G7:G8"/>
    <mergeCell ref="H7:H8"/>
    <mergeCell ref="I7:I8"/>
    <mergeCell ref="I39:L39"/>
    <mergeCell ref="I40:L40"/>
    <mergeCell ref="B7:B8"/>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sheetPr>
  <dimension ref="A1:Z1000"/>
  <sheetViews>
    <sheetView topLeftCell="B35"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8.7265625" customWidth="1"/>
    <col min="15" max="15" width="18.54296875" customWidth="1"/>
    <col min="16" max="26" width="8.7265625" customWidth="1"/>
  </cols>
  <sheetData>
    <row r="1" spans="1:26" ht="14.25" customHeight="1">
      <c r="A1" s="2903" t="s">
        <v>0</v>
      </c>
      <c r="B1" s="2874"/>
      <c r="C1" s="2874"/>
      <c r="D1" s="278"/>
      <c r="E1" s="3"/>
      <c r="F1" s="3"/>
      <c r="G1" s="3"/>
      <c r="H1" s="3"/>
      <c r="I1" s="279" t="s">
        <v>1149</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1150</v>
      </c>
      <c r="J10" s="438"/>
      <c r="K10" s="438"/>
      <c r="L10" s="446"/>
      <c r="M10" s="295"/>
      <c r="N10" s="295"/>
      <c r="O10" s="500"/>
      <c r="P10" s="296"/>
      <c r="Q10" s="296"/>
      <c r="R10" s="296"/>
      <c r="S10" s="296"/>
      <c r="T10" s="296"/>
      <c r="U10" s="296"/>
      <c r="V10" s="296"/>
      <c r="W10" s="296"/>
      <c r="X10" s="296"/>
      <c r="Y10" s="296"/>
      <c r="Z10" s="296"/>
    </row>
    <row r="11" spans="1:26" ht="84" customHeight="1">
      <c r="A11" s="307" t="s">
        <v>84</v>
      </c>
      <c r="B11" s="315" t="s">
        <v>712</v>
      </c>
      <c r="C11" s="311">
        <f t="shared" ref="C11:L11" si="0">C12</f>
        <v>102</v>
      </c>
      <c r="D11" s="311">
        <f t="shared" si="0"/>
        <v>0</v>
      </c>
      <c r="E11" s="311">
        <f t="shared" si="0"/>
        <v>28</v>
      </c>
      <c r="F11" s="311">
        <f t="shared" si="0"/>
        <v>0</v>
      </c>
      <c r="G11" s="311">
        <f t="shared" si="0"/>
        <v>228</v>
      </c>
      <c r="H11" s="311">
        <f t="shared" si="0"/>
        <v>1155</v>
      </c>
      <c r="I11" s="311">
        <f t="shared" si="0"/>
        <v>2505.9464285714289</v>
      </c>
      <c r="J11" s="311">
        <f t="shared" si="0"/>
        <v>2327.2321428571431</v>
      </c>
      <c r="K11" s="311">
        <f t="shared" si="0"/>
        <v>178.71428571428572</v>
      </c>
      <c r="L11" s="311">
        <f t="shared" si="0"/>
        <v>0</v>
      </c>
      <c r="M11" s="288"/>
      <c r="N11" s="288"/>
      <c r="O11" s="1060" t="s">
        <v>1151</v>
      </c>
      <c r="P11" s="257"/>
      <c r="Q11" s="257"/>
      <c r="R11" s="257"/>
      <c r="S11" s="257"/>
      <c r="T11" s="257"/>
      <c r="U11" s="257"/>
      <c r="V11" s="257"/>
      <c r="W11" s="257"/>
      <c r="X11" s="257"/>
      <c r="Y11" s="257"/>
      <c r="Z11" s="257"/>
    </row>
    <row r="12" spans="1:26" ht="27" customHeight="1">
      <c r="A12" s="987" t="s">
        <v>213</v>
      </c>
      <c r="B12" s="988" t="s">
        <v>1127</v>
      </c>
      <c r="C12" s="989">
        <f t="shared" ref="C12:L12" si="1">C13+C29</f>
        <v>102</v>
      </c>
      <c r="D12" s="989">
        <f t="shared" si="1"/>
        <v>0</v>
      </c>
      <c r="E12" s="989">
        <f t="shared" si="1"/>
        <v>28</v>
      </c>
      <c r="F12" s="989">
        <f t="shared" si="1"/>
        <v>0</v>
      </c>
      <c r="G12" s="989">
        <f t="shared" si="1"/>
        <v>228</v>
      </c>
      <c r="H12" s="989">
        <f t="shared" si="1"/>
        <v>1155</v>
      </c>
      <c r="I12" s="989">
        <f t="shared" si="1"/>
        <v>2505.9464285714289</v>
      </c>
      <c r="J12" s="989">
        <f t="shared" si="1"/>
        <v>2327.2321428571431</v>
      </c>
      <c r="K12" s="989">
        <f t="shared" si="1"/>
        <v>178.71428571428572</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C14+C28</f>
        <v>57</v>
      </c>
      <c r="D13" s="993"/>
      <c r="E13" s="993">
        <f>E14+E28</f>
        <v>13</v>
      </c>
      <c r="F13" s="993"/>
      <c r="G13" s="993">
        <f>G14+G28</f>
        <v>143</v>
      </c>
      <c r="H13" s="994">
        <f t="shared" ref="H13:L13" si="2">H14+H24</f>
        <v>900</v>
      </c>
      <c r="I13" s="994">
        <f t="shared" si="2"/>
        <v>1873</v>
      </c>
      <c r="J13" s="994">
        <f t="shared" si="2"/>
        <v>1820.875</v>
      </c>
      <c r="K13" s="994">
        <f t="shared" si="2"/>
        <v>52.125</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SUM(C15:C23)</f>
        <v>27</v>
      </c>
      <c r="D14" s="993"/>
      <c r="E14" s="993">
        <f>SUM(E15:E23)</f>
        <v>10</v>
      </c>
      <c r="F14" s="993"/>
      <c r="G14" s="993">
        <f t="shared" ref="G14:L14" si="3">SUM(G15:G23)</f>
        <v>140</v>
      </c>
      <c r="H14" s="993">
        <f t="shared" si="3"/>
        <v>420</v>
      </c>
      <c r="I14" s="993">
        <f t="shared" si="3"/>
        <v>813</v>
      </c>
      <c r="J14" s="993">
        <f t="shared" si="3"/>
        <v>760.875</v>
      </c>
      <c r="K14" s="993">
        <f t="shared" si="3"/>
        <v>52.125</v>
      </c>
      <c r="L14" s="993">
        <f t="shared" si="3"/>
        <v>0</v>
      </c>
      <c r="M14" s="995"/>
      <c r="N14" s="995"/>
      <c r="O14" s="923"/>
      <c r="P14" s="924"/>
      <c r="Q14" s="924"/>
      <c r="R14" s="924"/>
      <c r="S14" s="924"/>
      <c r="T14" s="924"/>
      <c r="U14" s="924"/>
      <c r="V14" s="924"/>
      <c r="W14" s="924"/>
      <c r="X14" s="924"/>
      <c r="Y14" s="924"/>
      <c r="Z14" s="924"/>
    </row>
    <row r="15" spans="1:26" ht="15.75" customHeight="1">
      <c r="A15" s="1048" t="s">
        <v>436</v>
      </c>
      <c r="B15" s="1061" t="s">
        <v>1152</v>
      </c>
      <c r="C15" s="1062">
        <v>3</v>
      </c>
      <c r="D15" s="1063">
        <v>1</v>
      </c>
      <c r="E15" s="1062">
        <v>1</v>
      </c>
      <c r="F15" s="1064">
        <v>1</v>
      </c>
      <c r="G15" s="1062">
        <v>17</v>
      </c>
      <c r="H15" s="1065">
        <f t="shared" ref="H15:H23" si="4">C15*G15</f>
        <v>51</v>
      </c>
      <c r="I15" s="1066">
        <f t="shared" ref="I15:I22" si="5">E15*34.75*1.5</f>
        <v>52.125</v>
      </c>
      <c r="J15" s="1067">
        <f>I15</f>
        <v>52.125</v>
      </c>
      <c r="K15" s="1068"/>
      <c r="L15" s="1069"/>
      <c r="M15" s="995"/>
      <c r="N15" s="995"/>
      <c r="O15" s="1070" t="s">
        <v>1153</v>
      </c>
      <c r="P15" s="1071"/>
      <c r="Q15" s="1071"/>
      <c r="R15" s="1071"/>
      <c r="S15" s="1071"/>
      <c r="T15" s="1071"/>
      <c r="U15" s="1071"/>
      <c r="V15" s="1071"/>
      <c r="W15" s="924"/>
      <c r="X15" s="924"/>
      <c r="Y15" s="924"/>
      <c r="Z15" s="924"/>
    </row>
    <row r="16" spans="1:26" ht="15.75" customHeight="1">
      <c r="A16" s="1048" t="s">
        <v>440</v>
      </c>
      <c r="B16" s="1072" t="s">
        <v>1154</v>
      </c>
      <c r="C16" s="1073">
        <v>3</v>
      </c>
      <c r="D16" s="1074">
        <v>1</v>
      </c>
      <c r="E16" s="1073">
        <v>1</v>
      </c>
      <c r="F16" s="1075">
        <v>1</v>
      </c>
      <c r="G16" s="1073">
        <v>17</v>
      </c>
      <c r="H16" s="1065">
        <f t="shared" si="4"/>
        <v>51</v>
      </c>
      <c r="I16" s="1066">
        <f t="shared" si="5"/>
        <v>52.125</v>
      </c>
      <c r="J16" s="1076"/>
      <c r="K16" s="1077">
        <f>I16</f>
        <v>52.125</v>
      </c>
      <c r="L16" s="1078"/>
      <c r="M16" s="995"/>
      <c r="N16" s="995"/>
      <c r="O16" s="923"/>
      <c r="P16" s="924"/>
      <c r="Q16" s="924"/>
      <c r="R16" s="924"/>
      <c r="S16" s="924"/>
      <c r="T16" s="924"/>
      <c r="U16" s="924"/>
      <c r="V16" s="924"/>
      <c r="W16" s="924"/>
      <c r="X16" s="924"/>
      <c r="Y16" s="924"/>
      <c r="Z16" s="924"/>
    </row>
    <row r="17" spans="1:26" ht="15.75" customHeight="1">
      <c r="A17" s="1048" t="s">
        <v>443</v>
      </c>
      <c r="B17" s="1072" t="s">
        <v>1155</v>
      </c>
      <c r="C17" s="1073">
        <v>3</v>
      </c>
      <c r="D17" s="1074">
        <v>1</v>
      </c>
      <c r="E17" s="1073">
        <v>1</v>
      </c>
      <c r="F17" s="1075">
        <v>1</v>
      </c>
      <c r="G17" s="1073">
        <v>17</v>
      </c>
      <c r="H17" s="1065">
        <f t="shared" si="4"/>
        <v>51</v>
      </c>
      <c r="I17" s="1066">
        <f t="shared" si="5"/>
        <v>52.125</v>
      </c>
      <c r="J17" s="1079">
        <f t="shared" ref="J17:J23" si="6">I17</f>
        <v>52.125</v>
      </c>
      <c r="K17" s="1080"/>
      <c r="L17" s="1078"/>
      <c r="M17" s="995"/>
      <c r="N17" s="995"/>
      <c r="O17" s="923"/>
      <c r="P17" s="924"/>
      <c r="Q17" s="924"/>
      <c r="R17" s="924"/>
      <c r="S17" s="924"/>
      <c r="T17" s="924"/>
      <c r="U17" s="924"/>
      <c r="V17" s="924"/>
      <c r="W17" s="924"/>
      <c r="X17" s="924"/>
      <c r="Y17" s="924"/>
      <c r="Z17" s="924"/>
    </row>
    <row r="18" spans="1:26" ht="15.75" customHeight="1">
      <c r="A18" s="1048" t="s">
        <v>446</v>
      </c>
      <c r="B18" s="1072" t="s">
        <v>1156</v>
      </c>
      <c r="C18" s="1073">
        <v>3</v>
      </c>
      <c r="D18" s="1074">
        <v>1</v>
      </c>
      <c r="E18" s="1073">
        <v>1</v>
      </c>
      <c r="F18" s="1075">
        <v>1</v>
      </c>
      <c r="G18" s="1073">
        <v>17</v>
      </c>
      <c r="H18" s="1065">
        <f t="shared" si="4"/>
        <v>51</v>
      </c>
      <c r="I18" s="1066">
        <f t="shared" si="5"/>
        <v>52.125</v>
      </c>
      <c r="J18" s="1079">
        <f t="shared" si="6"/>
        <v>52.125</v>
      </c>
      <c r="K18" s="1080"/>
      <c r="L18" s="1078"/>
      <c r="M18" s="995"/>
      <c r="N18" s="995"/>
      <c r="O18" s="923"/>
      <c r="P18" s="924"/>
      <c r="Q18" s="924"/>
      <c r="R18" s="924"/>
      <c r="S18" s="924"/>
      <c r="T18" s="924"/>
      <c r="U18" s="924"/>
      <c r="V18" s="924"/>
      <c r="W18" s="924"/>
      <c r="X18" s="924"/>
      <c r="Y18" s="924"/>
      <c r="Z18" s="924"/>
    </row>
    <row r="19" spans="1:26" ht="14.25" customHeight="1">
      <c r="A19" s="1048" t="s">
        <v>449</v>
      </c>
      <c r="B19" s="1072" t="s">
        <v>1157</v>
      </c>
      <c r="C19" s="1073">
        <v>3</v>
      </c>
      <c r="D19" s="1074">
        <v>1</v>
      </c>
      <c r="E19" s="1073">
        <v>1</v>
      </c>
      <c r="F19" s="1075">
        <v>1</v>
      </c>
      <c r="G19" s="1073">
        <v>17</v>
      </c>
      <c r="H19" s="1065">
        <f t="shared" si="4"/>
        <v>51</v>
      </c>
      <c r="I19" s="1066">
        <f t="shared" si="5"/>
        <v>52.125</v>
      </c>
      <c r="J19" s="1079">
        <f t="shared" si="6"/>
        <v>52.125</v>
      </c>
      <c r="K19" s="1080"/>
      <c r="L19" s="1078"/>
      <c r="M19" s="1006"/>
      <c r="N19" s="1006"/>
      <c r="O19" s="936"/>
      <c r="P19" s="937"/>
      <c r="Q19" s="937"/>
      <c r="R19" s="937"/>
      <c r="S19" s="937"/>
      <c r="T19" s="937"/>
      <c r="U19" s="937"/>
      <c r="V19" s="937"/>
      <c r="W19" s="937"/>
      <c r="X19" s="937"/>
      <c r="Y19" s="937"/>
      <c r="Z19" s="937"/>
    </row>
    <row r="20" spans="1:26" ht="14.25" customHeight="1">
      <c r="A20" s="1048" t="s">
        <v>452</v>
      </c>
      <c r="B20" s="1072" t="s">
        <v>1158</v>
      </c>
      <c r="C20" s="1073">
        <v>3</v>
      </c>
      <c r="D20" s="1074">
        <v>1</v>
      </c>
      <c r="E20" s="1073">
        <v>1</v>
      </c>
      <c r="F20" s="1075">
        <v>1</v>
      </c>
      <c r="G20" s="1073">
        <v>17</v>
      </c>
      <c r="H20" s="1065">
        <f t="shared" si="4"/>
        <v>51</v>
      </c>
      <c r="I20" s="1066">
        <f t="shared" si="5"/>
        <v>52.125</v>
      </c>
      <c r="J20" s="1079">
        <f t="shared" si="6"/>
        <v>52.125</v>
      </c>
      <c r="K20" s="1080"/>
      <c r="L20" s="1078"/>
      <c r="M20" s="1006"/>
      <c r="N20" s="1006"/>
      <c r="O20" s="936"/>
      <c r="P20" s="937"/>
      <c r="Q20" s="937"/>
      <c r="R20" s="937"/>
      <c r="S20" s="937"/>
      <c r="T20" s="937"/>
      <c r="U20" s="937"/>
      <c r="V20" s="937"/>
      <c r="W20" s="937"/>
      <c r="X20" s="937"/>
      <c r="Y20" s="937"/>
      <c r="Z20" s="937"/>
    </row>
    <row r="21" spans="1:26" ht="15.75" customHeight="1">
      <c r="A21" s="1048" t="s">
        <v>455</v>
      </c>
      <c r="B21" s="1072" t="s">
        <v>1159</v>
      </c>
      <c r="C21" s="1073">
        <v>3</v>
      </c>
      <c r="D21" s="1074">
        <v>1</v>
      </c>
      <c r="E21" s="1073">
        <v>1</v>
      </c>
      <c r="F21" s="1075">
        <v>1</v>
      </c>
      <c r="G21" s="1073">
        <v>17</v>
      </c>
      <c r="H21" s="1065">
        <f t="shared" si="4"/>
        <v>51</v>
      </c>
      <c r="I21" s="1066">
        <f t="shared" si="5"/>
        <v>52.125</v>
      </c>
      <c r="J21" s="1079">
        <f t="shared" si="6"/>
        <v>52.125</v>
      </c>
      <c r="K21" s="1080"/>
      <c r="L21" s="1078"/>
      <c r="M21" s="1006"/>
      <c r="N21" s="1006"/>
      <c r="O21" s="936"/>
      <c r="P21" s="937"/>
      <c r="Q21" s="937"/>
      <c r="R21" s="937"/>
      <c r="S21" s="937"/>
      <c r="T21" s="937"/>
      <c r="U21" s="937"/>
      <c r="V21" s="937"/>
      <c r="W21" s="937"/>
      <c r="X21" s="937"/>
      <c r="Y21" s="937"/>
      <c r="Z21" s="937"/>
    </row>
    <row r="22" spans="1:26" ht="15.75" customHeight="1">
      <c r="A22" s="1048" t="s">
        <v>457</v>
      </c>
      <c r="B22" s="1072" t="s">
        <v>1160</v>
      </c>
      <c r="C22" s="1073">
        <v>3</v>
      </c>
      <c r="D22" s="1074">
        <v>1</v>
      </c>
      <c r="E22" s="1073">
        <v>1</v>
      </c>
      <c r="F22" s="1075">
        <v>1</v>
      </c>
      <c r="G22" s="1073">
        <v>17</v>
      </c>
      <c r="H22" s="1065">
        <f t="shared" si="4"/>
        <v>51</v>
      </c>
      <c r="I22" s="1066">
        <f t="shared" si="5"/>
        <v>52.125</v>
      </c>
      <c r="J22" s="1079">
        <f t="shared" si="6"/>
        <v>52.125</v>
      </c>
      <c r="K22" s="1080"/>
      <c r="L22" s="1078"/>
      <c r="M22" s="1006"/>
      <c r="N22" s="1006"/>
      <c r="O22" s="936"/>
      <c r="P22" s="937"/>
      <c r="Q22" s="937"/>
      <c r="R22" s="937"/>
      <c r="S22" s="937"/>
      <c r="T22" s="937"/>
      <c r="U22" s="937"/>
      <c r="V22" s="937"/>
      <c r="W22" s="937"/>
      <c r="X22" s="937"/>
      <c r="Y22" s="937"/>
      <c r="Z22" s="937"/>
    </row>
    <row r="23" spans="1:26" ht="15.75" customHeight="1">
      <c r="A23" s="1081" t="s">
        <v>459</v>
      </c>
      <c r="B23" s="1082" t="s">
        <v>1161</v>
      </c>
      <c r="C23" s="1083">
        <v>3</v>
      </c>
      <c r="D23" s="1084">
        <v>99</v>
      </c>
      <c r="E23" s="1083">
        <v>2</v>
      </c>
      <c r="F23" s="1085">
        <v>1</v>
      </c>
      <c r="G23" s="1083">
        <v>4</v>
      </c>
      <c r="H23" s="1086">
        <f t="shared" si="4"/>
        <v>12</v>
      </c>
      <c r="I23" s="1086">
        <f>D23*G23</f>
        <v>396</v>
      </c>
      <c r="J23" s="1085">
        <f t="shared" si="6"/>
        <v>396</v>
      </c>
      <c r="K23" s="1080"/>
      <c r="L23" s="1078"/>
      <c r="M23" s="1014"/>
      <c r="N23" s="1014"/>
      <c r="O23" s="938"/>
      <c r="P23" s="939"/>
      <c r="Q23" s="939"/>
      <c r="R23" s="939"/>
      <c r="S23" s="939"/>
      <c r="T23" s="939"/>
      <c r="U23" s="939"/>
      <c r="V23" s="939"/>
      <c r="W23" s="939"/>
      <c r="X23" s="939"/>
      <c r="Y23" s="939"/>
      <c r="Z23" s="939"/>
    </row>
    <row r="24" spans="1:26" ht="15.75" customHeight="1">
      <c r="A24" s="1020" t="s">
        <v>220</v>
      </c>
      <c r="B24" s="1021" t="s">
        <v>1136</v>
      </c>
      <c r="C24" s="1022"/>
      <c r="D24" s="1023"/>
      <c r="E24" s="1022"/>
      <c r="F24" s="1024"/>
      <c r="G24" s="1022"/>
      <c r="H24" s="1025">
        <f t="shared" ref="H24:L24" si="7">SUM(H25:H28)</f>
        <v>480</v>
      </c>
      <c r="I24" s="1026">
        <f t="shared" si="7"/>
        <v>1060</v>
      </c>
      <c r="J24" s="1026">
        <f t="shared" si="7"/>
        <v>1060</v>
      </c>
      <c r="K24" s="1026">
        <f t="shared" si="7"/>
        <v>0</v>
      </c>
      <c r="L24" s="1026">
        <f t="shared" si="7"/>
        <v>0</v>
      </c>
      <c r="M24" s="1006"/>
      <c r="N24" s="1006"/>
      <c r="O24" s="936"/>
      <c r="P24" s="937"/>
      <c r="Q24" s="937"/>
      <c r="R24" s="937"/>
      <c r="S24" s="937"/>
      <c r="T24" s="937"/>
      <c r="U24" s="937"/>
      <c r="V24" s="937"/>
      <c r="W24" s="937"/>
      <c r="X24" s="937"/>
      <c r="Y24" s="937"/>
      <c r="Z24" s="937"/>
    </row>
    <row r="25" spans="1:26" ht="15.75" customHeight="1">
      <c r="A25" s="1087" t="s">
        <v>584</v>
      </c>
      <c r="B25" s="1061" t="s">
        <v>1137</v>
      </c>
      <c r="C25" s="1062">
        <v>6</v>
      </c>
      <c r="D25" s="1062">
        <v>14</v>
      </c>
      <c r="E25" s="1062">
        <v>9</v>
      </c>
      <c r="F25" s="1064">
        <v>1</v>
      </c>
      <c r="G25" s="1062">
        <v>9</v>
      </c>
      <c r="H25" s="1065">
        <f t="shared" ref="H25:H28" si="8">C25*G25</f>
        <v>54</v>
      </c>
      <c r="I25" s="1088">
        <f t="shared" ref="I25:I28" si="9">D25*G25</f>
        <v>126</v>
      </c>
      <c r="J25" s="1064">
        <f t="shared" ref="J25:J27" si="10">I25</f>
        <v>126</v>
      </c>
      <c r="K25" s="1068"/>
      <c r="L25" s="1069"/>
      <c r="M25" s="1029"/>
      <c r="N25" s="1029"/>
      <c r="O25" s="955"/>
      <c r="P25" s="956"/>
      <c r="Q25" s="956"/>
      <c r="R25" s="956"/>
      <c r="S25" s="956"/>
      <c r="T25" s="956"/>
      <c r="U25" s="956"/>
      <c r="V25" s="956"/>
      <c r="W25" s="956"/>
      <c r="X25" s="956"/>
      <c r="Y25" s="956"/>
      <c r="Z25" s="956"/>
    </row>
    <row r="26" spans="1:26" ht="15.75" customHeight="1">
      <c r="A26" s="1087" t="s">
        <v>586</v>
      </c>
      <c r="B26" s="1089" t="s">
        <v>1097</v>
      </c>
      <c r="C26" s="1073">
        <v>15</v>
      </c>
      <c r="D26" s="1073">
        <v>35</v>
      </c>
      <c r="E26" s="1073">
        <v>17</v>
      </c>
      <c r="F26" s="1075">
        <v>1</v>
      </c>
      <c r="G26" s="1073">
        <v>17</v>
      </c>
      <c r="H26" s="1090">
        <f t="shared" si="8"/>
        <v>255</v>
      </c>
      <c r="I26" s="1091">
        <f t="shared" si="9"/>
        <v>595</v>
      </c>
      <c r="J26" s="1075">
        <f t="shared" si="10"/>
        <v>595</v>
      </c>
      <c r="K26" s="1080"/>
      <c r="L26" s="1078"/>
      <c r="M26" s="1029"/>
      <c r="N26" s="1029"/>
      <c r="O26" s="955"/>
      <c r="P26" s="956"/>
      <c r="Q26" s="956"/>
      <c r="R26" s="956"/>
      <c r="S26" s="956"/>
      <c r="T26" s="956"/>
      <c r="U26" s="956"/>
      <c r="V26" s="956"/>
      <c r="W26" s="956"/>
      <c r="X26" s="956"/>
      <c r="Y26" s="956"/>
      <c r="Z26" s="956"/>
    </row>
    <row r="27" spans="1:26" ht="15.75" customHeight="1">
      <c r="A27" s="1087" t="s">
        <v>587</v>
      </c>
      <c r="B27" s="1089" t="s">
        <v>1138</v>
      </c>
      <c r="C27" s="1073">
        <v>9</v>
      </c>
      <c r="D27" s="1073">
        <v>21</v>
      </c>
      <c r="E27" s="1073">
        <v>9</v>
      </c>
      <c r="F27" s="1075">
        <v>1</v>
      </c>
      <c r="G27" s="1073">
        <v>9</v>
      </c>
      <c r="H27" s="1090">
        <f t="shared" si="8"/>
        <v>81</v>
      </c>
      <c r="I27" s="1091">
        <f t="shared" si="9"/>
        <v>189</v>
      </c>
      <c r="J27" s="1075">
        <f t="shared" si="10"/>
        <v>189</v>
      </c>
      <c r="K27" s="1080"/>
      <c r="L27" s="1078"/>
      <c r="M27" s="1029"/>
      <c r="N27" s="1029"/>
      <c r="O27" s="955"/>
      <c r="P27" s="956"/>
      <c r="Q27" s="956"/>
      <c r="R27" s="956"/>
      <c r="S27" s="956"/>
      <c r="T27" s="956"/>
      <c r="U27" s="956"/>
      <c r="V27" s="956"/>
      <c r="W27" s="956"/>
      <c r="X27" s="956"/>
      <c r="Y27" s="956"/>
      <c r="Z27" s="956"/>
    </row>
    <row r="28" spans="1:26" ht="15.75" customHeight="1">
      <c r="A28" s="1092" t="s">
        <v>589</v>
      </c>
      <c r="B28" s="1093" t="s">
        <v>1101</v>
      </c>
      <c r="C28" s="1083">
        <v>30</v>
      </c>
      <c r="D28" s="1083">
        <v>50</v>
      </c>
      <c r="E28" s="1083">
        <v>3</v>
      </c>
      <c r="F28" s="1085">
        <v>1</v>
      </c>
      <c r="G28" s="1083">
        <v>3</v>
      </c>
      <c r="H28" s="1086">
        <f t="shared" si="8"/>
        <v>90</v>
      </c>
      <c r="I28" s="1094">
        <f t="shared" si="9"/>
        <v>150</v>
      </c>
      <c r="J28" s="1085">
        <v>150</v>
      </c>
      <c r="K28" s="1080"/>
      <c r="L28" s="1078"/>
      <c r="M28" s="1036"/>
      <c r="N28" s="1036"/>
      <c r="O28" s="961"/>
      <c r="P28" s="962"/>
      <c r="Q28" s="962"/>
      <c r="R28" s="962"/>
      <c r="S28" s="962"/>
      <c r="T28" s="962"/>
      <c r="U28" s="962"/>
      <c r="V28" s="962"/>
      <c r="W28" s="962"/>
      <c r="X28" s="962"/>
      <c r="Y28" s="962"/>
      <c r="Z28" s="962"/>
    </row>
    <row r="29" spans="1:26" ht="44.25" customHeight="1">
      <c r="A29" s="1042" t="s">
        <v>1140</v>
      </c>
      <c r="B29" s="1043" t="s">
        <v>1162</v>
      </c>
      <c r="C29" s="1044">
        <f>SUM(C30:C44)</f>
        <v>45</v>
      </c>
      <c r="D29" s="1045"/>
      <c r="E29" s="1044">
        <f>SUM(E30:E44)</f>
        <v>15</v>
      </c>
      <c r="F29" s="1046"/>
      <c r="G29" s="1047">
        <f t="shared" ref="G29:L29" si="11">SUM(G30:G44)</f>
        <v>85</v>
      </c>
      <c r="H29" s="1025">
        <f t="shared" si="11"/>
        <v>255</v>
      </c>
      <c r="I29" s="1025">
        <f t="shared" si="11"/>
        <v>632.9464285714289</v>
      </c>
      <c r="J29" s="1025">
        <f t="shared" si="11"/>
        <v>506.357142857143</v>
      </c>
      <c r="K29" s="1025">
        <f t="shared" si="11"/>
        <v>126.58928571428572</v>
      </c>
      <c r="L29" s="1025">
        <f t="shared" si="11"/>
        <v>0</v>
      </c>
      <c r="M29" s="1006"/>
      <c r="N29" s="1006"/>
      <c r="O29" s="936"/>
      <c r="P29" s="937"/>
      <c r="Q29" s="937"/>
      <c r="R29" s="937"/>
      <c r="S29" s="937"/>
      <c r="T29" s="937"/>
      <c r="U29" s="937"/>
      <c r="V29" s="937"/>
      <c r="W29" s="937"/>
      <c r="X29" s="937"/>
      <c r="Y29" s="937"/>
      <c r="Z29" s="937"/>
    </row>
    <row r="30" spans="1:26" ht="14.25" customHeight="1">
      <c r="A30" s="1095" t="s">
        <v>436</v>
      </c>
      <c r="B30" s="1096" t="s">
        <v>1163</v>
      </c>
      <c r="C30" s="1062">
        <v>3</v>
      </c>
      <c r="D30" s="1063">
        <v>1</v>
      </c>
      <c r="E30" s="1062">
        <v>1</v>
      </c>
      <c r="F30" s="1064">
        <v>1</v>
      </c>
      <c r="G30" s="1062">
        <v>7</v>
      </c>
      <c r="H30" s="1065">
        <f t="shared" ref="H30:H44" si="12">C30*G30</f>
        <v>21</v>
      </c>
      <c r="I30" s="1066">
        <f t="shared" ref="I30:I34" si="13">E30*34.75*1.5</f>
        <v>52.125</v>
      </c>
      <c r="J30" s="1067">
        <f t="shared" ref="J30:J33" si="14">I30</f>
        <v>52.125</v>
      </c>
      <c r="K30" s="1097"/>
      <c r="L30" s="1069"/>
      <c r="M30" s="1006"/>
      <c r="N30" s="1006"/>
      <c r="O30" s="936"/>
      <c r="P30" s="937"/>
      <c r="Q30" s="937"/>
      <c r="R30" s="937"/>
      <c r="S30" s="937"/>
      <c r="T30" s="937"/>
      <c r="U30" s="937"/>
      <c r="V30" s="937"/>
      <c r="W30" s="937"/>
      <c r="X30" s="937"/>
      <c r="Y30" s="937"/>
      <c r="Z30" s="937"/>
    </row>
    <row r="31" spans="1:26" ht="14.25" customHeight="1">
      <c r="A31" s="1098" t="s">
        <v>440</v>
      </c>
      <c r="B31" s="1099" t="s">
        <v>1164</v>
      </c>
      <c r="C31" s="1073">
        <v>3</v>
      </c>
      <c r="D31" s="1074">
        <v>1</v>
      </c>
      <c r="E31" s="1073">
        <v>1</v>
      </c>
      <c r="F31" s="1075">
        <v>1</v>
      </c>
      <c r="G31" s="1073">
        <v>7</v>
      </c>
      <c r="H31" s="1065">
        <f t="shared" si="12"/>
        <v>21</v>
      </c>
      <c r="I31" s="1066">
        <f t="shared" si="13"/>
        <v>52.125</v>
      </c>
      <c r="J31" s="1067">
        <f t="shared" si="14"/>
        <v>52.125</v>
      </c>
      <c r="K31" s="1100"/>
      <c r="L31" s="1078"/>
      <c r="M31" s="1006"/>
      <c r="N31" s="1006"/>
      <c r="O31" s="936"/>
      <c r="P31" s="937"/>
      <c r="Q31" s="937"/>
      <c r="R31" s="937"/>
      <c r="S31" s="937"/>
      <c r="T31" s="937"/>
      <c r="U31" s="937"/>
      <c r="V31" s="937"/>
      <c r="W31" s="937"/>
      <c r="X31" s="937"/>
      <c r="Y31" s="937"/>
      <c r="Z31" s="937"/>
    </row>
    <row r="32" spans="1:26" ht="15.75" customHeight="1">
      <c r="A32" s="1098" t="s">
        <v>443</v>
      </c>
      <c r="B32" s="1099" t="s">
        <v>1165</v>
      </c>
      <c r="C32" s="1073">
        <v>3</v>
      </c>
      <c r="D32" s="1074">
        <v>1</v>
      </c>
      <c r="E32" s="1073">
        <v>1</v>
      </c>
      <c r="F32" s="1075">
        <v>1</v>
      </c>
      <c r="G32" s="1073">
        <v>7</v>
      </c>
      <c r="H32" s="1065">
        <f t="shared" si="12"/>
        <v>21</v>
      </c>
      <c r="I32" s="1066">
        <f t="shared" si="13"/>
        <v>52.125</v>
      </c>
      <c r="J32" s="1067">
        <f t="shared" si="14"/>
        <v>52.125</v>
      </c>
      <c r="K32" s="1100"/>
      <c r="L32" s="1078"/>
      <c r="M32" s="1006"/>
      <c r="N32" s="1006"/>
      <c r="O32" s="936"/>
      <c r="P32" s="937"/>
      <c r="Q32" s="937"/>
      <c r="R32" s="937"/>
      <c r="S32" s="937"/>
      <c r="T32" s="937"/>
      <c r="U32" s="937"/>
      <c r="V32" s="937"/>
      <c r="W32" s="937"/>
      <c r="X32" s="937"/>
      <c r="Y32" s="937"/>
      <c r="Z32" s="937"/>
    </row>
    <row r="33" spans="1:26" ht="14.25" customHeight="1">
      <c r="A33" s="1098" t="s">
        <v>446</v>
      </c>
      <c r="B33" s="1099" t="s">
        <v>1166</v>
      </c>
      <c r="C33" s="1073">
        <v>3</v>
      </c>
      <c r="D33" s="1074">
        <v>1</v>
      </c>
      <c r="E33" s="1073">
        <v>1</v>
      </c>
      <c r="F33" s="1075">
        <v>1</v>
      </c>
      <c r="G33" s="1073">
        <v>7</v>
      </c>
      <c r="H33" s="1065">
        <f t="shared" si="12"/>
        <v>21</v>
      </c>
      <c r="I33" s="1066">
        <f t="shared" si="13"/>
        <v>52.125</v>
      </c>
      <c r="J33" s="1067">
        <f t="shared" si="14"/>
        <v>52.125</v>
      </c>
      <c r="K33" s="1100"/>
      <c r="L33" s="1078"/>
      <c r="M33" s="1006"/>
      <c r="N33" s="1006"/>
      <c r="O33" s="936"/>
      <c r="P33" s="937"/>
      <c r="Q33" s="937"/>
      <c r="R33" s="937"/>
      <c r="S33" s="937"/>
      <c r="T33" s="937"/>
      <c r="U33" s="937"/>
      <c r="V33" s="937"/>
      <c r="W33" s="937"/>
      <c r="X33" s="937"/>
      <c r="Y33" s="937"/>
      <c r="Z33" s="937"/>
    </row>
    <row r="34" spans="1:26" ht="15.75" customHeight="1">
      <c r="A34" s="1098" t="s">
        <v>449</v>
      </c>
      <c r="B34" s="1099" t="s">
        <v>1167</v>
      </c>
      <c r="C34" s="1073">
        <v>3</v>
      </c>
      <c r="D34" s="1074">
        <v>1</v>
      </c>
      <c r="E34" s="1073">
        <v>1</v>
      </c>
      <c r="F34" s="1075">
        <v>1</v>
      </c>
      <c r="G34" s="1073">
        <v>7</v>
      </c>
      <c r="H34" s="1065">
        <f t="shared" si="12"/>
        <v>21</v>
      </c>
      <c r="I34" s="1066">
        <f t="shared" si="13"/>
        <v>52.125</v>
      </c>
      <c r="J34" s="1076"/>
      <c r="K34" s="1077">
        <f t="shared" ref="K34:K35" si="15">I34</f>
        <v>52.125</v>
      </c>
      <c r="L34" s="1078"/>
      <c r="M34" s="1006"/>
      <c r="N34" s="1006"/>
      <c r="O34" s="936"/>
      <c r="P34" s="937"/>
      <c r="Q34" s="937"/>
      <c r="R34" s="937"/>
      <c r="S34" s="937"/>
      <c r="T34" s="937"/>
      <c r="U34" s="937"/>
      <c r="V34" s="937"/>
      <c r="W34" s="937"/>
      <c r="X34" s="937"/>
      <c r="Y34" s="937"/>
      <c r="Z34" s="937"/>
    </row>
    <row r="35" spans="1:26" ht="15.75" customHeight="1">
      <c r="A35" s="1098" t="s">
        <v>452</v>
      </c>
      <c r="B35" s="1099" t="s">
        <v>1168</v>
      </c>
      <c r="C35" s="1073">
        <v>3</v>
      </c>
      <c r="D35" s="1074">
        <v>1</v>
      </c>
      <c r="E35" s="1073">
        <v>1</v>
      </c>
      <c r="F35" s="1075">
        <f t="shared" ref="F35:F44" si="16">G35/7</f>
        <v>0.7142857142857143</v>
      </c>
      <c r="G35" s="1073">
        <v>5</v>
      </c>
      <c r="H35" s="1065">
        <f t="shared" si="12"/>
        <v>15</v>
      </c>
      <c r="I35" s="1066">
        <f t="shared" ref="I35:I44" si="17">E35*F35*34.75*1.5</f>
        <v>37.232142857142861</v>
      </c>
      <c r="J35" s="1076"/>
      <c r="K35" s="1077">
        <f t="shared" si="15"/>
        <v>37.232142857142861</v>
      </c>
      <c r="L35" s="1078"/>
      <c r="M35" s="1006"/>
      <c r="N35" s="1006"/>
      <c r="O35" s="936"/>
      <c r="P35" s="937"/>
      <c r="Q35" s="937"/>
      <c r="R35" s="937"/>
      <c r="S35" s="937"/>
      <c r="T35" s="937"/>
      <c r="U35" s="937"/>
      <c r="V35" s="937"/>
      <c r="W35" s="937"/>
      <c r="X35" s="937"/>
      <c r="Y35" s="937"/>
      <c r="Z35" s="937"/>
    </row>
    <row r="36" spans="1:26" ht="14.25" customHeight="1">
      <c r="A36" s="1098" t="s">
        <v>455</v>
      </c>
      <c r="B36" s="1099" t="s">
        <v>1169</v>
      </c>
      <c r="C36" s="1073">
        <v>3</v>
      </c>
      <c r="D36" s="1074">
        <v>1</v>
      </c>
      <c r="E36" s="1073">
        <v>1</v>
      </c>
      <c r="F36" s="1075">
        <f t="shared" si="16"/>
        <v>0.7142857142857143</v>
      </c>
      <c r="G36" s="1073">
        <v>5</v>
      </c>
      <c r="H36" s="1065">
        <f t="shared" si="12"/>
        <v>15</v>
      </c>
      <c r="I36" s="1066">
        <f t="shared" si="17"/>
        <v>37.232142857142861</v>
      </c>
      <c r="J36" s="1079">
        <f>I36</f>
        <v>37.232142857142861</v>
      </c>
      <c r="K36" s="1100"/>
      <c r="L36" s="1078"/>
      <c r="M36" s="1006"/>
      <c r="N36" s="1006"/>
      <c r="O36" s="936"/>
      <c r="P36" s="937"/>
      <c r="Q36" s="937"/>
      <c r="R36" s="937"/>
      <c r="S36" s="937"/>
      <c r="T36" s="937"/>
      <c r="U36" s="937"/>
      <c r="V36" s="937"/>
      <c r="W36" s="937"/>
      <c r="X36" s="937"/>
      <c r="Y36" s="937"/>
      <c r="Z36" s="937"/>
    </row>
    <row r="37" spans="1:26" ht="15.75" customHeight="1">
      <c r="A37" s="1098" t="s">
        <v>457</v>
      </c>
      <c r="B37" s="1099" t="s">
        <v>1170</v>
      </c>
      <c r="C37" s="1073">
        <v>3</v>
      </c>
      <c r="D37" s="1074">
        <v>1</v>
      </c>
      <c r="E37" s="1073">
        <v>1</v>
      </c>
      <c r="F37" s="1075">
        <f t="shared" si="16"/>
        <v>0.7142857142857143</v>
      </c>
      <c r="G37" s="1073">
        <v>5</v>
      </c>
      <c r="H37" s="1065">
        <f t="shared" si="12"/>
        <v>15</v>
      </c>
      <c r="I37" s="1066">
        <f t="shared" si="17"/>
        <v>37.232142857142861</v>
      </c>
      <c r="J37" s="1076"/>
      <c r="K37" s="1077">
        <f>I37</f>
        <v>37.232142857142861</v>
      </c>
      <c r="L37" s="1078"/>
      <c r="M37" s="1006"/>
      <c r="N37" s="1006"/>
      <c r="O37" s="936"/>
      <c r="P37" s="937"/>
      <c r="Q37" s="937"/>
      <c r="R37" s="937"/>
      <c r="S37" s="937"/>
      <c r="T37" s="937"/>
      <c r="U37" s="937"/>
      <c r="V37" s="937"/>
      <c r="W37" s="937"/>
      <c r="X37" s="937"/>
      <c r="Y37" s="937"/>
      <c r="Z37" s="937"/>
    </row>
    <row r="38" spans="1:26" ht="14.25" customHeight="1">
      <c r="A38" s="1098" t="s">
        <v>459</v>
      </c>
      <c r="B38" s="1099" t="s">
        <v>1171</v>
      </c>
      <c r="C38" s="1073">
        <v>3</v>
      </c>
      <c r="D38" s="1074">
        <v>1</v>
      </c>
      <c r="E38" s="1073">
        <v>1</v>
      </c>
      <c r="F38" s="1075">
        <f t="shared" si="16"/>
        <v>0.7142857142857143</v>
      </c>
      <c r="G38" s="1073">
        <v>5</v>
      </c>
      <c r="H38" s="1065">
        <f t="shared" si="12"/>
        <v>15</v>
      </c>
      <c r="I38" s="1066">
        <f t="shared" si="17"/>
        <v>37.232142857142861</v>
      </c>
      <c r="J38" s="1079">
        <f t="shared" ref="J38:J44" si="18">I38</f>
        <v>37.232142857142861</v>
      </c>
      <c r="K38" s="1100"/>
      <c r="L38" s="1078"/>
      <c r="M38" s="1006"/>
      <c r="N38" s="1006"/>
      <c r="O38" s="936"/>
      <c r="P38" s="937"/>
      <c r="Q38" s="937"/>
      <c r="R38" s="937"/>
      <c r="S38" s="937"/>
      <c r="T38" s="937"/>
      <c r="U38" s="937"/>
      <c r="V38" s="937"/>
      <c r="W38" s="937"/>
      <c r="X38" s="937"/>
      <c r="Y38" s="937"/>
      <c r="Z38" s="937"/>
    </row>
    <row r="39" spans="1:26" ht="15.75" customHeight="1">
      <c r="A39" s="1098" t="s">
        <v>462</v>
      </c>
      <c r="B39" s="1099" t="s">
        <v>1172</v>
      </c>
      <c r="C39" s="1073">
        <v>3</v>
      </c>
      <c r="D39" s="1074">
        <v>1</v>
      </c>
      <c r="E39" s="1073">
        <v>1</v>
      </c>
      <c r="F39" s="1075">
        <f t="shared" si="16"/>
        <v>0.7142857142857143</v>
      </c>
      <c r="G39" s="1073">
        <v>5</v>
      </c>
      <c r="H39" s="1065">
        <f t="shared" si="12"/>
        <v>15</v>
      </c>
      <c r="I39" s="1066">
        <f t="shared" si="17"/>
        <v>37.232142857142861</v>
      </c>
      <c r="J39" s="1079">
        <f t="shared" si="18"/>
        <v>37.232142857142861</v>
      </c>
      <c r="K39" s="1100"/>
      <c r="L39" s="1078"/>
      <c r="M39" s="1006"/>
      <c r="N39" s="1006"/>
      <c r="O39" s="936"/>
      <c r="P39" s="937"/>
      <c r="Q39" s="937"/>
      <c r="R39" s="937"/>
      <c r="S39" s="937"/>
      <c r="T39" s="937"/>
      <c r="U39" s="937"/>
      <c r="V39" s="937"/>
      <c r="W39" s="937"/>
      <c r="X39" s="937"/>
      <c r="Y39" s="937"/>
      <c r="Z39" s="937"/>
    </row>
    <row r="40" spans="1:26" ht="15.75" customHeight="1">
      <c r="A40" s="1098" t="s">
        <v>465</v>
      </c>
      <c r="B40" s="1099" t="s">
        <v>732</v>
      </c>
      <c r="C40" s="1073">
        <v>3</v>
      </c>
      <c r="D40" s="1074">
        <v>1</v>
      </c>
      <c r="E40" s="1073">
        <v>1</v>
      </c>
      <c r="F40" s="1075">
        <f t="shared" si="16"/>
        <v>0.7142857142857143</v>
      </c>
      <c r="G40" s="1073">
        <v>5</v>
      </c>
      <c r="H40" s="1065">
        <f t="shared" si="12"/>
        <v>15</v>
      </c>
      <c r="I40" s="1066">
        <f t="shared" si="17"/>
        <v>37.232142857142861</v>
      </c>
      <c r="J40" s="1079">
        <f t="shared" si="18"/>
        <v>37.232142857142861</v>
      </c>
      <c r="K40" s="1100"/>
      <c r="L40" s="1078"/>
      <c r="M40" s="1006"/>
      <c r="N40" s="1006"/>
      <c r="O40" s="936"/>
      <c r="P40" s="937"/>
      <c r="Q40" s="937"/>
      <c r="R40" s="937"/>
      <c r="S40" s="937"/>
      <c r="T40" s="937"/>
      <c r="U40" s="937"/>
      <c r="V40" s="937"/>
      <c r="W40" s="937"/>
      <c r="X40" s="937"/>
      <c r="Y40" s="937"/>
      <c r="Z40" s="937"/>
    </row>
    <row r="41" spans="1:26" ht="15.75" customHeight="1">
      <c r="A41" s="1098" t="s">
        <v>468</v>
      </c>
      <c r="B41" s="1099" t="s">
        <v>1173</v>
      </c>
      <c r="C41" s="1073">
        <v>3</v>
      </c>
      <c r="D41" s="1074">
        <v>1</v>
      </c>
      <c r="E41" s="1073">
        <v>1</v>
      </c>
      <c r="F41" s="1075">
        <f t="shared" si="16"/>
        <v>0.7142857142857143</v>
      </c>
      <c r="G41" s="1073">
        <v>5</v>
      </c>
      <c r="H41" s="1065">
        <f t="shared" si="12"/>
        <v>15</v>
      </c>
      <c r="I41" s="1066">
        <f t="shared" si="17"/>
        <v>37.232142857142861</v>
      </c>
      <c r="J41" s="1079">
        <f t="shared" si="18"/>
        <v>37.232142857142861</v>
      </c>
      <c r="K41" s="1100"/>
      <c r="L41" s="1078"/>
      <c r="M41" s="1006"/>
      <c r="N41" s="1006"/>
      <c r="O41" s="936"/>
      <c r="P41" s="937"/>
      <c r="Q41" s="937"/>
      <c r="R41" s="937"/>
      <c r="S41" s="937"/>
      <c r="T41" s="937"/>
      <c r="U41" s="937"/>
      <c r="V41" s="937"/>
      <c r="W41" s="937"/>
      <c r="X41" s="937"/>
      <c r="Y41" s="937"/>
      <c r="Z41" s="937"/>
    </row>
    <row r="42" spans="1:26" ht="15.75" customHeight="1">
      <c r="A42" s="1098" t="s">
        <v>471</v>
      </c>
      <c r="B42" s="1099" t="s">
        <v>741</v>
      </c>
      <c r="C42" s="1073">
        <v>3</v>
      </c>
      <c r="D42" s="1074">
        <v>1</v>
      </c>
      <c r="E42" s="1073">
        <v>1</v>
      </c>
      <c r="F42" s="1075">
        <f t="shared" si="16"/>
        <v>0.7142857142857143</v>
      </c>
      <c r="G42" s="1073">
        <v>5</v>
      </c>
      <c r="H42" s="1065">
        <f t="shared" si="12"/>
        <v>15</v>
      </c>
      <c r="I42" s="1066">
        <f t="shared" si="17"/>
        <v>37.232142857142861</v>
      </c>
      <c r="J42" s="1079">
        <f t="shared" si="18"/>
        <v>37.232142857142861</v>
      </c>
      <c r="K42" s="1100"/>
      <c r="L42" s="1078"/>
      <c r="M42" s="1006"/>
      <c r="N42" s="1006"/>
      <c r="O42" s="936"/>
      <c r="P42" s="937"/>
      <c r="Q42" s="937"/>
      <c r="R42" s="937"/>
      <c r="S42" s="937"/>
      <c r="T42" s="937"/>
      <c r="U42" s="937"/>
      <c r="V42" s="937"/>
      <c r="W42" s="937"/>
      <c r="X42" s="937"/>
      <c r="Y42" s="937"/>
      <c r="Z42" s="937"/>
    </row>
    <row r="43" spans="1:26" ht="14.25" customHeight="1">
      <c r="A43" s="1098" t="s">
        <v>474</v>
      </c>
      <c r="B43" s="1099" t="s">
        <v>1174</v>
      </c>
      <c r="C43" s="1073">
        <v>3</v>
      </c>
      <c r="D43" s="1074">
        <v>1</v>
      </c>
      <c r="E43" s="1073">
        <v>1</v>
      </c>
      <c r="F43" s="1075">
        <f t="shared" si="16"/>
        <v>0.7142857142857143</v>
      </c>
      <c r="G43" s="1073">
        <v>5</v>
      </c>
      <c r="H43" s="1065">
        <f t="shared" si="12"/>
        <v>15</v>
      </c>
      <c r="I43" s="1066">
        <f t="shared" si="17"/>
        <v>37.232142857142861</v>
      </c>
      <c r="J43" s="1079">
        <f t="shared" si="18"/>
        <v>37.232142857142861</v>
      </c>
      <c r="K43" s="1100"/>
      <c r="L43" s="1078"/>
      <c r="M43" s="1006"/>
      <c r="N43" s="1006"/>
      <c r="O43" s="936"/>
      <c r="P43" s="937"/>
      <c r="Q43" s="937"/>
      <c r="R43" s="937"/>
      <c r="S43" s="937"/>
      <c r="T43" s="937"/>
      <c r="U43" s="937"/>
      <c r="V43" s="937"/>
      <c r="W43" s="937"/>
      <c r="X43" s="937"/>
      <c r="Y43" s="937"/>
      <c r="Z43" s="937"/>
    </row>
    <row r="44" spans="1:26" ht="14.25" customHeight="1">
      <c r="A44" s="1101" t="s">
        <v>477</v>
      </c>
      <c r="B44" s="1102" t="s">
        <v>1175</v>
      </c>
      <c r="C44" s="1103">
        <v>3</v>
      </c>
      <c r="D44" s="1104">
        <v>1</v>
      </c>
      <c r="E44" s="1103">
        <v>1</v>
      </c>
      <c r="F44" s="1075">
        <f t="shared" si="16"/>
        <v>0.7142857142857143</v>
      </c>
      <c r="G44" s="1103">
        <v>5</v>
      </c>
      <c r="H44" s="1065">
        <f t="shared" si="12"/>
        <v>15</v>
      </c>
      <c r="I44" s="1066">
        <f t="shared" si="17"/>
        <v>37.232142857142861</v>
      </c>
      <c r="J44" s="1079">
        <f t="shared" si="18"/>
        <v>37.232142857142861</v>
      </c>
      <c r="K44" s="1105"/>
      <c r="L44" s="1078"/>
      <c r="M44" s="1006"/>
      <c r="N44" s="1006"/>
      <c r="O44" s="936"/>
      <c r="P44" s="937"/>
      <c r="Q44" s="937"/>
      <c r="R44" s="937"/>
      <c r="S44" s="937"/>
      <c r="T44" s="937"/>
      <c r="U44" s="937"/>
      <c r="V44" s="937"/>
      <c r="W44" s="937"/>
      <c r="X44" s="937"/>
      <c r="Y44" s="937"/>
      <c r="Z44" s="937"/>
    </row>
    <row r="45" spans="1:26" ht="39.75" customHeight="1">
      <c r="A45" s="410" t="s">
        <v>87</v>
      </c>
      <c r="B45" s="411" t="s">
        <v>644</v>
      </c>
      <c r="C45" s="412"/>
      <c r="D45" s="494"/>
      <c r="E45" s="412"/>
      <c r="F45" s="1075" t="s">
        <v>1176</v>
      </c>
      <c r="G45" s="412"/>
      <c r="H45" s="495"/>
      <c r="I45" s="495"/>
      <c r="J45" s="414"/>
      <c r="K45" s="414"/>
      <c r="L45" s="416"/>
      <c r="M45" s="372"/>
      <c r="N45" s="372"/>
      <c r="O45" s="423"/>
      <c r="P45" s="324"/>
      <c r="Q45" s="324"/>
      <c r="R45" s="324"/>
      <c r="S45" s="324"/>
      <c r="T45" s="324"/>
      <c r="U45" s="324"/>
      <c r="V45" s="324"/>
      <c r="W45" s="324"/>
      <c r="X45" s="324"/>
      <c r="Y45" s="324"/>
      <c r="Z45" s="324"/>
    </row>
    <row r="46" spans="1:26" ht="14.25" customHeight="1">
      <c r="A46" s="417"/>
      <c r="B46" s="418"/>
      <c r="C46" s="419"/>
      <c r="D46" s="496"/>
      <c r="E46" s="419"/>
      <c r="F46" s="421"/>
      <c r="G46" s="419"/>
      <c r="H46" s="694"/>
      <c r="I46" s="695"/>
      <c r="J46" s="421"/>
      <c r="K46" s="421"/>
      <c r="L46" s="421"/>
      <c r="M46" s="423"/>
      <c r="N46" s="423"/>
      <c r="O46" s="423"/>
      <c r="P46" s="324"/>
      <c r="Q46" s="324"/>
      <c r="R46" s="52"/>
      <c r="S46" s="52"/>
      <c r="T46" s="52"/>
      <c r="U46" s="52"/>
      <c r="V46" s="52"/>
      <c r="W46" s="52"/>
      <c r="X46" s="52"/>
      <c r="Y46" s="52"/>
      <c r="Z46" s="52"/>
    </row>
    <row r="47" spans="1:26" ht="13.5" customHeight="1">
      <c r="A47" s="120"/>
      <c r="B47" s="120"/>
      <c r="C47" s="249"/>
      <c r="D47" s="497"/>
      <c r="E47" s="249"/>
      <c r="F47" s="249"/>
      <c r="G47" s="249"/>
      <c r="H47" s="249"/>
      <c r="I47" s="2875" t="s">
        <v>647</v>
      </c>
      <c r="J47" s="2874"/>
      <c r="K47" s="2874"/>
      <c r="L47" s="2874"/>
      <c r="M47" s="249"/>
      <c r="N47" s="249"/>
      <c r="O47" s="249"/>
      <c r="P47" s="52"/>
      <c r="Q47" s="52"/>
      <c r="R47" s="52"/>
      <c r="S47" s="52"/>
      <c r="T47" s="52"/>
      <c r="U47" s="52"/>
      <c r="V47" s="52"/>
      <c r="W47" s="52"/>
      <c r="X47" s="52"/>
      <c r="Y47" s="52"/>
      <c r="Z47" s="52"/>
    </row>
    <row r="48" spans="1:26" ht="14.25" customHeight="1">
      <c r="A48" s="53"/>
      <c r="B48" s="53" t="s">
        <v>648</v>
      </c>
      <c r="C48" s="425"/>
      <c r="D48" s="498"/>
      <c r="E48" s="426" t="s">
        <v>649</v>
      </c>
      <c r="F48" s="425"/>
      <c r="G48" s="425"/>
      <c r="H48" s="425"/>
      <c r="I48" s="2919" t="s">
        <v>650</v>
      </c>
      <c r="J48" s="2874"/>
      <c r="K48" s="2874"/>
      <c r="L48" s="2874"/>
      <c r="M48" s="423"/>
      <c r="N48" s="423"/>
      <c r="O48" s="423"/>
      <c r="P48" s="427"/>
      <c r="Q48" s="427"/>
      <c r="R48" s="427"/>
      <c r="S48" s="427"/>
      <c r="T48" s="427"/>
      <c r="U48" s="427"/>
      <c r="V48" s="427"/>
      <c r="W48" s="427"/>
      <c r="X48" s="427"/>
      <c r="Y48" s="427"/>
      <c r="Z48" s="427"/>
    </row>
    <row r="49" spans="1:26" ht="14.25" customHeight="1">
      <c r="A49" s="120"/>
      <c r="B49" s="120" t="s">
        <v>651</v>
      </c>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2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2920" t="s">
        <v>652</v>
      </c>
      <c r="J53" s="2874"/>
      <c r="K53" s="2874"/>
      <c r="L53" s="2874"/>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53:L53"/>
    <mergeCell ref="J7:L7"/>
    <mergeCell ref="M7:N7"/>
    <mergeCell ref="A1:C1"/>
    <mergeCell ref="A2:C2"/>
    <mergeCell ref="J2:L2"/>
    <mergeCell ref="A3:M3"/>
    <mergeCell ref="A4:L4"/>
    <mergeCell ref="A5:L5"/>
    <mergeCell ref="A7:A8"/>
    <mergeCell ref="G7:G8"/>
    <mergeCell ref="H7:H8"/>
    <mergeCell ref="I7:I8"/>
    <mergeCell ref="I47:L47"/>
    <mergeCell ref="I48:L48"/>
    <mergeCell ref="B7:B8"/>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47.5429687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7.7265625" customWidth="1"/>
    <col min="12" max="12" width="8.26953125" customWidth="1"/>
    <col min="13" max="13" width="13" customWidth="1"/>
    <col min="14" max="14" width="16.453125" customWidth="1"/>
    <col min="15" max="26" width="8.7265625" customWidth="1"/>
  </cols>
  <sheetData>
    <row r="1" spans="1:26" ht="14.25" customHeight="1">
      <c r="A1" s="2903" t="s">
        <v>0</v>
      </c>
      <c r="B1" s="2874"/>
      <c r="C1" s="2874"/>
      <c r="D1" s="278"/>
      <c r="E1" s="3"/>
      <c r="F1" s="3"/>
      <c r="G1" s="3"/>
      <c r="H1" s="3"/>
      <c r="I1" s="2962" t="s">
        <v>1177</v>
      </c>
      <c r="J1" s="2874"/>
      <c r="K1" s="2874"/>
      <c r="L1" s="2874"/>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14.25"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14.25"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1178</v>
      </c>
      <c r="J10" s="438"/>
      <c r="K10" s="438"/>
      <c r="L10" s="438"/>
      <c r="M10" s="1106"/>
      <c r="N10" s="1107"/>
      <c r="O10" s="500"/>
      <c r="P10" s="296"/>
      <c r="Q10" s="296"/>
      <c r="R10" s="296"/>
      <c r="S10" s="296"/>
      <c r="T10" s="296"/>
      <c r="U10" s="296"/>
      <c r="V10" s="296"/>
      <c r="W10" s="296"/>
      <c r="X10" s="296"/>
      <c r="Y10" s="296"/>
      <c r="Z10" s="296"/>
    </row>
    <row r="11" spans="1:26" ht="17.25" customHeight="1">
      <c r="A11" s="307" t="s">
        <v>84</v>
      </c>
      <c r="B11" s="315" t="s">
        <v>671</v>
      </c>
      <c r="C11" s="311">
        <f t="shared" ref="C11:L11" si="0">C12</f>
        <v>69</v>
      </c>
      <c r="D11" s="311">
        <f t="shared" si="0"/>
        <v>15</v>
      </c>
      <c r="E11" s="311">
        <f t="shared" si="0"/>
        <v>23</v>
      </c>
      <c r="F11" s="311">
        <f t="shared" si="0"/>
        <v>13.571428571428571</v>
      </c>
      <c r="G11" s="311">
        <f t="shared" si="0"/>
        <v>390</v>
      </c>
      <c r="H11" s="311">
        <f t="shared" si="0"/>
        <v>1598.5714285714284</v>
      </c>
      <c r="I11" s="1108">
        <f t="shared" si="0"/>
        <v>2699.4107142857142</v>
      </c>
      <c r="J11" s="311">
        <f t="shared" si="0"/>
        <v>1558.2053571428571</v>
      </c>
      <c r="K11" s="311">
        <f t="shared" si="0"/>
        <v>1349.7053571428571</v>
      </c>
      <c r="L11" s="311">
        <f t="shared" si="0"/>
        <v>0</v>
      </c>
      <c r="M11" s="1109">
        <v>1598.5714285714284</v>
      </c>
      <c r="N11" s="1110">
        <v>2699.5307142857141</v>
      </c>
      <c r="O11" s="249"/>
      <c r="P11" s="257"/>
      <c r="Q11" s="257"/>
      <c r="R11" s="257"/>
      <c r="S11" s="257"/>
      <c r="T11" s="257"/>
      <c r="U11" s="257"/>
      <c r="V11" s="257"/>
      <c r="W11" s="257"/>
      <c r="X11" s="257"/>
      <c r="Y11" s="257"/>
      <c r="Z11" s="257"/>
    </row>
    <row r="12" spans="1:26" ht="27" customHeight="1">
      <c r="A12" s="987" t="s">
        <v>213</v>
      </c>
      <c r="B12" s="988" t="s">
        <v>1127</v>
      </c>
      <c r="C12" s="989">
        <f t="shared" ref="C12:L12" si="1">C13+C28</f>
        <v>69</v>
      </c>
      <c r="D12" s="989">
        <f t="shared" si="1"/>
        <v>15</v>
      </c>
      <c r="E12" s="989">
        <f t="shared" si="1"/>
        <v>23</v>
      </c>
      <c r="F12" s="989">
        <f t="shared" si="1"/>
        <v>13.571428571428571</v>
      </c>
      <c r="G12" s="989">
        <f t="shared" si="1"/>
        <v>390</v>
      </c>
      <c r="H12" s="989">
        <f t="shared" si="1"/>
        <v>1598.5714285714284</v>
      </c>
      <c r="I12" s="1108">
        <f t="shared" si="1"/>
        <v>2699.4107142857142</v>
      </c>
      <c r="J12" s="989">
        <f t="shared" si="1"/>
        <v>1558.2053571428571</v>
      </c>
      <c r="K12" s="989">
        <f t="shared" si="1"/>
        <v>1349.7053571428571</v>
      </c>
      <c r="L12" s="989">
        <f t="shared" si="1"/>
        <v>0</v>
      </c>
      <c r="M12" s="1111">
        <v>1598.5714285714284</v>
      </c>
      <c r="N12" s="1110">
        <v>2699.5307142857141</v>
      </c>
      <c r="O12" s="916"/>
      <c r="P12" s="917"/>
      <c r="Q12" s="917"/>
      <c r="R12" s="917"/>
      <c r="S12" s="917"/>
      <c r="T12" s="917"/>
      <c r="U12" s="917"/>
      <c r="V12" s="917"/>
      <c r="W12" s="917"/>
      <c r="X12" s="917"/>
      <c r="Y12" s="917"/>
      <c r="Z12" s="917"/>
    </row>
    <row r="13" spans="1:26" ht="21.75" customHeight="1">
      <c r="A13" s="991" t="s">
        <v>238</v>
      </c>
      <c r="B13" s="992" t="s">
        <v>641</v>
      </c>
      <c r="C13" s="993">
        <f>C14+C27</f>
        <v>24</v>
      </c>
      <c r="D13" s="993"/>
      <c r="E13" s="993">
        <f>E14+E27</f>
        <v>8</v>
      </c>
      <c r="F13" s="993"/>
      <c r="G13" s="993">
        <f>G14+G27</f>
        <v>240</v>
      </c>
      <c r="H13" s="994">
        <f t="shared" ref="H13:K13" si="2">H14+H23</f>
        <v>1170</v>
      </c>
      <c r="I13" s="1112">
        <f t="shared" si="2"/>
        <v>1992</v>
      </c>
      <c r="J13" s="994">
        <f t="shared" si="2"/>
        <v>1204.5</v>
      </c>
      <c r="K13" s="994">
        <f t="shared" si="2"/>
        <v>996</v>
      </c>
      <c r="L13" s="994"/>
      <c r="M13" s="1113">
        <v>1170</v>
      </c>
      <c r="N13" s="1114">
        <v>1992.12</v>
      </c>
      <c r="O13" s="923"/>
      <c r="P13" s="924"/>
      <c r="Q13" s="924"/>
      <c r="R13" s="924"/>
      <c r="S13" s="924"/>
      <c r="T13" s="924"/>
      <c r="U13" s="924"/>
      <c r="V13" s="924"/>
      <c r="W13" s="924"/>
      <c r="X13" s="924"/>
      <c r="Y13" s="924"/>
      <c r="Z13" s="924"/>
    </row>
    <row r="14" spans="1:26" ht="15.75" customHeight="1">
      <c r="A14" s="991" t="s">
        <v>217</v>
      </c>
      <c r="B14" s="992" t="s">
        <v>1128</v>
      </c>
      <c r="C14" s="993">
        <f>SUM(C15:C22)</f>
        <v>24</v>
      </c>
      <c r="D14" s="993"/>
      <c r="E14" s="993">
        <f>SUM(E15:E22)</f>
        <v>8</v>
      </c>
      <c r="F14" s="993"/>
      <c r="G14" s="993">
        <f t="shared" ref="G14:I14" si="3">SUM(G15:G22)</f>
        <v>240</v>
      </c>
      <c r="H14" s="994">
        <f t="shared" si="3"/>
        <v>720</v>
      </c>
      <c r="I14" s="1112">
        <f t="shared" si="3"/>
        <v>417</v>
      </c>
      <c r="J14" s="993">
        <f t="shared" ref="J14:K14" si="4">SUM(I15:I22)</f>
        <v>417</v>
      </c>
      <c r="K14" s="993">
        <f t="shared" si="4"/>
        <v>208.5</v>
      </c>
      <c r="L14" s="993"/>
      <c r="M14" s="1113">
        <v>720</v>
      </c>
      <c r="N14" s="1114">
        <v>417.11999999999995</v>
      </c>
      <c r="O14" s="923"/>
      <c r="P14" s="924"/>
      <c r="Q14" s="924"/>
      <c r="R14" s="924"/>
      <c r="S14" s="924"/>
      <c r="T14" s="924"/>
      <c r="U14" s="924"/>
      <c r="V14" s="924"/>
      <c r="W14" s="924"/>
      <c r="X14" s="924"/>
      <c r="Y14" s="924"/>
      <c r="Z14" s="924"/>
    </row>
    <row r="15" spans="1:26" ht="15.75" customHeight="1">
      <c r="A15" s="1115" t="s">
        <v>436</v>
      </c>
      <c r="B15" s="1116" t="s">
        <v>1179</v>
      </c>
      <c r="C15" s="1117">
        <v>3</v>
      </c>
      <c r="D15" s="1023">
        <v>1</v>
      </c>
      <c r="E15" s="1022">
        <v>1</v>
      </c>
      <c r="F15" s="1024">
        <v>1</v>
      </c>
      <c r="G15" s="1022">
        <v>30</v>
      </c>
      <c r="H15" s="1118">
        <f t="shared" ref="H15:H22" si="5">C15*G15</f>
        <v>90</v>
      </c>
      <c r="I15" s="1119">
        <f t="shared" ref="I15:I22" si="6">E15*34.75*1.5</f>
        <v>52.125</v>
      </c>
      <c r="J15" s="1024">
        <f t="shared" ref="J15:J22" si="7">I15-K15</f>
        <v>26.0625</v>
      </c>
      <c r="K15" s="1024">
        <f t="shared" ref="K15:K22" si="8">I15/2</f>
        <v>26.0625</v>
      </c>
      <c r="L15" s="1120"/>
      <c r="M15" s="1121">
        <v>90</v>
      </c>
      <c r="N15" s="1114">
        <v>52.125</v>
      </c>
      <c r="O15" s="936"/>
      <c r="P15" s="937"/>
      <c r="Q15" s="937"/>
      <c r="R15" s="937"/>
      <c r="S15" s="937"/>
      <c r="T15" s="937"/>
      <c r="U15" s="937"/>
      <c r="V15" s="937"/>
      <c r="W15" s="937"/>
      <c r="X15" s="937"/>
      <c r="Y15" s="937"/>
      <c r="Z15" s="937"/>
    </row>
    <row r="16" spans="1:26" ht="15.75" customHeight="1">
      <c r="A16" s="1115" t="s">
        <v>440</v>
      </c>
      <c r="B16" s="1116" t="s">
        <v>1180</v>
      </c>
      <c r="C16" s="1117">
        <v>3</v>
      </c>
      <c r="D16" s="1023">
        <v>1</v>
      </c>
      <c r="E16" s="1022">
        <v>1</v>
      </c>
      <c r="F16" s="1024">
        <v>1</v>
      </c>
      <c r="G16" s="1022">
        <v>30</v>
      </c>
      <c r="H16" s="1118">
        <f t="shared" si="5"/>
        <v>90</v>
      </c>
      <c r="I16" s="1119">
        <f t="shared" si="6"/>
        <v>52.125</v>
      </c>
      <c r="J16" s="1024">
        <f t="shared" si="7"/>
        <v>26.0625</v>
      </c>
      <c r="K16" s="1024">
        <f t="shared" si="8"/>
        <v>26.0625</v>
      </c>
      <c r="L16" s="1120"/>
      <c r="M16" s="1121">
        <v>90</v>
      </c>
      <c r="N16" s="1114">
        <v>52.125</v>
      </c>
      <c r="O16" s="936"/>
      <c r="P16" s="937"/>
      <c r="Q16" s="937"/>
      <c r="R16" s="937"/>
      <c r="S16" s="937"/>
      <c r="T16" s="937"/>
      <c r="U16" s="937"/>
      <c r="V16" s="937"/>
      <c r="W16" s="937"/>
      <c r="X16" s="937"/>
      <c r="Y16" s="937"/>
      <c r="Z16" s="937"/>
    </row>
    <row r="17" spans="1:26" ht="15.75" customHeight="1">
      <c r="A17" s="1115" t="s">
        <v>443</v>
      </c>
      <c r="B17" s="1116" t="s">
        <v>1181</v>
      </c>
      <c r="C17" s="1117">
        <v>3</v>
      </c>
      <c r="D17" s="1023">
        <v>1</v>
      </c>
      <c r="E17" s="1022">
        <v>1</v>
      </c>
      <c r="F17" s="1024">
        <v>1</v>
      </c>
      <c r="G17" s="1022">
        <v>30</v>
      </c>
      <c r="H17" s="1118">
        <f t="shared" si="5"/>
        <v>90</v>
      </c>
      <c r="I17" s="1119">
        <f t="shared" si="6"/>
        <v>52.125</v>
      </c>
      <c r="J17" s="1024">
        <f t="shared" si="7"/>
        <v>26.0625</v>
      </c>
      <c r="K17" s="1024">
        <f t="shared" si="8"/>
        <v>26.0625</v>
      </c>
      <c r="L17" s="1120"/>
      <c r="M17" s="1121">
        <v>90</v>
      </c>
      <c r="N17" s="1114">
        <v>52.125</v>
      </c>
      <c r="O17" s="936"/>
      <c r="P17" s="937"/>
      <c r="Q17" s="937"/>
      <c r="R17" s="937"/>
      <c r="S17" s="937"/>
      <c r="T17" s="937"/>
      <c r="U17" s="937"/>
      <c r="V17" s="937"/>
      <c r="W17" s="937"/>
      <c r="X17" s="937"/>
      <c r="Y17" s="937"/>
      <c r="Z17" s="937"/>
    </row>
    <row r="18" spans="1:26" ht="15.75" customHeight="1">
      <c r="A18" s="1115" t="s">
        <v>446</v>
      </c>
      <c r="B18" s="1116" t="s">
        <v>1182</v>
      </c>
      <c r="C18" s="1117">
        <v>3</v>
      </c>
      <c r="D18" s="1023">
        <v>1</v>
      </c>
      <c r="E18" s="1022">
        <v>1</v>
      </c>
      <c r="F18" s="1024">
        <v>1</v>
      </c>
      <c r="G18" s="1022">
        <v>30</v>
      </c>
      <c r="H18" s="1118">
        <f t="shared" si="5"/>
        <v>90</v>
      </c>
      <c r="I18" s="1119">
        <f t="shared" si="6"/>
        <v>52.125</v>
      </c>
      <c r="J18" s="1024">
        <f t="shared" si="7"/>
        <v>26.0625</v>
      </c>
      <c r="K18" s="1024">
        <f t="shared" si="8"/>
        <v>26.0625</v>
      </c>
      <c r="L18" s="1120"/>
      <c r="M18" s="1121">
        <v>90</v>
      </c>
      <c r="N18" s="1114">
        <v>52.125</v>
      </c>
      <c r="O18" s="936"/>
      <c r="P18" s="937"/>
      <c r="Q18" s="937"/>
      <c r="R18" s="937"/>
      <c r="S18" s="937"/>
      <c r="T18" s="937"/>
      <c r="U18" s="937"/>
      <c r="V18" s="937"/>
      <c r="W18" s="937"/>
      <c r="X18" s="937"/>
      <c r="Y18" s="937"/>
      <c r="Z18" s="937"/>
    </row>
    <row r="19" spans="1:26" ht="15.75" customHeight="1">
      <c r="A19" s="1115" t="s">
        <v>449</v>
      </c>
      <c r="B19" s="1122" t="s">
        <v>1183</v>
      </c>
      <c r="C19" s="1117">
        <v>3</v>
      </c>
      <c r="D19" s="1023">
        <v>1</v>
      </c>
      <c r="E19" s="1022">
        <v>1</v>
      </c>
      <c r="F19" s="1024">
        <v>1</v>
      </c>
      <c r="G19" s="1022">
        <v>30</v>
      </c>
      <c r="H19" s="1118">
        <f t="shared" si="5"/>
        <v>90</v>
      </c>
      <c r="I19" s="1119">
        <f t="shared" si="6"/>
        <v>52.125</v>
      </c>
      <c r="J19" s="1024">
        <f t="shared" si="7"/>
        <v>26.0625</v>
      </c>
      <c r="K19" s="1024">
        <f t="shared" si="8"/>
        <v>26.0625</v>
      </c>
      <c r="L19" s="1123"/>
      <c r="M19" s="1121">
        <v>90</v>
      </c>
      <c r="N19" s="1114">
        <v>52.125</v>
      </c>
      <c r="O19" s="938"/>
      <c r="P19" s="939"/>
      <c r="Q19" s="939"/>
      <c r="R19" s="939"/>
      <c r="S19" s="939"/>
      <c r="T19" s="939"/>
      <c r="U19" s="939"/>
      <c r="V19" s="939"/>
      <c r="W19" s="939"/>
      <c r="X19" s="939"/>
      <c r="Y19" s="939"/>
      <c r="Z19" s="939"/>
    </row>
    <row r="20" spans="1:26" ht="15.75" customHeight="1">
      <c r="A20" s="1124" t="s">
        <v>452</v>
      </c>
      <c r="B20" s="1122" t="s">
        <v>1184</v>
      </c>
      <c r="C20" s="1117">
        <v>3</v>
      </c>
      <c r="D20" s="1023">
        <v>1</v>
      </c>
      <c r="E20" s="1022">
        <v>1</v>
      </c>
      <c r="F20" s="1024">
        <v>1</v>
      </c>
      <c r="G20" s="1022">
        <v>30</v>
      </c>
      <c r="H20" s="1118">
        <f t="shared" si="5"/>
        <v>90</v>
      </c>
      <c r="I20" s="1119">
        <f t="shared" si="6"/>
        <v>52.125</v>
      </c>
      <c r="J20" s="1024">
        <f t="shared" si="7"/>
        <v>26.0625</v>
      </c>
      <c r="K20" s="1024">
        <f t="shared" si="8"/>
        <v>26.0625</v>
      </c>
      <c r="L20" s="1123"/>
      <c r="M20" s="1121">
        <v>90</v>
      </c>
      <c r="N20" s="1114">
        <v>52.125</v>
      </c>
      <c r="O20" s="938"/>
      <c r="P20" s="939"/>
      <c r="Q20" s="939"/>
      <c r="R20" s="939"/>
      <c r="S20" s="939"/>
      <c r="T20" s="939"/>
      <c r="U20" s="939"/>
      <c r="V20" s="939"/>
      <c r="W20" s="939"/>
      <c r="X20" s="939"/>
      <c r="Y20" s="939"/>
      <c r="Z20" s="939"/>
    </row>
    <row r="21" spans="1:26" ht="15.75" customHeight="1">
      <c r="A21" s="1125" t="s">
        <v>455</v>
      </c>
      <c r="B21" s="1122" t="s">
        <v>1185</v>
      </c>
      <c r="C21" s="1117">
        <v>3</v>
      </c>
      <c r="D21" s="1023">
        <v>1</v>
      </c>
      <c r="E21" s="1022">
        <v>1</v>
      </c>
      <c r="F21" s="1024">
        <v>1</v>
      </c>
      <c r="G21" s="1022">
        <v>30</v>
      </c>
      <c r="H21" s="1118">
        <f t="shared" si="5"/>
        <v>90</v>
      </c>
      <c r="I21" s="1119">
        <f t="shared" si="6"/>
        <v>52.125</v>
      </c>
      <c r="J21" s="1024">
        <f t="shared" si="7"/>
        <v>26.0625</v>
      </c>
      <c r="K21" s="1024">
        <f t="shared" si="8"/>
        <v>26.0625</v>
      </c>
      <c r="L21" s="1123"/>
      <c r="M21" s="1121">
        <v>90</v>
      </c>
      <c r="N21" s="1114">
        <v>52.125</v>
      </c>
      <c r="O21" s="938"/>
      <c r="P21" s="939"/>
      <c r="Q21" s="939"/>
      <c r="R21" s="939"/>
      <c r="S21" s="939"/>
      <c r="T21" s="939"/>
      <c r="U21" s="939"/>
      <c r="V21" s="939"/>
      <c r="W21" s="939"/>
      <c r="X21" s="939"/>
      <c r="Y21" s="939"/>
      <c r="Z21" s="939"/>
    </row>
    <row r="22" spans="1:26" ht="15.75" customHeight="1">
      <c r="A22" s="1126" t="s">
        <v>457</v>
      </c>
      <c r="B22" s="1122" t="s">
        <v>1186</v>
      </c>
      <c r="C22" s="1117">
        <v>3</v>
      </c>
      <c r="D22" s="1023">
        <v>1</v>
      </c>
      <c r="E22" s="1022">
        <v>1</v>
      </c>
      <c r="F22" s="1024">
        <v>1</v>
      </c>
      <c r="G22" s="1022">
        <v>30</v>
      </c>
      <c r="H22" s="1118">
        <f t="shared" si="5"/>
        <v>90</v>
      </c>
      <c r="I22" s="1119">
        <f t="shared" si="6"/>
        <v>52.125</v>
      </c>
      <c r="J22" s="1024">
        <f t="shared" si="7"/>
        <v>26.0625</v>
      </c>
      <c r="K22" s="1024">
        <f t="shared" si="8"/>
        <v>26.0625</v>
      </c>
      <c r="L22" s="1123"/>
      <c r="M22" s="1121">
        <v>90</v>
      </c>
      <c r="N22" s="1114">
        <v>52.125</v>
      </c>
      <c r="O22" s="938"/>
      <c r="P22" s="939"/>
      <c r="Q22" s="939"/>
      <c r="R22" s="939"/>
      <c r="S22" s="939"/>
      <c r="T22" s="939"/>
      <c r="U22" s="939"/>
      <c r="V22" s="939"/>
      <c r="W22" s="939"/>
      <c r="X22" s="939"/>
      <c r="Y22" s="939"/>
      <c r="Z22" s="939"/>
    </row>
    <row r="23" spans="1:26" ht="15.75" customHeight="1">
      <c r="A23" s="1020" t="s">
        <v>220</v>
      </c>
      <c r="B23" s="1021" t="s">
        <v>1136</v>
      </c>
      <c r="C23" s="1022"/>
      <c r="D23" s="1023"/>
      <c r="E23" s="1022"/>
      <c r="F23" s="1024"/>
      <c r="G23" s="1022"/>
      <c r="H23" s="1025">
        <f t="shared" ref="H23:K23" si="9">SUM(H24:H27)</f>
        <v>450</v>
      </c>
      <c r="I23" s="1112">
        <f t="shared" si="9"/>
        <v>1575</v>
      </c>
      <c r="J23" s="1026">
        <f t="shared" si="9"/>
        <v>787.5</v>
      </c>
      <c r="K23" s="1026">
        <f t="shared" si="9"/>
        <v>787.5</v>
      </c>
      <c r="L23" s="1026"/>
      <c r="M23" s="1121">
        <v>450</v>
      </c>
      <c r="N23" s="1114">
        <v>1575</v>
      </c>
      <c r="O23" s="936"/>
      <c r="P23" s="937"/>
      <c r="Q23" s="937"/>
      <c r="R23" s="937"/>
      <c r="S23" s="937"/>
      <c r="T23" s="937"/>
      <c r="U23" s="937"/>
      <c r="V23" s="937"/>
      <c r="W23" s="937"/>
      <c r="X23" s="937"/>
      <c r="Y23" s="937"/>
      <c r="Z23" s="937"/>
    </row>
    <row r="24" spans="1:26" ht="15.75" customHeight="1">
      <c r="A24" s="1087" t="s">
        <v>584</v>
      </c>
      <c r="B24" s="1127" t="s">
        <v>1137</v>
      </c>
      <c r="C24" s="1128">
        <v>6</v>
      </c>
      <c r="D24" s="1128">
        <v>14</v>
      </c>
      <c r="E24" s="1128">
        <v>1</v>
      </c>
      <c r="F24" s="1128">
        <v>1</v>
      </c>
      <c r="G24" s="1128">
        <v>24</v>
      </c>
      <c r="H24" s="1118">
        <f t="shared" ref="H24:H26" si="10">C24*G24</f>
        <v>144</v>
      </c>
      <c r="I24" s="1119">
        <f t="shared" ref="I24:I26" si="11">D24*G24*1.5</f>
        <v>504</v>
      </c>
      <c r="J24" s="1024">
        <f t="shared" ref="J24:J27" si="12">I24/2</f>
        <v>252</v>
      </c>
      <c r="K24" s="1024">
        <f t="shared" ref="K24:K27" si="13">I24/2</f>
        <v>252</v>
      </c>
      <c r="L24" s="1024"/>
      <c r="M24" s="1109">
        <v>144</v>
      </c>
      <c r="N24" s="1110">
        <v>504</v>
      </c>
      <c r="O24" s="955"/>
      <c r="P24" s="956"/>
      <c r="Q24" s="956"/>
      <c r="R24" s="956"/>
      <c r="S24" s="956"/>
      <c r="T24" s="956"/>
      <c r="U24" s="956"/>
      <c r="V24" s="956"/>
      <c r="W24" s="956"/>
      <c r="X24" s="956"/>
      <c r="Y24" s="956"/>
      <c r="Z24" s="956"/>
    </row>
    <row r="25" spans="1:26" ht="15.75" customHeight="1">
      <c r="A25" s="1087" t="s">
        <v>586</v>
      </c>
      <c r="B25" s="1129" t="s">
        <v>1097</v>
      </c>
      <c r="C25" s="1128">
        <v>15</v>
      </c>
      <c r="D25" s="1128">
        <v>35</v>
      </c>
      <c r="E25" s="1128">
        <v>1</v>
      </c>
      <c r="F25" s="1128">
        <v>1</v>
      </c>
      <c r="G25" s="1128">
        <v>6</v>
      </c>
      <c r="H25" s="1118">
        <f t="shared" si="10"/>
        <v>90</v>
      </c>
      <c r="I25" s="1119">
        <f t="shared" si="11"/>
        <v>315</v>
      </c>
      <c r="J25" s="1024">
        <f t="shared" si="12"/>
        <v>157.5</v>
      </c>
      <c r="K25" s="1024">
        <f t="shared" si="13"/>
        <v>157.5</v>
      </c>
      <c r="L25" s="1024"/>
      <c r="M25" s="1109">
        <v>90</v>
      </c>
      <c r="N25" s="1110">
        <v>315</v>
      </c>
      <c r="O25" s="955"/>
      <c r="P25" s="956"/>
      <c r="Q25" s="956"/>
      <c r="R25" s="956"/>
      <c r="S25" s="956"/>
      <c r="T25" s="956"/>
      <c r="U25" s="956"/>
      <c r="V25" s="956"/>
      <c r="W25" s="956"/>
      <c r="X25" s="956"/>
      <c r="Y25" s="956"/>
      <c r="Z25" s="956"/>
    </row>
    <row r="26" spans="1:26" ht="15.75" customHeight="1">
      <c r="A26" s="1087" t="s">
        <v>587</v>
      </c>
      <c r="B26" s="1129" t="s">
        <v>1138</v>
      </c>
      <c r="C26" s="1128">
        <v>9</v>
      </c>
      <c r="D26" s="1128">
        <v>21</v>
      </c>
      <c r="E26" s="1128">
        <v>1</v>
      </c>
      <c r="F26" s="1128">
        <v>1</v>
      </c>
      <c r="G26" s="1128">
        <v>24</v>
      </c>
      <c r="H26" s="1118">
        <f t="shared" si="10"/>
        <v>216</v>
      </c>
      <c r="I26" s="1119">
        <f t="shared" si="11"/>
        <v>756</v>
      </c>
      <c r="J26" s="1024">
        <f t="shared" si="12"/>
        <v>378</v>
      </c>
      <c r="K26" s="1024">
        <f t="shared" si="13"/>
        <v>378</v>
      </c>
      <c r="L26" s="1024"/>
      <c r="M26" s="1109">
        <v>216</v>
      </c>
      <c r="N26" s="1110">
        <v>756</v>
      </c>
      <c r="O26" s="955"/>
      <c r="P26" s="956"/>
      <c r="Q26" s="956"/>
      <c r="R26" s="956"/>
      <c r="S26" s="956"/>
      <c r="T26" s="956"/>
      <c r="U26" s="956"/>
      <c r="V26" s="956"/>
      <c r="W26" s="956"/>
      <c r="X26" s="956"/>
      <c r="Y26" s="956"/>
      <c r="Z26" s="956"/>
    </row>
    <row r="27" spans="1:26" ht="15.75" customHeight="1">
      <c r="A27" s="1092" t="s">
        <v>589</v>
      </c>
      <c r="B27" s="1130" t="s">
        <v>1101</v>
      </c>
      <c r="C27" s="1128">
        <v>0</v>
      </c>
      <c r="D27" s="1128"/>
      <c r="E27" s="1128"/>
      <c r="F27" s="1131"/>
      <c r="G27" s="1128"/>
      <c r="H27" s="1132">
        <f>D27*G27</f>
        <v>0</v>
      </c>
      <c r="I27" s="1133">
        <f>D27*G27*16.5*2</f>
        <v>0</v>
      </c>
      <c r="J27" s="1024">
        <f t="shared" si="12"/>
        <v>0</v>
      </c>
      <c r="K27" s="1024">
        <f t="shared" si="13"/>
        <v>0</v>
      </c>
      <c r="L27" s="1024"/>
      <c r="M27" s="1109">
        <v>0</v>
      </c>
      <c r="N27" s="1110">
        <v>0</v>
      </c>
      <c r="O27" s="961"/>
      <c r="P27" s="962"/>
      <c r="Q27" s="962"/>
      <c r="R27" s="962"/>
      <c r="S27" s="962"/>
      <c r="T27" s="962"/>
      <c r="U27" s="962"/>
      <c r="V27" s="962"/>
      <c r="W27" s="962"/>
      <c r="X27" s="962"/>
      <c r="Y27" s="962"/>
      <c r="Z27" s="962"/>
    </row>
    <row r="28" spans="1:26" ht="14.25" customHeight="1">
      <c r="A28" s="1042" t="s">
        <v>1140</v>
      </c>
      <c r="B28" s="1043" t="s">
        <v>1187</v>
      </c>
      <c r="C28" s="1044">
        <f t="shared" ref="C28:J28" si="14">SUM(C29:C43)</f>
        <v>45</v>
      </c>
      <c r="D28" s="1044">
        <f t="shared" si="14"/>
        <v>15</v>
      </c>
      <c r="E28" s="1044">
        <f t="shared" si="14"/>
        <v>15</v>
      </c>
      <c r="F28" s="1044">
        <f t="shared" si="14"/>
        <v>13.571428571428571</v>
      </c>
      <c r="G28" s="1044">
        <f t="shared" si="14"/>
        <v>150</v>
      </c>
      <c r="H28" s="1044">
        <f t="shared" si="14"/>
        <v>428.57142857142856</v>
      </c>
      <c r="I28" s="1134">
        <f t="shared" si="14"/>
        <v>707.41071428571433</v>
      </c>
      <c r="J28" s="1044">
        <f t="shared" si="14"/>
        <v>353.70535714285717</v>
      </c>
      <c r="K28" s="1044">
        <f>SUM(J29:J43)</f>
        <v>353.70535714285717</v>
      </c>
      <c r="L28" s="1044"/>
      <c r="M28" s="1135">
        <v>428.57142857142856</v>
      </c>
      <c r="N28" s="1114">
        <v>707.41071428571433</v>
      </c>
      <c r="O28" s="936"/>
      <c r="P28" s="937"/>
      <c r="Q28" s="937"/>
      <c r="R28" s="937"/>
      <c r="S28" s="937"/>
      <c r="T28" s="937"/>
      <c r="U28" s="937"/>
      <c r="V28" s="937"/>
      <c r="W28" s="937"/>
      <c r="X28" s="937"/>
      <c r="Y28" s="937"/>
      <c r="Z28" s="937"/>
    </row>
    <row r="29" spans="1:26" ht="14.25" customHeight="1">
      <c r="A29" s="1048" t="s">
        <v>465</v>
      </c>
      <c r="B29" s="1136" t="s">
        <v>1188</v>
      </c>
      <c r="C29" s="1022">
        <v>3</v>
      </c>
      <c r="D29" s="1023">
        <v>1</v>
      </c>
      <c r="E29" s="1022">
        <v>1</v>
      </c>
      <c r="F29" s="1024">
        <f t="shared" ref="F29:F33" si="15">5/7</f>
        <v>0.7142857142857143</v>
      </c>
      <c r="G29" s="1022">
        <v>5</v>
      </c>
      <c r="H29" s="1118">
        <f t="shared" ref="H29:H43" si="16">C29*D29*E29*F29*G29</f>
        <v>10.714285714285714</v>
      </c>
      <c r="I29" s="1119">
        <f t="shared" ref="I29:I33" si="17">E29*F29*34.75*1.5</f>
        <v>37.232142857142861</v>
      </c>
      <c r="J29" s="1025">
        <f t="shared" ref="J29:J44" si="18">I29-K29</f>
        <v>18.616071428571431</v>
      </c>
      <c r="K29" s="1025">
        <f t="shared" ref="K29:K44" si="19">I29/2</f>
        <v>18.616071428571431</v>
      </c>
      <c r="L29" s="1120"/>
      <c r="M29" s="1121">
        <v>10.714285714285714</v>
      </c>
      <c r="N29" s="1114">
        <v>37.232142857142861</v>
      </c>
      <c r="O29" s="936"/>
      <c r="P29" s="937"/>
      <c r="Q29" s="937"/>
      <c r="R29" s="937"/>
      <c r="S29" s="937"/>
      <c r="T29" s="937"/>
      <c r="U29" s="937"/>
      <c r="V29" s="937"/>
      <c r="W29" s="937"/>
      <c r="X29" s="937"/>
      <c r="Y29" s="937"/>
      <c r="Z29" s="937"/>
    </row>
    <row r="30" spans="1:26" ht="14.25" customHeight="1">
      <c r="A30" s="1048" t="s">
        <v>468</v>
      </c>
      <c r="B30" s="1136" t="s">
        <v>1189</v>
      </c>
      <c r="C30" s="1022">
        <v>3</v>
      </c>
      <c r="D30" s="1023">
        <v>1</v>
      </c>
      <c r="E30" s="1022">
        <v>1</v>
      </c>
      <c r="F30" s="1024">
        <f t="shared" si="15"/>
        <v>0.7142857142857143</v>
      </c>
      <c r="G30" s="1022">
        <v>5</v>
      </c>
      <c r="H30" s="1118">
        <f t="shared" si="16"/>
        <v>10.714285714285714</v>
      </c>
      <c r="I30" s="1119">
        <f t="shared" si="17"/>
        <v>37.232142857142861</v>
      </c>
      <c r="J30" s="1025">
        <f t="shared" si="18"/>
        <v>18.616071428571431</v>
      </c>
      <c r="K30" s="1025">
        <f t="shared" si="19"/>
        <v>18.616071428571431</v>
      </c>
      <c r="L30" s="1120"/>
      <c r="M30" s="1121">
        <v>10.714285714285714</v>
      </c>
      <c r="N30" s="1114">
        <v>37.232142857142861</v>
      </c>
      <c r="O30" s="936"/>
      <c r="P30" s="937"/>
      <c r="Q30" s="937"/>
      <c r="R30" s="937"/>
      <c r="S30" s="937"/>
      <c r="T30" s="937"/>
      <c r="U30" s="937"/>
      <c r="V30" s="937"/>
      <c r="W30" s="937"/>
      <c r="X30" s="937"/>
      <c r="Y30" s="937"/>
      <c r="Z30" s="937"/>
    </row>
    <row r="31" spans="1:26" ht="14.25" customHeight="1">
      <c r="A31" s="1048" t="s">
        <v>471</v>
      </c>
      <c r="B31" s="1136" t="s">
        <v>1190</v>
      </c>
      <c r="C31" s="1022">
        <v>3</v>
      </c>
      <c r="D31" s="1023">
        <v>1</v>
      </c>
      <c r="E31" s="1022">
        <v>1</v>
      </c>
      <c r="F31" s="1024">
        <f t="shared" si="15"/>
        <v>0.7142857142857143</v>
      </c>
      <c r="G31" s="1022">
        <v>5</v>
      </c>
      <c r="H31" s="1118">
        <f t="shared" si="16"/>
        <v>10.714285714285714</v>
      </c>
      <c r="I31" s="1119">
        <f t="shared" si="17"/>
        <v>37.232142857142861</v>
      </c>
      <c r="J31" s="1025">
        <f t="shared" si="18"/>
        <v>18.616071428571431</v>
      </c>
      <c r="K31" s="1025">
        <f t="shared" si="19"/>
        <v>18.616071428571431</v>
      </c>
      <c r="L31" s="1120"/>
      <c r="M31" s="1121">
        <v>10.714285714285714</v>
      </c>
      <c r="N31" s="1114">
        <v>37.232142857142861</v>
      </c>
      <c r="O31" s="936"/>
      <c r="P31" s="937"/>
      <c r="Q31" s="937"/>
      <c r="R31" s="937"/>
      <c r="S31" s="937"/>
      <c r="T31" s="937"/>
      <c r="U31" s="937"/>
      <c r="V31" s="937"/>
      <c r="W31" s="937"/>
      <c r="X31" s="937"/>
      <c r="Y31" s="937"/>
      <c r="Z31" s="937"/>
    </row>
    <row r="32" spans="1:26" ht="14.25" customHeight="1">
      <c r="A32" s="1048" t="s">
        <v>474</v>
      </c>
      <c r="B32" s="1136" t="s">
        <v>1191</v>
      </c>
      <c r="C32" s="1022">
        <v>3</v>
      </c>
      <c r="D32" s="1023">
        <v>1</v>
      </c>
      <c r="E32" s="1022">
        <v>1</v>
      </c>
      <c r="F32" s="1024">
        <f t="shared" si="15"/>
        <v>0.7142857142857143</v>
      </c>
      <c r="G32" s="1022">
        <v>5</v>
      </c>
      <c r="H32" s="1118">
        <f t="shared" si="16"/>
        <v>10.714285714285714</v>
      </c>
      <c r="I32" s="1119">
        <f t="shared" si="17"/>
        <v>37.232142857142861</v>
      </c>
      <c r="J32" s="1025">
        <f t="shared" si="18"/>
        <v>18.616071428571431</v>
      </c>
      <c r="K32" s="1025">
        <f t="shared" si="19"/>
        <v>18.616071428571431</v>
      </c>
      <c r="L32" s="1120"/>
      <c r="M32" s="1121">
        <v>10.714285714285714</v>
      </c>
      <c r="N32" s="1114">
        <v>37.232142857142861</v>
      </c>
      <c r="O32" s="936"/>
      <c r="P32" s="937"/>
      <c r="Q32" s="937"/>
      <c r="R32" s="937"/>
      <c r="S32" s="937"/>
      <c r="T32" s="937"/>
      <c r="U32" s="937"/>
      <c r="V32" s="937"/>
      <c r="W32" s="937"/>
      <c r="X32" s="937"/>
      <c r="Y32" s="937"/>
      <c r="Z32" s="937"/>
    </row>
    <row r="33" spans="1:26" ht="14.25" customHeight="1">
      <c r="A33" s="1048" t="s">
        <v>477</v>
      </c>
      <c r="B33" s="1136" t="s">
        <v>1192</v>
      </c>
      <c r="C33" s="1022">
        <v>3</v>
      </c>
      <c r="D33" s="1023">
        <v>1</v>
      </c>
      <c r="E33" s="1022">
        <v>1</v>
      </c>
      <c r="F33" s="1024">
        <f t="shared" si="15"/>
        <v>0.7142857142857143</v>
      </c>
      <c r="G33" s="1022">
        <v>5</v>
      </c>
      <c r="H33" s="1118">
        <f t="shared" si="16"/>
        <v>10.714285714285714</v>
      </c>
      <c r="I33" s="1119">
        <f t="shared" si="17"/>
        <v>37.232142857142861</v>
      </c>
      <c r="J33" s="1025">
        <f t="shared" si="18"/>
        <v>18.616071428571431</v>
      </c>
      <c r="K33" s="1025">
        <f t="shared" si="19"/>
        <v>18.616071428571431</v>
      </c>
      <c r="L33" s="1120"/>
      <c r="M33" s="1121">
        <v>10.714285714285714</v>
      </c>
      <c r="N33" s="1114">
        <v>37.232142857142861</v>
      </c>
      <c r="O33" s="936"/>
      <c r="P33" s="937"/>
      <c r="Q33" s="937"/>
      <c r="R33" s="937"/>
      <c r="S33" s="937"/>
      <c r="T33" s="937"/>
      <c r="U33" s="937"/>
      <c r="V33" s="937"/>
      <c r="W33" s="937"/>
      <c r="X33" s="937"/>
      <c r="Y33" s="937"/>
      <c r="Z33" s="937"/>
    </row>
    <row r="34" spans="1:26" ht="14.25" customHeight="1">
      <c r="A34" s="1048" t="s">
        <v>479</v>
      </c>
      <c r="B34" s="1136" t="s">
        <v>1193</v>
      </c>
      <c r="C34" s="1022">
        <v>3</v>
      </c>
      <c r="D34" s="1023">
        <v>1</v>
      </c>
      <c r="E34" s="1022">
        <v>1</v>
      </c>
      <c r="F34" s="1024">
        <v>1</v>
      </c>
      <c r="G34" s="1022">
        <v>13</v>
      </c>
      <c r="H34" s="1118">
        <f t="shared" si="16"/>
        <v>39</v>
      </c>
      <c r="I34" s="1119">
        <f t="shared" ref="I34:I43" si="20">E34*34.75*1.5</f>
        <v>52.125</v>
      </c>
      <c r="J34" s="1025">
        <f t="shared" si="18"/>
        <v>26.0625</v>
      </c>
      <c r="K34" s="1025">
        <f t="shared" si="19"/>
        <v>26.0625</v>
      </c>
      <c r="L34" s="1120"/>
      <c r="M34" s="1121">
        <v>39</v>
      </c>
      <c r="N34" s="1114">
        <v>52.125</v>
      </c>
      <c r="O34" s="936"/>
      <c r="P34" s="937"/>
      <c r="Q34" s="937"/>
      <c r="R34" s="937"/>
      <c r="S34" s="937"/>
      <c r="T34" s="937"/>
      <c r="U34" s="937"/>
      <c r="V34" s="937"/>
      <c r="W34" s="937"/>
      <c r="X34" s="937"/>
      <c r="Y34" s="937"/>
      <c r="Z34" s="937"/>
    </row>
    <row r="35" spans="1:26" ht="14.25" customHeight="1">
      <c r="A35" s="1048" t="s">
        <v>482</v>
      </c>
      <c r="B35" s="1136" t="s">
        <v>1194</v>
      </c>
      <c r="C35" s="1022">
        <v>3</v>
      </c>
      <c r="D35" s="1023">
        <v>1</v>
      </c>
      <c r="E35" s="1022">
        <v>1</v>
      </c>
      <c r="F35" s="1024">
        <v>1</v>
      </c>
      <c r="G35" s="1022">
        <v>13</v>
      </c>
      <c r="H35" s="1118">
        <f t="shared" si="16"/>
        <v>39</v>
      </c>
      <c r="I35" s="1119">
        <f t="shared" si="20"/>
        <v>52.125</v>
      </c>
      <c r="J35" s="1025">
        <f t="shared" si="18"/>
        <v>26.0625</v>
      </c>
      <c r="K35" s="1025">
        <f t="shared" si="19"/>
        <v>26.0625</v>
      </c>
      <c r="L35" s="1120"/>
      <c r="M35" s="1121">
        <v>39</v>
      </c>
      <c r="N35" s="1114">
        <v>52.125</v>
      </c>
      <c r="O35" s="936"/>
      <c r="P35" s="937"/>
      <c r="Q35" s="937"/>
      <c r="R35" s="937"/>
      <c r="S35" s="937"/>
      <c r="T35" s="937"/>
      <c r="U35" s="937"/>
      <c r="V35" s="937"/>
      <c r="W35" s="937"/>
      <c r="X35" s="937"/>
      <c r="Y35" s="937"/>
      <c r="Z35" s="937"/>
    </row>
    <row r="36" spans="1:26" ht="14.25" customHeight="1">
      <c r="A36" s="1048" t="s">
        <v>485</v>
      </c>
      <c r="B36" s="1136" t="s">
        <v>1195</v>
      </c>
      <c r="C36" s="1022">
        <v>3</v>
      </c>
      <c r="D36" s="1023">
        <v>1</v>
      </c>
      <c r="E36" s="1022">
        <v>1</v>
      </c>
      <c r="F36" s="1024">
        <v>1</v>
      </c>
      <c r="G36" s="1022">
        <v>13</v>
      </c>
      <c r="H36" s="1118">
        <f t="shared" si="16"/>
        <v>39</v>
      </c>
      <c r="I36" s="1119">
        <f t="shared" si="20"/>
        <v>52.125</v>
      </c>
      <c r="J36" s="1025">
        <f t="shared" si="18"/>
        <v>26.0625</v>
      </c>
      <c r="K36" s="1025">
        <f t="shared" si="19"/>
        <v>26.0625</v>
      </c>
      <c r="L36" s="1120"/>
      <c r="M36" s="1121">
        <v>39</v>
      </c>
      <c r="N36" s="1114">
        <v>52.125</v>
      </c>
      <c r="O36" s="936"/>
      <c r="P36" s="937"/>
      <c r="Q36" s="937"/>
      <c r="R36" s="937"/>
      <c r="S36" s="937"/>
      <c r="T36" s="937"/>
      <c r="U36" s="937"/>
      <c r="V36" s="937"/>
      <c r="W36" s="937"/>
      <c r="X36" s="937"/>
      <c r="Y36" s="937"/>
      <c r="Z36" s="937"/>
    </row>
    <row r="37" spans="1:26" ht="14.25" customHeight="1">
      <c r="A37" s="1048" t="s">
        <v>488</v>
      </c>
      <c r="B37" s="1136" t="s">
        <v>1196</v>
      </c>
      <c r="C37" s="1022">
        <v>3</v>
      </c>
      <c r="D37" s="1023">
        <v>1</v>
      </c>
      <c r="E37" s="1022">
        <v>1</v>
      </c>
      <c r="F37" s="1024">
        <v>1</v>
      </c>
      <c r="G37" s="1022">
        <v>13</v>
      </c>
      <c r="H37" s="1118">
        <f t="shared" si="16"/>
        <v>39</v>
      </c>
      <c r="I37" s="1119">
        <f t="shared" si="20"/>
        <v>52.125</v>
      </c>
      <c r="J37" s="1025">
        <f t="shared" si="18"/>
        <v>26.0625</v>
      </c>
      <c r="K37" s="1025">
        <f t="shared" si="19"/>
        <v>26.0625</v>
      </c>
      <c r="L37" s="1120"/>
      <c r="M37" s="1121">
        <v>39</v>
      </c>
      <c r="N37" s="1114">
        <v>52.125</v>
      </c>
      <c r="O37" s="936"/>
      <c r="P37" s="937"/>
      <c r="Q37" s="937"/>
      <c r="R37" s="937"/>
      <c r="S37" s="937"/>
      <c r="T37" s="937"/>
      <c r="U37" s="937"/>
      <c r="V37" s="937"/>
      <c r="W37" s="937"/>
      <c r="X37" s="937"/>
      <c r="Y37" s="937"/>
      <c r="Z37" s="937"/>
    </row>
    <row r="38" spans="1:26" ht="14.25" customHeight="1">
      <c r="A38" s="1048" t="s">
        <v>491</v>
      </c>
      <c r="B38" s="1136" t="s">
        <v>1197</v>
      </c>
      <c r="C38" s="1022">
        <v>3</v>
      </c>
      <c r="D38" s="1023">
        <v>1</v>
      </c>
      <c r="E38" s="1022">
        <v>1</v>
      </c>
      <c r="F38" s="1024">
        <v>1</v>
      </c>
      <c r="G38" s="1022">
        <v>13</v>
      </c>
      <c r="H38" s="1118">
        <f t="shared" si="16"/>
        <v>39</v>
      </c>
      <c r="I38" s="1119">
        <f t="shared" si="20"/>
        <v>52.125</v>
      </c>
      <c r="J38" s="1025">
        <f t="shared" si="18"/>
        <v>26.0625</v>
      </c>
      <c r="K38" s="1025">
        <f t="shared" si="19"/>
        <v>26.0625</v>
      </c>
      <c r="L38" s="1120"/>
      <c r="M38" s="1121">
        <v>39</v>
      </c>
      <c r="N38" s="1114">
        <v>52.125</v>
      </c>
      <c r="O38" s="936"/>
      <c r="P38" s="937"/>
      <c r="Q38" s="937"/>
      <c r="R38" s="937"/>
      <c r="S38" s="937"/>
      <c r="T38" s="937"/>
      <c r="U38" s="937"/>
      <c r="V38" s="937"/>
      <c r="W38" s="937"/>
      <c r="X38" s="937"/>
      <c r="Y38" s="937"/>
      <c r="Z38" s="937"/>
    </row>
    <row r="39" spans="1:26" ht="14.25" customHeight="1">
      <c r="A39" s="1048" t="s">
        <v>493</v>
      </c>
      <c r="B39" s="1136" t="s">
        <v>1198</v>
      </c>
      <c r="C39" s="1022">
        <v>3</v>
      </c>
      <c r="D39" s="1023">
        <v>1</v>
      </c>
      <c r="E39" s="1022">
        <v>1</v>
      </c>
      <c r="F39" s="1024">
        <v>1</v>
      </c>
      <c r="G39" s="1022">
        <v>12</v>
      </c>
      <c r="H39" s="1118">
        <f t="shared" si="16"/>
        <v>36</v>
      </c>
      <c r="I39" s="1119">
        <f t="shared" si="20"/>
        <v>52.125</v>
      </c>
      <c r="J39" s="1025">
        <f t="shared" si="18"/>
        <v>26.0625</v>
      </c>
      <c r="K39" s="1025">
        <f t="shared" si="19"/>
        <v>26.0625</v>
      </c>
      <c r="L39" s="1120"/>
      <c r="M39" s="1121">
        <v>36</v>
      </c>
      <c r="N39" s="1114">
        <v>52.125</v>
      </c>
      <c r="O39" s="936"/>
      <c r="P39" s="937"/>
      <c r="Q39" s="937"/>
      <c r="R39" s="937"/>
      <c r="S39" s="937"/>
      <c r="T39" s="937"/>
      <c r="U39" s="937"/>
      <c r="V39" s="937"/>
      <c r="W39" s="937"/>
      <c r="X39" s="937"/>
      <c r="Y39" s="937"/>
      <c r="Z39" s="937"/>
    </row>
    <row r="40" spans="1:26" ht="14.25" customHeight="1">
      <c r="A40" s="1048" t="s">
        <v>495</v>
      </c>
      <c r="B40" s="1136" t="s">
        <v>1199</v>
      </c>
      <c r="C40" s="1022">
        <v>3</v>
      </c>
      <c r="D40" s="1023">
        <v>1</v>
      </c>
      <c r="E40" s="1022">
        <v>1</v>
      </c>
      <c r="F40" s="1024">
        <v>1</v>
      </c>
      <c r="G40" s="1022">
        <v>12</v>
      </c>
      <c r="H40" s="1118">
        <f t="shared" si="16"/>
        <v>36</v>
      </c>
      <c r="I40" s="1119">
        <f t="shared" si="20"/>
        <v>52.125</v>
      </c>
      <c r="J40" s="1025">
        <f t="shared" si="18"/>
        <v>26.0625</v>
      </c>
      <c r="K40" s="1025">
        <f t="shared" si="19"/>
        <v>26.0625</v>
      </c>
      <c r="L40" s="1120"/>
      <c r="M40" s="1121">
        <v>36</v>
      </c>
      <c r="N40" s="1114">
        <v>52.125</v>
      </c>
      <c r="O40" s="936"/>
      <c r="P40" s="937"/>
      <c r="Q40" s="937"/>
      <c r="R40" s="937"/>
      <c r="S40" s="937"/>
      <c r="T40" s="937"/>
      <c r="U40" s="937"/>
      <c r="V40" s="937"/>
      <c r="W40" s="937"/>
      <c r="X40" s="937"/>
      <c r="Y40" s="937"/>
      <c r="Z40" s="937"/>
    </row>
    <row r="41" spans="1:26" ht="14.25" customHeight="1">
      <c r="A41" s="1048" t="s">
        <v>497</v>
      </c>
      <c r="B41" s="1136" t="s">
        <v>1200</v>
      </c>
      <c r="C41" s="1022">
        <v>3</v>
      </c>
      <c r="D41" s="1023">
        <v>1</v>
      </c>
      <c r="E41" s="1022">
        <v>1</v>
      </c>
      <c r="F41" s="1024">
        <v>1</v>
      </c>
      <c r="G41" s="1022">
        <v>12</v>
      </c>
      <c r="H41" s="1118">
        <f t="shared" si="16"/>
        <v>36</v>
      </c>
      <c r="I41" s="1119">
        <f t="shared" si="20"/>
        <v>52.125</v>
      </c>
      <c r="J41" s="1025">
        <f t="shared" si="18"/>
        <v>26.0625</v>
      </c>
      <c r="K41" s="1025">
        <f t="shared" si="19"/>
        <v>26.0625</v>
      </c>
      <c r="L41" s="1120"/>
      <c r="M41" s="1121">
        <v>36</v>
      </c>
      <c r="N41" s="1114">
        <v>52.125</v>
      </c>
      <c r="O41" s="936"/>
      <c r="P41" s="937"/>
      <c r="Q41" s="937"/>
      <c r="R41" s="937"/>
      <c r="S41" s="937"/>
      <c r="T41" s="937"/>
      <c r="U41" s="937"/>
      <c r="V41" s="937"/>
      <c r="W41" s="937"/>
      <c r="X41" s="937"/>
      <c r="Y41" s="937"/>
      <c r="Z41" s="937"/>
    </row>
    <row r="42" spans="1:26" ht="14.25" customHeight="1">
      <c r="A42" s="1048" t="s">
        <v>501</v>
      </c>
      <c r="B42" s="1136" t="s">
        <v>1201</v>
      </c>
      <c r="C42" s="1022">
        <v>3</v>
      </c>
      <c r="D42" s="1023">
        <v>1</v>
      </c>
      <c r="E42" s="1022">
        <v>1</v>
      </c>
      <c r="F42" s="1024">
        <v>1</v>
      </c>
      <c r="G42" s="1022">
        <v>12</v>
      </c>
      <c r="H42" s="1118">
        <f t="shared" si="16"/>
        <v>36</v>
      </c>
      <c r="I42" s="1119">
        <f t="shared" si="20"/>
        <v>52.125</v>
      </c>
      <c r="J42" s="1025">
        <f t="shared" si="18"/>
        <v>26.0625</v>
      </c>
      <c r="K42" s="1025">
        <f t="shared" si="19"/>
        <v>26.0625</v>
      </c>
      <c r="L42" s="1120"/>
      <c r="M42" s="1121">
        <v>36</v>
      </c>
      <c r="N42" s="1114">
        <v>52.125</v>
      </c>
      <c r="O42" s="936"/>
      <c r="P42" s="937"/>
      <c r="Q42" s="937"/>
      <c r="R42" s="937"/>
      <c r="S42" s="937"/>
      <c r="T42" s="937"/>
      <c r="U42" s="937"/>
      <c r="V42" s="937"/>
      <c r="W42" s="937"/>
      <c r="X42" s="937"/>
      <c r="Y42" s="937"/>
      <c r="Z42" s="937"/>
    </row>
    <row r="43" spans="1:26" ht="14.25" customHeight="1">
      <c r="A43" s="1048" t="s">
        <v>504</v>
      </c>
      <c r="B43" s="1136" t="s">
        <v>1202</v>
      </c>
      <c r="C43" s="1022">
        <v>3</v>
      </c>
      <c r="D43" s="1023">
        <v>1</v>
      </c>
      <c r="E43" s="1022">
        <v>1</v>
      </c>
      <c r="F43" s="1024">
        <v>1</v>
      </c>
      <c r="G43" s="1022">
        <v>12</v>
      </c>
      <c r="H43" s="1118">
        <f t="shared" si="16"/>
        <v>36</v>
      </c>
      <c r="I43" s="1119">
        <f t="shared" si="20"/>
        <v>52.125</v>
      </c>
      <c r="J43" s="1025">
        <f t="shared" si="18"/>
        <v>26.0625</v>
      </c>
      <c r="K43" s="1025">
        <f t="shared" si="19"/>
        <v>26.0625</v>
      </c>
      <c r="L43" s="1120"/>
      <c r="M43" s="1121">
        <v>36</v>
      </c>
      <c r="N43" s="1114">
        <v>52.125</v>
      </c>
      <c r="O43" s="936"/>
      <c r="P43" s="937"/>
      <c r="Q43" s="937"/>
      <c r="R43" s="937"/>
      <c r="S43" s="937"/>
      <c r="T43" s="937"/>
      <c r="U43" s="937"/>
      <c r="V43" s="937"/>
      <c r="W43" s="937"/>
      <c r="X43" s="937"/>
      <c r="Y43" s="937"/>
      <c r="Z43" s="937"/>
    </row>
    <row r="44" spans="1:26" ht="39.75" customHeight="1">
      <c r="A44" s="1137" t="s">
        <v>87</v>
      </c>
      <c r="B44" s="1138" t="s">
        <v>644</v>
      </c>
      <c r="C44" s="1139">
        <f t="shared" ref="C44:I44" si="21">C14+C23+C28</f>
        <v>69</v>
      </c>
      <c r="D44" s="1139">
        <f t="shared" si="21"/>
        <v>15</v>
      </c>
      <c r="E44" s="1139">
        <f t="shared" si="21"/>
        <v>23</v>
      </c>
      <c r="F44" s="1139">
        <f t="shared" si="21"/>
        <v>13.571428571428571</v>
      </c>
      <c r="G44" s="1139">
        <f t="shared" si="21"/>
        <v>390</v>
      </c>
      <c r="H44" s="1139">
        <f t="shared" si="21"/>
        <v>1598.5714285714284</v>
      </c>
      <c r="I44" s="1140">
        <f t="shared" si="21"/>
        <v>2699.4107142857142</v>
      </c>
      <c r="J44" s="1139">
        <f t="shared" si="18"/>
        <v>1349.7053571428571</v>
      </c>
      <c r="K44" s="1139">
        <f t="shared" si="19"/>
        <v>1349.7053571428571</v>
      </c>
      <c r="L44" s="1139">
        <f>L14+L23+L28</f>
        <v>0</v>
      </c>
      <c r="M44" s="1140">
        <v>1598.5714285714284</v>
      </c>
      <c r="N44" s="1141">
        <v>2699.5307142857141</v>
      </c>
      <c r="O44" s="423"/>
      <c r="P44" s="324"/>
      <c r="Q44" s="324"/>
      <c r="R44" s="324"/>
      <c r="S44" s="324"/>
      <c r="T44" s="324"/>
      <c r="U44" s="324"/>
      <c r="V44" s="324"/>
      <c r="W44" s="324"/>
      <c r="X44" s="324"/>
      <c r="Y44" s="324"/>
      <c r="Z44" s="324"/>
    </row>
    <row r="45" spans="1:26" ht="14.25" customHeight="1">
      <c r="A45" s="417"/>
      <c r="B45" s="418"/>
      <c r="C45" s="419"/>
      <c r="D45" s="496"/>
      <c r="E45" s="419"/>
      <c r="F45" s="421"/>
      <c r="G45" s="419"/>
      <c r="H45" s="694"/>
      <c r="I45" s="695"/>
      <c r="J45" s="421"/>
      <c r="K45" s="421"/>
      <c r="L45" s="421"/>
      <c r="M45" s="423"/>
      <c r="N45" s="423"/>
      <c r="O45" s="423"/>
      <c r="P45" s="324"/>
      <c r="Q45" s="324"/>
      <c r="R45" s="52"/>
      <c r="S45" s="52"/>
      <c r="T45" s="52"/>
      <c r="U45" s="52"/>
      <c r="V45" s="52"/>
      <c r="W45" s="52"/>
      <c r="X45" s="52"/>
      <c r="Y45" s="52"/>
      <c r="Z45" s="52"/>
    </row>
    <row r="46" spans="1:26" ht="13.5" customHeight="1">
      <c r="A46" s="120"/>
      <c r="B46" s="120"/>
      <c r="C46" s="249"/>
      <c r="D46" s="497"/>
      <c r="E46" s="249"/>
      <c r="F46" s="249"/>
      <c r="G46" s="249"/>
      <c r="H46" s="249"/>
      <c r="I46" s="2875" t="s">
        <v>647</v>
      </c>
      <c r="J46" s="2874"/>
      <c r="K46" s="2874"/>
      <c r="L46" s="2874"/>
      <c r="M46" s="249"/>
      <c r="N46" s="249"/>
      <c r="O46" s="249"/>
      <c r="P46" s="52"/>
      <c r="Q46" s="52"/>
      <c r="R46" s="52"/>
      <c r="S46" s="52"/>
      <c r="T46" s="52"/>
      <c r="U46" s="52"/>
      <c r="V46" s="52"/>
      <c r="W46" s="52"/>
      <c r="X46" s="52"/>
      <c r="Y46" s="52"/>
      <c r="Z46" s="52"/>
    </row>
    <row r="47" spans="1:26" ht="14.25" customHeight="1">
      <c r="A47" s="53"/>
      <c r="B47" s="53" t="s">
        <v>648</v>
      </c>
      <c r="C47" s="425"/>
      <c r="D47" s="2919" t="s">
        <v>649</v>
      </c>
      <c r="E47" s="2874"/>
      <c r="F47" s="2874"/>
      <c r="G47" s="2874"/>
      <c r="H47" s="425"/>
      <c r="I47" s="2919" t="s">
        <v>650</v>
      </c>
      <c r="J47" s="2874"/>
      <c r="K47" s="2874"/>
      <c r="L47" s="2874"/>
      <c r="M47" s="423"/>
      <c r="N47" s="423"/>
      <c r="O47" s="423"/>
      <c r="P47" s="427"/>
      <c r="Q47" s="427"/>
      <c r="R47" s="427"/>
      <c r="S47" s="427"/>
      <c r="T47" s="427"/>
      <c r="U47" s="427"/>
      <c r="V47" s="427"/>
      <c r="W47" s="427"/>
      <c r="X47" s="427"/>
      <c r="Y47" s="427"/>
      <c r="Z47" s="427"/>
    </row>
    <row r="48" spans="1:26" ht="14.25" customHeight="1">
      <c r="A48" s="120"/>
      <c r="B48" s="120" t="s">
        <v>651</v>
      </c>
      <c r="C48" s="49"/>
      <c r="D48" s="499"/>
      <c r="E48" s="49"/>
      <c r="F48" s="49"/>
      <c r="G48" s="49"/>
      <c r="H48" s="49"/>
      <c r="I48" s="49"/>
      <c r="J48" s="42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2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2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29"/>
      <c r="M51" s="249"/>
      <c r="N51" s="249"/>
      <c r="O51" s="249"/>
      <c r="P51" s="52"/>
      <c r="Q51" s="52"/>
      <c r="R51" s="52"/>
      <c r="S51" s="52"/>
      <c r="T51" s="52"/>
      <c r="U51" s="52"/>
      <c r="V51" s="52"/>
      <c r="W51" s="52"/>
      <c r="X51" s="52"/>
      <c r="Y51" s="52"/>
      <c r="Z51" s="52"/>
    </row>
    <row r="52" spans="1:26" ht="14.25" customHeight="1">
      <c r="A52" s="120"/>
      <c r="B52" s="53" t="s">
        <v>709</v>
      </c>
      <c r="C52" s="121"/>
      <c r="D52" s="2939" t="s">
        <v>710</v>
      </c>
      <c r="E52" s="2874"/>
      <c r="F52" s="2874"/>
      <c r="G52" s="2874"/>
      <c r="H52" s="49"/>
      <c r="I52" s="2920" t="s">
        <v>652</v>
      </c>
      <c r="J52" s="2874"/>
      <c r="K52" s="2874"/>
      <c r="L52" s="2874"/>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A1:C1"/>
    <mergeCell ref="I1:L1"/>
    <mergeCell ref="A2:C2"/>
    <mergeCell ref="J2:L2"/>
    <mergeCell ref="A3:M3"/>
    <mergeCell ref="A4:L4"/>
    <mergeCell ref="A5:L5"/>
    <mergeCell ref="A7:A8"/>
    <mergeCell ref="B7:B8"/>
    <mergeCell ref="C7:C8"/>
    <mergeCell ref="D7:D8"/>
    <mergeCell ref="E7:E8"/>
    <mergeCell ref="F7:F8"/>
    <mergeCell ref="G7:G8"/>
    <mergeCell ref="M7:N7"/>
    <mergeCell ref="I46:L46"/>
    <mergeCell ref="D47:G47"/>
    <mergeCell ref="I47:L47"/>
    <mergeCell ref="D52:G52"/>
    <mergeCell ref="I52:L52"/>
    <mergeCell ref="H7:H8"/>
    <mergeCell ref="I7:I8"/>
    <mergeCell ref="J7:L7"/>
  </mergeCells>
  <pageMargins left="0.7" right="0.7" top="0.75" bottom="0.75" header="0" footer="0"/>
  <pageSetup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1203</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985" t="s">
        <v>1078</v>
      </c>
      <c r="I10" s="1059" t="s">
        <v>1204</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755</v>
      </c>
      <c r="C11" s="311">
        <f t="shared" ref="C11:L11" si="0">C12</f>
        <v>84</v>
      </c>
      <c r="D11" s="311">
        <f t="shared" si="0"/>
        <v>0</v>
      </c>
      <c r="E11" s="311">
        <f t="shared" si="0"/>
        <v>19</v>
      </c>
      <c r="F11" s="311">
        <f t="shared" si="0"/>
        <v>0</v>
      </c>
      <c r="G11" s="311">
        <f t="shared" si="0"/>
        <v>123</v>
      </c>
      <c r="H11" s="311">
        <f t="shared" si="0"/>
        <v>771</v>
      </c>
      <c r="I11" s="311">
        <f t="shared" si="0"/>
        <v>2535.125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f>
        <v>84</v>
      </c>
      <c r="D12" s="989">
        <f t="shared" si="1"/>
        <v>0</v>
      </c>
      <c r="E12" s="989">
        <f t="shared" si="1"/>
        <v>19</v>
      </c>
      <c r="F12" s="989">
        <f t="shared" si="1"/>
        <v>0</v>
      </c>
      <c r="G12" s="989">
        <f t="shared" si="1"/>
        <v>123</v>
      </c>
      <c r="H12" s="989">
        <f t="shared" si="1"/>
        <v>771</v>
      </c>
      <c r="I12" s="989">
        <f t="shared" si="1"/>
        <v>2535.125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84</v>
      </c>
      <c r="D13" s="993"/>
      <c r="E13" s="993">
        <f>E14+E37</f>
        <v>19</v>
      </c>
      <c r="F13" s="993"/>
      <c r="G13" s="993">
        <f>G14+G37</f>
        <v>123</v>
      </c>
      <c r="H13" s="994">
        <f t="shared" ref="H13:L13" si="2">H14+H33</f>
        <v>771</v>
      </c>
      <c r="I13" s="994">
        <f t="shared" si="2"/>
        <v>2535.125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SUM(C15:C32)</f>
        <v>54</v>
      </c>
      <c r="D14" s="993"/>
      <c r="E14" s="993">
        <f>SUM(E15:E32)</f>
        <v>18</v>
      </c>
      <c r="F14" s="993"/>
      <c r="G14" s="993">
        <f t="shared" ref="G14:L14" si="3">SUM(G15:G32)</f>
        <v>122</v>
      </c>
      <c r="H14" s="994">
        <f t="shared" si="3"/>
        <v>366</v>
      </c>
      <c r="I14" s="994">
        <f t="shared" si="3"/>
        <v>1172.625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27" t="s">
        <v>1205</v>
      </c>
      <c r="C15" s="1142">
        <v>3</v>
      </c>
      <c r="D15" s="1063">
        <v>1</v>
      </c>
      <c r="E15" s="1062">
        <v>1</v>
      </c>
      <c r="F15" s="1064">
        <v>1</v>
      </c>
      <c r="G15" s="1062">
        <v>9</v>
      </c>
      <c r="H15" s="1065">
        <f t="shared" ref="H15:H32" si="4">C15*G15</f>
        <v>27</v>
      </c>
      <c r="I15" s="1088">
        <f t="shared" ref="I15:I27" si="5">E15*34.75*1.5</f>
        <v>52.125</v>
      </c>
      <c r="J15" s="993"/>
      <c r="K15" s="993"/>
      <c r="L15" s="996"/>
      <c r="M15" s="995"/>
      <c r="N15" s="995"/>
      <c r="O15" s="923"/>
      <c r="P15" s="924"/>
      <c r="Q15" s="924"/>
      <c r="R15" s="924"/>
      <c r="S15" s="924"/>
      <c r="T15" s="924"/>
      <c r="U15" s="924"/>
      <c r="V15" s="924"/>
      <c r="W15" s="924"/>
      <c r="X15" s="924"/>
      <c r="Y15" s="924"/>
      <c r="Z15" s="924"/>
    </row>
    <row r="16" spans="1:26" ht="15.75" customHeight="1">
      <c r="A16" s="1048" t="s">
        <v>440</v>
      </c>
      <c r="B16" s="1127" t="s">
        <v>1206</v>
      </c>
      <c r="C16" s="1143">
        <v>3</v>
      </c>
      <c r="D16" s="1074">
        <v>1</v>
      </c>
      <c r="E16" s="1073">
        <v>1</v>
      </c>
      <c r="F16" s="1075">
        <v>1</v>
      </c>
      <c r="G16" s="1073">
        <v>9</v>
      </c>
      <c r="H16" s="1065">
        <f t="shared" si="4"/>
        <v>27</v>
      </c>
      <c r="I16" s="1088">
        <f t="shared" si="5"/>
        <v>52.125</v>
      </c>
      <c r="J16" s="993"/>
      <c r="K16" s="993"/>
      <c r="L16" s="996"/>
      <c r="M16" s="995"/>
      <c r="N16" s="995"/>
      <c r="O16" s="923"/>
      <c r="P16" s="924"/>
      <c r="Q16" s="924"/>
      <c r="R16" s="924"/>
      <c r="S16" s="924"/>
      <c r="T16" s="924"/>
      <c r="U16" s="924"/>
      <c r="V16" s="924"/>
      <c r="W16" s="924"/>
      <c r="X16" s="924"/>
      <c r="Y16" s="924"/>
      <c r="Z16" s="924"/>
    </row>
    <row r="17" spans="1:26" ht="14.25" customHeight="1">
      <c r="A17" s="1048" t="s">
        <v>443</v>
      </c>
      <c r="B17" s="1127" t="s">
        <v>1207</v>
      </c>
      <c r="C17" s="1143">
        <v>3</v>
      </c>
      <c r="D17" s="1074">
        <v>1</v>
      </c>
      <c r="E17" s="1073">
        <v>1</v>
      </c>
      <c r="F17" s="1075">
        <v>1</v>
      </c>
      <c r="G17" s="1073">
        <v>9</v>
      </c>
      <c r="H17" s="1065">
        <f t="shared" si="4"/>
        <v>27</v>
      </c>
      <c r="I17" s="1088">
        <f t="shared" si="5"/>
        <v>52.125</v>
      </c>
      <c r="J17" s="993"/>
      <c r="K17" s="993"/>
      <c r="L17" s="996"/>
      <c r="M17" s="995"/>
      <c r="N17" s="995"/>
      <c r="O17" s="923"/>
      <c r="P17" s="924"/>
      <c r="Q17" s="924"/>
      <c r="R17" s="924"/>
      <c r="S17" s="924"/>
      <c r="T17" s="924"/>
      <c r="U17" s="924"/>
      <c r="V17" s="924"/>
      <c r="W17" s="924"/>
      <c r="X17" s="924"/>
      <c r="Y17" s="924"/>
      <c r="Z17" s="924"/>
    </row>
    <row r="18" spans="1:26" ht="15.75" customHeight="1">
      <c r="A18" s="1048" t="s">
        <v>446</v>
      </c>
      <c r="B18" s="1127" t="s">
        <v>1208</v>
      </c>
      <c r="C18" s="1143">
        <v>3</v>
      </c>
      <c r="D18" s="1074">
        <v>1</v>
      </c>
      <c r="E18" s="1073">
        <v>1</v>
      </c>
      <c r="F18" s="1075">
        <v>1</v>
      </c>
      <c r="G18" s="1073">
        <v>9</v>
      </c>
      <c r="H18" s="1065">
        <f t="shared" si="4"/>
        <v>27</v>
      </c>
      <c r="I18" s="1088">
        <f t="shared" si="5"/>
        <v>52.125</v>
      </c>
      <c r="J18" s="993"/>
      <c r="K18" s="993"/>
      <c r="L18" s="996"/>
      <c r="M18" s="995"/>
      <c r="N18" s="995"/>
      <c r="O18" s="923"/>
      <c r="P18" s="924"/>
      <c r="Q18" s="924"/>
      <c r="R18" s="924"/>
      <c r="S18" s="924"/>
      <c r="T18" s="924"/>
      <c r="U18" s="924"/>
      <c r="V18" s="924"/>
      <c r="W18" s="924"/>
      <c r="X18" s="924"/>
      <c r="Y18" s="924"/>
      <c r="Z18" s="924"/>
    </row>
    <row r="19" spans="1:26" ht="15.75" customHeight="1">
      <c r="A19" s="1048" t="s">
        <v>449</v>
      </c>
      <c r="B19" s="1127" t="s">
        <v>1209</v>
      </c>
      <c r="C19" s="1143">
        <v>3</v>
      </c>
      <c r="D19" s="1074">
        <v>1</v>
      </c>
      <c r="E19" s="1073">
        <v>1</v>
      </c>
      <c r="F19" s="1075">
        <v>1</v>
      </c>
      <c r="G19" s="1073">
        <v>9</v>
      </c>
      <c r="H19" s="1065">
        <f t="shared" si="4"/>
        <v>27</v>
      </c>
      <c r="I19" s="1088">
        <f t="shared" si="5"/>
        <v>52.125</v>
      </c>
      <c r="J19" s="993"/>
      <c r="K19" s="993"/>
      <c r="L19" s="996"/>
      <c r="M19" s="995"/>
      <c r="N19" s="995"/>
      <c r="O19" s="923"/>
      <c r="P19" s="924"/>
      <c r="Q19" s="924"/>
      <c r="R19" s="924"/>
      <c r="S19" s="924"/>
      <c r="T19" s="924"/>
      <c r="U19" s="924"/>
      <c r="V19" s="924"/>
      <c r="W19" s="924"/>
      <c r="X19" s="924"/>
      <c r="Y19" s="924"/>
      <c r="Z19" s="924"/>
    </row>
    <row r="20" spans="1:26" ht="14.25" customHeight="1">
      <c r="A20" s="1048" t="s">
        <v>452</v>
      </c>
      <c r="B20" s="1127" t="s">
        <v>1210</v>
      </c>
      <c r="C20" s="1143">
        <v>3</v>
      </c>
      <c r="D20" s="1074">
        <v>1</v>
      </c>
      <c r="E20" s="1073">
        <v>1</v>
      </c>
      <c r="F20" s="1075">
        <v>1</v>
      </c>
      <c r="G20" s="1073">
        <v>9</v>
      </c>
      <c r="H20" s="1065">
        <f t="shared" si="4"/>
        <v>27</v>
      </c>
      <c r="I20" s="1088">
        <f t="shared" si="5"/>
        <v>52.125</v>
      </c>
      <c r="J20" s="993"/>
      <c r="K20" s="993"/>
      <c r="L20" s="996"/>
      <c r="M20" s="995"/>
      <c r="N20" s="995"/>
      <c r="O20" s="923"/>
      <c r="P20" s="924"/>
      <c r="Q20" s="924"/>
      <c r="R20" s="924"/>
      <c r="S20" s="924"/>
      <c r="T20" s="924"/>
      <c r="U20" s="924"/>
      <c r="V20" s="924"/>
      <c r="W20" s="924"/>
      <c r="X20" s="924"/>
      <c r="Y20" s="924"/>
      <c r="Z20" s="924"/>
    </row>
    <row r="21" spans="1:26" ht="14.25" customHeight="1">
      <c r="A21" s="1048" t="s">
        <v>455</v>
      </c>
      <c r="B21" s="1127" t="s">
        <v>1211</v>
      </c>
      <c r="C21" s="1143">
        <v>3</v>
      </c>
      <c r="D21" s="1074">
        <v>1</v>
      </c>
      <c r="E21" s="1073">
        <v>1</v>
      </c>
      <c r="F21" s="1075">
        <v>1</v>
      </c>
      <c r="G21" s="1073">
        <v>9</v>
      </c>
      <c r="H21" s="1065">
        <f t="shared" si="4"/>
        <v>27</v>
      </c>
      <c r="I21" s="1088">
        <f t="shared" si="5"/>
        <v>52.125</v>
      </c>
      <c r="J21" s="993"/>
      <c r="K21" s="993"/>
      <c r="L21" s="996"/>
      <c r="M21" s="995"/>
      <c r="N21" s="995"/>
      <c r="O21" s="923"/>
      <c r="P21" s="924"/>
      <c r="Q21" s="924"/>
      <c r="R21" s="924"/>
      <c r="S21" s="924"/>
      <c r="T21" s="924"/>
      <c r="U21" s="924"/>
      <c r="V21" s="924"/>
      <c r="W21" s="924"/>
      <c r="X21" s="924"/>
      <c r="Y21" s="924"/>
      <c r="Z21" s="924"/>
    </row>
    <row r="22" spans="1:26" ht="14.25" customHeight="1">
      <c r="A22" s="1048" t="s">
        <v>457</v>
      </c>
      <c r="B22" s="1127" t="s">
        <v>1212</v>
      </c>
      <c r="C22" s="1143">
        <v>3</v>
      </c>
      <c r="D22" s="1074">
        <v>1</v>
      </c>
      <c r="E22" s="1073">
        <v>1</v>
      </c>
      <c r="F22" s="1075">
        <v>1</v>
      </c>
      <c r="G22" s="1073">
        <v>9</v>
      </c>
      <c r="H22" s="1065">
        <f t="shared" si="4"/>
        <v>27</v>
      </c>
      <c r="I22" s="1088">
        <f t="shared" si="5"/>
        <v>52.125</v>
      </c>
      <c r="J22" s="993"/>
      <c r="K22" s="993"/>
      <c r="L22" s="996"/>
      <c r="M22" s="995"/>
      <c r="N22" s="995"/>
      <c r="O22" s="923"/>
      <c r="P22" s="924"/>
      <c r="Q22" s="924"/>
      <c r="R22" s="924"/>
      <c r="S22" s="924"/>
      <c r="T22" s="924"/>
      <c r="U22" s="924"/>
      <c r="V22" s="924"/>
      <c r="W22" s="924"/>
      <c r="X22" s="924"/>
      <c r="Y22" s="924"/>
      <c r="Z22" s="924"/>
    </row>
    <row r="23" spans="1:26" ht="15.75" customHeight="1">
      <c r="A23" s="1048" t="s">
        <v>459</v>
      </c>
      <c r="B23" s="1127" t="s">
        <v>1213</v>
      </c>
      <c r="C23" s="1143">
        <v>3</v>
      </c>
      <c r="D23" s="1074">
        <v>1</v>
      </c>
      <c r="E23" s="1073">
        <v>1</v>
      </c>
      <c r="F23" s="1075">
        <v>1</v>
      </c>
      <c r="G23" s="1073">
        <v>9</v>
      </c>
      <c r="H23" s="1065">
        <f t="shared" si="4"/>
        <v>27</v>
      </c>
      <c r="I23" s="1088">
        <f t="shared" si="5"/>
        <v>52.125</v>
      </c>
      <c r="J23" s="993"/>
      <c r="K23" s="993"/>
      <c r="L23" s="996"/>
      <c r="M23" s="995"/>
      <c r="N23" s="995"/>
      <c r="O23" s="923"/>
      <c r="P23" s="924"/>
      <c r="Q23" s="924"/>
      <c r="R23" s="924"/>
      <c r="S23" s="924"/>
      <c r="T23" s="924"/>
      <c r="U23" s="924"/>
      <c r="V23" s="924"/>
      <c r="W23" s="924"/>
      <c r="X23" s="924"/>
      <c r="Y23" s="924"/>
      <c r="Z23" s="924"/>
    </row>
    <row r="24" spans="1:26" ht="15.75" customHeight="1">
      <c r="A24" s="1048" t="s">
        <v>462</v>
      </c>
      <c r="B24" s="1127" t="s">
        <v>1214</v>
      </c>
      <c r="C24" s="1143">
        <v>3</v>
      </c>
      <c r="D24" s="1074">
        <v>1</v>
      </c>
      <c r="E24" s="1073">
        <v>1</v>
      </c>
      <c r="F24" s="1075">
        <v>1</v>
      </c>
      <c r="G24" s="1073">
        <v>9</v>
      </c>
      <c r="H24" s="1065">
        <f t="shared" si="4"/>
        <v>27</v>
      </c>
      <c r="I24" s="1088">
        <f t="shared" si="5"/>
        <v>52.125</v>
      </c>
      <c r="J24" s="993"/>
      <c r="K24" s="993"/>
      <c r="L24" s="996"/>
      <c r="M24" s="995"/>
      <c r="N24" s="995"/>
      <c r="O24" s="923"/>
      <c r="P24" s="924"/>
      <c r="Q24" s="924"/>
      <c r="R24" s="924"/>
      <c r="S24" s="924"/>
      <c r="T24" s="924"/>
      <c r="U24" s="924"/>
      <c r="V24" s="924"/>
      <c r="W24" s="924"/>
      <c r="X24" s="924"/>
      <c r="Y24" s="924"/>
      <c r="Z24" s="924"/>
    </row>
    <row r="25" spans="1:26" ht="15.75" customHeight="1">
      <c r="A25" s="1048" t="s">
        <v>465</v>
      </c>
      <c r="B25" s="1127" t="s">
        <v>1215</v>
      </c>
      <c r="C25" s="1143">
        <v>3</v>
      </c>
      <c r="D25" s="1074">
        <v>1</v>
      </c>
      <c r="E25" s="1073">
        <v>1</v>
      </c>
      <c r="F25" s="1075">
        <v>1</v>
      </c>
      <c r="G25" s="1073">
        <v>9</v>
      </c>
      <c r="H25" s="1065">
        <f t="shared" si="4"/>
        <v>27</v>
      </c>
      <c r="I25" s="1088">
        <f t="shared" si="5"/>
        <v>52.125</v>
      </c>
      <c r="J25" s="993"/>
      <c r="K25" s="993"/>
      <c r="L25" s="996"/>
      <c r="M25" s="995"/>
      <c r="N25" s="995"/>
      <c r="O25" s="923"/>
      <c r="P25" s="924"/>
      <c r="Q25" s="924"/>
      <c r="R25" s="924"/>
      <c r="S25" s="924"/>
      <c r="T25" s="924"/>
      <c r="U25" s="924"/>
      <c r="V25" s="924"/>
      <c r="W25" s="924"/>
      <c r="X25" s="924"/>
      <c r="Y25" s="924"/>
      <c r="Z25" s="924"/>
    </row>
    <row r="26" spans="1:26" ht="15.75" customHeight="1">
      <c r="A26" s="1048" t="s">
        <v>468</v>
      </c>
      <c r="B26" s="1127" t="s">
        <v>1216</v>
      </c>
      <c r="C26" s="1143">
        <v>3</v>
      </c>
      <c r="D26" s="1074">
        <v>1</v>
      </c>
      <c r="E26" s="1073">
        <v>1</v>
      </c>
      <c r="F26" s="1075">
        <v>1</v>
      </c>
      <c r="G26" s="1073">
        <v>9</v>
      </c>
      <c r="H26" s="1065">
        <f t="shared" si="4"/>
        <v>27</v>
      </c>
      <c r="I26" s="1088">
        <f t="shared" si="5"/>
        <v>52.125</v>
      </c>
      <c r="J26" s="993"/>
      <c r="K26" s="993"/>
      <c r="L26" s="996"/>
      <c r="M26" s="995"/>
      <c r="N26" s="995"/>
      <c r="O26" s="923"/>
      <c r="P26" s="924"/>
      <c r="Q26" s="924"/>
      <c r="R26" s="924"/>
      <c r="S26" s="924"/>
      <c r="T26" s="924"/>
      <c r="U26" s="924"/>
      <c r="V26" s="924"/>
      <c r="W26" s="924"/>
      <c r="X26" s="924"/>
      <c r="Y26" s="924"/>
      <c r="Z26" s="924"/>
    </row>
    <row r="27" spans="1:26" ht="14.25" customHeight="1">
      <c r="A27" s="1048" t="s">
        <v>471</v>
      </c>
      <c r="B27" s="1127" t="s">
        <v>1217</v>
      </c>
      <c r="C27" s="1143">
        <v>3</v>
      </c>
      <c r="D27" s="1074">
        <v>1</v>
      </c>
      <c r="E27" s="1073">
        <v>1</v>
      </c>
      <c r="F27" s="1075">
        <v>1</v>
      </c>
      <c r="G27" s="1073">
        <v>9</v>
      </c>
      <c r="H27" s="1065">
        <f t="shared" si="4"/>
        <v>27</v>
      </c>
      <c r="I27" s="1088">
        <f t="shared" si="5"/>
        <v>52.125</v>
      </c>
      <c r="J27" s="993"/>
      <c r="K27" s="993"/>
      <c r="L27" s="996"/>
      <c r="M27" s="995"/>
      <c r="N27" s="995"/>
      <c r="O27" s="923"/>
      <c r="P27" s="924"/>
      <c r="Q27" s="924"/>
      <c r="R27" s="924"/>
      <c r="S27" s="924"/>
      <c r="T27" s="924"/>
      <c r="U27" s="924"/>
      <c r="V27" s="924"/>
      <c r="W27" s="924"/>
      <c r="X27" s="924"/>
      <c r="Y27" s="924"/>
      <c r="Z27" s="924"/>
    </row>
    <row r="28" spans="1:26" ht="14.25" customHeight="1">
      <c r="A28" s="1048" t="s">
        <v>474</v>
      </c>
      <c r="B28" s="1144" t="s">
        <v>1218</v>
      </c>
      <c r="C28" s="1145">
        <v>3</v>
      </c>
      <c r="D28" s="1084">
        <v>1</v>
      </c>
      <c r="E28" s="1083">
        <v>1</v>
      </c>
      <c r="F28" s="1085">
        <v>1</v>
      </c>
      <c r="G28" s="1083">
        <v>1</v>
      </c>
      <c r="H28" s="1065">
        <f t="shared" si="4"/>
        <v>3</v>
      </c>
      <c r="I28" s="1086">
        <f t="shared" ref="I28:I32" si="6">C28*F28*16.5*2</f>
        <v>99</v>
      </c>
      <c r="J28" s="993"/>
      <c r="K28" s="993"/>
      <c r="L28" s="996"/>
      <c r="M28" s="995"/>
      <c r="N28" s="995"/>
      <c r="O28" s="923"/>
      <c r="P28" s="924"/>
      <c r="Q28" s="924"/>
      <c r="R28" s="924"/>
      <c r="S28" s="924"/>
      <c r="T28" s="924"/>
      <c r="U28" s="924"/>
      <c r="V28" s="924"/>
      <c r="W28" s="924"/>
      <c r="X28" s="924"/>
      <c r="Y28" s="924"/>
      <c r="Z28" s="924"/>
    </row>
    <row r="29" spans="1:26" ht="14.25" customHeight="1">
      <c r="A29" s="1048" t="s">
        <v>477</v>
      </c>
      <c r="B29" s="1144" t="s">
        <v>1219</v>
      </c>
      <c r="C29" s="1145">
        <v>3</v>
      </c>
      <c r="D29" s="1084">
        <v>1</v>
      </c>
      <c r="E29" s="1083">
        <v>1</v>
      </c>
      <c r="F29" s="1085">
        <v>1</v>
      </c>
      <c r="G29" s="1083">
        <v>1</v>
      </c>
      <c r="H29" s="1065">
        <f t="shared" si="4"/>
        <v>3</v>
      </c>
      <c r="I29" s="1086">
        <f t="shared" si="6"/>
        <v>99</v>
      </c>
      <c r="J29" s="993"/>
      <c r="K29" s="993"/>
      <c r="L29" s="996"/>
      <c r="M29" s="995"/>
      <c r="N29" s="995"/>
      <c r="O29" s="923"/>
      <c r="P29" s="924"/>
      <c r="Q29" s="924"/>
      <c r="R29" s="924"/>
      <c r="S29" s="924"/>
      <c r="T29" s="924"/>
      <c r="U29" s="924"/>
      <c r="V29" s="924"/>
      <c r="W29" s="924"/>
      <c r="X29" s="924"/>
      <c r="Y29" s="924"/>
      <c r="Z29" s="924"/>
    </row>
    <row r="30" spans="1:26" ht="14.25" customHeight="1">
      <c r="A30" s="1048" t="s">
        <v>479</v>
      </c>
      <c r="B30" s="1144" t="s">
        <v>1220</v>
      </c>
      <c r="C30" s="1145">
        <v>3</v>
      </c>
      <c r="D30" s="1084">
        <v>1</v>
      </c>
      <c r="E30" s="1083">
        <v>1</v>
      </c>
      <c r="F30" s="1085">
        <v>1</v>
      </c>
      <c r="G30" s="1083">
        <v>1</v>
      </c>
      <c r="H30" s="1065">
        <f t="shared" si="4"/>
        <v>3</v>
      </c>
      <c r="I30" s="1086">
        <f t="shared" si="6"/>
        <v>99</v>
      </c>
      <c r="J30" s="993"/>
      <c r="K30" s="993"/>
      <c r="L30" s="996"/>
      <c r="M30" s="995"/>
      <c r="N30" s="995"/>
      <c r="O30" s="923"/>
      <c r="P30" s="924"/>
      <c r="Q30" s="924"/>
      <c r="R30" s="924"/>
      <c r="S30" s="924"/>
      <c r="T30" s="924"/>
      <c r="U30" s="924"/>
      <c r="V30" s="924"/>
      <c r="W30" s="924"/>
      <c r="X30" s="924"/>
      <c r="Y30" s="924"/>
      <c r="Z30" s="924"/>
    </row>
    <row r="31" spans="1:26" ht="33" customHeight="1">
      <c r="A31" s="1048" t="s">
        <v>482</v>
      </c>
      <c r="B31" s="1144" t="s">
        <v>1221</v>
      </c>
      <c r="C31" s="1145">
        <v>3</v>
      </c>
      <c r="D31" s="1084">
        <v>1</v>
      </c>
      <c r="E31" s="1083">
        <v>1</v>
      </c>
      <c r="F31" s="1085">
        <v>1</v>
      </c>
      <c r="G31" s="1083">
        <v>1</v>
      </c>
      <c r="H31" s="1065">
        <f t="shared" si="4"/>
        <v>3</v>
      </c>
      <c r="I31" s="1086">
        <f t="shared" si="6"/>
        <v>99</v>
      </c>
      <c r="J31" s="993"/>
      <c r="K31" s="993"/>
      <c r="L31" s="996"/>
      <c r="M31" s="995"/>
      <c r="N31" s="995"/>
      <c r="O31" s="923"/>
      <c r="P31" s="924"/>
      <c r="Q31" s="924"/>
      <c r="R31" s="924"/>
      <c r="S31" s="924"/>
      <c r="T31" s="924"/>
      <c r="U31" s="924"/>
      <c r="V31" s="924"/>
      <c r="W31" s="924"/>
      <c r="X31" s="924"/>
      <c r="Y31" s="924"/>
      <c r="Z31" s="924"/>
    </row>
    <row r="32" spans="1:26" ht="36" customHeight="1">
      <c r="A32" s="1048" t="s">
        <v>485</v>
      </c>
      <c r="B32" s="1144" t="s">
        <v>1222</v>
      </c>
      <c r="C32" s="1145">
        <v>3</v>
      </c>
      <c r="D32" s="1084">
        <v>1</v>
      </c>
      <c r="E32" s="1083">
        <v>1</v>
      </c>
      <c r="F32" s="1085">
        <v>1</v>
      </c>
      <c r="G32" s="1083">
        <v>1</v>
      </c>
      <c r="H32" s="1065">
        <f t="shared" si="4"/>
        <v>3</v>
      </c>
      <c r="I32" s="1086">
        <f t="shared" si="6"/>
        <v>99</v>
      </c>
      <c r="J32" s="993"/>
      <c r="K32" s="993"/>
      <c r="L32" s="996"/>
      <c r="M32" s="995"/>
      <c r="N32" s="995"/>
      <c r="O32" s="923"/>
      <c r="P32" s="924"/>
      <c r="Q32" s="924"/>
      <c r="R32" s="924"/>
      <c r="S32" s="924"/>
      <c r="T32" s="924"/>
      <c r="U32" s="924"/>
      <c r="V32" s="924"/>
      <c r="W32" s="924"/>
      <c r="X32" s="924"/>
      <c r="Y32" s="924"/>
      <c r="Z32" s="924"/>
    </row>
    <row r="33" spans="1:26" ht="15.75" customHeight="1">
      <c r="A33" s="1048" t="s">
        <v>477</v>
      </c>
      <c r="B33" s="1021" t="s">
        <v>1136</v>
      </c>
      <c r="C33" s="1022"/>
      <c r="D33" s="1023"/>
      <c r="E33" s="1022"/>
      <c r="F33" s="1024"/>
      <c r="G33" s="1022"/>
      <c r="H33" s="1025">
        <f t="shared" ref="H33:L33" si="7">SUM(H34:H37)</f>
        <v>405</v>
      </c>
      <c r="I33" s="1026">
        <f t="shared" si="7"/>
        <v>1362.5</v>
      </c>
      <c r="J33" s="1026">
        <f t="shared" si="7"/>
        <v>0</v>
      </c>
      <c r="K33" s="1026">
        <f t="shared" si="7"/>
        <v>0</v>
      </c>
      <c r="L33" s="1026">
        <f t="shared" si="7"/>
        <v>0</v>
      </c>
      <c r="M33" s="1006"/>
      <c r="N33" s="1006"/>
      <c r="O33" s="955"/>
      <c r="P33" s="956"/>
      <c r="Q33" s="956"/>
      <c r="R33" s="956"/>
      <c r="S33" s="956"/>
      <c r="T33" s="956"/>
      <c r="U33" s="956"/>
      <c r="V33" s="956"/>
      <c r="W33" s="956"/>
      <c r="X33" s="956"/>
      <c r="Y33" s="956"/>
      <c r="Z33" s="956"/>
    </row>
    <row r="34" spans="1:26" ht="15.75" customHeight="1">
      <c r="A34" s="1087" t="s">
        <v>584</v>
      </c>
      <c r="B34" s="1127" t="s">
        <v>1223</v>
      </c>
      <c r="C34" s="1022">
        <v>6</v>
      </c>
      <c r="D34" s="1022">
        <v>14</v>
      </c>
      <c r="E34" s="1022">
        <v>1</v>
      </c>
      <c r="F34" s="1024" t="s">
        <v>760</v>
      </c>
      <c r="G34" s="1022">
        <v>8</v>
      </c>
      <c r="H34" s="1118">
        <f t="shared" ref="H34:H36" si="8">C34*G34</f>
        <v>48</v>
      </c>
      <c r="I34" s="1146">
        <f t="shared" ref="I34:I36" si="9">D34*G34*1.5</f>
        <v>168</v>
      </c>
      <c r="J34" s="1024"/>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1224</v>
      </c>
      <c r="C35" s="1022">
        <v>15</v>
      </c>
      <c r="D35" s="1022">
        <v>35</v>
      </c>
      <c r="E35" s="1022">
        <v>1</v>
      </c>
      <c r="F35" s="1024" t="s">
        <v>760</v>
      </c>
      <c r="G35" s="1022">
        <v>17</v>
      </c>
      <c r="H35" s="1118">
        <f t="shared" si="8"/>
        <v>255</v>
      </c>
      <c r="I35" s="1146">
        <f t="shared" si="9"/>
        <v>892.5</v>
      </c>
      <c r="J35" s="1024"/>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1225</v>
      </c>
      <c r="C36" s="1022">
        <v>9</v>
      </c>
      <c r="D36" s="1022">
        <v>21</v>
      </c>
      <c r="E36" s="1022">
        <v>1</v>
      </c>
      <c r="F36" s="1024" t="s">
        <v>760</v>
      </c>
      <c r="G36" s="1022">
        <v>8</v>
      </c>
      <c r="H36" s="1118">
        <f t="shared" si="8"/>
        <v>72</v>
      </c>
      <c r="I36" s="1146">
        <f t="shared" si="9"/>
        <v>252</v>
      </c>
      <c r="J36" s="1024"/>
      <c r="K36" s="1024"/>
      <c r="L36" s="1147"/>
      <c r="M36" s="1029"/>
      <c r="N36" s="1029"/>
      <c r="O36" s="961"/>
      <c r="P36" s="962"/>
      <c r="Q36" s="962"/>
      <c r="R36" s="962"/>
      <c r="S36" s="962"/>
      <c r="T36" s="962"/>
      <c r="U36" s="962"/>
      <c r="V36" s="962"/>
      <c r="W36" s="962"/>
      <c r="X36" s="962"/>
      <c r="Y36" s="962"/>
      <c r="Z36" s="962"/>
    </row>
    <row r="37" spans="1:26" ht="14.25" customHeight="1">
      <c r="A37" s="1092" t="s">
        <v>589</v>
      </c>
      <c r="B37" s="1130" t="s">
        <v>1226</v>
      </c>
      <c r="C37" s="1148">
        <v>30</v>
      </c>
      <c r="D37" s="1148">
        <v>50</v>
      </c>
      <c r="E37" s="1148">
        <v>1</v>
      </c>
      <c r="F37" s="1149" t="s">
        <v>760</v>
      </c>
      <c r="G37" s="1148">
        <v>1</v>
      </c>
      <c r="H37" s="1132">
        <v>30</v>
      </c>
      <c r="I37" s="1150">
        <f>D37*G37</f>
        <v>50</v>
      </c>
      <c r="J37" s="1149"/>
      <c r="K37" s="1149"/>
      <c r="L37" s="1151"/>
      <c r="M37" s="1036"/>
      <c r="N37" s="1036"/>
      <c r="O37" s="936"/>
      <c r="P37" s="937"/>
      <c r="Q37" s="937"/>
      <c r="R37" s="937"/>
      <c r="S37" s="937"/>
      <c r="T37" s="937"/>
      <c r="U37" s="937"/>
      <c r="V37" s="937"/>
      <c r="W37" s="937"/>
      <c r="X37" s="937"/>
      <c r="Y37" s="937"/>
      <c r="Z37" s="937"/>
    </row>
    <row r="38" spans="1:26" ht="14.25" customHeight="1">
      <c r="A38" s="410" t="s">
        <v>87</v>
      </c>
      <c r="B38" s="411" t="s">
        <v>644</v>
      </c>
      <c r="C38" s="412">
        <f>C11</f>
        <v>84</v>
      </c>
      <c r="D38" s="412"/>
      <c r="E38" s="412">
        <f>E11</f>
        <v>19</v>
      </c>
      <c r="F38" s="412"/>
      <c r="G38" s="412">
        <f t="shared" ref="G38:I38" si="10">G11</f>
        <v>123</v>
      </c>
      <c r="H38" s="412">
        <f t="shared" si="10"/>
        <v>771</v>
      </c>
      <c r="I38" s="412">
        <f t="shared" si="10"/>
        <v>2535.125</v>
      </c>
      <c r="J38" s="414"/>
      <c r="K38" s="414"/>
      <c r="L38" s="416"/>
      <c r="M38" s="372"/>
      <c r="N38" s="372"/>
      <c r="O38" s="423"/>
      <c r="P38" s="324"/>
      <c r="Q38" s="324"/>
      <c r="R38" s="52"/>
      <c r="S38" s="52"/>
      <c r="T38" s="52"/>
      <c r="U38" s="52"/>
      <c r="V38" s="52"/>
      <c r="W38" s="52"/>
      <c r="X38" s="52"/>
      <c r="Y38" s="52"/>
      <c r="Z38" s="52"/>
    </row>
    <row r="39" spans="1:26" ht="13.5" customHeight="1">
      <c r="A39" s="417"/>
      <c r="B39" s="418"/>
      <c r="C39" s="419"/>
      <c r="D39" s="496"/>
      <c r="E39" s="419"/>
      <c r="F39" s="421"/>
      <c r="G39" s="419"/>
      <c r="H39" s="694"/>
      <c r="I39" s="695"/>
      <c r="J39" s="421"/>
      <c r="K39" s="421"/>
      <c r="L39" s="421"/>
      <c r="M39" s="423"/>
      <c r="N39" s="423"/>
      <c r="O39" s="249"/>
      <c r="P39" s="52"/>
      <c r="Q39" s="52"/>
      <c r="R39" s="52"/>
      <c r="S39" s="52"/>
      <c r="T39" s="52"/>
      <c r="U39" s="52"/>
      <c r="V39" s="52"/>
      <c r="W39" s="52"/>
      <c r="X39" s="52"/>
      <c r="Y39" s="52"/>
      <c r="Z39" s="52"/>
    </row>
    <row r="40" spans="1:26" ht="14.25" customHeight="1">
      <c r="A40" s="120"/>
      <c r="B40" s="120"/>
      <c r="C40" s="249"/>
      <c r="D40" s="497"/>
      <c r="E40" s="249"/>
      <c r="F40" s="249"/>
      <c r="G40" s="249"/>
      <c r="H40" s="249"/>
      <c r="I40" s="2875" t="s">
        <v>647</v>
      </c>
      <c r="J40" s="2874"/>
      <c r="K40" s="2874"/>
      <c r="L40" s="2874"/>
      <c r="M40" s="249"/>
      <c r="N40" s="249"/>
      <c r="O40" s="423"/>
      <c r="P40" s="427"/>
      <c r="Q40" s="427"/>
      <c r="R40" s="427"/>
      <c r="S40" s="427"/>
      <c r="T40" s="427"/>
      <c r="U40" s="427"/>
      <c r="V40" s="427"/>
      <c r="W40" s="427"/>
      <c r="X40" s="427"/>
      <c r="Y40" s="427"/>
      <c r="Z40" s="427"/>
    </row>
    <row r="41" spans="1:26" ht="14.25" customHeight="1">
      <c r="A41" s="53"/>
      <c r="B41" s="53" t="s">
        <v>648</v>
      </c>
      <c r="C41" s="425"/>
      <c r="D41" s="498"/>
      <c r="E41" s="426" t="s">
        <v>649</v>
      </c>
      <c r="F41" s="425"/>
      <c r="G41" s="425"/>
      <c r="H41" s="425"/>
      <c r="I41" s="2919" t="s">
        <v>650</v>
      </c>
      <c r="J41" s="2874"/>
      <c r="K41" s="2874"/>
      <c r="L41" s="2874"/>
      <c r="M41" s="423"/>
      <c r="N41" s="423"/>
      <c r="O41" s="249"/>
      <c r="P41" s="52"/>
      <c r="Q41" s="52"/>
      <c r="R41" s="52"/>
      <c r="S41" s="52"/>
      <c r="T41" s="52"/>
      <c r="U41" s="52"/>
      <c r="V41" s="52"/>
      <c r="W41" s="52"/>
      <c r="X41" s="52"/>
      <c r="Y41" s="52"/>
      <c r="Z41" s="52"/>
    </row>
    <row r="42" spans="1:26" ht="14.25" customHeight="1">
      <c r="A42" s="120"/>
      <c r="B42" s="120" t="s">
        <v>651</v>
      </c>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29"/>
      <c r="M45" s="249"/>
      <c r="N45" s="249"/>
      <c r="O45" s="249"/>
      <c r="P45" s="52"/>
      <c r="Q45" s="52"/>
      <c r="R45" s="52"/>
      <c r="S45" s="52"/>
      <c r="T45" s="52"/>
      <c r="U45" s="52"/>
      <c r="V45" s="52"/>
      <c r="W45" s="52"/>
      <c r="X45" s="52"/>
      <c r="Y45" s="52"/>
      <c r="Z45" s="52"/>
    </row>
    <row r="46" spans="1:26" ht="14.25" customHeight="1">
      <c r="A46" s="120"/>
      <c r="B46" s="120"/>
      <c r="C46" s="49"/>
      <c r="D46" s="2939" t="s">
        <v>1227</v>
      </c>
      <c r="E46" s="2874"/>
      <c r="F46" s="2874"/>
      <c r="G46" s="2874"/>
      <c r="H46" s="49"/>
      <c r="I46" s="2920" t="s">
        <v>652</v>
      </c>
      <c r="J46" s="2874"/>
      <c r="K46" s="2874"/>
      <c r="L46" s="2874"/>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52"/>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46:G46"/>
    <mergeCell ref="H7:H8"/>
    <mergeCell ref="I7:I8"/>
    <mergeCell ref="I40:L40"/>
    <mergeCell ref="I41:L41"/>
    <mergeCell ref="I46:L46"/>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26953125" customWidth="1"/>
    <col min="10" max="10" width="9" customWidth="1"/>
    <col min="11" max="11" width="8.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1228</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152" t="s">
        <v>1229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800</v>
      </c>
      <c r="C11" s="311">
        <f t="shared" ref="C11:L11" si="0">C12</f>
        <v>57</v>
      </c>
      <c r="D11" s="311">
        <f t="shared" si="0"/>
        <v>0</v>
      </c>
      <c r="E11" s="311">
        <f t="shared" si="0"/>
        <v>14</v>
      </c>
      <c r="F11" s="311">
        <f t="shared" si="0"/>
        <v>0</v>
      </c>
      <c r="G11" s="311">
        <f t="shared" si="0"/>
        <v>52</v>
      </c>
      <c r="H11" s="311">
        <f t="shared" si="0"/>
        <v>366</v>
      </c>
      <c r="I11" s="311">
        <f t="shared" si="0"/>
        <v>1216.375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C13+C26</f>
        <v>57</v>
      </c>
      <c r="D12" s="989">
        <f t="shared" si="1"/>
        <v>0</v>
      </c>
      <c r="E12" s="989">
        <f t="shared" si="1"/>
        <v>14</v>
      </c>
      <c r="F12" s="989">
        <f t="shared" si="1"/>
        <v>0</v>
      </c>
      <c r="G12" s="989">
        <f t="shared" si="1"/>
        <v>52</v>
      </c>
      <c r="H12" s="989">
        <f t="shared" si="1"/>
        <v>366</v>
      </c>
      <c r="I12" s="989">
        <f t="shared" si="1"/>
        <v>1216.375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C14+C25</f>
        <v>48</v>
      </c>
      <c r="D13" s="993"/>
      <c r="E13" s="993">
        <f>E14+E25</f>
        <v>11</v>
      </c>
      <c r="F13" s="993"/>
      <c r="G13" s="993">
        <f>G14+G25</f>
        <v>34</v>
      </c>
      <c r="H13" s="994">
        <f t="shared" ref="H13:L13" si="2">H14+H21</f>
        <v>312</v>
      </c>
      <c r="I13" s="994">
        <f t="shared" si="2"/>
        <v>1060</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1153" t="s">
        <v>1128</v>
      </c>
      <c r="C14" s="1154">
        <f>SUM(C15:C20)</f>
        <v>18</v>
      </c>
      <c r="D14" s="1155"/>
      <c r="E14" s="1154">
        <f>SUM(E15:E20)</f>
        <v>10</v>
      </c>
      <c r="F14" s="1155"/>
      <c r="G14" s="1154">
        <f t="shared" ref="G14:L14" si="3">SUM(G15:G20)</f>
        <v>29</v>
      </c>
      <c r="H14" s="1156">
        <f t="shared" si="3"/>
        <v>87</v>
      </c>
      <c r="I14" s="1156">
        <f t="shared" si="3"/>
        <v>802.5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157" t="s">
        <v>1230</v>
      </c>
      <c r="C15" s="1158">
        <v>3</v>
      </c>
      <c r="D15" s="1159">
        <v>1</v>
      </c>
      <c r="E15" s="1158">
        <v>1</v>
      </c>
      <c r="F15" s="1160">
        <v>1</v>
      </c>
      <c r="G15" s="1158">
        <v>6</v>
      </c>
      <c r="H15" s="1161">
        <f t="shared" ref="H15:H20" si="4">C15*G15</f>
        <v>18</v>
      </c>
      <c r="I15" s="1162">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048" t="s">
        <v>440</v>
      </c>
      <c r="B16" s="1163" t="s">
        <v>1231</v>
      </c>
      <c r="C16" s="1158">
        <v>3</v>
      </c>
      <c r="D16" s="1159">
        <v>1</v>
      </c>
      <c r="E16" s="1158">
        <v>1</v>
      </c>
      <c r="F16" s="1160">
        <v>1</v>
      </c>
      <c r="G16" s="1158">
        <v>6</v>
      </c>
      <c r="H16" s="1161">
        <f t="shared" si="4"/>
        <v>18</v>
      </c>
      <c r="I16" s="1162">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048" t="s">
        <v>443</v>
      </c>
      <c r="B17" s="1164" t="s">
        <v>1232</v>
      </c>
      <c r="C17" s="1158">
        <v>3</v>
      </c>
      <c r="D17" s="1159">
        <v>1</v>
      </c>
      <c r="E17" s="1158">
        <v>1</v>
      </c>
      <c r="F17" s="1160">
        <v>1</v>
      </c>
      <c r="G17" s="1158">
        <v>6</v>
      </c>
      <c r="H17" s="1161">
        <f t="shared" si="4"/>
        <v>18</v>
      </c>
      <c r="I17" s="1162">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048" t="s">
        <v>446</v>
      </c>
      <c r="B18" s="1164" t="s">
        <v>1233</v>
      </c>
      <c r="C18" s="1158">
        <v>3</v>
      </c>
      <c r="D18" s="1159">
        <v>1</v>
      </c>
      <c r="E18" s="1158">
        <v>1</v>
      </c>
      <c r="F18" s="1160">
        <v>1</v>
      </c>
      <c r="G18" s="1158">
        <v>6</v>
      </c>
      <c r="H18" s="1161">
        <f t="shared" si="4"/>
        <v>18</v>
      </c>
      <c r="I18" s="1162">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81" t="s">
        <v>449</v>
      </c>
      <c r="B19" s="1165" t="s">
        <v>1234</v>
      </c>
      <c r="C19" s="1166">
        <v>3</v>
      </c>
      <c r="D19" s="1167">
        <v>1</v>
      </c>
      <c r="E19" s="1166">
        <v>3</v>
      </c>
      <c r="F19" s="1168">
        <v>1</v>
      </c>
      <c r="G19" s="1166">
        <v>3</v>
      </c>
      <c r="H19" s="1161">
        <f t="shared" si="4"/>
        <v>9</v>
      </c>
      <c r="I19" s="1169">
        <f t="shared" ref="I19:I20" si="6">C19*D19*E19*F19*16.5*2</f>
        <v>297</v>
      </c>
      <c r="J19" s="1149"/>
      <c r="K19" s="1149"/>
      <c r="L19" s="1151"/>
      <c r="M19" s="1014"/>
      <c r="N19" s="1014"/>
      <c r="O19" s="938"/>
      <c r="P19" s="939"/>
      <c r="Q19" s="939"/>
      <c r="R19" s="939"/>
      <c r="S19" s="939"/>
      <c r="T19" s="939"/>
      <c r="U19" s="939"/>
      <c r="V19" s="939"/>
      <c r="W19" s="939"/>
      <c r="X19" s="939"/>
      <c r="Y19" s="939"/>
      <c r="Z19" s="939"/>
    </row>
    <row r="20" spans="1:26" ht="15.75" customHeight="1">
      <c r="A20" s="1081" t="s">
        <v>452</v>
      </c>
      <c r="B20" s="1165" t="s">
        <v>1235</v>
      </c>
      <c r="C20" s="1166">
        <v>3</v>
      </c>
      <c r="D20" s="1167">
        <v>1</v>
      </c>
      <c r="E20" s="1166">
        <v>3</v>
      </c>
      <c r="F20" s="1168">
        <v>1</v>
      </c>
      <c r="G20" s="1166">
        <v>2</v>
      </c>
      <c r="H20" s="1161">
        <f t="shared" si="4"/>
        <v>6</v>
      </c>
      <c r="I20" s="1169">
        <f t="shared" si="6"/>
        <v>297</v>
      </c>
      <c r="J20" s="1149"/>
      <c r="K20" s="1149"/>
      <c r="L20" s="1151"/>
      <c r="M20" s="1014"/>
      <c r="N20" s="1014"/>
      <c r="O20" s="938"/>
      <c r="P20" s="939"/>
      <c r="Q20" s="939"/>
      <c r="R20" s="939"/>
      <c r="S20" s="939"/>
      <c r="T20" s="939"/>
      <c r="U20" s="939"/>
      <c r="V20" s="939"/>
      <c r="W20" s="939"/>
      <c r="X20" s="939"/>
      <c r="Y20" s="939"/>
      <c r="Z20" s="939"/>
    </row>
    <row r="21" spans="1:26" ht="15.75" customHeight="1">
      <c r="A21" s="1020" t="s">
        <v>220</v>
      </c>
      <c r="B21" s="1170" t="s">
        <v>1136</v>
      </c>
      <c r="C21" s="1171"/>
      <c r="D21" s="1172"/>
      <c r="E21" s="1171"/>
      <c r="F21" s="1173"/>
      <c r="G21" s="1171"/>
      <c r="H21" s="1174">
        <f t="shared" ref="H21:L21" si="7">SUM(H22:H25)</f>
        <v>225</v>
      </c>
      <c r="I21" s="1175">
        <f t="shared" si="7"/>
        <v>257.5</v>
      </c>
      <c r="J21" s="1026">
        <f t="shared" si="7"/>
        <v>0</v>
      </c>
      <c r="K21" s="1026">
        <f t="shared" si="7"/>
        <v>0</v>
      </c>
      <c r="L21" s="1026">
        <f t="shared" si="7"/>
        <v>0</v>
      </c>
      <c r="M21" s="1006"/>
      <c r="N21" s="1006"/>
      <c r="O21" s="936"/>
      <c r="P21" s="937"/>
      <c r="Q21" s="937"/>
      <c r="R21" s="937"/>
      <c r="S21" s="937"/>
      <c r="T21" s="937"/>
      <c r="U21" s="937"/>
      <c r="V21" s="937"/>
      <c r="W21" s="937"/>
      <c r="X21" s="937"/>
      <c r="Y21" s="937"/>
      <c r="Z21" s="937"/>
    </row>
    <row r="22" spans="1:26" ht="15.75" customHeight="1">
      <c r="A22" s="1087" t="s">
        <v>584</v>
      </c>
      <c r="B22" s="1164" t="s">
        <v>1137</v>
      </c>
      <c r="C22" s="1158">
        <v>6</v>
      </c>
      <c r="D22" s="1159">
        <v>1</v>
      </c>
      <c r="E22" s="1159">
        <v>1</v>
      </c>
      <c r="F22" s="1160">
        <v>1</v>
      </c>
      <c r="G22" s="1158">
        <v>0</v>
      </c>
      <c r="H22" s="1161">
        <f t="shared" ref="H22:H25" si="8">C22*G22</f>
        <v>0</v>
      </c>
      <c r="I22" s="1176">
        <f>D22*G22*16.5*1.5</f>
        <v>0</v>
      </c>
      <c r="J22" s="1024"/>
      <c r="K22" s="1024"/>
      <c r="L22" s="1147"/>
      <c r="M22" s="1029"/>
      <c r="N22" s="1029"/>
      <c r="O22" s="955"/>
      <c r="P22" s="956"/>
      <c r="Q22" s="956"/>
      <c r="R22" s="956"/>
      <c r="S22" s="956"/>
      <c r="T22" s="956"/>
      <c r="U22" s="956"/>
      <c r="V22" s="956"/>
      <c r="W22" s="956"/>
      <c r="X22" s="956"/>
      <c r="Y22" s="956"/>
      <c r="Z22" s="956"/>
    </row>
    <row r="23" spans="1:26" ht="15.75" customHeight="1">
      <c r="A23" s="1087" t="s">
        <v>586</v>
      </c>
      <c r="B23" s="1177" t="s">
        <v>1097</v>
      </c>
      <c r="C23" s="1158">
        <v>15</v>
      </c>
      <c r="D23" s="1159">
        <v>1</v>
      </c>
      <c r="E23" s="1159">
        <v>1</v>
      </c>
      <c r="F23" s="1160">
        <v>1</v>
      </c>
      <c r="G23" s="1158">
        <v>5</v>
      </c>
      <c r="H23" s="1161">
        <f t="shared" si="8"/>
        <v>75</v>
      </c>
      <c r="I23" s="1176">
        <f>D23*G23*1.5</f>
        <v>7.5</v>
      </c>
      <c r="J23" s="1024"/>
      <c r="K23" s="1024"/>
      <c r="L23" s="1147"/>
      <c r="M23" s="1029"/>
      <c r="N23" s="1029"/>
      <c r="O23" s="955"/>
      <c r="P23" s="956"/>
      <c r="Q23" s="956"/>
      <c r="R23" s="956"/>
      <c r="S23" s="956"/>
      <c r="T23" s="956"/>
      <c r="U23" s="956"/>
      <c r="V23" s="956"/>
      <c r="W23" s="956"/>
      <c r="X23" s="956"/>
      <c r="Y23" s="956"/>
      <c r="Z23" s="956"/>
    </row>
    <row r="24" spans="1:26" ht="15.75" customHeight="1">
      <c r="A24" s="1087" t="s">
        <v>587</v>
      </c>
      <c r="B24" s="1177" t="s">
        <v>1138</v>
      </c>
      <c r="C24" s="1158">
        <v>9</v>
      </c>
      <c r="D24" s="1159">
        <v>1</v>
      </c>
      <c r="E24" s="1159">
        <v>1</v>
      </c>
      <c r="F24" s="1160">
        <v>1</v>
      </c>
      <c r="G24" s="1158">
        <v>0</v>
      </c>
      <c r="H24" s="1161">
        <f t="shared" si="8"/>
        <v>0</v>
      </c>
      <c r="I24" s="1176">
        <f>D24*G24*16.5*1.5</f>
        <v>0</v>
      </c>
      <c r="J24" s="1024"/>
      <c r="K24" s="1024"/>
      <c r="L24" s="1147"/>
      <c r="M24" s="1029"/>
      <c r="N24" s="1029"/>
      <c r="O24" s="955"/>
      <c r="P24" s="956"/>
      <c r="Q24" s="956"/>
      <c r="R24" s="956"/>
      <c r="S24" s="956"/>
      <c r="T24" s="956"/>
      <c r="U24" s="956"/>
      <c r="V24" s="956"/>
      <c r="W24" s="956"/>
      <c r="X24" s="956"/>
      <c r="Y24" s="956"/>
      <c r="Z24" s="956"/>
    </row>
    <row r="25" spans="1:26" ht="15.75" customHeight="1">
      <c r="A25" s="1092" t="s">
        <v>589</v>
      </c>
      <c r="B25" s="1178" t="s">
        <v>1101</v>
      </c>
      <c r="C25" s="1166">
        <v>30</v>
      </c>
      <c r="D25" s="1166">
        <v>50</v>
      </c>
      <c r="E25" s="1166">
        <v>1</v>
      </c>
      <c r="F25" s="1168">
        <v>1</v>
      </c>
      <c r="G25" s="1166">
        <v>5</v>
      </c>
      <c r="H25" s="1169">
        <f t="shared" si="8"/>
        <v>150</v>
      </c>
      <c r="I25" s="1179">
        <f>D25*G25</f>
        <v>250</v>
      </c>
      <c r="J25" s="1149"/>
      <c r="K25" s="1149"/>
      <c r="L25" s="1151"/>
      <c r="M25" s="1036"/>
      <c r="N25" s="1036"/>
      <c r="O25" s="961"/>
      <c r="P25" s="962"/>
      <c r="Q25" s="962"/>
      <c r="R25" s="962"/>
      <c r="S25" s="962"/>
      <c r="T25" s="962"/>
      <c r="U25" s="962"/>
      <c r="V25" s="962"/>
      <c r="W25" s="962"/>
      <c r="X25" s="962"/>
      <c r="Y25" s="962"/>
      <c r="Z25" s="962"/>
    </row>
    <row r="26" spans="1:26" ht="17.25" customHeight="1">
      <c r="A26" s="1042" t="s">
        <v>1140</v>
      </c>
      <c r="B26" s="1164" t="s">
        <v>1236</v>
      </c>
      <c r="C26" s="1180">
        <f>SUM(C32:C34)</f>
        <v>9</v>
      </c>
      <c r="D26" s="1172"/>
      <c r="E26" s="1180">
        <f>SUM(E32:E34)</f>
        <v>3</v>
      </c>
      <c r="F26" s="1173"/>
      <c r="G26" s="1181">
        <f t="shared" ref="G26:L26" si="9">SUM(G32:G34)</f>
        <v>18</v>
      </c>
      <c r="H26" s="1174">
        <f t="shared" si="9"/>
        <v>54</v>
      </c>
      <c r="I26" s="1174">
        <f t="shared" si="9"/>
        <v>156.375</v>
      </c>
      <c r="J26" s="1025">
        <f t="shared" si="9"/>
        <v>0</v>
      </c>
      <c r="K26" s="1025">
        <f t="shared" si="9"/>
        <v>0</v>
      </c>
      <c r="L26" s="1025">
        <f t="shared" si="9"/>
        <v>0</v>
      </c>
      <c r="M26" s="1006"/>
      <c r="N26" s="1006"/>
      <c r="O26" s="936"/>
      <c r="P26" s="937"/>
      <c r="Q26" s="937"/>
      <c r="R26" s="937"/>
      <c r="S26" s="937"/>
      <c r="T26" s="937"/>
      <c r="U26" s="937"/>
      <c r="V26" s="937"/>
      <c r="W26" s="937"/>
      <c r="X26" s="937"/>
      <c r="Y26" s="937"/>
      <c r="Z26" s="937"/>
    </row>
    <row r="27" spans="1:26" ht="30.75" customHeight="1">
      <c r="A27" s="1042"/>
      <c r="B27" s="1182" t="s">
        <v>1237</v>
      </c>
      <c r="C27" s="1158">
        <v>3</v>
      </c>
      <c r="D27" s="1159">
        <v>1</v>
      </c>
      <c r="E27" s="1158">
        <v>1</v>
      </c>
      <c r="F27" s="1160">
        <v>1</v>
      </c>
      <c r="G27" s="1158">
        <v>6</v>
      </c>
      <c r="H27" s="1161">
        <f t="shared" ref="H27:H34" si="10">C27*G27</f>
        <v>18</v>
      </c>
      <c r="I27" s="1162">
        <f t="shared" ref="I27:I34" si="11">E27*34.75*1.5</f>
        <v>52.125</v>
      </c>
      <c r="J27" s="1025"/>
      <c r="K27" s="1025"/>
      <c r="L27" s="1183"/>
      <c r="M27" s="1006"/>
      <c r="N27" s="1006"/>
      <c r="O27" s="936"/>
      <c r="P27" s="937"/>
      <c r="Q27" s="937"/>
      <c r="R27" s="937"/>
      <c r="S27" s="937"/>
      <c r="T27" s="937"/>
      <c r="U27" s="937"/>
      <c r="V27" s="937"/>
      <c r="W27" s="937"/>
      <c r="X27" s="937"/>
      <c r="Y27" s="937"/>
      <c r="Z27" s="937"/>
    </row>
    <row r="28" spans="1:26" ht="18" customHeight="1">
      <c r="A28" s="1042"/>
      <c r="B28" s="1157" t="s">
        <v>1238</v>
      </c>
      <c r="C28" s="1158">
        <v>3</v>
      </c>
      <c r="D28" s="1159">
        <v>1</v>
      </c>
      <c r="E28" s="1158">
        <v>1</v>
      </c>
      <c r="F28" s="1160">
        <v>1</v>
      </c>
      <c r="G28" s="1158">
        <v>6</v>
      </c>
      <c r="H28" s="1161">
        <f t="shared" si="10"/>
        <v>18</v>
      </c>
      <c r="I28" s="1162">
        <f t="shared" si="11"/>
        <v>52.125</v>
      </c>
      <c r="J28" s="1025"/>
      <c r="K28" s="1025"/>
      <c r="L28" s="1183"/>
      <c r="M28" s="1006"/>
      <c r="N28" s="1006"/>
      <c r="O28" s="936"/>
      <c r="P28" s="937"/>
      <c r="Q28" s="937"/>
      <c r="R28" s="937"/>
      <c r="S28" s="937"/>
      <c r="T28" s="937"/>
      <c r="U28" s="937"/>
      <c r="V28" s="937"/>
      <c r="W28" s="937"/>
      <c r="X28" s="937"/>
      <c r="Y28" s="937"/>
      <c r="Z28" s="937"/>
    </row>
    <row r="29" spans="1:26" ht="28.5" customHeight="1">
      <c r="A29" s="1042"/>
      <c r="B29" s="1157" t="s">
        <v>1239</v>
      </c>
      <c r="C29" s="1158">
        <v>3</v>
      </c>
      <c r="D29" s="1159">
        <v>1</v>
      </c>
      <c r="E29" s="1158">
        <v>1</v>
      </c>
      <c r="F29" s="1160">
        <v>1</v>
      </c>
      <c r="G29" s="1158">
        <v>6</v>
      </c>
      <c r="H29" s="1161">
        <f t="shared" si="10"/>
        <v>18</v>
      </c>
      <c r="I29" s="1162">
        <f t="shared" si="11"/>
        <v>52.125</v>
      </c>
      <c r="J29" s="1025"/>
      <c r="K29" s="1025"/>
      <c r="L29" s="1183"/>
      <c r="M29" s="1006"/>
      <c r="N29" s="1006"/>
      <c r="O29" s="936"/>
      <c r="P29" s="937"/>
      <c r="Q29" s="937"/>
      <c r="R29" s="937"/>
      <c r="S29" s="937"/>
      <c r="T29" s="937"/>
      <c r="U29" s="937"/>
      <c r="V29" s="937"/>
      <c r="W29" s="937"/>
      <c r="X29" s="937"/>
      <c r="Y29" s="937"/>
      <c r="Z29" s="937"/>
    </row>
    <row r="30" spans="1:26" ht="18" customHeight="1">
      <c r="A30" s="1042"/>
      <c r="B30" s="1184" t="s">
        <v>1240</v>
      </c>
      <c r="C30" s="1158">
        <v>3</v>
      </c>
      <c r="D30" s="1159">
        <v>1</v>
      </c>
      <c r="E30" s="1158">
        <v>1</v>
      </c>
      <c r="F30" s="1160">
        <v>1</v>
      </c>
      <c r="G30" s="1158">
        <v>6</v>
      </c>
      <c r="H30" s="1161">
        <f t="shared" si="10"/>
        <v>18</v>
      </c>
      <c r="I30" s="1162">
        <f t="shared" si="11"/>
        <v>52.125</v>
      </c>
      <c r="J30" s="1025"/>
      <c r="K30" s="1025"/>
      <c r="L30" s="1183"/>
      <c r="M30" s="1006"/>
      <c r="N30" s="1006"/>
      <c r="O30" s="936"/>
      <c r="P30" s="937"/>
      <c r="Q30" s="937"/>
      <c r="R30" s="937"/>
      <c r="S30" s="937"/>
      <c r="T30" s="937"/>
      <c r="U30" s="937"/>
      <c r="V30" s="937"/>
      <c r="W30" s="937"/>
      <c r="X30" s="937"/>
      <c r="Y30" s="937"/>
      <c r="Z30" s="937"/>
    </row>
    <row r="31" spans="1:26" ht="18" customHeight="1">
      <c r="A31" s="1042"/>
      <c r="B31" s="1184" t="s">
        <v>1241</v>
      </c>
      <c r="C31" s="1158">
        <v>3</v>
      </c>
      <c r="D31" s="1159">
        <v>1</v>
      </c>
      <c r="E31" s="1158">
        <v>1</v>
      </c>
      <c r="F31" s="1160">
        <v>1</v>
      </c>
      <c r="G31" s="1158">
        <v>6</v>
      </c>
      <c r="H31" s="1161">
        <f t="shared" si="10"/>
        <v>18</v>
      </c>
      <c r="I31" s="1162">
        <f t="shared" si="11"/>
        <v>52.125</v>
      </c>
      <c r="J31" s="1025"/>
      <c r="K31" s="1025"/>
      <c r="L31" s="1183"/>
      <c r="M31" s="1006"/>
      <c r="N31" s="1006"/>
      <c r="O31" s="936"/>
      <c r="P31" s="937"/>
      <c r="Q31" s="937"/>
      <c r="R31" s="937"/>
      <c r="S31" s="937"/>
      <c r="T31" s="937"/>
      <c r="U31" s="937"/>
      <c r="V31" s="937"/>
      <c r="W31" s="937"/>
      <c r="X31" s="937"/>
      <c r="Y31" s="937"/>
      <c r="Z31" s="937"/>
    </row>
    <row r="32" spans="1:26" ht="15.75" customHeight="1">
      <c r="A32" s="1048" t="s">
        <v>452</v>
      </c>
      <c r="B32" s="1185" t="s">
        <v>1242</v>
      </c>
      <c r="C32" s="1158">
        <v>3</v>
      </c>
      <c r="D32" s="1159">
        <v>1</v>
      </c>
      <c r="E32" s="1158">
        <v>1</v>
      </c>
      <c r="F32" s="1160">
        <v>1</v>
      </c>
      <c r="G32" s="1158">
        <v>6</v>
      </c>
      <c r="H32" s="1161">
        <f t="shared" si="10"/>
        <v>18</v>
      </c>
      <c r="I32" s="1162">
        <f t="shared" si="11"/>
        <v>52.125</v>
      </c>
      <c r="J32" s="1024"/>
      <c r="K32" s="1024"/>
      <c r="L32" s="1147"/>
      <c r="M32" s="1006"/>
      <c r="N32" s="1006"/>
      <c r="O32" s="936"/>
      <c r="P32" s="937"/>
      <c r="Q32" s="937"/>
      <c r="R32" s="937"/>
      <c r="S32" s="937"/>
      <c r="T32" s="937"/>
      <c r="U32" s="937"/>
      <c r="V32" s="937"/>
      <c r="W32" s="937"/>
      <c r="X32" s="937"/>
      <c r="Y32" s="937"/>
      <c r="Z32" s="937"/>
    </row>
    <row r="33" spans="1:26" ht="15.75" customHeight="1">
      <c r="A33" s="1048" t="s">
        <v>455</v>
      </c>
      <c r="B33" s="1163" t="s">
        <v>1243</v>
      </c>
      <c r="C33" s="1158">
        <v>3</v>
      </c>
      <c r="D33" s="1159">
        <v>1</v>
      </c>
      <c r="E33" s="1158">
        <v>1</v>
      </c>
      <c r="F33" s="1160">
        <v>1</v>
      </c>
      <c r="G33" s="1158">
        <v>6</v>
      </c>
      <c r="H33" s="1161">
        <f t="shared" si="10"/>
        <v>18</v>
      </c>
      <c r="I33" s="1162">
        <f t="shared" si="11"/>
        <v>52.125</v>
      </c>
      <c r="J33" s="1024"/>
      <c r="K33" s="1024"/>
      <c r="L33" s="1147"/>
      <c r="M33" s="1006"/>
      <c r="N33" s="1006"/>
      <c r="O33" s="936"/>
      <c r="P33" s="937"/>
      <c r="Q33" s="937"/>
      <c r="R33" s="937"/>
      <c r="S33" s="937"/>
      <c r="T33" s="937"/>
      <c r="U33" s="937"/>
      <c r="V33" s="937"/>
      <c r="W33" s="937"/>
      <c r="X33" s="937"/>
      <c r="Y33" s="937"/>
      <c r="Z33" s="937"/>
    </row>
    <row r="34" spans="1:26" ht="15.75" customHeight="1">
      <c r="A34" s="1048" t="s">
        <v>457</v>
      </c>
      <c r="B34" s="1186" t="s">
        <v>1244</v>
      </c>
      <c r="C34" s="1187">
        <v>3</v>
      </c>
      <c r="D34" s="1188">
        <v>1</v>
      </c>
      <c r="E34" s="1187">
        <v>1</v>
      </c>
      <c r="F34" s="1189">
        <v>1</v>
      </c>
      <c r="G34" s="1187">
        <v>6</v>
      </c>
      <c r="H34" s="1161">
        <f t="shared" si="10"/>
        <v>18</v>
      </c>
      <c r="I34" s="1190">
        <f t="shared" si="11"/>
        <v>52.125</v>
      </c>
      <c r="J34" s="1024"/>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412"/>
      <c r="D35" s="494"/>
      <c r="E35" s="412"/>
      <c r="F35" s="414"/>
      <c r="G35" s="412"/>
      <c r="H35" s="495"/>
      <c r="I35" s="495"/>
      <c r="J35" s="414"/>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5" t="s">
        <v>647</v>
      </c>
      <c r="J37" s="2874"/>
      <c r="K37" s="2874"/>
      <c r="L37" s="2874"/>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19" t="s">
        <v>650</v>
      </c>
      <c r="J38" s="2874"/>
      <c r="K38" s="2874"/>
      <c r="L38" s="2874"/>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0" t="s">
        <v>652</v>
      </c>
      <c r="J43" s="2874"/>
      <c r="K43" s="2874"/>
      <c r="L43" s="2874"/>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43:L43"/>
    <mergeCell ref="J7:L7"/>
    <mergeCell ref="M7:N7"/>
    <mergeCell ref="A1:C1"/>
    <mergeCell ref="A2:C2"/>
    <mergeCell ref="J2:L2"/>
    <mergeCell ref="A3:M3"/>
    <mergeCell ref="A4:L4"/>
    <mergeCell ref="A5:L5"/>
    <mergeCell ref="A7:A8"/>
    <mergeCell ref="G7:G8"/>
    <mergeCell ref="H7:H8"/>
    <mergeCell ref="I7:I8"/>
    <mergeCell ref="I37:L37"/>
    <mergeCell ref="I38:L38"/>
    <mergeCell ref="B7:B8"/>
  </mergeCells>
  <pageMargins left="0.7" right="0.7" top="0.75" bottom="0.75" header="0" footer="0"/>
  <pageSetup orientation="landscape"/>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5"/>
  </sheetPr>
  <dimension ref="A1:Z1011"/>
  <sheetViews>
    <sheetView topLeftCell="A7"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5429687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1245</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836</v>
      </c>
      <c r="C11" s="311"/>
      <c r="D11" s="311"/>
      <c r="E11" s="311"/>
      <c r="F11" s="311"/>
      <c r="G11" s="311"/>
      <c r="H11" s="311"/>
      <c r="I11" s="311"/>
      <c r="J11" s="311"/>
      <c r="K11" s="311"/>
      <c r="L11" s="311"/>
      <c r="M11" s="288"/>
      <c r="N11" s="288"/>
      <c r="O11" s="249"/>
      <c r="P11" s="257"/>
      <c r="Q11" s="257"/>
      <c r="R11" s="257"/>
      <c r="S11" s="257"/>
      <c r="T11" s="257"/>
      <c r="U11" s="257"/>
      <c r="V11" s="257"/>
      <c r="W11" s="257"/>
      <c r="X11" s="257"/>
      <c r="Y11" s="257"/>
      <c r="Z11" s="257"/>
    </row>
    <row r="12" spans="1:26" ht="27" customHeight="1">
      <c r="A12" s="987" t="s">
        <v>213</v>
      </c>
      <c r="B12" s="988" t="s">
        <v>1127</v>
      </c>
      <c r="C12" s="989"/>
      <c r="D12" s="989"/>
      <c r="E12" s="989"/>
      <c r="F12" s="989"/>
      <c r="G12" s="989"/>
      <c r="H12" s="989"/>
      <c r="I12" s="989"/>
      <c r="J12" s="989"/>
      <c r="K12" s="989"/>
      <c r="L12" s="989"/>
      <c r="M12" s="990"/>
      <c r="N12" s="990"/>
      <c r="O12" s="1191" t="s">
        <v>1246</v>
      </c>
      <c r="P12" s="917"/>
      <c r="Q12" s="917"/>
      <c r="R12" s="917"/>
      <c r="S12" s="917"/>
      <c r="T12" s="917"/>
      <c r="U12" s="917"/>
      <c r="V12" s="917"/>
      <c r="W12" s="917"/>
      <c r="X12" s="917"/>
      <c r="Y12" s="917"/>
      <c r="Z12" s="917"/>
    </row>
    <row r="13" spans="1:26" ht="21.75" customHeight="1">
      <c r="A13" s="991" t="s">
        <v>238</v>
      </c>
      <c r="B13" s="992" t="s">
        <v>1247</v>
      </c>
      <c r="D13" s="993"/>
      <c r="E13" s="993"/>
      <c r="F13" s="993"/>
      <c r="G13" s="993"/>
      <c r="H13" s="993"/>
      <c r="I13" s="993"/>
      <c r="J13" s="994"/>
      <c r="K13" s="994"/>
      <c r="L13" s="994"/>
      <c r="M13" s="995"/>
      <c r="N13" s="995"/>
      <c r="O13" s="923"/>
      <c r="P13" s="924"/>
      <c r="Q13" s="924"/>
      <c r="R13" s="924"/>
      <c r="S13" s="924"/>
      <c r="T13" s="924"/>
      <c r="U13" s="924"/>
      <c r="V13" s="924"/>
      <c r="W13" s="924"/>
      <c r="X13" s="924"/>
      <c r="Y13" s="924"/>
      <c r="Z13" s="924"/>
    </row>
    <row r="14" spans="1:26" ht="15.75" customHeight="1">
      <c r="A14" s="991" t="s">
        <v>217</v>
      </c>
      <c r="B14" s="992" t="s">
        <v>1128</v>
      </c>
      <c r="C14" s="993"/>
      <c r="D14" s="1192"/>
      <c r="E14" s="993"/>
      <c r="F14" s="993"/>
      <c r="G14" s="993"/>
      <c r="H14" s="1193">
        <f t="shared" ref="H14:I14" si="0">SUM(H15:H22)</f>
        <v>192</v>
      </c>
      <c r="I14" s="994">
        <f t="shared" si="0"/>
        <v>417</v>
      </c>
      <c r="J14" s="993"/>
      <c r="K14" s="993"/>
      <c r="L14" s="996"/>
      <c r="M14" s="995"/>
      <c r="N14" s="995"/>
      <c r="O14" s="923"/>
      <c r="P14" s="924"/>
      <c r="Q14" s="924"/>
      <c r="R14" s="924"/>
      <c r="S14" s="924"/>
      <c r="T14" s="924"/>
      <c r="U14" s="924"/>
      <c r="V14" s="924"/>
      <c r="W14" s="924"/>
      <c r="X14" s="924"/>
      <c r="Y14" s="924"/>
      <c r="Z14" s="924"/>
    </row>
    <row r="15" spans="1:26" ht="15.75" customHeight="1">
      <c r="A15" s="367" t="s">
        <v>1248</v>
      </c>
      <c r="B15" s="648" t="s">
        <v>1249</v>
      </c>
      <c r="C15" s="673">
        <v>3</v>
      </c>
      <c r="D15" s="1192">
        <v>1.5</v>
      </c>
      <c r="E15" s="673">
        <v>1</v>
      </c>
      <c r="F15" s="674">
        <v>1</v>
      </c>
      <c r="G15" s="673">
        <v>8</v>
      </c>
      <c r="H15" s="1194">
        <f t="shared" ref="H15:H22" si="1">(C15*G15)</f>
        <v>24</v>
      </c>
      <c r="I15" s="633">
        <f t="shared" ref="I15:J15" si="2">E15*34.75*1.5</f>
        <v>52.125</v>
      </c>
      <c r="J15" s="633">
        <f t="shared" si="2"/>
        <v>52.125</v>
      </c>
      <c r="K15" s="1024"/>
      <c r="L15" s="1147"/>
      <c r="M15" s="1006"/>
      <c r="N15" s="1006"/>
      <c r="O15" s="936"/>
      <c r="P15" s="937"/>
      <c r="Q15" s="937"/>
      <c r="R15" s="937"/>
      <c r="S15" s="937"/>
      <c r="T15" s="937"/>
      <c r="U15" s="937"/>
      <c r="V15" s="937"/>
      <c r="W15" s="937"/>
      <c r="X15" s="937"/>
      <c r="Y15" s="937"/>
      <c r="Z15" s="937"/>
    </row>
    <row r="16" spans="1:26" ht="15.75" customHeight="1">
      <c r="A16" s="367" t="s">
        <v>1250</v>
      </c>
      <c r="B16" s="648" t="s">
        <v>1251</v>
      </c>
      <c r="C16" s="673">
        <v>3</v>
      </c>
      <c r="D16" s="1192">
        <v>1.5</v>
      </c>
      <c r="E16" s="660">
        <v>1</v>
      </c>
      <c r="F16" s="661">
        <v>1</v>
      </c>
      <c r="G16" s="660">
        <v>8</v>
      </c>
      <c r="H16" s="1194">
        <f t="shared" si="1"/>
        <v>24</v>
      </c>
      <c r="I16" s="633">
        <f t="shared" ref="I16:J16" si="3">E16*34.75*1.5</f>
        <v>52.125</v>
      </c>
      <c r="J16" s="633">
        <f t="shared" si="3"/>
        <v>52.125</v>
      </c>
      <c r="K16" s="1024"/>
      <c r="L16" s="1147"/>
      <c r="M16" s="1006"/>
      <c r="N16" s="1006"/>
      <c r="O16" s="936"/>
      <c r="P16" s="937"/>
      <c r="Q16" s="937"/>
      <c r="R16" s="937"/>
      <c r="S16" s="937"/>
      <c r="T16" s="937"/>
      <c r="U16" s="937"/>
      <c r="V16" s="937"/>
      <c r="W16" s="937"/>
      <c r="X16" s="937"/>
      <c r="Y16" s="937"/>
      <c r="Z16" s="937"/>
    </row>
    <row r="17" spans="1:26" ht="15.75" customHeight="1">
      <c r="A17" s="367" t="s">
        <v>1252</v>
      </c>
      <c r="B17" s="648" t="s">
        <v>1253</v>
      </c>
      <c r="C17" s="673">
        <v>3</v>
      </c>
      <c r="D17" s="1192">
        <v>1.5</v>
      </c>
      <c r="E17" s="660">
        <v>1</v>
      </c>
      <c r="F17" s="661">
        <v>1</v>
      </c>
      <c r="G17" s="660">
        <v>8</v>
      </c>
      <c r="H17" s="1194">
        <f t="shared" si="1"/>
        <v>24</v>
      </c>
      <c r="I17" s="633">
        <f t="shared" ref="I17:J17" si="4">E17*34.75*1.5</f>
        <v>52.125</v>
      </c>
      <c r="J17" s="633">
        <f t="shared" si="4"/>
        <v>52.125</v>
      </c>
      <c r="K17" s="1024"/>
      <c r="L17" s="1147"/>
      <c r="M17" s="1006"/>
      <c r="N17" s="1006"/>
      <c r="O17" s="936"/>
      <c r="P17" s="937"/>
      <c r="Q17" s="937"/>
      <c r="R17" s="937"/>
      <c r="S17" s="937"/>
      <c r="T17" s="937"/>
      <c r="U17" s="937"/>
      <c r="V17" s="937"/>
      <c r="W17" s="937"/>
      <c r="X17" s="937"/>
      <c r="Y17" s="937"/>
      <c r="Z17" s="937"/>
    </row>
    <row r="18" spans="1:26" ht="15.75" customHeight="1">
      <c r="A18" s="367" t="s">
        <v>1254</v>
      </c>
      <c r="B18" s="648" t="s">
        <v>1255</v>
      </c>
      <c r="C18" s="673">
        <v>3</v>
      </c>
      <c r="D18" s="1192">
        <v>1.5</v>
      </c>
      <c r="E18" s="660">
        <v>1</v>
      </c>
      <c r="F18" s="661">
        <v>1</v>
      </c>
      <c r="G18" s="660">
        <v>8</v>
      </c>
      <c r="H18" s="1194">
        <f t="shared" si="1"/>
        <v>24</v>
      </c>
      <c r="I18" s="633">
        <f t="shared" ref="I18:J18" si="5">E18*34.75*1.5</f>
        <v>52.125</v>
      </c>
      <c r="J18" s="633">
        <f t="shared" si="5"/>
        <v>52.125</v>
      </c>
      <c r="K18" s="1024"/>
      <c r="L18" s="1147"/>
      <c r="M18" s="1006"/>
      <c r="N18" s="1006"/>
      <c r="O18" s="936"/>
      <c r="P18" s="937"/>
      <c r="Q18" s="937"/>
      <c r="R18" s="937"/>
      <c r="S18" s="937"/>
      <c r="T18" s="937"/>
      <c r="U18" s="937"/>
      <c r="V18" s="937"/>
      <c r="W18" s="937"/>
      <c r="X18" s="937"/>
      <c r="Y18" s="937"/>
      <c r="Z18" s="937"/>
    </row>
    <row r="19" spans="1:26" ht="15.75" customHeight="1">
      <c r="A19" s="367" t="s">
        <v>1256</v>
      </c>
      <c r="B19" s="1195" t="s">
        <v>1257</v>
      </c>
      <c r="C19" s="673">
        <v>3</v>
      </c>
      <c r="D19" s="1192">
        <v>1.5</v>
      </c>
      <c r="E19" s="660">
        <v>1</v>
      </c>
      <c r="F19" s="661">
        <v>1</v>
      </c>
      <c r="G19" s="660">
        <v>8</v>
      </c>
      <c r="H19" s="1194">
        <f t="shared" si="1"/>
        <v>24</v>
      </c>
      <c r="I19" s="633">
        <f t="shared" ref="I19:J19" si="6">E19*34.75*1.5</f>
        <v>52.125</v>
      </c>
      <c r="J19" s="633">
        <f t="shared" si="6"/>
        <v>52.125</v>
      </c>
      <c r="K19" s="1024"/>
      <c r="L19" s="1147"/>
      <c r="M19" s="1006"/>
      <c r="N19" s="1006"/>
      <c r="O19" s="936"/>
      <c r="P19" s="937"/>
      <c r="Q19" s="937"/>
      <c r="R19" s="937"/>
      <c r="S19" s="937"/>
      <c r="T19" s="937"/>
      <c r="U19" s="937"/>
      <c r="V19" s="937"/>
      <c r="W19" s="937"/>
      <c r="X19" s="937"/>
      <c r="Y19" s="937"/>
      <c r="Z19" s="937"/>
    </row>
    <row r="20" spans="1:26" ht="15.75" customHeight="1">
      <c r="A20" s="367" t="s">
        <v>1258</v>
      </c>
      <c r="B20" s="1195" t="s">
        <v>1259</v>
      </c>
      <c r="C20" s="673">
        <v>3</v>
      </c>
      <c r="D20" s="1192">
        <v>1.5</v>
      </c>
      <c r="E20" s="660">
        <v>1</v>
      </c>
      <c r="F20" s="661">
        <v>1</v>
      </c>
      <c r="G20" s="660">
        <v>8</v>
      </c>
      <c r="H20" s="1194">
        <f t="shared" si="1"/>
        <v>24</v>
      </c>
      <c r="I20" s="633">
        <f t="shared" ref="I20:J20" si="7">E20*34.75*1.5</f>
        <v>52.125</v>
      </c>
      <c r="J20" s="633">
        <f t="shared" si="7"/>
        <v>52.125</v>
      </c>
      <c r="K20" s="1024"/>
      <c r="L20" s="1147"/>
      <c r="M20" s="1006"/>
      <c r="N20" s="1006"/>
      <c r="O20" s="936"/>
      <c r="P20" s="937"/>
      <c r="Q20" s="937"/>
      <c r="R20" s="937"/>
      <c r="S20" s="937"/>
      <c r="T20" s="937"/>
      <c r="U20" s="937"/>
      <c r="V20" s="937"/>
      <c r="W20" s="937"/>
      <c r="X20" s="937"/>
      <c r="Y20" s="937"/>
      <c r="Z20" s="937"/>
    </row>
    <row r="21" spans="1:26" ht="15.75" customHeight="1">
      <c r="A21" s="367" t="s">
        <v>1260</v>
      </c>
      <c r="B21" s="1195" t="s">
        <v>1261</v>
      </c>
      <c r="C21" s="673">
        <v>3</v>
      </c>
      <c r="D21" s="1192">
        <v>1.5</v>
      </c>
      <c r="E21" s="660">
        <v>1</v>
      </c>
      <c r="F21" s="661">
        <v>1</v>
      </c>
      <c r="G21" s="660">
        <v>8</v>
      </c>
      <c r="H21" s="1194">
        <f t="shared" si="1"/>
        <v>24</v>
      </c>
      <c r="I21" s="633">
        <f t="shared" ref="I21:J21" si="8">E21*34.75*1.5</f>
        <v>52.125</v>
      </c>
      <c r="J21" s="633">
        <f t="shared" si="8"/>
        <v>52.125</v>
      </c>
      <c r="K21" s="1024"/>
      <c r="L21" s="1147"/>
      <c r="M21" s="1006"/>
      <c r="N21" s="1006"/>
      <c r="O21" s="936"/>
      <c r="P21" s="937"/>
      <c r="Q21" s="937"/>
      <c r="R21" s="937"/>
      <c r="S21" s="937"/>
      <c r="T21" s="937"/>
      <c r="U21" s="937"/>
      <c r="V21" s="937"/>
      <c r="W21" s="937"/>
      <c r="X21" s="937"/>
      <c r="Y21" s="937"/>
      <c r="Z21" s="937"/>
    </row>
    <row r="22" spans="1:26" ht="15.75" customHeight="1">
      <c r="A22" s="367" t="s">
        <v>1262</v>
      </c>
      <c r="B22" s="1195" t="s">
        <v>1263</v>
      </c>
      <c r="C22" s="673">
        <v>3</v>
      </c>
      <c r="D22" s="1192">
        <v>1.5</v>
      </c>
      <c r="E22" s="660">
        <v>1</v>
      </c>
      <c r="F22" s="661">
        <v>1</v>
      </c>
      <c r="G22" s="660">
        <v>8</v>
      </c>
      <c r="H22" s="1194">
        <f t="shared" si="1"/>
        <v>24</v>
      </c>
      <c r="I22" s="633">
        <f t="shared" ref="I22:J22" si="9">E22*34.75*1.5</f>
        <v>52.125</v>
      </c>
      <c r="J22" s="633">
        <f t="shared" si="9"/>
        <v>52.125</v>
      </c>
      <c r="K22" s="1149"/>
      <c r="L22" s="1151"/>
      <c r="M22" s="1014"/>
      <c r="N22" s="1014"/>
      <c r="O22" s="938"/>
      <c r="P22" s="939"/>
      <c r="Q22" s="939"/>
      <c r="R22" s="939"/>
      <c r="S22" s="939"/>
      <c r="T22" s="939"/>
      <c r="U22" s="939"/>
      <c r="V22" s="939"/>
      <c r="W22" s="939"/>
      <c r="X22" s="939"/>
      <c r="Y22" s="939"/>
      <c r="Z22" s="939"/>
    </row>
    <row r="23" spans="1:26" ht="15.75" customHeight="1">
      <c r="A23" s="1020" t="s">
        <v>220</v>
      </c>
      <c r="B23" s="1021" t="s">
        <v>1136</v>
      </c>
      <c r="C23" s="1196"/>
      <c r="D23" s="1197"/>
      <c r="E23" s="1196"/>
      <c r="F23" s="1198"/>
      <c r="G23" s="1196"/>
      <c r="H23" s="1199">
        <f t="shared" ref="H23:I23" si="10">SUM(H24)</f>
        <v>75</v>
      </c>
      <c r="I23" s="1200">
        <f t="shared" si="10"/>
        <v>262.5</v>
      </c>
      <c r="J23" s="1200"/>
      <c r="K23" s="1026"/>
      <c r="L23" s="1026"/>
      <c r="M23" s="1006"/>
      <c r="N23" s="1006"/>
      <c r="O23" s="936"/>
      <c r="P23" s="937"/>
      <c r="Q23" s="937"/>
      <c r="R23" s="937"/>
      <c r="S23" s="937"/>
      <c r="T23" s="937"/>
      <c r="U23" s="937"/>
      <c r="V23" s="937"/>
      <c r="W23" s="937"/>
      <c r="X23" s="937"/>
      <c r="Y23" s="937"/>
      <c r="Z23" s="937"/>
    </row>
    <row r="24" spans="1:26" ht="15.75" customHeight="1">
      <c r="A24" s="1201" t="s">
        <v>584</v>
      </c>
      <c r="B24" s="1202" t="s">
        <v>1264</v>
      </c>
      <c r="C24" s="1203">
        <v>15</v>
      </c>
      <c r="D24" s="1196">
        <v>35</v>
      </c>
      <c r="E24" s="1196"/>
      <c r="F24" s="1198"/>
      <c r="G24" s="1204">
        <v>5</v>
      </c>
      <c r="H24" s="1205">
        <v>75</v>
      </c>
      <c r="I24" s="1198">
        <f>(D24*G24*1.5)</f>
        <v>262.5</v>
      </c>
      <c r="J24" s="1198">
        <f>SUM(D24*G24)</f>
        <v>175</v>
      </c>
      <c r="K24" s="1198"/>
      <c r="L24" s="1206"/>
      <c r="M24" s="1207"/>
      <c r="N24" s="1207"/>
      <c r="O24" s="1208"/>
      <c r="P24" s="1209"/>
      <c r="Q24" s="1209"/>
      <c r="R24" s="1209"/>
      <c r="S24" s="1209"/>
      <c r="T24" s="1209"/>
      <c r="U24" s="1209"/>
      <c r="V24" s="1209"/>
      <c r="W24" s="1209"/>
      <c r="X24" s="1209"/>
      <c r="Y24" s="1209"/>
      <c r="Z24" s="1209"/>
    </row>
    <row r="25" spans="1:26" ht="17.25" customHeight="1">
      <c r="A25" s="1042"/>
      <c r="B25" s="1043"/>
      <c r="C25" s="1210">
        <v>39</v>
      </c>
      <c r="D25" s="1211">
        <f t="shared" ref="D25:E25" si="11">SUM(D15:D22)</f>
        <v>12</v>
      </c>
      <c r="E25" s="1212">
        <f t="shared" si="11"/>
        <v>8</v>
      </c>
      <c r="F25" s="1213">
        <f t="shared" ref="F25:H25" si="12">SUM(F15:F24)</f>
        <v>8</v>
      </c>
      <c r="G25" s="1214">
        <f t="shared" si="12"/>
        <v>69</v>
      </c>
      <c r="H25" s="1213">
        <f t="shared" si="12"/>
        <v>342</v>
      </c>
      <c r="I25" s="1213">
        <f>SUM(I3:I24)</f>
        <v>1359</v>
      </c>
      <c r="J25" s="1213">
        <f>SUM(J15:J24)</f>
        <v>592</v>
      </c>
      <c r="K25" s="1025"/>
      <c r="L25" s="1215"/>
      <c r="M25" s="1006"/>
      <c r="N25" s="1006"/>
      <c r="O25" s="936"/>
      <c r="P25" s="937"/>
      <c r="Q25" s="937"/>
      <c r="R25" s="937"/>
      <c r="S25" s="937"/>
      <c r="T25" s="937"/>
      <c r="U25" s="937"/>
      <c r="V25" s="937"/>
      <c r="W25" s="937"/>
      <c r="X25" s="937"/>
      <c r="Y25" s="937"/>
      <c r="Z25" s="937"/>
    </row>
    <row r="26" spans="1:26" ht="17.25" customHeight="1">
      <c r="A26" s="1042"/>
      <c r="B26" s="1043"/>
      <c r="D26" s="1045"/>
      <c r="E26" s="1044"/>
      <c r="F26" s="1046"/>
      <c r="G26" s="1047"/>
      <c r="H26" s="1199"/>
      <c r="I26" s="1025"/>
      <c r="J26" s="1025"/>
      <c r="K26" s="1025"/>
      <c r="L26" s="1215"/>
      <c r="M26" s="1006"/>
      <c r="N26" s="1006"/>
      <c r="O26" s="936"/>
      <c r="P26" s="937"/>
      <c r="Q26" s="937"/>
      <c r="R26" s="937"/>
      <c r="S26" s="937"/>
      <c r="T26" s="937"/>
      <c r="U26" s="937"/>
      <c r="V26" s="937"/>
      <c r="W26" s="937"/>
      <c r="X26" s="937"/>
      <c r="Y26" s="937"/>
      <c r="Z26" s="937"/>
    </row>
    <row r="27" spans="1:26" ht="17.25" customHeight="1">
      <c r="A27" s="1042" t="s">
        <v>1140</v>
      </c>
      <c r="B27" s="1043" t="s">
        <v>1265</v>
      </c>
      <c r="D27" s="1045"/>
      <c r="E27" s="1044"/>
      <c r="F27" s="1046"/>
      <c r="G27" s="1047"/>
      <c r="H27" s="1199"/>
      <c r="I27" s="1025"/>
      <c r="J27" s="1025"/>
      <c r="K27" s="1025"/>
      <c r="L27" s="1025"/>
      <c r="M27" s="1006"/>
      <c r="N27" s="1006"/>
      <c r="O27" s="936"/>
      <c r="P27" s="937"/>
      <c r="Q27" s="937"/>
      <c r="R27" s="937"/>
      <c r="S27" s="937"/>
      <c r="T27" s="937"/>
      <c r="U27" s="937"/>
      <c r="V27" s="937"/>
      <c r="W27" s="937"/>
      <c r="X27" s="937"/>
      <c r="Y27" s="937"/>
      <c r="Z27" s="937"/>
    </row>
    <row r="28" spans="1:26" ht="15.75" customHeight="1">
      <c r="A28" s="367"/>
      <c r="B28" s="1216" t="s">
        <v>1128</v>
      </c>
      <c r="C28" s="1044"/>
      <c r="D28" s="1023"/>
      <c r="E28" s="1022"/>
      <c r="F28" s="1024"/>
      <c r="G28" s="1022"/>
      <c r="H28" s="1205">
        <f t="shared" ref="H28:I28" si="13">SUM(H29:H33)</f>
        <v>120</v>
      </c>
      <c r="I28" s="1146">
        <f t="shared" si="13"/>
        <v>260.625</v>
      </c>
      <c r="J28" s="1024"/>
      <c r="K28" s="1024"/>
      <c r="L28" s="1147"/>
      <c r="M28" s="1006"/>
      <c r="N28" s="1006"/>
      <c r="O28" s="936"/>
      <c r="P28" s="937"/>
      <c r="Q28" s="937"/>
      <c r="R28" s="937"/>
      <c r="S28" s="937"/>
      <c r="T28" s="937"/>
      <c r="U28" s="937"/>
      <c r="V28" s="937"/>
      <c r="W28" s="937"/>
      <c r="X28" s="937"/>
      <c r="Y28" s="937"/>
      <c r="Z28" s="937"/>
    </row>
    <row r="29" spans="1:26" ht="15.75" customHeight="1">
      <c r="A29" s="367" t="s">
        <v>1266</v>
      </c>
      <c r="B29" s="1217" t="s">
        <v>1267</v>
      </c>
      <c r="C29" s="401">
        <v>3</v>
      </c>
      <c r="D29" s="1218">
        <v>1.5</v>
      </c>
      <c r="E29" s="1022">
        <v>1</v>
      </c>
      <c r="F29" s="1024">
        <v>1</v>
      </c>
      <c r="G29" s="1022">
        <v>8</v>
      </c>
      <c r="H29" s="1194">
        <f t="shared" ref="H29:H33" si="14">(C29*G29)</f>
        <v>24</v>
      </c>
      <c r="I29" s="633">
        <f t="shared" ref="I29:J29" si="15">E29*34.75*1.5</f>
        <v>52.125</v>
      </c>
      <c r="J29" s="633">
        <f t="shared" si="15"/>
        <v>52.125</v>
      </c>
      <c r="K29" s="1024"/>
      <c r="L29" s="1147"/>
      <c r="M29" s="1006"/>
      <c r="N29" s="1006"/>
      <c r="O29" s="936"/>
      <c r="P29" s="937"/>
      <c r="Q29" s="937"/>
      <c r="R29" s="937"/>
      <c r="S29" s="937"/>
      <c r="T29" s="937"/>
      <c r="U29" s="937"/>
      <c r="V29" s="937"/>
      <c r="W29" s="937"/>
      <c r="X29" s="937"/>
      <c r="Y29" s="937"/>
      <c r="Z29" s="937"/>
    </row>
    <row r="30" spans="1:26" ht="15.75" customHeight="1">
      <c r="A30" s="367" t="s">
        <v>1268</v>
      </c>
      <c r="B30" s="1219" t="s">
        <v>1269</v>
      </c>
      <c r="C30" s="401">
        <v>3</v>
      </c>
      <c r="D30" s="1192">
        <v>1.5</v>
      </c>
      <c r="E30" s="1022">
        <v>1</v>
      </c>
      <c r="F30" s="1024">
        <v>1</v>
      </c>
      <c r="G30" s="1022">
        <v>8</v>
      </c>
      <c r="H30" s="1194">
        <f t="shared" si="14"/>
        <v>24</v>
      </c>
      <c r="I30" s="633">
        <f t="shared" ref="I30:J30" si="16">E30*34.75*1.5</f>
        <v>52.125</v>
      </c>
      <c r="J30" s="633">
        <f t="shared" si="16"/>
        <v>52.125</v>
      </c>
      <c r="K30" s="1024"/>
      <c r="L30" s="1147"/>
      <c r="M30" s="1006"/>
      <c r="N30" s="1006"/>
      <c r="O30" s="936"/>
      <c r="P30" s="937"/>
      <c r="Q30" s="937"/>
      <c r="R30" s="937"/>
      <c r="S30" s="937"/>
      <c r="T30" s="937"/>
      <c r="U30" s="937"/>
      <c r="V30" s="937"/>
      <c r="W30" s="937"/>
      <c r="X30" s="937"/>
      <c r="Y30" s="937"/>
      <c r="Z30" s="937"/>
    </row>
    <row r="31" spans="1:26" ht="15.75" customHeight="1">
      <c r="A31" s="367" t="s">
        <v>1270</v>
      </c>
      <c r="B31" s="1220" t="s">
        <v>1271</v>
      </c>
      <c r="C31" s="401">
        <v>3</v>
      </c>
      <c r="D31" s="1192">
        <v>1.5</v>
      </c>
      <c r="E31" s="1022">
        <v>1</v>
      </c>
      <c r="F31" s="1024">
        <v>1</v>
      </c>
      <c r="G31" s="1022">
        <v>8</v>
      </c>
      <c r="H31" s="1194">
        <f t="shared" si="14"/>
        <v>24</v>
      </c>
      <c r="I31" s="633">
        <f t="shared" ref="I31:J31" si="17">E31*34.75*1.5</f>
        <v>52.125</v>
      </c>
      <c r="J31" s="633">
        <f t="shared" si="17"/>
        <v>52.125</v>
      </c>
      <c r="K31" s="1024"/>
      <c r="L31" s="1147"/>
      <c r="M31" s="1006"/>
      <c r="N31" s="1006"/>
      <c r="O31" s="936"/>
      <c r="P31" s="937"/>
      <c r="Q31" s="937"/>
      <c r="R31" s="937"/>
      <c r="S31" s="937"/>
      <c r="T31" s="937"/>
      <c r="U31" s="937"/>
      <c r="V31" s="937"/>
      <c r="W31" s="937"/>
      <c r="X31" s="937"/>
      <c r="Y31" s="937"/>
      <c r="Z31" s="937"/>
    </row>
    <row r="32" spans="1:26" ht="15.75" customHeight="1">
      <c r="A32" s="367" t="s">
        <v>1272</v>
      </c>
      <c r="B32" s="1195" t="s">
        <v>1257</v>
      </c>
      <c r="C32" s="401">
        <v>3</v>
      </c>
      <c r="D32" s="1192">
        <v>1.5</v>
      </c>
      <c r="E32" s="1022">
        <v>1</v>
      </c>
      <c r="F32" s="1024">
        <v>1</v>
      </c>
      <c r="G32" s="1022">
        <v>8</v>
      </c>
      <c r="H32" s="1194">
        <f t="shared" si="14"/>
        <v>24</v>
      </c>
      <c r="I32" s="633">
        <f t="shared" ref="I32:J32" si="18">E32*34.75*1.5</f>
        <v>52.125</v>
      </c>
      <c r="J32" s="633">
        <f t="shared" si="18"/>
        <v>52.125</v>
      </c>
      <c r="K32" s="1024"/>
      <c r="L32" s="1147"/>
      <c r="M32" s="1006"/>
      <c r="N32" s="1006"/>
      <c r="O32" s="936"/>
      <c r="P32" s="937"/>
      <c r="Q32" s="937"/>
      <c r="R32" s="937"/>
      <c r="S32" s="937"/>
      <c r="T32" s="937"/>
      <c r="U32" s="937"/>
      <c r="V32" s="937"/>
      <c r="W32" s="937"/>
      <c r="X32" s="937"/>
      <c r="Y32" s="937"/>
      <c r="Z32" s="937"/>
    </row>
    <row r="33" spans="1:26" ht="15.75" customHeight="1">
      <c r="A33" s="367" t="s">
        <v>1273</v>
      </c>
      <c r="B33" s="1195" t="s">
        <v>1274</v>
      </c>
      <c r="C33" s="401">
        <v>3</v>
      </c>
      <c r="D33" s="1192">
        <v>1.5</v>
      </c>
      <c r="E33" s="1022">
        <v>1</v>
      </c>
      <c r="F33" s="1024">
        <v>1</v>
      </c>
      <c r="G33" s="1022">
        <v>8</v>
      </c>
      <c r="H33" s="1194">
        <f t="shared" si="14"/>
        <v>24</v>
      </c>
      <c r="I33" s="633">
        <f t="shared" ref="I33:J33" si="19">E33*34.75*1.5</f>
        <v>52.125</v>
      </c>
      <c r="J33" s="633">
        <f t="shared" si="19"/>
        <v>52.125</v>
      </c>
      <c r="K33" s="1024"/>
      <c r="L33" s="1147"/>
      <c r="M33" s="1006"/>
      <c r="N33" s="1006"/>
      <c r="O33" s="936"/>
      <c r="P33" s="937"/>
      <c r="Q33" s="937"/>
      <c r="R33" s="937"/>
      <c r="S33" s="937"/>
      <c r="T33" s="937"/>
      <c r="U33" s="937"/>
      <c r="V33" s="937"/>
      <c r="W33" s="937"/>
      <c r="X33" s="937"/>
      <c r="Y33" s="937"/>
      <c r="Z33" s="937"/>
    </row>
    <row r="34" spans="1:26" ht="15.75" customHeight="1">
      <c r="A34" s="367"/>
      <c r="B34" s="696"/>
      <c r="C34" s="1221">
        <f>SUM(C29:C33)</f>
        <v>15</v>
      </c>
      <c r="D34" s="1222"/>
      <c r="E34" s="1223"/>
      <c r="F34" s="1224"/>
      <c r="G34" s="1223"/>
      <c r="H34" s="1225"/>
      <c r="I34" s="1226">
        <f t="shared" ref="I34:J34" si="20">SUM(I29:I33)</f>
        <v>260.625</v>
      </c>
      <c r="J34" s="1226">
        <f t="shared" si="20"/>
        <v>260.625</v>
      </c>
      <c r="K34" s="1024"/>
      <c r="L34" s="1147"/>
      <c r="M34" s="1006"/>
      <c r="N34" s="1006"/>
      <c r="O34" s="936"/>
      <c r="P34" s="937"/>
      <c r="Q34" s="937"/>
      <c r="R34" s="937"/>
      <c r="S34" s="937"/>
      <c r="T34" s="937"/>
      <c r="U34" s="937"/>
      <c r="V34" s="937"/>
      <c r="W34" s="937"/>
      <c r="X34" s="937"/>
      <c r="Y34" s="937"/>
      <c r="Z34" s="937"/>
    </row>
    <row r="35" spans="1:26" ht="39.75" customHeight="1">
      <c r="A35" s="410" t="s">
        <v>87</v>
      </c>
      <c r="B35" s="411" t="s">
        <v>644</v>
      </c>
      <c r="C35" s="1227">
        <v>39</v>
      </c>
      <c r="D35" s="1228"/>
      <c r="E35" s="1227"/>
      <c r="F35" s="1229"/>
      <c r="G35" s="1227"/>
      <c r="H35" s="1229"/>
      <c r="I35" s="1230">
        <f t="shared" ref="I35:J35" si="21">SUM(I25+I34)</f>
        <v>1619.625</v>
      </c>
      <c r="J35" s="1230">
        <f t="shared" si="21"/>
        <v>852.625</v>
      </c>
      <c r="K35" s="414"/>
      <c r="L35" s="416"/>
      <c r="M35" s="372"/>
      <c r="N35" s="372"/>
      <c r="O35" s="423"/>
      <c r="P35" s="324"/>
      <c r="Q35" s="324"/>
      <c r="R35" s="324"/>
      <c r="S35" s="324"/>
      <c r="T35" s="324"/>
      <c r="U35" s="324"/>
      <c r="V35" s="324"/>
      <c r="W35" s="324"/>
      <c r="X35" s="324"/>
      <c r="Y35" s="324"/>
      <c r="Z35" s="324"/>
    </row>
    <row r="36" spans="1:26" ht="14.25" customHeight="1">
      <c r="A36" s="417"/>
      <c r="B36" s="418"/>
      <c r="C36" s="419"/>
      <c r="D36" s="496"/>
      <c r="E36" s="419"/>
      <c r="F36" s="421"/>
      <c r="G36" s="419"/>
      <c r="H36" s="694"/>
      <c r="I36" s="695"/>
      <c r="J36" s="421"/>
      <c r="K36" s="421"/>
      <c r="L36" s="421"/>
      <c r="M36" s="423"/>
      <c r="N36" s="423"/>
      <c r="O36" s="423"/>
      <c r="P36" s="324"/>
      <c r="Q36" s="324"/>
      <c r="R36" s="52"/>
      <c r="S36" s="52"/>
      <c r="T36" s="52"/>
      <c r="U36" s="52"/>
      <c r="V36" s="52"/>
      <c r="W36" s="52"/>
      <c r="X36" s="52"/>
      <c r="Y36" s="52"/>
      <c r="Z36" s="52"/>
    </row>
    <row r="37" spans="1:26" ht="13.5" customHeight="1">
      <c r="A37" s="120"/>
      <c r="B37" s="120"/>
      <c r="C37" s="249"/>
      <c r="D37" s="497"/>
      <c r="E37" s="249"/>
      <c r="F37" s="249"/>
      <c r="G37" s="249"/>
      <c r="H37" s="249"/>
      <c r="I37" s="2875" t="s">
        <v>647</v>
      </c>
      <c r="J37" s="2874"/>
      <c r="K37" s="2874"/>
      <c r="L37" s="2874"/>
      <c r="M37" s="249"/>
      <c r="N37" s="249"/>
      <c r="O37" s="249"/>
      <c r="P37" s="52"/>
      <c r="Q37" s="52"/>
      <c r="R37" s="52"/>
      <c r="S37" s="52"/>
      <c r="T37" s="52"/>
      <c r="U37" s="52"/>
      <c r="V37" s="52"/>
      <c r="W37" s="52"/>
      <c r="X37" s="52"/>
      <c r="Y37" s="52"/>
      <c r="Z37" s="52"/>
    </row>
    <row r="38" spans="1:26" ht="14.25" customHeight="1">
      <c r="A38" s="53"/>
      <c r="B38" s="53" t="s">
        <v>648</v>
      </c>
      <c r="C38" s="425"/>
      <c r="D38" s="498"/>
      <c r="E38" s="426" t="s">
        <v>649</v>
      </c>
      <c r="F38" s="425"/>
      <c r="G38" s="425"/>
      <c r="H38" s="425"/>
      <c r="I38" s="2919" t="s">
        <v>650</v>
      </c>
      <c r="J38" s="2874"/>
      <c r="K38" s="2874"/>
      <c r="L38" s="2874"/>
      <c r="M38" s="423"/>
      <c r="N38" s="423"/>
      <c r="O38" s="423"/>
      <c r="P38" s="427"/>
      <c r="Q38" s="427"/>
      <c r="R38" s="427"/>
      <c r="S38" s="427"/>
      <c r="T38" s="427"/>
      <c r="U38" s="427"/>
      <c r="V38" s="427"/>
      <c r="W38" s="427"/>
      <c r="X38" s="427"/>
      <c r="Y38" s="427"/>
      <c r="Z38" s="427"/>
    </row>
    <row r="39" spans="1:26" ht="14.25" customHeight="1">
      <c r="A39" s="120"/>
      <c r="B39" s="120" t="s">
        <v>651</v>
      </c>
      <c r="C39" s="49"/>
      <c r="D39" s="499"/>
      <c r="E39" s="49"/>
      <c r="F39" s="49"/>
      <c r="G39" s="49"/>
      <c r="H39" s="49"/>
      <c r="I39" s="49"/>
      <c r="J39" s="42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2920" t="s">
        <v>652</v>
      </c>
      <c r="J43" s="2874"/>
      <c r="K43" s="2874"/>
      <c r="L43" s="2874"/>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5.75" customHeight="1"/>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20">
    <mergeCell ref="C7:C8"/>
    <mergeCell ref="D7:D8"/>
    <mergeCell ref="E7:E8"/>
    <mergeCell ref="F7:F8"/>
    <mergeCell ref="I43:L43"/>
    <mergeCell ref="J7:L7"/>
    <mergeCell ref="M7:N7"/>
    <mergeCell ref="A1:C1"/>
    <mergeCell ref="A2:C2"/>
    <mergeCell ref="J2:L2"/>
    <mergeCell ref="A3:M3"/>
    <mergeCell ref="A4:L4"/>
    <mergeCell ref="A5:L5"/>
    <mergeCell ref="A7:A8"/>
    <mergeCell ref="G7:G8"/>
    <mergeCell ref="H7:H8"/>
    <mergeCell ref="I7:I8"/>
    <mergeCell ref="I37:L37"/>
    <mergeCell ref="I38:L38"/>
    <mergeCell ref="B7:B8"/>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8.0898437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1275</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1231" t="s">
        <v>422</v>
      </c>
      <c r="I9" s="1232"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46"/>
      <c r="H10" s="1233" t="s">
        <v>1125</v>
      </c>
      <c r="I10" s="1234" t="s">
        <v>1229</v>
      </c>
      <c r="J10" s="1235"/>
      <c r="K10" s="438"/>
      <c r="L10" s="446"/>
      <c r="M10" s="295"/>
      <c r="N10" s="295"/>
      <c r="O10" s="500"/>
      <c r="P10" s="296"/>
      <c r="Q10" s="296"/>
      <c r="R10" s="296"/>
      <c r="S10" s="296"/>
      <c r="T10" s="296"/>
      <c r="U10" s="296"/>
      <c r="V10" s="296"/>
      <c r="W10" s="296"/>
      <c r="X10" s="296"/>
      <c r="Y10" s="296"/>
      <c r="Z10" s="296"/>
    </row>
    <row r="11" spans="1:26" ht="17.25" customHeight="1">
      <c r="A11" s="307" t="s">
        <v>84</v>
      </c>
      <c r="B11" s="315" t="s">
        <v>1276</v>
      </c>
      <c r="C11" s="311">
        <f t="shared" ref="C11:L11" si="0">C12</f>
        <v>53</v>
      </c>
      <c r="D11" s="311">
        <f t="shared" si="0"/>
        <v>0</v>
      </c>
      <c r="E11" s="311">
        <f t="shared" si="0"/>
        <v>15</v>
      </c>
      <c r="F11" s="311">
        <f t="shared" si="0"/>
        <v>0</v>
      </c>
      <c r="G11" s="311">
        <f t="shared" si="0"/>
        <v>120</v>
      </c>
      <c r="H11" s="302">
        <f t="shared" si="0"/>
        <v>400</v>
      </c>
      <c r="I11" s="302">
        <f t="shared" si="0"/>
        <v>1378.875</v>
      </c>
      <c r="J11" s="311">
        <f t="shared" si="0"/>
        <v>0</v>
      </c>
      <c r="K11" s="311">
        <f t="shared" si="0"/>
        <v>0</v>
      </c>
      <c r="L11" s="311">
        <f t="shared" si="0"/>
        <v>297.2</v>
      </c>
      <c r="M11" s="288"/>
      <c r="N11" s="288"/>
      <c r="O11" s="249"/>
      <c r="P11" s="257"/>
      <c r="Q11" s="257"/>
      <c r="R11" s="257"/>
      <c r="S11" s="257"/>
      <c r="T11" s="257"/>
      <c r="U11" s="257"/>
      <c r="V11" s="257"/>
      <c r="W11" s="257"/>
      <c r="X11" s="257"/>
      <c r="Y11" s="257"/>
      <c r="Z11" s="257"/>
    </row>
    <row r="12" spans="1:26" ht="20.25" customHeight="1">
      <c r="A12" s="987" t="s">
        <v>213</v>
      </c>
      <c r="B12" s="988" t="s">
        <v>1127</v>
      </c>
      <c r="C12" s="989">
        <f t="shared" ref="C12:L12" si="1">C13+C27</f>
        <v>53</v>
      </c>
      <c r="D12" s="989">
        <f t="shared" si="1"/>
        <v>0</v>
      </c>
      <c r="E12" s="989">
        <f t="shared" si="1"/>
        <v>15</v>
      </c>
      <c r="F12" s="989">
        <f t="shared" si="1"/>
        <v>0</v>
      </c>
      <c r="G12" s="989">
        <f t="shared" si="1"/>
        <v>120</v>
      </c>
      <c r="H12" s="989">
        <f t="shared" si="1"/>
        <v>400</v>
      </c>
      <c r="I12" s="989">
        <f t="shared" si="1"/>
        <v>1378.875</v>
      </c>
      <c r="J12" s="989">
        <f t="shared" si="1"/>
        <v>0</v>
      </c>
      <c r="K12" s="989">
        <f t="shared" si="1"/>
        <v>0</v>
      </c>
      <c r="L12" s="989">
        <f t="shared" si="1"/>
        <v>297.2</v>
      </c>
      <c r="M12" s="990"/>
      <c r="N12" s="990"/>
      <c r="O12" s="916"/>
      <c r="P12" s="917"/>
      <c r="Q12" s="917"/>
      <c r="R12" s="917"/>
      <c r="S12" s="917"/>
      <c r="T12" s="917"/>
      <c r="U12" s="917"/>
      <c r="V12" s="917"/>
      <c r="W12" s="917"/>
      <c r="X12" s="917"/>
      <c r="Y12" s="917"/>
      <c r="Z12" s="917"/>
    </row>
    <row r="13" spans="1:26" ht="21.75" customHeight="1">
      <c r="A13" s="991" t="s">
        <v>238</v>
      </c>
      <c r="B13" s="992" t="s">
        <v>641</v>
      </c>
      <c r="C13" s="993">
        <f>C14+C22</f>
        <v>29</v>
      </c>
      <c r="D13" s="993"/>
      <c r="E13" s="993">
        <f>E14+E26</f>
        <v>7</v>
      </c>
      <c r="F13" s="993"/>
      <c r="G13" s="993">
        <f>G14+G26</f>
        <v>56</v>
      </c>
      <c r="H13" s="994">
        <f t="shared" ref="H13:L13" si="2">H14+H22</f>
        <v>208</v>
      </c>
      <c r="I13" s="994">
        <f t="shared" si="2"/>
        <v>784.875</v>
      </c>
      <c r="J13" s="994">
        <f t="shared" si="2"/>
        <v>0</v>
      </c>
      <c r="K13" s="994">
        <f t="shared" si="2"/>
        <v>0</v>
      </c>
      <c r="L13" s="994">
        <f t="shared" si="2"/>
        <v>222.89999999999998</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SUM(C15:C21)</f>
        <v>21</v>
      </c>
      <c r="D14" s="993"/>
      <c r="E14" s="993">
        <f>SUM(E15:E21)</f>
        <v>7</v>
      </c>
      <c r="F14" s="993"/>
      <c r="G14" s="993">
        <f t="shared" ref="G14:L14" si="3">SUM(G15:G21)</f>
        <v>56</v>
      </c>
      <c r="H14" s="994">
        <f t="shared" si="3"/>
        <v>144</v>
      </c>
      <c r="I14" s="994">
        <f t="shared" si="3"/>
        <v>364.875</v>
      </c>
      <c r="J14" s="993">
        <f t="shared" si="3"/>
        <v>0</v>
      </c>
      <c r="K14" s="993">
        <f t="shared" si="3"/>
        <v>0</v>
      </c>
      <c r="L14" s="996">
        <f t="shared" si="3"/>
        <v>222.89999999999998</v>
      </c>
      <c r="M14" s="995"/>
      <c r="N14" s="995"/>
      <c r="O14" s="923"/>
      <c r="P14" s="924"/>
      <c r="Q14" s="924"/>
      <c r="R14" s="924"/>
      <c r="S14" s="924"/>
      <c r="T14" s="924"/>
      <c r="U14" s="924"/>
      <c r="V14" s="924"/>
      <c r="W14" s="924"/>
      <c r="X14" s="924"/>
      <c r="Y14" s="924"/>
      <c r="Z14" s="924"/>
    </row>
    <row r="15" spans="1:26" ht="15.75" customHeight="1">
      <c r="A15" s="1048" t="s">
        <v>436</v>
      </c>
      <c r="B15" s="1127" t="s">
        <v>1277</v>
      </c>
      <c r="C15" s="1022">
        <v>3</v>
      </c>
      <c r="D15" s="1023">
        <v>1.5</v>
      </c>
      <c r="E15" s="1022">
        <v>1</v>
      </c>
      <c r="F15" s="1024">
        <v>1</v>
      </c>
      <c r="G15" s="1022">
        <v>8</v>
      </c>
      <c r="H15" s="1118"/>
      <c r="I15" s="1146">
        <f t="shared" ref="I15:I21" si="4">(E15*34.75*1.5)</f>
        <v>52.125</v>
      </c>
      <c r="J15" s="1024"/>
      <c r="K15" s="1024"/>
      <c r="L15" s="1147">
        <v>74.3</v>
      </c>
      <c r="M15" s="1006"/>
      <c r="N15" s="1006"/>
      <c r="O15" s="936"/>
      <c r="P15" s="937"/>
      <c r="Q15" s="937"/>
      <c r="R15" s="937"/>
      <c r="S15" s="937"/>
      <c r="T15" s="937"/>
      <c r="U15" s="937"/>
      <c r="V15" s="937"/>
      <c r="W15" s="937"/>
      <c r="X15" s="937"/>
      <c r="Y15" s="937"/>
      <c r="Z15" s="937"/>
    </row>
    <row r="16" spans="1:26" ht="14.25" customHeight="1">
      <c r="A16" s="1048" t="s">
        <v>440</v>
      </c>
      <c r="B16" s="1127" t="s">
        <v>1278</v>
      </c>
      <c r="C16" s="1022">
        <v>3</v>
      </c>
      <c r="D16" s="1023">
        <v>1.5</v>
      </c>
      <c r="E16" s="1022">
        <v>1</v>
      </c>
      <c r="F16" s="1024">
        <v>1</v>
      </c>
      <c r="G16" s="1022">
        <v>8</v>
      </c>
      <c r="H16" s="1118">
        <f t="shared" ref="H16:H21" si="5">C16*G16</f>
        <v>24</v>
      </c>
      <c r="I16" s="1146">
        <f t="shared" si="4"/>
        <v>52.125</v>
      </c>
      <c r="J16" s="1024"/>
      <c r="K16" s="1024"/>
      <c r="L16" s="1147">
        <v>74.3</v>
      </c>
      <c r="M16" s="1006"/>
      <c r="N16" s="1006"/>
      <c r="O16" s="936"/>
      <c r="P16" s="937"/>
      <c r="Q16" s="937"/>
      <c r="R16" s="937"/>
      <c r="S16" s="937"/>
      <c r="T16" s="937"/>
      <c r="U16" s="937"/>
      <c r="V16" s="937"/>
      <c r="W16" s="937"/>
      <c r="X16" s="937"/>
      <c r="Y16" s="937"/>
      <c r="Z16" s="937"/>
    </row>
    <row r="17" spans="1:26" ht="14.25" customHeight="1">
      <c r="A17" s="1048" t="s">
        <v>443</v>
      </c>
      <c r="B17" s="1127" t="s">
        <v>1279</v>
      </c>
      <c r="C17" s="1022">
        <v>3</v>
      </c>
      <c r="D17" s="1023">
        <v>1.5</v>
      </c>
      <c r="E17" s="1022">
        <v>1</v>
      </c>
      <c r="F17" s="1024">
        <v>1</v>
      </c>
      <c r="G17" s="1022">
        <v>8</v>
      </c>
      <c r="H17" s="1118">
        <f t="shared" si="5"/>
        <v>24</v>
      </c>
      <c r="I17" s="1146">
        <f t="shared" si="4"/>
        <v>52.125</v>
      </c>
      <c r="J17" s="1024"/>
      <c r="K17" s="1024"/>
      <c r="L17" s="1147">
        <v>74.3</v>
      </c>
      <c r="M17" s="1006"/>
      <c r="N17" s="1006"/>
      <c r="O17" s="936"/>
      <c r="P17" s="937"/>
      <c r="Q17" s="937"/>
      <c r="R17" s="937"/>
      <c r="S17" s="937"/>
      <c r="T17" s="937"/>
      <c r="U17" s="937"/>
      <c r="V17" s="937"/>
      <c r="W17" s="937"/>
      <c r="X17" s="937"/>
      <c r="Y17" s="937"/>
      <c r="Z17" s="937"/>
    </row>
    <row r="18" spans="1:26" ht="15.75" customHeight="1">
      <c r="A18" s="1048" t="s">
        <v>446</v>
      </c>
      <c r="B18" s="1127" t="s">
        <v>1280</v>
      </c>
      <c r="C18" s="1022">
        <v>3</v>
      </c>
      <c r="D18" s="1023">
        <v>1.5</v>
      </c>
      <c r="E18" s="1022">
        <v>1</v>
      </c>
      <c r="F18" s="1024">
        <v>1</v>
      </c>
      <c r="G18" s="1022">
        <v>8</v>
      </c>
      <c r="H18" s="1118">
        <f t="shared" si="5"/>
        <v>24</v>
      </c>
      <c r="I18" s="1146">
        <f t="shared" si="4"/>
        <v>52.125</v>
      </c>
      <c r="J18" s="1024"/>
      <c r="K18" s="1024"/>
      <c r="L18" s="1147"/>
      <c r="M18" s="1006"/>
      <c r="N18" s="1006"/>
      <c r="O18" s="936"/>
      <c r="P18" s="937"/>
      <c r="Q18" s="937"/>
      <c r="R18" s="937"/>
      <c r="S18" s="937"/>
      <c r="T18" s="937"/>
      <c r="U18" s="937"/>
      <c r="V18" s="937"/>
      <c r="W18" s="937"/>
      <c r="X18" s="937"/>
      <c r="Y18" s="937"/>
      <c r="Z18" s="937"/>
    </row>
    <row r="19" spans="1:26" ht="14.25" customHeight="1">
      <c r="A19" s="1048" t="s">
        <v>449</v>
      </c>
      <c r="B19" s="1144" t="s">
        <v>1281</v>
      </c>
      <c r="C19" s="1148">
        <v>3</v>
      </c>
      <c r="D19" s="1023">
        <v>1.5</v>
      </c>
      <c r="E19" s="1022">
        <v>1</v>
      </c>
      <c r="F19" s="1024">
        <v>1</v>
      </c>
      <c r="G19" s="1022">
        <v>8</v>
      </c>
      <c r="H19" s="1118">
        <f t="shared" si="5"/>
        <v>24</v>
      </c>
      <c r="I19" s="1146">
        <f t="shared" si="4"/>
        <v>52.125</v>
      </c>
      <c r="J19" s="1149"/>
      <c r="K19" s="1149"/>
      <c r="L19" s="1151"/>
      <c r="M19" s="1014"/>
      <c r="N19" s="1014"/>
      <c r="O19" s="938"/>
      <c r="P19" s="939"/>
      <c r="Q19" s="939"/>
      <c r="R19" s="939"/>
      <c r="S19" s="939"/>
      <c r="T19" s="939"/>
      <c r="U19" s="939"/>
      <c r="V19" s="939"/>
      <c r="W19" s="939"/>
      <c r="X19" s="939"/>
      <c r="Y19" s="939"/>
      <c r="Z19" s="939"/>
    </row>
    <row r="20" spans="1:26" ht="15.75" customHeight="1">
      <c r="A20" s="1048" t="s">
        <v>452</v>
      </c>
      <c r="B20" s="1144" t="s">
        <v>1282</v>
      </c>
      <c r="C20" s="1148">
        <v>3</v>
      </c>
      <c r="D20" s="1023">
        <v>1.5</v>
      </c>
      <c r="E20" s="1022">
        <v>1</v>
      </c>
      <c r="F20" s="1024">
        <v>1</v>
      </c>
      <c r="G20" s="1022">
        <v>8</v>
      </c>
      <c r="H20" s="1118">
        <f t="shared" si="5"/>
        <v>24</v>
      </c>
      <c r="I20" s="1146">
        <f t="shared" si="4"/>
        <v>52.125</v>
      </c>
      <c r="J20" s="1149"/>
      <c r="K20" s="1149"/>
      <c r="L20" s="1151"/>
      <c r="M20" s="1014"/>
      <c r="N20" s="1014"/>
      <c r="O20" s="938"/>
      <c r="P20" s="939"/>
      <c r="Q20" s="939"/>
      <c r="R20" s="939"/>
      <c r="S20" s="939"/>
      <c r="T20" s="939"/>
      <c r="U20" s="939"/>
      <c r="V20" s="939"/>
      <c r="W20" s="939"/>
      <c r="X20" s="939"/>
      <c r="Y20" s="939"/>
      <c r="Z20" s="939"/>
    </row>
    <row r="21" spans="1:26" ht="14.25" customHeight="1">
      <c r="A21" s="1048" t="s">
        <v>455</v>
      </c>
      <c r="B21" s="1144" t="s">
        <v>1283</v>
      </c>
      <c r="C21" s="1148">
        <v>3</v>
      </c>
      <c r="D21" s="1023">
        <v>1.5</v>
      </c>
      <c r="E21" s="1022">
        <v>1</v>
      </c>
      <c r="F21" s="1024">
        <v>1</v>
      </c>
      <c r="G21" s="1022">
        <v>8</v>
      </c>
      <c r="H21" s="1118">
        <f t="shared" si="5"/>
        <v>24</v>
      </c>
      <c r="I21" s="1146">
        <f t="shared" si="4"/>
        <v>52.125</v>
      </c>
      <c r="J21" s="1149"/>
      <c r="K21" s="1149"/>
      <c r="L21" s="1151"/>
      <c r="M21" s="1014"/>
      <c r="N21" s="1014"/>
      <c r="O21" s="938"/>
      <c r="P21" s="939"/>
      <c r="Q21" s="939"/>
      <c r="R21" s="939"/>
      <c r="S21" s="939"/>
      <c r="T21" s="939"/>
      <c r="U21" s="939"/>
      <c r="V21" s="939"/>
      <c r="W21" s="939"/>
      <c r="X21" s="939"/>
      <c r="Y21" s="939"/>
      <c r="Z21" s="939"/>
    </row>
    <row r="22" spans="1:26" ht="15.75" customHeight="1">
      <c r="A22" s="1020" t="s">
        <v>220</v>
      </c>
      <c r="B22" s="1021" t="s">
        <v>1136</v>
      </c>
      <c r="C22" s="1022">
        <f>SUM(C23:C26)</f>
        <v>8</v>
      </c>
      <c r="D22" s="1023"/>
      <c r="E22" s="1022"/>
      <c r="F22" s="1024"/>
      <c r="G22" s="1022"/>
      <c r="H22" s="1025">
        <f t="shared" ref="H22:L22" si="6">SUM(H23:H26)</f>
        <v>64</v>
      </c>
      <c r="I22" s="1236">
        <f t="shared" si="6"/>
        <v>420</v>
      </c>
      <c r="J22" s="1026">
        <f t="shared" si="6"/>
        <v>0</v>
      </c>
      <c r="K22" s="1026">
        <f t="shared" si="6"/>
        <v>0</v>
      </c>
      <c r="L22" s="1026">
        <f t="shared" si="6"/>
        <v>0</v>
      </c>
      <c r="M22" s="1006"/>
      <c r="N22" s="1006"/>
      <c r="O22" s="936"/>
      <c r="P22" s="937"/>
      <c r="Q22" s="937"/>
      <c r="R22" s="937"/>
      <c r="S22" s="937"/>
      <c r="T22" s="937"/>
      <c r="U22" s="937"/>
      <c r="V22" s="937"/>
      <c r="W22" s="937"/>
      <c r="X22" s="937"/>
      <c r="Y22" s="937"/>
      <c r="Z22" s="937"/>
    </row>
    <row r="23" spans="1:26" ht="15.75" customHeight="1">
      <c r="A23" s="1087" t="s">
        <v>584</v>
      </c>
      <c r="B23" s="1127" t="s">
        <v>1137</v>
      </c>
      <c r="C23" s="1022"/>
      <c r="D23" s="1022"/>
      <c r="E23" s="1022"/>
      <c r="F23" s="1024"/>
      <c r="G23" s="1022"/>
      <c r="H23" s="1118">
        <f t="shared" ref="H23:H25" si="7">C23*G23</f>
        <v>0</v>
      </c>
      <c r="I23" s="1146">
        <f>D23*G23*16.5*1.5</f>
        <v>0</v>
      </c>
      <c r="J23" s="1024"/>
      <c r="K23" s="1024"/>
      <c r="L23" s="1147"/>
      <c r="M23" s="1029"/>
      <c r="N23" s="1029"/>
      <c r="O23" s="955"/>
      <c r="P23" s="956"/>
      <c r="Q23" s="956"/>
      <c r="R23" s="956"/>
      <c r="S23" s="956"/>
      <c r="T23" s="956"/>
      <c r="U23" s="956"/>
      <c r="V23" s="956"/>
      <c r="W23" s="956"/>
      <c r="X23" s="956"/>
      <c r="Y23" s="956"/>
      <c r="Z23" s="956"/>
    </row>
    <row r="24" spans="1:26" ht="15.75" customHeight="1">
      <c r="A24" s="1087" t="s">
        <v>586</v>
      </c>
      <c r="B24" s="1129" t="s">
        <v>1097</v>
      </c>
      <c r="C24" s="1022">
        <v>8</v>
      </c>
      <c r="D24" s="1022">
        <v>35</v>
      </c>
      <c r="E24" s="1022">
        <v>1</v>
      </c>
      <c r="F24" s="1024">
        <v>1</v>
      </c>
      <c r="G24" s="1022">
        <v>8</v>
      </c>
      <c r="H24" s="1118">
        <f t="shared" si="7"/>
        <v>64</v>
      </c>
      <c r="I24" s="1237">
        <f>D24*G24*1.5</f>
        <v>420</v>
      </c>
      <c r="J24" s="1024"/>
      <c r="K24" s="1024"/>
      <c r="L24" s="1147"/>
      <c r="M24" s="1029"/>
      <c r="N24" s="1029"/>
      <c r="O24" s="955"/>
      <c r="P24" s="956"/>
      <c r="Q24" s="956"/>
      <c r="R24" s="956"/>
      <c r="S24" s="956"/>
      <c r="T24" s="956"/>
      <c r="U24" s="956"/>
      <c r="V24" s="956"/>
      <c r="W24" s="956"/>
      <c r="X24" s="956"/>
      <c r="Y24" s="956"/>
      <c r="Z24" s="956"/>
    </row>
    <row r="25" spans="1:26" ht="15.75" customHeight="1">
      <c r="A25" s="1087" t="s">
        <v>587</v>
      </c>
      <c r="B25" s="1129" t="s">
        <v>1138</v>
      </c>
      <c r="C25" s="1022"/>
      <c r="D25" s="1022"/>
      <c r="E25" s="1022"/>
      <c r="F25" s="1024"/>
      <c r="G25" s="1022"/>
      <c r="H25" s="1118">
        <f t="shared" si="7"/>
        <v>0</v>
      </c>
      <c r="I25" s="1146">
        <f>D25*G25*16.5*1.5</f>
        <v>0</v>
      </c>
      <c r="J25" s="1024"/>
      <c r="K25" s="1024"/>
      <c r="L25" s="1147"/>
      <c r="M25" s="1029"/>
      <c r="N25" s="1029"/>
      <c r="O25" s="955"/>
      <c r="P25" s="956"/>
      <c r="Q25" s="956"/>
      <c r="R25" s="956"/>
      <c r="S25" s="956"/>
      <c r="T25" s="956"/>
      <c r="U25" s="956"/>
      <c r="V25" s="956"/>
      <c r="W25" s="956"/>
      <c r="X25" s="956"/>
      <c r="Y25" s="956"/>
      <c r="Z25" s="956"/>
    </row>
    <row r="26" spans="1:26" ht="15.75" customHeight="1">
      <c r="A26" s="1092" t="s">
        <v>589</v>
      </c>
      <c r="B26" s="1130" t="s">
        <v>1101</v>
      </c>
      <c r="C26" s="1148"/>
      <c r="D26" s="1148"/>
      <c r="E26" s="1148"/>
      <c r="F26" s="1149"/>
      <c r="G26" s="1148"/>
      <c r="H26" s="1132">
        <f>D26*G26</f>
        <v>0</v>
      </c>
      <c r="I26" s="1150">
        <f>D26*G26*16.5*2</f>
        <v>0</v>
      </c>
      <c r="J26" s="1149"/>
      <c r="K26" s="1149"/>
      <c r="L26" s="1151"/>
      <c r="M26" s="1036"/>
      <c r="N26" s="1036"/>
      <c r="O26" s="961"/>
      <c r="P26" s="962"/>
      <c r="Q26" s="962"/>
      <c r="R26" s="962"/>
      <c r="S26" s="962"/>
      <c r="T26" s="962"/>
      <c r="U26" s="962"/>
      <c r="V26" s="962"/>
      <c r="W26" s="962"/>
      <c r="X26" s="962"/>
      <c r="Y26" s="962"/>
      <c r="Z26" s="962"/>
    </row>
    <row r="27" spans="1:26" ht="44.25" customHeight="1">
      <c r="A27" s="1042" t="s">
        <v>1140</v>
      </c>
      <c r="B27" s="1043" t="s">
        <v>1284</v>
      </c>
      <c r="C27" s="1044">
        <f>SUM(C28:C35)</f>
        <v>24</v>
      </c>
      <c r="D27" s="1045"/>
      <c r="E27" s="1044">
        <f>SUM(E28:E35)</f>
        <v>8</v>
      </c>
      <c r="F27" s="1046"/>
      <c r="G27" s="1047">
        <f t="shared" ref="G27:L27" si="8">SUM(G28:G35)</f>
        <v>64</v>
      </c>
      <c r="H27" s="1025">
        <f t="shared" si="8"/>
        <v>192</v>
      </c>
      <c r="I27" s="1025">
        <f t="shared" si="8"/>
        <v>594</v>
      </c>
      <c r="J27" s="1025">
        <f t="shared" si="8"/>
        <v>0</v>
      </c>
      <c r="K27" s="1025">
        <f t="shared" si="8"/>
        <v>0</v>
      </c>
      <c r="L27" s="1025">
        <f t="shared" si="8"/>
        <v>74.3</v>
      </c>
      <c r="M27" s="1006"/>
      <c r="N27" s="1006"/>
      <c r="O27" s="936"/>
      <c r="P27" s="937"/>
      <c r="Q27" s="937"/>
      <c r="R27" s="937"/>
      <c r="S27" s="937"/>
      <c r="T27" s="937"/>
      <c r="U27" s="937"/>
      <c r="V27" s="937"/>
      <c r="W27" s="937"/>
      <c r="X27" s="937"/>
      <c r="Y27" s="937"/>
      <c r="Z27" s="937"/>
    </row>
    <row r="28" spans="1:26" ht="14.25" customHeight="1">
      <c r="A28" s="1048" t="s">
        <v>452</v>
      </c>
      <c r="B28" s="1127" t="s">
        <v>1285</v>
      </c>
      <c r="C28" s="1022">
        <v>3</v>
      </c>
      <c r="D28" s="1023">
        <v>1.5</v>
      </c>
      <c r="E28" s="1022">
        <v>1</v>
      </c>
      <c r="F28" s="1024">
        <v>1</v>
      </c>
      <c r="G28" s="1022">
        <v>8</v>
      </c>
      <c r="H28" s="1118">
        <f t="shared" ref="H28:H35" si="9">C28*G28</f>
        <v>24</v>
      </c>
      <c r="I28" s="1146">
        <f t="shared" ref="I28:I35" si="10">C28*E28*F28*16.5*1.5</f>
        <v>74.25</v>
      </c>
      <c r="J28" s="1024"/>
      <c r="K28" s="1024"/>
      <c r="L28" s="1147"/>
      <c r="M28" s="1006"/>
      <c r="N28" s="1006"/>
      <c r="O28" s="936"/>
      <c r="P28" s="937"/>
      <c r="Q28" s="937"/>
      <c r="R28" s="937"/>
      <c r="S28" s="937"/>
      <c r="T28" s="937"/>
      <c r="U28" s="937"/>
      <c r="V28" s="937"/>
      <c r="W28" s="937"/>
      <c r="X28" s="937"/>
      <c r="Y28" s="937"/>
      <c r="Z28" s="937"/>
    </row>
    <row r="29" spans="1:26" ht="14.25" customHeight="1">
      <c r="A29" s="1048" t="s">
        <v>455</v>
      </c>
      <c r="B29" s="1127" t="s">
        <v>1286</v>
      </c>
      <c r="C29" s="1022">
        <v>3</v>
      </c>
      <c r="D29" s="1023">
        <v>1.5</v>
      </c>
      <c r="E29" s="1022">
        <v>1</v>
      </c>
      <c r="F29" s="1024">
        <v>1</v>
      </c>
      <c r="G29" s="1022">
        <v>8</v>
      </c>
      <c r="H29" s="1118">
        <f t="shared" si="9"/>
        <v>24</v>
      </c>
      <c r="I29" s="1146">
        <f t="shared" si="10"/>
        <v>74.25</v>
      </c>
      <c r="J29" s="1024"/>
      <c r="K29" s="1024"/>
      <c r="L29" s="1147"/>
      <c r="M29" s="1006"/>
      <c r="N29" s="1006"/>
      <c r="O29" s="936"/>
      <c r="P29" s="937"/>
      <c r="Q29" s="937"/>
      <c r="R29" s="937"/>
      <c r="S29" s="937"/>
      <c r="T29" s="937"/>
      <c r="U29" s="937"/>
      <c r="V29" s="937"/>
      <c r="W29" s="937"/>
      <c r="X29" s="937"/>
      <c r="Y29" s="937"/>
      <c r="Z29" s="937"/>
    </row>
    <row r="30" spans="1:26" ht="14.25" customHeight="1">
      <c r="A30" s="1048" t="s">
        <v>457</v>
      </c>
      <c r="B30" s="1127" t="s">
        <v>1287</v>
      </c>
      <c r="C30" s="1022">
        <v>3</v>
      </c>
      <c r="D30" s="1023">
        <v>1.5</v>
      </c>
      <c r="E30" s="1022">
        <v>1</v>
      </c>
      <c r="F30" s="1024">
        <v>1</v>
      </c>
      <c r="G30" s="1022">
        <v>8</v>
      </c>
      <c r="H30" s="1118">
        <f t="shared" si="9"/>
        <v>24</v>
      </c>
      <c r="I30" s="1146">
        <f t="shared" si="10"/>
        <v>74.25</v>
      </c>
      <c r="J30" s="1024"/>
      <c r="K30" s="1024"/>
      <c r="L30" s="1147">
        <v>74.3</v>
      </c>
      <c r="M30" s="1006"/>
      <c r="N30" s="1238"/>
      <c r="O30" s="936"/>
      <c r="P30" s="937"/>
      <c r="Q30" s="937"/>
      <c r="R30" s="937"/>
      <c r="S30" s="937"/>
      <c r="T30" s="937"/>
      <c r="U30" s="937"/>
      <c r="V30" s="937"/>
      <c r="W30" s="937"/>
      <c r="X30" s="937"/>
      <c r="Y30" s="937"/>
      <c r="Z30" s="937"/>
    </row>
    <row r="31" spans="1:26" ht="14.25" customHeight="1">
      <c r="A31" s="1048" t="s">
        <v>459</v>
      </c>
      <c r="B31" s="1127" t="s">
        <v>1288</v>
      </c>
      <c r="C31" s="1022">
        <v>3</v>
      </c>
      <c r="D31" s="1023">
        <v>1.5</v>
      </c>
      <c r="E31" s="1022">
        <v>1</v>
      </c>
      <c r="F31" s="1024">
        <v>1</v>
      </c>
      <c r="G31" s="1022">
        <v>8</v>
      </c>
      <c r="H31" s="1118">
        <f t="shared" si="9"/>
        <v>24</v>
      </c>
      <c r="I31" s="1146">
        <f t="shared" si="10"/>
        <v>74.25</v>
      </c>
      <c r="J31" s="1024"/>
      <c r="K31" s="1024"/>
      <c r="L31" s="1147"/>
      <c r="M31" s="1006"/>
      <c r="N31" s="1006"/>
      <c r="O31" s="936"/>
      <c r="P31" s="937"/>
      <c r="Q31" s="937"/>
      <c r="R31" s="937"/>
      <c r="S31" s="937"/>
      <c r="T31" s="937"/>
      <c r="U31" s="937"/>
      <c r="V31" s="937"/>
      <c r="W31" s="937"/>
      <c r="X31" s="937"/>
      <c r="Y31" s="937"/>
      <c r="Z31" s="937"/>
    </row>
    <row r="32" spans="1:26" ht="14.25" customHeight="1">
      <c r="A32" s="1048" t="s">
        <v>462</v>
      </c>
      <c r="B32" s="1127" t="s">
        <v>1289</v>
      </c>
      <c r="C32" s="1022">
        <v>3</v>
      </c>
      <c r="D32" s="1023">
        <v>1.5</v>
      </c>
      <c r="E32" s="1022">
        <v>1</v>
      </c>
      <c r="F32" s="1024">
        <v>1</v>
      </c>
      <c r="G32" s="1022">
        <v>8</v>
      </c>
      <c r="H32" s="1118">
        <f t="shared" si="9"/>
        <v>24</v>
      </c>
      <c r="I32" s="1146">
        <f t="shared" si="10"/>
        <v>74.25</v>
      </c>
      <c r="J32" s="1024"/>
      <c r="K32" s="1024"/>
      <c r="L32" s="1147"/>
      <c r="M32" s="1006"/>
      <c r="N32" s="1006"/>
      <c r="O32" s="936"/>
      <c r="P32" s="937"/>
      <c r="Q32" s="937"/>
      <c r="R32" s="937"/>
      <c r="S32" s="937"/>
      <c r="T32" s="937"/>
      <c r="U32" s="937"/>
      <c r="V32" s="937"/>
      <c r="W32" s="937"/>
      <c r="X32" s="937"/>
      <c r="Y32" s="937"/>
      <c r="Z32" s="937"/>
    </row>
    <row r="33" spans="1:26" ht="14.25" customHeight="1">
      <c r="A33" s="1048" t="s">
        <v>465</v>
      </c>
      <c r="B33" s="1127" t="s">
        <v>1290</v>
      </c>
      <c r="C33" s="1022">
        <v>3</v>
      </c>
      <c r="D33" s="1023">
        <v>1.5</v>
      </c>
      <c r="E33" s="1022">
        <v>1</v>
      </c>
      <c r="F33" s="1024">
        <v>1</v>
      </c>
      <c r="G33" s="1022">
        <v>8</v>
      </c>
      <c r="H33" s="1118">
        <f t="shared" si="9"/>
        <v>24</v>
      </c>
      <c r="I33" s="1146">
        <f t="shared" si="10"/>
        <v>74.25</v>
      </c>
      <c r="J33" s="1024"/>
      <c r="K33" s="1024"/>
      <c r="L33" s="1147"/>
      <c r="M33" s="1006"/>
      <c r="N33" s="1006"/>
      <c r="O33" s="936"/>
      <c r="P33" s="937"/>
      <c r="Q33" s="937"/>
      <c r="R33" s="937"/>
      <c r="S33" s="937"/>
      <c r="T33" s="937"/>
      <c r="U33" s="937"/>
      <c r="V33" s="937"/>
      <c r="W33" s="937"/>
      <c r="X33" s="937"/>
      <c r="Y33" s="937"/>
      <c r="Z33" s="937"/>
    </row>
    <row r="34" spans="1:26" ht="14.25" customHeight="1">
      <c r="A34" s="1048" t="s">
        <v>468</v>
      </c>
      <c r="B34" s="1127" t="s">
        <v>1291</v>
      </c>
      <c r="C34" s="1022">
        <v>3</v>
      </c>
      <c r="D34" s="1023">
        <v>1.5</v>
      </c>
      <c r="E34" s="1022">
        <v>1</v>
      </c>
      <c r="F34" s="1024">
        <v>1</v>
      </c>
      <c r="G34" s="1022">
        <v>8</v>
      </c>
      <c r="H34" s="1118">
        <f t="shared" si="9"/>
        <v>24</v>
      </c>
      <c r="I34" s="1146">
        <f t="shared" si="10"/>
        <v>74.25</v>
      </c>
      <c r="J34" s="1024"/>
      <c r="K34" s="1024"/>
      <c r="L34" s="1147"/>
      <c r="M34" s="1006"/>
      <c r="N34" s="1006"/>
      <c r="O34" s="936"/>
      <c r="P34" s="937"/>
      <c r="Q34" s="937"/>
      <c r="R34" s="937"/>
      <c r="S34" s="937"/>
      <c r="T34" s="937"/>
      <c r="U34" s="937"/>
      <c r="V34" s="937"/>
      <c r="W34" s="937"/>
      <c r="X34" s="937"/>
      <c r="Y34" s="937"/>
      <c r="Z34" s="937"/>
    </row>
    <row r="35" spans="1:26" ht="14.25" customHeight="1">
      <c r="A35" s="1048" t="s">
        <v>471</v>
      </c>
      <c r="B35" s="1127" t="s">
        <v>1292</v>
      </c>
      <c r="C35" s="1022">
        <v>3</v>
      </c>
      <c r="D35" s="1023">
        <v>1.5</v>
      </c>
      <c r="E35" s="1022">
        <v>1</v>
      </c>
      <c r="F35" s="1024">
        <v>1</v>
      </c>
      <c r="G35" s="1022">
        <v>8</v>
      </c>
      <c r="H35" s="1118">
        <f t="shared" si="9"/>
        <v>24</v>
      </c>
      <c r="I35" s="1146">
        <f t="shared" si="10"/>
        <v>74.25</v>
      </c>
      <c r="J35" s="1024"/>
      <c r="K35" s="1024"/>
      <c r="L35" s="1147"/>
      <c r="M35" s="1006"/>
      <c r="N35" s="1006"/>
      <c r="O35" s="936"/>
      <c r="P35" s="937"/>
      <c r="Q35" s="937"/>
      <c r="R35" s="937"/>
      <c r="S35" s="937"/>
      <c r="T35" s="937"/>
      <c r="U35" s="937"/>
      <c r="V35" s="937"/>
      <c r="W35" s="937"/>
      <c r="X35" s="937"/>
      <c r="Y35" s="937"/>
      <c r="Z35" s="937"/>
    </row>
    <row r="36" spans="1:26" ht="39.75" customHeight="1">
      <c r="A36" s="410" t="s">
        <v>87</v>
      </c>
      <c r="B36" s="411" t="s">
        <v>644</v>
      </c>
      <c r="C36" s="412">
        <f>C27+C13</f>
        <v>53</v>
      </c>
      <c r="D36" s="412"/>
      <c r="E36" s="412">
        <f>E27+E13</f>
        <v>15</v>
      </c>
      <c r="F36" s="412"/>
      <c r="G36" s="412">
        <f t="shared" ref="G36:I36" si="11">G27+G13</f>
        <v>120</v>
      </c>
      <c r="H36" s="412">
        <f t="shared" si="11"/>
        <v>400</v>
      </c>
      <c r="I36" s="412">
        <f t="shared" si="11"/>
        <v>1378.875</v>
      </c>
      <c r="J36" s="414"/>
      <c r="K36" s="414"/>
      <c r="L36" s="416"/>
      <c r="M36" s="372"/>
      <c r="N36" s="372"/>
      <c r="O36" s="423"/>
      <c r="P36" s="324"/>
      <c r="Q36" s="324"/>
      <c r="R36" s="324"/>
      <c r="S36" s="324"/>
      <c r="T36" s="324"/>
      <c r="U36" s="324"/>
      <c r="V36" s="324"/>
      <c r="W36" s="324"/>
      <c r="X36" s="324"/>
      <c r="Y36" s="324"/>
      <c r="Z36" s="324"/>
    </row>
    <row r="37" spans="1:26" ht="14.25" customHeight="1">
      <c r="A37" s="417"/>
      <c r="B37" s="418"/>
      <c r="C37" s="419"/>
      <c r="D37" s="496"/>
      <c r="E37" s="419"/>
      <c r="F37" s="421"/>
      <c r="G37" s="419"/>
      <c r="H37" s="694"/>
      <c r="I37" s="695"/>
      <c r="J37" s="421"/>
      <c r="K37" s="421"/>
      <c r="L37" s="421"/>
      <c r="M37" s="423"/>
      <c r="N37" s="423"/>
      <c r="O37" s="423"/>
      <c r="P37" s="324"/>
      <c r="Q37" s="324"/>
      <c r="R37" s="52"/>
      <c r="S37" s="52"/>
      <c r="T37" s="52"/>
      <c r="U37" s="52"/>
      <c r="V37" s="52"/>
      <c r="W37" s="52"/>
      <c r="X37" s="52"/>
      <c r="Y37" s="52"/>
      <c r="Z37" s="52"/>
    </row>
    <row r="38" spans="1:26" ht="13.5" customHeight="1">
      <c r="A38" s="120"/>
      <c r="B38" s="120"/>
      <c r="C38" s="249"/>
      <c r="D38" s="497"/>
      <c r="E38" s="249"/>
      <c r="F38" s="249"/>
      <c r="G38" s="249"/>
      <c r="H38" s="249"/>
      <c r="I38" s="2875" t="s">
        <v>647</v>
      </c>
      <c r="J38" s="2874"/>
      <c r="K38" s="2874"/>
      <c r="L38" s="2874"/>
      <c r="M38" s="249"/>
      <c r="N38" s="249"/>
      <c r="O38" s="249"/>
      <c r="P38" s="52"/>
      <c r="Q38" s="52"/>
      <c r="R38" s="52"/>
      <c r="S38" s="52"/>
      <c r="T38" s="52"/>
      <c r="U38" s="52"/>
      <c r="V38" s="52"/>
      <c r="W38" s="52"/>
      <c r="X38" s="52"/>
      <c r="Y38" s="52"/>
      <c r="Z38" s="52"/>
    </row>
    <row r="39" spans="1:26" ht="14.25" customHeight="1">
      <c r="A39" s="53"/>
      <c r="B39" s="53" t="s">
        <v>648</v>
      </c>
      <c r="C39" s="425"/>
      <c r="D39" s="498"/>
      <c r="E39" s="426" t="s">
        <v>649</v>
      </c>
      <c r="F39" s="425"/>
      <c r="G39" s="425"/>
      <c r="H39" s="425"/>
      <c r="I39" s="2919" t="s">
        <v>650</v>
      </c>
      <c r="J39" s="2874"/>
      <c r="K39" s="2874"/>
      <c r="L39" s="2874"/>
      <c r="M39" s="423"/>
      <c r="N39" s="423"/>
      <c r="O39" s="423"/>
      <c r="P39" s="427"/>
      <c r="Q39" s="427"/>
      <c r="R39" s="427"/>
      <c r="S39" s="427"/>
      <c r="T39" s="427"/>
      <c r="U39" s="427"/>
      <c r="V39" s="427"/>
      <c r="W39" s="427"/>
      <c r="X39" s="427"/>
      <c r="Y39" s="427"/>
      <c r="Z39" s="427"/>
    </row>
    <row r="40" spans="1:26" ht="14.25" customHeight="1">
      <c r="A40" s="120"/>
      <c r="B40" s="120" t="s">
        <v>651</v>
      </c>
      <c r="C40" s="49"/>
      <c r="D40" s="499"/>
      <c r="E40" s="49"/>
      <c r="F40" s="49"/>
      <c r="G40" s="49"/>
      <c r="H40" s="49"/>
      <c r="I40" s="49"/>
      <c r="J40" s="42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2920" t="s">
        <v>652</v>
      </c>
      <c r="J44" s="2874"/>
      <c r="K44" s="2874"/>
      <c r="L44" s="2874"/>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5.75" customHeight="1"/>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44:L44"/>
    <mergeCell ref="J7:L7"/>
    <mergeCell ref="M7:N7"/>
    <mergeCell ref="A1:C1"/>
    <mergeCell ref="A2:C2"/>
    <mergeCell ref="J2:L2"/>
    <mergeCell ref="A3:M3"/>
    <mergeCell ref="A4:L4"/>
    <mergeCell ref="A5:L5"/>
    <mergeCell ref="A7:A8"/>
    <mergeCell ref="G7:G8"/>
    <mergeCell ref="H7:H8"/>
    <mergeCell ref="I7:I8"/>
    <mergeCell ref="I38:L38"/>
    <mergeCell ref="I39:L39"/>
    <mergeCell ref="B7:B8"/>
  </mergeCells>
  <pageMargins left="0.7" right="0.7" top="0.75" bottom="0.75" header="0" footer="0"/>
  <pageSetup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19.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1293</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14.25"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298" t="s">
        <v>1078</v>
      </c>
      <c r="I10" s="903"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936</v>
      </c>
      <c r="C11" s="311">
        <f t="shared" ref="C11:L11" si="0">C12</f>
        <v>6</v>
      </c>
      <c r="D11" s="311">
        <f t="shared" si="0"/>
        <v>0</v>
      </c>
      <c r="E11" s="311">
        <f t="shared" si="0"/>
        <v>4</v>
      </c>
      <c r="F11" s="311">
        <f t="shared" si="0"/>
        <v>0</v>
      </c>
      <c r="G11" s="311">
        <f t="shared" si="0"/>
        <v>60</v>
      </c>
      <c r="H11" s="311">
        <f t="shared" si="0"/>
        <v>210</v>
      </c>
      <c r="I11" s="311">
        <f t="shared" si="0"/>
        <v>278.5</v>
      </c>
      <c r="J11" s="311">
        <f t="shared" si="0"/>
        <v>278.5</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987" t="s">
        <v>213</v>
      </c>
      <c r="B12" s="988" t="s">
        <v>1294</v>
      </c>
      <c r="C12" s="989">
        <f t="shared" ref="C12:L12" si="1">C13</f>
        <v>6</v>
      </c>
      <c r="D12" s="989">
        <f t="shared" si="1"/>
        <v>0</v>
      </c>
      <c r="E12" s="989">
        <f t="shared" si="1"/>
        <v>4</v>
      </c>
      <c r="F12" s="989">
        <f t="shared" si="1"/>
        <v>0</v>
      </c>
      <c r="G12" s="989">
        <f t="shared" si="1"/>
        <v>60</v>
      </c>
      <c r="H12" s="989">
        <f t="shared" si="1"/>
        <v>210</v>
      </c>
      <c r="I12" s="989">
        <f t="shared" si="1"/>
        <v>278.5</v>
      </c>
      <c r="J12" s="989">
        <f t="shared" si="1"/>
        <v>278.5</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C14+C21</f>
        <v>6</v>
      </c>
      <c r="D13" s="993"/>
      <c r="E13" s="993">
        <f>E14+E21</f>
        <v>4</v>
      </c>
      <c r="F13" s="993"/>
      <c r="G13" s="993">
        <f>G14+G21</f>
        <v>60</v>
      </c>
      <c r="H13" s="994">
        <f t="shared" ref="H13:L13" si="2">H14+H17</f>
        <v>210</v>
      </c>
      <c r="I13" s="994">
        <f t="shared" si="2"/>
        <v>278.5</v>
      </c>
      <c r="J13" s="994">
        <f t="shared" si="2"/>
        <v>278.5</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SUM(C15:C16)</f>
        <v>6</v>
      </c>
      <c r="D14" s="993"/>
      <c r="E14" s="993">
        <f>SUM(E15:E16)</f>
        <v>4</v>
      </c>
      <c r="F14" s="993"/>
      <c r="G14" s="993">
        <f t="shared" ref="G14:L14" si="3">SUM(G15:G16)</f>
        <v>60</v>
      </c>
      <c r="H14" s="994">
        <f t="shared" si="3"/>
        <v>180</v>
      </c>
      <c r="I14" s="994">
        <f t="shared" si="3"/>
        <v>208.5</v>
      </c>
      <c r="J14" s="993">
        <f t="shared" si="3"/>
        <v>208.5</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048" t="s">
        <v>436</v>
      </c>
      <c r="B15" s="1239" t="s">
        <v>1295</v>
      </c>
      <c r="C15" s="1022">
        <v>3</v>
      </c>
      <c r="D15" s="1023">
        <v>1.5</v>
      </c>
      <c r="E15" s="1022">
        <v>2</v>
      </c>
      <c r="F15" s="1024">
        <v>1</v>
      </c>
      <c r="G15" s="1022">
        <v>30</v>
      </c>
      <c r="H15" s="1118">
        <f>C15*G15</f>
        <v>90</v>
      </c>
      <c r="I15" s="1146">
        <f t="shared" ref="I15:I16" si="4">E15*34.75*1.5</f>
        <v>104.25</v>
      </c>
      <c r="J15" s="1024">
        <f t="shared" ref="J15:J16" si="5">I15</f>
        <v>104.25</v>
      </c>
      <c r="K15" s="1024"/>
      <c r="L15" s="1147"/>
      <c r="M15" s="1006"/>
      <c r="N15" s="1006"/>
      <c r="O15" s="936"/>
      <c r="P15" s="937"/>
      <c r="Q15" s="937"/>
      <c r="R15" s="937"/>
      <c r="S15" s="937"/>
      <c r="T15" s="937"/>
      <c r="U15" s="937"/>
      <c r="V15" s="937"/>
      <c r="W15" s="937"/>
      <c r="X15" s="937"/>
      <c r="Y15" s="937"/>
      <c r="Z15" s="937"/>
    </row>
    <row r="16" spans="1:26" ht="15.75" customHeight="1">
      <c r="A16" s="1048" t="s">
        <v>440</v>
      </c>
      <c r="B16" s="1240" t="s">
        <v>1296</v>
      </c>
      <c r="C16" s="1022">
        <v>3</v>
      </c>
      <c r="D16" s="1023">
        <v>1.5</v>
      </c>
      <c r="E16" s="1022">
        <v>2</v>
      </c>
      <c r="F16" s="1024">
        <v>1</v>
      </c>
      <c r="G16" s="1022">
        <v>30</v>
      </c>
      <c r="H16" s="1118">
        <f>C15*G15</f>
        <v>90</v>
      </c>
      <c r="I16" s="1146">
        <f t="shared" si="4"/>
        <v>104.25</v>
      </c>
      <c r="J16" s="1024">
        <f t="shared" si="5"/>
        <v>104.25</v>
      </c>
      <c r="K16" s="1024"/>
      <c r="L16" s="1147"/>
      <c r="M16" s="1006"/>
      <c r="N16" s="1006"/>
      <c r="O16" s="936"/>
      <c r="P16" s="937"/>
      <c r="Q16" s="937"/>
      <c r="R16" s="937"/>
      <c r="S16" s="937"/>
      <c r="T16" s="937"/>
      <c r="U16" s="937"/>
      <c r="V16" s="937"/>
      <c r="W16" s="937"/>
      <c r="X16" s="937"/>
      <c r="Y16" s="937"/>
      <c r="Z16" s="937"/>
    </row>
    <row r="17" spans="1:26" ht="15.75" customHeight="1">
      <c r="A17" s="1020" t="s">
        <v>220</v>
      </c>
      <c r="B17" s="1021" t="s">
        <v>1136</v>
      </c>
      <c r="C17" s="1022"/>
      <c r="D17" s="1023"/>
      <c r="E17" s="1022"/>
      <c r="F17" s="1024"/>
      <c r="G17" s="1022"/>
      <c r="H17" s="1025">
        <f t="shared" ref="H17:L17" si="6">SUM(H18:H21)</f>
        <v>30</v>
      </c>
      <c r="I17" s="1026">
        <f t="shared" si="6"/>
        <v>70</v>
      </c>
      <c r="J17" s="1026">
        <f t="shared" si="6"/>
        <v>70</v>
      </c>
      <c r="K17" s="1026">
        <f t="shared" si="6"/>
        <v>0</v>
      </c>
      <c r="L17" s="1026">
        <f t="shared" si="6"/>
        <v>0</v>
      </c>
      <c r="M17" s="1006"/>
      <c r="N17" s="1006"/>
      <c r="O17" s="936"/>
      <c r="P17" s="937"/>
      <c r="Q17" s="937"/>
      <c r="R17" s="937"/>
      <c r="S17" s="937"/>
      <c r="T17" s="937"/>
      <c r="U17" s="937"/>
      <c r="V17" s="937"/>
      <c r="W17" s="937"/>
      <c r="X17" s="937"/>
      <c r="Y17" s="937"/>
      <c r="Z17" s="937"/>
    </row>
    <row r="18" spans="1:26" ht="15.75" customHeight="1">
      <c r="A18" s="1087" t="s">
        <v>584</v>
      </c>
      <c r="B18" s="1127" t="s">
        <v>1137</v>
      </c>
      <c r="C18" s="1022"/>
      <c r="D18" s="1022"/>
      <c r="E18" s="1022"/>
      <c r="F18" s="1024"/>
      <c r="G18" s="1022"/>
      <c r="H18" s="1118">
        <f t="shared" ref="H18:H20" si="7">C18*G18</f>
        <v>0</v>
      </c>
      <c r="I18" s="1146">
        <f>D18*G18*16.5*1.5</f>
        <v>0</v>
      </c>
      <c r="J18" s="1024">
        <f t="shared" ref="J18:J21" si="8">I18</f>
        <v>0</v>
      </c>
      <c r="K18" s="1024"/>
      <c r="L18" s="1147"/>
      <c r="M18" s="1029"/>
      <c r="N18" s="1029"/>
      <c r="O18" s="955"/>
      <c r="P18" s="956"/>
      <c r="Q18" s="956"/>
      <c r="R18" s="956"/>
      <c r="S18" s="956"/>
      <c r="T18" s="956"/>
      <c r="U18" s="956"/>
      <c r="V18" s="956"/>
      <c r="W18" s="956"/>
      <c r="X18" s="956"/>
      <c r="Y18" s="956"/>
      <c r="Z18" s="956"/>
    </row>
    <row r="19" spans="1:26" ht="15.75" customHeight="1">
      <c r="A19" s="1087" t="s">
        <v>586</v>
      </c>
      <c r="B19" s="1129" t="s">
        <v>1097</v>
      </c>
      <c r="C19" s="1022">
        <v>15</v>
      </c>
      <c r="D19" s="1022">
        <v>35</v>
      </c>
      <c r="E19" s="1022">
        <v>2</v>
      </c>
      <c r="F19" s="1024">
        <v>1</v>
      </c>
      <c r="G19" s="1022">
        <v>2</v>
      </c>
      <c r="H19" s="1118">
        <f t="shared" si="7"/>
        <v>30</v>
      </c>
      <c r="I19" s="1146">
        <f>D19*G19</f>
        <v>70</v>
      </c>
      <c r="J19" s="1024">
        <f t="shared" si="8"/>
        <v>70</v>
      </c>
      <c r="K19" s="1024"/>
      <c r="L19" s="1147"/>
      <c r="M19" s="1029"/>
      <c r="N19" s="1029"/>
      <c r="O19" s="955"/>
      <c r="P19" s="956"/>
      <c r="Q19" s="956"/>
      <c r="R19" s="956"/>
      <c r="S19" s="956"/>
      <c r="T19" s="956"/>
      <c r="U19" s="956"/>
      <c r="V19" s="956"/>
      <c r="W19" s="956"/>
      <c r="X19" s="956"/>
      <c r="Y19" s="956"/>
      <c r="Z19" s="956"/>
    </row>
    <row r="20" spans="1:26" ht="15.75" customHeight="1">
      <c r="A20" s="1087" t="s">
        <v>587</v>
      </c>
      <c r="B20" s="1129" t="s">
        <v>1138</v>
      </c>
      <c r="C20" s="1022"/>
      <c r="D20" s="1022"/>
      <c r="E20" s="1022"/>
      <c r="F20" s="1024"/>
      <c r="G20" s="1022"/>
      <c r="H20" s="1118">
        <f t="shared" si="7"/>
        <v>0</v>
      </c>
      <c r="I20" s="1146">
        <f>D20*G20*16.5*1.5</f>
        <v>0</v>
      </c>
      <c r="J20" s="1024">
        <f t="shared" si="8"/>
        <v>0</v>
      </c>
      <c r="K20" s="1024"/>
      <c r="L20" s="1147"/>
      <c r="M20" s="1029"/>
      <c r="N20" s="1029"/>
      <c r="O20" s="955"/>
      <c r="P20" s="956"/>
      <c r="Q20" s="956"/>
      <c r="R20" s="956"/>
      <c r="S20" s="956"/>
      <c r="T20" s="956"/>
      <c r="U20" s="956"/>
      <c r="V20" s="956"/>
      <c r="W20" s="956"/>
      <c r="X20" s="956"/>
      <c r="Y20" s="956"/>
      <c r="Z20" s="956"/>
    </row>
    <row r="21" spans="1:26" ht="15.75" customHeight="1">
      <c r="A21" s="1092" t="s">
        <v>589</v>
      </c>
      <c r="B21" s="1130" t="s">
        <v>1101</v>
      </c>
      <c r="C21" s="1148"/>
      <c r="D21" s="1148"/>
      <c r="E21" s="1148"/>
      <c r="F21" s="1149"/>
      <c r="G21" s="1148"/>
      <c r="H21" s="1132">
        <f>D21*G21</f>
        <v>0</v>
      </c>
      <c r="I21" s="1150">
        <f>D21*G21*16.5*2</f>
        <v>0</v>
      </c>
      <c r="J21" s="1024">
        <f t="shared" si="8"/>
        <v>0</v>
      </c>
      <c r="K21" s="1149"/>
      <c r="L21" s="1151"/>
      <c r="M21" s="1036"/>
      <c r="N21" s="1036"/>
      <c r="O21" s="961"/>
      <c r="P21" s="962"/>
      <c r="Q21" s="962"/>
      <c r="R21" s="962"/>
      <c r="S21" s="962"/>
      <c r="T21" s="962"/>
      <c r="U21" s="962"/>
      <c r="V21" s="962"/>
      <c r="W21" s="962"/>
      <c r="X21" s="962"/>
      <c r="Y21" s="962"/>
      <c r="Z21" s="962"/>
    </row>
    <row r="22" spans="1:26" ht="39.75" customHeight="1">
      <c r="A22" s="410" t="s">
        <v>87</v>
      </c>
      <c r="B22" s="411" t="s">
        <v>644</v>
      </c>
      <c r="C22" s="414">
        <f>C11</f>
        <v>6</v>
      </c>
      <c r="D22" s="414"/>
      <c r="E22" s="414">
        <f>E11</f>
        <v>4</v>
      </c>
      <c r="F22" s="414"/>
      <c r="G22" s="414">
        <f t="shared" ref="G22:I22" si="9">G11</f>
        <v>60</v>
      </c>
      <c r="H22" s="414">
        <f t="shared" si="9"/>
        <v>210</v>
      </c>
      <c r="I22" s="414">
        <f t="shared" si="9"/>
        <v>278.5</v>
      </c>
      <c r="J22" s="414"/>
      <c r="K22" s="414"/>
      <c r="L22" s="414"/>
      <c r="M22" s="372"/>
      <c r="N22" s="372"/>
      <c r="O22" s="423"/>
      <c r="P22" s="324"/>
      <c r="Q22" s="324"/>
      <c r="R22" s="324"/>
      <c r="S22" s="324"/>
      <c r="T22" s="324"/>
      <c r="U22" s="324"/>
      <c r="V22" s="324"/>
      <c r="W22" s="324"/>
      <c r="X22" s="324"/>
      <c r="Y22" s="324"/>
      <c r="Z22" s="324"/>
    </row>
    <row r="23" spans="1:26" ht="14.25" customHeight="1">
      <c r="A23" s="1241"/>
      <c r="B23" s="1242"/>
      <c r="C23" s="1243"/>
      <c r="D23" s="1244"/>
      <c r="E23" s="1243"/>
      <c r="F23" s="1245"/>
      <c r="G23" s="1243"/>
      <c r="H23" s="1246"/>
      <c r="I23" s="1245"/>
      <c r="J23" s="1245"/>
      <c r="K23" s="1245"/>
      <c r="L23" s="1245"/>
      <c r="M23" s="781"/>
      <c r="N23" s="781"/>
      <c r="O23" s="423"/>
      <c r="P23" s="324"/>
      <c r="Q23" s="324"/>
      <c r="R23" s="52"/>
      <c r="S23" s="52"/>
      <c r="T23" s="52"/>
      <c r="U23" s="52"/>
      <c r="V23" s="52"/>
      <c r="W23" s="52"/>
      <c r="X23" s="52"/>
      <c r="Y23" s="52"/>
      <c r="Z23" s="52"/>
    </row>
    <row r="24" spans="1:26" ht="13.5" customHeight="1">
      <c r="A24" s="3"/>
      <c r="B24" s="3"/>
      <c r="C24" s="4"/>
      <c r="D24" s="1247"/>
      <c r="E24" s="4"/>
      <c r="F24" s="4"/>
      <c r="G24" s="4"/>
      <c r="H24" s="4"/>
      <c r="I24" s="2964" t="s">
        <v>647</v>
      </c>
      <c r="J24" s="2874"/>
      <c r="K24" s="2874"/>
      <c r="L24" s="2874"/>
      <c r="M24" s="4"/>
      <c r="N24" s="4"/>
      <c r="O24" s="249"/>
      <c r="P24" s="52"/>
      <c r="Q24" s="52"/>
      <c r="R24" s="52"/>
      <c r="S24" s="52"/>
      <c r="T24" s="52"/>
      <c r="U24" s="52"/>
      <c r="V24" s="52"/>
      <c r="W24" s="52"/>
      <c r="X24" s="52"/>
      <c r="Y24" s="52"/>
      <c r="Z24" s="52"/>
    </row>
    <row r="25" spans="1:26" ht="14.25" customHeight="1">
      <c r="A25" s="5"/>
      <c r="B25" s="5" t="s">
        <v>648</v>
      </c>
      <c r="C25" s="1248"/>
      <c r="D25" s="1249"/>
      <c r="E25" s="1250" t="s">
        <v>649</v>
      </c>
      <c r="F25" s="1248"/>
      <c r="G25" s="1248"/>
      <c r="H25" s="1248"/>
      <c r="I25" s="2965" t="s">
        <v>650</v>
      </c>
      <c r="J25" s="2874"/>
      <c r="K25" s="2874"/>
      <c r="L25" s="2874"/>
      <c r="M25" s="781"/>
      <c r="N25" s="781"/>
      <c r="O25" s="423"/>
      <c r="P25" s="427"/>
      <c r="Q25" s="427"/>
      <c r="R25" s="427"/>
      <c r="S25" s="427"/>
      <c r="T25" s="427"/>
      <c r="U25" s="427"/>
      <c r="V25" s="427"/>
      <c r="W25" s="427"/>
      <c r="X25" s="427"/>
      <c r="Y25" s="427"/>
      <c r="Z25" s="427"/>
    </row>
    <row r="26" spans="1:26" ht="14.25" customHeight="1">
      <c r="A26" s="3"/>
      <c r="B26" s="3" t="s">
        <v>651</v>
      </c>
      <c r="C26" s="1251"/>
      <c r="D26" s="1252"/>
      <c r="E26" s="1251"/>
      <c r="F26" s="1251"/>
      <c r="G26" s="1251"/>
      <c r="H26" s="1251"/>
      <c r="I26" s="1251"/>
      <c r="J26" s="1253"/>
      <c r="M26" s="4"/>
      <c r="N26" s="4"/>
      <c r="O26" s="249"/>
      <c r="P26" s="52"/>
      <c r="Q26" s="52"/>
      <c r="R26" s="52"/>
      <c r="S26" s="52"/>
      <c r="T26" s="52"/>
      <c r="U26" s="52"/>
      <c r="V26" s="52"/>
      <c r="W26" s="52"/>
      <c r="X26" s="52"/>
      <c r="Y26" s="52"/>
      <c r="Z26" s="52"/>
    </row>
    <row r="27" spans="1:26" ht="14.25" customHeight="1">
      <c r="A27" s="3"/>
      <c r="B27" s="3"/>
      <c r="C27" s="1251"/>
      <c r="D27" s="1252"/>
      <c r="E27" s="1251"/>
      <c r="F27" s="1251"/>
      <c r="G27" s="1251"/>
      <c r="H27" s="1251"/>
      <c r="I27" s="1251"/>
      <c r="J27" s="1253"/>
      <c r="M27" s="4"/>
      <c r="N27" s="4"/>
      <c r="O27" s="249"/>
      <c r="P27" s="52"/>
      <c r="Q27" s="52"/>
      <c r="R27" s="52"/>
      <c r="S27" s="52"/>
      <c r="T27" s="52"/>
      <c r="U27" s="52"/>
      <c r="V27" s="52"/>
      <c r="W27" s="52"/>
      <c r="X27" s="52"/>
      <c r="Y27" s="52"/>
      <c r="Z27" s="52"/>
    </row>
    <row r="28" spans="1:26" ht="14.25" customHeight="1">
      <c r="A28" s="3"/>
      <c r="B28" s="3"/>
      <c r="C28" s="1251"/>
      <c r="D28" s="1252"/>
      <c r="E28" s="1251"/>
      <c r="F28" s="1251"/>
      <c r="G28" s="1251"/>
      <c r="H28" s="1251"/>
      <c r="I28" s="1251"/>
      <c r="J28" s="1253"/>
      <c r="M28" s="4"/>
      <c r="N28" s="4"/>
      <c r="O28" s="249"/>
      <c r="P28" s="52"/>
      <c r="Q28" s="52"/>
      <c r="R28" s="52"/>
      <c r="S28" s="52"/>
      <c r="T28" s="52"/>
      <c r="U28" s="52"/>
      <c r="V28" s="52"/>
      <c r="W28" s="52"/>
      <c r="X28" s="52"/>
      <c r="Y28" s="52"/>
      <c r="Z28" s="52"/>
    </row>
    <row r="29" spans="1:26" ht="14.25" customHeight="1">
      <c r="A29" s="3"/>
      <c r="B29" s="3"/>
      <c r="C29" s="1251"/>
      <c r="D29" s="1252"/>
      <c r="E29" s="1251"/>
      <c r="F29" s="1251"/>
      <c r="G29" s="1251"/>
      <c r="H29" s="1251"/>
      <c r="I29" s="1251"/>
      <c r="J29" s="1253"/>
      <c r="M29" s="4"/>
      <c r="N29" s="4"/>
      <c r="O29" s="249"/>
      <c r="P29" s="52"/>
      <c r="Q29" s="52"/>
      <c r="R29" s="52"/>
      <c r="S29" s="52"/>
      <c r="T29" s="52"/>
      <c r="U29" s="52"/>
      <c r="V29" s="52"/>
      <c r="W29" s="52"/>
      <c r="X29" s="52"/>
      <c r="Y29" s="52"/>
      <c r="Z29" s="52"/>
    </row>
    <row r="30" spans="1:26" ht="14.25" customHeight="1">
      <c r="A30" s="3"/>
      <c r="B30" s="3"/>
      <c r="C30" s="1251"/>
      <c r="D30" s="2963" t="s">
        <v>959</v>
      </c>
      <c r="E30" s="2874"/>
      <c r="F30" s="2874"/>
      <c r="G30" s="2874"/>
      <c r="H30" s="1251"/>
      <c r="I30" s="2966" t="s">
        <v>652</v>
      </c>
      <c r="J30" s="2874"/>
      <c r="K30" s="2874"/>
      <c r="L30" s="2874"/>
      <c r="M30" s="4"/>
      <c r="N30" s="4"/>
      <c r="O30" s="249"/>
      <c r="P30" s="52"/>
      <c r="Q30" s="52"/>
      <c r="R30" s="52"/>
      <c r="S30" s="52"/>
      <c r="T30" s="52"/>
      <c r="U30" s="52"/>
      <c r="V30" s="52"/>
      <c r="W30" s="52"/>
      <c r="X30" s="52"/>
      <c r="Y30" s="52"/>
      <c r="Z30" s="52"/>
    </row>
    <row r="31" spans="1:26" ht="14.25" customHeight="1">
      <c r="A31" s="120"/>
      <c r="B31" s="120"/>
      <c r="C31" s="49"/>
      <c r="D31" s="499"/>
      <c r="E31" s="49"/>
      <c r="F31" s="49"/>
      <c r="G31" s="49"/>
      <c r="H31" s="49"/>
      <c r="I31" s="49"/>
      <c r="J31" s="49"/>
      <c r="K31" s="49"/>
      <c r="L31" s="49"/>
      <c r="M31" s="249"/>
      <c r="N31" s="249"/>
      <c r="O31" s="249"/>
      <c r="P31" s="52"/>
      <c r="Q31" s="52"/>
      <c r="R31" s="52"/>
      <c r="S31" s="52"/>
      <c r="T31" s="52"/>
      <c r="U31" s="52"/>
      <c r="V31" s="52"/>
      <c r="W31" s="52"/>
      <c r="X31" s="52"/>
      <c r="Y31" s="52"/>
      <c r="Z31" s="52"/>
    </row>
    <row r="32" spans="1:26" ht="14.25" customHeight="1">
      <c r="A32" s="120"/>
      <c r="B32" s="120"/>
      <c r="C32" s="49"/>
      <c r="D32" s="499"/>
      <c r="E32" s="49"/>
      <c r="F32" s="49"/>
      <c r="G32" s="49"/>
      <c r="H32" s="49"/>
      <c r="I32" s="49"/>
      <c r="J32" s="49"/>
      <c r="K32" s="49"/>
      <c r="L32" s="49"/>
      <c r="M32" s="249"/>
      <c r="N32" s="249"/>
      <c r="O32" s="249"/>
      <c r="P32" s="52"/>
      <c r="Q32" s="52"/>
      <c r="R32" s="52"/>
      <c r="S32" s="52"/>
      <c r="T32" s="52"/>
      <c r="U32" s="52"/>
      <c r="V32" s="52"/>
      <c r="W32" s="52"/>
      <c r="X32" s="52"/>
      <c r="Y32" s="52"/>
      <c r="Z32" s="52"/>
    </row>
    <row r="33" spans="1:26" ht="14.25" customHeight="1">
      <c r="A33" s="120"/>
      <c r="B33" s="120"/>
      <c r="C33" s="49"/>
      <c r="D33" s="499"/>
      <c r="E33" s="49"/>
      <c r="F33" s="49"/>
      <c r="G33" s="49"/>
      <c r="H33" s="49"/>
      <c r="I33" s="49"/>
      <c r="J33" s="49"/>
      <c r="K33" s="49"/>
      <c r="L33" s="4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9"/>
      <c r="K34" s="49"/>
      <c r="L34" s="4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9"/>
      <c r="K35" s="49"/>
      <c r="L35" s="4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9"/>
      <c r="K36" s="49"/>
      <c r="L36" s="4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49"/>
      <c r="J37" s="49"/>
      <c r="K37" s="49"/>
      <c r="L37" s="49"/>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52"/>
      <c r="N47" s="52"/>
      <c r="O47" s="52"/>
      <c r="P47" s="52"/>
      <c r="Q47" s="52"/>
      <c r="R47" s="52"/>
      <c r="S47" s="52"/>
      <c r="T47" s="52"/>
      <c r="U47" s="52"/>
      <c r="V47" s="52"/>
      <c r="W47" s="52"/>
      <c r="X47" s="52"/>
      <c r="Y47" s="52"/>
      <c r="Z47" s="52"/>
    </row>
    <row r="48" spans="1:26" ht="14.25" customHeight="1">
      <c r="A48" s="51"/>
      <c r="B48" s="51"/>
      <c r="C48" s="430"/>
      <c r="D48" s="564"/>
      <c r="E48" s="430"/>
      <c r="F48" s="430"/>
      <c r="G48" s="430"/>
      <c r="H48" s="430"/>
      <c r="I48" s="430"/>
      <c r="J48" s="430"/>
      <c r="K48" s="430"/>
      <c r="L48" s="430"/>
      <c r="M48" s="52"/>
      <c r="N48" s="52"/>
      <c r="O48" s="52"/>
      <c r="P48" s="52"/>
      <c r="Q48" s="52"/>
      <c r="R48" s="52"/>
      <c r="S48" s="52"/>
      <c r="T48" s="52"/>
      <c r="U48" s="52"/>
      <c r="V48" s="52"/>
      <c r="W48" s="52"/>
      <c r="X48" s="52"/>
      <c r="Y48" s="52"/>
      <c r="Z48" s="52"/>
    </row>
    <row r="49" spans="1:26" ht="14.25" customHeight="1">
      <c r="A49" s="51"/>
      <c r="B49" s="51"/>
      <c r="C49" s="430"/>
      <c r="D49" s="564"/>
      <c r="E49" s="430"/>
      <c r="F49" s="430"/>
      <c r="G49" s="430"/>
      <c r="H49" s="430"/>
      <c r="I49" s="430"/>
      <c r="J49" s="430"/>
      <c r="K49" s="430"/>
      <c r="L49" s="430"/>
      <c r="M49" s="52"/>
      <c r="N49" s="52"/>
      <c r="O49" s="52"/>
      <c r="P49" s="52"/>
      <c r="Q49" s="52"/>
      <c r="R49" s="52"/>
      <c r="S49" s="52"/>
      <c r="T49" s="52"/>
      <c r="U49" s="52"/>
      <c r="V49" s="52"/>
      <c r="W49" s="52"/>
      <c r="X49" s="52"/>
      <c r="Y49" s="52"/>
      <c r="Z49" s="52"/>
    </row>
    <row r="50" spans="1:26" ht="14.25" customHeight="1">
      <c r="A50" s="51"/>
      <c r="B50" s="51"/>
      <c r="C50" s="430"/>
      <c r="D50" s="564"/>
      <c r="E50" s="430"/>
      <c r="F50" s="430"/>
      <c r="G50" s="430"/>
      <c r="H50" s="430"/>
      <c r="I50" s="430"/>
      <c r="J50" s="430"/>
      <c r="K50" s="430"/>
      <c r="L50" s="430"/>
      <c r="M50" s="52"/>
      <c r="N50" s="52"/>
      <c r="O50" s="52"/>
      <c r="P50" s="52"/>
      <c r="Q50" s="52"/>
      <c r="R50" s="52"/>
      <c r="S50" s="52"/>
      <c r="T50" s="52"/>
      <c r="U50" s="52"/>
      <c r="V50" s="52"/>
      <c r="W50" s="52"/>
      <c r="X50" s="52"/>
      <c r="Y50" s="52"/>
      <c r="Z50" s="52"/>
    </row>
    <row r="51" spans="1:26" ht="14.25" customHeight="1">
      <c r="A51" s="51"/>
      <c r="B51" s="51"/>
      <c r="C51" s="430"/>
      <c r="D51" s="564"/>
      <c r="E51" s="430"/>
      <c r="F51" s="430"/>
      <c r="G51" s="430"/>
      <c r="H51" s="430"/>
      <c r="I51" s="430"/>
      <c r="J51" s="430"/>
      <c r="K51" s="430"/>
      <c r="L51" s="430"/>
      <c r="M51" s="52"/>
      <c r="N51" s="52"/>
      <c r="O51" s="52"/>
      <c r="P51" s="52"/>
      <c r="Q51" s="52"/>
      <c r="R51" s="52"/>
      <c r="S51" s="52"/>
      <c r="T51" s="52"/>
      <c r="U51" s="52"/>
      <c r="V51" s="52"/>
      <c r="W51" s="52"/>
      <c r="X51" s="52"/>
      <c r="Y51" s="52"/>
      <c r="Z51" s="52"/>
    </row>
    <row r="52" spans="1:26" ht="14.25" customHeight="1">
      <c r="A52" s="51"/>
      <c r="B52" s="51"/>
      <c r="C52" s="430"/>
      <c r="D52" s="564"/>
      <c r="E52" s="430"/>
      <c r="F52" s="430"/>
      <c r="G52" s="430"/>
      <c r="H52" s="430"/>
      <c r="I52" s="430"/>
      <c r="J52" s="430"/>
      <c r="K52" s="430"/>
      <c r="L52" s="430"/>
      <c r="M52" s="52"/>
      <c r="N52" s="52"/>
      <c r="O52" s="52"/>
      <c r="P52" s="52"/>
      <c r="Q52" s="52"/>
      <c r="R52" s="52"/>
      <c r="S52" s="52"/>
      <c r="T52" s="52"/>
      <c r="U52" s="52"/>
      <c r="V52" s="52"/>
      <c r="W52" s="52"/>
      <c r="X52" s="52"/>
      <c r="Y52" s="52"/>
      <c r="Z52" s="52"/>
    </row>
    <row r="53" spans="1:26" ht="14.25" customHeight="1">
      <c r="A53" s="51"/>
      <c r="B53" s="51"/>
      <c r="C53" s="430"/>
      <c r="D53" s="564"/>
      <c r="E53" s="430"/>
      <c r="F53" s="430"/>
      <c r="G53" s="430"/>
      <c r="H53" s="430"/>
      <c r="I53" s="430"/>
      <c r="J53" s="430"/>
      <c r="K53" s="430"/>
      <c r="L53" s="430"/>
      <c r="M53" s="52"/>
      <c r="N53" s="52"/>
      <c r="O53" s="52"/>
      <c r="P53" s="52"/>
      <c r="Q53" s="52"/>
      <c r="R53" s="52"/>
      <c r="S53" s="52"/>
      <c r="T53" s="52"/>
      <c r="U53" s="52"/>
      <c r="V53" s="52"/>
      <c r="W53" s="52"/>
      <c r="X53" s="52"/>
      <c r="Y53" s="52"/>
      <c r="Z53" s="52"/>
    </row>
    <row r="54" spans="1:26" ht="14.25" customHeight="1">
      <c r="A54" s="51"/>
      <c r="B54" s="51"/>
      <c r="C54" s="430"/>
      <c r="D54" s="564"/>
      <c r="E54" s="430"/>
      <c r="F54" s="430"/>
      <c r="G54" s="430"/>
      <c r="H54" s="430"/>
      <c r="I54" s="430"/>
      <c r="J54" s="430"/>
      <c r="K54" s="430"/>
      <c r="L54" s="430"/>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D30:G30"/>
    <mergeCell ref="H7:H8"/>
    <mergeCell ref="I7:I8"/>
    <mergeCell ref="I24:L24"/>
    <mergeCell ref="I25:L25"/>
    <mergeCell ref="I30:L30"/>
    <mergeCell ref="J7:L7"/>
    <mergeCell ref="D7:D8"/>
    <mergeCell ref="E7:E8"/>
    <mergeCell ref="F7:F8"/>
    <mergeCell ref="M7:N7"/>
    <mergeCell ref="A1:C1"/>
    <mergeCell ref="A2:C2"/>
    <mergeCell ref="J2:L2"/>
    <mergeCell ref="A3:M3"/>
    <mergeCell ref="A4:L4"/>
    <mergeCell ref="A5:L5"/>
    <mergeCell ref="A7:A8"/>
    <mergeCell ref="G7:G8"/>
    <mergeCell ref="B7:B8"/>
    <mergeCell ref="C7:C8"/>
  </mergeCell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topLeftCell="A10" workbookViewId="0"/>
  </sheetViews>
  <sheetFormatPr defaultColWidth="14.453125" defaultRowHeight="15" customHeight="1"/>
  <cols>
    <col min="1" max="1" width="5.08984375" customWidth="1"/>
    <col min="2" max="2" width="17" hidden="1" customWidth="1"/>
    <col min="3" max="3" width="43" customWidth="1"/>
    <col min="4" max="4" width="13.7265625" customWidth="1"/>
    <col min="5" max="5" width="16.08984375" customWidth="1"/>
    <col min="6" max="6" width="17.26953125" customWidth="1"/>
    <col min="7" max="7" width="15.453125" customWidth="1"/>
    <col min="8" max="8" width="27.81640625" customWidth="1"/>
    <col min="9" max="25" width="9" customWidth="1"/>
  </cols>
  <sheetData>
    <row r="1" spans="1:25" ht="15.5">
      <c r="A1" s="19"/>
      <c r="B1" s="19"/>
      <c r="C1" s="15" t="s">
        <v>0</v>
      </c>
      <c r="D1" s="13"/>
      <c r="E1" s="13"/>
      <c r="F1" s="13"/>
      <c r="G1" s="38" t="s">
        <v>156</v>
      </c>
      <c r="H1" s="13"/>
      <c r="I1" s="13"/>
      <c r="J1" s="13"/>
      <c r="K1" s="13"/>
      <c r="L1" s="13"/>
      <c r="M1" s="13"/>
      <c r="N1" s="13"/>
      <c r="O1" s="13"/>
      <c r="P1" s="13"/>
      <c r="Q1" s="13"/>
      <c r="R1" s="13"/>
      <c r="S1" s="13"/>
      <c r="T1" s="13"/>
      <c r="U1" s="13"/>
      <c r="V1" s="13"/>
      <c r="W1" s="13"/>
      <c r="X1" s="13"/>
      <c r="Y1" s="13"/>
    </row>
    <row r="2" spans="1:25" ht="15.5">
      <c r="A2" s="39"/>
      <c r="B2" s="39"/>
      <c r="C2" s="20" t="s">
        <v>1</v>
      </c>
      <c r="D2" s="13"/>
      <c r="E2" s="13"/>
      <c r="F2" s="13"/>
      <c r="G2" s="13"/>
      <c r="H2" s="13"/>
      <c r="I2" s="13"/>
      <c r="J2" s="13"/>
      <c r="K2" s="13"/>
      <c r="L2" s="13"/>
      <c r="M2" s="13"/>
      <c r="N2" s="13"/>
      <c r="O2" s="13"/>
      <c r="P2" s="13"/>
      <c r="Q2" s="13"/>
      <c r="R2" s="13"/>
      <c r="S2" s="13"/>
      <c r="T2" s="13"/>
      <c r="U2" s="13"/>
      <c r="V2" s="13"/>
      <c r="W2" s="13"/>
      <c r="X2" s="13"/>
      <c r="Y2" s="13"/>
    </row>
    <row r="3" spans="1:25" ht="17.5">
      <c r="A3" s="39"/>
      <c r="B3" s="39"/>
      <c r="C3" s="40"/>
      <c r="D3" s="13"/>
      <c r="E3" s="13"/>
      <c r="F3" s="13"/>
      <c r="G3" s="13"/>
      <c r="H3" s="13"/>
      <c r="I3" s="13"/>
      <c r="J3" s="13"/>
      <c r="K3" s="13"/>
      <c r="L3" s="13"/>
      <c r="M3" s="13"/>
      <c r="N3" s="13"/>
      <c r="O3" s="13"/>
      <c r="P3" s="13"/>
      <c r="Q3" s="13"/>
      <c r="R3" s="13"/>
      <c r="S3" s="13"/>
      <c r="T3" s="13"/>
      <c r="U3" s="13"/>
      <c r="V3" s="13"/>
      <c r="W3" s="13"/>
      <c r="X3" s="13"/>
      <c r="Y3" s="13"/>
    </row>
    <row r="4" spans="1:25" ht="30" customHeight="1">
      <c r="A4" s="2882" t="s">
        <v>157</v>
      </c>
      <c r="B4" s="2874"/>
      <c r="C4" s="2874"/>
      <c r="D4" s="2874"/>
      <c r="E4" s="2874"/>
      <c r="F4" s="2874"/>
      <c r="G4" s="2874"/>
      <c r="H4" s="13"/>
      <c r="I4" s="13"/>
      <c r="J4" s="13"/>
      <c r="K4" s="13"/>
      <c r="L4" s="13"/>
      <c r="M4" s="13"/>
      <c r="N4" s="13"/>
      <c r="O4" s="13"/>
      <c r="P4" s="13"/>
      <c r="Q4" s="13"/>
      <c r="R4" s="13"/>
      <c r="S4" s="13"/>
      <c r="T4" s="13"/>
      <c r="U4" s="13"/>
      <c r="V4" s="13"/>
      <c r="W4" s="13"/>
      <c r="X4" s="13"/>
      <c r="Y4" s="13"/>
    </row>
    <row r="5" spans="1:25" ht="30" customHeight="1">
      <c r="A5" s="2883" t="s">
        <v>158</v>
      </c>
      <c r="B5" s="2880"/>
      <c r="C5" s="2880"/>
      <c r="D5" s="2880"/>
      <c r="E5" s="2880"/>
      <c r="F5" s="2880"/>
      <c r="G5" s="2880"/>
      <c r="H5" s="13"/>
      <c r="I5" s="13"/>
      <c r="J5" s="13"/>
      <c r="K5" s="13"/>
      <c r="L5" s="13"/>
      <c r="M5" s="13"/>
      <c r="N5" s="13"/>
      <c r="O5" s="13"/>
      <c r="P5" s="13"/>
      <c r="Q5" s="13"/>
      <c r="R5" s="13"/>
      <c r="S5" s="13"/>
      <c r="T5" s="13"/>
      <c r="U5" s="13"/>
      <c r="V5" s="13"/>
      <c r="W5" s="13"/>
      <c r="X5" s="13"/>
      <c r="Y5" s="13"/>
    </row>
    <row r="6" spans="1:25" ht="51" customHeight="1">
      <c r="A6" s="2884" t="s">
        <v>159</v>
      </c>
      <c r="B6" s="9"/>
      <c r="C6" s="2886" t="s">
        <v>160</v>
      </c>
      <c r="D6" s="2887" t="s">
        <v>161</v>
      </c>
      <c r="E6" s="2888"/>
      <c r="F6" s="2888"/>
      <c r="G6" s="2889"/>
      <c r="H6" s="13"/>
      <c r="I6" s="13"/>
      <c r="J6" s="13"/>
      <c r="K6" s="13"/>
      <c r="L6" s="13"/>
      <c r="M6" s="13"/>
      <c r="N6" s="13"/>
      <c r="O6" s="13"/>
      <c r="P6" s="13"/>
      <c r="Q6" s="13"/>
      <c r="R6" s="13"/>
      <c r="S6" s="13"/>
      <c r="T6" s="13"/>
      <c r="U6" s="13"/>
      <c r="V6" s="13"/>
      <c r="W6" s="13"/>
      <c r="X6" s="13"/>
      <c r="Y6" s="13"/>
    </row>
    <row r="7" spans="1:25" ht="62.25" customHeight="1">
      <c r="A7" s="2885"/>
      <c r="B7" s="9" t="s">
        <v>162</v>
      </c>
      <c r="C7" s="2885"/>
      <c r="D7" s="9" t="s">
        <v>163</v>
      </c>
      <c r="E7" s="9" t="s">
        <v>164</v>
      </c>
      <c r="F7" s="43" t="s">
        <v>165</v>
      </c>
      <c r="G7" s="9" t="s">
        <v>166</v>
      </c>
      <c r="H7" s="13"/>
      <c r="I7" s="13"/>
      <c r="J7" s="13"/>
      <c r="K7" s="13"/>
      <c r="L7" s="13"/>
      <c r="M7" s="13"/>
      <c r="N7" s="13"/>
      <c r="O7" s="13"/>
      <c r="P7" s="13"/>
      <c r="Q7" s="13"/>
      <c r="R7" s="13"/>
      <c r="S7" s="13"/>
      <c r="T7" s="13"/>
      <c r="U7" s="13"/>
      <c r="V7" s="13"/>
      <c r="W7" s="13"/>
      <c r="X7" s="13"/>
      <c r="Y7" s="13"/>
    </row>
    <row r="8" spans="1:25" ht="15.5">
      <c r="A8" s="9" t="s">
        <v>84</v>
      </c>
      <c r="B8" s="12" t="s">
        <v>167</v>
      </c>
      <c r="C8" s="44" t="s">
        <v>168</v>
      </c>
      <c r="D8" s="45">
        <f t="shared" ref="D8:G8" si="0">SUM(D9:D11)</f>
        <v>5139</v>
      </c>
      <c r="E8" s="45">
        <f t="shared" si="0"/>
        <v>798</v>
      </c>
      <c r="F8" s="45">
        <f t="shared" si="0"/>
        <v>1160</v>
      </c>
      <c r="G8" s="45">
        <f t="shared" si="0"/>
        <v>5501</v>
      </c>
      <c r="H8" s="1"/>
      <c r="I8" s="1"/>
      <c r="J8" s="1"/>
      <c r="K8" s="1"/>
      <c r="L8" s="1"/>
      <c r="M8" s="1"/>
      <c r="N8" s="1"/>
      <c r="O8" s="1"/>
      <c r="P8" s="1"/>
      <c r="Q8" s="1"/>
      <c r="R8" s="1"/>
      <c r="S8" s="1"/>
      <c r="T8" s="1"/>
      <c r="U8" s="1"/>
      <c r="V8" s="1"/>
      <c r="W8" s="1"/>
      <c r="X8" s="1"/>
      <c r="Y8" s="1"/>
    </row>
    <row r="9" spans="1:25" ht="31">
      <c r="A9" s="11">
        <v>1</v>
      </c>
      <c r="B9" s="12" t="s">
        <v>167</v>
      </c>
      <c r="C9" s="12" t="s">
        <v>169</v>
      </c>
      <c r="D9" s="46">
        <f>'Bieu 1a - Quy mo Chinh quy'!K14+'Bieu 1a - Quy mo Chinh quy'!K38+'Bieu 1a - Quy mo Chinh quy'!K50+'Bieu 1a - Quy mo Chinh quy'!K62</f>
        <v>5139</v>
      </c>
      <c r="E9" s="46">
        <f>'Bieu 1a - Quy mo Chinh quy'!D27+'Bieu 1a - Quy mo Chinh quy'!K42+'Bieu 1a - Quy mo Chinh quy'!K68</f>
        <v>798</v>
      </c>
      <c r="F9" s="46">
        <f>'Bieu 1a - Quy mo Chinh quy'!D34+'Bieu 1a - Quy mo Chinh quy'!K74</f>
        <v>1160</v>
      </c>
      <c r="G9" s="46">
        <f>D9-E9+F9</f>
        <v>5501</v>
      </c>
      <c r="H9" s="13" t="s">
        <v>170</v>
      </c>
      <c r="I9" s="13"/>
      <c r="J9" s="13"/>
      <c r="K9" s="13"/>
      <c r="L9" s="13"/>
      <c r="M9" s="13"/>
      <c r="N9" s="13"/>
      <c r="O9" s="13"/>
      <c r="P9" s="13"/>
      <c r="Q9" s="13"/>
      <c r="R9" s="13"/>
      <c r="S9" s="13"/>
      <c r="T9" s="13"/>
      <c r="U9" s="13"/>
      <c r="V9" s="13"/>
      <c r="W9" s="13"/>
      <c r="X9" s="13"/>
      <c r="Y9" s="13"/>
    </row>
    <row r="10" spans="1:25" ht="19.5" customHeight="1">
      <c r="A10" s="11">
        <v>2</v>
      </c>
      <c r="B10" s="12" t="s">
        <v>167</v>
      </c>
      <c r="C10" s="47" t="s">
        <v>171</v>
      </c>
      <c r="D10" s="46">
        <v>0</v>
      </c>
      <c r="E10" s="46">
        <v>0</v>
      </c>
      <c r="F10" s="46">
        <v>0</v>
      </c>
      <c r="G10" s="46">
        <v>0</v>
      </c>
      <c r="H10" s="13"/>
      <c r="I10" s="13"/>
      <c r="J10" s="13"/>
      <c r="K10" s="13"/>
      <c r="L10" s="13"/>
      <c r="M10" s="13"/>
      <c r="N10" s="13"/>
      <c r="O10" s="13"/>
      <c r="P10" s="13"/>
      <c r="Q10" s="13"/>
      <c r="R10" s="13"/>
      <c r="S10" s="13"/>
      <c r="T10" s="13"/>
      <c r="U10" s="13"/>
      <c r="V10" s="13"/>
      <c r="W10" s="13"/>
      <c r="X10" s="13"/>
      <c r="Y10" s="13"/>
    </row>
    <row r="11" spans="1:25" ht="19.5" customHeight="1">
      <c r="A11" s="11">
        <v>3</v>
      </c>
      <c r="B11" s="12" t="s">
        <v>167</v>
      </c>
      <c r="C11" s="47" t="s">
        <v>172</v>
      </c>
      <c r="D11" s="46">
        <v>0</v>
      </c>
      <c r="E11" s="46">
        <v>0</v>
      </c>
      <c r="F11" s="46">
        <v>0</v>
      </c>
      <c r="G11" s="46">
        <v>0</v>
      </c>
      <c r="H11" s="13"/>
      <c r="I11" s="13"/>
      <c r="J11" s="13"/>
      <c r="K11" s="13"/>
      <c r="L11" s="13"/>
      <c r="M11" s="13"/>
      <c r="N11" s="13"/>
      <c r="O11" s="13"/>
      <c r="P11" s="13"/>
      <c r="Q11" s="13"/>
      <c r="R11" s="13"/>
      <c r="S11" s="13"/>
      <c r="T11" s="13"/>
      <c r="U11" s="13"/>
      <c r="V11" s="13"/>
      <c r="W11" s="13"/>
      <c r="X11" s="13"/>
      <c r="Y11" s="13"/>
    </row>
    <row r="12" spans="1:25" ht="19.5" customHeight="1">
      <c r="A12" s="9" t="s">
        <v>85</v>
      </c>
      <c r="B12" s="12" t="s">
        <v>173</v>
      </c>
      <c r="C12" s="44" t="s">
        <v>174</v>
      </c>
      <c r="D12" s="45">
        <f t="shared" ref="D12:G12" si="1">SUM(D13:D14)</f>
        <v>1310</v>
      </c>
      <c r="E12" s="45">
        <f t="shared" si="1"/>
        <v>619</v>
      </c>
      <c r="F12" s="45">
        <f t="shared" si="1"/>
        <v>557</v>
      </c>
      <c r="G12" s="45">
        <f t="shared" si="1"/>
        <v>1248</v>
      </c>
      <c r="H12" s="1"/>
      <c r="I12" s="1"/>
      <c r="J12" s="1"/>
      <c r="K12" s="1"/>
      <c r="L12" s="1"/>
      <c r="M12" s="1"/>
      <c r="N12" s="1"/>
      <c r="O12" s="1"/>
      <c r="P12" s="1"/>
      <c r="Q12" s="1"/>
      <c r="R12" s="1"/>
      <c r="S12" s="1"/>
      <c r="T12" s="1"/>
      <c r="U12" s="1"/>
      <c r="V12" s="1"/>
      <c r="W12" s="1"/>
      <c r="X12" s="1"/>
      <c r="Y12" s="1"/>
    </row>
    <row r="13" spans="1:25" ht="19.5" customHeight="1">
      <c r="A13" s="11">
        <v>1</v>
      </c>
      <c r="B13" s="12" t="s">
        <v>173</v>
      </c>
      <c r="C13" s="47" t="s">
        <v>175</v>
      </c>
      <c r="D13" s="46">
        <f>'Bieu 1b - Quy mo Sau dai hoc'!K9+'Bieu 1b - Quy mo Sau dai hoc'!K26</f>
        <v>1259</v>
      </c>
      <c r="E13" s="46">
        <f>'Bieu 1b - Quy mo Sau dai hoc'!K18+'Bieu 1b - Quy mo Sau dai hoc'!K30</f>
        <v>613</v>
      </c>
      <c r="F13" s="46">
        <f>'Bieu 1b - Quy mo Sau dai hoc'!K22+'Bieu 1b - Quy mo Sau dai hoc'!K34</f>
        <v>533</v>
      </c>
      <c r="G13" s="46">
        <f>'Bieu 1b - Quy mo Sau dai hoc'!K24+'Bieu 1b - Quy mo Sau dai hoc'!K36</f>
        <v>1179</v>
      </c>
      <c r="H13" s="13"/>
      <c r="I13" s="13"/>
      <c r="J13" s="13"/>
      <c r="K13" s="13"/>
      <c r="L13" s="13"/>
      <c r="M13" s="13"/>
      <c r="N13" s="13"/>
      <c r="O13" s="13"/>
      <c r="P13" s="13"/>
      <c r="Q13" s="13"/>
      <c r="R13" s="13"/>
      <c r="S13" s="13"/>
      <c r="T13" s="13"/>
      <c r="U13" s="13"/>
      <c r="V13" s="13"/>
      <c r="W13" s="13"/>
      <c r="X13" s="13"/>
      <c r="Y13" s="13"/>
    </row>
    <row r="14" spans="1:25" ht="15.5">
      <c r="A14" s="11">
        <v>2</v>
      </c>
      <c r="B14" s="12" t="s">
        <v>173</v>
      </c>
      <c r="C14" s="47" t="s">
        <v>176</v>
      </c>
      <c r="D14" s="46">
        <f>'Bieu 1b - Quy mo Sau dai hoc'!K39</f>
        <v>51</v>
      </c>
      <c r="E14" s="46">
        <f>'Bieu 1b - Quy mo Sau dai hoc'!K47</f>
        <v>6</v>
      </c>
      <c r="F14" s="46">
        <f>'Bieu 1b - Quy mo Sau dai hoc'!K55</f>
        <v>24</v>
      </c>
      <c r="G14" s="46">
        <f>'Bieu 1b - Quy mo Sau dai hoc'!K57</f>
        <v>69</v>
      </c>
      <c r="H14" s="13"/>
      <c r="I14" s="13"/>
      <c r="J14" s="13"/>
      <c r="K14" s="13"/>
      <c r="L14" s="13"/>
      <c r="M14" s="13"/>
      <c r="N14" s="13"/>
      <c r="O14" s="13"/>
      <c r="P14" s="13"/>
      <c r="Q14" s="13"/>
      <c r="R14" s="13"/>
      <c r="S14" s="13"/>
      <c r="T14" s="13"/>
      <c r="U14" s="13"/>
      <c r="V14" s="13"/>
      <c r="W14" s="13"/>
      <c r="X14" s="13"/>
      <c r="Y14" s="13"/>
    </row>
    <row r="15" spans="1:25" ht="19.5" customHeight="1">
      <c r="A15" s="9" t="s">
        <v>87</v>
      </c>
      <c r="B15" s="12" t="s">
        <v>167</v>
      </c>
      <c r="C15" s="44" t="s">
        <v>177</v>
      </c>
      <c r="D15" s="45">
        <f t="shared" ref="D15:G15" si="2">SUM(D16:D17)</f>
        <v>7478</v>
      </c>
      <c r="E15" s="45">
        <f t="shared" si="2"/>
        <v>2502</v>
      </c>
      <c r="F15" s="45">
        <f t="shared" si="2"/>
        <v>3400</v>
      </c>
      <c r="G15" s="45">
        <f t="shared" si="2"/>
        <v>8376</v>
      </c>
      <c r="H15" s="1"/>
      <c r="I15" s="1"/>
      <c r="J15" s="1"/>
      <c r="K15" s="1"/>
      <c r="L15" s="1"/>
      <c r="M15" s="1"/>
      <c r="N15" s="1"/>
      <c r="O15" s="1"/>
      <c r="P15" s="1"/>
      <c r="Q15" s="1"/>
      <c r="R15" s="1"/>
      <c r="S15" s="1"/>
      <c r="T15" s="1"/>
      <c r="U15" s="1"/>
      <c r="V15" s="1"/>
      <c r="W15" s="1"/>
      <c r="X15" s="1"/>
      <c r="Y15" s="1"/>
    </row>
    <row r="16" spans="1:25" ht="19.5" customHeight="1">
      <c r="A16" s="11">
        <v>1</v>
      </c>
      <c r="B16" s="12" t="s">
        <v>167</v>
      </c>
      <c r="C16" s="47" t="s">
        <v>178</v>
      </c>
      <c r="D16" s="46">
        <f>'Bieu 1c- Quy mo VLVH - TX'!K25</f>
        <v>7478</v>
      </c>
      <c r="E16" s="46">
        <f>'Bieu 1c- Quy mo VLVH - TX'!K31</f>
        <v>2502</v>
      </c>
      <c r="F16" s="46">
        <f>'Bieu 1c- Quy mo VLVH - TX'!K37</f>
        <v>3400</v>
      </c>
      <c r="G16" s="46">
        <f>'Bieu 1c- Quy mo VLVH - TX'!K39</f>
        <v>8376</v>
      </c>
      <c r="H16" s="13"/>
      <c r="I16" s="13"/>
      <c r="J16" s="13"/>
      <c r="K16" s="13"/>
      <c r="L16" s="13"/>
      <c r="M16" s="13"/>
      <c r="N16" s="13"/>
      <c r="O16" s="13"/>
      <c r="P16" s="13"/>
      <c r="Q16" s="13"/>
      <c r="R16" s="13"/>
      <c r="S16" s="13"/>
      <c r="T16" s="13"/>
      <c r="U16" s="13"/>
      <c r="V16" s="13"/>
      <c r="W16" s="13"/>
      <c r="X16" s="13"/>
      <c r="Y16" s="13"/>
    </row>
    <row r="17" spans="1:25" ht="19.5" customHeight="1">
      <c r="A17" s="11">
        <v>2</v>
      </c>
      <c r="B17" s="12" t="s">
        <v>167</v>
      </c>
      <c r="C17" s="47" t="s">
        <v>179</v>
      </c>
      <c r="D17" s="46">
        <v>0</v>
      </c>
      <c r="E17" s="46">
        <f>'Bieu 1c- Quy mo VLVH - TX'!K15</f>
        <v>0</v>
      </c>
      <c r="F17" s="46">
        <f>'Bieu 1c- Quy mo VLVH - TX'!K21</f>
        <v>0</v>
      </c>
      <c r="G17" s="46">
        <f>'Bieu 1c- Quy mo VLVH - TX'!K23</f>
        <v>0</v>
      </c>
      <c r="H17" s="13"/>
      <c r="I17" s="13"/>
      <c r="J17" s="13"/>
      <c r="K17" s="13"/>
      <c r="L17" s="13"/>
      <c r="M17" s="13"/>
      <c r="N17" s="13"/>
      <c r="O17" s="13"/>
      <c r="P17" s="13"/>
      <c r="Q17" s="13"/>
      <c r="R17" s="13"/>
      <c r="S17" s="13"/>
      <c r="T17" s="13"/>
      <c r="U17" s="13"/>
      <c r="V17" s="13"/>
      <c r="W17" s="13"/>
      <c r="X17" s="13"/>
      <c r="Y17" s="13"/>
    </row>
    <row r="18" spans="1:25" ht="15.5">
      <c r="A18" s="9"/>
      <c r="B18" s="9"/>
      <c r="C18" s="44" t="s">
        <v>180</v>
      </c>
      <c r="D18" s="48">
        <f t="shared" ref="D18:G18" si="3">+D8+D12+D15</f>
        <v>13927</v>
      </c>
      <c r="E18" s="48">
        <f t="shared" si="3"/>
        <v>3919</v>
      </c>
      <c r="F18" s="48">
        <f t="shared" si="3"/>
        <v>5117</v>
      </c>
      <c r="G18" s="48">
        <f t="shared" si="3"/>
        <v>15125</v>
      </c>
      <c r="H18" s="1"/>
      <c r="I18" s="1"/>
      <c r="J18" s="1"/>
      <c r="K18" s="1"/>
      <c r="L18" s="1"/>
      <c r="M18" s="1"/>
      <c r="N18" s="1"/>
      <c r="O18" s="1"/>
      <c r="P18" s="1"/>
      <c r="Q18" s="1"/>
      <c r="R18" s="1"/>
      <c r="S18" s="1"/>
      <c r="T18" s="1"/>
      <c r="U18" s="1"/>
      <c r="V18" s="1"/>
      <c r="W18" s="1"/>
      <c r="X18" s="1"/>
      <c r="Y18" s="1"/>
    </row>
    <row r="19" spans="1:25" ht="15.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ht="24.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ht="27" customHeight="1">
      <c r="A21" s="13"/>
      <c r="B21" s="10"/>
      <c r="C21" s="10" t="s">
        <v>181</v>
      </c>
      <c r="D21" s="13"/>
      <c r="E21" s="13"/>
      <c r="F21" s="13"/>
      <c r="G21" s="13"/>
      <c r="H21" s="13"/>
      <c r="I21" s="13"/>
      <c r="J21" s="13"/>
      <c r="K21" s="13"/>
      <c r="L21" s="13"/>
      <c r="M21" s="13"/>
      <c r="N21" s="13"/>
      <c r="O21" s="13"/>
      <c r="P21" s="13"/>
      <c r="Q21" s="13"/>
      <c r="R21" s="13"/>
      <c r="S21" s="13"/>
      <c r="T21" s="13"/>
      <c r="U21" s="13"/>
      <c r="V21" s="13"/>
      <c r="W21" s="13"/>
      <c r="X21" s="13"/>
      <c r="Y21" s="13"/>
    </row>
    <row r="22" spans="1:25" ht="15.75" customHeight="1">
      <c r="A22" s="10"/>
      <c r="B22" s="10"/>
      <c r="C22" s="10"/>
      <c r="D22" s="13"/>
      <c r="E22" s="13"/>
      <c r="F22" s="13"/>
      <c r="G22" s="13"/>
      <c r="H22" s="13"/>
      <c r="I22" s="13"/>
      <c r="J22" s="13"/>
      <c r="K22" s="13"/>
      <c r="L22" s="13"/>
      <c r="M22" s="13"/>
      <c r="N22" s="13"/>
      <c r="O22" s="13"/>
      <c r="P22" s="13"/>
      <c r="Q22" s="13"/>
      <c r="R22" s="13"/>
      <c r="S22" s="13"/>
      <c r="T22" s="13"/>
      <c r="U22" s="13"/>
      <c r="V22" s="13"/>
      <c r="W22" s="13"/>
      <c r="X22" s="13"/>
      <c r="Y22" s="13"/>
    </row>
    <row r="23" spans="1:25" ht="15.75" customHeight="1">
      <c r="A23" s="10"/>
      <c r="B23" s="10"/>
      <c r="C23" s="10"/>
      <c r="D23" s="13"/>
      <c r="E23" s="13"/>
      <c r="F23" s="13"/>
      <c r="G23" s="13"/>
      <c r="H23" s="13"/>
      <c r="I23" s="13"/>
      <c r="J23" s="13"/>
      <c r="K23" s="13"/>
      <c r="L23" s="13"/>
      <c r="M23" s="13"/>
      <c r="N23" s="13"/>
      <c r="O23" s="13"/>
      <c r="P23" s="13"/>
      <c r="Q23" s="13"/>
      <c r="R23" s="13"/>
      <c r="S23" s="13"/>
      <c r="T23" s="13"/>
      <c r="U23" s="13"/>
      <c r="V23" s="13"/>
      <c r="W23" s="13"/>
      <c r="X23" s="13"/>
      <c r="Y23" s="13"/>
    </row>
    <row r="24" spans="1:25" ht="15.75" customHeight="1">
      <c r="A24" s="10"/>
      <c r="B24" s="10"/>
      <c r="C24" s="10"/>
      <c r="D24" s="13"/>
      <c r="E24" s="13"/>
      <c r="F24" s="13"/>
      <c r="G24" s="13"/>
      <c r="H24" s="13"/>
      <c r="I24" s="13"/>
      <c r="J24" s="13"/>
      <c r="K24" s="13"/>
      <c r="L24" s="13"/>
      <c r="M24" s="13"/>
      <c r="N24" s="13"/>
      <c r="O24" s="13"/>
      <c r="P24" s="13"/>
      <c r="Q24" s="13"/>
      <c r="R24" s="13"/>
      <c r="S24" s="13"/>
      <c r="T24" s="13"/>
      <c r="U24" s="13"/>
      <c r="V24" s="13"/>
      <c r="W24" s="13"/>
      <c r="X24" s="13"/>
      <c r="Y24" s="13"/>
    </row>
    <row r="25" spans="1:25" ht="15.75" customHeight="1">
      <c r="A25" s="10"/>
      <c r="B25" s="10"/>
      <c r="C25" s="10"/>
      <c r="D25" s="13"/>
      <c r="E25" s="13"/>
      <c r="F25" s="13"/>
      <c r="G25" s="13"/>
      <c r="H25" s="13"/>
      <c r="I25" s="13"/>
      <c r="J25" s="13"/>
      <c r="K25" s="13"/>
      <c r="L25" s="13"/>
      <c r="M25" s="13"/>
      <c r="N25" s="13"/>
      <c r="O25" s="13"/>
      <c r="P25" s="13"/>
      <c r="Q25" s="13"/>
      <c r="R25" s="13"/>
      <c r="S25" s="13"/>
      <c r="T25" s="13"/>
      <c r="U25" s="13"/>
      <c r="V25" s="13"/>
      <c r="W25" s="13"/>
      <c r="X25" s="13"/>
      <c r="Y25" s="13"/>
    </row>
    <row r="26" spans="1:25" ht="15.75" customHeight="1">
      <c r="A26" s="10"/>
      <c r="B26" s="10"/>
      <c r="C26" s="10"/>
      <c r="D26" s="13"/>
      <c r="E26" s="13"/>
      <c r="F26" s="13"/>
      <c r="G26" s="13"/>
      <c r="H26" s="13"/>
      <c r="I26" s="13"/>
      <c r="J26" s="13"/>
      <c r="K26" s="13"/>
      <c r="L26" s="13"/>
      <c r="M26" s="13"/>
      <c r="N26" s="13"/>
      <c r="O26" s="13"/>
      <c r="P26" s="13"/>
      <c r="Q26" s="13"/>
      <c r="R26" s="13"/>
      <c r="S26" s="13"/>
      <c r="T26" s="13"/>
      <c r="U26" s="13"/>
      <c r="V26" s="13"/>
      <c r="W26" s="13"/>
      <c r="X26" s="13"/>
      <c r="Y26" s="13"/>
    </row>
    <row r="27" spans="1:25" ht="15.75" customHeight="1">
      <c r="A27" s="10"/>
      <c r="B27" s="10"/>
      <c r="C27" s="10"/>
      <c r="D27" s="13"/>
      <c r="E27" s="13"/>
      <c r="F27" s="13"/>
      <c r="G27" s="13"/>
      <c r="H27" s="13"/>
      <c r="I27" s="13"/>
      <c r="J27" s="13"/>
      <c r="K27" s="13"/>
      <c r="L27" s="13"/>
      <c r="M27" s="13"/>
      <c r="N27" s="13"/>
      <c r="O27" s="13"/>
      <c r="P27" s="13"/>
      <c r="Q27" s="13"/>
      <c r="R27" s="13"/>
      <c r="S27" s="13"/>
      <c r="T27" s="13"/>
      <c r="U27" s="13"/>
      <c r="V27" s="13"/>
      <c r="W27" s="13"/>
      <c r="X27" s="13"/>
      <c r="Y27" s="13"/>
    </row>
    <row r="28" spans="1:25" ht="27" customHeight="1">
      <c r="A28" s="10"/>
      <c r="B28" s="10"/>
      <c r="C28" s="2877" t="s">
        <v>182</v>
      </c>
      <c r="D28" s="2874"/>
      <c r="E28" s="2874"/>
      <c r="F28" s="2874"/>
      <c r="G28" s="2874"/>
      <c r="H28" s="13"/>
      <c r="I28" s="13"/>
      <c r="J28" s="13"/>
      <c r="K28" s="13"/>
      <c r="L28" s="13"/>
      <c r="M28" s="13"/>
      <c r="N28" s="13"/>
      <c r="O28" s="13"/>
      <c r="P28" s="13"/>
      <c r="Q28" s="13"/>
      <c r="R28" s="13"/>
      <c r="S28" s="13"/>
      <c r="T28" s="13"/>
      <c r="U28" s="13"/>
      <c r="V28" s="13"/>
      <c r="W28" s="13"/>
      <c r="X28" s="13"/>
      <c r="Y28" s="13"/>
    </row>
    <row r="29" spans="1:25" ht="15.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ht="15.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ht="15.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ht="15.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ht="15.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ht="15.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ht="15.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ht="15.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ht="15.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ht="15.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5.75" customHeight="1"/>
    <row r="230" spans="1:25" ht="15.75" customHeight="1"/>
    <row r="231" spans="1:25" ht="15.75" customHeight="1"/>
    <row r="232" spans="1:25" ht="15.75" customHeight="1"/>
    <row r="233" spans="1:25" ht="15.75" customHeight="1"/>
    <row r="234" spans="1:25" ht="15.75" customHeight="1"/>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28:G28"/>
    <mergeCell ref="A4:G4"/>
    <mergeCell ref="A5:G5"/>
    <mergeCell ref="A6:A7"/>
    <mergeCell ref="C6:C7"/>
    <mergeCell ref="D6:G6"/>
  </mergeCells>
  <pageMargins left="0.69" right="0.28000000000000003" top="0.67" bottom="0.25" header="0" footer="0"/>
  <pageSetup paperSize="9" orientation="landscape"/>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sheetPr>
  <dimension ref="A1:Z1000"/>
  <sheetViews>
    <sheetView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1297</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55" t="s">
        <v>1298</v>
      </c>
      <c r="I10" s="903" t="s">
        <v>1299</v>
      </c>
      <c r="J10" s="438"/>
      <c r="K10" s="438"/>
      <c r="L10" s="446"/>
      <c r="M10" s="295"/>
      <c r="N10" s="295"/>
      <c r="O10" s="500"/>
      <c r="P10" s="296"/>
      <c r="Q10" s="296"/>
      <c r="R10" s="296"/>
      <c r="S10" s="296"/>
      <c r="T10" s="296"/>
      <c r="U10" s="296"/>
      <c r="V10" s="296"/>
      <c r="W10" s="296"/>
      <c r="X10" s="296"/>
      <c r="Y10" s="296"/>
      <c r="Z10" s="296"/>
    </row>
    <row r="11" spans="1:26" ht="17.25" customHeight="1">
      <c r="A11" s="1256" t="s">
        <v>84</v>
      </c>
      <c r="B11" s="315" t="s">
        <v>1300</v>
      </c>
      <c r="C11" s="311">
        <f t="shared" ref="C11:L11" si="0">C12</f>
        <v>24</v>
      </c>
      <c r="D11" s="311">
        <f t="shared" si="0"/>
        <v>0</v>
      </c>
      <c r="E11" s="311">
        <f t="shared" si="0"/>
        <v>8</v>
      </c>
      <c r="F11" s="311">
        <f t="shared" si="0"/>
        <v>0</v>
      </c>
      <c r="G11" s="311">
        <f t="shared" si="0"/>
        <v>192</v>
      </c>
      <c r="H11" s="311">
        <f t="shared" si="0"/>
        <v>666</v>
      </c>
      <c r="I11" s="311">
        <f t="shared" si="0"/>
        <v>990.375</v>
      </c>
      <c r="J11" s="311">
        <f t="shared" si="0"/>
        <v>0</v>
      </c>
      <c r="K11" s="311">
        <f t="shared" si="0"/>
        <v>0</v>
      </c>
      <c r="L11" s="311">
        <f t="shared" si="0"/>
        <v>0</v>
      </c>
      <c r="M11" s="288"/>
      <c r="N11" s="288"/>
      <c r="O11" s="249"/>
      <c r="P11" s="257"/>
      <c r="Q11" s="257"/>
      <c r="R11" s="257"/>
      <c r="S11" s="257"/>
      <c r="T11" s="257"/>
      <c r="U11" s="257"/>
      <c r="V11" s="257"/>
      <c r="W11" s="257"/>
      <c r="X11" s="257"/>
      <c r="Y11" s="257"/>
      <c r="Z11" s="257"/>
    </row>
    <row r="12" spans="1:26" ht="27" customHeight="1">
      <c r="A12" s="1257" t="s">
        <v>213</v>
      </c>
      <c r="B12" s="988" t="s">
        <v>1127</v>
      </c>
      <c r="C12" s="989">
        <f t="shared" ref="C12:L12" si="1">C13+C24</f>
        <v>24</v>
      </c>
      <c r="D12" s="989">
        <f t="shared" si="1"/>
        <v>0</v>
      </c>
      <c r="E12" s="989">
        <f t="shared" si="1"/>
        <v>8</v>
      </c>
      <c r="F12" s="989">
        <f t="shared" si="1"/>
        <v>0</v>
      </c>
      <c r="G12" s="989">
        <f t="shared" si="1"/>
        <v>192</v>
      </c>
      <c r="H12" s="989">
        <f t="shared" si="1"/>
        <v>666</v>
      </c>
      <c r="I12" s="989">
        <f t="shared" si="1"/>
        <v>990.375</v>
      </c>
      <c r="J12" s="989">
        <f t="shared" si="1"/>
        <v>0</v>
      </c>
      <c r="K12" s="989">
        <f t="shared" si="1"/>
        <v>0</v>
      </c>
      <c r="L12" s="989">
        <f t="shared" si="1"/>
        <v>0</v>
      </c>
      <c r="M12" s="990"/>
      <c r="N12" s="990"/>
      <c r="O12" s="916"/>
      <c r="P12" s="917"/>
      <c r="Q12" s="917"/>
      <c r="R12" s="917"/>
      <c r="S12" s="917"/>
      <c r="T12" s="917"/>
      <c r="U12" s="917"/>
      <c r="V12" s="917"/>
      <c r="W12" s="917"/>
      <c r="X12" s="917"/>
      <c r="Y12" s="917"/>
      <c r="Z12" s="917"/>
    </row>
    <row r="13" spans="1:26" ht="21.75" customHeight="1">
      <c r="A13" s="991" t="s">
        <v>238</v>
      </c>
      <c r="B13" s="992" t="s">
        <v>641</v>
      </c>
      <c r="C13" s="993">
        <f>C14+C23</f>
        <v>12</v>
      </c>
      <c r="D13" s="993"/>
      <c r="E13" s="993">
        <f>E14+E23</f>
        <v>4</v>
      </c>
      <c r="F13" s="993"/>
      <c r="G13" s="993">
        <f>G14+G23</f>
        <v>96</v>
      </c>
      <c r="H13" s="994">
        <f t="shared" ref="H13:L13" si="2">H14+H19</f>
        <v>378</v>
      </c>
      <c r="I13" s="994">
        <f t="shared" si="2"/>
        <v>781.875</v>
      </c>
      <c r="J13" s="994">
        <f t="shared" si="2"/>
        <v>0</v>
      </c>
      <c r="K13" s="994">
        <f t="shared" si="2"/>
        <v>0</v>
      </c>
      <c r="L13" s="994">
        <f t="shared" si="2"/>
        <v>0</v>
      </c>
      <c r="M13" s="995"/>
      <c r="N13" s="995"/>
      <c r="O13" s="923"/>
      <c r="P13" s="924"/>
      <c r="Q13" s="924"/>
      <c r="R13" s="924"/>
      <c r="S13" s="924"/>
      <c r="T13" s="924"/>
      <c r="U13" s="924"/>
      <c r="V13" s="924"/>
      <c r="W13" s="924"/>
      <c r="X13" s="924"/>
      <c r="Y13" s="924"/>
      <c r="Z13" s="924"/>
    </row>
    <row r="14" spans="1:26" ht="15.75" customHeight="1">
      <c r="A14" s="991" t="s">
        <v>217</v>
      </c>
      <c r="B14" s="992" t="s">
        <v>1128</v>
      </c>
      <c r="C14" s="993">
        <f>SUM(C15:C18)</f>
        <v>12</v>
      </c>
      <c r="D14" s="993"/>
      <c r="E14" s="993">
        <f>SUM(E15:E18)</f>
        <v>4</v>
      </c>
      <c r="F14" s="993"/>
      <c r="G14" s="993">
        <f t="shared" ref="G14:L14" si="3">SUM(G15:G18)</f>
        <v>96</v>
      </c>
      <c r="H14" s="994">
        <f t="shared" si="3"/>
        <v>288</v>
      </c>
      <c r="I14" s="994">
        <f t="shared" si="3"/>
        <v>208.5</v>
      </c>
      <c r="J14" s="993">
        <f t="shared" si="3"/>
        <v>0</v>
      </c>
      <c r="K14" s="993">
        <f t="shared" si="3"/>
        <v>0</v>
      </c>
      <c r="L14" s="996">
        <f t="shared" si="3"/>
        <v>0</v>
      </c>
      <c r="M14" s="995"/>
      <c r="N14" s="995"/>
      <c r="O14" s="923"/>
      <c r="P14" s="924"/>
      <c r="Q14" s="924"/>
      <c r="R14" s="924"/>
      <c r="S14" s="924"/>
      <c r="T14" s="924"/>
      <c r="U14" s="924"/>
      <c r="V14" s="924"/>
      <c r="W14" s="924"/>
      <c r="X14" s="924"/>
      <c r="Y14" s="924"/>
      <c r="Z14" s="924"/>
    </row>
    <row r="15" spans="1:26" ht="15.75" customHeight="1">
      <c r="A15" s="1258" t="s">
        <v>436</v>
      </c>
      <c r="B15" s="1127" t="s">
        <v>1301</v>
      </c>
      <c r="C15" s="1022">
        <v>3</v>
      </c>
      <c r="D15" s="1023">
        <v>1.5</v>
      </c>
      <c r="E15" s="1022">
        <v>1</v>
      </c>
      <c r="F15" s="1024">
        <v>1</v>
      </c>
      <c r="G15" s="1022">
        <v>24</v>
      </c>
      <c r="H15" s="1118">
        <f t="shared" ref="H15:H18" si="4">C15*G15</f>
        <v>72</v>
      </c>
      <c r="I15" s="1146">
        <f t="shared" ref="I15:I18" si="5">E15*34.75*1.5</f>
        <v>52.125</v>
      </c>
      <c r="J15" s="1024"/>
      <c r="K15" s="1024"/>
      <c r="L15" s="1147"/>
      <c r="M15" s="1006"/>
      <c r="N15" s="1006"/>
      <c r="O15" s="936"/>
      <c r="P15" s="937"/>
      <c r="Q15" s="937"/>
      <c r="R15" s="937"/>
      <c r="S15" s="937"/>
      <c r="T15" s="937"/>
      <c r="U15" s="937"/>
      <c r="V15" s="937"/>
      <c r="W15" s="937"/>
      <c r="X15" s="937"/>
      <c r="Y15" s="937"/>
      <c r="Z15" s="937"/>
    </row>
    <row r="16" spans="1:26" ht="15.75" customHeight="1">
      <c r="A16" s="1258" t="s">
        <v>440</v>
      </c>
      <c r="B16" s="1127" t="s">
        <v>1302</v>
      </c>
      <c r="C16" s="1022">
        <v>3</v>
      </c>
      <c r="D16" s="1023">
        <v>1.5</v>
      </c>
      <c r="E16" s="1022">
        <v>1</v>
      </c>
      <c r="F16" s="1024">
        <v>1</v>
      </c>
      <c r="G16" s="1022">
        <v>24</v>
      </c>
      <c r="H16" s="1118">
        <f t="shared" si="4"/>
        <v>72</v>
      </c>
      <c r="I16" s="1146">
        <f t="shared" si="5"/>
        <v>52.125</v>
      </c>
      <c r="J16" s="1024"/>
      <c r="K16" s="1024"/>
      <c r="L16" s="1147"/>
      <c r="M16" s="1006"/>
      <c r="N16" s="1006"/>
      <c r="O16" s="936"/>
      <c r="P16" s="937"/>
      <c r="Q16" s="937"/>
      <c r="R16" s="937"/>
      <c r="S16" s="937"/>
      <c r="T16" s="937"/>
      <c r="U16" s="937"/>
      <c r="V16" s="937"/>
      <c r="W16" s="937"/>
      <c r="X16" s="937"/>
      <c r="Y16" s="937"/>
      <c r="Z16" s="937"/>
    </row>
    <row r="17" spans="1:26" ht="15.75" customHeight="1">
      <c r="A17" s="1258" t="s">
        <v>443</v>
      </c>
      <c r="B17" s="1127" t="s">
        <v>1303</v>
      </c>
      <c r="C17" s="1022">
        <v>3</v>
      </c>
      <c r="D17" s="1023">
        <v>1.5</v>
      </c>
      <c r="E17" s="1022">
        <v>1</v>
      </c>
      <c r="F17" s="1024">
        <v>1</v>
      </c>
      <c r="G17" s="1022">
        <v>24</v>
      </c>
      <c r="H17" s="1118">
        <f t="shared" si="4"/>
        <v>72</v>
      </c>
      <c r="I17" s="1146">
        <f t="shared" si="5"/>
        <v>52.125</v>
      </c>
      <c r="J17" s="1024"/>
      <c r="K17" s="1024"/>
      <c r="L17" s="1147"/>
      <c r="M17" s="1006"/>
      <c r="N17" s="1006"/>
      <c r="O17" s="936"/>
      <c r="P17" s="937"/>
      <c r="Q17" s="937"/>
      <c r="R17" s="937"/>
      <c r="S17" s="937"/>
      <c r="T17" s="937"/>
      <c r="U17" s="937"/>
      <c r="V17" s="937"/>
      <c r="W17" s="937"/>
      <c r="X17" s="937"/>
      <c r="Y17" s="937"/>
      <c r="Z17" s="937"/>
    </row>
    <row r="18" spans="1:26" ht="15.75" customHeight="1">
      <c r="A18" s="1258" t="s">
        <v>446</v>
      </c>
      <c r="B18" s="1127" t="s">
        <v>1304</v>
      </c>
      <c r="C18" s="1022">
        <v>3</v>
      </c>
      <c r="D18" s="1023">
        <v>1.5</v>
      </c>
      <c r="E18" s="1022">
        <v>1</v>
      </c>
      <c r="F18" s="1024">
        <v>1</v>
      </c>
      <c r="G18" s="1022">
        <v>24</v>
      </c>
      <c r="H18" s="1118">
        <f t="shared" si="4"/>
        <v>72</v>
      </c>
      <c r="I18" s="1146">
        <f t="shared" si="5"/>
        <v>52.125</v>
      </c>
      <c r="J18" s="1024"/>
      <c r="K18" s="1024"/>
      <c r="L18" s="1147"/>
      <c r="M18" s="1006"/>
      <c r="N18" s="1006"/>
      <c r="O18" s="936"/>
      <c r="P18" s="937"/>
      <c r="Q18" s="937"/>
      <c r="R18" s="937"/>
      <c r="S18" s="937"/>
      <c r="T18" s="937"/>
      <c r="U18" s="937"/>
      <c r="V18" s="937"/>
      <c r="W18" s="937"/>
      <c r="X18" s="937"/>
      <c r="Y18" s="937"/>
      <c r="Z18" s="937"/>
    </row>
    <row r="19" spans="1:26" ht="15.75" customHeight="1">
      <c r="A19" s="1020" t="s">
        <v>220</v>
      </c>
      <c r="B19" s="1021" t="s">
        <v>1136</v>
      </c>
      <c r="C19" s="1022"/>
      <c r="D19" s="1023"/>
      <c r="E19" s="1022"/>
      <c r="F19" s="1024"/>
      <c r="G19" s="1022"/>
      <c r="H19" s="1025">
        <f t="shared" ref="H19:L19" si="6">SUM(H20:H23)</f>
        <v>90</v>
      </c>
      <c r="I19" s="1026">
        <f t="shared" si="6"/>
        <v>573.375</v>
      </c>
      <c r="J19" s="1026">
        <f t="shared" si="6"/>
        <v>0</v>
      </c>
      <c r="K19" s="1026">
        <f t="shared" si="6"/>
        <v>0</v>
      </c>
      <c r="L19" s="1026">
        <f t="shared" si="6"/>
        <v>0</v>
      </c>
      <c r="M19" s="1006"/>
      <c r="N19" s="1006"/>
      <c r="O19" s="936"/>
      <c r="P19" s="937"/>
      <c r="Q19" s="937"/>
      <c r="R19" s="937"/>
      <c r="S19" s="937"/>
      <c r="T19" s="937"/>
      <c r="U19" s="937"/>
      <c r="V19" s="937"/>
      <c r="W19" s="937"/>
      <c r="X19" s="937"/>
      <c r="Y19" s="937"/>
      <c r="Z19" s="937"/>
    </row>
    <row r="20" spans="1:26" ht="15.75" customHeight="1">
      <c r="A20" s="1259" t="s">
        <v>584</v>
      </c>
      <c r="B20" s="1260" t="s">
        <v>1137</v>
      </c>
      <c r="C20" s="1261">
        <v>6</v>
      </c>
      <c r="D20" s="1261">
        <v>14</v>
      </c>
      <c r="E20" s="1261">
        <v>5</v>
      </c>
      <c r="F20" s="1262">
        <v>1</v>
      </c>
      <c r="G20" s="1261">
        <v>5</v>
      </c>
      <c r="H20" s="1263">
        <f t="shared" ref="H20:H23" si="7">C20*G20</f>
        <v>30</v>
      </c>
      <c r="I20" s="1264">
        <f t="shared" ref="I20:I23" si="8">E20*34.75*1.5</f>
        <v>260.625</v>
      </c>
      <c r="J20" s="1262"/>
      <c r="K20" s="1262"/>
      <c r="L20" s="1265"/>
      <c r="M20" s="1266"/>
      <c r="N20" s="1266"/>
      <c r="O20" s="1267"/>
      <c r="P20" s="1268"/>
      <c r="Q20" s="1268"/>
      <c r="R20" s="1268"/>
      <c r="S20" s="1268"/>
      <c r="T20" s="1268"/>
      <c r="U20" s="1268"/>
      <c r="V20" s="1268"/>
      <c r="W20" s="1268"/>
      <c r="X20" s="1268"/>
      <c r="Y20" s="1268"/>
      <c r="Z20" s="1268"/>
    </row>
    <row r="21" spans="1:26" ht="15.75" customHeight="1">
      <c r="A21" s="1087" t="s">
        <v>586</v>
      </c>
      <c r="B21" s="1129" t="s">
        <v>1097</v>
      </c>
      <c r="C21" s="1022">
        <v>15</v>
      </c>
      <c r="D21" s="1022">
        <v>35</v>
      </c>
      <c r="E21" s="1022">
        <v>1</v>
      </c>
      <c r="F21" s="1024">
        <v>1</v>
      </c>
      <c r="G21" s="1022">
        <v>1</v>
      </c>
      <c r="H21" s="513">
        <f t="shared" si="7"/>
        <v>15</v>
      </c>
      <c r="I21" s="1146">
        <f t="shared" si="8"/>
        <v>52.125</v>
      </c>
      <c r="J21" s="1024"/>
      <c r="K21" s="1024"/>
      <c r="L21" s="1147"/>
      <c r="M21" s="1029"/>
      <c r="N21" s="1029"/>
      <c r="O21" s="955"/>
      <c r="P21" s="956"/>
      <c r="Q21" s="956"/>
      <c r="R21" s="956"/>
      <c r="S21" s="956"/>
      <c r="T21" s="956"/>
      <c r="U21" s="956"/>
      <c r="V21" s="956"/>
      <c r="W21" s="956"/>
      <c r="X21" s="956"/>
      <c r="Y21" s="956"/>
      <c r="Z21" s="956"/>
    </row>
    <row r="22" spans="1:26" ht="15.75" customHeight="1">
      <c r="A22" s="1087" t="s">
        <v>587</v>
      </c>
      <c r="B22" s="1129" t="s">
        <v>1138</v>
      </c>
      <c r="C22" s="1022">
        <v>9</v>
      </c>
      <c r="D22" s="1022">
        <v>21</v>
      </c>
      <c r="E22" s="1022">
        <v>5</v>
      </c>
      <c r="F22" s="1024">
        <v>1</v>
      </c>
      <c r="G22" s="1022">
        <v>5</v>
      </c>
      <c r="H22" s="513">
        <f t="shared" si="7"/>
        <v>45</v>
      </c>
      <c r="I22" s="1146">
        <f t="shared" si="8"/>
        <v>260.625</v>
      </c>
      <c r="J22" s="1024"/>
      <c r="K22" s="1024"/>
      <c r="L22" s="1147"/>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513">
        <f t="shared" si="7"/>
        <v>0</v>
      </c>
      <c r="I23" s="1146">
        <f t="shared" si="8"/>
        <v>0</v>
      </c>
      <c r="J23" s="1149"/>
      <c r="K23" s="1149"/>
      <c r="L23" s="1151"/>
      <c r="M23" s="1036"/>
      <c r="N23" s="1036"/>
      <c r="O23" s="961"/>
      <c r="P23" s="962"/>
      <c r="Q23" s="962"/>
      <c r="R23" s="962"/>
      <c r="S23" s="962"/>
      <c r="T23" s="962"/>
      <c r="U23" s="962"/>
      <c r="V23" s="962"/>
      <c r="W23" s="962"/>
      <c r="X23" s="962"/>
      <c r="Y23" s="962"/>
      <c r="Z23" s="962"/>
    </row>
    <row r="24" spans="1:26" ht="26.25" customHeight="1">
      <c r="A24" s="1269" t="s">
        <v>1140</v>
      </c>
      <c r="B24" s="1043" t="s">
        <v>1305</v>
      </c>
      <c r="C24" s="1044">
        <f>SUM(C25:C28)</f>
        <v>12</v>
      </c>
      <c r="D24" s="1045"/>
      <c r="E24" s="1044">
        <f>SUM(E25:E28)</f>
        <v>4</v>
      </c>
      <c r="F24" s="1046"/>
      <c r="G24" s="1047">
        <f t="shared" ref="G24:L24" si="9">SUM(G25:G28)</f>
        <v>96</v>
      </c>
      <c r="H24" s="513">
        <f t="shared" si="9"/>
        <v>288</v>
      </c>
      <c r="I24" s="1025">
        <f t="shared" si="9"/>
        <v>208.5</v>
      </c>
      <c r="J24" s="1025">
        <f t="shared" si="9"/>
        <v>0</v>
      </c>
      <c r="K24" s="1025">
        <f t="shared" si="9"/>
        <v>0</v>
      </c>
      <c r="L24" s="1025">
        <f t="shared" si="9"/>
        <v>0</v>
      </c>
      <c r="M24" s="1006"/>
      <c r="N24" s="1006"/>
      <c r="O24" s="936"/>
      <c r="P24" s="937"/>
      <c r="Q24" s="937"/>
      <c r="R24" s="937"/>
      <c r="S24" s="937"/>
      <c r="T24" s="937"/>
      <c r="U24" s="937"/>
      <c r="V24" s="937"/>
      <c r="W24" s="937"/>
      <c r="X24" s="937"/>
      <c r="Y24" s="937"/>
      <c r="Z24" s="937"/>
    </row>
    <row r="25" spans="1:26" ht="15.75" customHeight="1">
      <c r="A25" s="1258" t="s">
        <v>449</v>
      </c>
      <c r="B25" s="1270" t="s">
        <v>1306</v>
      </c>
      <c r="C25" s="1022">
        <v>3</v>
      </c>
      <c r="D25" s="1023">
        <v>1.5</v>
      </c>
      <c r="E25" s="1022">
        <v>1</v>
      </c>
      <c r="F25" s="1024">
        <v>1</v>
      </c>
      <c r="G25" s="1022">
        <v>24</v>
      </c>
      <c r="H25" s="1118">
        <f t="shared" ref="H25:H28" si="10">C25*G25</f>
        <v>72</v>
      </c>
      <c r="I25" s="1146">
        <f t="shared" ref="I25:I28" si="11">E25*34.75*1.5</f>
        <v>52.125</v>
      </c>
      <c r="J25" s="1024"/>
      <c r="K25" s="1024"/>
      <c r="L25" s="1147"/>
      <c r="M25" s="1006"/>
      <c r="N25" s="1006"/>
      <c r="O25" s="936"/>
      <c r="P25" s="937"/>
      <c r="Q25" s="937"/>
      <c r="R25" s="937"/>
      <c r="S25" s="937"/>
      <c r="T25" s="937"/>
      <c r="U25" s="937"/>
      <c r="V25" s="937"/>
      <c r="W25" s="937"/>
      <c r="X25" s="937"/>
      <c r="Y25" s="937"/>
      <c r="Z25" s="937"/>
    </row>
    <row r="26" spans="1:26" ht="15.75" customHeight="1">
      <c r="A26" s="1258" t="s">
        <v>452</v>
      </c>
      <c r="B26" s="1127" t="s">
        <v>1306</v>
      </c>
      <c r="C26" s="1022">
        <v>3</v>
      </c>
      <c r="D26" s="1023">
        <v>1.5</v>
      </c>
      <c r="E26" s="1022">
        <v>1</v>
      </c>
      <c r="F26" s="1024">
        <v>1</v>
      </c>
      <c r="G26" s="1022">
        <v>24</v>
      </c>
      <c r="H26" s="1118">
        <f t="shared" si="10"/>
        <v>72</v>
      </c>
      <c r="I26" s="1146">
        <f t="shared" si="11"/>
        <v>52.125</v>
      </c>
      <c r="J26" s="1024"/>
      <c r="K26" s="1024"/>
      <c r="L26" s="1147"/>
      <c r="M26" s="1006"/>
      <c r="N26" s="1006"/>
      <c r="O26" s="936"/>
      <c r="P26" s="937"/>
      <c r="Q26" s="937"/>
      <c r="R26" s="937"/>
      <c r="S26" s="937"/>
      <c r="T26" s="937"/>
      <c r="U26" s="937"/>
      <c r="V26" s="937"/>
      <c r="W26" s="937"/>
      <c r="X26" s="937"/>
      <c r="Y26" s="937"/>
      <c r="Z26" s="937"/>
    </row>
    <row r="27" spans="1:26" ht="15.75" customHeight="1">
      <c r="A27" s="1258" t="s">
        <v>455</v>
      </c>
      <c r="B27" s="1127" t="s">
        <v>1307</v>
      </c>
      <c r="C27" s="1022">
        <v>3</v>
      </c>
      <c r="D27" s="1023">
        <v>1.5</v>
      </c>
      <c r="E27" s="1022">
        <v>1</v>
      </c>
      <c r="F27" s="1024">
        <v>1</v>
      </c>
      <c r="G27" s="1022">
        <v>24</v>
      </c>
      <c r="H27" s="1118">
        <f t="shared" si="10"/>
        <v>72</v>
      </c>
      <c r="I27" s="1146">
        <f t="shared" si="11"/>
        <v>52.125</v>
      </c>
      <c r="J27" s="1024"/>
      <c r="K27" s="1024"/>
      <c r="L27" s="1147"/>
      <c r="M27" s="1006"/>
      <c r="N27" s="1006"/>
      <c r="O27" s="936"/>
      <c r="P27" s="937"/>
      <c r="Q27" s="937"/>
      <c r="R27" s="937"/>
      <c r="S27" s="937"/>
      <c r="T27" s="937"/>
      <c r="U27" s="937"/>
      <c r="V27" s="937"/>
      <c r="W27" s="937"/>
      <c r="X27" s="937"/>
      <c r="Y27" s="937"/>
      <c r="Z27" s="937"/>
    </row>
    <row r="28" spans="1:26" ht="15.75" customHeight="1">
      <c r="A28" s="1258" t="s">
        <v>457</v>
      </c>
      <c r="B28" s="1127" t="s">
        <v>1308</v>
      </c>
      <c r="C28" s="1022">
        <v>3</v>
      </c>
      <c r="D28" s="1023">
        <v>1.5</v>
      </c>
      <c r="E28" s="1022">
        <v>1</v>
      </c>
      <c r="F28" s="1024">
        <v>1</v>
      </c>
      <c r="G28" s="1022">
        <v>24</v>
      </c>
      <c r="H28" s="1118">
        <f t="shared" si="10"/>
        <v>72</v>
      </c>
      <c r="I28" s="1146">
        <f t="shared" si="11"/>
        <v>52.125</v>
      </c>
      <c r="J28" s="1024"/>
      <c r="K28" s="1024"/>
      <c r="L28" s="1147"/>
      <c r="M28" s="1006"/>
      <c r="N28" s="1006"/>
      <c r="O28" s="936"/>
      <c r="P28" s="937"/>
      <c r="Q28" s="937"/>
      <c r="R28" s="937"/>
      <c r="S28" s="937"/>
      <c r="T28" s="937"/>
      <c r="U28" s="937"/>
      <c r="V28" s="937"/>
      <c r="W28" s="937"/>
      <c r="X28" s="937"/>
      <c r="Y28" s="937"/>
      <c r="Z28" s="937"/>
    </row>
    <row r="29" spans="1:26" ht="39.75" customHeight="1">
      <c r="A29" s="1271" t="s">
        <v>87</v>
      </c>
      <c r="B29" s="411" t="s">
        <v>644</v>
      </c>
      <c r="C29" s="1272">
        <f t="shared" ref="C29:I29" si="12">SUM(C24+C19+C13)</f>
        <v>24</v>
      </c>
      <c r="D29" s="1272">
        <f t="shared" si="12"/>
        <v>0</v>
      </c>
      <c r="E29" s="1272">
        <f t="shared" si="12"/>
        <v>8</v>
      </c>
      <c r="F29" s="1272">
        <f t="shared" si="12"/>
        <v>0</v>
      </c>
      <c r="G29" s="1272">
        <f t="shared" si="12"/>
        <v>192</v>
      </c>
      <c r="H29" s="1272">
        <f t="shared" si="12"/>
        <v>756</v>
      </c>
      <c r="I29" s="1272">
        <f t="shared" si="12"/>
        <v>1563.75</v>
      </c>
      <c r="J29" s="414"/>
      <c r="K29" s="414"/>
      <c r="L29" s="416"/>
      <c r="M29" s="372"/>
      <c r="N29" s="372"/>
      <c r="O29" s="423"/>
      <c r="P29" s="324"/>
      <c r="Q29" s="324"/>
      <c r="R29" s="324"/>
      <c r="S29" s="324"/>
      <c r="T29" s="324"/>
      <c r="U29" s="324"/>
      <c r="V29" s="324"/>
      <c r="W29" s="324"/>
      <c r="X29" s="324"/>
      <c r="Y29" s="324"/>
      <c r="Z29" s="324"/>
    </row>
    <row r="30" spans="1:26" ht="14.25" customHeight="1">
      <c r="A30" s="417"/>
      <c r="B30" s="418"/>
      <c r="C30" s="419"/>
      <c r="D30" s="496"/>
      <c r="E30" s="419"/>
      <c r="F30" s="421"/>
      <c r="G30" s="419"/>
      <c r="H30" s="422"/>
      <c r="I30" s="421"/>
      <c r="J30" s="421"/>
      <c r="K30" s="421"/>
      <c r="L30" s="421"/>
      <c r="M30" s="423"/>
      <c r="N30" s="423"/>
      <c r="O30" s="423"/>
      <c r="P30" s="324"/>
      <c r="Q30" s="324"/>
      <c r="R30" s="52"/>
      <c r="S30" s="52"/>
      <c r="T30" s="52"/>
      <c r="U30" s="52"/>
      <c r="V30" s="52"/>
      <c r="W30" s="52"/>
      <c r="X30" s="52"/>
      <c r="Y30" s="52"/>
      <c r="Z30" s="52"/>
    </row>
    <row r="31" spans="1:26" ht="13.5" customHeight="1">
      <c r="A31" s="120"/>
      <c r="B31" s="120"/>
      <c r="C31" s="249"/>
      <c r="D31" s="497"/>
      <c r="E31" s="249"/>
      <c r="F31" s="249"/>
      <c r="G31" s="249"/>
      <c r="H31" s="249"/>
      <c r="I31" s="2875" t="s">
        <v>647</v>
      </c>
      <c r="J31" s="2874"/>
      <c r="K31" s="2874"/>
      <c r="L31" s="2874"/>
      <c r="M31" s="249"/>
      <c r="N31" s="249"/>
      <c r="O31" s="249"/>
      <c r="P31" s="52"/>
      <c r="Q31" s="52"/>
      <c r="R31" s="52"/>
      <c r="S31" s="52"/>
      <c r="T31" s="52"/>
      <c r="U31" s="52"/>
      <c r="V31" s="52"/>
      <c r="W31" s="52"/>
      <c r="X31" s="52"/>
      <c r="Y31" s="52"/>
      <c r="Z31" s="52"/>
    </row>
    <row r="32" spans="1:26" ht="14.25" customHeight="1">
      <c r="A32" s="53"/>
      <c r="B32" s="53" t="s">
        <v>648</v>
      </c>
      <c r="C32" s="425"/>
      <c r="D32" s="498"/>
      <c r="E32" s="426" t="s">
        <v>649</v>
      </c>
      <c r="F32" s="425"/>
      <c r="G32" s="425"/>
      <c r="H32" s="425"/>
      <c r="I32" s="2919" t="s">
        <v>650</v>
      </c>
      <c r="J32" s="2874"/>
      <c r="K32" s="2874"/>
      <c r="L32" s="2874"/>
      <c r="M32" s="423"/>
      <c r="N32" s="423"/>
      <c r="O32" s="423"/>
      <c r="P32" s="427"/>
      <c r="Q32" s="427"/>
      <c r="R32" s="427"/>
      <c r="S32" s="427"/>
      <c r="T32" s="427"/>
      <c r="U32" s="427"/>
      <c r="V32" s="427"/>
      <c r="W32" s="427"/>
      <c r="X32" s="427"/>
      <c r="Y32" s="427"/>
      <c r="Z32" s="427"/>
    </row>
    <row r="33" spans="1:26" ht="14.25" customHeight="1">
      <c r="A33" s="120"/>
      <c r="B33" s="120" t="s">
        <v>651</v>
      </c>
      <c r="C33" s="49"/>
      <c r="D33" s="499"/>
      <c r="E33" s="49"/>
      <c r="F33" s="49"/>
      <c r="G33" s="49"/>
      <c r="H33" s="49"/>
      <c r="I33" s="49"/>
      <c r="J33" s="429"/>
      <c r="M33" s="249"/>
      <c r="N33" s="249"/>
      <c r="O33" s="249"/>
      <c r="P33" s="52"/>
      <c r="Q33" s="52"/>
      <c r="R33" s="52"/>
      <c r="S33" s="52"/>
      <c r="T33" s="52"/>
      <c r="U33" s="52"/>
      <c r="V33" s="52"/>
      <c r="W33" s="52"/>
      <c r="X33" s="52"/>
      <c r="Y33" s="52"/>
      <c r="Z33" s="52"/>
    </row>
    <row r="34" spans="1:26" ht="14.25" customHeight="1">
      <c r="A34" s="120"/>
      <c r="B34" s="120"/>
      <c r="C34" s="49"/>
      <c r="D34" s="499"/>
      <c r="E34" s="49"/>
      <c r="F34" s="49"/>
      <c r="G34" s="49"/>
      <c r="H34" s="49"/>
      <c r="I34" s="49"/>
      <c r="J34" s="429"/>
      <c r="M34" s="249"/>
      <c r="N34" s="249"/>
      <c r="O34" s="249"/>
      <c r="P34" s="52"/>
      <c r="Q34" s="52"/>
      <c r="R34" s="52"/>
      <c r="S34" s="52"/>
      <c r="T34" s="52"/>
      <c r="U34" s="52"/>
      <c r="V34" s="52"/>
      <c r="W34" s="52"/>
      <c r="X34" s="52"/>
      <c r="Y34" s="52"/>
      <c r="Z34" s="52"/>
    </row>
    <row r="35" spans="1:26" ht="14.25" customHeight="1">
      <c r="A35" s="120"/>
      <c r="B35" s="120"/>
      <c r="C35" s="49"/>
      <c r="D35" s="499"/>
      <c r="E35" s="49"/>
      <c r="F35" s="49"/>
      <c r="G35" s="49"/>
      <c r="H35" s="49"/>
      <c r="I35" s="49"/>
      <c r="J35" s="429"/>
      <c r="M35" s="249"/>
      <c r="N35" s="249"/>
      <c r="O35" s="249"/>
      <c r="P35" s="52"/>
      <c r="Q35" s="52"/>
      <c r="R35" s="52"/>
      <c r="S35" s="52"/>
      <c r="T35" s="52"/>
      <c r="U35" s="52"/>
      <c r="V35" s="52"/>
      <c r="W35" s="52"/>
      <c r="X35" s="52"/>
      <c r="Y35" s="52"/>
      <c r="Z35" s="52"/>
    </row>
    <row r="36" spans="1:26" ht="14.25" customHeight="1">
      <c r="A36" s="120"/>
      <c r="B36" s="120"/>
      <c r="C36" s="49"/>
      <c r="D36" s="499"/>
      <c r="E36" s="49"/>
      <c r="F36" s="49"/>
      <c r="G36" s="49"/>
      <c r="H36" s="49"/>
      <c r="I36" s="49"/>
      <c r="J36" s="429"/>
      <c r="M36" s="249"/>
      <c r="N36" s="249"/>
      <c r="O36" s="249"/>
      <c r="P36" s="52"/>
      <c r="Q36" s="52"/>
      <c r="R36" s="52"/>
      <c r="S36" s="52"/>
      <c r="T36" s="52"/>
      <c r="U36" s="52"/>
      <c r="V36" s="52"/>
      <c r="W36" s="52"/>
      <c r="X36" s="52"/>
      <c r="Y36" s="52"/>
      <c r="Z36" s="52"/>
    </row>
    <row r="37" spans="1:26" ht="14.25" customHeight="1">
      <c r="A37" s="120"/>
      <c r="B37" s="120"/>
      <c r="C37" s="49"/>
      <c r="D37" s="499"/>
      <c r="E37" s="49"/>
      <c r="F37" s="49"/>
      <c r="G37" s="49"/>
      <c r="H37" s="49"/>
      <c r="I37" s="2920" t="s">
        <v>652</v>
      </c>
      <c r="J37" s="2874"/>
      <c r="K37" s="2874"/>
      <c r="L37" s="2874"/>
      <c r="M37" s="249"/>
      <c r="N37" s="249"/>
      <c r="O37" s="249"/>
      <c r="P37" s="52"/>
      <c r="Q37" s="52"/>
      <c r="R37" s="52"/>
      <c r="S37" s="52"/>
      <c r="T37" s="52"/>
      <c r="U37" s="52"/>
      <c r="V37" s="52"/>
      <c r="W37" s="52"/>
      <c r="X37" s="52"/>
      <c r="Y37" s="52"/>
      <c r="Z37" s="52"/>
    </row>
    <row r="38" spans="1:26" ht="14.25" customHeight="1">
      <c r="A38" s="120"/>
      <c r="B38" s="120"/>
      <c r="C38" s="49"/>
      <c r="D38" s="499"/>
      <c r="E38" s="49"/>
      <c r="F38" s="49"/>
      <c r="G38" s="49"/>
      <c r="H38" s="49"/>
      <c r="I38" s="49"/>
      <c r="J38" s="49"/>
      <c r="K38" s="49"/>
      <c r="L38" s="49"/>
      <c r="M38" s="249"/>
      <c r="N38" s="249"/>
      <c r="O38" s="249"/>
      <c r="P38" s="52"/>
      <c r="Q38" s="52"/>
      <c r="R38" s="52"/>
      <c r="S38" s="52"/>
      <c r="T38" s="52"/>
      <c r="U38" s="52"/>
      <c r="V38" s="52"/>
      <c r="W38" s="52"/>
      <c r="X38" s="52"/>
      <c r="Y38" s="52"/>
      <c r="Z38" s="52"/>
    </row>
    <row r="39" spans="1:26" ht="14.25" customHeight="1">
      <c r="A39" s="120"/>
      <c r="B39" s="120"/>
      <c r="C39" s="49"/>
      <c r="D39" s="499"/>
      <c r="E39" s="49"/>
      <c r="F39" s="49"/>
      <c r="G39" s="49"/>
      <c r="H39" s="49"/>
      <c r="I39" s="49"/>
      <c r="J39" s="49"/>
      <c r="K39" s="49"/>
      <c r="L39" s="49"/>
      <c r="M39" s="249"/>
      <c r="N39" s="249"/>
      <c r="O39" s="249"/>
      <c r="P39" s="52"/>
      <c r="Q39" s="52"/>
      <c r="R39" s="52"/>
      <c r="S39" s="52"/>
      <c r="T39" s="52"/>
      <c r="U39" s="52"/>
      <c r="V39" s="52"/>
      <c r="W39" s="52"/>
      <c r="X39" s="52"/>
      <c r="Y39" s="52"/>
      <c r="Z39" s="52"/>
    </row>
    <row r="40" spans="1:26" ht="14.25" customHeight="1">
      <c r="A40" s="120"/>
      <c r="B40" s="120"/>
      <c r="C40" s="49"/>
      <c r="D40" s="499"/>
      <c r="E40" s="49"/>
      <c r="F40" s="49"/>
      <c r="G40" s="49"/>
      <c r="H40" s="49"/>
      <c r="I40" s="49"/>
      <c r="J40" s="49"/>
      <c r="K40" s="49"/>
      <c r="L40" s="49"/>
      <c r="M40" s="249"/>
      <c r="N40" s="249"/>
      <c r="O40" s="249"/>
      <c r="P40" s="52"/>
      <c r="Q40" s="52"/>
      <c r="R40" s="52"/>
      <c r="S40" s="52"/>
      <c r="T40" s="52"/>
      <c r="U40" s="52"/>
      <c r="V40" s="52"/>
      <c r="W40" s="52"/>
      <c r="X40" s="52"/>
      <c r="Y40" s="52"/>
      <c r="Z40" s="52"/>
    </row>
    <row r="41" spans="1:26" ht="14.25" customHeight="1">
      <c r="A41" s="120"/>
      <c r="B41" s="120"/>
      <c r="C41" s="49"/>
      <c r="D41" s="499"/>
      <c r="E41" s="49"/>
      <c r="F41" s="49"/>
      <c r="G41" s="49"/>
      <c r="H41" s="49"/>
      <c r="I41" s="49"/>
      <c r="J41" s="49"/>
      <c r="K41" s="49"/>
      <c r="L41" s="4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9"/>
      <c r="K42" s="49"/>
      <c r="L42" s="4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9"/>
      <c r="K43" s="49"/>
      <c r="L43" s="4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9"/>
      <c r="K44" s="49"/>
      <c r="L44" s="4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49"/>
      <c r="J45" s="49"/>
      <c r="K45" s="49"/>
      <c r="L45" s="49"/>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52"/>
      <c r="N54" s="52"/>
      <c r="O54" s="52"/>
      <c r="P54" s="52"/>
      <c r="Q54" s="52"/>
      <c r="R54" s="52"/>
      <c r="S54" s="52"/>
      <c r="T54" s="52"/>
      <c r="U54" s="52"/>
      <c r="V54" s="52"/>
      <c r="W54" s="52"/>
      <c r="X54" s="52"/>
      <c r="Y54" s="52"/>
      <c r="Z54" s="52"/>
    </row>
    <row r="55" spans="1:26" ht="14.25" customHeight="1">
      <c r="A55" s="51"/>
      <c r="B55" s="51"/>
      <c r="C55" s="430"/>
      <c r="D55" s="564"/>
      <c r="E55" s="430"/>
      <c r="F55" s="430"/>
      <c r="G55" s="430"/>
      <c r="H55" s="430"/>
      <c r="I55" s="430"/>
      <c r="J55" s="430"/>
      <c r="K55" s="430"/>
      <c r="L55" s="430"/>
      <c r="M55" s="52"/>
      <c r="N55" s="52"/>
      <c r="O55" s="52"/>
      <c r="P55" s="52"/>
      <c r="Q55" s="52"/>
      <c r="R55" s="52"/>
      <c r="S55" s="52"/>
      <c r="T55" s="52"/>
      <c r="U55" s="52"/>
      <c r="V55" s="52"/>
      <c r="W55" s="52"/>
      <c r="X55" s="52"/>
      <c r="Y55" s="52"/>
      <c r="Z55" s="52"/>
    </row>
    <row r="56" spans="1:26" ht="14.25" customHeight="1">
      <c r="A56" s="51"/>
      <c r="B56" s="51"/>
      <c r="C56" s="430"/>
      <c r="D56" s="564"/>
      <c r="E56" s="430"/>
      <c r="F56" s="430"/>
      <c r="G56" s="430"/>
      <c r="H56" s="430"/>
      <c r="I56" s="430"/>
      <c r="J56" s="430"/>
      <c r="K56" s="430"/>
      <c r="L56" s="430"/>
      <c r="M56" s="52"/>
      <c r="N56" s="52"/>
      <c r="O56" s="52"/>
      <c r="P56" s="52"/>
      <c r="Q56" s="52"/>
      <c r="R56" s="52"/>
      <c r="S56" s="52"/>
      <c r="T56" s="52"/>
      <c r="U56" s="52"/>
      <c r="V56" s="52"/>
      <c r="W56" s="52"/>
      <c r="X56" s="52"/>
      <c r="Y56" s="52"/>
      <c r="Z56" s="52"/>
    </row>
    <row r="57" spans="1:26" ht="14.25" customHeight="1">
      <c r="A57" s="51"/>
      <c r="B57" s="51"/>
      <c r="C57" s="430"/>
      <c r="D57" s="564"/>
      <c r="E57" s="430"/>
      <c r="F57" s="430"/>
      <c r="G57" s="430"/>
      <c r="H57" s="430"/>
      <c r="I57" s="430"/>
      <c r="J57" s="430"/>
      <c r="K57" s="430"/>
      <c r="L57" s="430"/>
      <c r="M57" s="52"/>
      <c r="N57" s="52"/>
      <c r="O57" s="52"/>
      <c r="P57" s="52"/>
      <c r="Q57" s="52"/>
      <c r="R57" s="52"/>
      <c r="S57" s="52"/>
      <c r="T57" s="52"/>
      <c r="U57" s="52"/>
      <c r="V57" s="52"/>
      <c r="W57" s="52"/>
      <c r="X57" s="52"/>
      <c r="Y57" s="52"/>
      <c r="Z57" s="52"/>
    </row>
    <row r="58" spans="1:26" ht="14.25" customHeight="1">
      <c r="A58" s="51"/>
      <c r="B58" s="51"/>
      <c r="C58" s="430"/>
      <c r="D58" s="564"/>
      <c r="E58" s="430"/>
      <c r="F58" s="430"/>
      <c r="G58" s="430"/>
      <c r="H58" s="430"/>
      <c r="I58" s="430"/>
      <c r="J58" s="430"/>
      <c r="K58" s="430"/>
      <c r="L58" s="430"/>
      <c r="M58" s="52"/>
      <c r="N58" s="52"/>
      <c r="O58" s="52"/>
      <c r="P58" s="52"/>
      <c r="Q58" s="52"/>
      <c r="R58" s="52"/>
      <c r="S58" s="52"/>
      <c r="T58" s="52"/>
      <c r="U58" s="52"/>
      <c r="V58" s="52"/>
      <c r="W58" s="52"/>
      <c r="X58" s="52"/>
      <c r="Y58" s="52"/>
      <c r="Z58" s="52"/>
    </row>
    <row r="59" spans="1:26" ht="14.25" customHeight="1">
      <c r="A59" s="51"/>
      <c r="B59" s="51"/>
      <c r="C59" s="430"/>
      <c r="D59" s="564"/>
      <c r="E59" s="430"/>
      <c r="F59" s="430"/>
      <c r="G59" s="430"/>
      <c r="H59" s="430"/>
      <c r="I59" s="430"/>
      <c r="J59" s="430"/>
      <c r="K59" s="430"/>
      <c r="L59" s="430"/>
      <c r="M59" s="52"/>
      <c r="N59" s="52"/>
      <c r="O59" s="52"/>
      <c r="P59" s="52"/>
      <c r="Q59" s="52"/>
      <c r="R59" s="52"/>
      <c r="S59" s="52"/>
      <c r="T59" s="52"/>
      <c r="U59" s="52"/>
      <c r="V59" s="52"/>
      <c r="W59" s="52"/>
      <c r="X59" s="52"/>
      <c r="Y59" s="52"/>
      <c r="Z59" s="52"/>
    </row>
    <row r="60" spans="1:26" ht="14.25" customHeight="1">
      <c r="A60" s="51"/>
      <c r="B60" s="51"/>
      <c r="C60" s="430"/>
      <c r="D60" s="564"/>
      <c r="E60" s="430"/>
      <c r="F60" s="430"/>
      <c r="G60" s="430"/>
      <c r="H60" s="430"/>
      <c r="I60" s="430"/>
      <c r="J60" s="430"/>
      <c r="K60" s="430"/>
      <c r="L60" s="430"/>
      <c r="M60" s="52"/>
      <c r="N60" s="52"/>
      <c r="O60" s="52"/>
      <c r="P60" s="52"/>
      <c r="Q60" s="52"/>
      <c r="R60" s="52"/>
      <c r="S60" s="52"/>
      <c r="T60" s="52"/>
      <c r="U60" s="52"/>
      <c r="V60" s="52"/>
      <c r="W60" s="52"/>
      <c r="X60" s="52"/>
      <c r="Y60" s="52"/>
      <c r="Z60" s="52"/>
    </row>
    <row r="61" spans="1:26" ht="14.25" customHeight="1">
      <c r="A61" s="51"/>
      <c r="B61" s="51"/>
      <c r="C61" s="430"/>
      <c r="D61" s="564"/>
      <c r="E61" s="430"/>
      <c r="F61" s="430"/>
      <c r="G61" s="430"/>
      <c r="H61" s="430"/>
      <c r="I61" s="430"/>
      <c r="J61" s="430"/>
      <c r="K61" s="430"/>
      <c r="L61" s="430"/>
      <c r="M61" s="52"/>
      <c r="N61" s="52"/>
      <c r="O61" s="52"/>
      <c r="P61" s="52"/>
      <c r="Q61" s="52"/>
      <c r="R61" s="52"/>
      <c r="S61" s="52"/>
      <c r="T61" s="52"/>
      <c r="U61" s="52"/>
      <c r="V61" s="52"/>
      <c r="W61" s="52"/>
      <c r="X61" s="52"/>
      <c r="Y61" s="52"/>
      <c r="Z61" s="52"/>
    </row>
    <row r="62" spans="1:26" ht="14.25" customHeight="1">
      <c r="A62" s="51"/>
      <c r="B62" s="51"/>
      <c r="C62" s="430"/>
      <c r="D62" s="564"/>
      <c r="E62" s="430"/>
      <c r="F62" s="430"/>
      <c r="G62" s="430"/>
      <c r="H62" s="430"/>
      <c r="I62" s="430"/>
      <c r="J62" s="430"/>
      <c r="K62" s="430"/>
      <c r="L62" s="430"/>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0">
    <mergeCell ref="C7:C8"/>
    <mergeCell ref="D7:D8"/>
    <mergeCell ref="E7:E8"/>
    <mergeCell ref="F7:F8"/>
    <mergeCell ref="I37:L37"/>
    <mergeCell ref="J7:L7"/>
    <mergeCell ref="M7:N7"/>
    <mergeCell ref="A1:C1"/>
    <mergeCell ref="A2:C2"/>
    <mergeCell ref="J2:L2"/>
    <mergeCell ref="A3:M3"/>
    <mergeCell ref="A4:L4"/>
    <mergeCell ref="A5:L5"/>
    <mergeCell ref="A7:A8"/>
    <mergeCell ref="G7:G8"/>
    <mergeCell ref="H7:H8"/>
    <mergeCell ref="I7:I8"/>
    <mergeCell ref="I31:L31"/>
    <mergeCell ref="I32:L32"/>
    <mergeCell ref="B7:B8"/>
  </mergeCells>
  <pageMargins left="0.7" right="0.7" top="0.75" bottom="0.75" header="0" footer="0"/>
  <pageSetup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sheetPr>
  <dimension ref="A1:Z1005"/>
  <sheetViews>
    <sheetView topLeftCell="A24"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9.1796875" customWidth="1"/>
    <col min="8" max="8" width="12" customWidth="1"/>
    <col min="9" max="9" width="13.81640625" customWidth="1"/>
    <col min="10" max="10" width="11.1796875" customWidth="1"/>
    <col min="11" max="11" width="6.7265625" customWidth="1"/>
    <col min="12" max="12" width="11.54296875" customWidth="1"/>
    <col min="13" max="13" width="13" customWidth="1"/>
    <col min="14" max="26" width="8.7265625" customWidth="1"/>
  </cols>
  <sheetData>
    <row r="1" spans="1:26" ht="14.25" customHeight="1">
      <c r="A1" s="2903" t="s">
        <v>0</v>
      </c>
      <c r="B1" s="2874"/>
      <c r="C1" s="2874"/>
      <c r="D1" s="278"/>
      <c r="E1" s="3"/>
      <c r="F1" s="3"/>
      <c r="G1" s="3"/>
      <c r="H1" s="3"/>
      <c r="I1" s="279" t="s">
        <v>1309</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18"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18"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4.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41.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54.75"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19.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2" customHeight="1">
      <c r="A10" s="443"/>
      <c r="B10" s="437" t="s">
        <v>429</v>
      </c>
      <c r="C10" s="438"/>
      <c r="D10" s="438"/>
      <c r="E10" s="438"/>
      <c r="F10" s="438"/>
      <c r="G10" s="438"/>
      <c r="H10" s="985" t="s">
        <v>1078</v>
      </c>
      <c r="I10" s="1059" t="s">
        <v>1310</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1311</v>
      </c>
      <c r="C11" s="1273">
        <f t="shared" ref="C11:L11" si="0">C12</f>
        <v>75</v>
      </c>
      <c r="D11" s="1273">
        <f t="shared" si="0"/>
        <v>92.5</v>
      </c>
      <c r="E11" s="1273">
        <f t="shared" si="0"/>
        <v>60</v>
      </c>
      <c r="F11" s="1273">
        <f t="shared" si="0"/>
        <v>15</v>
      </c>
      <c r="G11" s="1273">
        <f t="shared" si="0"/>
        <v>365</v>
      </c>
      <c r="H11" s="1273">
        <f t="shared" si="0"/>
        <v>2040</v>
      </c>
      <c r="I11" s="1273">
        <f t="shared" si="0"/>
        <v>35656.5</v>
      </c>
      <c r="J11" s="1273">
        <f t="shared" si="0"/>
        <v>31045.199999999997</v>
      </c>
      <c r="K11" s="1273">
        <f t="shared" si="0"/>
        <v>0</v>
      </c>
      <c r="L11" s="1273">
        <f t="shared" si="0"/>
        <v>4611.2999999999993</v>
      </c>
      <c r="M11" s="288"/>
      <c r="N11" s="288"/>
      <c r="O11" s="249"/>
      <c r="P11" s="257"/>
      <c r="Q11" s="257"/>
      <c r="R11" s="257"/>
      <c r="S11" s="257"/>
      <c r="T11" s="257"/>
      <c r="U11" s="257"/>
      <c r="V11" s="257"/>
      <c r="W11" s="257"/>
      <c r="X11" s="257"/>
      <c r="Y11" s="257"/>
      <c r="Z11" s="257"/>
    </row>
    <row r="12" spans="1:26" ht="27" customHeight="1">
      <c r="A12" s="987" t="s">
        <v>213</v>
      </c>
      <c r="B12" s="988" t="s">
        <v>1127</v>
      </c>
      <c r="C12" s="1274">
        <f t="shared" ref="C12:L12" si="1">C13+C24</f>
        <v>75</v>
      </c>
      <c r="D12" s="1274">
        <f t="shared" si="1"/>
        <v>92.5</v>
      </c>
      <c r="E12" s="1274">
        <f t="shared" si="1"/>
        <v>60</v>
      </c>
      <c r="F12" s="1274">
        <f t="shared" si="1"/>
        <v>15</v>
      </c>
      <c r="G12" s="1274">
        <f t="shared" si="1"/>
        <v>365</v>
      </c>
      <c r="H12" s="1274">
        <f t="shared" si="1"/>
        <v>2040</v>
      </c>
      <c r="I12" s="1274">
        <f t="shared" si="1"/>
        <v>35656.5</v>
      </c>
      <c r="J12" s="1274">
        <f t="shared" si="1"/>
        <v>31045.199999999997</v>
      </c>
      <c r="K12" s="1274">
        <f t="shared" si="1"/>
        <v>0</v>
      </c>
      <c r="L12" s="1274">
        <f t="shared" si="1"/>
        <v>4611.2999999999993</v>
      </c>
      <c r="M12" s="990"/>
      <c r="N12" s="990"/>
      <c r="O12" s="916"/>
      <c r="P12" s="917"/>
      <c r="Q12" s="917"/>
      <c r="R12" s="917"/>
      <c r="S12" s="917"/>
      <c r="T12" s="917"/>
      <c r="U12" s="917"/>
      <c r="V12" s="917"/>
      <c r="W12" s="917"/>
      <c r="X12" s="917"/>
      <c r="Y12" s="917"/>
      <c r="Z12" s="917"/>
    </row>
    <row r="13" spans="1:26" ht="21.75" customHeight="1">
      <c r="A13" s="991" t="s">
        <v>238</v>
      </c>
      <c r="B13" s="992" t="s">
        <v>641</v>
      </c>
      <c r="C13" s="1275">
        <f t="shared" ref="C13:M13" si="2">C14+C19</f>
        <v>42</v>
      </c>
      <c r="D13" s="1275">
        <f t="shared" si="2"/>
        <v>76</v>
      </c>
      <c r="E13" s="1275">
        <f t="shared" si="2"/>
        <v>16</v>
      </c>
      <c r="F13" s="1275">
        <f t="shared" si="2"/>
        <v>4</v>
      </c>
      <c r="G13" s="1275">
        <f t="shared" si="2"/>
        <v>222</v>
      </c>
      <c r="H13" s="1275">
        <f t="shared" si="2"/>
        <v>1611</v>
      </c>
      <c r="I13" s="1275">
        <f t="shared" si="2"/>
        <v>33363</v>
      </c>
      <c r="J13" s="1275">
        <f t="shared" si="2"/>
        <v>29377.199999999997</v>
      </c>
      <c r="K13" s="1275">
        <f t="shared" si="2"/>
        <v>0</v>
      </c>
      <c r="L13" s="1275">
        <f t="shared" si="2"/>
        <v>3985.7999999999993</v>
      </c>
      <c r="M13" s="1275">
        <f t="shared" si="2"/>
        <v>0</v>
      </c>
      <c r="N13" s="995"/>
      <c r="O13" s="923"/>
      <c r="P13" s="924"/>
      <c r="Q13" s="924"/>
      <c r="R13" s="924"/>
      <c r="S13" s="924"/>
      <c r="T13" s="924"/>
      <c r="U13" s="924"/>
      <c r="V13" s="924"/>
      <c r="W13" s="924"/>
      <c r="X13" s="924"/>
      <c r="Y13" s="924"/>
      <c r="Z13" s="924"/>
    </row>
    <row r="14" spans="1:26" ht="15.75" customHeight="1">
      <c r="A14" s="991" t="s">
        <v>217</v>
      </c>
      <c r="B14" s="992" t="s">
        <v>1128</v>
      </c>
      <c r="C14" s="1275">
        <f t="shared" ref="C14:L14" si="3">SUM(C15:C18)</f>
        <v>12</v>
      </c>
      <c r="D14" s="1275">
        <f t="shared" si="3"/>
        <v>6</v>
      </c>
      <c r="E14" s="1275">
        <f t="shared" si="3"/>
        <v>16</v>
      </c>
      <c r="F14" s="1275">
        <f t="shared" si="3"/>
        <v>4</v>
      </c>
      <c r="G14" s="1275">
        <f t="shared" si="3"/>
        <v>52</v>
      </c>
      <c r="H14" s="1276">
        <f t="shared" si="3"/>
        <v>156</v>
      </c>
      <c r="I14" s="994">
        <f t="shared" si="3"/>
        <v>834</v>
      </c>
      <c r="J14" s="994">
        <f t="shared" si="3"/>
        <v>834</v>
      </c>
      <c r="K14" s="994">
        <f t="shared" si="3"/>
        <v>0</v>
      </c>
      <c r="L14" s="994">
        <f t="shared" si="3"/>
        <v>0</v>
      </c>
      <c r="M14" s="995"/>
      <c r="N14" s="995"/>
      <c r="O14" s="923"/>
      <c r="P14" s="924"/>
      <c r="Q14" s="924"/>
      <c r="R14" s="924"/>
      <c r="S14" s="924"/>
      <c r="T14" s="924"/>
      <c r="U14" s="924"/>
      <c r="V14" s="924"/>
      <c r="W14" s="924"/>
      <c r="X14" s="924"/>
      <c r="Y14" s="924"/>
      <c r="Z14" s="924"/>
    </row>
    <row r="15" spans="1:26" ht="15.75" customHeight="1">
      <c r="A15" s="1048" t="s">
        <v>436</v>
      </c>
      <c r="B15" s="1277" t="s">
        <v>697</v>
      </c>
      <c r="C15" s="1278">
        <v>3</v>
      </c>
      <c r="D15" s="1279">
        <v>1.5</v>
      </c>
      <c r="E15" s="1280">
        <v>4</v>
      </c>
      <c r="F15" s="1281">
        <v>1</v>
      </c>
      <c r="G15" s="1280">
        <v>13</v>
      </c>
      <c r="H15" s="1118">
        <f t="shared" ref="H15:H18" si="4">C15*G15</f>
        <v>39</v>
      </c>
      <c r="I15" s="931">
        <f t="shared" ref="I15:I18" si="5">E15*34.75*1.5</f>
        <v>208.5</v>
      </c>
      <c r="J15" s="1281">
        <f t="shared" ref="J15:J18" si="6">I15</f>
        <v>208.5</v>
      </c>
      <c r="K15" s="1281"/>
      <c r="L15" s="1282"/>
      <c r="M15" s="1006"/>
      <c r="N15" s="1006"/>
      <c r="O15" s="936"/>
      <c r="P15" s="937"/>
      <c r="Q15" s="937"/>
      <c r="R15" s="937"/>
      <c r="S15" s="937"/>
      <c r="T15" s="937"/>
      <c r="U15" s="937"/>
      <c r="V15" s="937"/>
      <c r="W15" s="937"/>
      <c r="X15" s="937"/>
      <c r="Y15" s="937"/>
      <c r="Z15" s="937"/>
    </row>
    <row r="16" spans="1:26" ht="15.75" customHeight="1">
      <c r="A16" s="1048" t="s">
        <v>440</v>
      </c>
      <c r="B16" s="1283" t="s">
        <v>698</v>
      </c>
      <c r="C16" s="1278">
        <v>3</v>
      </c>
      <c r="D16" s="1279">
        <v>1.5</v>
      </c>
      <c r="E16" s="1280">
        <v>4</v>
      </c>
      <c r="F16" s="1281">
        <v>1</v>
      </c>
      <c r="G16" s="1280">
        <v>13</v>
      </c>
      <c r="H16" s="1118">
        <f t="shared" si="4"/>
        <v>39</v>
      </c>
      <c r="I16" s="931">
        <f t="shared" si="5"/>
        <v>208.5</v>
      </c>
      <c r="J16" s="1281">
        <f t="shared" si="6"/>
        <v>208.5</v>
      </c>
      <c r="K16" s="1281"/>
      <c r="L16" s="1282"/>
      <c r="M16" s="1006"/>
      <c r="N16" s="1006"/>
      <c r="O16" s="936"/>
      <c r="P16" s="937"/>
      <c r="Q16" s="937"/>
      <c r="R16" s="937"/>
      <c r="S16" s="937"/>
      <c r="T16" s="937"/>
      <c r="U16" s="937"/>
      <c r="V16" s="937"/>
      <c r="W16" s="937"/>
      <c r="X16" s="937"/>
      <c r="Y16" s="937"/>
      <c r="Z16" s="937"/>
    </row>
    <row r="17" spans="1:26" ht="15.75" customHeight="1">
      <c r="A17" s="1048" t="s">
        <v>443</v>
      </c>
      <c r="B17" s="1283" t="s">
        <v>704</v>
      </c>
      <c r="C17" s="1278">
        <v>3</v>
      </c>
      <c r="D17" s="1279">
        <v>1.5</v>
      </c>
      <c r="E17" s="1280">
        <v>4</v>
      </c>
      <c r="F17" s="1281">
        <v>1</v>
      </c>
      <c r="G17" s="1280">
        <v>13</v>
      </c>
      <c r="H17" s="1118">
        <f t="shared" si="4"/>
        <v>39</v>
      </c>
      <c r="I17" s="931">
        <f t="shared" si="5"/>
        <v>208.5</v>
      </c>
      <c r="J17" s="1281">
        <f t="shared" si="6"/>
        <v>208.5</v>
      </c>
      <c r="K17" s="1281"/>
      <c r="L17" s="1282"/>
      <c r="M17" s="1006"/>
      <c r="N17" s="1006"/>
      <c r="O17" s="936"/>
      <c r="P17" s="937"/>
      <c r="Q17" s="937"/>
      <c r="R17" s="937"/>
      <c r="S17" s="937"/>
      <c r="T17" s="937"/>
      <c r="U17" s="937"/>
      <c r="V17" s="937"/>
      <c r="W17" s="937"/>
      <c r="X17" s="937"/>
      <c r="Y17" s="937"/>
      <c r="Z17" s="937"/>
    </row>
    <row r="18" spans="1:26" ht="15.75" customHeight="1">
      <c r="A18" s="1048" t="s">
        <v>446</v>
      </c>
      <c r="B18" s="1283" t="s">
        <v>824</v>
      </c>
      <c r="C18" s="1278">
        <v>3</v>
      </c>
      <c r="D18" s="1279">
        <v>1.5</v>
      </c>
      <c r="E18" s="1280">
        <v>4</v>
      </c>
      <c r="F18" s="1281">
        <v>1</v>
      </c>
      <c r="G18" s="1280">
        <v>13</v>
      </c>
      <c r="H18" s="1118">
        <f t="shared" si="4"/>
        <v>39</v>
      </c>
      <c r="I18" s="931">
        <f t="shared" si="5"/>
        <v>208.5</v>
      </c>
      <c r="J18" s="1281">
        <f t="shared" si="6"/>
        <v>208.5</v>
      </c>
      <c r="K18" s="1281"/>
      <c r="L18" s="1282"/>
      <c r="M18" s="1006"/>
      <c r="N18" s="1006"/>
      <c r="O18" s="936"/>
      <c r="P18" s="937"/>
      <c r="Q18" s="937"/>
      <c r="R18" s="937"/>
      <c r="S18" s="937"/>
      <c r="T18" s="937"/>
      <c r="U18" s="937"/>
      <c r="V18" s="937"/>
      <c r="W18" s="937"/>
      <c r="X18" s="937"/>
      <c r="Y18" s="937"/>
      <c r="Z18" s="937"/>
    </row>
    <row r="19" spans="1:26" ht="15.75" customHeight="1">
      <c r="A19" s="1020" t="s">
        <v>220</v>
      </c>
      <c r="B19" s="1021" t="s">
        <v>1136</v>
      </c>
      <c r="C19" s="1284">
        <f t="shared" ref="C19:H19" si="7">SUM(C20:C23)</f>
        <v>30</v>
      </c>
      <c r="D19" s="1284">
        <f t="shared" si="7"/>
        <v>70</v>
      </c>
      <c r="E19" s="1284">
        <f t="shared" si="7"/>
        <v>0</v>
      </c>
      <c r="F19" s="1284">
        <f t="shared" si="7"/>
        <v>0</v>
      </c>
      <c r="G19" s="1284">
        <f t="shared" si="7"/>
        <v>170</v>
      </c>
      <c r="H19" s="1284">
        <f t="shared" si="7"/>
        <v>1455</v>
      </c>
      <c r="I19" s="1285">
        <f t="shared" ref="I19:L19" si="8">SUM(I20:I22)</f>
        <v>32529</v>
      </c>
      <c r="J19" s="1285">
        <f t="shared" si="8"/>
        <v>28543.199999999997</v>
      </c>
      <c r="K19" s="1285">
        <f t="shared" si="8"/>
        <v>0</v>
      </c>
      <c r="L19" s="1285">
        <f t="shared" si="8"/>
        <v>3985.7999999999993</v>
      </c>
      <c r="M19" s="1006"/>
      <c r="N19" s="1006"/>
      <c r="O19" s="936"/>
      <c r="P19" s="937"/>
      <c r="Q19" s="937"/>
      <c r="R19" s="937"/>
      <c r="S19" s="937"/>
      <c r="T19" s="937"/>
      <c r="U19" s="937"/>
      <c r="V19" s="937"/>
      <c r="W19" s="937"/>
      <c r="X19" s="937"/>
      <c r="Y19" s="937"/>
      <c r="Z19" s="937"/>
    </row>
    <row r="20" spans="1:26" ht="15.75" customHeight="1">
      <c r="A20" s="1087" t="s">
        <v>584</v>
      </c>
      <c r="B20" s="1127" t="s">
        <v>1137</v>
      </c>
      <c r="C20" s="1278">
        <v>6</v>
      </c>
      <c r="D20" s="1280">
        <v>14</v>
      </c>
      <c r="E20" s="1280"/>
      <c r="F20" s="1281"/>
      <c r="G20" s="1280">
        <v>73</v>
      </c>
      <c r="H20" s="1286">
        <f t="shared" ref="H20:I20" si="9">C20*G20</f>
        <v>438</v>
      </c>
      <c r="I20" s="1146">
        <f t="shared" si="9"/>
        <v>6132</v>
      </c>
      <c r="J20" s="1281">
        <f>I20*0.8</f>
        <v>4905.6000000000004</v>
      </c>
      <c r="K20" s="1281"/>
      <c r="L20" s="1282">
        <f>I20-J20</f>
        <v>1226.3999999999996</v>
      </c>
      <c r="M20" s="1029"/>
      <c r="N20" s="1029"/>
      <c r="O20" s="955"/>
      <c r="P20" s="956"/>
      <c r="Q20" s="956"/>
      <c r="R20" s="956"/>
      <c r="S20" s="956"/>
      <c r="T20" s="956"/>
      <c r="U20" s="956"/>
      <c r="V20" s="956"/>
      <c r="W20" s="956"/>
      <c r="X20" s="956"/>
      <c r="Y20" s="956"/>
      <c r="Z20" s="956"/>
    </row>
    <row r="21" spans="1:26" ht="15.75" customHeight="1">
      <c r="A21" s="1087" t="s">
        <v>586</v>
      </c>
      <c r="B21" s="1129" t="s">
        <v>1097</v>
      </c>
      <c r="C21" s="1278">
        <v>15</v>
      </c>
      <c r="D21" s="1280">
        <v>35</v>
      </c>
      <c r="E21" s="1280"/>
      <c r="F21" s="1281"/>
      <c r="G21" s="1280">
        <v>24</v>
      </c>
      <c r="H21" s="1286">
        <f t="shared" ref="H21:I21" si="10">C21*G21</f>
        <v>360</v>
      </c>
      <c r="I21" s="1146">
        <f t="shared" si="10"/>
        <v>12600</v>
      </c>
      <c r="J21" s="1281">
        <f>I21</f>
        <v>12600</v>
      </c>
      <c r="K21" s="1281"/>
      <c r="L21" s="1282"/>
      <c r="M21" s="1029"/>
      <c r="N21" s="1029"/>
      <c r="O21" s="955"/>
      <c r="P21" s="956"/>
      <c r="Q21" s="956"/>
      <c r="R21" s="956"/>
      <c r="S21" s="956"/>
      <c r="T21" s="956"/>
      <c r="U21" s="956"/>
      <c r="V21" s="956"/>
      <c r="W21" s="956"/>
      <c r="X21" s="956"/>
      <c r="Y21" s="956"/>
      <c r="Z21" s="956"/>
    </row>
    <row r="22" spans="1:26" ht="15.75" customHeight="1">
      <c r="A22" s="1087" t="s">
        <v>587</v>
      </c>
      <c r="B22" s="1129" t="s">
        <v>1138</v>
      </c>
      <c r="C22" s="1278">
        <v>9</v>
      </c>
      <c r="D22" s="1280">
        <v>21</v>
      </c>
      <c r="E22" s="1280"/>
      <c r="F22" s="1281"/>
      <c r="G22" s="1280">
        <v>73</v>
      </c>
      <c r="H22" s="1286">
        <f t="shared" ref="H22:I22" si="11">C22*G22</f>
        <v>657</v>
      </c>
      <c r="I22" s="1146">
        <f t="shared" si="11"/>
        <v>13797</v>
      </c>
      <c r="J22" s="1281">
        <f>I22*0.8</f>
        <v>11037.6</v>
      </c>
      <c r="K22" s="1281"/>
      <c r="L22" s="1282">
        <f>I22-J22</f>
        <v>2759.3999999999996</v>
      </c>
      <c r="M22" s="1029"/>
      <c r="N22" s="1029"/>
      <c r="O22" s="955"/>
      <c r="P22" s="956"/>
      <c r="Q22" s="956"/>
      <c r="R22" s="956"/>
      <c r="S22" s="956"/>
      <c r="T22" s="956"/>
      <c r="U22" s="956"/>
      <c r="V22" s="956"/>
      <c r="W22" s="956"/>
      <c r="X22" s="956"/>
      <c r="Y22" s="956"/>
      <c r="Z22" s="956"/>
    </row>
    <row r="23" spans="1:26" ht="15.75" customHeight="1">
      <c r="A23" s="1092" t="s">
        <v>589</v>
      </c>
      <c r="B23" s="1130" t="s">
        <v>1101</v>
      </c>
      <c r="C23" s="1148"/>
      <c r="D23" s="1148"/>
      <c r="E23" s="1148"/>
      <c r="F23" s="1149"/>
      <c r="G23" s="1148"/>
      <c r="H23" s="1132"/>
      <c r="I23" s="1150"/>
      <c r="J23" s="1149"/>
      <c r="K23" s="1149"/>
      <c r="L23" s="1151"/>
      <c r="M23" s="1036"/>
      <c r="N23" s="1036"/>
      <c r="O23" s="961"/>
      <c r="P23" s="962"/>
      <c r="Q23" s="962"/>
      <c r="R23" s="962"/>
      <c r="S23" s="962"/>
      <c r="T23" s="962"/>
      <c r="U23" s="962"/>
      <c r="V23" s="962"/>
      <c r="W23" s="962"/>
      <c r="X23" s="962"/>
      <c r="Y23" s="962"/>
      <c r="Z23" s="962"/>
    </row>
    <row r="24" spans="1:26" ht="44.25" customHeight="1">
      <c r="A24" s="1042" t="s">
        <v>1140</v>
      </c>
      <c r="B24" s="1043" t="s">
        <v>1312</v>
      </c>
      <c r="C24" s="1287">
        <f t="shared" ref="C24:L24" si="12">C25</f>
        <v>33</v>
      </c>
      <c r="D24" s="1287">
        <f t="shared" si="12"/>
        <v>16.5</v>
      </c>
      <c r="E24" s="1287">
        <f t="shared" si="12"/>
        <v>44</v>
      </c>
      <c r="F24" s="1287">
        <f t="shared" si="12"/>
        <v>11</v>
      </c>
      <c r="G24" s="1287">
        <f t="shared" si="12"/>
        <v>143</v>
      </c>
      <c r="H24" s="1287">
        <f t="shared" si="12"/>
        <v>429</v>
      </c>
      <c r="I24" s="1288">
        <f t="shared" si="12"/>
        <v>2293.5</v>
      </c>
      <c r="J24" s="1288">
        <f t="shared" si="12"/>
        <v>1668</v>
      </c>
      <c r="K24" s="1288">
        <f t="shared" si="12"/>
        <v>0</v>
      </c>
      <c r="L24" s="1288">
        <f t="shared" si="12"/>
        <v>625.5</v>
      </c>
      <c r="M24" s="1006"/>
      <c r="N24" s="1006"/>
      <c r="O24" s="936"/>
      <c r="P24" s="937"/>
      <c r="Q24" s="937"/>
      <c r="R24" s="937"/>
      <c r="S24" s="937"/>
      <c r="T24" s="937"/>
      <c r="U24" s="937"/>
      <c r="V24" s="937"/>
      <c r="W24" s="937"/>
      <c r="X24" s="937"/>
      <c r="Y24" s="937"/>
      <c r="Z24" s="937"/>
    </row>
    <row r="25" spans="1:26" ht="15.75" customHeight="1">
      <c r="A25" s="1289">
        <v>44959</v>
      </c>
      <c r="B25" s="1290" t="s">
        <v>1313</v>
      </c>
      <c r="C25" s="1291">
        <f t="shared" ref="C25:L25" si="13">SUM(C26:C36)</f>
        <v>33</v>
      </c>
      <c r="D25" s="1291">
        <f t="shared" si="13"/>
        <v>16.5</v>
      </c>
      <c r="E25" s="1291">
        <f t="shared" si="13"/>
        <v>44</v>
      </c>
      <c r="F25" s="1291">
        <f t="shared" si="13"/>
        <v>11</v>
      </c>
      <c r="G25" s="1291">
        <f t="shared" si="13"/>
        <v>143</v>
      </c>
      <c r="H25" s="1288">
        <f t="shared" si="13"/>
        <v>429</v>
      </c>
      <c r="I25" s="1288">
        <f t="shared" si="13"/>
        <v>2293.5</v>
      </c>
      <c r="J25" s="1288">
        <f t="shared" si="13"/>
        <v>1668</v>
      </c>
      <c r="K25" s="1288">
        <f t="shared" si="13"/>
        <v>0</v>
      </c>
      <c r="L25" s="1288">
        <f t="shared" si="13"/>
        <v>625.5</v>
      </c>
      <c r="M25" s="1006"/>
      <c r="N25" s="1006"/>
      <c r="O25" s="936"/>
      <c r="P25" s="937"/>
      <c r="Q25" s="937"/>
      <c r="R25" s="937"/>
      <c r="S25" s="937"/>
      <c r="T25" s="937"/>
      <c r="U25" s="937"/>
      <c r="V25" s="937"/>
      <c r="W25" s="937"/>
      <c r="X25" s="937"/>
      <c r="Y25" s="937"/>
      <c r="Z25" s="937"/>
    </row>
    <row r="26" spans="1:26" ht="15.75" customHeight="1">
      <c r="A26" s="1292" t="s">
        <v>436</v>
      </c>
      <c r="B26" s="1293" t="s">
        <v>1314</v>
      </c>
      <c r="C26" s="1280">
        <v>3</v>
      </c>
      <c r="D26" s="1279">
        <v>1.5</v>
      </c>
      <c r="E26" s="1280">
        <v>4</v>
      </c>
      <c r="F26" s="1281">
        <v>1</v>
      </c>
      <c r="G26" s="1280">
        <v>13</v>
      </c>
      <c r="H26" s="1118">
        <f t="shared" ref="H26:H36" si="14">C26*G26</f>
        <v>39</v>
      </c>
      <c r="I26" s="931">
        <f t="shared" ref="I26:I36" si="15">E26*34.75*1.5</f>
        <v>208.5</v>
      </c>
      <c r="J26" s="1281"/>
      <c r="K26" s="1281"/>
      <c r="L26" s="1282">
        <f t="shared" ref="L26:L28" si="16">I26</f>
        <v>208.5</v>
      </c>
      <c r="M26" s="1006"/>
      <c r="N26" s="1006"/>
      <c r="O26" s="936"/>
      <c r="P26" s="937"/>
      <c r="Q26" s="937"/>
      <c r="R26" s="937"/>
      <c r="S26" s="937"/>
      <c r="T26" s="937"/>
      <c r="U26" s="937"/>
      <c r="V26" s="937"/>
      <c r="W26" s="937"/>
      <c r="X26" s="937"/>
      <c r="Y26" s="937"/>
      <c r="Z26" s="937"/>
    </row>
    <row r="27" spans="1:26" ht="15.75" customHeight="1">
      <c r="A27" s="1292" t="s">
        <v>440</v>
      </c>
      <c r="B27" s="1293" t="s">
        <v>1315</v>
      </c>
      <c r="C27" s="1280">
        <v>3</v>
      </c>
      <c r="D27" s="1279">
        <v>1.5</v>
      </c>
      <c r="E27" s="1280">
        <v>4</v>
      </c>
      <c r="F27" s="1281">
        <v>1</v>
      </c>
      <c r="G27" s="1280">
        <v>13</v>
      </c>
      <c r="H27" s="1118">
        <f t="shared" si="14"/>
        <v>39</v>
      </c>
      <c r="I27" s="931">
        <f t="shared" si="15"/>
        <v>208.5</v>
      </c>
      <c r="J27" s="1281"/>
      <c r="K27" s="1281"/>
      <c r="L27" s="1282">
        <f t="shared" si="16"/>
        <v>208.5</v>
      </c>
      <c r="M27" s="1006"/>
      <c r="N27" s="1006"/>
      <c r="O27" s="936"/>
      <c r="P27" s="937"/>
      <c r="Q27" s="937"/>
      <c r="R27" s="937"/>
      <c r="S27" s="937"/>
      <c r="T27" s="937"/>
      <c r="U27" s="937"/>
      <c r="V27" s="937"/>
      <c r="W27" s="937"/>
      <c r="X27" s="937"/>
      <c r="Y27" s="937"/>
      <c r="Z27" s="937"/>
    </row>
    <row r="28" spans="1:26" ht="15.75" customHeight="1">
      <c r="A28" s="1292" t="s">
        <v>443</v>
      </c>
      <c r="B28" s="1293" t="s">
        <v>1316</v>
      </c>
      <c r="C28" s="1280">
        <v>3</v>
      </c>
      <c r="D28" s="1279">
        <v>1.5</v>
      </c>
      <c r="E28" s="1280">
        <v>4</v>
      </c>
      <c r="F28" s="1281">
        <v>1</v>
      </c>
      <c r="G28" s="1280">
        <v>13</v>
      </c>
      <c r="H28" s="1118">
        <f t="shared" si="14"/>
        <v>39</v>
      </c>
      <c r="I28" s="931">
        <f t="shared" si="15"/>
        <v>208.5</v>
      </c>
      <c r="J28" s="1281"/>
      <c r="K28" s="1281"/>
      <c r="L28" s="1282">
        <f t="shared" si="16"/>
        <v>208.5</v>
      </c>
      <c r="M28" s="1006"/>
      <c r="N28" s="1006"/>
      <c r="O28" s="936"/>
      <c r="P28" s="937"/>
      <c r="Q28" s="937"/>
      <c r="R28" s="937"/>
      <c r="S28" s="937"/>
      <c r="T28" s="937"/>
      <c r="U28" s="937"/>
      <c r="V28" s="937"/>
      <c r="W28" s="937"/>
      <c r="X28" s="937"/>
      <c r="Y28" s="937"/>
      <c r="Z28" s="937"/>
    </row>
    <row r="29" spans="1:26" ht="15.75" customHeight="1">
      <c r="A29" s="1292" t="s">
        <v>446</v>
      </c>
      <c r="B29" s="1293" t="s">
        <v>1317</v>
      </c>
      <c r="C29" s="1280">
        <v>3</v>
      </c>
      <c r="D29" s="1279">
        <v>1.5</v>
      </c>
      <c r="E29" s="1280">
        <v>4</v>
      </c>
      <c r="F29" s="1281">
        <v>1</v>
      </c>
      <c r="G29" s="1280">
        <v>13</v>
      </c>
      <c r="H29" s="1118">
        <f t="shared" si="14"/>
        <v>39</v>
      </c>
      <c r="I29" s="931">
        <f t="shared" si="15"/>
        <v>208.5</v>
      </c>
      <c r="J29" s="1281">
        <f t="shared" ref="J29:J36" si="17">I29</f>
        <v>208.5</v>
      </c>
      <c r="K29" s="1281"/>
      <c r="L29" s="1282"/>
      <c r="M29" s="1006"/>
      <c r="N29" s="1006"/>
      <c r="O29" s="936"/>
      <c r="P29" s="937"/>
      <c r="Q29" s="937"/>
      <c r="R29" s="937"/>
      <c r="S29" s="937"/>
      <c r="T29" s="937"/>
      <c r="U29" s="937"/>
      <c r="V29" s="937"/>
      <c r="W29" s="937"/>
      <c r="X29" s="937"/>
      <c r="Y29" s="937"/>
      <c r="Z29" s="937"/>
    </row>
    <row r="30" spans="1:26" ht="15.75" customHeight="1">
      <c r="A30" s="1292" t="s">
        <v>449</v>
      </c>
      <c r="B30" s="1293" t="s">
        <v>1318</v>
      </c>
      <c r="C30" s="1280">
        <v>3</v>
      </c>
      <c r="D30" s="1279">
        <v>1.5</v>
      </c>
      <c r="E30" s="1280">
        <v>4</v>
      </c>
      <c r="F30" s="1281">
        <v>1</v>
      </c>
      <c r="G30" s="1280">
        <v>13</v>
      </c>
      <c r="H30" s="1118">
        <f t="shared" si="14"/>
        <v>39</v>
      </c>
      <c r="I30" s="931">
        <f t="shared" si="15"/>
        <v>208.5</v>
      </c>
      <c r="J30" s="1281">
        <f t="shared" si="17"/>
        <v>208.5</v>
      </c>
      <c r="K30" s="1281"/>
      <c r="L30" s="1282"/>
      <c r="M30" s="1006"/>
      <c r="N30" s="1006"/>
      <c r="O30" s="936"/>
      <c r="P30" s="937"/>
      <c r="Q30" s="937"/>
      <c r="R30" s="937"/>
      <c r="S30" s="937"/>
      <c r="T30" s="937"/>
      <c r="U30" s="937"/>
      <c r="V30" s="937"/>
      <c r="W30" s="937"/>
      <c r="X30" s="937"/>
      <c r="Y30" s="937"/>
      <c r="Z30" s="937"/>
    </row>
    <row r="31" spans="1:26" ht="15.75" customHeight="1">
      <c r="A31" s="1292" t="s">
        <v>452</v>
      </c>
      <c r="B31" s="1293" t="s">
        <v>1319</v>
      </c>
      <c r="C31" s="1280">
        <v>3</v>
      </c>
      <c r="D31" s="1279">
        <v>1.5</v>
      </c>
      <c r="E31" s="1280">
        <v>4</v>
      </c>
      <c r="F31" s="1281">
        <v>1</v>
      </c>
      <c r="G31" s="1280">
        <v>13</v>
      </c>
      <c r="H31" s="1118">
        <f t="shared" si="14"/>
        <v>39</v>
      </c>
      <c r="I31" s="931">
        <f t="shared" si="15"/>
        <v>208.5</v>
      </c>
      <c r="J31" s="1281">
        <f t="shared" si="17"/>
        <v>208.5</v>
      </c>
      <c r="K31" s="1281"/>
      <c r="L31" s="1282"/>
      <c r="M31" s="1006"/>
      <c r="N31" s="1006"/>
      <c r="O31" s="936"/>
      <c r="P31" s="937"/>
      <c r="Q31" s="937"/>
      <c r="R31" s="937"/>
      <c r="S31" s="937"/>
      <c r="T31" s="937"/>
      <c r="U31" s="937"/>
      <c r="V31" s="937"/>
      <c r="W31" s="937"/>
      <c r="X31" s="937"/>
      <c r="Y31" s="937"/>
      <c r="Z31" s="937"/>
    </row>
    <row r="32" spans="1:26" ht="15.75" customHeight="1">
      <c r="A32" s="1292" t="s">
        <v>455</v>
      </c>
      <c r="B32" s="1293" t="s">
        <v>1320</v>
      </c>
      <c r="C32" s="1280">
        <v>3</v>
      </c>
      <c r="D32" s="1279">
        <v>1.5</v>
      </c>
      <c r="E32" s="1280">
        <v>4</v>
      </c>
      <c r="F32" s="1281">
        <v>1</v>
      </c>
      <c r="G32" s="1280">
        <v>13</v>
      </c>
      <c r="H32" s="1118">
        <f t="shared" si="14"/>
        <v>39</v>
      </c>
      <c r="I32" s="931">
        <f t="shared" si="15"/>
        <v>208.5</v>
      </c>
      <c r="J32" s="1281">
        <f t="shared" si="17"/>
        <v>208.5</v>
      </c>
      <c r="K32" s="1281"/>
      <c r="L32" s="1282"/>
      <c r="M32" s="1006"/>
      <c r="N32" s="1006"/>
      <c r="O32" s="936"/>
      <c r="P32" s="937"/>
      <c r="Q32" s="937"/>
      <c r="R32" s="937"/>
      <c r="S32" s="937"/>
      <c r="T32" s="937"/>
      <c r="U32" s="937"/>
      <c r="V32" s="937"/>
      <c r="W32" s="937"/>
      <c r="X32" s="937"/>
      <c r="Y32" s="937"/>
      <c r="Z32" s="937"/>
    </row>
    <row r="33" spans="1:26" ht="15.75" customHeight="1">
      <c r="A33" s="1292" t="s">
        <v>457</v>
      </c>
      <c r="B33" s="1293" t="s">
        <v>1321</v>
      </c>
      <c r="C33" s="1280">
        <v>3</v>
      </c>
      <c r="D33" s="1279">
        <v>1.5</v>
      </c>
      <c r="E33" s="1280">
        <v>4</v>
      </c>
      <c r="F33" s="1281">
        <v>1</v>
      </c>
      <c r="G33" s="1280">
        <v>13</v>
      </c>
      <c r="H33" s="1118">
        <f t="shared" si="14"/>
        <v>39</v>
      </c>
      <c r="I33" s="931">
        <f t="shared" si="15"/>
        <v>208.5</v>
      </c>
      <c r="J33" s="1281">
        <f t="shared" si="17"/>
        <v>208.5</v>
      </c>
      <c r="K33" s="1281"/>
      <c r="L33" s="1282"/>
      <c r="M33" s="1006"/>
      <c r="N33" s="1006"/>
      <c r="O33" s="936"/>
      <c r="P33" s="937"/>
      <c r="Q33" s="937"/>
      <c r="R33" s="937"/>
      <c r="S33" s="937"/>
      <c r="T33" s="937"/>
      <c r="U33" s="937"/>
      <c r="V33" s="937"/>
      <c r="W33" s="937"/>
      <c r="X33" s="937"/>
      <c r="Y33" s="937"/>
      <c r="Z33" s="937"/>
    </row>
    <row r="34" spans="1:26" ht="15.75" customHeight="1">
      <c r="A34" s="1292" t="s">
        <v>459</v>
      </c>
      <c r="B34" s="1293" t="s">
        <v>1322</v>
      </c>
      <c r="C34" s="1280">
        <v>3</v>
      </c>
      <c r="D34" s="1279">
        <v>1.5</v>
      </c>
      <c r="E34" s="1280">
        <v>4</v>
      </c>
      <c r="F34" s="1281">
        <v>1</v>
      </c>
      <c r="G34" s="1280">
        <v>13</v>
      </c>
      <c r="H34" s="1118">
        <f t="shared" si="14"/>
        <v>39</v>
      </c>
      <c r="I34" s="931">
        <f t="shared" si="15"/>
        <v>208.5</v>
      </c>
      <c r="J34" s="1281">
        <f t="shared" si="17"/>
        <v>208.5</v>
      </c>
      <c r="K34" s="1281"/>
      <c r="L34" s="1282"/>
      <c r="M34" s="1006"/>
      <c r="N34" s="1006"/>
      <c r="O34" s="936"/>
      <c r="P34" s="937"/>
      <c r="Q34" s="937"/>
      <c r="R34" s="937"/>
      <c r="S34" s="937"/>
      <c r="T34" s="937"/>
      <c r="U34" s="937"/>
      <c r="V34" s="937"/>
      <c r="W34" s="937"/>
      <c r="X34" s="937"/>
      <c r="Y34" s="937"/>
      <c r="Z34" s="937"/>
    </row>
    <row r="35" spans="1:26" ht="15.75" customHeight="1">
      <c r="A35" s="1292" t="s">
        <v>462</v>
      </c>
      <c r="B35" s="1293" t="s">
        <v>1323</v>
      </c>
      <c r="C35" s="1280">
        <v>3</v>
      </c>
      <c r="D35" s="1279">
        <v>1.5</v>
      </c>
      <c r="E35" s="1280">
        <v>4</v>
      </c>
      <c r="F35" s="1281">
        <v>1</v>
      </c>
      <c r="G35" s="1280">
        <v>13</v>
      </c>
      <c r="H35" s="1118">
        <f t="shared" si="14"/>
        <v>39</v>
      </c>
      <c r="I35" s="931">
        <f t="shared" si="15"/>
        <v>208.5</v>
      </c>
      <c r="J35" s="1281">
        <f t="shared" si="17"/>
        <v>208.5</v>
      </c>
      <c r="K35" s="1281"/>
      <c r="L35" s="1282"/>
      <c r="M35" s="1006"/>
      <c r="N35" s="1006"/>
      <c r="O35" s="936"/>
      <c r="P35" s="937"/>
      <c r="Q35" s="937"/>
      <c r="R35" s="937"/>
      <c r="S35" s="937"/>
      <c r="T35" s="937"/>
      <c r="U35" s="937"/>
      <c r="V35" s="937"/>
      <c r="W35" s="937"/>
      <c r="X35" s="937"/>
      <c r="Y35" s="937"/>
      <c r="Z35" s="937"/>
    </row>
    <row r="36" spans="1:26" ht="15.75" customHeight="1">
      <c r="A36" s="1292" t="s">
        <v>465</v>
      </c>
      <c r="B36" s="1293" t="s">
        <v>1324</v>
      </c>
      <c r="C36" s="1280">
        <v>3</v>
      </c>
      <c r="D36" s="1279">
        <v>1.5</v>
      </c>
      <c r="E36" s="1280">
        <v>4</v>
      </c>
      <c r="F36" s="1281">
        <v>1</v>
      </c>
      <c r="G36" s="1280">
        <v>13</v>
      </c>
      <c r="H36" s="1118">
        <f t="shared" si="14"/>
        <v>39</v>
      </c>
      <c r="I36" s="931">
        <f t="shared" si="15"/>
        <v>208.5</v>
      </c>
      <c r="J36" s="1281">
        <f t="shared" si="17"/>
        <v>208.5</v>
      </c>
      <c r="K36" s="1281"/>
      <c r="L36" s="1282"/>
      <c r="M36" s="1006"/>
      <c r="N36" s="1006"/>
      <c r="O36" s="936"/>
      <c r="P36" s="937"/>
      <c r="Q36" s="937"/>
      <c r="R36" s="937"/>
      <c r="S36" s="937"/>
      <c r="T36" s="937"/>
      <c r="U36" s="937"/>
      <c r="V36" s="937"/>
      <c r="W36" s="937"/>
      <c r="X36" s="937"/>
      <c r="Y36" s="937"/>
      <c r="Z36" s="937"/>
    </row>
    <row r="37" spans="1:26" ht="39.75" customHeight="1">
      <c r="A37" s="410" t="s">
        <v>87</v>
      </c>
      <c r="B37" s="411" t="s">
        <v>644</v>
      </c>
      <c r="C37" s="412"/>
      <c r="D37" s="494"/>
      <c r="E37" s="412"/>
      <c r="F37" s="414"/>
      <c r="G37" s="412"/>
      <c r="H37" s="495"/>
      <c r="I37" s="495"/>
      <c r="J37" s="414"/>
      <c r="K37" s="414"/>
      <c r="L37" s="416"/>
      <c r="M37" s="372"/>
      <c r="N37" s="372"/>
      <c r="O37" s="423"/>
      <c r="P37" s="324"/>
      <c r="Q37" s="324"/>
      <c r="R37" s="324"/>
      <c r="S37" s="324"/>
      <c r="T37" s="324"/>
      <c r="U37" s="324"/>
      <c r="V37" s="324"/>
      <c r="W37" s="324"/>
      <c r="X37" s="324"/>
      <c r="Y37" s="324"/>
      <c r="Z37" s="324"/>
    </row>
    <row r="38" spans="1:26" ht="14.25" customHeight="1">
      <c r="A38" s="417"/>
      <c r="B38" s="418"/>
      <c r="C38" s="419"/>
      <c r="D38" s="496"/>
      <c r="E38" s="419"/>
      <c r="F38" s="421"/>
      <c r="G38" s="419"/>
      <c r="H38" s="422"/>
      <c r="I38" s="421"/>
      <c r="J38" s="421"/>
      <c r="K38" s="421"/>
      <c r="L38" s="421"/>
      <c r="M38" s="423"/>
      <c r="N38" s="423"/>
      <c r="O38" s="423"/>
      <c r="P38" s="324"/>
      <c r="Q38" s="324"/>
      <c r="R38" s="52"/>
      <c r="S38" s="52"/>
      <c r="T38" s="52"/>
      <c r="U38" s="52"/>
      <c r="V38" s="52"/>
      <c r="W38" s="52"/>
      <c r="X38" s="52"/>
      <c r="Y38" s="52"/>
      <c r="Z38" s="52"/>
    </row>
    <row r="39" spans="1:26" ht="13.5" customHeight="1">
      <c r="A39" s="120"/>
      <c r="B39" s="120"/>
      <c r="C39" s="249"/>
      <c r="D39" s="497"/>
      <c r="E39" s="249"/>
      <c r="F39" s="249"/>
      <c r="G39" s="249"/>
      <c r="H39" s="249"/>
      <c r="I39" s="2875" t="s">
        <v>647</v>
      </c>
      <c r="J39" s="2874"/>
      <c r="K39" s="2874"/>
      <c r="L39" s="2874"/>
      <c r="M39" s="249"/>
      <c r="N39" s="249"/>
      <c r="O39" s="249"/>
      <c r="P39" s="52"/>
      <c r="Q39" s="52"/>
      <c r="R39" s="52"/>
      <c r="S39" s="52"/>
      <c r="T39" s="52"/>
      <c r="U39" s="52"/>
      <c r="V39" s="52"/>
      <c r="W39" s="52"/>
      <c r="X39" s="52"/>
      <c r="Y39" s="52"/>
      <c r="Z39" s="52"/>
    </row>
    <row r="40" spans="1:26" ht="14.25" customHeight="1">
      <c r="A40" s="53"/>
      <c r="B40" s="53" t="s">
        <v>648</v>
      </c>
      <c r="C40" s="425"/>
      <c r="D40" s="498"/>
      <c r="E40" s="426" t="s">
        <v>649</v>
      </c>
      <c r="F40" s="425"/>
      <c r="G40" s="425"/>
      <c r="H40" s="425"/>
      <c r="I40" s="2919" t="s">
        <v>650</v>
      </c>
      <c r="J40" s="2874"/>
      <c r="K40" s="2874"/>
      <c r="L40" s="2874"/>
      <c r="M40" s="423"/>
      <c r="N40" s="423"/>
      <c r="O40" s="423"/>
      <c r="P40" s="427"/>
      <c r="Q40" s="427"/>
      <c r="R40" s="427"/>
      <c r="S40" s="427"/>
      <c r="T40" s="427"/>
      <c r="U40" s="427"/>
      <c r="V40" s="427"/>
      <c r="W40" s="427"/>
      <c r="X40" s="427"/>
      <c r="Y40" s="427"/>
      <c r="Z40" s="427"/>
    </row>
    <row r="41" spans="1:26" ht="14.25" customHeight="1">
      <c r="A41" s="120"/>
      <c r="B41" s="120" t="s">
        <v>651</v>
      </c>
      <c r="C41" s="49"/>
      <c r="D41" s="499"/>
      <c r="E41" s="49"/>
      <c r="F41" s="49"/>
      <c r="G41" s="49"/>
      <c r="H41" s="49"/>
      <c r="I41" s="49"/>
      <c r="J41" s="429"/>
      <c r="M41" s="249"/>
      <c r="N41" s="249"/>
      <c r="O41" s="249"/>
      <c r="P41" s="52"/>
      <c r="Q41" s="52"/>
      <c r="R41" s="52"/>
      <c r="S41" s="52"/>
      <c r="T41" s="52"/>
      <c r="U41" s="52"/>
      <c r="V41" s="52"/>
      <c r="W41" s="52"/>
      <c r="X41" s="52"/>
      <c r="Y41" s="52"/>
      <c r="Z41" s="52"/>
    </row>
    <row r="42" spans="1:26" ht="14.25" customHeight="1">
      <c r="A42" s="120"/>
      <c r="B42" s="120"/>
      <c r="C42" s="49"/>
      <c r="D42" s="499"/>
      <c r="E42" s="49"/>
      <c r="F42" s="49"/>
      <c r="G42" s="49"/>
      <c r="H42" s="49"/>
      <c r="I42" s="49"/>
      <c r="J42" s="429"/>
      <c r="M42" s="249"/>
      <c r="N42" s="249"/>
      <c r="O42" s="249"/>
      <c r="P42" s="52"/>
      <c r="Q42" s="52"/>
      <c r="R42" s="52"/>
      <c r="S42" s="52"/>
      <c r="T42" s="52"/>
      <c r="U42" s="52"/>
      <c r="V42" s="52"/>
      <c r="W42" s="52"/>
      <c r="X42" s="52"/>
      <c r="Y42" s="52"/>
      <c r="Z42" s="52"/>
    </row>
    <row r="43" spans="1:26" ht="14.25" customHeight="1">
      <c r="A43" s="120"/>
      <c r="B43" s="120"/>
      <c r="C43" s="49"/>
      <c r="D43" s="499"/>
      <c r="E43" s="49"/>
      <c r="F43" s="49"/>
      <c r="G43" s="49"/>
      <c r="H43" s="49"/>
      <c r="I43" s="49"/>
      <c r="J43" s="429"/>
      <c r="M43" s="249"/>
      <c r="N43" s="249"/>
      <c r="O43" s="249"/>
      <c r="P43" s="52"/>
      <c r="Q43" s="52"/>
      <c r="R43" s="52"/>
      <c r="S43" s="52"/>
      <c r="T43" s="52"/>
      <c r="U43" s="52"/>
      <c r="V43" s="52"/>
      <c r="W43" s="52"/>
      <c r="X43" s="52"/>
      <c r="Y43" s="52"/>
      <c r="Z43" s="52"/>
    </row>
    <row r="44" spans="1:26" ht="14.25" customHeight="1">
      <c r="A44" s="120"/>
      <c r="B44" s="120"/>
      <c r="C44" s="49"/>
      <c r="D44" s="499"/>
      <c r="E44" s="49"/>
      <c r="F44" s="49"/>
      <c r="G44" s="49"/>
      <c r="H44" s="49"/>
      <c r="I44" s="49"/>
      <c r="J44" s="429"/>
      <c r="M44" s="249"/>
      <c r="N44" s="249"/>
      <c r="O44" s="249"/>
      <c r="P44" s="52"/>
      <c r="Q44" s="52"/>
      <c r="R44" s="52"/>
      <c r="S44" s="52"/>
      <c r="T44" s="52"/>
      <c r="U44" s="52"/>
      <c r="V44" s="52"/>
      <c r="W44" s="52"/>
      <c r="X44" s="52"/>
      <c r="Y44" s="52"/>
      <c r="Z44" s="52"/>
    </row>
    <row r="45" spans="1:26" ht="14.25" customHeight="1">
      <c r="A45" s="120"/>
      <c r="B45" s="120"/>
      <c r="C45" s="49"/>
      <c r="D45" s="499"/>
      <c r="E45" s="49"/>
      <c r="F45" s="49"/>
      <c r="G45" s="49"/>
      <c r="H45" s="49"/>
      <c r="I45" s="2920" t="s">
        <v>652</v>
      </c>
      <c r="J45" s="2874"/>
      <c r="K45" s="2874"/>
      <c r="L45" s="2874"/>
      <c r="M45" s="249"/>
      <c r="N45" s="249"/>
      <c r="O45" s="249"/>
      <c r="P45" s="52"/>
      <c r="Q45" s="52"/>
      <c r="R45" s="52"/>
      <c r="S45" s="52"/>
      <c r="T45" s="52"/>
      <c r="U45" s="52"/>
      <c r="V45" s="52"/>
      <c r="W45" s="52"/>
      <c r="X45" s="52"/>
      <c r="Y45" s="52"/>
      <c r="Z45" s="52"/>
    </row>
    <row r="46" spans="1:26" ht="14.25" customHeight="1">
      <c r="A46" s="120"/>
      <c r="B46" s="120"/>
      <c r="C46" s="49"/>
      <c r="D46" s="499"/>
      <c r="E46" s="49"/>
      <c r="F46" s="49"/>
      <c r="G46" s="49"/>
      <c r="H46" s="49"/>
      <c r="I46" s="49"/>
      <c r="J46" s="49"/>
      <c r="K46" s="49"/>
      <c r="L46" s="49"/>
      <c r="M46" s="249"/>
      <c r="N46" s="249"/>
      <c r="O46" s="249"/>
      <c r="P46" s="52"/>
      <c r="Q46" s="52"/>
      <c r="R46" s="52"/>
      <c r="S46" s="52"/>
      <c r="T46" s="52"/>
      <c r="U46" s="52"/>
      <c r="V46" s="52"/>
      <c r="W46" s="52"/>
      <c r="X46" s="52"/>
      <c r="Y46" s="52"/>
      <c r="Z46" s="52"/>
    </row>
    <row r="47" spans="1:26" ht="14.25" customHeight="1">
      <c r="A47" s="120"/>
      <c r="B47" s="120"/>
      <c r="C47" s="49"/>
      <c r="D47" s="499"/>
      <c r="E47" s="49"/>
      <c r="F47" s="49"/>
      <c r="G47" s="49"/>
      <c r="H47" s="49"/>
      <c r="I47" s="49"/>
      <c r="J47" s="49"/>
      <c r="K47" s="49"/>
      <c r="L47" s="49"/>
      <c r="M47" s="249"/>
      <c r="N47" s="249"/>
      <c r="O47" s="249"/>
      <c r="P47" s="52"/>
      <c r="Q47" s="52"/>
      <c r="R47" s="52"/>
      <c r="S47" s="52"/>
      <c r="T47" s="52"/>
      <c r="U47" s="52"/>
      <c r="V47" s="52"/>
      <c r="W47" s="52"/>
      <c r="X47" s="52"/>
      <c r="Y47" s="52"/>
      <c r="Z47" s="52"/>
    </row>
    <row r="48" spans="1:26" ht="14.25" customHeight="1">
      <c r="A48" s="120"/>
      <c r="B48" s="120"/>
      <c r="C48" s="49"/>
      <c r="D48" s="499"/>
      <c r="E48" s="49"/>
      <c r="F48" s="49"/>
      <c r="G48" s="49"/>
      <c r="H48" s="49"/>
      <c r="I48" s="49"/>
      <c r="J48" s="49"/>
      <c r="K48" s="49"/>
      <c r="L48" s="49"/>
      <c r="M48" s="249"/>
      <c r="N48" s="249"/>
      <c r="O48" s="249"/>
      <c r="P48" s="52"/>
      <c r="Q48" s="52"/>
      <c r="R48" s="52"/>
      <c r="S48" s="52"/>
      <c r="T48" s="52"/>
      <c r="U48" s="52"/>
      <c r="V48" s="52"/>
      <c r="W48" s="52"/>
      <c r="X48" s="52"/>
      <c r="Y48" s="52"/>
      <c r="Z48" s="52"/>
    </row>
    <row r="49" spans="1:26" ht="14.25" customHeight="1">
      <c r="A49" s="120"/>
      <c r="B49" s="120"/>
      <c r="C49" s="49"/>
      <c r="D49" s="499"/>
      <c r="E49" s="49"/>
      <c r="F49" s="49"/>
      <c r="G49" s="49"/>
      <c r="H49" s="49"/>
      <c r="I49" s="49"/>
      <c r="J49" s="49"/>
      <c r="K49" s="49"/>
      <c r="L49" s="49"/>
      <c r="M49" s="249"/>
      <c r="N49" s="249"/>
      <c r="O49" s="249"/>
      <c r="P49" s="52"/>
      <c r="Q49" s="52"/>
      <c r="R49" s="52"/>
      <c r="S49" s="52"/>
      <c r="T49" s="52"/>
      <c r="U49" s="52"/>
      <c r="V49" s="52"/>
      <c r="W49" s="52"/>
      <c r="X49" s="52"/>
      <c r="Y49" s="52"/>
      <c r="Z49" s="52"/>
    </row>
    <row r="50" spans="1:26" ht="14.25" customHeight="1">
      <c r="A50" s="120"/>
      <c r="B50" s="120"/>
      <c r="C50" s="49"/>
      <c r="D50" s="499"/>
      <c r="E50" s="49"/>
      <c r="F50" s="49"/>
      <c r="G50" s="49"/>
      <c r="H50" s="49"/>
      <c r="I50" s="49"/>
      <c r="J50" s="49"/>
      <c r="K50" s="49"/>
      <c r="L50" s="49"/>
      <c r="M50" s="249"/>
      <c r="N50" s="249"/>
      <c r="O50" s="249"/>
      <c r="P50" s="52"/>
      <c r="Q50" s="52"/>
      <c r="R50" s="52"/>
      <c r="S50" s="52"/>
      <c r="T50" s="52"/>
      <c r="U50" s="52"/>
      <c r="V50" s="52"/>
      <c r="W50" s="52"/>
      <c r="X50" s="52"/>
      <c r="Y50" s="52"/>
      <c r="Z50" s="52"/>
    </row>
    <row r="51" spans="1:26" ht="14.25" customHeight="1">
      <c r="A51" s="120"/>
      <c r="B51" s="120"/>
      <c r="C51" s="49"/>
      <c r="D51" s="499"/>
      <c r="E51" s="49"/>
      <c r="F51" s="49"/>
      <c r="G51" s="49"/>
      <c r="H51" s="49"/>
      <c r="I51" s="49"/>
      <c r="J51" s="49"/>
      <c r="K51" s="49"/>
      <c r="L51" s="49"/>
      <c r="M51" s="249"/>
      <c r="N51" s="249"/>
      <c r="O51" s="249"/>
      <c r="P51" s="52"/>
      <c r="Q51" s="52"/>
      <c r="R51" s="52"/>
      <c r="S51" s="52"/>
      <c r="T51" s="52"/>
      <c r="U51" s="52"/>
      <c r="V51" s="52"/>
      <c r="W51" s="52"/>
      <c r="X51" s="52"/>
      <c r="Y51" s="52"/>
      <c r="Z51" s="52"/>
    </row>
    <row r="52" spans="1:26" ht="14.25" customHeight="1">
      <c r="A52" s="120"/>
      <c r="B52" s="120"/>
      <c r="C52" s="49"/>
      <c r="D52" s="499"/>
      <c r="E52" s="49"/>
      <c r="F52" s="49"/>
      <c r="G52" s="49"/>
      <c r="H52" s="49"/>
      <c r="I52" s="49"/>
      <c r="J52" s="49"/>
      <c r="K52" s="49"/>
      <c r="L52" s="49"/>
      <c r="M52" s="249"/>
      <c r="N52" s="249"/>
      <c r="O52" s="249"/>
      <c r="P52" s="52"/>
      <c r="Q52" s="52"/>
      <c r="R52" s="52"/>
      <c r="S52" s="52"/>
      <c r="T52" s="52"/>
      <c r="U52" s="52"/>
      <c r="V52" s="52"/>
      <c r="W52" s="52"/>
      <c r="X52" s="52"/>
      <c r="Y52" s="52"/>
      <c r="Z52" s="52"/>
    </row>
    <row r="53" spans="1:26" ht="14.25" customHeight="1">
      <c r="A53" s="120"/>
      <c r="B53" s="120"/>
      <c r="C53" s="49"/>
      <c r="D53" s="499"/>
      <c r="E53" s="49"/>
      <c r="F53" s="49"/>
      <c r="G53" s="49"/>
      <c r="H53" s="49"/>
      <c r="I53" s="49"/>
      <c r="J53" s="49"/>
      <c r="K53" s="49"/>
      <c r="L53" s="49"/>
      <c r="M53" s="249"/>
      <c r="N53" s="249"/>
      <c r="O53" s="249"/>
      <c r="P53" s="52"/>
      <c r="Q53" s="52"/>
      <c r="R53" s="52"/>
      <c r="S53" s="52"/>
      <c r="T53" s="52"/>
      <c r="U53" s="52"/>
      <c r="V53" s="52"/>
      <c r="W53" s="52"/>
      <c r="X53" s="52"/>
      <c r="Y53" s="52"/>
      <c r="Z53" s="52"/>
    </row>
    <row r="54" spans="1:26" ht="14.25" customHeight="1">
      <c r="A54" s="120"/>
      <c r="B54" s="120"/>
      <c r="C54" s="49"/>
      <c r="D54" s="499"/>
      <c r="E54" s="49"/>
      <c r="F54" s="49"/>
      <c r="G54" s="49"/>
      <c r="H54" s="49"/>
      <c r="I54" s="49"/>
      <c r="J54" s="49"/>
      <c r="K54" s="49"/>
      <c r="L54" s="49"/>
      <c r="M54" s="249"/>
      <c r="N54" s="249"/>
      <c r="O54" s="249"/>
      <c r="P54" s="52"/>
      <c r="Q54" s="52"/>
      <c r="R54" s="52"/>
      <c r="S54" s="52"/>
      <c r="T54" s="52"/>
      <c r="U54" s="52"/>
      <c r="V54" s="52"/>
      <c r="W54" s="52"/>
      <c r="X54" s="52"/>
      <c r="Y54" s="52"/>
      <c r="Z54" s="52"/>
    </row>
    <row r="55" spans="1:26" ht="14.25" customHeight="1">
      <c r="A55" s="120"/>
      <c r="B55" s="120"/>
      <c r="C55" s="49"/>
      <c r="D55" s="499"/>
      <c r="E55" s="49"/>
      <c r="F55" s="49"/>
      <c r="G55" s="49"/>
      <c r="H55" s="49"/>
      <c r="I55" s="49"/>
      <c r="J55" s="49"/>
      <c r="K55" s="49"/>
      <c r="L55" s="49"/>
      <c r="M55" s="249"/>
      <c r="N55" s="249"/>
      <c r="O55" s="249"/>
      <c r="P55" s="52"/>
      <c r="Q55" s="52"/>
      <c r="R55" s="52"/>
      <c r="S55" s="52"/>
      <c r="T55" s="52"/>
      <c r="U55" s="52"/>
      <c r="V55" s="52"/>
      <c r="W55" s="52"/>
      <c r="X55" s="52"/>
      <c r="Y55" s="52"/>
      <c r="Z55" s="52"/>
    </row>
    <row r="56" spans="1:26" ht="14.25" customHeight="1">
      <c r="A56" s="120"/>
      <c r="B56" s="120"/>
      <c r="C56" s="49"/>
      <c r="D56" s="499"/>
      <c r="E56" s="49"/>
      <c r="F56" s="49"/>
      <c r="G56" s="49"/>
      <c r="H56" s="49"/>
      <c r="I56" s="49"/>
      <c r="J56" s="49"/>
      <c r="K56" s="49"/>
      <c r="L56" s="49"/>
      <c r="M56" s="249"/>
      <c r="N56" s="249"/>
      <c r="O56" s="249"/>
      <c r="P56" s="52"/>
      <c r="Q56" s="52"/>
      <c r="R56" s="52"/>
      <c r="S56" s="52"/>
      <c r="T56" s="52"/>
      <c r="U56" s="52"/>
      <c r="V56" s="52"/>
      <c r="W56" s="52"/>
      <c r="X56" s="52"/>
      <c r="Y56" s="52"/>
      <c r="Z56" s="52"/>
    </row>
    <row r="57" spans="1:26" ht="14.25" customHeight="1">
      <c r="A57" s="120"/>
      <c r="B57" s="120"/>
      <c r="C57" s="49"/>
      <c r="D57" s="499"/>
      <c r="E57" s="49"/>
      <c r="F57" s="49"/>
      <c r="G57" s="49"/>
      <c r="H57" s="49"/>
      <c r="I57" s="49"/>
      <c r="J57" s="49"/>
      <c r="K57" s="49"/>
      <c r="L57" s="49"/>
      <c r="M57" s="249"/>
      <c r="N57" s="249"/>
      <c r="O57" s="249"/>
      <c r="P57" s="52"/>
      <c r="Q57" s="52"/>
      <c r="R57" s="52"/>
      <c r="S57" s="52"/>
      <c r="T57" s="52"/>
      <c r="U57" s="52"/>
      <c r="V57" s="52"/>
      <c r="W57" s="52"/>
      <c r="X57" s="52"/>
      <c r="Y57" s="52"/>
      <c r="Z57" s="52"/>
    </row>
    <row r="58" spans="1:26" ht="14.25" customHeight="1">
      <c r="A58" s="120"/>
      <c r="B58" s="120"/>
      <c r="C58" s="49"/>
      <c r="D58" s="499"/>
      <c r="E58" s="49"/>
      <c r="F58" s="49"/>
      <c r="G58" s="49"/>
      <c r="H58" s="49"/>
      <c r="I58" s="49"/>
      <c r="J58" s="49"/>
      <c r="K58" s="49"/>
      <c r="L58" s="49"/>
      <c r="M58" s="249"/>
      <c r="N58" s="249"/>
      <c r="O58" s="249"/>
      <c r="P58" s="52"/>
      <c r="Q58" s="52"/>
      <c r="R58" s="52"/>
      <c r="S58" s="52"/>
      <c r="T58" s="52"/>
      <c r="U58" s="52"/>
      <c r="V58" s="52"/>
      <c r="W58" s="52"/>
      <c r="X58" s="52"/>
      <c r="Y58" s="52"/>
      <c r="Z58" s="52"/>
    </row>
    <row r="59" spans="1:26" ht="14.25" customHeight="1">
      <c r="A59" s="120"/>
      <c r="B59" s="120"/>
      <c r="C59" s="49"/>
      <c r="D59" s="499"/>
      <c r="E59" s="49"/>
      <c r="F59" s="49"/>
      <c r="G59" s="49"/>
      <c r="H59" s="49"/>
      <c r="I59" s="49"/>
      <c r="J59" s="49"/>
      <c r="K59" s="49"/>
      <c r="L59" s="49"/>
      <c r="M59" s="249"/>
      <c r="N59" s="249"/>
      <c r="O59" s="249"/>
      <c r="P59" s="52"/>
      <c r="Q59" s="52"/>
      <c r="R59" s="52"/>
      <c r="S59" s="52"/>
      <c r="T59" s="52"/>
      <c r="U59" s="52"/>
      <c r="V59" s="52"/>
      <c r="W59" s="52"/>
      <c r="X59" s="52"/>
      <c r="Y59" s="52"/>
      <c r="Z59" s="52"/>
    </row>
    <row r="60" spans="1:26" ht="14.25" customHeight="1">
      <c r="A60" s="120"/>
      <c r="B60" s="120"/>
      <c r="C60" s="49"/>
      <c r="D60" s="499"/>
      <c r="E60" s="49"/>
      <c r="F60" s="49"/>
      <c r="G60" s="49"/>
      <c r="H60" s="49"/>
      <c r="I60" s="49"/>
      <c r="J60" s="49"/>
      <c r="K60" s="49"/>
      <c r="L60" s="49"/>
      <c r="M60" s="249"/>
      <c r="N60" s="249"/>
      <c r="O60" s="249"/>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52"/>
      <c r="N62" s="52"/>
      <c r="O62" s="52"/>
      <c r="P62" s="52"/>
      <c r="Q62" s="52"/>
      <c r="R62" s="52"/>
      <c r="S62" s="52"/>
      <c r="T62" s="52"/>
      <c r="U62" s="52"/>
      <c r="V62" s="52"/>
      <c r="W62" s="52"/>
      <c r="X62" s="52"/>
      <c r="Y62" s="52"/>
      <c r="Z62" s="52"/>
    </row>
    <row r="63" spans="1:26" ht="14.25" customHeight="1">
      <c r="A63" s="51"/>
      <c r="B63" s="51"/>
      <c r="C63" s="430"/>
      <c r="D63" s="564"/>
      <c r="E63" s="430"/>
      <c r="F63" s="430"/>
      <c r="G63" s="430"/>
      <c r="H63" s="430"/>
      <c r="I63" s="430"/>
      <c r="J63" s="430"/>
      <c r="K63" s="430"/>
      <c r="L63" s="430"/>
      <c r="M63" s="52"/>
      <c r="N63" s="52"/>
      <c r="O63" s="52"/>
      <c r="P63" s="52"/>
      <c r="Q63" s="52"/>
      <c r="R63" s="52"/>
      <c r="S63" s="52"/>
      <c r="T63" s="52"/>
      <c r="U63" s="52"/>
      <c r="V63" s="52"/>
      <c r="W63" s="52"/>
      <c r="X63" s="52"/>
      <c r="Y63" s="52"/>
      <c r="Z63" s="52"/>
    </row>
    <row r="64" spans="1:26" ht="14.25" customHeight="1">
      <c r="A64" s="51"/>
      <c r="B64" s="51"/>
      <c r="C64" s="430"/>
      <c r="D64" s="564"/>
      <c r="E64" s="430"/>
      <c r="F64" s="430"/>
      <c r="G64" s="430"/>
      <c r="H64" s="430"/>
      <c r="I64" s="430"/>
      <c r="J64" s="430"/>
      <c r="K64" s="430"/>
      <c r="L64" s="430"/>
      <c r="M64" s="52"/>
      <c r="N64" s="52"/>
      <c r="O64" s="52"/>
      <c r="P64" s="52"/>
      <c r="Q64" s="52"/>
      <c r="R64" s="52"/>
      <c r="S64" s="52"/>
      <c r="T64" s="52"/>
      <c r="U64" s="52"/>
      <c r="V64" s="52"/>
      <c r="W64" s="52"/>
      <c r="X64" s="52"/>
      <c r="Y64" s="52"/>
      <c r="Z64" s="52"/>
    </row>
    <row r="65" spans="1:26" ht="14.25" customHeight="1">
      <c r="A65" s="51"/>
      <c r="B65" s="51"/>
      <c r="C65" s="430"/>
      <c r="D65" s="564"/>
      <c r="E65" s="430"/>
      <c r="F65" s="430"/>
      <c r="G65" s="430"/>
      <c r="H65" s="430"/>
      <c r="I65" s="430"/>
      <c r="J65" s="430"/>
      <c r="K65" s="430"/>
      <c r="L65" s="430"/>
      <c r="M65" s="52"/>
      <c r="N65" s="52"/>
      <c r="O65" s="52"/>
      <c r="P65" s="52"/>
      <c r="Q65" s="52"/>
      <c r="R65" s="52"/>
      <c r="S65" s="52"/>
      <c r="T65" s="52"/>
      <c r="U65" s="52"/>
      <c r="V65" s="52"/>
      <c r="W65" s="52"/>
      <c r="X65" s="52"/>
      <c r="Y65" s="52"/>
      <c r="Z65" s="52"/>
    </row>
    <row r="66" spans="1:26" ht="14.25" customHeight="1">
      <c r="A66" s="51"/>
      <c r="B66" s="51"/>
      <c r="C66" s="430"/>
      <c r="D66" s="564"/>
      <c r="E66" s="430"/>
      <c r="F66" s="430"/>
      <c r="G66" s="430"/>
      <c r="H66" s="430"/>
      <c r="I66" s="430"/>
      <c r="J66" s="430"/>
      <c r="K66" s="430"/>
      <c r="L66" s="430"/>
      <c r="M66" s="52"/>
      <c r="N66" s="52"/>
      <c r="O66" s="52"/>
      <c r="P66" s="52"/>
      <c r="Q66" s="52"/>
      <c r="R66" s="52"/>
      <c r="S66" s="52"/>
      <c r="T66" s="52"/>
      <c r="U66" s="52"/>
      <c r="V66" s="52"/>
      <c r="W66" s="52"/>
      <c r="X66" s="52"/>
      <c r="Y66" s="52"/>
      <c r="Z66" s="52"/>
    </row>
    <row r="67" spans="1:26" ht="14.25" customHeight="1">
      <c r="A67" s="51"/>
      <c r="B67" s="51"/>
      <c r="C67" s="430"/>
      <c r="D67" s="564"/>
      <c r="E67" s="430"/>
      <c r="F67" s="430"/>
      <c r="G67" s="430"/>
      <c r="H67" s="430"/>
      <c r="I67" s="430"/>
      <c r="J67" s="430"/>
      <c r="K67" s="430"/>
      <c r="L67" s="430"/>
      <c r="M67" s="52"/>
      <c r="N67" s="52"/>
      <c r="O67" s="52"/>
      <c r="P67" s="52"/>
      <c r="Q67" s="52"/>
      <c r="R67" s="52"/>
      <c r="S67" s="52"/>
      <c r="T67" s="52"/>
      <c r="U67" s="52"/>
      <c r="V67" s="52"/>
      <c r="W67" s="52"/>
      <c r="X67" s="52"/>
      <c r="Y67" s="52"/>
      <c r="Z67" s="52"/>
    </row>
    <row r="68" spans="1:26" ht="14.25" customHeight="1">
      <c r="A68" s="51"/>
      <c r="B68" s="51"/>
      <c r="C68" s="430"/>
      <c r="D68" s="564"/>
      <c r="E68" s="430"/>
      <c r="F68" s="430"/>
      <c r="G68" s="430"/>
      <c r="H68" s="430"/>
      <c r="I68" s="430"/>
      <c r="J68" s="430"/>
      <c r="K68" s="430"/>
      <c r="L68" s="430"/>
      <c r="M68" s="52"/>
      <c r="N68" s="52"/>
      <c r="O68" s="52"/>
      <c r="P68" s="52"/>
      <c r="Q68" s="52"/>
      <c r="R68" s="52"/>
      <c r="S68" s="52"/>
      <c r="T68" s="52"/>
      <c r="U68" s="52"/>
      <c r="V68" s="52"/>
      <c r="W68" s="52"/>
      <c r="X68" s="52"/>
      <c r="Y68" s="52"/>
      <c r="Z68" s="52"/>
    </row>
    <row r="69" spans="1:26" ht="14.25" customHeight="1">
      <c r="A69" s="51"/>
      <c r="B69" s="51"/>
      <c r="C69" s="430"/>
      <c r="D69" s="564"/>
      <c r="E69" s="430"/>
      <c r="F69" s="430"/>
      <c r="G69" s="430"/>
      <c r="H69" s="430"/>
      <c r="I69" s="430"/>
      <c r="J69" s="430"/>
      <c r="K69" s="430"/>
      <c r="L69" s="430"/>
      <c r="M69" s="52"/>
      <c r="N69" s="52"/>
      <c r="O69" s="52"/>
      <c r="P69" s="52"/>
      <c r="Q69" s="52"/>
      <c r="R69" s="52"/>
      <c r="S69" s="52"/>
      <c r="T69" s="52"/>
      <c r="U69" s="52"/>
      <c r="V69" s="52"/>
      <c r="W69" s="52"/>
      <c r="X69" s="52"/>
      <c r="Y69" s="52"/>
      <c r="Z69" s="52"/>
    </row>
    <row r="70" spans="1:26" ht="14.25" customHeight="1">
      <c r="A70" s="51"/>
      <c r="B70" s="51"/>
      <c r="C70" s="430"/>
      <c r="D70" s="564"/>
      <c r="E70" s="430"/>
      <c r="F70" s="430"/>
      <c r="G70" s="430"/>
      <c r="H70" s="430"/>
      <c r="I70" s="430"/>
      <c r="J70" s="430"/>
      <c r="K70" s="430"/>
      <c r="L70" s="430"/>
      <c r="M70" s="52"/>
      <c r="N70" s="52"/>
      <c r="O70" s="52"/>
      <c r="P70" s="52"/>
      <c r="Q70" s="52"/>
      <c r="R70" s="52"/>
      <c r="S70" s="52"/>
      <c r="T70" s="52"/>
      <c r="U70" s="52"/>
      <c r="V70" s="52"/>
      <c r="W70" s="52"/>
      <c r="X70" s="52"/>
      <c r="Y70" s="52"/>
      <c r="Z70" s="52"/>
    </row>
    <row r="71" spans="1:26" ht="14.25" customHeight="1">
      <c r="A71" s="51"/>
      <c r="B71" s="51"/>
      <c r="C71" s="430"/>
      <c r="D71" s="564"/>
      <c r="E71" s="430"/>
      <c r="F71" s="430"/>
      <c r="G71" s="430"/>
      <c r="H71" s="430"/>
      <c r="I71" s="430"/>
      <c r="J71" s="430"/>
      <c r="K71" s="430"/>
      <c r="L71" s="430"/>
      <c r="M71" s="52"/>
      <c r="N71" s="52"/>
      <c r="O71" s="52"/>
      <c r="P71" s="52"/>
      <c r="Q71" s="52"/>
      <c r="R71" s="52"/>
      <c r="S71" s="52"/>
      <c r="T71" s="52"/>
      <c r="U71" s="52"/>
      <c r="V71" s="52"/>
      <c r="W71" s="52"/>
      <c r="X71" s="52"/>
      <c r="Y71" s="52"/>
      <c r="Z71" s="52"/>
    </row>
    <row r="72" spans="1:26" ht="14.25" customHeight="1">
      <c r="A72" s="51"/>
      <c r="B72" s="51"/>
      <c r="C72" s="430"/>
      <c r="D72" s="564"/>
      <c r="E72" s="430"/>
      <c r="F72" s="430"/>
      <c r="G72" s="430"/>
      <c r="H72" s="430"/>
      <c r="I72" s="430"/>
      <c r="J72" s="430"/>
      <c r="K72" s="430"/>
      <c r="L72" s="430"/>
      <c r="M72" s="52"/>
      <c r="N72" s="52"/>
      <c r="O72" s="52"/>
      <c r="P72" s="52"/>
      <c r="Q72" s="52"/>
      <c r="R72" s="52"/>
      <c r="S72" s="52"/>
      <c r="T72" s="52"/>
      <c r="U72" s="52"/>
      <c r="V72" s="52"/>
      <c r="W72" s="52"/>
      <c r="X72" s="52"/>
      <c r="Y72" s="52"/>
      <c r="Z72" s="52"/>
    </row>
    <row r="73" spans="1:26" ht="14.25" customHeight="1">
      <c r="A73" s="51"/>
      <c r="B73" s="51"/>
      <c r="C73" s="430"/>
      <c r="D73" s="564"/>
      <c r="E73" s="430"/>
      <c r="F73" s="430"/>
      <c r="G73" s="430"/>
      <c r="H73" s="430"/>
      <c r="I73" s="430"/>
      <c r="J73" s="430"/>
      <c r="K73" s="430"/>
      <c r="L73" s="430"/>
      <c r="M73" s="52"/>
      <c r="N73" s="52"/>
      <c r="O73" s="52"/>
      <c r="P73" s="52"/>
      <c r="Q73" s="52"/>
      <c r="R73" s="52"/>
      <c r="S73" s="52"/>
      <c r="T73" s="52"/>
      <c r="U73" s="52"/>
      <c r="V73" s="52"/>
      <c r="W73" s="52"/>
      <c r="X73" s="52"/>
      <c r="Y73" s="52"/>
      <c r="Z73" s="52"/>
    </row>
    <row r="74" spans="1:26" ht="14.25" customHeight="1">
      <c r="A74" s="51"/>
      <c r="B74" s="51"/>
      <c r="C74" s="430"/>
      <c r="D74" s="564"/>
      <c r="E74" s="430"/>
      <c r="F74" s="430"/>
      <c r="G74" s="430"/>
      <c r="H74" s="430"/>
      <c r="I74" s="430"/>
      <c r="J74" s="430"/>
      <c r="K74" s="430"/>
      <c r="L74" s="430"/>
      <c r="M74" s="52"/>
      <c r="N74" s="52"/>
      <c r="O74" s="52"/>
      <c r="P74" s="52"/>
      <c r="Q74" s="52"/>
      <c r="R74" s="52"/>
      <c r="S74" s="52"/>
      <c r="T74" s="52"/>
      <c r="U74" s="52"/>
      <c r="V74" s="52"/>
      <c r="W74" s="52"/>
      <c r="X74" s="52"/>
      <c r="Y74" s="52"/>
      <c r="Z74" s="52"/>
    </row>
    <row r="75" spans="1:26" ht="14.25" customHeight="1">
      <c r="A75" s="51"/>
      <c r="B75" s="51"/>
      <c r="C75" s="430"/>
      <c r="D75" s="564"/>
      <c r="E75" s="430"/>
      <c r="F75" s="430"/>
      <c r="G75" s="430"/>
      <c r="H75" s="430"/>
      <c r="I75" s="430"/>
      <c r="J75" s="430"/>
      <c r="K75" s="430"/>
      <c r="L75" s="430"/>
      <c r="M75" s="52"/>
      <c r="N75" s="52"/>
      <c r="O75" s="52"/>
      <c r="P75" s="52"/>
      <c r="Q75" s="52"/>
      <c r="R75" s="52"/>
      <c r="S75" s="52"/>
      <c r="T75" s="52"/>
      <c r="U75" s="52"/>
      <c r="V75" s="52"/>
      <c r="W75" s="52"/>
      <c r="X75" s="52"/>
      <c r="Y75" s="52"/>
      <c r="Z75" s="52"/>
    </row>
    <row r="76" spans="1:26" ht="14.25" customHeight="1">
      <c r="A76" s="51"/>
      <c r="B76" s="51"/>
      <c r="C76" s="430"/>
      <c r="D76" s="564"/>
      <c r="E76" s="430"/>
      <c r="F76" s="430"/>
      <c r="G76" s="430"/>
      <c r="H76" s="430"/>
      <c r="I76" s="430"/>
      <c r="J76" s="430"/>
      <c r="K76" s="430"/>
      <c r="L76" s="430"/>
      <c r="M76" s="52"/>
      <c r="N76" s="52"/>
      <c r="O76" s="52"/>
      <c r="P76" s="52"/>
      <c r="Q76" s="52"/>
      <c r="R76" s="52"/>
      <c r="S76" s="52"/>
      <c r="T76" s="52"/>
      <c r="U76" s="52"/>
      <c r="V76" s="52"/>
      <c r="W76" s="52"/>
      <c r="X76" s="52"/>
      <c r="Y76" s="52"/>
      <c r="Z76" s="52"/>
    </row>
    <row r="77" spans="1:26" ht="14.25" customHeight="1">
      <c r="A77" s="51"/>
      <c r="B77" s="51"/>
      <c r="C77" s="430"/>
      <c r="D77" s="564"/>
      <c r="E77" s="430"/>
      <c r="F77" s="430"/>
      <c r="G77" s="430"/>
      <c r="H77" s="430"/>
      <c r="I77" s="430"/>
      <c r="J77" s="430"/>
      <c r="K77" s="430"/>
      <c r="L77" s="430"/>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5.75" customHeight="1"/>
    <row r="247" spans="1:26" ht="15.75" customHeight="1"/>
    <row r="248" spans="1:26" ht="15.75" customHeight="1"/>
    <row r="249" spans="1:26" ht="15.75" customHeight="1"/>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sheetData>
  <mergeCells count="20">
    <mergeCell ref="C7:C8"/>
    <mergeCell ref="D7:D8"/>
    <mergeCell ref="E7:E8"/>
    <mergeCell ref="F7:F8"/>
    <mergeCell ref="I45:L45"/>
    <mergeCell ref="J7:L7"/>
    <mergeCell ref="M7:N7"/>
    <mergeCell ref="A1:C1"/>
    <mergeCell ref="A2:C2"/>
    <mergeCell ref="J2:L2"/>
    <mergeCell ref="A3:M3"/>
    <mergeCell ref="A4:L4"/>
    <mergeCell ref="A5:L5"/>
    <mergeCell ref="A7:A8"/>
    <mergeCell ref="G7:G8"/>
    <mergeCell ref="H7:H8"/>
    <mergeCell ref="I7:I8"/>
    <mergeCell ref="I39:L39"/>
    <mergeCell ref="I40:L40"/>
    <mergeCell ref="B7:B8"/>
  </mergeCell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sheetPr>
  <dimension ref="A1:Z998"/>
  <sheetViews>
    <sheetView topLeftCell="A9" workbookViewId="0">
      <selection sqref="A1:C1"/>
    </sheetView>
  </sheetViews>
  <sheetFormatPr defaultColWidth="14.453125" defaultRowHeight="15" customHeight="1"/>
  <cols>
    <col min="1" max="1" width="4.7265625" customWidth="1"/>
    <col min="2" max="2" width="37.7265625" customWidth="1"/>
    <col min="3" max="3" width="8.453125" customWidth="1"/>
    <col min="4" max="4" width="7.08984375" customWidth="1"/>
    <col min="5" max="5" width="7.7265625" customWidth="1"/>
    <col min="6" max="6" width="6.453125" customWidth="1"/>
    <col min="7" max="7" width="6.7265625" customWidth="1"/>
    <col min="8" max="8" width="12" customWidth="1"/>
    <col min="9" max="9" width="25.7265625" customWidth="1"/>
    <col min="10" max="10" width="9" customWidth="1"/>
    <col min="11" max="11" width="6.7265625" customWidth="1"/>
    <col min="12" max="12" width="8.26953125" customWidth="1"/>
    <col min="13" max="13" width="13" customWidth="1"/>
    <col min="14" max="26" width="8.7265625" customWidth="1"/>
  </cols>
  <sheetData>
    <row r="1" spans="1:26" ht="14.25" customHeight="1">
      <c r="A1" s="2903" t="s">
        <v>0</v>
      </c>
      <c r="B1" s="2874"/>
      <c r="C1" s="2874"/>
      <c r="D1" s="278"/>
      <c r="E1" s="3"/>
      <c r="F1" s="3"/>
      <c r="G1" s="3"/>
      <c r="H1" s="3"/>
      <c r="I1" s="279" t="s">
        <v>1325</v>
      </c>
      <c r="J1" s="121"/>
      <c r="K1" s="121"/>
      <c r="L1" s="121"/>
      <c r="M1" s="249"/>
      <c r="N1" s="249"/>
      <c r="O1" s="249"/>
      <c r="P1" s="52"/>
      <c r="Q1" s="52"/>
      <c r="R1" s="52"/>
      <c r="S1" s="52"/>
      <c r="T1" s="52"/>
      <c r="U1" s="52"/>
      <c r="V1" s="52"/>
      <c r="W1" s="52"/>
      <c r="X1" s="52"/>
      <c r="Y1" s="52"/>
      <c r="Z1" s="52"/>
    </row>
    <row r="2" spans="1:26" ht="14.25" customHeight="1">
      <c r="A2" s="2905" t="s">
        <v>1</v>
      </c>
      <c r="B2" s="2874"/>
      <c r="C2" s="2874"/>
      <c r="D2" s="280"/>
      <c r="E2" s="53"/>
      <c r="F2" s="53"/>
      <c r="G2" s="53"/>
      <c r="H2" s="53"/>
      <c r="I2" s="49"/>
      <c r="J2" s="2920"/>
      <c r="K2" s="2874"/>
      <c r="L2" s="2874"/>
      <c r="M2" s="249"/>
      <c r="N2" s="249"/>
      <c r="O2" s="249"/>
      <c r="P2" s="52"/>
      <c r="Q2" s="52"/>
      <c r="R2" s="52"/>
      <c r="S2" s="52"/>
      <c r="T2" s="52"/>
      <c r="U2" s="52"/>
      <c r="V2" s="52"/>
      <c r="W2" s="52"/>
      <c r="X2" s="52"/>
      <c r="Y2" s="52"/>
      <c r="Z2" s="52"/>
    </row>
    <row r="3" spans="1:26" ht="30" customHeight="1">
      <c r="A3" s="2877" t="s">
        <v>1075</v>
      </c>
      <c r="B3" s="2874"/>
      <c r="C3" s="2874"/>
      <c r="D3" s="2874"/>
      <c r="E3" s="2874"/>
      <c r="F3" s="2874"/>
      <c r="G3" s="2874"/>
      <c r="H3" s="2874"/>
      <c r="I3" s="2874"/>
      <c r="J3" s="2874"/>
      <c r="K3" s="2874"/>
      <c r="L3" s="2874"/>
      <c r="M3" s="2874"/>
      <c r="N3" s="249"/>
      <c r="O3" s="249"/>
      <c r="P3" s="52"/>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49"/>
      <c r="N4" s="249"/>
      <c r="O4" s="249"/>
      <c r="P4" s="52"/>
      <c r="Q4" s="52"/>
      <c r="R4" s="52"/>
      <c r="S4" s="52"/>
      <c r="T4" s="52"/>
      <c r="U4" s="52"/>
      <c r="V4" s="52"/>
      <c r="W4" s="52"/>
      <c r="X4" s="52"/>
      <c r="Y4" s="52"/>
      <c r="Z4" s="52"/>
    </row>
    <row r="5" spans="1:26" ht="30" customHeight="1">
      <c r="A5" s="2921" t="s">
        <v>1076</v>
      </c>
      <c r="B5" s="2880"/>
      <c r="C5" s="2880"/>
      <c r="D5" s="2880"/>
      <c r="E5" s="2880"/>
      <c r="F5" s="2880"/>
      <c r="G5" s="2880"/>
      <c r="H5" s="2880"/>
      <c r="I5" s="2880"/>
      <c r="J5" s="2880"/>
      <c r="K5" s="2880"/>
      <c r="L5" s="2880"/>
      <c r="M5" s="281"/>
      <c r="N5" s="281"/>
      <c r="O5" s="281"/>
      <c r="P5" s="282"/>
      <c r="Q5" s="282"/>
      <c r="R5" s="282"/>
      <c r="S5" s="282"/>
      <c r="T5" s="282"/>
      <c r="U5" s="282"/>
      <c r="V5" s="282"/>
      <c r="W5" s="282"/>
      <c r="X5" s="282"/>
      <c r="Y5" s="282"/>
      <c r="Z5" s="282"/>
    </row>
    <row r="6" spans="1:26" ht="14.25" customHeight="1">
      <c r="A6" s="56"/>
      <c r="B6" s="56"/>
      <c r="C6" s="56"/>
      <c r="D6" s="432"/>
      <c r="E6" s="56"/>
      <c r="F6" s="56"/>
      <c r="G6" s="56"/>
      <c r="H6" s="56"/>
      <c r="I6" s="56"/>
      <c r="J6" s="56"/>
      <c r="K6" s="56"/>
      <c r="L6" s="56" t="s">
        <v>401</v>
      </c>
      <c r="M6" s="249"/>
      <c r="N6" s="249"/>
      <c r="O6" s="249"/>
      <c r="P6" s="52"/>
      <c r="Q6" s="52"/>
      <c r="R6" s="52"/>
      <c r="S6" s="52"/>
      <c r="T6" s="52"/>
      <c r="U6" s="52"/>
      <c r="V6" s="52"/>
      <c r="W6" s="52"/>
      <c r="X6" s="52"/>
      <c r="Y6" s="52"/>
      <c r="Z6" s="52"/>
    </row>
    <row r="7" spans="1:26" ht="56.25" customHeight="1">
      <c r="A7" s="2928" t="s">
        <v>159</v>
      </c>
      <c r="B7" s="2960" t="s">
        <v>402</v>
      </c>
      <c r="C7" s="2930" t="s">
        <v>403</v>
      </c>
      <c r="D7" s="2961" t="s">
        <v>404</v>
      </c>
      <c r="E7" s="2930" t="s">
        <v>1077</v>
      </c>
      <c r="F7" s="2930" t="s">
        <v>407</v>
      </c>
      <c r="G7" s="2930" t="s">
        <v>408</v>
      </c>
      <c r="H7" s="2932" t="s">
        <v>409</v>
      </c>
      <c r="I7" s="2933" t="s">
        <v>388</v>
      </c>
      <c r="J7" s="2934" t="s">
        <v>410</v>
      </c>
      <c r="K7" s="2935"/>
      <c r="L7" s="2936"/>
      <c r="M7" s="2926" t="s">
        <v>411</v>
      </c>
      <c r="N7" s="2927"/>
      <c r="O7" s="249"/>
      <c r="P7" s="257"/>
      <c r="Q7" s="257"/>
      <c r="R7" s="257"/>
      <c r="S7" s="257"/>
      <c r="T7" s="257"/>
      <c r="U7" s="257"/>
      <c r="V7" s="257"/>
      <c r="W7" s="257"/>
      <c r="X7" s="257"/>
      <c r="Y7" s="257"/>
      <c r="Z7" s="257"/>
    </row>
    <row r="8" spans="1:26" ht="69" customHeight="1">
      <c r="A8" s="2929"/>
      <c r="B8" s="2931"/>
      <c r="C8" s="2931"/>
      <c r="D8" s="2931"/>
      <c r="E8" s="2931"/>
      <c r="F8" s="2931"/>
      <c r="G8" s="2931"/>
      <c r="H8" s="2931"/>
      <c r="I8" s="2931"/>
      <c r="J8" s="433" t="s">
        <v>412</v>
      </c>
      <c r="K8" s="433" t="s">
        <v>413</v>
      </c>
      <c r="L8" s="433" t="s">
        <v>414</v>
      </c>
      <c r="M8" s="434" t="s">
        <v>409</v>
      </c>
      <c r="N8" s="435" t="s">
        <v>388</v>
      </c>
      <c r="O8" s="249"/>
      <c r="P8" s="257"/>
      <c r="Q8" s="257"/>
      <c r="R8" s="257"/>
      <c r="S8" s="257"/>
      <c r="T8" s="257"/>
      <c r="U8" s="257"/>
      <c r="V8" s="257"/>
      <c r="W8" s="257"/>
      <c r="X8" s="257"/>
      <c r="Y8" s="257"/>
      <c r="Z8" s="257"/>
    </row>
    <row r="9" spans="1:26" ht="24.75" customHeight="1">
      <c r="A9" s="436" t="s">
        <v>415</v>
      </c>
      <c r="B9" s="437" t="s">
        <v>416</v>
      </c>
      <c r="C9" s="437" t="s">
        <v>417</v>
      </c>
      <c r="D9" s="984" t="s">
        <v>418</v>
      </c>
      <c r="E9" s="438" t="s">
        <v>419</v>
      </c>
      <c r="F9" s="438" t="s">
        <v>420</v>
      </c>
      <c r="G9" s="438" t="s">
        <v>421</v>
      </c>
      <c r="H9" s="439" t="s">
        <v>422</v>
      </c>
      <c r="I9" s="440" t="s">
        <v>423</v>
      </c>
      <c r="J9" s="438" t="s">
        <v>424</v>
      </c>
      <c r="K9" s="438" t="s">
        <v>425</v>
      </c>
      <c r="L9" s="438" t="s">
        <v>426</v>
      </c>
      <c r="M9" s="441" t="s">
        <v>427</v>
      </c>
      <c r="N9" s="442" t="s">
        <v>428</v>
      </c>
      <c r="O9" s="500"/>
      <c r="P9" s="296"/>
      <c r="Q9" s="296"/>
      <c r="R9" s="296"/>
      <c r="S9" s="296"/>
      <c r="T9" s="296"/>
      <c r="U9" s="296"/>
      <c r="V9" s="296"/>
      <c r="W9" s="296"/>
      <c r="X9" s="296"/>
      <c r="Y9" s="296"/>
      <c r="Z9" s="296"/>
    </row>
    <row r="10" spans="1:26" ht="40.5" customHeight="1">
      <c r="A10" s="443"/>
      <c r="B10" s="437" t="s">
        <v>429</v>
      </c>
      <c r="C10" s="438"/>
      <c r="D10" s="438"/>
      <c r="E10" s="438"/>
      <c r="F10" s="438"/>
      <c r="G10" s="438"/>
      <c r="H10" s="1294" t="s">
        <v>1298</v>
      </c>
      <c r="I10" s="1295" t="s">
        <v>1079</v>
      </c>
      <c r="J10" s="438"/>
      <c r="K10" s="438"/>
      <c r="L10" s="446"/>
      <c r="M10" s="295"/>
      <c r="N10" s="295"/>
      <c r="O10" s="500"/>
      <c r="P10" s="296"/>
      <c r="Q10" s="296"/>
      <c r="R10" s="296"/>
      <c r="S10" s="296"/>
      <c r="T10" s="296"/>
      <c r="U10" s="296"/>
      <c r="V10" s="296"/>
      <c r="W10" s="296"/>
      <c r="X10" s="296"/>
      <c r="Y10" s="296"/>
      <c r="Z10" s="296"/>
    </row>
    <row r="11" spans="1:26" ht="17.25" customHeight="1">
      <c r="A11" s="307" t="s">
        <v>84</v>
      </c>
      <c r="B11" s="315" t="s">
        <v>1326</v>
      </c>
      <c r="C11" s="311">
        <f t="shared" ref="C11:L11" si="0">C12</f>
        <v>39</v>
      </c>
      <c r="D11" s="311">
        <f t="shared" si="0"/>
        <v>0</v>
      </c>
      <c r="E11" s="311">
        <f t="shared" si="0"/>
        <v>3</v>
      </c>
      <c r="F11" s="311">
        <f t="shared" si="0"/>
        <v>0</v>
      </c>
      <c r="G11" s="311">
        <f t="shared" si="0"/>
        <v>27</v>
      </c>
      <c r="H11" s="311">
        <f t="shared" si="0"/>
        <v>2631</v>
      </c>
      <c r="I11" s="311">
        <f t="shared" si="0"/>
        <v>4570.875</v>
      </c>
      <c r="J11" s="311">
        <f t="shared" si="0"/>
        <v>3794.625</v>
      </c>
      <c r="K11" s="311">
        <f t="shared" si="0"/>
        <v>0</v>
      </c>
      <c r="L11" s="311">
        <f t="shared" si="0"/>
        <v>1350</v>
      </c>
      <c r="M11" s="288"/>
      <c r="N11" s="288"/>
      <c r="O11" s="249"/>
      <c r="P11" s="257"/>
      <c r="Q11" s="257"/>
      <c r="R11" s="257"/>
      <c r="S11" s="257"/>
      <c r="T11" s="257"/>
      <c r="U11" s="257"/>
      <c r="V11" s="257"/>
      <c r="W11" s="257"/>
      <c r="X11" s="257"/>
      <c r="Y11" s="257"/>
      <c r="Z11" s="257"/>
    </row>
    <row r="12" spans="1:26" ht="27" customHeight="1">
      <c r="A12" s="987" t="s">
        <v>213</v>
      </c>
      <c r="B12" s="988" t="s">
        <v>1127</v>
      </c>
      <c r="C12" s="989">
        <f t="shared" ref="C12:L12" si="1">C13+C38</f>
        <v>39</v>
      </c>
      <c r="D12" s="989">
        <f t="shared" si="1"/>
        <v>0</v>
      </c>
      <c r="E12" s="989">
        <f t="shared" si="1"/>
        <v>3</v>
      </c>
      <c r="F12" s="989">
        <f t="shared" si="1"/>
        <v>0</v>
      </c>
      <c r="G12" s="989">
        <f t="shared" si="1"/>
        <v>27</v>
      </c>
      <c r="H12" s="989">
        <f t="shared" si="1"/>
        <v>2631</v>
      </c>
      <c r="I12" s="989">
        <f t="shared" si="1"/>
        <v>4570.875</v>
      </c>
      <c r="J12" s="989">
        <f t="shared" si="1"/>
        <v>3794.625</v>
      </c>
      <c r="K12" s="989">
        <f t="shared" si="1"/>
        <v>0</v>
      </c>
      <c r="L12" s="989">
        <f t="shared" si="1"/>
        <v>1350</v>
      </c>
      <c r="M12" s="990"/>
      <c r="N12" s="990"/>
      <c r="O12" s="916"/>
      <c r="P12" s="917"/>
      <c r="Q12" s="917"/>
      <c r="R12" s="917"/>
      <c r="S12" s="917"/>
      <c r="T12" s="917"/>
      <c r="U12" s="917"/>
      <c r="V12" s="917"/>
      <c r="W12" s="917"/>
      <c r="X12" s="917"/>
      <c r="Y12" s="917"/>
      <c r="Z12" s="917"/>
    </row>
    <row r="13" spans="1:26" ht="21.75" customHeight="1">
      <c r="A13" s="991" t="s">
        <v>238</v>
      </c>
      <c r="B13" s="992" t="s">
        <v>641</v>
      </c>
      <c r="C13" s="993">
        <f>C14+C37</f>
        <v>39</v>
      </c>
      <c r="D13" s="993"/>
      <c r="E13" s="993">
        <f>E14+E37</f>
        <v>3</v>
      </c>
      <c r="F13" s="993"/>
      <c r="G13" s="993">
        <f>G14+G37</f>
        <v>27</v>
      </c>
      <c r="H13" s="994">
        <f t="shared" ref="H13:L13" si="2">H14+H33</f>
        <v>981</v>
      </c>
      <c r="I13" s="994">
        <f t="shared" si="2"/>
        <v>4570.875</v>
      </c>
      <c r="J13" s="994">
        <f t="shared" si="2"/>
        <v>2543.625</v>
      </c>
      <c r="K13" s="994">
        <f t="shared" si="2"/>
        <v>0</v>
      </c>
      <c r="L13" s="994">
        <f t="shared" si="2"/>
        <v>1037.25</v>
      </c>
      <c r="M13" s="995"/>
      <c r="N13" s="995"/>
      <c r="O13" s="923"/>
      <c r="P13" s="924"/>
      <c r="Q13" s="924"/>
      <c r="R13" s="924"/>
      <c r="S13" s="924"/>
      <c r="T13" s="924"/>
      <c r="U13" s="924"/>
      <c r="V13" s="924"/>
      <c r="W13" s="924"/>
      <c r="X13" s="924"/>
      <c r="Y13" s="924"/>
      <c r="Z13" s="924"/>
    </row>
    <row r="14" spans="1:26" ht="15.75" customHeight="1">
      <c r="A14" s="991" t="s">
        <v>217</v>
      </c>
      <c r="B14" s="992" t="s">
        <v>1128</v>
      </c>
      <c r="C14" s="993">
        <f>SUM(C27:C30)</f>
        <v>9</v>
      </c>
      <c r="D14" s="993"/>
      <c r="E14" s="993">
        <f>SUM(E27:E30)</f>
        <v>3</v>
      </c>
      <c r="F14" s="993"/>
      <c r="G14" s="993">
        <f t="shared" ref="G14:H14" si="3">SUM(G27:G30)</f>
        <v>27</v>
      </c>
      <c r="H14" s="994">
        <f t="shared" si="3"/>
        <v>81</v>
      </c>
      <c r="I14" s="994">
        <f>SUM(I15:I32)</f>
        <v>3789</v>
      </c>
      <c r="J14" s="993">
        <f>SUM(J15:J30)</f>
        <v>1761.75</v>
      </c>
      <c r="K14" s="993">
        <f>SUM(K27:K30)</f>
        <v>0</v>
      </c>
      <c r="L14" s="993">
        <f>SUM(L15:L30)</f>
        <v>1037.25</v>
      </c>
      <c r="M14" s="995"/>
      <c r="N14" s="995"/>
      <c r="O14" s="923"/>
      <c r="P14" s="924"/>
      <c r="Q14" s="924"/>
      <c r="R14" s="924"/>
      <c r="S14" s="924"/>
      <c r="T14" s="924"/>
      <c r="U14" s="924"/>
      <c r="V14" s="924"/>
      <c r="W14" s="924"/>
      <c r="X14" s="924"/>
      <c r="Y14" s="924"/>
      <c r="Z14" s="924"/>
    </row>
    <row r="15" spans="1:26" ht="15.75" customHeight="1">
      <c r="A15" s="1048" t="s">
        <v>436</v>
      </c>
      <c r="B15" s="1127" t="s">
        <v>1327</v>
      </c>
      <c r="C15" s="1296">
        <v>3</v>
      </c>
      <c r="D15" s="1297"/>
      <c r="E15" s="1296">
        <v>6</v>
      </c>
      <c r="F15" s="1024"/>
      <c r="G15" s="1296">
        <v>110</v>
      </c>
      <c r="H15" s="1298">
        <f t="shared" ref="H15:H22" si="4">C15*G15</f>
        <v>330</v>
      </c>
      <c r="I15" s="1298">
        <f t="shared" ref="I15:I22" si="5">E15*34.75*1.5</f>
        <v>312.75</v>
      </c>
      <c r="J15" s="1299"/>
      <c r="K15" s="993"/>
      <c r="L15" s="1299">
        <f t="shared" ref="L15:L16" si="6">I15</f>
        <v>312.75</v>
      </c>
      <c r="M15" s="995"/>
      <c r="N15" s="995"/>
      <c r="O15" s="923"/>
      <c r="P15" s="924"/>
      <c r="Q15" s="924"/>
      <c r="R15" s="924"/>
      <c r="S15" s="924"/>
      <c r="T15" s="924"/>
      <c r="U15" s="924"/>
      <c r="V15" s="924"/>
      <c r="W15" s="924"/>
      <c r="X15" s="924"/>
      <c r="Y15" s="924"/>
      <c r="Z15" s="924"/>
    </row>
    <row r="16" spans="1:26" ht="15.75" customHeight="1">
      <c r="A16" s="1048" t="s">
        <v>440</v>
      </c>
      <c r="B16" s="1127" t="s">
        <v>1328</v>
      </c>
      <c r="C16" s="1296">
        <v>3</v>
      </c>
      <c r="D16" s="1297"/>
      <c r="E16" s="1296">
        <v>6</v>
      </c>
      <c r="F16" s="1024"/>
      <c r="G16" s="1296">
        <v>110</v>
      </c>
      <c r="H16" s="1298">
        <f t="shared" si="4"/>
        <v>330</v>
      </c>
      <c r="I16" s="1298">
        <f t="shared" si="5"/>
        <v>312.75</v>
      </c>
      <c r="K16" s="993"/>
      <c r="L16" s="1299">
        <f t="shared" si="6"/>
        <v>312.75</v>
      </c>
      <c r="M16" s="995"/>
      <c r="N16" s="995"/>
      <c r="O16" s="923"/>
      <c r="P16" s="924"/>
      <c r="Q16" s="924"/>
      <c r="R16" s="924"/>
      <c r="S16" s="924"/>
      <c r="T16" s="924"/>
      <c r="U16" s="924"/>
      <c r="V16" s="924"/>
      <c r="W16" s="924"/>
      <c r="X16" s="924"/>
      <c r="Y16" s="924"/>
      <c r="Z16" s="924"/>
    </row>
    <row r="17" spans="1:26" ht="15.75" customHeight="1">
      <c r="A17" s="1048" t="s">
        <v>443</v>
      </c>
      <c r="B17" s="1127" t="s">
        <v>1329</v>
      </c>
      <c r="C17" s="1296">
        <v>3</v>
      </c>
      <c r="D17" s="1297"/>
      <c r="E17" s="1296">
        <v>6</v>
      </c>
      <c r="F17" s="1024"/>
      <c r="G17" s="1296">
        <v>110</v>
      </c>
      <c r="H17" s="1298">
        <f t="shared" si="4"/>
        <v>330</v>
      </c>
      <c r="I17" s="1298">
        <f t="shared" si="5"/>
        <v>312.75</v>
      </c>
      <c r="J17" s="1299">
        <f>I17</f>
        <v>312.75</v>
      </c>
      <c r="K17" s="993"/>
      <c r="L17" s="996"/>
      <c r="M17" s="995"/>
      <c r="N17" s="995"/>
      <c r="O17" s="923"/>
      <c r="P17" s="924"/>
      <c r="Q17" s="924"/>
      <c r="R17" s="924"/>
      <c r="S17" s="924"/>
      <c r="T17" s="924"/>
      <c r="U17" s="924"/>
      <c r="V17" s="924"/>
      <c r="W17" s="924"/>
      <c r="X17" s="924"/>
      <c r="Y17" s="924"/>
      <c r="Z17" s="924"/>
    </row>
    <row r="18" spans="1:26" ht="15.75" customHeight="1">
      <c r="A18" s="1048" t="s">
        <v>446</v>
      </c>
      <c r="B18" s="1127" t="s">
        <v>1330</v>
      </c>
      <c r="C18" s="1296">
        <v>3</v>
      </c>
      <c r="D18" s="1297"/>
      <c r="E18" s="1296">
        <v>6</v>
      </c>
      <c r="F18" s="1024"/>
      <c r="G18" s="1296">
        <v>110</v>
      </c>
      <c r="H18" s="1298">
        <f t="shared" si="4"/>
        <v>330</v>
      </c>
      <c r="I18" s="1298">
        <f t="shared" si="5"/>
        <v>312.75</v>
      </c>
      <c r="K18" s="993"/>
      <c r="L18" s="1299">
        <f>I17</f>
        <v>312.75</v>
      </c>
      <c r="M18" s="995"/>
      <c r="N18" s="995"/>
      <c r="O18" s="923"/>
      <c r="P18" s="924"/>
      <c r="Q18" s="924"/>
      <c r="R18" s="924"/>
      <c r="S18" s="924"/>
      <c r="T18" s="924"/>
      <c r="U18" s="924"/>
      <c r="V18" s="924"/>
      <c r="W18" s="924"/>
      <c r="X18" s="924"/>
      <c r="Y18" s="924"/>
      <c r="Z18" s="924"/>
    </row>
    <row r="19" spans="1:26" ht="15.75" customHeight="1">
      <c r="A19" s="1048" t="s">
        <v>449</v>
      </c>
      <c r="B19" s="1127" t="s">
        <v>1331</v>
      </c>
      <c r="C19" s="1296">
        <v>3</v>
      </c>
      <c r="D19" s="1297"/>
      <c r="E19" s="1296">
        <v>6</v>
      </c>
      <c r="F19" s="1024"/>
      <c r="G19" s="1296">
        <v>110</v>
      </c>
      <c r="H19" s="1298">
        <f t="shared" si="4"/>
        <v>330</v>
      </c>
      <c r="I19" s="1298">
        <f t="shared" si="5"/>
        <v>312.75</v>
      </c>
      <c r="J19" s="1299">
        <f t="shared" ref="J19:J22" si="7">I19</f>
        <v>312.75</v>
      </c>
      <c r="K19" s="993"/>
      <c r="L19" s="996"/>
      <c r="M19" s="995"/>
      <c r="N19" s="995"/>
      <c r="O19" s="923"/>
      <c r="P19" s="924"/>
      <c r="Q19" s="924"/>
      <c r="R19" s="924"/>
      <c r="S19" s="924"/>
      <c r="T19" s="924"/>
      <c r="U19" s="924"/>
      <c r="V19" s="924"/>
      <c r="W19" s="924"/>
      <c r="X19" s="924"/>
      <c r="Y19" s="924"/>
      <c r="Z19" s="924"/>
    </row>
    <row r="20" spans="1:26" ht="15.75" customHeight="1">
      <c r="A20" s="1048" t="s">
        <v>452</v>
      </c>
      <c r="B20" s="1127" t="s">
        <v>1332</v>
      </c>
      <c r="C20" s="1296">
        <v>3</v>
      </c>
      <c r="D20" s="1297"/>
      <c r="E20" s="1296">
        <v>6</v>
      </c>
      <c r="F20" s="1024"/>
      <c r="G20" s="1296">
        <v>110</v>
      </c>
      <c r="H20" s="1298">
        <f t="shared" si="4"/>
        <v>330</v>
      </c>
      <c r="I20" s="1298">
        <f t="shared" si="5"/>
        <v>312.75</v>
      </c>
      <c r="J20" s="1299">
        <f t="shared" si="7"/>
        <v>312.75</v>
      </c>
      <c r="K20" s="993"/>
      <c r="L20" s="996"/>
      <c r="M20" s="995"/>
      <c r="N20" s="995"/>
      <c r="O20" s="923"/>
      <c r="P20" s="924"/>
      <c r="Q20" s="924"/>
      <c r="R20" s="924"/>
      <c r="S20" s="924"/>
      <c r="T20" s="924"/>
      <c r="U20" s="924"/>
      <c r="V20" s="924"/>
      <c r="W20" s="924"/>
      <c r="X20" s="924"/>
      <c r="Y20" s="924"/>
      <c r="Z20" s="924"/>
    </row>
    <row r="21" spans="1:26" ht="15.75" customHeight="1">
      <c r="A21" s="1048" t="s">
        <v>455</v>
      </c>
      <c r="B21" s="1127" t="s">
        <v>1333</v>
      </c>
      <c r="C21" s="1296">
        <v>3</v>
      </c>
      <c r="D21" s="1297"/>
      <c r="E21" s="1296">
        <v>6</v>
      </c>
      <c r="F21" s="1024"/>
      <c r="G21" s="1296">
        <v>110</v>
      </c>
      <c r="H21" s="1298">
        <f t="shared" si="4"/>
        <v>330</v>
      </c>
      <c r="I21" s="1298">
        <f t="shared" si="5"/>
        <v>312.75</v>
      </c>
      <c r="J21" s="1299">
        <f t="shared" si="7"/>
        <v>312.75</v>
      </c>
      <c r="K21" s="993"/>
      <c r="L21" s="996"/>
      <c r="M21" s="995"/>
      <c r="N21" s="995"/>
      <c r="O21" s="923"/>
      <c r="P21" s="924"/>
      <c r="Q21" s="924"/>
      <c r="R21" s="924"/>
      <c r="S21" s="924"/>
      <c r="T21" s="924"/>
      <c r="U21" s="924"/>
      <c r="V21" s="924"/>
      <c r="W21" s="924"/>
      <c r="X21" s="924"/>
      <c r="Y21" s="924"/>
      <c r="Z21" s="924"/>
    </row>
    <row r="22" spans="1:26" ht="15.75" customHeight="1">
      <c r="A22" s="1048" t="s">
        <v>457</v>
      </c>
      <c r="B22" s="1127" t="s">
        <v>1334</v>
      </c>
      <c r="C22" s="1296">
        <v>3</v>
      </c>
      <c r="D22" s="1297"/>
      <c r="E22" s="1296">
        <v>6</v>
      </c>
      <c r="F22" s="1024"/>
      <c r="G22" s="1296">
        <v>110</v>
      </c>
      <c r="H22" s="1298">
        <f t="shared" si="4"/>
        <v>330</v>
      </c>
      <c r="I22" s="1298">
        <f t="shared" si="5"/>
        <v>312.75</v>
      </c>
      <c r="J22" s="1299">
        <f t="shared" si="7"/>
        <v>312.75</v>
      </c>
      <c r="K22" s="993"/>
      <c r="L22" s="996"/>
      <c r="M22" s="995"/>
      <c r="N22" s="995"/>
      <c r="O22" s="923"/>
      <c r="P22" s="924"/>
      <c r="Q22" s="924"/>
      <c r="R22" s="924"/>
      <c r="S22" s="924"/>
      <c r="T22" s="924"/>
      <c r="U22" s="924"/>
      <c r="V22" s="924"/>
      <c r="W22" s="924"/>
      <c r="X22" s="924"/>
      <c r="Y22" s="924"/>
      <c r="Z22" s="924"/>
    </row>
    <row r="23" spans="1:26" ht="15.75" customHeight="1">
      <c r="A23" s="1048" t="s">
        <v>459</v>
      </c>
      <c r="B23" s="1127"/>
      <c r="C23" s="1296"/>
      <c r="D23" s="1297"/>
      <c r="E23" s="1296"/>
      <c r="F23" s="1024"/>
      <c r="G23" s="1296"/>
      <c r="H23" s="1298"/>
      <c r="I23" s="1298"/>
      <c r="J23" s="1299"/>
      <c r="K23" s="993"/>
      <c r="L23" s="996"/>
      <c r="M23" s="995"/>
      <c r="N23" s="995"/>
      <c r="O23" s="923"/>
      <c r="P23" s="924"/>
      <c r="Q23" s="924"/>
      <c r="R23" s="924"/>
      <c r="S23" s="924"/>
      <c r="T23" s="924"/>
      <c r="U23" s="924"/>
      <c r="V23" s="924"/>
      <c r="W23" s="924"/>
      <c r="X23" s="924"/>
      <c r="Y23" s="924"/>
      <c r="Z23" s="924"/>
    </row>
    <row r="24" spans="1:26" ht="15.75" customHeight="1">
      <c r="A24" s="1048" t="s">
        <v>462</v>
      </c>
      <c r="B24" s="1127"/>
      <c r="C24" s="1296"/>
      <c r="D24" s="1297"/>
      <c r="E24" s="1296"/>
      <c r="F24" s="1024"/>
      <c r="G24" s="1296"/>
      <c r="H24" s="1298"/>
      <c r="I24" s="1298"/>
      <c r="J24" s="1299"/>
      <c r="K24" s="993"/>
      <c r="L24" s="996"/>
      <c r="M24" s="995"/>
      <c r="N24" s="995"/>
      <c r="O24" s="923"/>
      <c r="P24" s="924"/>
      <c r="Q24" s="924"/>
      <c r="R24" s="924"/>
      <c r="S24" s="924"/>
      <c r="T24" s="924"/>
      <c r="U24" s="924"/>
      <c r="V24" s="924"/>
      <c r="W24" s="924"/>
      <c r="X24" s="924"/>
      <c r="Y24" s="924"/>
      <c r="Z24" s="924"/>
    </row>
    <row r="25" spans="1:26" ht="15.75" customHeight="1">
      <c r="A25" s="1048" t="s">
        <v>465</v>
      </c>
      <c r="B25" s="1127"/>
      <c r="C25" s="1296"/>
      <c r="D25" s="1297"/>
      <c r="E25" s="1296"/>
      <c r="F25" s="1024"/>
      <c r="G25" s="1296"/>
      <c r="H25" s="1298"/>
      <c r="I25" s="1298"/>
      <c r="K25" s="993"/>
      <c r="L25" s="1299"/>
      <c r="M25" s="995"/>
      <c r="N25" s="995"/>
      <c r="O25" s="923"/>
      <c r="P25" s="924"/>
      <c r="Q25" s="924"/>
      <c r="R25" s="924"/>
      <c r="S25" s="924"/>
      <c r="T25" s="924"/>
      <c r="U25" s="924"/>
      <c r="V25" s="924"/>
      <c r="W25" s="924"/>
      <c r="X25" s="924"/>
      <c r="Y25" s="924"/>
      <c r="Z25" s="924"/>
    </row>
    <row r="26" spans="1:26" ht="15.75" customHeight="1">
      <c r="A26" s="1048" t="s">
        <v>468</v>
      </c>
      <c r="B26" s="1127"/>
      <c r="C26" s="1296"/>
      <c r="D26" s="1297"/>
      <c r="E26" s="1296"/>
      <c r="F26" s="1024"/>
      <c r="G26" s="1296"/>
      <c r="H26" s="1298"/>
      <c r="I26" s="1298"/>
      <c r="J26" s="1299"/>
      <c r="K26" s="993"/>
      <c r="L26" s="996"/>
      <c r="M26" s="995"/>
      <c r="N26" s="995"/>
      <c r="O26" s="923"/>
      <c r="P26" s="924"/>
      <c r="Q26" s="924"/>
      <c r="R26" s="924"/>
      <c r="S26" s="924"/>
      <c r="T26" s="924"/>
      <c r="U26" s="924"/>
      <c r="V26" s="924"/>
      <c r="W26" s="924"/>
      <c r="X26" s="924"/>
      <c r="Y26" s="924"/>
      <c r="Z26" s="924"/>
    </row>
    <row r="27" spans="1:26" ht="15.75" customHeight="1">
      <c r="A27" s="1048" t="s">
        <v>471</v>
      </c>
      <c r="B27" s="1127"/>
      <c r="C27" s="1296"/>
      <c r="D27" s="1297"/>
      <c r="E27" s="1296"/>
      <c r="F27" s="1024"/>
      <c r="G27" s="1296"/>
      <c r="H27" s="1298"/>
      <c r="I27" s="1298"/>
      <c r="J27" s="1299"/>
      <c r="K27" s="1024"/>
      <c r="L27" s="1147"/>
      <c r="M27" s="1006"/>
      <c r="N27" s="1006"/>
      <c r="O27" s="936"/>
      <c r="P27" s="937"/>
      <c r="Q27" s="937"/>
      <c r="R27" s="937"/>
      <c r="S27" s="937"/>
      <c r="T27" s="937"/>
      <c r="U27" s="937"/>
      <c r="V27" s="937"/>
      <c r="W27" s="937"/>
      <c r="X27" s="937"/>
      <c r="Y27" s="937"/>
      <c r="Z27" s="937"/>
    </row>
    <row r="28" spans="1:26" ht="13.5" customHeight="1">
      <c r="A28" s="1048" t="s">
        <v>474</v>
      </c>
      <c r="B28" s="1144" t="s">
        <v>1335</v>
      </c>
      <c r="C28" s="1300">
        <v>3</v>
      </c>
      <c r="D28" s="1301"/>
      <c r="E28" s="1300">
        <v>1</v>
      </c>
      <c r="F28" s="1302"/>
      <c r="G28" s="1300">
        <v>9</v>
      </c>
      <c r="H28" s="1298">
        <f t="shared" ref="H28:H32" si="8">C28*G28</f>
        <v>27</v>
      </c>
      <c r="I28" s="1298">
        <f>C28*E28*G28*16.5*2</f>
        <v>891</v>
      </c>
      <c r="J28" s="1299"/>
      <c r="K28" s="1149"/>
      <c r="L28" s="1151">
        <v>99</v>
      </c>
      <c r="M28" s="1014"/>
      <c r="N28" s="1014"/>
      <c r="O28" s="938"/>
      <c r="P28" s="939"/>
      <c r="Q28" s="939"/>
      <c r="R28" s="939"/>
      <c r="S28" s="939"/>
      <c r="T28" s="939"/>
      <c r="U28" s="939"/>
      <c r="V28" s="939"/>
      <c r="W28" s="939"/>
      <c r="X28" s="939"/>
      <c r="Y28" s="939"/>
      <c r="Z28" s="939"/>
    </row>
    <row r="29" spans="1:26" ht="13.5" customHeight="1">
      <c r="A29" s="1048" t="s">
        <v>477</v>
      </c>
      <c r="B29" s="1144" t="s">
        <v>1336</v>
      </c>
      <c r="C29" s="1300">
        <v>3</v>
      </c>
      <c r="D29" s="1301"/>
      <c r="E29" s="1300">
        <v>1</v>
      </c>
      <c r="F29" s="1302"/>
      <c r="G29" s="1300">
        <v>9</v>
      </c>
      <c r="H29" s="1298">
        <f t="shared" si="8"/>
        <v>27</v>
      </c>
      <c r="I29" s="1298">
        <f t="shared" ref="I29:I32" si="9">C29*E29*16.5*2</f>
        <v>99</v>
      </c>
      <c r="J29" s="1299">
        <v>99</v>
      </c>
      <c r="K29" s="1149"/>
      <c r="L29" s="1151"/>
      <c r="M29" s="1014"/>
      <c r="N29" s="1014"/>
      <c r="O29" s="938"/>
      <c r="P29" s="939"/>
      <c r="Q29" s="939"/>
      <c r="R29" s="939"/>
      <c r="S29" s="939"/>
      <c r="T29" s="939"/>
      <c r="U29" s="939"/>
      <c r="V29" s="939"/>
      <c r="W29" s="939"/>
      <c r="X29" s="939"/>
      <c r="Y29" s="939"/>
      <c r="Z29" s="939"/>
    </row>
    <row r="30" spans="1:26" ht="12.75" customHeight="1">
      <c r="A30" s="1048" t="s">
        <v>479</v>
      </c>
      <c r="B30" s="1144" t="s">
        <v>1337</v>
      </c>
      <c r="C30" s="1300">
        <v>3</v>
      </c>
      <c r="D30" s="1301"/>
      <c r="E30" s="1300">
        <v>1</v>
      </c>
      <c r="F30" s="1302"/>
      <c r="G30" s="1300">
        <v>9</v>
      </c>
      <c r="H30" s="1298">
        <f t="shared" si="8"/>
        <v>27</v>
      </c>
      <c r="I30" s="1298">
        <f t="shared" si="9"/>
        <v>99</v>
      </c>
      <c r="J30" s="1299">
        <v>99</v>
      </c>
      <c r="K30" s="1149"/>
      <c r="L30" s="1151"/>
      <c r="M30" s="1014"/>
      <c r="N30" s="1014"/>
      <c r="O30" s="938"/>
      <c r="P30" s="939"/>
      <c r="Q30" s="939"/>
      <c r="R30" s="939"/>
      <c r="S30" s="939"/>
      <c r="T30" s="939"/>
      <c r="U30" s="939"/>
      <c r="V30" s="939"/>
      <c r="W30" s="939"/>
      <c r="X30" s="939"/>
      <c r="Y30" s="939"/>
      <c r="Z30" s="939"/>
    </row>
    <row r="31" spans="1:26" ht="15.75" customHeight="1">
      <c r="A31" s="1048" t="s">
        <v>482</v>
      </c>
      <c r="B31" s="1144" t="s">
        <v>1338</v>
      </c>
      <c r="C31" s="1300">
        <v>3</v>
      </c>
      <c r="D31" s="1301"/>
      <c r="E31" s="1300">
        <v>1</v>
      </c>
      <c r="F31" s="1302"/>
      <c r="G31" s="1300">
        <v>9</v>
      </c>
      <c r="H31" s="1298">
        <f t="shared" si="8"/>
        <v>27</v>
      </c>
      <c r="I31" s="1298">
        <f t="shared" si="9"/>
        <v>99</v>
      </c>
      <c r="J31" s="1149">
        <f t="shared" ref="J31:J32" si="10">I31</f>
        <v>99</v>
      </c>
      <c r="K31" s="1149"/>
      <c r="L31" s="1151"/>
      <c r="M31" s="1014"/>
      <c r="N31" s="1014"/>
      <c r="O31" s="938"/>
      <c r="P31" s="939"/>
      <c r="Q31" s="939"/>
      <c r="R31" s="939"/>
      <c r="S31" s="939"/>
      <c r="T31" s="939"/>
      <c r="U31" s="939"/>
      <c r="V31" s="939"/>
      <c r="W31" s="939"/>
      <c r="X31" s="939"/>
      <c r="Y31" s="939"/>
      <c r="Z31" s="939"/>
    </row>
    <row r="32" spans="1:26" ht="15.75" customHeight="1">
      <c r="A32" s="1048" t="s">
        <v>485</v>
      </c>
      <c r="B32" s="1144" t="s">
        <v>1339</v>
      </c>
      <c r="C32" s="1300">
        <v>3</v>
      </c>
      <c r="D32" s="1301"/>
      <c r="E32" s="1300">
        <v>1</v>
      </c>
      <c r="F32" s="1302"/>
      <c r="G32" s="1300">
        <v>9</v>
      </c>
      <c r="H32" s="1298">
        <f t="shared" si="8"/>
        <v>27</v>
      </c>
      <c r="I32" s="1298">
        <f t="shared" si="9"/>
        <v>99</v>
      </c>
      <c r="J32" s="1149">
        <f t="shared" si="10"/>
        <v>99</v>
      </c>
      <c r="K32" s="1149"/>
      <c r="L32" s="1151"/>
      <c r="M32" s="1014"/>
      <c r="N32" s="1014"/>
      <c r="O32" s="938"/>
      <c r="P32" s="939"/>
      <c r="Q32" s="939"/>
      <c r="R32" s="939"/>
      <c r="S32" s="939"/>
      <c r="T32" s="939"/>
      <c r="U32" s="939"/>
      <c r="V32" s="939"/>
      <c r="W32" s="939"/>
      <c r="X32" s="939"/>
      <c r="Y32" s="939"/>
      <c r="Z32" s="939"/>
    </row>
    <row r="33" spans="1:26" ht="15.75" customHeight="1">
      <c r="A33" s="1020" t="s">
        <v>220</v>
      </c>
      <c r="B33" s="1021" t="s">
        <v>1136</v>
      </c>
      <c r="C33" s="1022"/>
      <c r="D33" s="1023"/>
      <c r="E33" s="1022"/>
      <c r="F33" s="1024"/>
      <c r="G33" s="1022"/>
      <c r="H33" s="1025">
        <f t="shared" ref="H33:L33" si="11">SUM(H34:H37)</f>
        <v>900</v>
      </c>
      <c r="I33" s="1026">
        <f t="shared" si="11"/>
        <v>781.875</v>
      </c>
      <c r="J33" s="1026">
        <f t="shared" si="11"/>
        <v>781.875</v>
      </c>
      <c r="K33" s="1026">
        <f t="shared" si="11"/>
        <v>0</v>
      </c>
      <c r="L33" s="1026">
        <f t="shared" si="11"/>
        <v>0</v>
      </c>
      <c r="M33" s="1006"/>
      <c r="N33" s="1006"/>
      <c r="O33" s="936"/>
      <c r="P33" s="937"/>
      <c r="Q33" s="937"/>
      <c r="R33" s="937"/>
      <c r="S33" s="937"/>
      <c r="T33" s="937"/>
      <c r="U33" s="937"/>
      <c r="V33" s="937"/>
      <c r="W33" s="937"/>
      <c r="X33" s="937"/>
      <c r="Y33" s="937"/>
      <c r="Z33" s="937"/>
    </row>
    <row r="34" spans="1:26" ht="15.75" customHeight="1">
      <c r="A34" s="1087" t="s">
        <v>584</v>
      </c>
      <c r="B34" s="1127" t="s">
        <v>1137</v>
      </c>
      <c r="C34" s="1022">
        <v>6</v>
      </c>
      <c r="D34" s="1296">
        <v>14</v>
      </c>
      <c r="E34" s="1296">
        <v>5</v>
      </c>
      <c r="F34" s="1024"/>
      <c r="G34" s="1296">
        <v>49</v>
      </c>
      <c r="H34" s="1118">
        <f t="shared" ref="H34:H36" si="12">C34*G34</f>
        <v>294</v>
      </c>
      <c r="I34" s="1298">
        <f t="shared" ref="I34:I36" si="13">E34*34.75*1.5</f>
        <v>260.625</v>
      </c>
      <c r="J34" s="1024">
        <f t="shared" ref="J34:J36" si="14">I34</f>
        <v>260.625</v>
      </c>
      <c r="K34" s="1024"/>
      <c r="L34" s="1147"/>
      <c r="M34" s="1029"/>
      <c r="N34" s="1029"/>
      <c r="O34" s="955"/>
      <c r="P34" s="956"/>
      <c r="Q34" s="956"/>
      <c r="R34" s="956"/>
      <c r="S34" s="956"/>
      <c r="T34" s="956"/>
      <c r="U34" s="956"/>
      <c r="V34" s="956"/>
      <c r="W34" s="956"/>
      <c r="X34" s="956"/>
      <c r="Y34" s="956"/>
      <c r="Z34" s="956"/>
    </row>
    <row r="35" spans="1:26" ht="15.75" customHeight="1">
      <c r="A35" s="1087" t="s">
        <v>586</v>
      </c>
      <c r="B35" s="1129" t="s">
        <v>1097</v>
      </c>
      <c r="C35" s="1303">
        <v>15</v>
      </c>
      <c r="D35" s="1296">
        <v>35</v>
      </c>
      <c r="E35" s="1296">
        <v>5</v>
      </c>
      <c r="F35" s="1024"/>
      <c r="G35" s="1296">
        <v>11</v>
      </c>
      <c r="H35" s="1118">
        <f t="shared" si="12"/>
        <v>165</v>
      </c>
      <c r="I35" s="1298">
        <f t="shared" si="13"/>
        <v>260.625</v>
      </c>
      <c r="J35" s="1024">
        <f t="shared" si="14"/>
        <v>260.625</v>
      </c>
      <c r="K35" s="1024"/>
      <c r="L35" s="1147"/>
      <c r="M35" s="1029"/>
      <c r="N35" s="1029"/>
      <c r="O35" s="955"/>
      <c r="P35" s="956"/>
      <c r="Q35" s="956"/>
      <c r="R35" s="956"/>
      <c r="S35" s="956"/>
      <c r="T35" s="956"/>
      <c r="U35" s="956"/>
      <c r="V35" s="956"/>
      <c r="W35" s="956"/>
      <c r="X35" s="956"/>
      <c r="Y35" s="956"/>
      <c r="Z35" s="956"/>
    </row>
    <row r="36" spans="1:26" ht="15.75" customHeight="1">
      <c r="A36" s="1087" t="s">
        <v>587</v>
      </c>
      <c r="B36" s="1129" t="s">
        <v>1138</v>
      </c>
      <c r="C36" s="1022">
        <v>9</v>
      </c>
      <c r="D36" s="1296">
        <v>21</v>
      </c>
      <c r="E36" s="1296">
        <v>5</v>
      </c>
      <c r="F36" s="1024"/>
      <c r="G36" s="1296">
        <v>49</v>
      </c>
      <c r="H36" s="1118">
        <f t="shared" si="12"/>
        <v>441</v>
      </c>
      <c r="I36" s="1298">
        <f t="shared" si="13"/>
        <v>260.625</v>
      </c>
      <c r="J36" s="1024">
        <f t="shared" si="14"/>
        <v>260.625</v>
      </c>
      <c r="K36" s="1024"/>
      <c r="L36" s="1147"/>
      <c r="M36" s="1029"/>
      <c r="N36" s="1029"/>
      <c r="O36" s="955"/>
      <c r="P36" s="956"/>
      <c r="Q36" s="956"/>
      <c r="R36" s="956"/>
      <c r="S36" s="956"/>
      <c r="T36" s="956"/>
      <c r="U36" s="956"/>
      <c r="V36" s="956"/>
      <c r="W36" s="956"/>
      <c r="X36" s="956"/>
      <c r="Y36" s="956"/>
      <c r="Z36" s="956"/>
    </row>
    <row r="37" spans="1:26" ht="15.75" customHeight="1">
      <c r="A37" s="1092" t="s">
        <v>589</v>
      </c>
      <c r="B37" s="1130" t="s">
        <v>1101</v>
      </c>
      <c r="C37" s="1148">
        <v>30</v>
      </c>
      <c r="D37" s="1300"/>
      <c r="E37" s="1300"/>
      <c r="F37" s="1149"/>
      <c r="G37" s="1300"/>
      <c r="H37" s="1132">
        <f>D37*G37</f>
        <v>0</v>
      </c>
      <c r="I37" s="1150">
        <f>D37*G37*16.5*2</f>
        <v>0</v>
      </c>
      <c r="J37" s="1149"/>
      <c r="K37" s="1149"/>
      <c r="L37" s="1151"/>
      <c r="M37" s="1036"/>
      <c r="N37" s="1036"/>
      <c r="O37" s="961"/>
      <c r="P37" s="962"/>
      <c r="Q37" s="962"/>
      <c r="R37" s="962"/>
      <c r="S37" s="962"/>
      <c r="T37" s="962"/>
      <c r="U37" s="962"/>
      <c r="V37" s="962"/>
      <c r="W37" s="962"/>
      <c r="X37" s="962"/>
      <c r="Y37" s="962"/>
      <c r="Z37" s="962"/>
    </row>
    <row r="38" spans="1:26" ht="44.25" customHeight="1">
      <c r="A38" s="1042" t="s">
        <v>1140</v>
      </c>
      <c r="B38" s="1043" t="s">
        <v>1340</v>
      </c>
      <c r="C38" s="1044">
        <f>SUM(C49:C51)</f>
        <v>0</v>
      </c>
      <c r="D38" s="1045"/>
      <c r="E38" s="1044">
        <f>SUM(E49:E51)</f>
        <v>0</v>
      </c>
      <c r="F38" s="1046"/>
      <c r="G38" s="1047">
        <f>SUM(G49:G51)</f>
        <v>0</v>
      </c>
      <c r="H38" s="1025">
        <f>SUM(H39:H51)</f>
        <v>1650</v>
      </c>
      <c r="I38" s="1025">
        <f>SUM(I49:I51)</f>
        <v>0</v>
      </c>
      <c r="J38" s="1025">
        <f>SUM(J39:J51)</f>
        <v>1251</v>
      </c>
      <c r="K38" s="1025">
        <f>SUM(K49:K51)</f>
        <v>0</v>
      </c>
      <c r="L38" s="1025">
        <f>SUM(L39:L51)</f>
        <v>312.75</v>
      </c>
      <c r="M38" s="1006"/>
      <c r="N38" s="1006"/>
      <c r="O38" s="936"/>
      <c r="P38" s="937"/>
      <c r="Q38" s="937"/>
      <c r="R38" s="937"/>
      <c r="S38" s="937"/>
      <c r="T38" s="937"/>
      <c r="U38" s="937"/>
      <c r="V38" s="937"/>
      <c r="W38" s="937"/>
      <c r="X38" s="937"/>
      <c r="Y38" s="937"/>
      <c r="Z38" s="937"/>
    </row>
    <row r="39" spans="1:26" ht="15.75" customHeight="1">
      <c r="A39" s="1048" t="s">
        <v>459</v>
      </c>
      <c r="B39" s="1127" t="s">
        <v>1341</v>
      </c>
      <c r="C39" s="1296">
        <v>3</v>
      </c>
      <c r="D39" s="1297"/>
      <c r="E39" s="1296">
        <v>6</v>
      </c>
      <c r="F39" s="1024"/>
      <c r="G39" s="1296">
        <v>110</v>
      </c>
      <c r="H39" s="1298">
        <f t="shared" ref="H39:H43" si="15">C39*G39</f>
        <v>330</v>
      </c>
      <c r="I39" s="1298">
        <f t="shared" ref="I39:I43" si="16">E39*34.75*1.5</f>
        <v>312.75</v>
      </c>
      <c r="J39" s="1299">
        <f t="shared" ref="J39:J40" si="17">I39</f>
        <v>312.75</v>
      </c>
      <c r="K39" s="993"/>
      <c r="L39" s="996"/>
      <c r="M39" s="995"/>
      <c r="N39" s="995"/>
      <c r="O39" s="923"/>
      <c r="P39" s="924"/>
      <c r="Q39" s="924"/>
      <c r="R39" s="924"/>
      <c r="S39" s="924"/>
      <c r="T39" s="924"/>
      <c r="U39" s="924"/>
      <c r="V39" s="924"/>
      <c r="W39" s="924"/>
      <c r="X39" s="924"/>
      <c r="Y39" s="924"/>
      <c r="Z39" s="924"/>
    </row>
    <row r="40" spans="1:26" ht="15.75" customHeight="1">
      <c r="A40" s="1048" t="s">
        <v>462</v>
      </c>
      <c r="B40" s="1127" t="s">
        <v>1342</v>
      </c>
      <c r="C40" s="1296">
        <v>3</v>
      </c>
      <c r="D40" s="1297"/>
      <c r="E40" s="1296">
        <v>6</v>
      </c>
      <c r="F40" s="1024"/>
      <c r="G40" s="1296">
        <v>110</v>
      </c>
      <c r="H40" s="1298">
        <f t="shared" si="15"/>
        <v>330</v>
      </c>
      <c r="I40" s="1298">
        <f t="shared" si="16"/>
        <v>312.75</v>
      </c>
      <c r="J40" s="1299">
        <f t="shared" si="17"/>
        <v>312.75</v>
      </c>
      <c r="K40" s="993"/>
      <c r="L40" s="996"/>
      <c r="M40" s="995"/>
      <c r="N40" s="995"/>
      <c r="O40" s="923"/>
      <c r="P40" s="924"/>
      <c r="Q40" s="924"/>
      <c r="R40" s="924"/>
      <c r="S40" s="924"/>
      <c r="T40" s="924"/>
      <c r="U40" s="924"/>
      <c r="V40" s="924"/>
      <c r="W40" s="924"/>
      <c r="X40" s="924"/>
      <c r="Y40" s="924"/>
      <c r="Z40" s="924"/>
    </row>
    <row r="41" spans="1:26" ht="15.75" customHeight="1">
      <c r="A41" s="1048" t="s">
        <v>465</v>
      </c>
      <c r="B41" s="1127" t="s">
        <v>1343</v>
      </c>
      <c r="C41" s="1296">
        <v>3</v>
      </c>
      <c r="D41" s="1297"/>
      <c r="E41" s="1296">
        <v>6</v>
      </c>
      <c r="F41" s="1024"/>
      <c r="G41" s="1296">
        <v>110</v>
      </c>
      <c r="H41" s="1298">
        <f t="shared" si="15"/>
        <v>330</v>
      </c>
      <c r="I41" s="1298">
        <f t="shared" si="16"/>
        <v>312.75</v>
      </c>
      <c r="K41" s="993"/>
      <c r="L41" s="1299">
        <f>I41</f>
        <v>312.75</v>
      </c>
      <c r="M41" s="995"/>
      <c r="N41" s="995"/>
      <c r="O41" s="923"/>
      <c r="P41" s="924"/>
      <c r="Q41" s="924"/>
      <c r="R41" s="924"/>
      <c r="S41" s="924"/>
      <c r="T41" s="924"/>
      <c r="U41" s="924"/>
      <c r="V41" s="924"/>
      <c r="W41" s="924"/>
      <c r="X41" s="924"/>
      <c r="Y41" s="924"/>
      <c r="Z41" s="924"/>
    </row>
    <row r="42" spans="1:26" ht="15.75" customHeight="1">
      <c r="A42" s="1048" t="s">
        <v>468</v>
      </c>
      <c r="B42" s="1127" t="s">
        <v>1344</v>
      </c>
      <c r="C42" s="1296">
        <v>3</v>
      </c>
      <c r="D42" s="1297"/>
      <c r="E42" s="1296">
        <v>6</v>
      </c>
      <c r="F42" s="1024"/>
      <c r="G42" s="1296">
        <v>110</v>
      </c>
      <c r="H42" s="1298">
        <f t="shared" si="15"/>
        <v>330</v>
      </c>
      <c r="I42" s="1298">
        <f t="shared" si="16"/>
        <v>312.75</v>
      </c>
      <c r="J42" s="1299">
        <f t="shared" ref="J42:J43" si="18">I42</f>
        <v>312.75</v>
      </c>
      <c r="K42" s="993"/>
      <c r="L42" s="996"/>
      <c r="M42" s="995"/>
      <c r="N42" s="995"/>
      <c r="O42" s="923"/>
      <c r="P42" s="924"/>
      <c r="Q42" s="924"/>
      <c r="R42" s="924"/>
      <c r="S42" s="924"/>
      <c r="T42" s="924"/>
      <c r="U42" s="924"/>
      <c r="V42" s="924"/>
      <c r="W42" s="924"/>
      <c r="X42" s="924"/>
      <c r="Y42" s="924"/>
      <c r="Z42" s="924"/>
    </row>
    <row r="43" spans="1:26" ht="15.75" customHeight="1">
      <c r="A43" s="1048" t="s">
        <v>471</v>
      </c>
      <c r="B43" s="1127" t="s">
        <v>1345</v>
      </c>
      <c r="C43" s="1296">
        <v>3</v>
      </c>
      <c r="D43" s="1297"/>
      <c r="E43" s="1296">
        <v>6</v>
      </c>
      <c r="F43" s="1024"/>
      <c r="G43" s="1296">
        <v>110</v>
      </c>
      <c r="H43" s="1298">
        <f t="shared" si="15"/>
        <v>330</v>
      </c>
      <c r="I43" s="1298">
        <f t="shared" si="16"/>
        <v>312.75</v>
      </c>
      <c r="J43" s="1299">
        <f t="shared" si="18"/>
        <v>312.75</v>
      </c>
      <c r="K43" s="1024"/>
      <c r="L43" s="1147"/>
      <c r="M43" s="1006"/>
      <c r="N43" s="1006"/>
      <c r="O43" s="936"/>
      <c r="P43" s="937"/>
      <c r="Q43" s="937"/>
      <c r="R43" s="937"/>
      <c r="S43" s="937"/>
      <c r="T43" s="937"/>
      <c r="U43" s="937"/>
      <c r="V43" s="937"/>
      <c r="W43" s="937"/>
      <c r="X43" s="937"/>
      <c r="Y43" s="937"/>
      <c r="Z43" s="937"/>
    </row>
    <row r="44" spans="1:26" ht="18" customHeight="1">
      <c r="A44" s="1304"/>
      <c r="B44" s="1305"/>
      <c r="C44" s="1306"/>
      <c r="D44" s="1307"/>
      <c r="E44" s="1308"/>
      <c r="F44" s="1309"/>
      <c r="G44" s="1308"/>
      <c r="H44" s="1310"/>
      <c r="I44" s="1310"/>
      <c r="J44" s="1311"/>
      <c r="K44" s="1312"/>
      <c r="L44" s="1313"/>
      <c r="M44" s="1314"/>
      <c r="N44" s="1314"/>
      <c r="O44" s="936"/>
      <c r="P44" s="937"/>
      <c r="Q44" s="937"/>
      <c r="R44" s="937"/>
      <c r="S44" s="937"/>
      <c r="T44" s="937"/>
      <c r="U44" s="937"/>
      <c r="V44" s="937"/>
      <c r="W44" s="937"/>
      <c r="X44" s="937"/>
      <c r="Y44" s="937"/>
      <c r="Z44" s="937"/>
    </row>
    <row r="45" spans="1:26" ht="18" customHeight="1">
      <c r="A45" s="1304"/>
      <c r="B45" s="1305"/>
      <c r="C45" s="1306"/>
      <c r="D45" s="1307"/>
      <c r="E45" s="1308"/>
      <c r="F45" s="1309"/>
      <c r="G45" s="1308"/>
      <c r="H45" s="1310"/>
      <c r="I45" s="1310"/>
      <c r="J45" s="1315"/>
      <c r="K45" s="1312"/>
      <c r="L45" s="1311"/>
      <c r="M45" s="1314"/>
      <c r="N45" s="1314"/>
      <c r="O45" s="936"/>
      <c r="P45" s="937"/>
      <c r="Q45" s="937"/>
      <c r="R45" s="937"/>
      <c r="S45" s="937"/>
      <c r="T45" s="937"/>
      <c r="U45" s="937"/>
      <c r="V45" s="937"/>
      <c r="W45" s="937"/>
      <c r="X45" s="937"/>
      <c r="Y45" s="937"/>
      <c r="Z45" s="937"/>
    </row>
    <row r="46" spans="1:26" ht="18" customHeight="1">
      <c r="A46" s="1304"/>
      <c r="B46" s="1305"/>
      <c r="C46" s="1306"/>
      <c r="D46" s="1307"/>
      <c r="E46" s="1308"/>
      <c r="F46" s="1309"/>
      <c r="G46" s="1308"/>
      <c r="H46" s="1310"/>
      <c r="I46" s="1310"/>
      <c r="J46" s="1311"/>
      <c r="K46" s="1312"/>
      <c r="L46" s="1313"/>
      <c r="M46" s="1314"/>
      <c r="N46" s="1314"/>
      <c r="O46" s="936"/>
      <c r="P46" s="937"/>
      <c r="Q46" s="937"/>
      <c r="R46" s="937"/>
      <c r="S46" s="937"/>
      <c r="T46" s="937"/>
      <c r="U46" s="937"/>
      <c r="V46" s="937"/>
      <c r="W46" s="937"/>
      <c r="X46" s="937"/>
      <c r="Y46" s="937"/>
      <c r="Z46" s="937"/>
    </row>
    <row r="47" spans="1:26" ht="18" customHeight="1">
      <c r="A47" s="1304"/>
      <c r="B47" s="1305"/>
      <c r="C47" s="1306"/>
      <c r="D47" s="1307"/>
      <c r="E47" s="1308"/>
      <c r="F47" s="1309"/>
      <c r="G47" s="1308"/>
      <c r="H47" s="1310"/>
      <c r="I47" s="1310"/>
      <c r="J47" s="1311"/>
      <c r="K47" s="1312"/>
      <c r="L47" s="1313"/>
      <c r="M47" s="1314"/>
      <c r="N47" s="1314"/>
      <c r="O47" s="936"/>
      <c r="P47" s="937"/>
      <c r="Q47" s="937"/>
      <c r="R47" s="937"/>
      <c r="S47" s="937"/>
      <c r="T47" s="937"/>
      <c r="U47" s="937"/>
      <c r="V47" s="937"/>
      <c r="W47" s="937"/>
      <c r="X47" s="937"/>
      <c r="Y47" s="937"/>
      <c r="Z47" s="937"/>
    </row>
    <row r="48" spans="1:26" ht="18" customHeight="1">
      <c r="A48" s="1304"/>
      <c r="B48" s="1305"/>
      <c r="C48" s="1306"/>
      <c r="D48" s="1307"/>
      <c r="E48" s="1308"/>
      <c r="F48" s="1309"/>
      <c r="G48" s="1308"/>
      <c r="H48" s="1310"/>
      <c r="I48" s="1310"/>
      <c r="J48" s="1311"/>
      <c r="K48" s="1312"/>
      <c r="L48" s="1313"/>
      <c r="M48" s="1314"/>
      <c r="N48" s="1314"/>
      <c r="O48" s="936"/>
      <c r="P48" s="937"/>
      <c r="Q48" s="937"/>
      <c r="R48" s="937"/>
      <c r="S48" s="937"/>
      <c r="T48" s="937"/>
      <c r="U48" s="937"/>
      <c r="V48" s="937"/>
      <c r="W48" s="937"/>
      <c r="X48" s="937"/>
      <c r="Y48" s="937"/>
      <c r="Z48" s="937"/>
    </row>
    <row r="49" spans="1:26" ht="15.75" customHeight="1">
      <c r="A49" s="1304"/>
      <c r="B49" s="1305"/>
      <c r="C49" s="1306"/>
      <c r="D49" s="1307"/>
      <c r="E49" s="1308"/>
      <c r="F49" s="1309"/>
      <c r="G49" s="1308"/>
      <c r="H49" s="1310"/>
      <c r="I49" s="1310"/>
      <c r="J49" s="1311"/>
      <c r="K49" s="1309"/>
      <c r="L49" s="1316"/>
      <c r="M49" s="1314"/>
      <c r="N49" s="1314"/>
      <c r="O49" s="936"/>
      <c r="P49" s="937"/>
      <c r="Q49" s="937"/>
      <c r="R49" s="937"/>
      <c r="S49" s="937"/>
      <c r="T49" s="937"/>
      <c r="U49" s="937"/>
      <c r="V49" s="937"/>
      <c r="W49" s="937"/>
      <c r="X49" s="937"/>
      <c r="Y49" s="937"/>
      <c r="Z49" s="937"/>
    </row>
    <row r="50" spans="1:26" ht="15.75" customHeight="1">
      <c r="A50" s="1304"/>
      <c r="B50" s="1305"/>
      <c r="C50" s="1306"/>
      <c r="D50" s="1307"/>
      <c r="E50" s="1308"/>
      <c r="F50" s="1309"/>
      <c r="G50" s="1308"/>
      <c r="H50" s="1310"/>
      <c r="I50" s="1310"/>
      <c r="J50" s="1311"/>
      <c r="K50" s="1309"/>
      <c r="L50" s="1316"/>
      <c r="M50" s="1314"/>
      <c r="N50" s="1314"/>
      <c r="O50" s="936"/>
      <c r="P50" s="937"/>
      <c r="Q50" s="937"/>
      <c r="R50" s="937"/>
      <c r="S50" s="937"/>
      <c r="T50" s="937"/>
      <c r="U50" s="937"/>
      <c r="V50" s="937"/>
      <c r="W50" s="937"/>
      <c r="X50" s="937"/>
      <c r="Y50" s="937"/>
      <c r="Z50" s="937"/>
    </row>
    <row r="51" spans="1:26" ht="15.75" customHeight="1">
      <c r="A51" s="1304"/>
      <c r="B51" s="1305"/>
      <c r="C51" s="1306"/>
      <c r="D51" s="1307"/>
      <c r="E51" s="1308"/>
      <c r="F51" s="1309"/>
      <c r="G51" s="1308"/>
      <c r="H51" s="1310"/>
      <c r="I51" s="1310"/>
      <c r="J51" s="1311"/>
      <c r="K51" s="1309"/>
      <c r="L51" s="1316"/>
      <c r="M51" s="1314"/>
      <c r="N51" s="1314"/>
      <c r="O51" s="936"/>
      <c r="P51" s="937"/>
      <c r="Q51" s="937"/>
      <c r="R51" s="937"/>
      <c r="S51" s="937"/>
      <c r="T51" s="937"/>
      <c r="U51" s="937"/>
      <c r="V51" s="937"/>
      <c r="W51" s="937"/>
      <c r="X51" s="937"/>
      <c r="Y51" s="937"/>
      <c r="Z51" s="937"/>
    </row>
    <row r="52" spans="1:26" ht="39.75" customHeight="1">
      <c r="A52" s="410" t="s">
        <v>87</v>
      </c>
      <c r="B52" s="411" t="s">
        <v>644</v>
      </c>
      <c r="C52" s="412">
        <f t="shared" ref="C52:L52" si="19">SUM(C38+C14)</f>
        <v>9</v>
      </c>
      <c r="D52" s="412">
        <f t="shared" si="19"/>
        <v>0</v>
      </c>
      <c r="E52" s="412">
        <f t="shared" si="19"/>
        <v>3</v>
      </c>
      <c r="F52" s="412">
        <f t="shared" si="19"/>
        <v>0</v>
      </c>
      <c r="G52" s="412">
        <f t="shared" si="19"/>
        <v>27</v>
      </c>
      <c r="H52" s="412">
        <f t="shared" si="19"/>
        <v>1731</v>
      </c>
      <c r="I52" s="412">
        <f t="shared" si="19"/>
        <v>3789</v>
      </c>
      <c r="J52" s="412">
        <f t="shared" si="19"/>
        <v>3012.75</v>
      </c>
      <c r="K52" s="412">
        <f t="shared" si="19"/>
        <v>0</v>
      </c>
      <c r="L52" s="412">
        <f t="shared" si="19"/>
        <v>1350</v>
      </c>
      <c r="M52" s="372"/>
      <c r="N52" s="372"/>
      <c r="O52" s="423"/>
      <c r="P52" s="324"/>
      <c r="Q52" s="324"/>
      <c r="R52" s="324"/>
      <c r="S52" s="324"/>
      <c r="T52" s="324"/>
      <c r="U52" s="324"/>
      <c r="V52" s="324"/>
      <c r="W52" s="324"/>
      <c r="X52" s="324"/>
      <c r="Y52" s="324"/>
      <c r="Z52" s="324"/>
    </row>
    <row r="53" spans="1:26" ht="14.25" customHeight="1">
      <c r="A53" s="1317"/>
      <c r="B53" s="1318"/>
      <c r="C53" s="1319"/>
      <c r="D53" s="1320"/>
      <c r="E53" s="1319"/>
      <c r="F53" s="1321"/>
      <c r="G53" s="1319"/>
      <c r="H53" s="1322"/>
      <c r="I53" s="1323"/>
      <c r="J53" s="1321"/>
      <c r="K53" s="1321"/>
      <c r="L53" s="1321"/>
      <c r="M53" s="10"/>
      <c r="N53" s="10"/>
      <c r="O53" s="10"/>
      <c r="P53" s="324"/>
      <c r="Q53" s="324"/>
      <c r="R53" s="52"/>
      <c r="S53" s="52"/>
      <c r="T53" s="52"/>
      <c r="U53" s="52"/>
      <c r="V53" s="52"/>
      <c r="W53" s="52"/>
      <c r="X53" s="52"/>
      <c r="Y53" s="52"/>
      <c r="Z53" s="52"/>
    </row>
    <row r="54" spans="1:26" ht="13.5" customHeight="1">
      <c r="A54" s="1"/>
      <c r="B54" s="1"/>
      <c r="C54" s="13"/>
      <c r="D54" s="559"/>
      <c r="E54" s="13"/>
      <c r="F54" s="13"/>
      <c r="G54" s="13"/>
      <c r="H54" s="13"/>
      <c r="I54" s="2875" t="s">
        <v>647</v>
      </c>
      <c r="J54" s="2874"/>
      <c r="K54" s="2874"/>
      <c r="L54" s="2874"/>
      <c r="M54" s="13"/>
      <c r="N54" s="13"/>
      <c r="O54" s="13"/>
      <c r="P54" s="52"/>
      <c r="Q54" s="52"/>
      <c r="R54" s="52"/>
      <c r="S54" s="52"/>
      <c r="T54" s="52"/>
      <c r="U54" s="52"/>
      <c r="V54" s="52"/>
      <c r="W54" s="52"/>
      <c r="X54" s="52"/>
      <c r="Y54" s="52"/>
      <c r="Z54" s="52"/>
    </row>
    <row r="55" spans="1:26" ht="14.25" customHeight="1">
      <c r="A55" s="17"/>
      <c r="B55" s="17" t="s">
        <v>648</v>
      </c>
      <c r="C55" s="2"/>
      <c r="D55" s="560"/>
      <c r="E55" s="561" t="s">
        <v>649</v>
      </c>
      <c r="F55" s="2"/>
      <c r="G55" s="2"/>
      <c r="H55" s="2"/>
      <c r="I55" s="2938" t="s">
        <v>650</v>
      </c>
      <c r="J55" s="2874"/>
      <c r="K55" s="2874"/>
      <c r="L55" s="2874"/>
      <c r="M55" s="10"/>
      <c r="N55" s="10"/>
      <c r="O55" s="10"/>
      <c r="P55" s="427"/>
      <c r="Q55" s="427"/>
      <c r="R55" s="427"/>
      <c r="S55" s="427"/>
      <c r="T55" s="427"/>
      <c r="U55" s="427"/>
      <c r="V55" s="427"/>
      <c r="W55" s="427"/>
      <c r="X55" s="427"/>
      <c r="Y55" s="427"/>
      <c r="Z55" s="427"/>
    </row>
    <row r="56" spans="1:26" ht="14.25" customHeight="1">
      <c r="A56" s="1"/>
      <c r="B56" s="36" t="s">
        <v>651</v>
      </c>
      <c r="C56" s="19"/>
      <c r="D56" s="562"/>
      <c r="E56" s="19"/>
      <c r="F56" s="19"/>
      <c r="G56" s="19"/>
      <c r="H56" s="19"/>
      <c r="I56" s="19"/>
      <c r="J56" s="15"/>
      <c r="K56" s="563"/>
      <c r="L56" s="563"/>
      <c r="M56" s="13"/>
      <c r="N56" s="13"/>
      <c r="O56" s="13"/>
      <c r="P56" s="52"/>
      <c r="Q56" s="52"/>
      <c r="R56" s="52"/>
      <c r="S56" s="52"/>
      <c r="T56" s="52"/>
      <c r="U56" s="52"/>
      <c r="V56" s="52"/>
      <c r="W56" s="52"/>
      <c r="X56" s="52"/>
      <c r="Y56" s="52"/>
      <c r="Z56" s="52"/>
    </row>
    <row r="57" spans="1:26" ht="14.25" customHeight="1">
      <c r="A57" s="1"/>
      <c r="B57" s="1"/>
      <c r="C57" s="19"/>
      <c r="D57" s="562"/>
      <c r="E57" s="19"/>
      <c r="F57" s="19"/>
      <c r="G57" s="19"/>
      <c r="H57" s="19"/>
      <c r="I57" s="19"/>
      <c r="J57" s="15"/>
      <c r="K57" s="563"/>
      <c r="L57" s="563"/>
      <c r="M57" s="13"/>
      <c r="N57" s="13"/>
      <c r="O57" s="13"/>
      <c r="P57" s="52"/>
      <c r="Q57" s="52"/>
      <c r="R57" s="52"/>
      <c r="S57" s="52"/>
      <c r="T57" s="52"/>
      <c r="U57" s="52"/>
      <c r="V57" s="52"/>
      <c r="W57" s="52"/>
      <c r="X57" s="52"/>
      <c r="Y57" s="52"/>
      <c r="Z57" s="52"/>
    </row>
    <row r="58" spans="1:26" ht="14.25" customHeight="1">
      <c r="A58" s="1"/>
      <c r="B58" s="1"/>
      <c r="C58" s="19"/>
      <c r="D58" s="562"/>
      <c r="E58" s="19"/>
      <c r="F58" s="19"/>
      <c r="G58" s="19"/>
      <c r="H58" s="19"/>
      <c r="I58" s="19"/>
      <c r="J58" s="15"/>
      <c r="K58" s="563"/>
      <c r="L58" s="563"/>
      <c r="M58" s="13"/>
      <c r="N58" s="13"/>
      <c r="O58" s="13"/>
      <c r="P58" s="52"/>
      <c r="Q58" s="52"/>
      <c r="R58" s="52"/>
      <c r="S58" s="52"/>
      <c r="T58" s="52"/>
      <c r="U58" s="52"/>
      <c r="V58" s="52"/>
      <c r="W58" s="52"/>
      <c r="X58" s="52"/>
      <c r="Y58" s="52"/>
      <c r="Z58" s="52"/>
    </row>
    <row r="59" spans="1:26" ht="14.25" customHeight="1">
      <c r="A59" s="1"/>
      <c r="B59" s="1"/>
      <c r="C59" s="19"/>
      <c r="D59" s="562"/>
      <c r="E59" s="19"/>
      <c r="F59" s="19"/>
      <c r="G59" s="19"/>
      <c r="H59" s="19"/>
      <c r="I59" s="19"/>
      <c r="J59" s="15"/>
      <c r="K59" s="563"/>
      <c r="L59" s="563"/>
      <c r="M59" s="13"/>
      <c r="N59" s="13"/>
      <c r="O59" s="13"/>
      <c r="P59" s="52"/>
      <c r="Q59" s="52"/>
      <c r="R59" s="52"/>
      <c r="S59" s="52"/>
      <c r="T59" s="52"/>
      <c r="U59" s="52"/>
      <c r="V59" s="52"/>
      <c r="W59" s="52"/>
      <c r="X59" s="52"/>
      <c r="Y59" s="52"/>
      <c r="Z59" s="52"/>
    </row>
    <row r="60" spans="1:26" ht="14.25" customHeight="1">
      <c r="A60" s="1"/>
      <c r="B60" s="1"/>
      <c r="C60" s="19"/>
      <c r="D60" s="562"/>
      <c r="E60" s="19"/>
      <c r="F60" s="19"/>
      <c r="G60" s="19"/>
      <c r="H60" s="19"/>
      <c r="I60" s="2878" t="s">
        <v>652</v>
      </c>
      <c r="J60" s="2874"/>
      <c r="K60" s="2874"/>
      <c r="L60" s="2874"/>
      <c r="M60" s="13"/>
      <c r="N60" s="13"/>
      <c r="O60" s="13"/>
      <c r="P60" s="52"/>
      <c r="Q60" s="52"/>
      <c r="R60" s="52"/>
      <c r="S60" s="52"/>
      <c r="T60" s="52"/>
      <c r="U60" s="52"/>
      <c r="V60" s="52"/>
      <c r="W60" s="52"/>
      <c r="X60" s="52"/>
      <c r="Y60" s="52"/>
      <c r="Z60" s="52"/>
    </row>
    <row r="61" spans="1:26" ht="14.25" customHeight="1">
      <c r="A61" s="120"/>
      <c r="B61" s="120"/>
      <c r="C61" s="49"/>
      <c r="D61" s="499"/>
      <c r="E61" s="49"/>
      <c r="F61" s="49"/>
      <c r="G61" s="49"/>
      <c r="H61" s="49"/>
      <c r="I61" s="49"/>
      <c r="J61" s="49"/>
      <c r="K61" s="49"/>
      <c r="L61" s="49"/>
      <c r="M61" s="249"/>
      <c r="N61" s="249"/>
      <c r="O61" s="249"/>
      <c r="P61" s="52"/>
      <c r="Q61" s="52"/>
      <c r="R61" s="52"/>
      <c r="S61" s="52"/>
      <c r="T61" s="52"/>
      <c r="U61" s="52"/>
      <c r="V61" s="52"/>
      <c r="W61" s="52"/>
      <c r="X61" s="52"/>
      <c r="Y61" s="52"/>
      <c r="Z61" s="52"/>
    </row>
    <row r="62" spans="1:26" ht="14.25" customHeight="1">
      <c r="A62" s="120"/>
      <c r="B62" s="120"/>
      <c r="C62" s="49"/>
      <c r="D62" s="499"/>
      <c r="E62" s="49"/>
      <c r="F62" s="49"/>
      <c r="G62" s="49"/>
      <c r="H62" s="49"/>
      <c r="I62" s="49"/>
      <c r="J62" s="49"/>
      <c r="K62" s="49"/>
      <c r="L62" s="49"/>
      <c r="M62" s="249"/>
      <c r="N62" s="249"/>
      <c r="O62" s="249"/>
      <c r="P62" s="52"/>
      <c r="Q62" s="52"/>
      <c r="R62" s="52"/>
      <c r="S62" s="52"/>
      <c r="T62" s="52"/>
      <c r="U62" s="52"/>
      <c r="V62" s="52"/>
      <c r="W62" s="52"/>
      <c r="X62" s="52"/>
      <c r="Y62" s="52"/>
      <c r="Z62" s="52"/>
    </row>
    <row r="63" spans="1:26" ht="14.25" customHeight="1">
      <c r="A63" s="120"/>
      <c r="B63" s="120"/>
      <c r="C63" s="49"/>
      <c r="D63" s="499"/>
      <c r="E63" s="49"/>
      <c r="F63" s="49"/>
      <c r="G63" s="49"/>
      <c r="H63" s="49"/>
      <c r="I63" s="49"/>
      <c r="J63" s="49"/>
      <c r="K63" s="49"/>
      <c r="L63" s="49"/>
      <c r="M63" s="249"/>
      <c r="N63" s="249"/>
      <c r="O63" s="249"/>
      <c r="P63" s="52"/>
      <c r="Q63" s="52"/>
      <c r="R63" s="52"/>
      <c r="S63" s="52"/>
      <c r="T63" s="52"/>
      <c r="U63" s="52"/>
      <c r="V63" s="52"/>
      <c r="W63" s="52"/>
      <c r="X63" s="52"/>
      <c r="Y63" s="52"/>
      <c r="Z63" s="52"/>
    </row>
    <row r="64" spans="1:26" ht="14.25" customHeight="1">
      <c r="A64" s="120"/>
      <c r="B64" s="120"/>
      <c r="C64" s="49"/>
      <c r="D64" s="499"/>
      <c r="E64" s="49"/>
      <c r="F64" s="49"/>
      <c r="G64" s="49"/>
      <c r="H64" s="49"/>
      <c r="I64" s="49"/>
      <c r="J64" s="49"/>
      <c r="K64" s="49"/>
      <c r="L64" s="49"/>
      <c r="M64" s="249"/>
      <c r="N64" s="249"/>
      <c r="O64" s="249"/>
      <c r="P64" s="52"/>
      <c r="Q64" s="52"/>
      <c r="R64" s="52"/>
      <c r="S64" s="52"/>
      <c r="T64" s="52"/>
      <c r="U64" s="52"/>
      <c r="V64" s="52"/>
      <c r="W64" s="52"/>
      <c r="X64" s="52"/>
      <c r="Y64" s="52"/>
      <c r="Z64" s="52"/>
    </row>
    <row r="65" spans="1:26" ht="14.25" customHeight="1">
      <c r="A65" s="120"/>
      <c r="B65" s="120"/>
      <c r="C65" s="49"/>
      <c r="D65" s="499"/>
      <c r="E65" s="49"/>
      <c r="F65" s="49"/>
      <c r="G65" s="49"/>
      <c r="H65" s="49"/>
      <c r="I65" s="49"/>
      <c r="J65" s="49"/>
      <c r="K65" s="49"/>
      <c r="L65" s="49"/>
      <c r="M65" s="249"/>
      <c r="N65" s="249"/>
      <c r="O65" s="249"/>
      <c r="P65" s="52"/>
      <c r="Q65" s="52"/>
      <c r="R65" s="52"/>
      <c r="S65" s="52"/>
      <c r="T65" s="52"/>
      <c r="U65" s="52"/>
      <c r="V65" s="52"/>
      <c r="W65" s="52"/>
      <c r="X65" s="52"/>
      <c r="Y65" s="52"/>
      <c r="Z65" s="52"/>
    </row>
    <row r="66" spans="1:26" ht="14.25" customHeight="1">
      <c r="A66" s="120"/>
      <c r="B66" s="120"/>
      <c r="C66" s="49"/>
      <c r="D66" s="499"/>
      <c r="E66" s="49"/>
      <c r="F66" s="49"/>
      <c r="G66" s="49"/>
      <c r="H66" s="49"/>
      <c r="I66" s="49"/>
      <c r="J66" s="49"/>
      <c r="K66" s="49"/>
      <c r="L66" s="49"/>
      <c r="M66" s="249"/>
      <c r="N66" s="249"/>
      <c r="O66" s="249"/>
      <c r="P66" s="52"/>
      <c r="Q66" s="52"/>
      <c r="R66" s="52"/>
      <c r="S66" s="52"/>
      <c r="T66" s="52"/>
      <c r="U66" s="52"/>
      <c r="V66" s="52"/>
      <c r="W66" s="52"/>
      <c r="X66" s="52"/>
      <c r="Y66" s="52"/>
      <c r="Z66" s="52"/>
    </row>
    <row r="67" spans="1:26" ht="14.25" customHeight="1">
      <c r="A67" s="120"/>
      <c r="B67" s="120"/>
      <c r="C67" s="49"/>
      <c r="D67" s="499"/>
      <c r="E67" s="49"/>
      <c r="F67" s="49"/>
      <c r="G67" s="49"/>
      <c r="H67" s="49"/>
      <c r="I67" s="49"/>
      <c r="J67" s="49"/>
      <c r="K67" s="49"/>
      <c r="L67" s="49"/>
      <c r="M67" s="249"/>
      <c r="N67" s="249"/>
      <c r="O67" s="249"/>
      <c r="P67" s="52"/>
      <c r="Q67" s="52"/>
      <c r="R67" s="52"/>
      <c r="S67" s="52"/>
      <c r="T67" s="52"/>
      <c r="U67" s="52"/>
      <c r="V67" s="52"/>
      <c r="W67" s="52"/>
      <c r="X67" s="52"/>
      <c r="Y67" s="52"/>
      <c r="Z67" s="52"/>
    </row>
    <row r="68" spans="1:26" ht="14.25" customHeight="1">
      <c r="A68" s="120"/>
      <c r="B68" s="120"/>
      <c r="C68" s="49"/>
      <c r="D68" s="499"/>
      <c r="E68" s="49"/>
      <c r="F68" s="49"/>
      <c r="G68" s="49"/>
      <c r="H68" s="49"/>
      <c r="I68" s="49"/>
      <c r="J68" s="49"/>
      <c r="K68" s="49"/>
      <c r="L68" s="49"/>
      <c r="M68" s="249"/>
      <c r="N68" s="249"/>
      <c r="O68" s="249"/>
      <c r="P68" s="52"/>
      <c r="Q68" s="52"/>
      <c r="R68" s="52"/>
      <c r="S68" s="52"/>
      <c r="T68" s="52"/>
      <c r="U68" s="52"/>
      <c r="V68" s="52"/>
      <c r="W68" s="52"/>
      <c r="X68" s="52"/>
      <c r="Y68" s="52"/>
      <c r="Z68" s="52"/>
    </row>
    <row r="69" spans="1:26" ht="14.25" customHeight="1">
      <c r="A69" s="120"/>
      <c r="B69" s="120"/>
      <c r="C69" s="49"/>
      <c r="D69" s="499"/>
      <c r="E69" s="49"/>
      <c r="F69" s="49"/>
      <c r="G69" s="49"/>
      <c r="H69" s="49"/>
      <c r="I69" s="49"/>
      <c r="J69" s="49"/>
      <c r="K69" s="49"/>
      <c r="L69" s="49"/>
      <c r="M69" s="249"/>
      <c r="N69" s="249"/>
      <c r="O69" s="249"/>
      <c r="P69" s="52"/>
      <c r="Q69" s="52"/>
      <c r="R69" s="52"/>
      <c r="S69" s="52"/>
      <c r="T69" s="52"/>
      <c r="U69" s="52"/>
      <c r="V69" s="52"/>
      <c r="W69" s="52"/>
      <c r="X69" s="52"/>
      <c r="Y69" s="52"/>
      <c r="Z69" s="52"/>
    </row>
    <row r="70" spans="1:26" ht="14.25" customHeight="1">
      <c r="A70" s="120"/>
      <c r="B70" s="120"/>
      <c r="C70" s="49"/>
      <c r="D70" s="499"/>
      <c r="E70" s="49"/>
      <c r="F70" s="49"/>
      <c r="G70" s="49"/>
      <c r="H70" s="49"/>
      <c r="I70" s="49"/>
      <c r="J70" s="49"/>
      <c r="K70" s="49"/>
      <c r="L70" s="49"/>
      <c r="M70" s="249"/>
      <c r="N70" s="249"/>
      <c r="O70" s="249"/>
      <c r="P70" s="52"/>
      <c r="Q70" s="52"/>
      <c r="R70" s="52"/>
      <c r="S70" s="52"/>
      <c r="T70" s="52"/>
      <c r="U70" s="52"/>
      <c r="V70" s="52"/>
      <c r="W70" s="52"/>
      <c r="X70" s="52"/>
      <c r="Y70" s="52"/>
      <c r="Z70" s="52"/>
    </row>
    <row r="71" spans="1:26" ht="14.25" customHeight="1">
      <c r="A71" s="120"/>
      <c r="B71" s="120"/>
      <c r="C71" s="49"/>
      <c r="D71" s="499"/>
      <c r="E71" s="49"/>
      <c r="F71" s="49"/>
      <c r="G71" s="49"/>
      <c r="H71" s="49"/>
      <c r="I71" s="49"/>
      <c r="J71" s="49"/>
      <c r="K71" s="49"/>
      <c r="L71" s="49"/>
      <c r="M71" s="249"/>
      <c r="N71" s="249"/>
      <c r="O71" s="249"/>
      <c r="P71" s="52"/>
      <c r="Q71" s="52"/>
      <c r="R71" s="52"/>
      <c r="S71" s="52"/>
      <c r="T71" s="52"/>
      <c r="U71" s="52"/>
      <c r="V71" s="52"/>
      <c r="W71" s="52"/>
      <c r="X71" s="52"/>
      <c r="Y71" s="52"/>
      <c r="Z71" s="52"/>
    </row>
    <row r="72" spans="1:26" ht="14.25" customHeight="1">
      <c r="A72" s="120"/>
      <c r="B72" s="120"/>
      <c r="C72" s="49"/>
      <c r="D72" s="499"/>
      <c r="E72" s="49"/>
      <c r="F72" s="49"/>
      <c r="G72" s="49"/>
      <c r="H72" s="49"/>
      <c r="I72" s="49"/>
      <c r="J72" s="49"/>
      <c r="K72" s="49"/>
      <c r="L72" s="49"/>
      <c r="M72" s="249"/>
      <c r="N72" s="249"/>
      <c r="O72" s="249"/>
      <c r="P72" s="52"/>
      <c r="Q72" s="52"/>
      <c r="R72" s="52"/>
      <c r="S72" s="52"/>
      <c r="T72" s="52"/>
      <c r="U72" s="52"/>
      <c r="V72" s="52"/>
      <c r="W72" s="52"/>
      <c r="X72" s="52"/>
      <c r="Y72" s="52"/>
      <c r="Z72" s="52"/>
    </row>
    <row r="73" spans="1:26" ht="14.25" customHeight="1">
      <c r="A73" s="120"/>
      <c r="B73" s="120"/>
      <c r="C73" s="49"/>
      <c r="D73" s="499"/>
      <c r="E73" s="49"/>
      <c r="F73" s="49"/>
      <c r="G73" s="49"/>
      <c r="H73" s="49"/>
      <c r="I73" s="49"/>
      <c r="J73" s="49"/>
      <c r="K73" s="49"/>
      <c r="L73" s="49"/>
      <c r="M73" s="249"/>
      <c r="N73" s="249"/>
      <c r="O73" s="249"/>
      <c r="P73" s="52"/>
      <c r="Q73" s="52"/>
      <c r="R73" s="52"/>
      <c r="S73" s="52"/>
      <c r="T73" s="52"/>
      <c r="U73" s="52"/>
      <c r="V73" s="52"/>
      <c r="W73" s="52"/>
      <c r="X73" s="52"/>
      <c r="Y73" s="52"/>
      <c r="Z73" s="52"/>
    </row>
    <row r="74" spans="1:26" ht="14.25" customHeight="1">
      <c r="A74" s="120"/>
      <c r="B74" s="120"/>
      <c r="C74" s="49"/>
      <c r="D74" s="499"/>
      <c r="E74" s="49"/>
      <c r="F74" s="49"/>
      <c r="G74" s="49"/>
      <c r="H74" s="49"/>
      <c r="I74" s="49"/>
      <c r="J74" s="49"/>
      <c r="K74" s="49"/>
      <c r="L74" s="49"/>
      <c r="M74" s="249"/>
      <c r="N74" s="249"/>
      <c r="O74" s="249"/>
      <c r="P74" s="52"/>
      <c r="Q74" s="52"/>
      <c r="R74" s="52"/>
      <c r="S74" s="52"/>
      <c r="T74" s="52"/>
      <c r="U74" s="52"/>
      <c r="V74" s="52"/>
      <c r="W74" s="52"/>
      <c r="X74" s="52"/>
      <c r="Y74" s="52"/>
      <c r="Z74" s="52"/>
    </row>
    <row r="75" spans="1:26" ht="14.25" customHeight="1">
      <c r="A75" s="120"/>
      <c r="B75" s="120"/>
      <c r="C75" s="49"/>
      <c r="D75" s="499"/>
      <c r="E75" s="49"/>
      <c r="F75" s="49"/>
      <c r="G75" s="49"/>
      <c r="H75" s="49"/>
      <c r="I75" s="49"/>
      <c r="J75" s="49"/>
      <c r="K75" s="49"/>
      <c r="L75" s="49"/>
      <c r="M75" s="249"/>
      <c r="N75" s="249"/>
      <c r="O75" s="249"/>
      <c r="P75" s="52"/>
      <c r="Q75" s="52"/>
      <c r="R75" s="52"/>
      <c r="S75" s="52"/>
      <c r="T75" s="52"/>
      <c r="U75" s="52"/>
      <c r="V75" s="52"/>
      <c r="W75" s="52"/>
      <c r="X75" s="52"/>
      <c r="Y75" s="52"/>
      <c r="Z75" s="52"/>
    </row>
    <row r="76" spans="1:26" ht="14.25" customHeight="1">
      <c r="A76" s="120"/>
      <c r="B76" s="120"/>
      <c r="C76" s="49"/>
      <c r="D76" s="499"/>
      <c r="E76" s="49"/>
      <c r="F76" s="49"/>
      <c r="G76" s="49"/>
      <c r="H76" s="49"/>
      <c r="I76" s="49"/>
      <c r="J76" s="49"/>
      <c r="K76" s="49"/>
      <c r="L76" s="49"/>
      <c r="M76" s="249"/>
      <c r="N76" s="249"/>
      <c r="O76" s="249"/>
      <c r="P76" s="52"/>
      <c r="Q76" s="52"/>
      <c r="R76" s="52"/>
      <c r="S76" s="52"/>
      <c r="T76" s="52"/>
      <c r="U76" s="52"/>
      <c r="V76" s="52"/>
      <c r="W76" s="52"/>
      <c r="X76" s="52"/>
      <c r="Y76" s="52"/>
      <c r="Z76" s="52"/>
    </row>
    <row r="77" spans="1:26" ht="14.25" customHeight="1">
      <c r="A77" s="120"/>
      <c r="B77" s="120"/>
      <c r="C77" s="49"/>
      <c r="D77" s="499"/>
      <c r="E77" s="49"/>
      <c r="F77" s="49"/>
      <c r="G77" s="49"/>
      <c r="H77" s="49"/>
      <c r="I77" s="49"/>
      <c r="J77" s="49"/>
      <c r="K77" s="49"/>
      <c r="L77" s="49"/>
      <c r="M77" s="52"/>
      <c r="N77" s="52"/>
      <c r="O77" s="52"/>
      <c r="P77" s="52"/>
      <c r="Q77" s="52"/>
      <c r="R77" s="52"/>
      <c r="S77" s="52"/>
      <c r="T77" s="52"/>
      <c r="U77" s="52"/>
      <c r="V77" s="52"/>
      <c r="W77" s="52"/>
      <c r="X77" s="52"/>
      <c r="Y77" s="52"/>
      <c r="Z77" s="52"/>
    </row>
    <row r="78" spans="1:26" ht="14.25" customHeight="1">
      <c r="A78" s="51"/>
      <c r="B78" s="51"/>
      <c r="C78" s="430"/>
      <c r="D78" s="564"/>
      <c r="E78" s="430"/>
      <c r="F78" s="430"/>
      <c r="G78" s="430"/>
      <c r="H78" s="430"/>
      <c r="I78" s="430"/>
      <c r="J78" s="430"/>
      <c r="K78" s="430"/>
      <c r="L78" s="430"/>
      <c r="M78" s="52"/>
      <c r="N78" s="52"/>
      <c r="O78" s="52"/>
      <c r="P78" s="52"/>
      <c r="Q78" s="52"/>
      <c r="R78" s="52"/>
      <c r="S78" s="52"/>
      <c r="T78" s="52"/>
      <c r="U78" s="52"/>
      <c r="V78" s="52"/>
      <c r="W78" s="52"/>
      <c r="X78" s="52"/>
      <c r="Y78" s="52"/>
      <c r="Z78" s="52"/>
    </row>
    <row r="79" spans="1:26" ht="14.25" customHeight="1">
      <c r="A79" s="51"/>
      <c r="B79" s="51"/>
      <c r="C79" s="430"/>
      <c r="D79" s="564"/>
      <c r="E79" s="430"/>
      <c r="F79" s="430"/>
      <c r="G79" s="430"/>
      <c r="H79" s="430"/>
      <c r="I79" s="430"/>
      <c r="J79" s="430"/>
      <c r="K79" s="430"/>
      <c r="L79" s="430"/>
      <c r="M79" s="52"/>
      <c r="N79" s="52"/>
      <c r="O79" s="52"/>
      <c r="P79" s="52"/>
      <c r="Q79" s="52"/>
      <c r="R79" s="52"/>
      <c r="S79" s="52"/>
      <c r="T79" s="52"/>
      <c r="U79" s="52"/>
      <c r="V79" s="52"/>
      <c r="W79" s="52"/>
      <c r="X79" s="52"/>
      <c r="Y79" s="52"/>
      <c r="Z79" s="52"/>
    </row>
    <row r="80" spans="1:26" ht="14.25" customHeight="1">
      <c r="A80" s="51"/>
      <c r="B80" s="51"/>
      <c r="C80" s="430"/>
      <c r="D80" s="564"/>
      <c r="E80" s="430"/>
      <c r="F80" s="430"/>
      <c r="G80" s="430"/>
      <c r="H80" s="430"/>
      <c r="I80" s="430"/>
      <c r="J80" s="430"/>
      <c r="K80" s="430"/>
      <c r="L80" s="430"/>
      <c r="M80" s="52"/>
      <c r="N80" s="52"/>
      <c r="O80" s="52"/>
      <c r="P80" s="52"/>
      <c r="Q80" s="52"/>
      <c r="R80" s="52"/>
      <c r="S80" s="52"/>
      <c r="T80" s="52"/>
      <c r="U80" s="52"/>
      <c r="V80" s="52"/>
      <c r="W80" s="52"/>
      <c r="X80" s="52"/>
      <c r="Y80" s="52"/>
      <c r="Z80" s="52"/>
    </row>
    <row r="81" spans="1:26" ht="14.25" customHeight="1">
      <c r="A81" s="51"/>
      <c r="B81" s="51"/>
      <c r="C81" s="430"/>
      <c r="D81" s="564"/>
      <c r="E81" s="430"/>
      <c r="F81" s="430"/>
      <c r="G81" s="430"/>
      <c r="H81" s="430"/>
      <c r="I81" s="430"/>
      <c r="J81" s="430"/>
      <c r="K81" s="430"/>
      <c r="L81" s="430"/>
      <c r="M81" s="52"/>
      <c r="N81" s="52"/>
      <c r="O81" s="52"/>
      <c r="P81" s="52"/>
      <c r="Q81" s="52"/>
      <c r="R81" s="52"/>
      <c r="S81" s="52"/>
      <c r="T81" s="52"/>
      <c r="U81" s="52"/>
      <c r="V81" s="52"/>
      <c r="W81" s="52"/>
      <c r="X81" s="52"/>
      <c r="Y81" s="52"/>
      <c r="Z81" s="52"/>
    </row>
    <row r="82" spans="1:26" ht="14.25" customHeight="1">
      <c r="A82" s="51"/>
      <c r="B82" s="51"/>
      <c r="C82" s="430"/>
      <c r="D82" s="564"/>
      <c r="E82" s="430"/>
      <c r="F82" s="430"/>
      <c r="G82" s="430"/>
      <c r="H82" s="430"/>
      <c r="I82" s="430"/>
      <c r="J82" s="430"/>
      <c r="K82" s="430"/>
      <c r="L82" s="430"/>
      <c r="M82" s="52"/>
      <c r="N82" s="52"/>
      <c r="O82" s="52"/>
      <c r="P82" s="52"/>
      <c r="Q82" s="52"/>
      <c r="R82" s="52"/>
      <c r="S82" s="52"/>
      <c r="T82" s="52"/>
      <c r="U82" s="52"/>
      <c r="V82" s="52"/>
      <c r="W82" s="52"/>
      <c r="X82" s="52"/>
      <c r="Y82" s="52"/>
      <c r="Z82" s="52"/>
    </row>
    <row r="83" spans="1:26" ht="14.25" customHeight="1">
      <c r="A83" s="51"/>
      <c r="B83" s="51"/>
      <c r="C83" s="430"/>
      <c r="D83" s="564"/>
      <c r="E83" s="430"/>
      <c r="F83" s="430"/>
      <c r="G83" s="430"/>
      <c r="H83" s="430"/>
      <c r="I83" s="430"/>
      <c r="J83" s="430"/>
      <c r="K83" s="430"/>
      <c r="L83" s="430"/>
      <c r="M83" s="52"/>
      <c r="N83" s="52"/>
      <c r="O83" s="52"/>
      <c r="P83" s="52"/>
      <c r="Q83" s="52"/>
      <c r="R83" s="52"/>
      <c r="S83" s="52"/>
      <c r="T83" s="52"/>
      <c r="U83" s="52"/>
      <c r="V83" s="52"/>
      <c r="W83" s="52"/>
      <c r="X83" s="52"/>
      <c r="Y83" s="52"/>
      <c r="Z83" s="52"/>
    </row>
    <row r="84" spans="1:26" ht="14.25" customHeight="1">
      <c r="A84" s="51"/>
      <c r="B84" s="51"/>
      <c r="C84" s="430"/>
      <c r="D84" s="564"/>
      <c r="E84" s="430"/>
      <c r="F84" s="430"/>
      <c r="G84" s="430"/>
      <c r="H84" s="430"/>
      <c r="I84" s="430"/>
      <c r="J84" s="430"/>
      <c r="K84" s="430"/>
      <c r="L84" s="430"/>
      <c r="M84" s="52"/>
      <c r="N84" s="52"/>
      <c r="O84" s="52"/>
      <c r="P84" s="52"/>
      <c r="Q84" s="52"/>
      <c r="R84" s="52"/>
      <c r="S84" s="52"/>
      <c r="T84" s="52"/>
      <c r="U84" s="52"/>
      <c r="V84" s="52"/>
      <c r="W84" s="52"/>
      <c r="X84" s="52"/>
      <c r="Y84" s="52"/>
      <c r="Z84" s="52"/>
    </row>
    <row r="85" spans="1:26" ht="14.25" customHeight="1">
      <c r="A85" s="51"/>
      <c r="B85" s="51"/>
      <c r="C85" s="430"/>
      <c r="D85" s="564"/>
      <c r="E85" s="430"/>
      <c r="F85" s="430"/>
      <c r="G85" s="430"/>
      <c r="H85" s="430"/>
      <c r="I85" s="430"/>
      <c r="J85" s="430"/>
      <c r="K85" s="430"/>
      <c r="L85" s="430"/>
      <c r="M85" s="52"/>
      <c r="N85" s="52"/>
      <c r="O85" s="52"/>
      <c r="P85" s="52"/>
      <c r="Q85" s="52"/>
      <c r="R85" s="52"/>
      <c r="S85" s="52"/>
      <c r="T85" s="52"/>
      <c r="U85" s="52"/>
      <c r="V85" s="52"/>
      <c r="W85" s="52"/>
      <c r="X85" s="52"/>
      <c r="Y85" s="52"/>
      <c r="Z85" s="52"/>
    </row>
    <row r="86" spans="1:26" ht="14.25" customHeight="1">
      <c r="A86" s="51"/>
      <c r="B86" s="51"/>
      <c r="C86" s="430"/>
      <c r="D86" s="564"/>
      <c r="E86" s="430"/>
      <c r="F86" s="430"/>
      <c r="G86" s="430"/>
      <c r="H86" s="430"/>
      <c r="I86" s="430"/>
      <c r="J86" s="430"/>
      <c r="K86" s="430"/>
      <c r="L86" s="430"/>
      <c r="M86" s="52"/>
      <c r="N86" s="52"/>
      <c r="O86" s="52"/>
      <c r="P86" s="52"/>
      <c r="Q86" s="52"/>
      <c r="R86" s="52"/>
      <c r="S86" s="52"/>
      <c r="T86" s="52"/>
      <c r="U86" s="52"/>
      <c r="V86" s="52"/>
      <c r="W86" s="52"/>
      <c r="X86" s="52"/>
      <c r="Y86" s="52"/>
      <c r="Z86" s="52"/>
    </row>
    <row r="87" spans="1:26" ht="14.25" customHeight="1">
      <c r="A87" s="51"/>
      <c r="B87" s="51"/>
      <c r="C87" s="430"/>
      <c r="D87" s="564"/>
      <c r="E87" s="430"/>
      <c r="F87" s="430"/>
      <c r="G87" s="430"/>
      <c r="H87" s="430"/>
      <c r="I87" s="430"/>
      <c r="J87" s="430"/>
      <c r="K87" s="430"/>
      <c r="L87" s="430"/>
      <c r="M87" s="52"/>
      <c r="N87" s="52"/>
      <c r="O87" s="52"/>
      <c r="P87" s="52"/>
      <c r="Q87" s="52"/>
      <c r="R87" s="52"/>
      <c r="S87" s="52"/>
      <c r="T87" s="52"/>
      <c r="U87" s="52"/>
      <c r="V87" s="52"/>
      <c r="W87" s="52"/>
      <c r="X87" s="52"/>
      <c r="Y87" s="52"/>
      <c r="Z87" s="52"/>
    </row>
    <row r="88" spans="1:26" ht="14.25" customHeight="1">
      <c r="A88" s="51"/>
      <c r="B88" s="51"/>
      <c r="C88" s="430"/>
      <c r="D88" s="564"/>
      <c r="E88" s="430"/>
      <c r="F88" s="430"/>
      <c r="G88" s="430"/>
      <c r="H88" s="430"/>
      <c r="I88" s="430"/>
      <c r="J88" s="430"/>
      <c r="K88" s="430"/>
      <c r="L88" s="430"/>
      <c r="M88" s="52"/>
      <c r="N88" s="52"/>
      <c r="O88" s="52"/>
      <c r="P88" s="52"/>
      <c r="Q88" s="52"/>
      <c r="R88" s="52"/>
      <c r="S88" s="52"/>
      <c r="T88" s="52"/>
      <c r="U88" s="52"/>
      <c r="V88" s="52"/>
      <c r="W88" s="52"/>
      <c r="X88" s="52"/>
      <c r="Y88" s="52"/>
      <c r="Z88" s="52"/>
    </row>
    <row r="89" spans="1:26" ht="14.25" customHeight="1">
      <c r="A89" s="51"/>
      <c r="B89" s="51"/>
      <c r="C89" s="430"/>
      <c r="D89" s="564"/>
      <c r="E89" s="430"/>
      <c r="F89" s="430"/>
      <c r="G89" s="430"/>
      <c r="H89" s="430"/>
      <c r="I89" s="430"/>
      <c r="J89" s="430"/>
      <c r="K89" s="430"/>
      <c r="L89" s="430"/>
      <c r="M89" s="52"/>
      <c r="N89" s="52"/>
      <c r="O89" s="52"/>
      <c r="P89" s="52"/>
      <c r="Q89" s="52"/>
      <c r="R89" s="52"/>
      <c r="S89" s="52"/>
      <c r="T89" s="52"/>
      <c r="U89" s="52"/>
      <c r="V89" s="52"/>
      <c r="W89" s="52"/>
      <c r="X89" s="52"/>
      <c r="Y89" s="52"/>
      <c r="Z89" s="52"/>
    </row>
    <row r="90" spans="1:26" ht="14.25" customHeight="1">
      <c r="A90" s="51"/>
      <c r="B90" s="51"/>
      <c r="C90" s="430"/>
      <c r="D90" s="564"/>
      <c r="E90" s="430"/>
      <c r="F90" s="430"/>
      <c r="G90" s="430"/>
      <c r="H90" s="430"/>
      <c r="I90" s="430"/>
      <c r="J90" s="430"/>
      <c r="K90" s="430"/>
      <c r="L90" s="430"/>
      <c r="M90" s="52"/>
      <c r="N90" s="52"/>
      <c r="O90" s="52"/>
      <c r="P90" s="52"/>
      <c r="Q90" s="52"/>
      <c r="R90" s="52"/>
      <c r="S90" s="52"/>
      <c r="T90" s="52"/>
      <c r="U90" s="52"/>
      <c r="V90" s="52"/>
      <c r="W90" s="52"/>
      <c r="X90" s="52"/>
      <c r="Y90" s="52"/>
      <c r="Z90" s="52"/>
    </row>
    <row r="91" spans="1:26" ht="14.25" customHeight="1">
      <c r="A91" s="51"/>
      <c r="B91" s="51"/>
      <c r="C91" s="430"/>
      <c r="D91" s="564"/>
      <c r="E91" s="430"/>
      <c r="F91" s="430"/>
      <c r="G91" s="430"/>
      <c r="H91" s="430"/>
      <c r="I91" s="430"/>
      <c r="J91" s="430"/>
      <c r="K91" s="430"/>
      <c r="L91" s="430"/>
      <c r="M91" s="52"/>
      <c r="N91" s="52"/>
      <c r="O91" s="52"/>
      <c r="P91" s="52"/>
      <c r="Q91" s="52"/>
      <c r="R91" s="52"/>
      <c r="S91" s="52"/>
      <c r="T91" s="52"/>
      <c r="U91" s="52"/>
      <c r="V91" s="52"/>
      <c r="W91" s="52"/>
      <c r="X91" s="52"/>
      <c r="Y91" s="52"/>
      <c r="Z91" s="52"/>
    </row>
    <row r="92" spans="1:26" ht="14.25" customHeight="1">
      <c r="A92" s="51"/>
      <c r="B92" s="51"/>
      <c r="C92" s="430"/>
      <c r="D92" s="564"/>
      <c r="E92" s="430"/>
      <c r="F92" s="430"/>
      <c r="G92" s="430"/>
      <c r="H92" s="430"/>
      <c r="I92" s="430"/>
      <c r="J92" s="430"/>
      <c r="K92" s="430"/>
      <c r="L92" s="430"/>
      <c r="M92" s="52"/>
      <c r="N92" s="52"/>
      <c r="O92" s="52"/>
      <c r="P92" s="52"/>
      <c r="Q92" s="52"/>
      <c r="R92" s="52"/>
      <c r="S92" s="52"/>
      <c r="T92" s="52"/>
      <c r="U92" s="52"/>
      <c r="V92" s="52"/>
      <c r="W92" s="52"/>
      <c r="X92" s="52"/>
      <c r="Y92" s="52"/>
      <c r="Z92" s="52"/>
    </row>
    <row r="93" spans="1:26" ht="14.25" customHeight="1">
      <c r="A93" s="51"/>
      <c r="B93" s="51"/>
      <c r="C93" s="430"/>
      <c r="D93" s="564"/>
      <c r="E93" s="430"/>
      <c r="F93" s="430"/>
      <c r="G93" s="430"/>
      <c r="H93" s="430"/>
      <c r="I93" s="430"/>
      <c r="J93" s="430"/>
      <c r="K93" s="430"/>
      <c r="L93" s="430"/>
      <c r="M93" s="52"/>
      <c r="N93" s="52"/>
      <c r="O93" s="52"/>
      <c r="P93" s="52"/>
      <c r="Q93" s="52"/>
      <c r="R93" s="52"/>
      <c r="S93" s="52"/>
      <c r="T93" s="52"/>
      <c r="U93" s="52"/>
      <c r="V93" s="52"/>
      <c r="W93" s="52"/>
      <c r="X93" s="52"/>
      <c r="Y93" s="52"/>
      <c r="Z93" s="52"/>
    </row>
    <row r="94" spans="1:26" ht="14.25" customHeight="1">
      <c r="A94" s="51"/>
      <c r="B94" s="51"/>
      <c r="C94" s="430"/>
      <c r="D94" s="564"/>
      <c r="E94" s="430"/>
      <c r="F94" s="430"/>
      <c r="G94" s="430"/>
      <c r="H94" s="430"/>
      <c r="I94" s="430"/>
      <c r="J94" s="430"/>
      <c r="K94" s="430"/>
      <c r="L94" s="430"/>
      <c r="M94" s="52"/>
      <c r="N94" s="52"/>
      <c r="O94" s="52"/>
      <c r="P94" s="52"/>
      <c r="Q94" s="52"/>
      <c r="R94" s="52"/>
      <c r="S94" s="52"/>
      <c r="T94" s="52"/>
      <c r="U94" s="52"/>
      <c r="V94" s="52"/>
      <c r="W94" s="52"/>
      <c r="X94" s="52"/>
      <c r="Y94" s="52"/>
      <c r="Z94" s="52"/>
    </row>
    <row r="95" spans="1:26" ht="14.25" customHeight="1">
      <c r="A95" s="51"/>
      <c r="B95" s="51"/>
      <c r="C95" s="430"/>
      <c r="D95" s="564"/>
      <c r="E95" s="430"/>
      <c r="F95" s="430"/>
      <c r="G95" s="430"/>
      <c r="H95" s="430"/>
      <c r="I95" s="430"/>
      <c r="J95" s="430"/>
      <c r="K95" s="430"/>
      <c r="L95" s="430"/>
      <c r="M95" s="52"/>
      <c r="N95" s="52"/>
      <c r="O95" s="52"/>
      <c r="P95" s="52"/>
      <c r="Q95" s="52"/>
      <c r="R95" s="52"/>
      <c r="S95" s="52"/>
      <c r="T95" s="52"/>
      <c r="U95" s="52"/>
      <c r="V95" s="52"/>
      <c r="W95" s="52"/>
      <c r="X95" s="52"/>
      <c r="Y95" s="52"/>
      <c r="Z95" s="52"/>
    </row>
    <row r="96" spans="1:26" ht="14.25" customHeight="1">
      <c r="A96" s="51"/>
      <c r="B96" s="51"/>
      <c r="C96" s="430"/>
      <c r="D96" s="564"/>
      <c r="E96" s="430"/>
      <c r="F96" s="430"/>
      <c r="G96" s="430"/>
      <c r="H96" s="430"/>
      <c r="I96" s="430"/>
      <c r="J96" s="430"/>
      <c r="K96" s="430"/>
      <c r="L96" s="430"/>
      <c r="M96" s="52"/>
      <c r="N96" s="52"/>
      <c r="O96" s="52"/>
      <c r="P96" s="52"/>
      <c r="Q96" s="52"/>
      <c r="R96" s="52"/>
      <c r="S96" s="52"/>
      <c r="T96" s="52"/>
      <c r="U96" s="52"/>
      <c r="V96" s="52"/>
      <c r="W96" s="52"/>
      <c r="X96" s="52"/>
      <c r="Y96" s="52"/>
      <c r="Z96" s="52"/>
    </row>
    <row r="97" spans="1:26" ht="14.25" customHeight="1">
      <c r="A97" s="51"/>
      <c r="B97" s="51"/>
      <c r="C97" s="430"/>
      <c r="D97" s="564"/>
      <c r="E97" s="430"/>
      <c r="F97" s="430"/>
      <c r="G97" s="430"/>
      <c r="H97" s="430"/>
      <c r="I97" s="430"/>
      <c r="J97" s="430"/>
      <c r="K97" s="430"/>
      <c r="L97" s="430"/>
      <c r="M97" s="52"/>
      <c r="N97" s="52"/>
      <c r="O97" s="52"/>
      <c r="P97" s="52"/>
      <c r="Q97" s="52"/>
      <c r="R97" s="52"/>
      <c r="S97" s="52"/>
      <c r="T97" s="52"/>
      <c r="U97" s="52"/>
      <c r="V97" s="52"/>
      <c r="W97" s="52"/>
      <c r="X97" s="52"/>
      <c r="Y97" s="52"/>
      <c r="Z97" s="52"/>
    </row>
    <row r="98" spans="1:26" ht="14.25" customHeight="1">
      <c r="A98" s="51"/>
      <c r="B98" s="51"/>
      <c r="C98" s="430"/>
      <c r="D98" s="564"/>
      <c r="E98" s="430"/>
      <c r="F98" s="430"/>
      <c r="G98" s="430"/>
      <c r="H98" s="430"/>
      <c r="I98" s="430"/>
      <c r="J98" s="430"/>
      <c r="K98" s="430"/>
      <c r="L98" s="430"/>
      <c r="M98" s="52"/>
      <c r="N98" s="52"/>
      <c r="O98" s="52"/>
      <c r="P98" s="52"/>
      <c r="Q98" s="52"/>
      <c r="R98" s="52"/>
      <c r="S98" s="52"/>
      <c r="T98" s="52"/>
      <c r="U98" s="52"/>
      <c r="V98" s="52"/>
      <c r="W98" s="52"/>
      <c r="X98" s="52"/>
      <c r="Y98" s="52"/>
      <c r="Z98" s="52"/>
    </row>
    <row r="99" spans="1:26" ht="14.25" customHeight="1">
      <c r="A99" s="51"/>
      <c r="B99" s="51"/>
      <c r="C99" s="430"/>
      <c r="D99" s="564"/>
      <c r="E99" s="430"/>
      <c r="F99" s="430"/>
      <c r="G99" s="430"/>
      <c r="H99" s="430"/>
      <c r="I99" s="430"/>
      <c r="J99" s="430"/>
      <c r="K99" s="430"/>
      <c r="L99" s="430"/>
      <c r="M99" s="52"/>
      <c r="N99" s="52"/>
      <c r="O99" s="52"/>
      <c r="P99" s="52"/>
      <c r="Q99" s="52"/>
      <c r="R99" s="52"/>
      <c r="S99" s="52"/>
      <c r="T99" s="52"/>
      <c r="U99" s="52"/>
      <c r="V99" s="52"/>
      <c r="W99" s="52"/>
      <c r="X99" s="52"/>
      <c r="Y99" s="52"/>
      <c r="Z99" s="52"/>
    </row>
    <row r="100" spans="1:26" ht="14.25" customHeight="1">
      <c r="A100" s="51"/>
      <c r="B100" s="51"/>
      <c r="C100" s="430"/>
      <c r="D100" s="564"/>
      <c r="E100" s="430"/>
      <c r="F100" s="430"/>
      <c r="G100" s="430"/>
      <c r="H100" s="430"/>
      <c r="I100" s="430"/>
      <c r="J100" s="430"/>
      <c r="K100" s="430"/>
      <c r="L100" s="430"/>
      <c r="M100" s="52"/>
      <c r="N100" s="52"/>
      <c r="O100" s="52"/>
      <c r="P100" s="52"/>
      <c r="Q100" s="52"/>
      <c r="R100" s="52"/>
      <c r="S100" s="52"/>
      <c r="T100" s="52"/>
      <c r="U100" s="52"/>
      <c r="V100" s="52"/>
      <c r="W100" s="52"/>
      <c r="X100" s="52"/>
      <c r="Y100" s="52"/>
      <c r="Z100" s="52"/>
    </row>
    <row r="101" spans="1:26" ht="14.25" customHeight="1">
      <c r="A101" s="51"/>
      <c r="B101" s="51"/>
      <c r="C101" s="430"/>
      <c r="D101" s="564"/>
      <c r="E101" s="430"/>
      <c r="F101" s="430"/>
      <c r="G101" s="430"/>
      <c r="H101" s="430"/>
      <c r="I101" s="430"/>
      <c r="J101" s="430"/>
      <c r="K101" s="430"/>
      <c r="L101" s="430"/>
      <c r="M101" s="52"/>
      <c r="N101" s="52"/>
      <c r="O101" s="52"/>
      <c r="P101" s="52"/>
      <c r="Q101" s="52"/>
      <c r="R101" s="52"/>
      <c r="S101" s="52"/>
      <c r="T101" s="52"/>
      <c r="U101" s="52"/>
      <c r="V101" s="52"/>
      <c r="W101" s="52"/>
      <c r="X101" s="52"/>
      <c r="Y101" s="52"/>
      <c r="Z101" s="52"/>
    </row>
    <row r="102" spans="1:26" ht="14.25" customHeight="1">
      <c r="A102" s="51"/>
      <c r="B102" s="51"/>
      <c r="C102" s="430"/>
      <c r="D102" s="564"/>
      <c r="E102" s="430"/>
      <c r="F102" s="430"/>
      <c r="G102" s="430"/>
      <c r="H102" s="430"/>
      <c r="I102" s="430"/>
      <c r="J102" s="430"/>
      <c r="K102" s="430"/>
      <c r="L102" s="430"/>
      <c r="M102" s="52"/>
      <c r="N102" s="52"/>
      <c r="O102" s="52"/>
      <c r="P102" s="52"/>
      <c r="Q102" s="52"/>
      <c r="R102" s="52"/>
      <c r="S102" s="52"/>
      <c r="T102" s="52"/>
      <c r="U102" s="52"/>
      <c r="V102" s="52"/>
      <c r="W102" s="52"/>
      <c r="X102" s="52"/>
      <c r="Y102" s="52"/>
      <c r="Z102" s="52"/>
    </row>
    <row r="103" spans="1:26" ht="14.25" customHeight="1">
      <c r="A103" s="51"/>
      <c r="B103" s="51"/>
      <c r="C103" s="430"/>
      <c r="D103" s="564"/>
      <c r="E103" s="430"/>
      <c r="F103" s="430"/>
      <c r="G103" s="430"/>
      <c r="H103" s="430"/>
      <c r="I103" s="430"/>
      <c r="J103" s="430"/>
      <c r="K103" s="430"/>
      <c r="L103" s="430"/>
      <c r="M103" s="52"/>
      <c r="N103" s="52"/>
      <c r="O103" s="52"/>
      <c r="P103" s="52"/>
      <c r="Q103" s="52"/>
      <c r="R103" s="52"/>
      <c r="S103" s="52"/>
      <c r="T103" s="52"/>
      <c r="U103" s="52"/>
      <c r="V103" s="52"/>
      <c r="W103" s="52"/>
      <c r="X103" s="52"/>
      <c r="Y103" s="52"/>
      <c r="Z103" s="52"/>
    </row>
    <row r="104" spans="1:26" ht="14.25" customHeight="1">
      <c r="A104" s="51"/>
      <c r="B104" s="51"/>
      <c r="C104" s="430"/>
      <c r="D104" s="564"/>
      <c r="E104" s="430"/>
      <c r="F104" s="430"/>
      <c r="G104" s="430"/>
      <c r="H104" s="430"/>
      <c r="I104" s="430"/>
      <c r="J104" s="430"/>
      <c r="K104" s="430"/>
      <c r="L104" s="430"/>
      <c r="M104" s="52"/>
      <c r="N104" s="52"/>
      <c r="O104" s="52"/>
      <c r="P104" s="52"/>
      <c r="Q104" s="52"/>
      <c r="R104" s="52"/>
      <c r="S104" s="52"/>
      <c r="T104" s="52"/>
      <c r="U104" s="52"/>
      <c r="V104" s="52"/>
      <c r="W104" s="52"/>
      <c r="X104" s="52"/>
      <c r="Y104" s="52"/>
      <c r="Z104" s="52"/>
    </row>
    <row r="105" spans="1:26" ht="14.25" customHeight="1">
      <c r="A105" s="51"/>
      <c r="B105" s="51"/>
      <c r="C105" s="430"/>
      <c r="D105" s="564"/>
      <c r="E105" s="430"/>
      <c r="F105" s="430"/>
      <c r="G105" s="430"/>
      <c r="H105" s="430"/>
      <c r="I105" s="430"/>
      <c r="J105" s="430"/>
      <c r="K105" s="430"/>
      <c r="L105" s="430"/>
      <c r="M105" s="52"/>
      <c r="N105" s="52"/>
      <c r="O105" s="52"/>
      <c r="P105" s="52"/>
      <c r="Q105" s="52"/>
      <c r="R105" s="52"/>
      <c r="S105" s="52"/>
      <c r="T105" s="52"/>
      <c r="U105" s="52"/>
      <c r="V105" s="52"/>
      <c r="W105" s="52"/>
      <c r="X105" s="52"/>
      <c r="Y105" s="52"/>
      <c r="Z105" s="52"/>
    </row>
    <row r="106" spans="1:26" ht="14.25" customHeight="1">
      <c r="A106" s="51"/>
      <c r="B106" s="51"/>
      <c r="C106" s="430"/>
      <c r="D106" s="564"/>
      <c r="E106" s="430"/>
      <c r="F106" s="430"/>
      <c r="G106" s="430"/>
      <c r="H106" s="430"/>
      <c r="I106" s="430"/>
      <c r="J106" s="430"/>
      <c r="K106" s="430"/>
      <c r="L106" s="430"/>
      <c r="M106" s="52"/>
      <c r="N106" s="52"/>
      <c r="O106" s="52"/>
      <c r="P106" s="52"/>
      <c r="Q106" s="52"/>
      <c r="R106" s="52"/>
      <c r="S106" s="52"/>
      <c r="T106" s="52"/>
      <c r="U106" s="52"/>
      <c r="V106" s="52"/>
      <c r="W106" s="52"/>
      <c r="X106" s="52"/>
      <c r="Y106" s="52"/>
      <c r="Z106" s="52"/>
    </row>
    <row r="107" spans="1:26" ht="14.25" customHeight="1">
      <c r="A107" s="51"/>
      <c r="B107" s="51"/>
      <c r="C107" s="430"/>
      <c r="D107" s="564"/>
      <c r="E107" s="430"/>
      <c r="F107" s="430"/>
      <c r="G107" s="430"/>
      <c r="H107" s="430"/>
      <c r="I107" s="430"/>
      <c r="J107" s="430"/>
      <c r="K107" s="430"/>
      <c r="L107" s="430"/>
      <c r="M107" s="52"/>
      <c r="N107" s="52"/>
      <c r="O107" s="52"/>
      <c r="P107" s="52"/>
      <c r="Q107" s="52"/>
      <c r="R107" s="52"/>
      <c r="S107" s="52"/>
      <c r="T107" s="52"/>
      <c r="U107" s="52"/>
      <c r="V107" s="52"/>
      <c r="W107" s="52"/>
      <c r="X107" s="52"/>
      <c r="Y107" s="52"/>
      <c r="Z107" s="52"/>
    </row>
    <row r="108" spans="1:26" ht="14.25" customHeight="1">
      <c r="A108" s="51"/>
      <c r="B108" s="51"/>
      <c r="C108" s="430"/>
      <c r="D108" s="564"/>
      <c r="E108" s="430"/>
      <c r="F108" s="430"/>
      <c r="G108" s="430"/>
      <c r="H108" s="430"/>
      <c r="I108" s="430"/>
      <c r="J108" s="430"/>
      <c r="K108" s="430"/>
      <c r="L108" s="430"/>
      <c r="M108" s="52"/>
      <c r="N108" s="52"/>
      <c r="O108" s="52"/>
      <c r="P108" s="52"/>
      <c r="Q108" s="52"/>
      <c r="R108" s="52"/>
      <c r="S108" s="52"/>
      <c r="T108" s="52"/>
      <c r="U108" s="52"/>
      <c r="V108" s="52"/>
      <c r="W108" s="52"/>
      <c r="X108" s="52"/>
      <c r="Y108" s="52"/>
      <c r="Z108" s="52"/>
    </row>
    <row r="109" spans="1:26" ht="14.25" customHeight="1">
      <c r="A109" s="51"/>
      <c r="B109" s="51"/>
      <c r="C109" s="430"/>
      <c r="D109" s="564"/>
      <c r="E109" s="430"/>
      <c r="F109" s="430"/>
      <c r="G109" s="430"/>
      <c r="H109" s="430"/>
      <c r="I109" s="430"/>
      <c r="J109" s="430"/>
      <c r="K109" s="430"/>
      <c r="L109" s="430"/>
      <c r="M109" s="52"/>
      <c r="N109" s="52"/>
      <c r="O109" s="52"/>
      <c r="P109" s="52"/>
      <c r="Q109" s="52"/>
      <c r="R109" s="52"/>
      <c r="S109" s="52"/>
      <c r="T109" s="52"/>
      <c r="U109" s="52"/>
      <c r="V109" s="52"/>
      <c r="W109" s="52"/>
      <c r="X109" s="52"/>
      <c r="Y109" s="52"/>
      <c r="Z109" s="52"/>
    </row>
    <row r="110" spans="1:26" ht="14.25" customHeight="1">
      <c r="A110" s="51"/>
      <c r="B110" s="51"/>
      <c r="C110" s="430"/>
      <c r="D110" s="564"/>
      <c r="E110" s="430"/>
      <c r="F110" s="430"/>
      <c r="G110" s="430"/>
      <c r="H110" s="430"/>
      <c r="I110" s="430"/>
      <c r="J110" s="430"/>
      <c r="K110" s="430"/>
      <c r="L110" s="430"/>
      <c r="M110" s="52"/>
      <c r="N110" s="52"/>
      <c r="O110" s="52"/>
      <c r="P110" s="52"/>
      <c r="Q110" s="52"/>
      <c r="R110" s="52"/>
      <c r="S110" s="52"/>
      <c r="T110" s="52"/>
      <c r="U110" s="52"/>
      <c r="V110" s="52"/>
      <c r="W110" s="52"/>
      <c r="X110" s="52"/>
      <c r="Y110" s="52"/>
      <c r="Z110" s="52"/>
    </row>
    <row r="111" spans="1:26" ht="14.25" customHeight="1">
      <c r="A111" s="51"/>
      <c r="B111" s="51"/>
      <c r="C111" s="430"/>
      <c r="D111" s="564"/>
      <c r="E111" s="430"/>
      <c r="F111" s="430"/>
      <c r="G111" s="430"/>
      <c r="H111" s="430"/>
      <c r="I111" s="430"/>
      <c r="J111" s="430"/>
      <c r="K111" s="430"/>
      <c r="L111" s="430"/>
      <c r="M111" s="52"/>
      <c r="N111" s="52"/>
      <c r="O111" s="52"/>
      <c r="P111" s="52"/>
      <c r="Q111" s="52"/>
      <c r="R111" s="52"/>
      <c r="S111" s="52"/>
      <c r="T111" s="52"/>
      <c r="U111" s="52"/>
      <c r="V111" s="52"/>
      <c r="W111" s="52"/>
      <c r="X111" s="52"/>
      <c r="Y111" s="52"/>
      <c r="Z111" s="52"/>
    </row>
    <row r="112" spans="1:26" ht="14.25" customHeight="1">
      <c r="A112" s="51"/>
      <c r="B112" s="51"/>
      <c r="C112" s="430"/>
      <c r="D112" s="564"/>
      <c r="E112" s="430"/>
      <c r="F112" s="430"/>
      <c r="G112" s="430"/>
      <c r="H112" s="430"/>
      <c r="I112" s="430"/>
      <c r="J112" s="430"/>
      <c r="K112" s="430"/>
      <c r="L112" s="430"/>
      <c r="M112" s="52"/>
      <c r="N112" s="52"/>
      <c r="O112" s="52"/>
      <c r="P112" s="52"/>
      <c r="Q112" s="52"/>
      <c r="R112" s="52"/>
      <c r="S112" s="52"/>
      <c r="T112" s="52"/>
      <c r="U112" s="52"/>
      <c r="V112" s="52"/>
      <c r="W112" s="52"/>
      <c r="X112" s="52"/>
      <c r="Y112" s="52"/>
      <c r="Z112" s="52"/>
    </row>
    <row r="113" spans="1:26" ht="14.25" customHeight="1">
      <c r="A113" s="51"/>
      <c r="B113" s="51"/>
      <c r="C113" s="430"/>
      <c r="D113" s="564"/>
      <c r="E113" s="430"/>
      <c r="F113" s="430"/>
      <c r="G113" s="430"/>
      <c r="H113" s="430"/>
      <c r="I113" s="430"/>
      <c r="J113" s="430"/>
      <c r="K113" s="430"/>
      <c r="L113" s="430"/>
      <c r="M113" s="52"/>
      <c r="N113" s="52"/>
      <c r="O113" s="52"/>
      <c r="P113" s="52"/>
      <c r="Q113" s="52"/>
      <c r="R113" s="52"/>
      <c r="S113" s="52"/>
      <c r="T113" s="52"/>
      <c r="U113" s="52"/>
      <c r="V113" s="52"/>
      <c r="W113" s="52"/>
      <c r="X113" s="52"/>
      <c r="Y113" s="52"/>
      <c r="Z113" s="52"/>
    </row>
    <row r="114" spans="1:26" ht="14.25" customHeight="1">
      <c r="A114" s="51"/>
      <c r="B114" s="51"/>
      <c r="C114" s="430"/>
      <c r="D114" s="564"/>
      <c r="E114" s="430"/>
      <c r="F114" s="430"/>
      <c r="G114" s="430"/>
      <c r="H114" s="430"/>
      <c r="I114" s="430"/>
      <c r="J114" s="430"/>
      <c r="K114" s="430"/>
      <c r="L114" s="430"/>
      <c r="M114" s="52"/>
      <c r="N114" s="52"/>
      <c r="O114" s="52"/>
      <c r="P114" s="52"/>
      <c r="Q114" s="52"/>
      <c r="R114" s="52"/>
      <c r="S114" s="52"/>
      <c r="T114" s="52"/>
      <c r="U114" s="52"/>
      <c r="V114" s="52"/>
      <c r="W114" s="52"/>
      <c r="X114" s="52"/>
      <c r="Y114" s="52"/>
      <c r="Z114" s="52"/>
    </row>
    <row r="115" spans="1:26" ht="14.25" customHeight="1">
      <c r="A115" s="51"/>
      <c r="B115" s="51"/>
      <c r="C115" s="430"/>
      <c r="D115" s="564"/>
      <c r="E115" s="430"/>
      <c r="F115" s="430"/>
      <c r="G115" s="430"/>
      <c r="H115" s="430"/>
      <c r="I115" s="430"/>
      <c r="J115" s="430"/>
      <c r="K115" s="430"/>
      <c r="L115" s="430"/>
      <c r="M115" s="52"/>
      <c r="N115" s="52"/>
      <c r="O115" s="52"/>
      <c r="P115" s="52"/>
      <c r="Q115" s="52"/>
      <c r="R115" s="52"/>
      <c r="S115" s="52"/>
      <c r="T115" s="52"/>
      <c r="U115" s="52"/>
      <c r="V115" s="52"/>
      <c r="W115" s="52"/>
      <c r="X115" s="52"/>
      <c r="Y115" s="52"/>
      <c r="Z115" s="52"/>
    </row>
    <row r="116" spans="1:26" ht="14.25" customHeight="1">
      <c r="A116" s="51"/>
      <c r="B116" s="51"/>
      <c r="C116" s="430"/>
      <c r="D116" s="564"/>
      <c r="E116" s="430"/>
      <c r="F116" s="430"/>
      <c r="G116" s="430"/>
      <c r="H116" s="430"/>
      <c r="I116" s="430"/>
      <c r="J116" s="430"/>
      <c r="K116" s="430"/>
      <c r="L116" s="430"/>
      <c r="M116" s="52"/>
      <c r="N116" s="52"/>
      <c r="O116" s="52"/>
      <c r="P116" s="52"/>
      <c r="Q116" s="52"/>
      <c r="R116" s="52"/>
      <c r="S116" s="52"/>
      <c r="T116" s="52"/>
      <c r="U116" s="52"/>
      <c r="V116" s="52"/>
      <c r="W116" s="52"/>
      <c r="X116" s="52"/>
      <c r="Y116" s="52"/>
      <c r="Z116" s="52"/>
    </row>
    <row r="117" spans="1:26" ht="14.25" customHeight="1">
      <c r="A117" s="51"/>
      <c r="B117" s="51"/>
      <c r="C117" s="430"/>
      <c r="D117" s="564"/>
      <c r="E117" s="430"/>
      <c r="F117" s="430"/>
      <c r="G117" s="430"/>
      <c r="H117" s="430"/>
      <c r="I117" s="430"/>
      <c r="J117" s="430"/>
      <c r="K117" s="430"/>
      <c r="L117" s="430"/>
      <c r="M117" s="52"/>
      <c r="N117" s="52"/>
      <c r="O117" s="52"/>
      <c r="P117" s="52"/>
      <c r="Q117" s="52"/>
      <c r="R117" s="52"/>
      <c r="S117" s="52"/>
      <c r="T117" s="52"/>
      <c r="U117" s="52"/>
      <c r="V117" s="52"/>
      <c r="W117" s="52"/>
      <c r="X117" s="52"/>
      <c r="Y117" s="52"/>
      <c r="Z117" s="52"/>
    </row>
    <row r="118" spans="1:26" ht="14.25" customHeight="1">
      <c r="A118" s="51"/>
      <c r="B118" s="51"/>
      <c r="C118" s="430"/>
      <c r="D118" s="564"/>
      <c r="E118" s="430"/>
      <c r="F118" s="430"/>
      <c r="G118" s="430"/>
      <c r="H118" s="430"/>
      <c r="I118" s="430"/>
      <c r="J118" s="430"/>
      <c r="K118" s="430"/>
      <c r="L118" s="430"/>
      <c r="M118" s="52"/>
      <c r="N118" s="52"/>
      <c r="O118" s="52"/>
      <c r="P118" s="52"/>
      <c r="Q118" s="52"/>
      <c r="R118" s="52"/>
      <c r="S118" s="52"/>
      <c r="T118" s="52"/>
      <c r="U118" s="52"/>
      <c r="V118" s="52"/>
      <c r="W118" s="52"/>
      <c r="X118" s="52"/>
      <c r="Y118" s="52"/>
      <c r="Z118" s="52"/>
    </row>
    <row r="119" spans="1:26" ht="14.25" customHeight="1">
      <c r="A119" s="51"/>
      <c r="B119" s="51"/>
      <c r="C119" s="430"/>
      <c r="D119" s="564"/>
      <c r="E119" s="430"/>
      <c r="F119" s="430"/>
      <c r="G119" s="430"/>
      <c r="H119" s="430"/>
      <c r="I119" s="430"/>
      <c r="J119" s="430"/>
      <c r="K119" s="430"/>
      <c r="L119" s="430"/>
      <c r="M119" s="52"/>
      <c r="N119" s="52"/>
      <c r="O119" s="52"/>
      <c r="P119" s="52"/>
      <c r="Q119" s="52"/>
      <c r="R119" s="52"/>
      <c r="S119" s="52"/>
      <c r="T119" s="52"/>
      <c r="U119" s="52"/>
      <c r="V119" s="52"/>
      <c r="W119" s="52"/>
      <c r="X119" s="52"/>
      <c r="Y119" s="52"/>
      <c r="Z119" s="52"/>
    </row>
    <row r="120" spans="1:26" ht="14.25" customHeight="1">
      <c r="A120" s="51"/>
      <c r="B120" s="51"/>
      <c r="C120" s="430"/>
      <c r="D120" s="564"/>
      <c r="E120" s="430"/>
      <c r="F120" s="430"/>
      <c r="G120" s="430"/>
      <c r="H120" s="430"/>
      <c r="I120" s="430"/>
      <c r="J120" s="430"/>
      <c r="K120" s="430"/>
      <c r="L120" s="430"/>
      <c r="M120" s="52"/>
      <c r="N120" s="52"/>
      <c r="O120" s="52"/>
      <c r="P120" s="52"/>
      <c r="Q120" s="52"/>
      <c r="R120" s="52"/>
      <c r="S120" s="52"/>
      <c r="T120" s="52"/>
      <c r="U120" s="52"/>
      <c r="V120" s="52"/>
      <c r="W120" s="52"/>
      <c r="X120" s="52"/>
      <c r="Y120" s="52"/>
      <c r="Z120" s="52"/>
    </row>
    <row r="121" spans="1:26" ht="14.25" customHeight="1">
      <c r="A121" s="51"/>
      <c r="B121" s="51"/>
      <c r="C121" s="430"/>
      <c r="D121" s="564"/>
      <c r="E121" s="430"/>
      <c r="F121" s="430"/>
      <c r="G121" s="430"/>
      <c r="H121" s="430"/>
      <c r="I121" s="430"/>
      <c r="J121" s="430"/>
      <c r="K121" s="430"/>
      <c r="L121" s="430"/>
      <c r="M121" s="52"/>
      <c r="N121" s="52"/>
      <c r="O121" s="52"/>
      <c r="P121" s="52"/>
      <c r="Q121" s="52"/>
      <c r="R121" s="52"/>
      <c r="S121" s="52"/>
      <c r="T121" s="52"/>
      <c r="U121" s="52"/>
      <c r="V121" s="52"/>
      <c r="W121" s="52"/>
      <c r="X121" s="52"/>
      <c r="Y121" s="52"/>
      <c r="Z121" s="52"/>
    </row>
    <row r="122" spans="1:26" ht="14.25" customHeight="1">
      <c r="A122" s="51"/>
      <c r="B122" s="51"/>
      <c r="C122" s="430"/>
      <c r="D122" s="564"/>
      <c r="E122" s="430"/>
      <c r="F122" s="430"/>
      <c r="G122" s="430"/>
      <c r="H122" s="430"/>
      <c r="I122" s="430"/>
      <c r="J122" s="430"/>
      <c r="K122" s="430"/>
      <c r="L122" s="430"/>
      <c r="M122" s="52"/>
      <c r="N122" s="52"/>
      <c r="O122" s="52"/>
      <c r="P122" s="52"/>
      <c r="Q122" s="52"/>
      <c r="R122" s="52"/>
      <c r="S122" s="52"/>
      <c r="T122" s="52"/>
      <c r="U122" s="52"/>
      <c r="V122" s="52"/>
      <c r="W122" s="52"/>
      <c r="X122" s="52"/>
      <c r="Y122" s="52"/>
      <c r="Z122" s="52"/>
    </row>
    <row r="123" spans="1:26" ht="14.25" customHeight="1">
      <c r="A123" s="51"/>
      <c r="B123" s="51"/>
      <c r="C123" s="430"/>
      <c r="D123" s="564"/>
      <c r="E123" s="430"/>
      <c r="F123" s="430"/>
      <c r="G123" s="430"/>
      <c r="H123" s="430"/>
      <c r="I123" s="430"/>
      <c r="J123" s="430"/>
      <c r="K123" s="430"/>
      <c r="L123" s="430"/>
      <c r="M123" s="52"/>
      <c r="N123" s="52"/>
      <c r="O123" s="52"/>
      <c r="P123" s="52"/>
      <c r="Q123" s="52"/>
      <c r="R123" s="52"/>
      <c r="S123" s="52"/>
      <c r="T123" s="52"/>
      <c r="U123" s="52"/>
      <c r="V123" s="52"/>
      <c r="W123" s="52"/>
      <c r="X123" s="52"/>
      <c r="Y123" s="52"/>
      <c r="Z123" s="52"/>
    </row>
    <row r="124" spans="1:26" ht="14.25" customHeight="1">
      <c r="A124" s="51"/>
      <c r="B124" s="51"/>
      <c r="C124" s="430"/>
      <c r="D124" s="564"/>
      <c r="E124" s="430"/>
      <c r="F124" s="430"/>
      <c r="G124" s="430"/>
      <c r="H124" s="430"/>
      <c r="I124" s="430"/>
      <c r="J124" s="430"/>
      <c r="K124" s="430"/>
      <c r="L124" s="430"/>
      <c r="M124" s="52"/>
      <c r="N124" s="52"/>
      <c r="O124" s="52"/>
      <c r="P124" s="52"/>
      <c r="Q124" s="52"/>
      <c r="R124" s="52"/>
      <c r="S124" s="52"/>
      <c r="T124" s="52"/>
      <c r="U124" s="52"/>
      <c r="V124" s="52"/>
      <c r="W124" s="52"/>
      <c r="X124" s="52"/>
      <c r="Y124" s="52"/>
      <c r="Z124" s="52"/>
    </row>
    <row r="125" spans="1:26" ht="14.25" customHeight="1">
      <c r="A125" s="51"/>
      <c r="B125" s="51"/>
      <c r="C125" s="430"/>
      <c r="D125" s="564"/>
      <c r="E125" s="430"/>
      <c r="F125" s="430"/>
      <c r="G125" s="430"/>
      <c r="H125" s="430"/>
      <c r="I125" s="430"/>
      <c r="J125" s="430"/>
      <c r="K125" s="430"/>
      <c r="L125" s="430"/>
      <c r="M125" s="52"/>
      <c r="N125" s="52"/>
      <c r="O125" s="52"/>
      <c r="P125" s="52"/>
      <c r="Q125" s="52"/>
      <c r="R125" s="52"/>
      <c r="S125" s="52"/>
      <c r="T125" s="52"/>
      <c r="U125" s="52"/>
      <c r="V125" s="52"/>
      <c r="W125" s="52"/>
      <c r="X125" s="52"/>
      <c r="Y125" s="52"/>
      <c r="Z125" s="52"/>
    </row>
    <row r="126" spans="1:26" ht="14.25" customHeight="1">
      <c r="A126" s="51"/>
      <c r="B126" s="51"/>
      <c r="C126" s="430"/>
      <c r="D126" s="564"/>
      <c r="E126" s="430"/>
      <c r="F126" s="430"/>
      <c r="G126" s="430"/>
      <c r="H126" s="430"/>
      <c r="I126" s="430"/>
      <c r="J126" s="430"/>
      <c r="K126" s="430"/>
      <c r="L126" s="430"/>
      <c r="M126" s="52"/>
      <c r="N126" s="52"/>
      <c r="O126" s="52"/>
      <c r="P126" s="52"/>
      <c r="Q126" s="52"/>
      <c r="R126" s="52"/>
      <c r="S126" s="52"/>
      <c r="T126" s="52"/>
      <c r="U126" s="52"/>
      <c r="V126" s="52"/>
      <c r="W126" s="52"/>
      <c r="X126" s="52"/>
      <c r="Y126" s="52"/>
      <c r="Z126" s="52"/>
    </row>
    <row r="127" spans="1:26" ht="14.25" customHeight="1">
      <c r="A127" s="51"/>
      <c r="B127" s="51"/>
      <c r="C127" s="430"/>
      <c r="D127" s="564"/>
      <c r="E127" s="430"/>
      <c r="F127" s="430"/>
      <c r="G127" s="430"/>
      <c r="H127" s="430"/>
      <c r="I127" s="430"/>
      <c r="J127" s="430"/>
      <c r="K127" s="430"/>
      <c r="L127" s="430"/>
      <c r="M127" s="52"/>
      <c r="N127" s="52"/>
      <c r="O127" s="52"/>
      <c r="P127" s="52"/>
      <c r="Q127" s="52"/>
      <c r="R127" s="52"/>
      <c r="S127" s="52"/>
      <c r="T127" s="52"/>
      <c r="U127" s="52"/>
      <c r="V127" s="52"/>
      <c r="W127" s="52"/>
      <c r="X127" s="52"/>
      <c r="Y127" s="52"/>
      <c r="Z127" s="52"/>
    </row>
    <row r="128" spans="1:26" ht="14.25" customHeight="1">
      <c r="A128" s="51"/>
      <c r="B128" s="51"/>
      <c r="C128" s="430"/>
      <c r="D128" s="564"/>
      <c r="E128" s="430"/>
      <c r="F128" s="430"/>
      <c r="G128" s="430"/>
      <c r="H128" s="430"/>
      <c r="I128" s="430"/>
      <c r="J128" s="430"/>
      <c r="K128" s="430"/>
      <c r="L128" s="430"/>
      <c r="M128" s="52"/>
      <c r="N128" s="52"/>
      <c r="O128" s="52"/>
      <c r="P128" s="52"/>
      <c r="Q128" s="52"/>
      <c r="R128" s="52"/>
      <c r="S128" s="52"/>
      <c r="T128" s="52"/>
      <c r="U128" s="52"/>
      <c r="V128" s="52"/>
      <c r="W128" s="52"/>
      <c r="X128" s="52"/>
      <c r="Y128" s="52"/>
      <c r="Z128" s="52"/>
    </row>
    <row r="129" spans="1:26" ht="14.25" customHeight="1">
      <c r="A129" s="51"/>
      <c r="B129" s="51"/>
      <c r="C129" s="430"/>
      <c r="D129" s="564"/>
      <c r="E129" s="430"/>
      <c r="F129" s="430"/>
      <c r="G129" s="430"/>
      <c r="H129" s="430"/>
      <c r="I129" s="430"/>
      <c r="J129" s="430"/>
      <c r="K129" s="430"/>
      <c r="L129" s="430"/>
      <c r="M129" s="52"/>
      <c r="N129" s="52"/>
      <c r="O129" s="52"/>
      <c r="P129" s="52"/>
      <c r="Q129" s="52"/>
      <c r="R129" s="52"/>
      <c r="S129" s="52"/>
      <c r="T129" s="52"/>
      <c r="U129" s="52"/>
      <c r="V129" s="52"/>
      <c r="W129" s="52"/>
      <c r="X129" s="52"/>
      <c r="Y129" s="52"/>
      <c r="Z129" s="52"/>
    </row>
    <row r="130" spans="1:26" ht="14.25" customHeight="1">
      <c r="A130" s="51"/>
      <c r="B130" s="51"/>
      <c r="C130" s="430"/>
      <c r="D130" s="564"/>
      <c r="E130" s="430"/>
      <c r="F130" s="430"/>
      <c r="G130" s="430"/>
      <c r="H130" s="430"/>
      <c r="I130" s="430"/>
      <c r="J130" s="430"/>
      <c r="K130" s="430"/>
      <c r="L130" s="430"/>
      <c r="M130" s="52"/>
      <c r="N130" s="52"/>
      <c r="O130" s="52"/>
      <c r="P130" s="52"/>
      <c r="Q130" s="52"/>
      <c r="R130" s="52"/>
      <c r="S130" s="52"/>
      <c r="T130" s="52"/>
      <c r="U130" s="52"/>
      <c r="V130" s="52"/>
      <c r="W130" s="52"/>
      <c r="X130" s="52"/>
      <c r="Y130" s="52"/>
      <c r="Z130" s="52"/>
    </row>
    <row r="131" spans="1:26" ht="14.25" customHeight="1">
      <c r="A131" s="51"/>
      <c r="B131" s="51"/>
      <c r="C131" s="430"/>
      <c r="D131" s="564"/>
      <c r="E131" s="430"/>
      <c r="F131" s="430"/>
      <c r="G131" s="430"/>
      <c r="H131" s="430"/>
      <c r="I131" s="430"/>
      <c r="J131" s="430"/>
      <c r="K131" s="430"/>
      <c r="L131" s="430"/>
      <c r="M131" s="52"/>
      <c r="N131" s="52"/>
      <c r="O131" s="52"/>
      <c r="P131" s="52"/>
      <c r="Q131" s="52"/>
      <c r="R131" s="52"/>
      <c r="S131" s="52"/>
      <c r="T131" s="52"/>
      <c r="U131" s="52"/>
      <c r="V131" s="52"/>
      <c r="W131" s="52"/>
      <c r="X131" s="52"/>
      <c r="Y131" s="52"/>
      <c r="Z131" s="52"/>
    </row>
    <row r="132" spans="1:26" ht="14.25" customHeight="1">
      <c r="A132" s="51"/>
      <c r="B132" s="51"/>
      <c r="C132" s="430"/>
      <c r="D132" s="564"/>
      <c r="E132" s="430"/>
      <c r="F132" s="430"/>
      <c r="G132" s="430"/>
      <c r="H132" s="430"/>
      <c r="I132" s="430"/>
      <c r="J132" s="430"/>
      <c r="K132" s="430"/>
      <c r="L132" s="430"/>
      <c r="M132" s="52"/>
      <c r="N132" s="52"/>
      <c r="O132" s="52"/>
      <c r="P132" s="52"/>
      <c r="Q132" s="52"/>
      <c r="R132" s="52"/>
      <c r="S132" s="52"/>
      <c r="T132" s="52"/>
      <c r="U132" s="52"/>
      <c r="V132" s="52"/>
      <c r="W132" s="52"/>
      <c r="X132" s="52"/>
      <c r="Y132" s="52"/>
      <c r="Z132" s="52"/>
    </row>
    <row r="133" spans="1:26" ht="14.25" customHeight="1">
      <c r="A133" s="51"/>
      <c r="B133" s="51"/>
      <c r="C133" s="430"/>
      <c r="D133" s="564"/>
      <c r="E133" s="430"/>
      <c r="F133" s="430"/>
      <c r="G133" s="430"/>
      <c r="H133" s="430"/>
      <c r="I133" s="430"/>
      <c r="J133" s="430"/>
      <c r="K133" s="430"/>
      <c r="L133" s="430"/>
      <c r="M133" s="52"/>
      <c r="N133" s="52"/>
      <c r="O133" s="52"/>
      <c r="P133" s="52"/>
      <c r="Q133" s="52"/>
      <c r="R133" s="52"/>
      <c r="S133" s="52"/>
      <c r="T133" s="52"/>
      <c r="U133" s="52"/>
      <c r="V133" s="52"/>
      <c r="W133" s="52"/>
      <c r="X133" s="52"/>
      <c r="Y133" s="52"/>
      <c r="Z133" s="52"/>
    </row>
    <row r="134" spans="1:26" ht="14.25" customHeight="1">
      <c r="A134" s="51"/>
      <c r="B134" s="51"/>
      <c r="C134" s="430"/>
      <c r="D134" s="564"/>
      <c r="E134" s="430"/>
      <c r="F134" s="430"/>
      <c r="G134" s="430"/>
      <c r="H134" s="430"/>
      <c r="I134" s="430"/>
      <c r="J134" s="430"/>
      <c r="K134" s="430"/>
      <c r="L134" s="430"/>
      <c r="M134" s="52"/>
      <c r="N134" s="52"/>
      <c r="O134" s="52"/>
      <c r="P134" s="52"/>
      <c r="Q134" s="52"/>
      <c r="R134" s="52"/>
      <c r="S134" s="52"/>
      <c r="T134" s="52"/>
      <c r="U134" s="52"/>
      <c r="V134" s="52"/>
      <c r="W134" s="52"/>
      <c r="X134" s="52"/>
      <c r="Y134" s="52"/>
      <c r="Z134" s="52"/>
    </row>
    <row r="135" spans="1:26" ht="14.25" customHeight="1">
      <c r="A135" s="51"/>
      <c r="B135" s="51"/>
      <c r="C135" s="430"/>
      <c r="D135" s="564"/>
      <c r="E135" s="430"/>
      <c r="F135" s="430"/>
      <c r="G135" s="430"/>
      <c r="H135" s="430"/>
      <c r="I135" s="430"/>
      <c r="J135" s="430"/>
      <c r="K135" s="430"/>
      <c r="L135" s="430"/>
      <c r="M135" s="52"/>
      <c r="N135" s="52"/>
      <c r="O135" s="52"/>
      <c r="P135" s="52"/>
      <c r="Q135" s="52"/>
      <c r="R135" s="52"/>
      <c r="S135" s="52"/>
      <c r="T135" s="52"/>
      <c r="U135" s="52"/>
      <c r="V135" s="52"/>
      <c r="W135" s="52"/>
      <c r="X135" s="52"/>
      <c r="Y135" s="52"/>
      <c r="Z135" s="52"/>
    </row>
    <row r="136" spans="1:26" ht="14.25" customHeight="1">
      <c r="A136" s="51"/>
      <c r="B136" s="51"/>
      <c r="C136" s="430"/>
      <c r="D136" s="564"/>
      <c r="E136" s="430"/>
      <c r="F136" s="430"/>
      <c r="G136" s="430"/>
      <c r="H136" s="430"/>
      <c r="I136" s="430"/>
      <c r="J136" s="430"/>
      <c r="K136" s="430"/>
      <c r="L136" s="430"/>
      <c r="M136" s="52"/>
      <c r="N136" s="52"/>
      <c r="O136" s="52"/>
      <c r="P136" s="52"/>
      <c r="Q136" s="52"/>
      <c r="R136" s="52"/>
      <c r="S136" s="52"/>
      <c r="T136" s="52"/>
      <c r="U136" s="52"/>
      <c r="V136" s="52"/>
      <c r="W136" s="52"/>
      <c r="X136" s="52"/>
      <c r="Y136" s="52"/>
      <c r="Z136" s="52"/>
    </row>
    <row r="137" spans="1:26" ht="14.25" customHeight="1">
      <c r="A137" s="51"/>
      <c r="B137" s="51"/>
      <c r="C137" s="430"/>
      <c r="D137" s="564"/>
      <c r="E137" s="430"/>
      <c r="F137" s="430"/>
      <c r="G137" s="430"/>
      <c r="H137" s="430"/>
      <c r="I137" s="430"/>
      <c r="J137" s="430"/>
      <c r="K137" s="430"/>
      <c r="L137" s="430"/>
      <c r="M137" s="52"/>
      <c r="N137" s="52"/>
      <c r="O137" s="52"/>
      <c r="P137" s="52"/>
      <c r="Q137" s="52"/>
      <c r="R137" s="52"/>
      <c r="S137" s="52"/>
      <c r="T137" s="52"/>
      <c r="U137" s="52"/>
      <c r="V137" s="52"/>
      <c r="W137" s="52"/>
      <c r="X137" s="52"/>
      <c r="Y137" s="52"/>
      <c r="Z137" s="52"/>
    </row>
    <row r="138" spans="1:26" ht="14.25" customHeight="1">
      <c r="A138" s="51"/>
      <c r="B138" s="51"/>
      <c r="C138" s="430"/>
      <c r="D138" s="564"/>
      <c r="E138" s="430"/>
      <c r="F138" s="430"/>
      <c r="G138" s="430"/>
      <c r="H138" s="430"/>
      <c r="I138" s="430"/>
      <c r="J138" s="430"/>
      <c r="K138" s="430"/>
      <c r="L138" s="430"/>
      <c r="M138" s="52"/>
      <c r="N138" s="52"/>
      <c r="O138" s="52"/>
      <c r="P138" s="52"/>
      <c r="Q138" s="52"/>
      <c r="R138" s="52"/>
      <c r="S138" s="52"/>
      <c r="T138" s="52"/>
      <c r="U138" s="52"/>
      <c r="V138" s="52"/>
      <c r="W138" s="52"/>
      <c r="X138" s="52"/>
      <c r="Y138" s="52"/>
      <c r="Z138" s="52"/>
    </row>
    <row r="139" spans="1:26" ht="14.25" customHeight="1">
      <c r="A139" s="51"/>
      <c r="B139" s="51"/>
      <c r="C139" s="430"/>
      <c r="D139" s="564"/>
      <c r="E139" s="430"/>
      <c r="F139" s="430"/>
      <c r="G139" s="430"/>
      <c r="H139" s="430"/>
      <c r="I139" s="430"/>
      <c r="J139" s="430"/>
      <c r="K139" s="430"/>
      <c r="L139" s="430"/>
      <c r="M139" s="52"/>
      <c r="N139" s="52"/>
      <c r="O139" s="52"/>
      <c r="P139" s="52"/>
      <c r="Q139" s="52"/>
      <c r="R139" s="52"/>
      <c r="S139" s="52"/>
      <c r="T139" s="52"/>
      <c r="U139" s="52"/>
      <c r="V139" s="52"/>
      <c r="W139" s="52"/>
      <c r="X139" s="52"/>
      <c r="Y139" s="52"/>
      <c r="Z139" s="52"/>
    </row>
    <row r="140" spans="1:26" ht="14.25" customHeight="1">
      <c r="A140" s="51"/>
      <c r="B140" s="51"/>
      <c r="C140" s="430"/>
      <c r="D140" s="564"/>
      <c r="E140" s="430"/>
      <c r="F140" s="430"/>
      <c r="G140" s="430"/>
      <c r="H140" s="430"/>
      <c r="I140" s="430"/>
      <c r="J140" s="430"/>
      <c r="K140" s="430"/>
      <c r="L140" s="430"/>
      <c r="M140" s="52"/>
      <c r="N140" s="52"/>
      <c r="O140" s="52"/>
      <c r="P140" s="52"/>
      <c r="Q140" s="52"/>
      <c r="R140" s="52"/>
      <c r="S140" s="52"/>
      <c r="T140" s="52"/>
      <c r="U140" s="52"/>
      <c r="V140" s="52"/>
      <c r="W140" s="52"/>
      <c r="X140" s="52"/>
      <c r="Y140" s="52"/>
      <c r="Z140" s="52"/>
    </row>
    <row r="141" spans="1:26" ht="14.25" customHeight="1">
      <c r="A141" s="51"/>
      <c r="B141" s="51"/>
      <c r="C141" s="430"/>
      <c r="D141" s="564"/>
      <c r="E141" s="430"/>
      <c r="F141" s="430"/>
      <c r="G141" s="430"/>
      <c r="H141" s="430"/>
      <c r="I141" s="430"/>
      <c r="J141" s="430"/>
      <c r="K141" s="430"/>
      <c r="L141" s="430"/>
      <c r="M141" s="52"/>
      <c r="N141" s="52"/>
      <c r="O141" s="52"/>
      <c r="P141" s="52"/>
      <c r="Q141" s="52"/>
      <c r="R141" s="52"/>
      <c r="S141" s="52"/>
      <c r="T141" s="52"/>
      <c r="U141" s="52"/>
      <c r="V141" s="52"/>
      <c r="W141" s="52"/>
      <c r="X141" s="52"/>
      <c r="Y141" s="52"/>
      <c r="Z141" s="52"/>
    </row>
    <row r="142" spans="1:26" ht="14.25" customHeight="1">
      <c r="A142" s="51"/>
      <c r="B142" s="51"/>
      <c r="C142" s="430"/>
      <c r="D142" s="564"/>
      <c r="E142" s="430"/>
      <c r="F142" s="430"/>
      <c r="G142" s="430"/>
      <c r="H142" s="430"/>
      <c r="I142" s="430"/>
      <c r="J142" s="430"/>
      <c r="K142" s="430"/>
      <c r="L142" s="430"/>
      <c r="M142" s="52"/>
      <c r="N142" s="52"/>
      <c r="O142" s="52"/>
      <c r="P142" s="52"/>
      <c r="Q142" s="52"/>
      <c r="R142" s="52"/>
      <c r="S142" s="52"/>
      <c r="T142" s="52"/>
      <c r="U142" s="52"/>
      <c r="V142" s="52"/>
      <c r="W142" s="52"/>
      <c r="X142" s="52"/>
      <c r="Y142" s="52"/>
      <c r="Z142" s="52"/>
    </row>
    <row r="143" spans="1:26" ht="14.25" customHeight="1">
      <c r="A143" s="51"/>
      <c r="B143" s="51"/>
      <c r="C143" s="430"/>
      <c r="D143" s="564"/>
      <c r="E143" s="430"/>
      <c r="F143" s="430"/>
      <c r="G143" s="430"/>
      <c r="H143" s="430"/>
      <c r="I143" s="430"/>
      <c r="J143" s="430"/>
      <c r="K143" s="430"/>
      <c r="L143" s="430"/>
      <c r="M143" s="52"/>
      <c r="N143" s="52"/>
      <c r="O143" s="52"/>
      <c r="P143" s="52"/>
      <c r="Q143" s="52"/>
      <c r="R143" s="52"/>
      <c r="S143" s="52"/>
      <c r="T143" s="52"/>
      <c r="U143" s="52"/>
      <c r="V143" s="52"/>
      <c r="W143" s="52"/>
      <c r="X143" s="52"/>
      <c r="Y143" s="52"/>
      <c r="Z143" s="52"/>
    </row>
    <row r="144" spans="1:26" ht="14.25" customHeight="1">
      <c r="A144" s="51"/>
      <c r="B144" s="51"/>
      <c r="C144" s="430"/>
      <c r="D144" s="564"/>
      <c r="E144" s="430"/>
      <c r="F144" s="430"/>
      <c r="G144" s="430"/>
      <c r="H144" s="430"/>
      <c r="I144" s="430"/>
      <c r="J144" s="430"/>
      <c r="K144" s="430"/>
      <c r="L144" s="430"/>
      <c r="M144" s="52"/>
      <c r="N144" s="52"/>
      <c r="O144" s="52"/>
      <c r="P144" s="52"/>
      <c r="Q144" s="52"/>
      <c r="R144" s="52"/>
      <c r="S144" s="52"/>
      <c r="T144" s="52"/>
      <c r="U144" s="52"/>
      <c r="V144" s="52"/>
      <c r="W144" s="52"/>
      <c r="X144" s="52"/>
      <c r="Y144" s="52"/>
      <c r="Z144" s="52"/>
    </row>
    <row r="145" spans="1:26" ht="14.25" customHeight="1">
      <c r="A145" s="51"/>
      <c r="B145" s="51"/>
      <c r="C145" s="430"/>
      <c r="D145" s="564"/>
      <c r="E145" s="430"/>
      <c r="F145" s="430"/>
      <c r="G145" s="430"/>
      <c r="H145" s="430"/>
      <c r="I145" s="430"/>
      <c r="J145" s="430"/>
      <c r="K145" s="430"/>
      <c r="L145" s="430"/>
      <c r="M145" s="52"/>
      <c r="N145" s="52"/>
      <c r="O145" s="52"/>
      <c r="P145" s="52"/>
      <c r="Q145" s="52"/>
      <c r="R145" s="52"/>
      <c r="S145" s="52"/>
      <c r="T145" s="52"/>
      <c r="U145" s="52"/>
      <c r="V145" s="52"/>
      <c r="W145" s="52"/>
      <c r="X145" s="52"/>
      <c r="Y145" s="52"/>
      <c r="Z145" s="52"/>
    </row>
    <row r="146" spans="1:26" ht="14.25" customHeight="1">
      <c r="A146" s="51"/>
      <c r="B146" s="51"/>
      <c r="C146" s="430"/>
      <c r="D146" s="564"/>
      <c r="E146" s="430"/>
      <c r="F146" s="430"/>
      <c r="G146" s="430"/>
      <c r="H146" s="430"/>
      <c r="I146" s="430"/>
      <c r="J146" s="430"/>
      <c r="K146" s="430"/>
      <c r="L146" s="430"/>
      <c r="M146" s="52"/>
      <c r="N146" s="52"/>
      <c r="O146" s="52"/>
      <c r="P146" s="52"/>
      <c r="Q146" s="52"/>
      <c r="R146" s="52"/>
      <c r="S146" s="52"/>
      <c r="T146" s="52"/>
      <c r="U146" s="52"/>
      <c r="V146" s="52"/>
      <c r="W146" s="52"/>
      <c r="X146" s="52"/>
      <c r="Y146" s="52"/>
      <c r="Z146" s="52"/>
    </row>
    <row r="147" spans="1:26" ht="14.25" customHeight="1">
      <c r="A147" s="51"/>
      <c r="B147" s="51"/>
      <c r="C147" s="430"/>
      <c r="D147" s="564"/>
      <c r="E147" s="430"/>
      <c r="F147" s="430"/>
      <c r="G147" s="430"/>
      <c r="H147" s="430"/>
      <c r="I147" s="430"/>
      <c r="J147" s="430"/>
      <c r="K147" s="430"/>
      <c r="L147" s="430"/>
      <c r="M147" s="52"/>
      <c r="N147" s="52"/>
      <c r="O147" s="52"/>
      <c r="P147" s="52"/>
      <c r="Q147" s="52"/>
      <c r="R147" s="52"/>
      <c r="S147" s="52"/>
      <c r="T147" s="52"/>
      <c r="U147" s="52"/>
      <c r="V147" s="52"/>
      <c r="W147" s="52"/>
      <c r="X147" s="52"/>
      <c r="Y147" s="52"/>
      <c r="Z147" s="52"/>
    </row>
    <row r="148" spans="1:26" ht="14.25" customHeight="1">
      <c r="A148" s="51"/>
      <c r="B148" s="51"/>
      <c r="C148" s="430"/>
      <c r="D148" s="564"/>
      <c r="E148" s="430"/>
      <c r="F148" s="430"/>
      <c r="G148" s="430"/>
      <c r="H148" s="430"/>
      <c r="I148" s="430"/>
      <c r="J148" s="430"/>
      <c r="K148" s="430"/>
      <c r="L148" s="430"/>
      <c r="M148" s="52"/>
      <c r="N148" s="52"/>
      <c r="O148" s="52"/>
      <c r="P148" s="52"/>
      <c r="Q148" s="52"/>
      <c r="R148" s="52"/>
      <c r="S148" s="52"/>
      <c r="T148" s="52"/>
      <c r="U148" s="52"/>
      <c r="V148" s="52"/>
      <c r="W148" s="52"/>
      <c r="X148" s="52"/>
      <c r="Y148" s="52"/>
      <c r="Z148" s="52"/>
    </row>
    <row r="149" spans="1:26" ht="14.25" customHeight="1">
      <c r="A149" s="51"/>
      <c r="B149" s="51"/>
      <c r="C149" s="430"/>
      <c r="D149" s="564"/>
      <c r="E149" s="430"/>
      <c r="F149" s="430"/>
      <c r="G149" s="430"/>
      <c r="H149" s="430"/>
      <c r="I149" s="430"/>
      <c r="J149" s="430"/>
      <c r="K149" s="430"/>
      <c r="L149" s="430"/>
      <c r="M149" s="52"/>
      <c r="N149" s="52"/>
      <c r="O149" s="52"/>
      <c r="P149" s="52"/>
      <c r="Q149" s="52"/>
      <c r="R149" s="52"/>
      <c r="S149" s="52"/>
      <c r="T149" s="52"/>
      <c r="U149" s="52"/>
      <c r="V149" s="52"/>
      <c r="W149" s="52"/>
      <c r="X149" s="52"/>
      <c r="Y149" s="52"/>
      <c r="Z149" s="52"/>
    </row>
    <row r="150" spans="1:26" ht="14.25" customHeight="1">
      <c r="A150" s="51"/>
      <c r="B150" s="51"/>
      <c r="C150" s="430"/>
      <c r="D150" s="564"/>
      <c r="E150" s="430"/>
      <c r="F150" s="430"/>
      <c r="G150" s="430"/>
      <c r="H150" s="430"/>
      <c r="I150" s="430"/>
      <c r="J150" s="430"/>
      <c r="K150" s="430"/>
      <c r="L150" s="430"/>
      <c r="M150" s="52"/>
      <c r="N150" s="52"/>
      <c r="O150" s="52"/>
      <c r="P150" s="52"/>
      <c r="Q150" s="52"/>
      <c r="R150" s="52"/>
      <c r="S150" s="52"/>
      <c r="T150" s="52"/>
      <c r="U150" s="52"/>
      <c r="V150" s="52"/>
      <c r="W150" s="52"/>
      <c r="X150" s="52"/>
      <c r="Y150" s="52"/>
      <c r="Z150" s="52"/>
    </row>
    <row r="151" spans="1:26" ht="14.25" customHeight="1">
      <c r="A151" s="51"/>
      <c r="B151" s="51"/>
      <c r="C151" s="430"/>
      <c r="D151" s="564"/>
      <c r="E151" s="430"/>
      <c r="F151" s="430"/>
      <c r="G151" s="430"/>
      <c r="H151" s="430"/>
      <c r="I151" s="430"/>
      <c r="J151" s="430"/>
      <c r="K151" s="430"/>
      <c r="L151" s="430"/>
      <c r="M151" s="52"/>
      <c r="N151" s="52"/>
      <c r="O151" s="52"/>
      <c r="P151" s="52"/>
      <c r="Q151" s="52"/>
      <c r="R151" s="52"/>
      <c r="S151" s="52"/>
      <c r="T151" s="52"/>
      <c r="U151" s="52"/>
      <c r="V151" s="52"/>
      <c r="W151" s="52"/>
      <c r="X151" s="52"/>
      <c r="Y151" s="52"/>
      <c r="Z151" s="52"/>
    </row>
    <row r="152" spans="1:26" ht="14.25" customHeight="1">
      <c r="A152" s="51"/>
      <c r="B152" s="51"/>
      <c r="C152" s="430"/>
      <c r="D152" s="564"/>
      <c r="E152" s="430"/>
      <c r="F152" s="430"/>
      <c r="G152" s="430"/>
      <c r="H152" s="430"/>
      <c r="I152" s="430"/>
      <c r="J152" s="430"/>
      <c r="K152" s="430"/>
      <c r="L152" s="430"/>
      <c r="M152" s="52"/>
      <c r="N152" s="52"/>
      <c r="O152" s="52"/>
      <c r="P152" s="52"/>
      <c r="Q152" s="52"/>
      <c r="R152" s="52"/>
      <c r="S152" s="52"/>
      <c r="T152" s="52"/>
      <c r="U152" s="52"/>
      <c r="V152" s="52"/>
      <c r="W152" s="52"/>
      <c r="X152" s="52"/>
      <c r="Y152" s="52"/>
      <c r="Z152" s="52"/>
    </row>
    <row r="153" spans="1:26" ht="14.25" customHeight="1">
      <c r="A153" s="51"/>
      <c r="B153" s="51"/>
      <c r="C153" s="430"/>
      <c r="D153" s="564"/>
      <c r="E153" s="430"/>
      <c r="F153" s="430"/>
      <c r="G153" s="430"/>
      <c r="H153" s="430"/>
      <c r="I153" s="430"/>
      <c r="J153" s="430"/>
      <c r="K153" s="430"/>
      <c r="L153" s="430"/>
      <c r="M153" s="52"/>
      <c r="N153" s="52"/>
      <c r="O153" s="52"/>
      <c r="P153" s="52"/>
      <c r="Q153" s="52"/>
      <c r="R153" s="52"/>
      <c r="S153" s="52"/>
      <c r="T153" s="52"/>
      <c r="U153" s="52"/>
      <c r="V153" s="52"/>
      <c r="W153" s="52"/>
      <c r="X153" s="52"/>
      <c r="Y153" s="52"/>
      <c r="Z153" s="52"/>
    </row>
    <row r="154" spans="1:26" ht="14.25" customHeight="1">
      <c r="A154" s="51"/>
      <c r="B154" s="51"/>
      <c r="C154" s="430"/>
      <c r="D154" s="564"/>
      <c r="E154" s="430"/>
      <c r="F154" s="430"/>
      <c r="G154" s="430"/>
      <c r="H154" s="430"/>
      <c r="I154" s="430"/>
      <c r="J154" s="430"/>
      <c r="K154" s="430"/>
      <c r="L154" s="430"/>
      <c r="M154" s="52"/>
      <c r="N154" s="52"/>
      <c r="O154" s="52"/>
      <c r="P154" s="52"/>
      <c r="Q154" s="52"/>
      <c r="R154" s="52"/>
      <c r="S154" s="52"/>
      <c r="T154" s="52"/>
      <c r="U154" s="52"/>
      <c r="V154" s="52"/>
      <c r="W154" s="52"/>
      <c r="X154" s="52"/>
      <c r="Y154" s="52"/>
      <c r="Z154" s="52"/>
    </row>
    <row r="155" spans="1:26" ht="14.25" customHeight="1">
      <c r="A155" s="51"/>
      <c r="B155" s="51"/>
      <c r="C155" s="430"/>
      <c r="D155" s="564"/>
      <c r="E155" s="430"/>
      <c r="F155" s="430"/>
      <c r="G155" s="430"/>
      <c r="H155" s="430"/>
      <c r="I155" s="430"/>
      <c r="J155" s="430"/>
      <c r="K155" s="430"/>
      <c r="L155" s="430"/>
      <c r="M155" s="52"/>
      <c r="N155" s="52"/>
      <c r="O155" s="52"/>
      <c r="P155" s="52"/>
      <c r="Q155" s="52"/>
      <c r="R155" s="52"/>
      <c r="S155" s="52"/>
      <c r="T155" s="52"/>
      <c r="U155" s="52"/>
      <c r="V155" s="52"/>
      <c r="W155" s="52"/>
      <c r="X155" s="52"/>
      <c r="Y155" s="52"/>
      <c r="Z155" s="52"/>
    </row>
    <row r="156" spans="1:26" ht="14.25" customHeight="1">
      <c r="A156" s="51"/>
      <c r="B156" s="51"/>
      <c r="C156" s="430"/>
      <c r="D156" s="564"/>
      <c r="E156" s="430"/>
      <c r="F156" s="430"/>
      <c r="G156" s="430"/>
      <c r="H156" s="430"/>
      <c r="I156" s="430"/>
      <c r="J156" s="430"/>
      <c r="K156" s="430"/>
      <c r="L156" s="430"/>
      <c r="M156" s="52"/>
      <c r="N156" s="52"/>
      <c r="O156" s="52"/>
      <c r="P156" s="52"/>
      <c r="Q156" s="52"/>
      <c r="R156" s="52"/>
      <c r="S156" s="52"/>
      <c r="T156" s="52"/>
      <c r="U156" s="52"/>
      <c r="V156" s="52"/>
      <c r="W156" s="52"/>
      <c r="X156" s="52"/>
      <c r="Y156" s="52"/>
      <c r="Z156" s="52"/>
    </row>
    <row r="157" spans="1:26" ht="14.25" customHeight="1">
      <c r="A157" s="51"/>
      <c r="B157" s="51"/>
      <c r="C157" s="430"/>
      <c r="D157" s="564"/>
      <c r="E157" s="430"/>
      <c r="F157" s="430"/>
      <c r="G157" s="430"/>
      <c r="H157" s="430"/>
      <c r="I157" s="430"/>
      <c r="J157" s="430"/>
      <c r="K157" s="430"/>
      <c r="L157" s="430"/>
      <c r="M157" s="52"/>
      <c r="N157" s="52"/>
      <c r="O157" s="52"/>
      <c r="P157" s="52"/>
      <c r="Q157" s="52"/>
      <c r="R157" s="52"/>
      <c r="S157" s="52"/>
      <c r="T157" s="52"/>
      <c r="U157" s="52"/>
      <c r="V157" s="52"/>
      <c r="W157" s="52"/>
      <c r="X157" s="52"/>
      <c r="Y157" s="52"/>
      <c r="Z157" s="52"/>
    </row>
    <row r="158" spans="1:26" ht="14.25" customHeight="1">
      <c r="A158" s="51"/>
      <c r="B158" s="51"/>
      <c r="C158" s="430"/>
      <c r="D158" s="564"/>
      <c r="E158" s="430"/>
      <c r="F158" s="430"/>
      <c r="G158" s="430"/>
      <c r="H158" s="430"/>
      <c r="I158" s="430"/>
      <c r="J158" s="430"/>
      <c r="K158" s="430"/>
      <c r="L158" s="430"/>
      <c r="M158" s="52"/>
      <c r="N158" s="52"/>
      <c r="O158" s="52"/>
      <c r="P158" s="52"/>
      <c r="Q158" s="52"/>
      <c r="R158" s="52"/>
      <c r="S158" s="52"/>
      <c r="T158" s="52"/>
      <c r="U158" s="52"/>
      <c r="V158" s="52"/>
      <c r="W158" s="52"/>
      <c r="X158" s="52"/>
      <c r="Y158" s="52"/>
      <c r="Z158" s="52"/>
    </row>
    <row r="159" spans="1:26" ht="14.25" customHeight="1">
      <c r="A159" s="51"/>
      <c r="B159" s="51"/>
      <c r="C159" s="430"/>
      <c r="D159" s="564"/>
      <c r="E159" s="430"/>
      <c r="F159" s="430"/>
      <c r="G159" s="430"/>
      <c r="H159" s="430"/>
      <c r="I159" s="430"/>
      <c r="J159" s="430"/>
      <c r="K159" s="430"/>
      <c r="L159" s="430"/>
      <c r="M159" s="52"/>
      <c r="N159" s="52"/>
      <c r="O159" s="52"/>
      <c r="P159" s="52"/>
      <c r="Q159" s="52"/>
      <c r="R159" s="52"/>
      <c r="S159" s="52"/>
      <c r="T159" s="52"/>
      <c r="U159" s="52"/>
      <c r="V159" s="52"/>
      <c r="W159" s="52"/>
      <c r="X159" s="52"/>
      <c r="Y159" s="52"/>
      <c r="Z159" s="52"/>
    </row>
    <row r="160" spans="1:26" ht="14.25" customHeight="1">
      <c r="A160" s="51"/>
      <c r="B160" s="51"/>
      <c r="C160" s="430"/>
      <c r="D160" s="564"/>
      <c r="E160" s="430"/>
      <c r="F160" s="430"/>
      <c r="G160" s="430"/>
      <c r="H160" s="430"/>
      <c r="I160" s="430"/>
      <c r="J160" s="430"/>
      <c r="K160" s="430"/>
      <c r="L160" s="430"/>
      <c r="M160" s="52"/>
      <c r="N160" s="52"/>
      <c r="O160" s="52"/>
      <c r="P160" s="52"/>
      <c r="Q160" s="52"/>
      <c r="R160" s="52"/>
      <c r="S160" s="52"/>
      <c r="T160" s="52"/>
      <c r="U160" s="52"/>
      <c r="V160" s="52"/>
      <c r="W160" s="52"/>
      <c r="X160" s="52"/>
      <c r="Y160" s="52"/>
      <c r="Z160" s="52"/>
    </row>
    <row r="161" spans="1:26" ht="14.25" customHeight="1">
      <c r="A161" s="51"/>
      <c r="B161" s="51"/>
      <c r="C161" s="430"/>
      <c r="D161" s="564"/>
      <c r="E161" s="430"/>
      <c r="F161" s="430"/>
      <c r="G161" s="430"/>
      <c r="H161" s="430"/>
      <c r="I161" s="430"/>
      <c r="J161" s="430"/>
      <c r="K161" s="430"/>
      <c r="L161" s="430"/>
      <c r="M161" s="52"/>
      <c r="N161" s="52"/>
      <c r="O161" s="52"/>
      <c r="P161" s="52"/>
      <c r="Q161" s="52"/>
      <c r="R161" s="52"/>
      <c r="S161" s="52"/>
      <c r="T161" s="52"/>
      <c r="U161" s="52"/>
      <c r="V161" s="52"/>
      <c r="W161" s="52"/>
      <c r="X161" s="52"/>
      <c r="Y161" s="52"/>
      <c r="Z161" s="52"/>
    </row>
    <row r="162" spans="1:26" ht="14.25" customHeight="1">
      <c r="A162" s="51"/>
      <c r="B162" s="51"/>
      <c r="C162" s="430"/>
      <c r="D162" s="564"/>
      <c r="E162" s="430"/>
      <c r="F162" s="430"/>
      <c r="G162" s="430"/>
      <c r="H162" s="430"/>
      <c r="I162" s="430"/>
      <c r="J162" s="430"/>
      <c r="K162" s="430"/>
      <c r="L162" s="430"/>
      <c r="M162" s="52"/>
      <c r="N162" s="52"/>
      <c r="O162" s="52"/>
      <c r="P162" s="52"/>
      <c r="Q162" s="52"/>
      <c r="R162" s="52"/>
      <c r="S162" s="52"/>
      <c r="T162" s="52"/>
      <c r="U162" s="52"/>
      <c r="V162" s="52"/>
      <c r="W162" s="52"/>
      <c r="X162" s="52"/>
      <c r="Y162" s="52"/>
      <c r="Z162" s="52"/>
    </row>
    <row r="163" spans="1:26" ht="14.25" customHeight="1">
      <c r="A163" s="51"/>
      <c r="B163" s="51"/>
      <c r="C163" s="430"/>
      <c r="D163" s="564"/>
      <c r="E163" s="430"/>
      <c r="F163" s="430"/>
      <c r="G163" s="430"/>
      <c r="H163" s="430"/>
      <c r="I163" s="430"/>
      <c r="J163" s="430"/>
      <c r="K163" s="430"/>
      <c r="L163" s="430"/>
      <c r="M163" s="52"/>
      <c r="N163" s="52"/>
      <c r="O163" s="52"/>
      <c r="P163" s="52"/>
      <c r="Q163" s="52"/>
      <c r="R163" s="52"/>
      <c r="S163" s="52"/>
      <c r="T163" s="52"/>
      <c r="U163" s="52"/>
      <c r="V163" s="52"/>
      <c r="W163" s="52"/>
      <c r="X163" s="52"/>
      <c r="Y163" s="52"/>
      <c r="Z163" s="52"/>
    </row>
    <row r="164" spans="1:26" ht="14.25" customHeight="1">
      <c r="A164" s="51"/>
      <c r="B164" s="51"/>
      <c r="C164" s="430"/>
      <c r="D164" s="564"/>
      <c r="E164" s="430"/>
      <c r="F164" s="430"/>
      <c r="G164" s="430"/>
      <c r="H164" s="430"/>
      <c r="I164" s="430"/>
      <c r="J164" s="430"/>
      <c r="K164" s="430"/>
      <c r="L164" s="430"/>
      <c r="M164" s="52"/>
      <c r="N164" s="52"/>
      <c r="O164" s="52"/>
      <c r="P164" s="52"/>
      <c r="Q164" s="52"/>
      <c r="R164" s="52"/>
      <c r="S164" s="52"/>
      <c r="T164" s="52"/>
      <c r="U164" s="52"/>
      <c r="V164" s="52"/>
      <c r="W164" s="52"/>
      <c r="X164" s="52"/>
      <c r="Y164" s="52"/>
      <c r="Z164" s="52"/>
    </row>
    <row r="165" spans="1:26" ht="14.25" customHeight="1">
      <c r="A165" s="51"/>
      <c r="B165" s="51"/>
      <c r="C165" s="430"/>
      <c r="D165" s="564"/>
      <c r="E165" s="430"/>
      <c r="F165" s="430"/>
      <c r="G165" s="430"/>
      <c r="H165" s="430"/>
      <c r="I165" s="430"/>
      <c r="J165" s="430"/>
      <c r="K165" s="430"/>
      <c r="L165" s="430"/>
      <c r="M165" s="52"/>
      <c r="N165" s="52"/>
      <c r="O165" s="52"/>
      <c r="P165" s="52"/>
      <c r="Q165" s="52"/>
      <c r="R165" s="52"/>
      <c r="S165" s="52"/>
      <c r="T165" s="52"/>
      <c r="U165" s="52"/>
      <c r="V165" s="52"/>
      <c r="W165" s="52"/>
      <c r="X165" s="52"/>
      <c r="Y165" s="52"/>
      <c r="Z165" s="52"/>
    </row>
    <row r="166" spans="1:26" ht="14.25" customHeight="1">
      <c r="A166" s="51"/>
      <c r="B166" s="51"/>
      <c r="C166" s="430"/>
      <c r="D166" s="564"/>
      <c r="E166" s="430"/>
      <c r="F166" s="430"/>
      <c r="G166" s="430"/>
      <c r="H166" s="430"/>
      <c r="I166" s="430"/>
      <c r="J166" s="430"/>
      <c r="K166" s="430"/>
      <c r="L166" s="430"/>
      <c r="M166" s="52"/>
      <c r="N166" s="52"/>
      <c r="O166" s="52"/>
      <c r="P166" s="52"/>
      <c r="Q166" s="52"/>
      <c r="R166" s="52"/>
      <c r="S166" s="52"/>
      <c r="T166" s="52"/>
      <c r="U166" s="52"/>
      <c r="V166" s="52"/>
      <c r="W166" s="52"/>
      <c r="X166" s="52"/>
      <c r="Y166" s="52"/>
      <c r="Z166" s="52"/>
    </row>
    <row r="167" spans="1:26" ht="14.25" customHeight="1">
      <c r="A167" s="51"/>
      <c r="B167" s="51"/>
      <c r="C167" s="430"/>
      <c r="D167" s="564"/>
      <c r="E167" s="430"/>
      <c r="F167" s="430"/>
      <c r="G167" s="430"/>
      <c r="H167" s="430"/>
      <c r="I167" s="430"/>
      <c r="J167" s="430"/>
      <c r="K167" s="430"/>
      <c r="L167" s="430"/>
      <c r="M167" s="52"/>
      <c r="N167" s="52"/>
      <c r="O167" s="52"/>
      <c r="P167" s="52"/>
      <c r="Q167" s="52"/>
      <c r="R167" s="52"/>
      <c r="S167" s="52"/>
      <c r="T167" s="52"/>
      <c r="U167" s="52"/>
      <c r="V167" s="52"/>
      <c r="W167" s="52"/>
      <c r="X167" s="52"/>
      <c r="Y167" s="52"/>
      <c r="Z167" s="52"/>
    </row>
    <row r="168" spans="1:26" ht="14.25" customHeight="1">
      <c r="A168" s="51"/>
      <c r="B168" s="51"/>
      <c r="C168" s="430"/>
      <c r="D168" s="564"/>
      <c r="E168" s="430"/>
      <c r="F168" s="430"/>
      <c r="G168" s="430"/>
      <c r="H168" s="430"/>
      <c r="I168" s="430"/>
      <c r="J168" s="430"/>
      <c r="K168" s="430"/>
      <c r="L168" s="430"/>
      <c r="M168" s="52"/>
      <c r="N168" s="52"/>
      <c r="O168" s="52"/>
      <c r="P168" s="52"/>
      <c r="Q168" s="52"/>
      <c r="R168" s="52"/>
      <c r="S168" s="52"/>
      <c r="T168" s="52"/>
      <c r="U168" s="52"/>
      <c r="V168" s="52"/>
      <c r="W168" s="52"/>
      <c r="X168" s="52"/>
      <c r="Y168" s="52"/>
      <c r="Z168" s="52"/>
    </row>
    <row r="169" spans="1:26" ht="14.25" customHeight="1">
      <c r="A169" s="51"/>
      <c r="B169" s="51"/>
      <c r="C169" s="430"/>
      <c r="D169" s="564"/>
      <c r="E169" s="430"/>
      <c r="F169" s="430"/>
      <c r="G169" s="430"/>
      <c r="H169" s="430"/>
      <c r="I169" s="430"/>
      <c r="J169" s="430"/>
      <c r="K169" s="430"/>
      <c r="L169" s="430"/>
      <c r="M169" s="52"/>
      <c r="N169" s="52"/>
      <c r="O169" s="52"/>
      <c r="P169" s="52"/>
      <c r="Q169" s="52"/>
      <c r="R169" s="52"/>
      <c r="S169" s="52"/>
      <c r="T169" s="52"/>
      <c r="U169" s="52"/>
      <c r="V169" s="52"/>
      <c r="W169" s="52"/>
      <c r="X169" s="52"/>
      <c r="Y169" s="52"/>
      <c r="Z169" s="52"/>
    </row>
    <row r="170" spans="1:26" ht="14.25" customHeight="1">
      <c r="A170" s="51"/>
      <c r="B170" s="51"/>
      <c r="C170" s="430"/>
      <c r="D170" s="564"/>
      <c r="E170" s="430"/>
      <c r="F170" s="430"/>
      <c r="G170" s="430"/>
      <c r="H170" s="430"/>
      <c r="I170" s="430"/>
      <c r="J170" s="430"/>
      <c r="K170" s="430"/>
      <c r="L170" s="430"/>
      <c r="M170" s="52"/>
      <c r="N170" s="52"/>
      <c r="O170" s="52"/>
      <c r="P170" s="52"/>
      <c r="Q170" s="52"/>
      <c r="R170" s="52"/>
      <c r="S170" s="52"/>
      <c r="T170" s="52"/>
      <c r="U170" s="52"/>
      <c r="V170" s="52"/>
      <c r="W170" s="52"/>
      <c r="X170" s="52"/>
      <c r="Y170" s="52"/>
      <c r="Z170" s="52"/>
    </row>
    <row r="171" spans="1:26" ht="14.25" customHeight="1">
      <c r="A171" s="51"/>
      <c r="B171" s="51"/>
      <c r="C171" s="430"/>
      <c r="D171" s="564"/>
      <c r="E171" s="430"/>
      <c r="F171" s="430"/>
      <c r="G171" s="430"/>
      <c r="H171" s="430"/>
      <c r="I171" s="430"/>
      <c r="J171" s="430"/>
      <c r="K171" s="430"/>
      <c r="L171" s="430"/>
      <c r="M171" s="52"/>
      <c r="N171" s="52"/>
      <c r="O171" s="52"/>
      <c r="P171" s="52"/>
      <c r="Q171" s="52"/>
      <c r="R171" s="52"/>
      <c r="S171" s="52"/>
      <c r="T171" s="52"/>
      <c r="U171" s="52"/>
      <c r="V171" s="52"/>
      <c r="W171" s="52"/>
      <c r="X171" s="52"/>
      <c r="Y171" s="52"/>
      <c r="Z171" s="52"/>
    </row>
    <row r="172" spans="1:26" ht="14.25" customHeight="1">
      <c r="A172" s="51"/>
      <c r="B172" s="51"/>
      <c r="C172" s="430"/>
      <c r="D172" s="564"/>
      <c r="E172" s="430"/>
      <c r="F172" s="430"/>
      <c r="G172" s="430"/>
      <c r="H172" s="430"/>
      <c r="I172" s="430"/>
      <c r="J172" s="430"/>
      <c r="K172" s="430"/>
      <c r="L172" s="430"/>
      <c r="M172" s="52"/>
      <c r="N172" s="52"/>
      <c r="O172" s="52"/>
      <c r="P172" s="52"/>
      <c r="Q172" s="52"/>
      <c r="R172" s="52"/>
      <c r="S172" s="52"/>
      <c r="T172" s="52"/>
      <c r="U172" s="52"/>
      <c r="V172" s="52"/>
      <c r="W172" s="52"/>
      <c r="X172" s="52"/>
      <c r="Y172" s="52"/>
      <c r="Z172" s="52"/>
    </row>
    <row r="173" spans="1:26" ht="14.25" customHeight="1">
      <c r="A173" s="51"/>
      <c r="B173" s="51"/>
      <c r="C173" s="430"/>
      <c r="D173" s="564"/>
      <c r="E173" s="430"/>
      <c r="F173" s="430"/>
      <c r="G173" s="430"/>
      <c r="H173" s="430"/>
      <c r="I173" s="430"/>
      <c r="J173" s="430"/>
      <c r="K173" s="430"/>
      <c r="L173" s="430"/>
      <c r="M173" s="52"/>
      <c r="N173" s="52"/>
      <c r="O173" s="52"/>
      <c r="P173" s="52"/>
      <c r="Q173" s="52"/>
      <c r="R173" s="52"/>
      <c r="S173" s="52"/>
      <c r="T173" s="52"/>
      <c r="U173" s="52"/>
      <c r="V173" s="52"/>
      <c r="W173" s="52"/>
      <c r="X173" s="52"/>
      <c r="Y173" s="52"/>
      <c r="Z173" s="52"/>
    </row>
    <row r="174" spans="1:26" ht="14.25" customHeight="1">
      <c r="A174" s="51"/>
      <c r="B174" s="51"/>
      <c r="C174" s="430"/>
      <c r="D174" s="564"/>
      <c r="E174" s="430"/>
      <c r="F174" s="430"/>
      <c r="G174" s="430"/>
      <c r="H174" s="430"/>
      <c r="I174" s="430"/>
      <c r="J174" s="430"/>
      <c r="K174" s="430"/>
      <c r="L174" s="430"/>
      <c r="M174" s="52"/>
      <c r="N174" s="52"/>
      <c r="O174" s="52"/>
      <c r="P174" s="52"/>
      <c r="Q174" s="52"/>
      <c r="R174" s="52"/>
      <c r="S174" s="52"/>
      <c r="T174" s="52"/>
      <c r="U174" s="52"/>
      <c r="V174" s="52"/>
      <c r="W174" s="52"/>
      <c r="X174" s="52"/>
      <c r="Y174" s="52"/>
      <c r="Z174" s="52"/>
    </row>
    <row r="175" spans="1:26" ht="14.25" customHeight="1">
      <c r="A175" s="51"/>
      <c r="B175" s="51"/>
      <c r="C175" s="430"/>
      <c r="D175" s="564"/>
      <c r="E175" s="430"/>
      <c r="F175" s="430"/>
      <c r="G175" s="430"/>
      <c r="H175" s="430"/>
      <c r="I175" s="430"/>
      <c r="J175" s="430"/>
      <c r="K175" s="430"/>
      <c r="L175" s="430"/>
      <c r="M175" s="52"/>
      <c r="N175" s="52"/>
      <c r="O175" s="52"/>
      <c r="P175" s="52"/>
      <c r="Q175" s="52"/>
      <c r="R175" s="52"/>
      <c r="S175" s="52"/>
      <c r="T175" s="52"/>
      <c r="U175" s="52"/>
      <c r="V175" s="52"/>
      <c r="W175" s="52"/>
      <c r="X175" s="52"/>
      <c r="Y175" s="52"/>
      <c r="Z175" s="52"/>
    </row>
    <row r="176" spans="1:26" ht="14.25" customHeight="1">
      <c r="A176" s="51"/>
      <c r="B176" s="51"/>
      <c r="C176" s="430"/>
      <c r="D176" s="564"/>
      <c r="E176" s="430"/>
      <c r="F176" s="430"/>
      <c r="G176" s="430"/>
      <c r="H176" s="430"/>
      <c r="I176" s="430"/>
      <c r="J176" s="430"/>
      <c r="K176" s="430"/>
      <c r="L176" s="430"/>
      <c r="M176" s="52"/>
      <c r="N176" s="52"/>
      <c r="O176" s="52"/>
      <c r="P176" s="52"/>
      <c r="Q176" s="52"/>
      <c r="R176" s="52"/>
      <c r="S176" s="52"/>
      <c r="T176" s="52"/>
      <c r="U176" s="52"/>
      <c r="V176" s="52"/>
      <c r="W176" s="52"/>
      <c r="X176" s="52"/>
      <c r="Y176" s="52"/>
      <c r="Z176" s="52"/>
    </row>
    <row r="177" spans="1:26" ht="14.25" customHeight="1">
      <c r="A177" s="51"/>
      <c r="B177" s="51"/>
      <c r="C177" s="430"/>
      <c r="D177" s="564"/>
      <c r="E177" s="430"/>
      <c r="F177" s="430"/>
      <c r="G177" s="430"/>
      <c r="H177" s="430"/>
      <c r="I177" s="430"/>
      <c r="J177" s="430"/>
      <c r="K177" s="430"/>
      <c r="L177" s="430"/>
      <c r="M177" s="52"/>
      <c r="N177" s="52"/>
      <c r="O177" s="52"/>
      <c r="P177" s="52"/>
      <c r="Q177" s="52"/>
      <c r="R177" s="52"/>
      <c r="S177" s="52"/>
      <c r="T177" s="52"/>
      <c r="U177" s="52"/>
      <c r="V177" s="52"/>
      <c r="W177" s="52"/>
      <c r="X177" s="52"/>
      <c r="Y177" s="52"/>
      <c r="Z177" s="52"/>
    </row>
    <row r="178" spans="1:26" ht="14.25" customHeight="1">
      <c r="A178" s="51"/>
      <c r="B178" s="51"/>
      <c r="C178" s="430"/>
      <c r="D178" s="564"/>
      <c r="E178" s="430"/>
      <c r="F178" s="430"/>
      <c r="G178" s="430"/>
      <c r="H178" s="430"/>
      <c r="I178" s="430"/>
      <c r="J178" s="430"/>
      <c r="K178" s="430"/>
      <c r="L178" s="430"/>
      <c r="M178" s="52"/>
      <c r="N178" s="52"/>
      <c r="O178" s="52"/>
      <c r="P178" s="52"/>
      <c r="Q178" s="52"/>
      <c r="R178" s="52"/>
      <c r="S178" s="52"/>
      <c r="T178" s="52"/>
      <c r="U178" s="52"/>
      <c r="V178" s="52"/>
      <c r="W178" s="52"/>
      <c r="X178" s="52"/>
      <c r="Y178" s="52"/>
      <c r="Z178" s="52"/>
    </row>
    <row r="179" spans="1:26" ht="14.25" customHeight="1">
      <c r="A179" s="51"/>
      <c r="B179" s="51"/>
      <c r="C179" s="430"/>
      <c r="D179" s="564"/>
      <c r="E179" s="430"/>
      <c r="F179" s="430"/>
      <c r="G179" s="430"/>
      <c r="H179" s="430"/>
      <c r="I179" s="430"/>
      <c r="J179" s="430"/>
      <c r="K179" s="430"/>
      <c r="L179" s="430"/>
      <c r="M179" s="52"/>
      <c r="N179" s="52"/>
      <c r="O179" s="52"/>
      <c r="P179" s="52"/>
      <c r="Q179" s="52"/>
      <c r="R179" s="52"/>
      <c r="S179" s="52"/>
      <c r="T179" s="52"/>
      <c r="U179" s="52"/>
      <c r="V179" s="52"/>
      <c r="W179" s="52"/>
      <c r="X179" s="52"/>
      <c r="Y179" s="52"/>
      <c r="Z179" s="52"/>
    </row>
    <row r="180" spans="1:26" ht="14.25" customHeight="1">
      <c r="A180" s="51"/>
      <c r="B180" s="51"/>
      <c r="C180" s="430"/>
      <c r="D180" s="564"/>
      <c r="E180" s="430"/>
      <c r="F180" s="430"/>
      <c r="G180" s="430"/>
      <c r="H180" s="430"/>
      <c r="I180" s="430"/>
      <c r="J180" s="430"/>
      <c r="K180" s="430"/>
      <c r="L180" s="430"/>
      <c r="M180" s="52"/>
      <c r="N180" s="52"/>
      <c r="O180" s="52"/>
      <c r="P180" s="52"/>
      <c r="Q180" s="52"/>
      <c r="R180" s="52"/>
      <c r="S180" s="52"/>
      <c r="T180" s="52"/>
      <c r="U180" s="52"/>
      <c r="V180" s="52"/>
      <c r="W180" s="52"/>
      <c r="X180" s="52"/>
      <c r="Y180" s="52"/>
      <c r="Z180" s="52"/>
    </row>
    <row r="181" spans="1:26" ht="14.25" customHeight="1">
      <c r="A181" s="51"/>
      <c r="B181" s="51"/>
      <c r="C181" s="430"/>
      <c r="D181" s="564"/>
      <c r="E181" s="430"/>
      <c r="F181" s="430"/>
      <c r="G181" s="430"/>
      <c r="H181" s="430"/>
      <c r="I181" s="430"/>
      <c r="J181" s="430"/>
      <c r="K181" s="430"/>
      <c r="L181" s="430"/>
      <c r="M181" s="52"/>
      <c r="N181" s="52"/>
      <c r="O181" s="52"/>
      <c r="P181" s="52"/>
      <c r="Q181" s="52"/>
      <c r="R181" s="52"/>
      <c r="S181" s="52"/>
      <c r="T181" s="52"/>
      <c r="U181" s="52"/>
      <c r="V181" s="52"/>
      <c r="W181" s="52"/>
      <c r="X181" s="52"/>
      <c r="Y181" s="52"/>
      <c r="Z181" s="52"/>
    </row>
    <row r="182" spans="1:26" ht="14.25" customHeight="1">
      <c r="A182" s="51"/>
      <c r="B182" s="51"/>
      <c r="C182" s="430"/>
      <c r="D182" s="564"/>
      <c r="E182" s="430"/>
      <c r="F182" s="430"/>
      <c r="G182" s="430"/>
      <c r="H182" s="430"/>
      <c r="I182" s="430"/>
      <c r="J182" s="430"/>
      <c r="K182" s="430"/>
      <c r="L182" s="430"/>
      <c r="M182" s="52"/>
      <c r="N182" s="52"/>
      <c r="O182" s="52"/>
      <c r="P182" s="52"/>
      <c r="Q182" s="52"/>
      <c r="R182" s="52"/>
      <c r="S182" s="52"/>
      <c r="T182" s="52"/>
      <c r="U182" s="52"/>
      <c r="V182" s="52"/>
      <c r="W182" s="52"/>
      <c r="X182" s="52"/>
      <c r="Y182" s="52"/>
      <c r="Z182" s="52"/>
    </row>
    <row r="183" spans="1:26" ht="14.25" customHeight="1">
      <c r="A183" s="51"/>
      <c r="B183" s="51"/>
      <c r="C183" s="430"/>
      <c r="D183" s="564"/>
      <c r="E183" s="430"/>
      <c r="F183" s="430"/>
      <c r="G183" s="430"/>
      <c r="H183" s="430"/>
      <c r="I183" s="430"/>
      <c r="J183" s="430"/>
      <c r="K183" s="430"/>
      <c r="L183" s="430"/>
      <c r="M183" s="52"/>
      <c r="N183" s="52"/>
      <c r="O183" s="52"/>
      <c r="P183" s="52"/>
      <c r="Q183" s="52"/>
      <c r="R183" s="52"/>
      <c r="S183" s="52"/>
      <c r="T183" s="52"/>
      <c r="U183" s="52"/>
      <c r="V183" s="52"/>
      <c r="W183" s="52"/>
      <c r="X183" s="52"/>
      <c r="Y183" s="52"/>
      <c r="Z183" s="52"/>
    </row>
    <row r="184" spans="1:26" ht="14.25" customHeight="1">
      <c r="A184" s="51"/>
      <c r="B184" s="51"/>
      <c r="C184" s="430"/>
      <c r="D184" s="564"/>
      <c r="E184" s="430"/>
      <c r="F184" s="430"/>
      <c r="G184" s="430"/>
      <c r="H184" s="430"/>
      <c r="I184" s="430"/>
      <c r="J184" s="430"/>
      <c r="K184" s="430"/>
      <c r="L184" s="430"/>
      <c r="M184" s="52"/>
      <c r="N184" s="52"/>
      <c r="O184" s="52"/>
      <c r="P184" s="52"/>
      <c r="Q184" s="52"/>
      <c r="R184" s="52"/>
      <c r="S184" s="52"/>
      <c r="T184" s="52"/>
      <c r="U184" s="52"/>
      <c r="V184" s="52"/>
      <c r="W184" s="52"/>
      <c r="X184" s="52"/>
      <c r="Y184" s="52"/>
      <c r="Z184" s="52"/>
    </row>
    <row r="185" spans="1:26" ht="14.25" customHeight="1">
      <c r="A185" s="51"/>
      <c r="B185" s="51"/>
      <c r="C185" s="430"/>
      <c r="D185" s="564"/>
      <c r="E185" s="430"/>
      <c r="F185" s="430"/>
      <c r="G185" s="430"/>
      <c r="H185" s="430"/>
      <c r="I185" s="430"/>
      <c r="J185" s="430"/>
      <c r="K185" s="430"/>
      <c r="L185" s="430"/>
      <c r="M185" s="52"/>
      <c r="N185" s="52"/>
      <c r="O185" s="52"/>
      <c r="P185" s="52"/>
      <c r="Q185" s="52"/>
      <c r="R185" s="52"/>
      <c r="S185" s="52"/>
      <c r="T185" s="52"/>
      <c r="U185" s="52"/>
      <c r="V185" s="52"/>
      <c r="W185" s="52"/>
      <c r="X185" s="52"/>
      <c r="Y185" s="52"/>
      <c r="Z185" s="52"/>
    </row>
    <row r="186" spans="1:26" ht="14.25" customHeight="1">
      <c r="A186" s="51"/>
      <c r="B186" s="51"/>
      <c r="C186" s="430"/>
      <c r="D186" s="564"/>
      <c r="E186" s="430"/>
      <c r="F186" s="430"/>
      <c r="G186" s="430"/>
      <c r="H186" s="430"/>
      <c r="I186" s="430"/>
      <c r="J186" s="430"/>
      <c r="K186" s="430"/>
      <c r="L186" s="430"/>
      <c r="M186" s="52"/>
      <c r="N186" s="52"/>
      <c r="O186" s="52"/>
      <c r="P186" s="52"/>
      <c r="Q186" s="52"/>
      <c r="R186" s="52"/>
      <c r="S186" s="52"/>
      <c r="T186" s="52"/>
      <c r="U186" s="52"/>
      <c r="V186" s="52"/>
      <c r="W186" s="52"/>
      <c r="X186" s="52"/>
      <c r="Y186" s="52"/>
      <c r="Z186" s="52"/>
    </row>
    <row r="187" spans="1:26" ht="14.25" customHeight="1">
      <c r="A187" s="51"/>
      <c r="B187" s="51"/>
      <c r="C187" s="430"/>
      <c r="D187" s="564"/>
      <c r="E187" s="430"/>
      <c r="F187" s="430"/>
      <c r="G187" s="430"/>
      <c r="H187" s="430"/>
      <c r="I187" s="430"/>
      <c r="J187" s="430"/>
      <c r="K187" s="430"/>
      <c r="L187" s="430"/>
      <c r="M187" s="52"/>
      <c r="N187" s="52"/>
      <c r="O187" s="52"/>
      <c r="P187" s="52"/>
      <c r="Q187" s="52"/>
      <c r="R187" s="52"/>
      <c r="S187" s="52"/>
      <c r="T187" s="52"/>
      <c r="U187" s="52"/>
      <c r="V187" s="52"/>
      <c r="W187" s="52"/>
      <c r="X187" s="52"/>
      <c r="Y187" s="52"/>
      <c r="Z187" s="52"/>
    </row>
    <row r="188" spans="1:26" ht="14.25" customHeight="1">
      <c r="A188" s="51"/>
      <c r="B188" s="51"/>
      <c r="C188" s="430"/>
      <c r="D188" s="564"/>
      <c r="E188" s="430"/>
      <c r="F188" s="430"/>
      <c r="G188" s="430"/>
      <c r="H188" s="430"/>
      <c r="I188" s="430"/>
      <c r="J188" s="430"/>
      <c r="K188" s="430"/>
      <c r="L188" s="430"/>
      <c r="M188" s="52"/>
      <c r="N188" s="52"/>
      <c r="O188" s="52"/>
      <c r="P188" s="52"/>
      <c r="Q188" s="52"/>
      <c r="R188" s="52"/>
      <c r="S188" s="52"/>
      <c r="T188" s="52"/>
      <c r="U188" s="52"/>
      <c r="V188" s="52"/>
      <c r="W188" s="52"/>
      <c r="X188" s="52"/>
      <c r="Y188" s="52"/>
      <c r="Z188" s="52"/>
    </row>
    <row r="189" spans="1:26" ht="14.25" customHeight="1">
      <c r="A189" s="51"/>
      <c r="B189" s="51"/>
      <c r="C189" s="430"/>
      <c r="D189" s="564"/>
      <c r="E189" s="430"/>
      <c r="F189" s="430"/>
      <c r="G189" s="430"/>
      <c r="H189" s="430"/>
      <c r="I189" s="430"/>
      <c r="J189" s="430"/>
      <c r="K189" s="430"/>
      <c r="L189" s="430"/>
      <c r="M189" s="52"/>
      <c r="N189" s="52"/>
      <c r="O189" s="52"/>
      <c r="P189" s="52"/>
      <c r="Q189" s="52"/>
      <c r="R189" s="52"/>
      <c r="S189" s="52"/>
      <c r="T189" s="52"/>
      <c r="U189" s="52"/>
      <c r="V189" s="52"/>
      <c r="W189" s="52"/>
      <c r="X189" s="52"/>
      <c r="Y189" s="52"/>
      <c r="Z189" s="52"/>
    </row>
    <row r="190" spans="1:26" ht="14.25" customHeight="1">
      <c r="A190" s="51"/>
      <c r="B190" s="51"/>
      <c r="C190" s="430"/>
      <c r="D190" s="564"/>
      <c r="E190" s="430"/>
      <c r="F190" s="430"/>
      <c r="G190" s="430"/>
      <c r="H190" s="430"/>
      <c r="I190" s="430"/>
      <c r="J190" s="430"/>
      <c r="K190" s="430"/>
      <c r="L190" s="430"/>
      <c r="M190" s="52"/>
      <c r="N190" s="52"/>
      <c r="O190" s="52"/>
      <c r="P190" s="52"/>
      <c r="Q190" s="52"/>
      <c r="R190" s="52"/>
      <c r="S190" s="52"/>
      <c r="T190" s="52"/>
      <c r="U190" s="52"/>
      <c r="V190" s="52"/>
      <c r="W190" s="52"/>
      <c r="X190" s="52"/>
      <c r="Y190" s="52"/>
      <c r="Z190" s="52"/>
    </row>
    <row r="191" spans="1:26" ht="14.25" customHeight="1">
      <c r="A191" s="51"/>
      <c r="B191" s="51"/>
      <c r="C191" s="430"/>
      <c r="D191" s="564"/>
      <c r="E191" s="430"/>
      <c r="F191" s="430"/>
      <c r="G191" s="430"/>
      <c r="H191" s="430"/>
      <c r="I191" s="430"/>
      <c r="J191" s="430"/>
      <c r="K191" s="430"/>
      <c r="L191" s="430"/>
      <c r="M191" s="52"/>
      <c r="N191" s="52"/>
      <c r="O191" s="52"/>
      <c r="P191" s="52"/>
      <c r="Q191" s="52"/>
      <c r="R191" s="52"/>
      <c r="S191" s="52"/>
      <c r="T191" s="52"/>
      <c r="U191" s="52"/>
      <c r="V191" s="52"/>
      <c r="W191" s="52"/>
      <c r="X191" s="52"/>
      <c r="Y191" s="52"/>
      <c r="Z191" s="52"/>
    </row>
    <row r="192" spans="1:26" ht="14.25" customHeight="1">
      <c r="A192" s="51"/>
      <c r="B192" s="51"/>
      <c r="C192" s="430"/>
      <c r="D192" s="564"/>
      <c r="E192" s="430"/>
      <c r="F192" s="430"/>
      <c r="G192" s="430"/>
      <c r="H192" s="430"/>
      <c r="I192" s="430"/>
      <c r="J192" s="430"/>
      <c r="K192" s="430"/>
      <c r="L192" s="430"/>
      <c r="M192" s="52"/>
      <c r="N192" s="52"/>
      <c r="O192" s="52"/>
      <c r="P192" s="52"/>
      <c r="Q192" s="52"/>
      <c r="R192" s="52"/>
      <c r="S192" s="52"/>
      <c r="T192" s="52"/>
      <c r="U192" s="52"/>
      <c r="V192" s="52"/>
      <c r="W192" s="52"/>
      <c r="X192" s="52"/>
      <c r="Y192" s="52"/>
      <c r="Z192" s="52"/>
    </row>
    <row r="193" spans="1:26" ht="14.25" customHeight="1">
      <c r="A193" s="51"/>
      <c r="B193" s="51"/>
      <c r="C193" s="430"/>
      <c r="D193" s="564"/>
      <c r="E193" s="430"/>
      <c r="F193" s="430"/>
      <c r="G193" s="430"/>
      <c r="H193" s="430"/>
      <c r="I193" s="430"/>
      <c r="J193" s="430"/>
      <c r="K193" s="430"/>
      <c r="L193" s="430"/>
      <c r="M193" s="52"/>
      <c r="N193" s="52"/>
      <c r="O193" s="52"/>
      <c r="P193" s="52"/>
      <c r="Q193" s="52"/>
      <c r="R193" s="52"/>
      <c r="S193" s="52"/>
      <c r="T193" s="52"/>
      <c r="U193" s="52"/>
      <c r="V193" s="52"/>
      <c r="W193" s="52"/>
      <c r="X193" s="52"/>
      <c r="Y193" s="52"/>
      <c r="Z193" s="52"/>
    </row>
    <row r="194" spans="1:26" ht="14.25" customHeight="1">
      <c r="A194" s="51"/>
      <c r="B194" s="51"/>
      <c r="C194" s="430"/>
      <c r="D194" s="564"/>
      <c r="E194" s="430"/>
      <c r="F194" s="430"/>
      <c r="G194" s="430"/>
      <c r="H194" s="430"/>
      <c r="I194" s="430"/>
      <c r="J194" s="430"/>
      <c r="K194" s="430"/>
      <c r="L194" s="430"/>
      <c r="M194" s="52"/>
      <c r="N194" s="52"/>
      <c r="O194" s="52"/>
      <c r="P194" s="52"/>
      <c r="Q194" s="52"/>
      <c r="R194" s="52"/>
      <c r="S194" s="52"/>
      <c r="T194" s="52"/>
      <c r="U194" s="52"/>
      <c r="V194" s="52"/>
      <c r="W194" s="52"/>
      <c r="X194" s="52"/>
      <c r="Y194" s="52"/>
      <c r="Z194" s="52"/>
    </row>
    <row r="195" spans="1:26" ht="14.25" customHeight="1">
      <c r="A195" s="51"/>
      <c r="B195" s="51"/>
      <c r="C195" s="430"/>
      <c r="D195" s="564"/>
      <c r="E195" s="430"/>
      <c r="F195" s="430"/>
      <c r="G195" s="430"/>
      <c r="H195" s="430"/>
      <c r="I195" s="430"/>
      <c r="J195" s="430"/>
      <c r="K195" s="430"/>
      <c r="L195" s="430"/>
      <c r="M195" s="52"/>
      <c r="N195" s="52"/>
      <c r="O195" s="52"/>
      <c r="P195" s="52"/>
      <c r="Q195" s="52"/>
      <c r="R195" s="52"/>
      <c r="S195" s="52"/>
      <c r="T195" s="52"/>
      <c r="U195" s="52"/>
      <c r="V195" s="52"/>
      <c r="W195" s="52"/>
      <c r="X195" s="52"/>
      <c r="Y195" s="52"/>
      <c r="Z195" s="52"/>
    </row>
    <row r="196" spans="1:26" ht="14.25" customHeight="1">
      <c r="A196" s="51"/>
      <c r="B196" s="51"/>
      <c r="C196" s="430"/>
      <c r="D196" s="564"/>
      <c r="E196" s="430"/>
      <c r="F196" s="430"/>
      <c r="G196" s="430"/>
      <c r="H196" s="430"/>
      <c r="I196" s="430"/>
      <c r="J196" s="430"/>
      <c r="K196" s="430"/>
      <c r="L196" s="430"/>
      <c r="M196" s="52"/>
      <c r="N196" s="52"/>
      <c r="O196" s="52"/>
      <c r="P196" s="52"/>
      <c r="Q196" s="52"/>
      <c r="R196" s="52"/>
      <c r="S196" s="52"/>
      <c r="T196" s="52"/>
      <c r="U196" s="52"/>
      <c r="V196" s="52"/>
      <c r="W196" s="52"/>
      <c r="X196" s="52"/>
      <c r="Y196" s="52"/>
      <c r="Z196" s="52"/>
    </row>
    <row r="197" spans="1:26" ht="14.25" customHeight="1">
      <c r="A197" s="51"/>
      <c r="B197" s="51"/>
      <c r="C197" s="430"/>
      <c r="D197" s="564"/>
      <c r="E197" s="430"/>
      <c r="F197" s="430"/>
      <c r="G197" s="430"/>
      <c r="H197" s="430"/>
      <c r="I197" s="430"/>
      <c r="J197" s="430"/>
      <c r="K197" s="430"/>
      <c r="L197" s="430"/>
      <c r="M197" s="52"/>
      <c r="N197" s="52"/>
      <c r="O197" s="52"/>
      <c r="P197" s="52"/>
      <c r="Q197" s="52"/>
      <c r="R197" s="52"/>
      <c r="S197" s="52"/>
      <c r="T197" s="52"/>
      <c r="U197" s="52"/>
      <c r="V197" s="52"/>
      <c r="W197" s="52"/>
      <c r="X197" s="52"/>
      <c r="Y197" s="52"/>
      <c r="Z197" s="52"/>
    </row>
    <row r="198" spans="1:26" ht="14.25" customHeight="1">
      <c r="A198" s="51"/>
      <c r="B198" s="51"/>
      <c r="C198" s="430"/>
      <c r="D198" s="564"/>
      <c r="E198" s="430"/>
      <c r="F198" s="430"/>
      <c r="G198" s="430"/>
      <c r="H198" s="430"/>
      <c r="I198" s="430"/>
      <c r="J198" s="430"/>
      <c r="K198" s="430"/>
      <c r="L198" s="430"/>
      <c r="M198" s="52"/>
      <c r="N198" s="52"/>
      <c r="O198" s="52"/>
      <c r="P198" s="52"/>
      <c r="Q198" s="52"/>
      <c r="R198" s="52"/>
      <c r="S198" s="52"/>
      <c r="T198" s="52"/>
      <c r="U198" s="52"/>
      <c r="V198" s="52"/>
      <c r="W198" s="52"/>
      <c r="X198" s="52"/>
      <c r="Y198" s="52"/>
      <c r="Z198" s="52"/>
    </row>
    <row r="199" spans="1:26" ht="14.25" customHeight="1">
      <c r="A199" s="51"/>
      <c r="B199" s="51"/>
      <c r="C199" s="430"/>
      <c r="D199" s="564"/>
      <c r="E199" s="430"/>
      <c r="F199" s="430"/>
      <c r="G199" s="430"/>
      <c r="H199" s="430"/>
      <c r="I199" s="430"/>
      <c r="J199" s="430"/>
      <c r="K199" s="430"/>
      <c r="L199" s="430"/>
      <c r="M199" s="52"/>
      <c r="N199" s="52"/>
      <c r="O199" s="52"/>
      <c r="P199" s="52"/>
      <c r="Q199" s="52"/>
      <c r="R199" s="52"/>
      <c r="S199" s="52"/>
      <c r="T199" s="52"/>
      <c r="U199" s="52"/>
      <c r="V199" s="52"/>
      <c r="W199" s="52"/>
      <c r="X199" s="52"/>
      <c r="Y199" s="52"/>
      <c r="Z199" s="52"/>
    </row>
    <row r="200" spans="1:26" ht="14.25" customHeight="1">
      <c r="A200" s="51"/>
      <c r="B200" s="51"/>
      <c r="C200" s="430"/>
      <c r="D200" s="564"/>
      <c r="E200" s="430"/>
      <c r="F200" s="430"/>
      <c r="G200" s="430"/>
      <c r="H200" s="430"/>
      <c r="I200" s="430"/>
      <c r="J200" s="430"/>
      <c r="K200" s="430"/>
      <c r="L200" s="430"/>
      <c r="M200" s="52"/>
      <c r="N200" s="52"/>
      <c r="O200" s="52"/>
      <c r="P200" s="52"/>
      <c r="Q200" s="52"/>
      <c r="R200" s="52"/>
      <c r="S200" s="52"/>
      <c r="T200" s="52"/>
      <c r="U200" s="52"/>
      <c r="V200" s="52"/>
      <c r="W200" s="52"/>
      <c r="X200" s="52"/>
      <c r="Y200" s="52"/>
      <c r="Z200" s="52"/>
    </row>
    <row r="201" spans="1:26" ht="14.25" customHeight="1">
      <c r="A201" s="51"/>
      <c r="B201" s="51"/>
      <c r="C201" s="430"/>
      <c r="D201" s="564"/>
      <c r="E201" s="430"/>
      <c r="F201" s="430"/>
      <c r="G201" s="430"/>
      <c r="H201" s="430"/>
      <c r="I201" s="430"/>
      <c r="J201" s="430"/>
      <c r="K201" s="430"/>
      <c r="L201" s="430"/>
      <c r="M201" s="52"/>
      <c r="N201" s="52"/>
      <c r="O201" s="52"/>
      <c r="P201" s="52"/>
      <c r="Q201" s="52"/>
      <c r="R201" s="52"/>
      <c r="S201" s="52"/>
      <c r="T201" s="52"/>
      <c r="U201" s="52"/>
      <c r="V201" s="52"/>
      <c r="W201" s="52"/>
      <c r="X201" s="52"/>
      <c r="Y201" s="52"/>
      <c r="Z201" s="52"/>
    </row>
    <row r="202" spans="1:26" ht="14.25" customHeight="1">
      <c r="A202" s="51"/>
      <c r="B202" s="51"/>
      <c r="C202" s="430"/>
      <c r="D202" s="564"/>
      <c r="E202" s="430"/>
      <c r="F202" s="430"/>
      <c r="G202" s="430"/>
      <c r="H202" s="430"/>
      <c r="I202" s="430"/>
      <c r="J202" s="430"/>
      <c r="K202" s="430"/>
      <c r="L202" s="430"/>
      <c r="M202" s="52"/>
      <c r="N202" s="52"/>
      <c r="O202" s="52"/>
      <c r="P202" s="52"/>
      <c r="Q202" s="52"/>
      <c r="R202" s="52"/>
      <c r="S202" s="52"/>
      <c r="T202" s="52"/>
      <c r="U202" s="52"/>
      <c r="V202" s="52"/>
      <c r="W202" s="52"/>
      <c r="X202" s="52"/>
      <c r="Y202" s="52"/>
      <c r="Z202" s="52"/>
    </row>
    <row r="203" spans="1:26" ht="14.25" customHeight="1">
      <c r="A203" s="51"/>
      <c r="B203" s="51"/>
      <c r="C203" s="430"/>
      <c r="D203" s="564"/>
      <c r="E203" s="430"/>
      <c r="F203" s="430"/>
      <c r="G203" s="430"/>
      <c r="H203" s="430"/>
      <c r="I203" s="430"/>
      <c r="J203" s="430"/>
      <c r="K203" s="430"/>
      <c r="L203" s="430"/>
      <c r="M203" s="52"/>
      <c r="N203" s="52"/>
      <c r="O203" s="52"/>
      <c r="P203" s="52"/>
      <c r="Q203" s="52"/>
      <c r="R203" s="52"/>
      <c r="S203" s="52"/>
      <c r="T203" s="52"/>
      <c r="U203" s="52"/>
      <c r="V203" s="52"/>
      <c r="W203" s="52"/>
      <c r="X203" s="52"/>
      <c r="Y203" s="52"/>
      <c r="Z203" s="52"/>
    </row>
    <row r="204" spans="1:26" ht="14.25" customHeight="1">
      <c r="A204" s="51"/>
      <c r="B204" s="51"/>
      <c r="C204" s="430"/>
      <c r="D204" s="564"/>
      <c r="E204" s="430"/>
      <c r="F204" s="430"/>
      <c r="G204" s="430"/>
      <c r="H204" s="430"/>
      <c r="I204" s="430"/>
      <c r="J204" s="430"/>
      <c r="K204" s="430"/>
      <c r="L204" s="430"/>
      <c r="M204" s="52"/>
      <c r="N204" s="52"/>
      <c r="O204" s="52"/>
      <c r="P204" s="52"/>
      <c r="Q204" s="52"/>
      <c r="R204" s="52"/>
      <c r="S204" s="52"/>
      <c r="T204" s="52"/>
      <c r="U204" s="52"/>
      <c r="V204" s="52"/>
      <c r="W204" s="52"/>
      <c r="X204" s="52"/>
      <c r="Y204" s="52"/>
      <c r="Z204" s="52"/>
    </row>
    <row r="205" spans="1:26" ht="14.25" customHeight="1">
      <c r="A205" s="51"/>
      <c r="B205" s="51"/>
      <c r="C205" s="430"/>
      <c r="D205" s="564"/>
      <c r="E205" s="430"/>
      <c r="F205" s="430"/>
      <c r="G205" s="430"/>
      <c r="H205" s="430"/>
      <c r="I205" s="430"/>
      <c r="J205" s="430"/>
      <c r="K205" s="430"/>
      <c r="L205" s="430"/>
      <c r="M205" s="52"/>
      <c r="N205" s="52"/>
      <c r="O205" s="52"/>
      <c r="P205" s="52"/>
      <c r="Q205" s="52"/>
      <c r="R205" s="52"/>
      <c r="S205" s="52"/>
      <c r="T205" s="52"/>
      <c r="U205" s="52"/>
      <c r="V205" s="52"/>
      <c r="W205" s="52"/>
      <c r="X205" s="52"/>
      <c r="Y205" s="52"/>
      <c r="Z205" s="52"/>
    </row>
    <row r="206" spans="1:26" ht="14.25" customHeight="1">
      <c r="A206" s="51"/>
      <c r="B206" s="51"/>
      <c r="C206" s="430"/>
      <c r="D206" s="564"/>
      <c r="E206" s="430"/>
      <c r="F206" s="430"/>
      <c r="G206" s="430"/>
      <c r="H206" s="430"/>
      <c r="I206" s="430"/>
      <c r="J206" s="430"/>
      <c r="K206" s="430"/>
      <c r="L206" s="430"/>
      <c r="M206" s="52"/>
      <c r="N206" s="52"/>
      <c r="O206" s="52"/>
      <c r="P206" s="52"/>
      <c r="Q206" s="52"/>
      <c r="R206" s="52"/>
      <c r="S206" s="52"/>
      <c r="T206" s="52"/>
      <c r="U206" s="52"/>
      <c r="V206" s="52"/>
      <c r="W206" s="52"/>
      <c r="X206" s="52"/>
      <c r="Y206" s="52"/>
      <c r="Z206" s="52"/>
    </row>
    <row r="207" spans="1:26" ht="14.25" customHeight="1">
      <c r="A207" s="51"/>
      <c r="B207" s="51"/>
      <c r="C207" s="430"/>
      <c r="D207" s="564"/>
      <c r="E207" s="430"/>
      <c r="F207" s="430"/>
      <c r="G207" s="430"/>
      <c r="H207" s="430"/>
      <c r="I207" s="430"/>
      <c r="J207" s="430"/>
      <c r="K207" s="430"/>
      <c r="L207" s="430"/>
      <c r="M207" s="52"/>
      <c r="N207" s="52"/>
      <c r="O207" s="52"/>
      <c r="P207" s="52"/>
      <c r="Q207" s="52"/>
      <c r="R207" s="52"/>
      <c r="S207" s="52"/>
      <c r="T207" s="52"/>
      <c r="U207" s="52"/>
      <c r="V207" s="52"/>
      <c r="W207" s="52"/>
      <c r="X207" s="52"/>
      <c r="Y207" s="52"/>
      <c r="Z207" s="52"/>
    </row>
    <row r="208" spans="1:26" ht="14.25" customHeight="1">
      <c r="A208" s="51"/>
      <c r="B208" s="51"/>
      <c r="C208" s="430"/>
      <c r="D208" s="564"/>
      <c r="E208" s="430"/>
      <c r="F208" s="430"/>
      <c r="G208" s="430"/>
      <c r="H208" s="430"/>
      <c r="I208" s="430"/>
      <c r="J208" s="430"/>
      <c r="K208" s="430"/>
      <c r="L208" s="430"/>
      <c r="M208" s="52"/>
      <c r="N208" s="52"/>
      <c r="O208" s="52"/>
      <c r="P208" s="52"/>
      <c r="Q208" s="52"/>
      <c r="R208" s="52"/>
      <c r="S208" s="52"/>
      <c r="T208" s="52"/>
      <c r="U208" s="52"/>
      <c r="V208" s="52"/>
      <c r="W208" s="52"/>
      <c r="X208" s="52"/>
      <c r="Y208" s="52"/>
      <c r="Z208" s="52"/>
    </row>
    <row r="209" spans="1:26" ht="14.25" customHeight="1">
      <c r="A209" s="51"/>
      <c r="B209" s="51"/>
      <c r="C209" s="430"/>
      <c r="D209" s="564"/>
      <c r="E209" s="430"/>
      <c r="F209" s="430"/>
      <c r="G209" s="430"/>
      <c r="H209" s="430"/>
      <c r="I209" s="430"/>
      <c r="J209" s="430"/>
      <c r="K209" s="430"/>
      <c r="L209" s="430"/>
      <c r="M209" s="52"/>
      <c r="N209" s="52"/>
      <c r="O209" s="52"/>
      <c r="P209" s="52"/>
      <c r="Q209" s="52"/>
      <c r="R209" s="52"/>
      <c r="S209" s="52"/>
      <c r="T209" s="52"/>
      <c r="U209" s="52"/>
      <c r="V209" s="52"/>
      <c r="W209" s="52"/>
      <c r="X209" s="52"/>
      <c r="Y209" s="52"/>
      <c r="Z209" s="52"/>
    </row>
    <row r="210" spans="1:26" ht="14.25" customHeight="1">
      <c r="A210" s="51"/>
      <c r="B210" s="51"/>
      <c r="C210" s="430"/>
      <c r="D210" s="564"/>
      <c r="E210" s="430"/>
      <c r="F210" s="430"/>
      <c r="G210" s="430"/>
      <c r="H210" s="430"/>
      <c r="I210" s="430"/>
      <c r="J210" s="430"/>
      <c r="K210" s="430"/>
      <c r="L210" s="430"/>
      <c r="M210" s="52"/>
      <c r="N210" s="52"/>
      <c r="O210" s="52"/>
      <c r="P210" s="52"/>
      <c r="Q210" s="52"/>
      <c r="R210" s="52"/>
      <c r="S210" s="52"/>
      <c r="T210" s="52"/>
      <c r="U210" s="52"/>
      <c r="V210" s="52"/>
      <c r="W210" s="52"/>
      <c r="X210" s="52"/>
      <c r="Y210" s="52"/>
      <c r="Z210" s="52"/>
    </row>
    <row r="211" spans="1:26" ht="14.25" customHeight="1">
      <c r="A211" s="51"/>
      <c r="B211" s="51"/>
      <c r="C211" s="430"/>
      <c r="D211" s="564"/>
      <c r="E211" s="430"/>
      <c r="F211" s="430"/>
      <c r="G211" s="430"/>
      <c r="H211" s="430"/>
      <c r="I211" s="430"/>
      <c r="J211" s="430"/>
      <c r="K211" s="430"/>
      <c r="L211" s="430"/>
      <c r="M211" s="52"/>
      <c r="N211" s="52"/>
      <c r="O211" s="52"/>
      <c r="P211" s="52"/>
      <c r="Q211" s="52"/>
      <c r="R211" s="52"/>
      <c r="S211" s="52"/>
      <c r="T211" s="52"/>
      <c r="U211" s="52"/>
      <c r="V211" s="52"/>
      <c r="W211" s="52"/>
      <c r="X211" s="52"/>
      <c r="Y211" s="52"/>
      <c r="Z211" s="52"/>
    </row>
    <row r="212" spans="1:26" ht="14.25" customHeight="1">
      <c r="A212" s="51"/>
      <c r="B212" s="51"/>
      <c r="C212" s="430"/>
      <c r="D212" s="564"/>
      <c r="E212" s="430"/>
      <c r="F212" s="430"/>
      <c r="G212" s="430"/>
      <c r="H212" s="430"/>
      <c r="I212" s="430"/>
      <c r="J212" s="430"/>
      <c r="K212" s="430"/>
      <c r="L212" s="430"/>
      <c r="M212" s="52"/>
      <c r="N212" s="52"/>
      <c r="O212" s="52"/>
      <c r="P212" s="52"/>
      <c r="Q212" s="52"/>
      <c r="R212" s="52"/>
      <c r="S212" s="52"/>
      <c r="T212" s="52"/>
      <c r="U212" s="52"/>
      <c r="V212" s="52"/>
      <c r="W212" s="52"/>
      <c r="X212" s="52"/>
      <c r="Y212" s="52"/>
      <c r="Z212" s="52"/>
    </row>
    <row r="213" spans="1:26" ht="14.25" customHeight="1">
      <c r="A213" s="51"/>
      <c r="B213" s="51"/>
      <c r="C213" s="430"/>
      <c r="D213" s="564"/>
      <c r="E213" s="430"/>
      <c r="F213" s="430"/>
      <c r="G213" s="430"/>
      <c r="H213" s="430"/>
      <c r="I213" s="430"/>
      <c r="J213" s="430"/>
      <c r="K213" s="430"/>
      <c r="L213" s="430"/>
      <c r="M213" s="52"/>
      <c r="N213" s="52"/>
      <c r="O213" s="52"/>
      <c r="P213" s="52"/>
      <c r="Q213" s="52"/>
      <c r="R213" s="52"/>
      <c r="S213" s="52"/>
      <c r="T213" s="52"/>
      <c r="U213" s="52"/>
      <c r="V213" s="52"/>
      <c r="W213" s="52"/>
      <c r="X213" s="52"/>
      <c r="Y213" s="52"/>
      <c r="Z213" s="52"/>
    </row>
    <row r="214" spans="1:26" ht="14.25" customHeight="1">
      <c r="A214" s="51"/>
      <c r="B214" s="51"/>
      <c r="C214" s="430"/>
      <c r="D214" s="564"/>
      <c r="E214" s="430"/>
      <c r="F214" s="430"/>
      <c r="G214" s="430"/>
      <c r="H214" s="430"/>
      <c r="I214" s="430"/>
      <c r="J214" s="430"/>
      <c r="K214" s="430"/>
      <c r="L214" s="430"/>
      <c r="M214" s="52"/>
      <c r="N214" s="52"/>
      <c r="O214" s="52"/>
      <c r="P214" s="52"/>
      <c r="Q214" s="52"/>
      <c r="R214" s="52"/>
      <c r="S214" s="52"/>
      <c r="T214" s="52"/>
      <c r="U214" s="52"/>
      <c r="V214" s="52"/>
      <c r="W214" s="52"/>
      <c r="X214" s="52"/>
      <c r="Y214" s="52"/>
      <c r="Z214" s="52"/>
    </row>
    <row r="215" spans="1:26" ht="14.25" customHeight="1">
      <c r="A215" s="51"/>
      <c r="B215" s="51"/>
      <c r="C215" s="430"/>
      <c r="D215" s="564"/>
      <c r="E215" s="430"/>
      <c r="F215" s="430"/>
      <c r="G215" s="430"/>
      <c r="H215" s="430"/>
      <c r="I215" s="430"/>
      <c r="J215" s="430"/>
      <c r="K215" s="430"/>
      <c r="L215" s="430"/>
      <c r="M215" s="52"/>
      <c r="N215" s="52"/>
      <c r="O215" s="52"/>
      <c r="P215" s="52"/>
      <c r="Q215" s="52"/>
      <c r="R215" s="52"/>
      <c r="S215" s="52"/>
      <c r="T215" s="52"/>
      <c r="U215" s="52"/>
      <c r="V215" s="52"/>
      <c r="W215" s="52"/>
      <c r="X215" s="52"/>
      <c r="Y215" s="52"/>
      <c r="Z215" s="52"/>
    </row>
    <row r="216" spans="1:26" ht="14.25" customHeight="1">
      <c r="A216" s="51"/>
      <c r="B216" s="51"/>
      <c r="C216" s="430"/>
      <c r="D216" s="564"/>
      <c r="E216" s="430"/>
      <c r="F216" s="430"/>
      <c r="G216" s="430"/>
      <c r="H216" s="430"/>
      <c r="I216" s="430"/>
      <c r="J216" s="430"/>
      <c r="K216" s="430"/>
      <c r="L216" s="430"/>
      <c r="M216" s="52"/>
      <c r="N216" s="52"/>
      <c r="O216" s="52"/>
      <c r="P216" s="52"/>
      <c r="Q216" s="52"/>
      <c r="R216" s="52"/>
      <c r="S216" s="52"/>
      <c r="T216" s="52"/>
      <c r="U216" s="52"/>
      <c r="V216" s="52"/>
      <c r="W216" s="52"/>
      <c r="X216" s="52"/>
      <c r="Y216" s="52"/>
      <c r="Z216" s="52"/>
    </row>
    <row r="217" spans="1:26" ht="14.25" customHeight="1">
      <c r="A217" s="51"/>
      <c r="B217" s="51"/>
      <c r="C217" s="430"/>
      <c r="D217" s="564"/>
      <c r="E217" s="430"/>
      <c r="F217" s="430"/>
      <c r="G217" s="430"/>
      <c r="H217" s="430"/>
      <c r="I217" s="430"/>
      <c r="J217" s="430"/>
      <c r="K217" s="430"/>
      <c r="L217" s="430"/>
      <c r="M217" s="52"/>
      <c r="N217" s="52"/>
      <c r="O217" s="52"/>
      <c r="P217" s="52"/>
      <c r="Q217" s="52"/>
      <c r="R217" s="52"/>
      <c r="S217" s="52"/>
      <c r="T217" s="52"/>
      <c r="U217" s="52"/>
      <c r="V217" s="52"/>
      <c r="W217" s="52"/>
      <c r="X217" s="52"/>
      <c r="Y217" s="52"/>
      <c r="Z217" s="52"/>
    </row>
    <row r="218" spans="1:26" ht="14.25" customHeight="1">
      <c r="A218" s="51"/>
      <c r="B218" s="51"/>
      <c r="C218" s="430"/>
      <c r="D218" s="564"/>
      <c r="E218" s="430"/>
      <c r="F218" s="430"/>
      <c r="G218" s="430"/>
      <c r="H218" s="430"/>
      <c r="I218" s="430"/>
      <c r="J218" s="430"/>
      <c r="K218" s="430"/>
      <c r="L218" s="430"/>
      <c r="M218" s="52"/>
      <c r="N218" s="52"/>
      <c r="O218" s="52"/>
      <c r="P218" s="52"/>
      <c r="Q218" s="52"/>
      <c r="R218" s="52"/>
      <c r="S218" s="52"/>
      <c r="T218" s="52"/>
      <c r="U218" s="52"/>
      <c r="V218" s="52"/>
      <c r="W218" s="52"/>
      <c r="X218" s="52"/>
      <c r="Y218" s="52"/>
      <c r="Z218" s="52"/>
    </row>
    <row r="219" spans="1:26" ht="14.25" customHeight="1">
      <c r="A219" s="51"/>
      <c r="B219" s="51"/>
      <c r="C219" s="430"/>
      <c r="D219" s="564"/>
      <c r="E219" s="430"/>
      <c r="F219" s="430"/>
      <c r="G219" s="430"/>
      <c r="H219" s="430"/>
      <c r="I219" s="430"/>
      <c r="J219" s="430"/>
      <c r="K219" s="430"/>
      <c r="L219" s="430"/>
      <c r="M219" s="52"/>
      <c r="N219" s="52"/>
      <c r="O219" s="52"/>
      <c r="P219" s="52"/>
      <c r="Q219" s="52"/>
      <c r="R219" s="52"/>
      <c r="S219" s="52"/>
      <c r="T219" s="52"/>
      <c r="U219" s="52"/>
      <c r="V219" s="52"/>
      <c r="W219" s="52"/>
      <c r="X219" s="52"/>
      <c r="Y219" s="52"/>
      <c r="Z219" s="52"/>
    </row>
    <row r="220" spans="1:26" ht="14.25" customHeight="1">
      <c r="A220" s="51"/>
      <c r="B220" s="51"/>
      <c r="C220" s="430"/>
      <c r="D220" s="564"/>
      <c r="E220" s="430"/>
      <c r="F220" s="430"/>
      <c r="G220" s="430"/>
      <c r="H220" s="430"/>
      <c r="I220" s="430"/>
      <c r="J220" s="430"/>
      <c r="K220" s="430"/>
      <c r="L220" s="430"/>
      <c r="M220" s="52"/>
      <c r="N220" s="52"/>
      <c r="O220" s="52"/>
      <c r="P220" s="52"/>
      <c r="Q220" s="52"/>
      <c r="R220" s="52"/>
      <c r="S220" s="52"/>
      <c r="T220" s="52"/>
      <c r="U220" s="52"/>
      <c r="V220" s="52"/>
      <c r="W220" s="52"/>
      <c r="X220" s="52"/>
      <c r="Y220" s="52"/>
      <c r="Z220" s="52"/>
    </row>
    <row r="221" spans="1:26" ht="14.25" customHeight="1">
      <c r="A221" s="51"/>
      <c r="B221" s="51"/>
      <c r="C221" s="430"/>
      <c r="D221" s="564"/>
      <c r="E221" s="430"/>
      <c r="F221" s="430"/>
      <c r="G221" s="430"/>
      <c r="H221" s="430"/>
      <c r="I221" s="430"/>
      <c r="J221" s="430"/>
      <c r="K221" s="430"/>
      <c r="L221" s="430"/>
      <c r="M221" s="52"/>
      <c r="N221" s="52"/>
      <c r="O221" s="52"/>
      <c r="P221" s="52"/>
      <c r="Q221" s="52"/>
      <c r="R221" s="52"/>
      <c r="S221" s="52"/>
      <c r="T221" s="52"/>
      <c r="U221" s="52"/>
      <c r="V221" s="52"/>
      <c r="W221" s="52"/>
      <c r="X221" s="52"/>
      <c r="Y221" s="52"/>
      <c r="Z221" s="52"/>
    </row>
    <row r="222" spans="1:26" ht="14.25" customHeight="1">
      <c r="A222" s="51"/>
      <c r="B222" s="51"/>
      <c r="C222" s="430"/>
      <c r="D222" s="564"/>
      <c r="E222" s="430"/>
      <c r="F222" s="430"/>
      <c r="G222" s="430"/>
      <c r="H222" s="430"/>
      <c r="I222" s="430"/>
      <c r="J222" s="430"/>
      <c r="K222" s="430"/>
      <c r="L222" s="430"/>
      <c r="M222" s="52"/>
      <c r="N222" s="52"/>
      <c r="O222" s="52"/>
      <c r="P222" s="52"/>
      <c r="Q222" s="52"/>
      <c r="R222" s="52"/>
      <c r="S222" s="52"/>
      <c r="T222" s="52"/>
      <c r="U222" s="52"/>
      <c r="V222" s="52"/>
      <c r="W222" s="52"/>
      <c r="X222" s="52"/>
      <c r="Y222" s="52"/>
      <c r="Z222" s="52"/>
    </row>
    <row r="223" spans="1:26" ht="14.25" customHeight="1">
      <c r="A223" s="51"/>
      <c r="B223" s="51"/>
      <c r="C223" s="430"/>
      <c r="D223" s="564"/>
      <c r="E223" s="430"/>
      <c r="F223" s="430"/>
      <c r="G223" s="430"/>
      <c r="H223" s="430"/>
      <c r="I223" s="430"/>
      <c r="J223" s="430"/>
      <c r="K223" s="430"/>
      <c r="L223" s="430"/>
      <c r="M223" s="52"/>
      <c r="N223" s="52"/>
      <c r="O223" s="52"/>
      <c r="P223" s="52"/>
      <c r="Q223" s="52"/>
      <c r="R223" s="52"/>
      <c r="S223" s="52"/>
      <c r="T223" s="52"/>
      <c r="U223" s="52"/>
      <c r="V223" s="52"/>
      <c r="W223" s="52"/>
      <c r="X223" s="52"/>
      <c r="Y223" s="52"/>
      <c r="Z223" s="52"/>
    </row>
    <row r="224" spans="1:26" ht="14.25" customHeight="1">
      <c r="A224" s="51"/>
      <c r="B224" s="51"/>
      <c r="C224" s="430"/>
      <c r="D224" s="564"/>
      <c r="E224" s="430"/>
      <c r="F224" s="430"/>
      <c r="G224" s="430"/>
      <c r="H224" s="430"/>
      <c r="I224" s="430"/>
      <c r="J224" s="430"/>
      <c r="K224" s="430"/>
      <c r="L224" s="430"/>
      <c r="M224" s="52"/>
      <c r="N224" s="52"/>
      <c r="O224" s="52"/>
      <c r="P224" s="52"/>
      <c r="Q224" s="52"/>
      <c r="R224" s="52"/>
      <c r="S224" s="52"/>
      <c r="T224" s="52"/>
      <c r="U224" s="52"/>
      <c r="V224" s="52"/>
      <c r="W224" s="52"/>
      <c r="X224" s="52"/>
      <c r="Y224" s="52"/>
      <c r="Z224" s="52"/>
    </row>
    <row r="225" spans="1:26" ht="14.25" customHeight="1">
      <c r="A225" s="51"/>
      <c r="B225" s="51"/>
      <c r="C225" s="430"/>
      <c r="D225" s="564"/>
      <c r="E225" s="430"/>
      <c r="F225" s="430"/>
      <c r="G225" s="430"/>
      <c r="H225" s="430"/>
      <c r="I225" s="430"/>
      <c r="J225" s="430"/>
      <c r="K225" s="430"/>
      <c r="L225" s="430"/>
      <c r="M225" s="52"/>
      <c r="N225" s="52"/>
      <c r="O225" s="52"/>
      <c r="P225" s="52"/>
      <c r="Q225" s="52"/>
      <c r="R225" s="52"/>
      <c r="S225" s="52"/>
      <c r="T225" s="52"/>
      <c r="U225" s="52"/>
      <c r="V225" s="52"/>
      <c r="W225" s="52"/>
      <c r="X225" s="52"/>
      <c r="Y225" s="52"/>
      <c r="Z225" s="52"/>
    </row>
    <row r="226" spans="1:26" ht="14.25" customHeight="1">
      <c r="A226" s="51"/>
      <c r="B226" s="51"/>
      <c r="C226" s="430"/>
      <c r="D226" s="564"/>
      <c r="E226" s="430"/>
      <c r="F226" s="430"/>
      <c r="G226" s="430"/>
      <c r="H226" s="430"/>
      <c r="I226" s="430"/>
      <c r="J226" s="430"/>
      <c r="K226" s="430"/>
      <c r="L226" s="430"/>
      <c r="M226" s="52"/>
      <c r="N226" s="52"/>
      <c r="O226" s="52"/>
      <c r="P226" s="52"/>
      <c r="Q226" s="52"/>
      <c r="R226" s="52"/>
      <c r="S226" s="52"/>
      <c r="T226" s="52"/>
      <c r="U226" s="52"/>
      <c r="V226" s="52"/>
      <c r="W226" s="52"/>
      <c r="X226" s="52"/>
      <c r="Y226" s="52"/>
      <c r="Z226" s="52"/>
    </row>
    <row r="227" spans="1:26" ht="14.25" customHeight="1">
      <c r="A227" s="51"/>
      <c r="B227" s="51"/>
      <c r="C227" s="430"/>
      <c r="D227" s="564"/>
      <c r="E227" s="430"/>
      <c r="F227" s="430"/>
      <c r="G227" s="430"/>
      <c r="H227" s="430"/>
      <c r="I227" s="430"/>
      <c r="J227" s="430"/>
      <c r="K227" s="430"/>
      <c r="L227" s="430"/>
      <c r="M227" s="52"/>
      <c r="N227" s="52"/>
      <c r="O227" s="52"/>
      <c r="P227" s="52"/>
      <c r="Q227" s="52"/>
      <c r="R227" s="52"/>
      <c r="S227" s="52"/>
      <c r="T227" s="52"/>
      <c r="U227" s="52"/>
      <c r="V227" s="52"/>
      <c r="W227" s="52"/>
      <c r="X227" s="52"/>
      <c r="Y227" s="52"/>
      <c r="Z227" s="52"/>
    </row>
    <row r="228" spans="1:26" ht="14.25" customHeight="1">
      <c r="A228" s="51"/>
      <c r="B228" s="51"/>
      <c r="C228" s="430"/>
      <c r="D228" s="564"/>
      <c r="E228" s="430"/>
      <c r="F228" s="430"/>
      <c r="G228" s="430"/>
      <c r="H228" s="430"/>
      <c r="I228" s="430"/>
      <c r="J228" s="430"/>
      <c r="K228" s="430"/>
      <c r="L228" s="430"/>
      <c r="M228" s="52"/>
      <c r="N228" s="52"/>
      <c r="O228" s="52"/>
      <c r="P228" s="52"/>
      <c r="Q228" s="52"/>
      <c r="R228" s="52"/>
      <c r="S228" s="52"/>
      <c r="T228" s="52"/>
      <c r="U228" s="52"/>
      <c r="V228" s="52"/>
      <c r="W228" s="52"/>
      <c r="X228" s="52"/>
      <c r="Y228" s="52"/>
      <c r="Z228" s="52"/>
    </row>
    <row r="229" spans="1:26" ht="14.25" customHeight="1">
      <c r="A229" s="51"/>
      <c r="B229" s="51"/>
      <c r="C229" s="430"/>
      <c r="D229" s="564"/>
      <c r="E229" s="430"/>
      <c r="F229" s="430"/>
      <c r="G229" s="430"/>
      <c r="H229" s="430"/>
      <c r="I229" s="430"/>
      <c r="J229" s="430"/>
      <c r="K229" s="430"/>
      <c r="L229" s="430"/>
      <c r="M229" s="52"/>
      <c r="N229" s="52"/>
      <c r="O229" s="52"/>
      <c r="P229" s="52"/>
      <c r="Q229" s="52"/>
      <c r="R229" s="52"/>
      <c r="S229" s="52"/>
      <c r="T229" s="52"/>
      <c r="U229" s="52"/>
      <c r="V229" s="52"/>
      <c r="W229" s="52"/>
      <c r="X229" s="52"/>
      <c r="Y229" s="52"/>
      <c r="Z229" s="52"/>
    </row>
    <row r="230" spans="1:26" ht="14.25" customHeight="1">
      <c r="A230" s="51"/>
      <c r="B230" s="51"/>
      <c r="C230" s="430"/>
      <c r="D230" s="564"/>
      <c r="E230" s="430"/>
      <c r="F230" s="430"/>
      <c r="G230" s="430"/>
      <c r="H230" s="430"/>
      <c r="I230" s="430"/>
      <c r="J230" s="430"/>
      <c r="K230" s="430"/>
      <c r="L230" s="430"/>
      <c r="M230" s="52"/>
      <c r="N230" s="52"/>
      <c r="O230" s="52"/>
      <c r="P230" s="52"/>
      <c r="Q230" s="52"/>
      <c r="R230" s="52"/>
      <c r="S230" s="52"/>
      <c r="T230" s="52"/>
      <c r="U230" s="52"/>
      <c r="V230" s="52"/>
      <c r="W230" s="52"/>
      <c r="X230" s="52"/>
      <c r="Y230" s="52"/>
      <c r="Z230" s="52"/>
    </row>
    <row r="231" spans="1:26" ht="14.25" customHeight="1">
      <c r="A231" s="51"/>
      <c r="B231" s="51"/>
      <c r="C231" s="430"/>
      <c r="D231" s="564"/>
      <c r="E231" s="430"/>
      <c r="F231" s="430"/>
      <c r="G231" s="430"/>
      <c r="H231" s="430"/>
      <c r="I231" s="430"/>
      <c r="J231" s="430"/>
      <c r="K231" s="430"/>
      <c r="L231" s="430"/>
      <c r="M231" s="52"/>
      <c r="N231" s="52"/>
      <c r="O231" s="52"/>
      <c r="P231" s="52"/>
      <c r="Q231" s="52"/>
      <c r="R231" s="52"/>
      <c r="S231" s="52"/>
      <c r="T231" s="52"/>
      <c r="U231" s="52"/>
      <c r="V231" s="52"/>
      <c r="W231" s="52"/>
      <c r="X231" s="52"/>
      <c r="Y231" s="52"/>
      <c r="Z231" s="52"/>
    </row>
    <row r="232" spans="1:26" ht="14.25" customHeight="1">
      <c r="A232" s="51"/>
      <c r="B232" s="51"/>
      <c r="C232" s="430"/>
      <c r="D232" s="564"/>
      <c r="E232" s="430"/>
      <c r="F232" s="430"/>
      <c r="G232" s="430"/>
      <c r="H232" s="430"/>
      <c r="I232" s="430"/>
      <c r="J232" s="430"/>
      <c r="K232" s="430"/>
      <c r="L232" s="430"/>
      <c r="M232" s="52"/>
      <c r="N232" s="52"/>
      <c r="O232" s="52"/>
      <c r="P232" s="52"/>
      <c r="Q232" s="52"/>
      <c r="R232" s="52"/>
      <c r="S232" s="52"/>
      <c r="T232" s="52"/>
      <c r="U232" s="52"/>
      <c r="V232" s="52"/>
      <c r="W232" s="52"/>
      <c r="X232" s="52"/>
      <c r="Y232" s="52"/>
      <c r="Z232" s="52"/>
    </row>
    <row r="233" spans="1:26" ht="14.25" customHeight="1">
      <c r="A233" s="51"/>
      <c r="B233" s="51"/>
      <c r="C233" s="430"/>
      <c r="D233" s="564"/>
      <c r="E233" s="430"/>
      <c r="F233" s="430"/>
      <c r="G233" s="430"/>
      <c r="H233" s="430"/>
      <c r="I233" s="430"/>
      <c r="J233" s="430"/>
      <c r="K233" s="430"/>
      <c r="L233" s="430"/>
      <c r="M233" s="52"/>
      <c r="N233" s="52"/>
      <c r="O233" s="52"/>
      <c r="P233" s="52"/>
      <c r="Q233" s="52"/>
      <c r="R233" s="52"/>
      <c r="S233" s="52"/>
      <c r="T233" s="52"/>
      <c r="U233" s="52"/>
      <c r="V233" s="52"/>
      <c r="W233" s="52"/>
      <c r="X233" s="52"/>
      <c r="Y233" s="52"/>
      <c r="Z233" s="52"/>
    </row>
    <row r="234" spans="1:26" ht="14.25" customHeight="1">
      <c r="A234" s="51"/>
      <c r="B234" s="51"/>
      <c r="C234" s="430"/>
      <c r="D234" s="564"/>
      <c r="E234" s="430"/>
      <c r="F234" s="430"/>
      <c r="G234" s="430"/>
      <c r="H234" s="430"/>
      <c r="I234" s="430"/>
      <c r="J234" s="430"/>
      <c r="K234" s="430"/>
      <c r="L234" s="430"/>
      <c r="M234" s="52"/>
      <c r="N234" s="52"/>
      <c r="O234" s="52"/>
      <c r="P234" s="52"/>
      <c r="Q234" s="52"/>
      <c r="R234" s="52"/>
      <c r="S234" s="52"/>
      <c r="T234" s="52"/>
      <c r="U234" s="52"/>
      <c r="V234" s="52"/>
      <c r="W234" s="52"/>
      <c r="X234" s="52"/>
      <c r="Y234" s="52"/>
      <c r="Z234" s="52"/>
    </row>
    <row r="235" spans="1:26" ht="14.25" customHeight="1">
      <c r="A235" s="51"/>
      <c r="B235" s="51"/>
      <c r="C235" s="430"/>
      <c r="D235" s="564"/>
      <c r="E235" s="430"/>
      <c r="F235" s="430"/>
      <c r="G235" s="430"/>
      <c r="H235" s="430"/>
      <c r="I235" s="430"/>
      <c r="J235" s="430"/>
      <c r="K235" s="430"/>
      <c r="L235" s="430"/>
      <c r="M235" s="52"/>
      <c r="N235" s="52"/>
      <c r="O235" s="52"/>
      <c r="P235" s="52"/>
      <c r="Q235" s="52"/>
      <c r="R235" s="52"/>
      <c r="S235" s="52"/>
      <c r="T235" s="52"/>
      <c r="U235" s="52"/>
      <c r="V235" s="52"/>
      <c r="W235" s="52"/>
      <c r="X235" s="52"/>
      <c r="Y235" s="52"/>
      <c r="Z235" s="52"/>
    </row>
    <row r="236" spans="1:26" ht="14.25" customHeight="1">
      <c r="A236" s="51"/>
      <c r="B236" s="51"/>
      <c r="C236" s="430"/>
      <c r="D236" s="564"/>
      <c r="E236" s="430"/>
      <c r="F236" s="430"/>
      <c r="G236" s="430"/>
      <c r="H236" s="430"/>
      <c r="I236" s="430"/>
      <c r="J236" s="430"/>
      <c r="K236" s="430"/>
      <c r="L236" s="430"/>
      <c r="M236" s="52"/>
      <c r="N236" s="52"/>
      <c r="O236" s="52"/>
      <c r="P236" s="52"/>
      <c r="Q236" s="52"/>
      <c r="R236" s="52"/>
      <c r="S236" s="52"/>
      <c r="T236" s="52"/>
      <c r="U236" s="52"/>
      <c r="V236" s="52"/>
      <c r="W236" s="52"/>
      <c r="X236" s="52"/>
      <c r="Y236" s="52"/>
      <c r="Z236" s="52"/>
    </row>
    <row r="237" spans="1:26" ht="14.25" customHeight="1">
      <c r="A237" s="51"/>
      <c r="B237" s="51"/>
      <c r="C237" s="430"/>
      <c r="D237" s="564"/>
      <c r="E237" s="430"/>
      <c r="F237" s="430"/>
      <c r="G237" s="430"/>
      <c r="H237" s="430"/>
      <c r="I237" s="430"/>
      <c r="J237" s="430"/>
      <c r="K237" s="430"/>
      <c r="L237" s="430"/>
      <c r="M237" s="52"/>
      <c r="N237" s="52"/>
      <c r="O237" s="52"/>
      <c r="P237" s="52"/>
      <c r="Q237" s="52"/>
      <c r="R237" s="52"/>
      <c r="S237" s="52"/>
      <c r="T237" s="52"/>
      <c r="U237" s="52"/>
      <c r="V237" s="52"/>
      <c r="W237" s="52"/>
      <c r="X237" s="52"/>
      <c r="Y237" s="52"/>
      <c r="Z237" s="52"/>
    </row>
    <row r="238" spans="1:26" ht="14.25" customHeight="1">
      <c r="A238" s="51"/>
      <c r="B238" s="51"/>
      <c r="C238" s="430"/>
      <c r="D238" s="564"/>
      <c r="E238" s="430"/>
      <c r="F238" s="430"/>
      <c r="G238" s="430"/>
      <c r="H238" s="430"/>
      <c r="I238" s="430"/>
      <c r="J238" s="430"/>
      <c r="K238" s="430"/>
      <c r="L238" s="430"/>
      <c r="M238" s="52"/>
      <c r="N238" s="52"/>
      <c r="O238" s="52"/>
      <c r="P238" s="52"/>
      <c r="Q238" s="52"/>
      <c r="R238" s="52"/>
      <c r="S238" s="52"/>
      <c r="T238" s="52"/>
      <c r="U238" s="52"/>
      <c r="V238" s="52"/>
      <c r="W238" s="52"/>
      <c r="X238" s="52"/>
      <c r="Y238" s="52"/>
      <c r="Z238" s="52"/>
    </row>
    <row r="239" spans="1:26" ht="14.25" customHeight="1">
      <c r="A239" s="51"/>
      <c r="B239" s="51"/>
      <c r="C239" s="430"/>
      <c r="D239" s="564"/>
      <c r="E239" s="430"/>
      <c r="F239" s="430"/>
      <c r="G239" s="430"/>
      <c r="H239" s="430"/>
      <c r="I239" s="430"/>
      <c r="J239" s="430"/>
      <c r="K239" s="430"/>
      <c r="L239" s="430"/>
      <c r="M239" s="52"/>
      <c r="N239" s="52"/>
      <c r="O239" s="52"/>
      <c r="P239" s="52"/>
      <c r="Q239" s="52"/>
      <c r="R239" s="52"/>
      <c r="S239" s="52"/>
      <c r="T239" s="52"/>
      <c r="U239" s="52"/>
      <c r="V239" s="52"/>
      <c r="W239" s="52"/>
      <c r="X239" s="52"/>
      <c r="Y239" s="52"/>
      <c r="Z239" s="52"/>
    </row>
    <row r="240" spans="1:26" ht="14.25" customHeight="1">
      <c r="A240" s="51"/>
      <c r="B240" s="51"/>
      <c r="C240" s="430"/>
      <c r="D240" s="564"/>
      <c r="E240" s="430"/>
      <c r="F240" s="430"/>
      <c r="G240" s="430"/>
      <c r="H240" s="430"/>
      <c r="I240" s="430"/>
      <c r="J240" s="430"/>
      <c r="K240" s="430"/>
      <c r="L240" s="430"/>
      <c r="M240" s="52"/>
      <c r="N240" s="52"/>
      <c r="O240" s="52"/>
      <c r="P240" s="52"/>
      <c r="Q240" s="52"/>
      <c r="R240" s="52"/>
      <c r="S240" s="52"/>
      <c r="T240" s="52"/>
      <c r="U240" s="52"/>
      <c r="V240" s="52"/>
      <c r="W240" s="52"/>
      <c r="X240" s="52"/>
      <c r="Y240" s="52"/>
      <c r="Z240" s="52"/>
    </row>
    <row r="241" spans="1:26" ht="14.25" customHeight="1">
      <c r="A241" s="51"/>
      <c r="B241" s="51"/>
      <c r="C241" s="430"/>
      <c r="D241" s="564"/>
      <c r="E241" s="430"/>
      <c r="F241" s="430"/>
      <c r="G241" s="430"/>
      <c r="H241" s="430"/>
      <c r="I241" s="430"/>
      <c r="J241" s="430"/>
      <c r="K241" s="430"/>
      <c r="L241" s="430"/>
      <c r="M241" s="52"/>
      <c r="N241" s="52"/>
      <c r="O241" s="52"/>
      <c r="P241" s="52"/>
      <c r="Q241" s="52"/>
      <c r="R241" s="52"/>
      <c r="S241" s="52"/>
      <c r="T241" s="52"/>
      <c r="U241" s="52"/>
      <c r="V241" s="52"/>
      <c r="W241" s="52"/>
      <c r="X241" s="52"/>
      <c r="Y241" s="52"/>
      <c r="Z241" s="52"/>
    </row>
    <row r="242" spans="1:26" ht="14.25" customHeight="1">
      <c r="A242" s="51"/>
      <c r="B242" s="51"/>
      <c r="C242" s="430"/>
      <c r="D242" s="564"/>
      <c r="E242" s="430"/>
      <c r="F242" s="430"/>
      <c r="G242" s="430"/>
      <c r="H242" s="430"/>
      <c r="I242" s="430"/>
      <c r="J242" s="430"/>
      <c r="K242" s="430"/>
      <c r="L242" s="430"/>
      <c r="M242" s="52"/>
      <c r="N242" s="52"/>
      <c r="O242" s="52"/>
      <c r="P242" s="52"/>
      <c r="Q242" s="52"/>
      <c r="R242" s="52"/>
      <c r="S242" s="52"/>
      <c r="T242" s="52"/>
      <c r="U242" s="52"/>
      <c r="V242" s="52"/>
      <c r="W242" s="52"/>
      <c r="X242" s="52"/>
      <c r="Y242" s="52"/>
      <c r="Z242" s="52"/>
    </row>
    <row r="243" spans="1:26" ht="14.25" customHeight="1">
      <c r="A243" s="51"/>
      <c r="B243" s="51"/>
      <c r="C243" s="430"/>
      <c r="D243" s="564"/>
      <c r="E243" s="430"/>
      <c r="F243" s="430"/>
      <c r="G243" s="430"/>
      <c r="H243" s="430"/>
      <c r="I243" s="430"/>
      <c r="J243" s="430"/>
      <c r="K243" s="430"/>
      <c r="L243" s="430"/>
      <c r="M243" s="52"/>
      <c r="N243" s="52"/>
      <c r="O243" s="52"/>
      <c r="P243" s="52"/>
      <c r="Q243" s="52"/>
      <c r="R243" s="52"/>
      <c r="S243" s="52"/>
      <c r="T243" s="52"/>
      <c r="U243" s="52"/>
      <c r="V243" s="52"/>
      <c r="W243" s="52"/>
      <c r="X243" s="52"/>
      <c r="Y243" s="52"/>
      <c r="Z243" s="52"/>
    </row>
    <row r="244" spans="1:26" ht="14.25" customHeight="1">
      <c r="A244" s="51"/>
      <c r="B244" s="51"/>
      <c r="C244" s="430"/>
      <c r="D244" s="564"/>
      <c r="E244" s="430"/>
      <c r="F244" s="430"/>
      <c r="G244" s="430"/>
      <c r="H244" s="430"/>
      <c r="I244" s="430"/>
      <c r="J244" s="430"/>
      <c r="K244" s="430"/>
      <c r="L244" s="430"/>
      <c r="M244" s="52"/>
      <c r="N244" s="52"/>
      <c r="O244" s="52"/>
      <c r="P244" s="52"/>
      <c r="Q244" s="52"/>
      <c r="R244" s="52"/>
      <c r="S244" s="52"/>
      <c r="T244" s="52"/>
      <c r="U244" s="52"/>
      <c r="V244" s="52"/>
      <c r="W244" s="52"/>
      <c r="X244" s="52"/>
      <c r="Y244" s="52"/>
      <c r="Z244" s="52"/>
    </row>
    <row r="245" spans="1:26" ht="14.25" customHeight="1">
      <c r="A245" s="51"/>
      <c r="B245" s="51"/>
      <c r="C245" s="430"/>
      <c r="D245" s="564"/>
      <c r="E245" s="430"/>
      <c r="F245" s="430"/>
      <c r="G245" s="430"/>
      <c r="H245" s="430"/>
      <c r="I245" s="430"/>
      <c r="J245" s="430"/>
      <c r="K245" s="430"/>
      <c r="L245" s="430"/>
      <c r="M245" s="52"/>
      <c r="N245" s="52"/>
      <c r="O245" s="52"/>
      <c r="P245" s="52"/>
      <c r="Q245" s="52"/>
      <c r="R245" s="52"/>
      <c r="S245" s="52"/>
      <c r="T245" s="52"/>
      <c r="U245" s="52"/>
      <c r="V245" s="52"/>
      <c r="W245" s="52"/>
      <c r="X245" s="52"/>
      <c r="Y245" s="52"/>
      <c r="Z245" s="52"/>
    </row>
    <row r="246" spans="1:26" ht="14.25" customHeight="1">
      <c r="A246" s="51"/>
      <c r="B246" s="51"/>
      <c r="C246" s="430"/>
      <c r="D246" s="564"/>
      <c r="E246" s="430"/>
      <c r="F246" s="430"/>
      <c r="G246" s="430"/>
      <c r="H246" s="430"/>
      <c r="I246" s="430"/>
      <c r="J246" s="430"/>
      <c r="K246" s="430"/>
      <c r="L246" s="430"/>
      <c r="M246" s="52"/>
      <c r="N246" s="52"/>
      <c r="O246" s="52"/>
      <c r="P246" s="52"/>
      <c r="Q246" s="52"/>
      <c r="R246" s="52"/>
      <c r="S246" s="52"/>
      <c r="T246" s="52"/>
      <c r="U246" s="52"/>
      <c r="V246" s="52"/>
      <c r="W246" s="52"/>
      <c r="X246" s="52"/>
      <c r="Y246" s="52"/>
      <c r="Z246" s="52"/>
    </row>
    <row r="247" spans="1:26" ht="14.25" customHeight="1">
      <c r="A247" s="51"/>
      <c r="B247" s="51"/>
      <c r="C247" s="430"/>
      <c r="D247" s="564"/>
      <c r="E247" s="430"/>
      <c r="F247" s="430"/>
      <c r="G247" s="430"/>
      <c r="H247" s="430"/>
      <c r="I247" s="430"/>
      <c r="J247" s="430"/>
      <c r="K247" s="430"/>
      <c r="L247" s="430"/>
      <c r="M247" s="52"/>
      <c r="N247" s="52"/>
      <c r="O247" s="52"/>
      <c r="P247" s="52"/>
      <c r="Q247" s="52"/>
      <c r="R247" s="52"/>
      <c r="S247" s="52"/>
      <c r="T247" s="52"/>
      <c r="U247" s="52"/>
      <c r="V247" s="52"/>
      <c r="W247" s="52"/>
      <c r="X247" s="52"/>
      <c r="Y247" s="52"/>
      <c r="Z247" s="52"/>
    </row>
    <row r="248" spans="1:26" ht="14.25" customHeight="1">
      <c r="A248" s="51"/>
      <c r="B248" s="51"/>
      <c r="C248" s="430"/>
      <c r="D248" s="564"/>
      <c r="E248" s="430"/>
      <c r="F248" s="430"/>
      <c r="G248" s="430"/>
      <c r="H248" s="430"/>
      <c r="I248" s="430"/>
      <c r="J248" s="430"/>
      <c r="K248" s="430"/>
      <c r="L248" s="430"/>
      <c r="M248" s="52"/>
      <c r="N248" s="52"/>
      <c r="O248" s="52"/>
      <c r="P248" s="52"/>
      <c r="Q248" s="52"/>
      <c r="R248" s="52"/>
      <c r="S248" s="52"/>
      <c r="T248" s="52"/>
      <c r="U248" s="52"/>
      <c r="V248" s="52"/>
      <c r="W248" s="52"/>
      <c r="X248" s="52"/>
      <c r="Y248" s="52"/>
      <c r="Z248" s="52"/>
    </row>
    <row r="249" spans="1:26" ht="14.25" customHeight="1">
      <c r="A249" s="51"/>
      <c r="B249" s="51"/>
      <c r="C249" s="430"/>
      <c r="D249" s="564"/>
      <c r="E249" s="430"/>
      <c r="F249" s="430"/>
      <c r="G249" s="430"/>
      <c r="H249" s="430"/>
      <c r="I249" s="430"/>
      <c r="J249" s="430"/>
      <c r="K249" s="430"/>
      <c r="L249" s="430"/>
      <c r="M249" s="52"/>
      <c r="N249" s="52"/>
      <c r="O249" s="52"/>
      <c r="P249" s="52"/>
      <c r="Q249" s="52"/>
      <c r="R249" s="52"/>
      <c r="S249" s="52"/>
      <c r="T249" s="52"/>
      <c r="U249" s="52"/>
      <c r="V249" s="52"/>
      <c r="W249" s="52"/>
      <c r="X249" s="52"/>
      <c r="Y249" s="52"/>
      <c r="Z249" s="52"/>
    </row>
    <row r="250" spans="1:26" ht="14.25" customHeight="1">
      <c r="A250" s="51"/>
      <c r="B250" s="51"/>
      <c r="C250" s="430"/>
      <c r="D250" s="564"/>
      <c r="E250" s="430"/>
      <c r="F250" s="430"/>
      <c r="G250" s="430"/>
      <c r="H250" s="430"/>
      <c r="I250" s="430"/>
      <c r="J250" s="430"/>
      <c r="K250" s="430"/>
      <c r="L250" s="430"/>
      <c r="M250" s="52"/>
      <c r="N250" s="52"/>
      <c r="O250" s="52"/>
      <c r="P250" s="52"/>
      <c r="Q250" s="52"/>
      <c r="R250" s="52"/>
      <c r="S250" s="52"/>
      <c r="T250" s="52"/>
      <c r="U250" s="52"/>
      <c r="V250" s="52"/>
      <c r="W250" s="52"/>
      <c r="X250" s="52"/>
      <c r="Y250" s="52"/>
      <c r="Z250" s="52"/>
    </row>
    <row r="251" spans="1:26" ht="14.25" customHeight="1">
      <c r="A251" s="51"/>
      <c r="B251" s="51"/>
      <c r="C251" s="430"/>
      <c r="D251" s="564"/>
      <c r="E251" s="430"/>
      <c r="F251" s="430"/>
      <c r="G251" s="430"/>
      <c r="H251" s="430"/>
      <c r="I251" s="430"/>
      <c r="J251" s="430"/>
      <c r="K251" s="430"/>
      <c r="L251" s="430"/>
      <c r="M251" s="52"/>
      <c r="N251" s="52"/>
      <c r="O251" s="52"/>
      <c r="P251" s="52"/>
      <c r="Q251" s="52"/>
      <c r="R251" s="52"/>
      <c r="S251" s="52"/>
      <c r="T251" s="52"/>
      <c r="U251" s="52"/>
      <c r="V251" s="52"/>
      <c r="W251" s="52"/>
      <c r="X251" s="52"/>
      <c r="Y251" s="52"/>
      <c r="Z251" s="52"/>
    </row>
    <row r="252" spans="1:26" ht="14.25" customHeight="1">
      <c r="A252" s="51"/>
      <c r="B252" s="51"/>
      <c r="C252" s="430"/>
      <c r="D252" s="564"/>
      <c r="E252" s="430"/>
      <c r="F252" s="430"/>
      <c r="G252" s="430"/>
      <c r="H252" s="430"/>
      <c r="I252" s="430"/>
      <c r="J252" s="430"/>
      <c r="K252" s="430"/>
      <c r="L252" s="430"/>
      <c r="M252" s="52"/>
      <c r="N252" s="52"/>
      <c r="O252" s="52"/>
      <c r="P252" s="52"/>
      <c r="Q252" s="52"/>
      <c r="R252" s="52"/>
      <c r="S252" s="52"/>
      <c r="T252" s="52"/>
      <c r="U252" s="52"/>
      <c r="V252" s="52"/>
      <c r="W252" s="52"/>
      <c r="X252" s="52"/>
      <c r="Y252" s="52"/>
      <c r="Z252" s="52"/>
    </row>
    <row r="253" spans="1:26" ht="14.25" customHeight="1">
      <c r="A253" s="51"/>
      <c r="B253" s="51"/>
      <c r="C253" s="430"/>
      <c r="D253" s="564"/>
      <c r="E253" s="430"/>
      <c r="F253" s="430"/>
      <c r="G253" s="430"/>
      <c r="H253" s="430"/>
      <c r="I253" s="430"/>
      <c r="J253" s="430"/>
      <c r="K253" s="430"/>
      <c r="L253" s="430"/>
      <c r="M253" s="52"/>
      <c r="N253" s="52"/>
      <c r="O253" s="52"/>
      <c r="P253" s="52"/>
      <c r="Q253" s="52"/>
      <c r="R253" s="52"/>
      <c r="S253" s="52"/>
      <c r="T253" s="52"/>
      <c r="U253" s="52"/>
      <c r="V253" s="52"/>
      <c r="W253" s="52"/>
      <c r="X253" s="52"/>
      <c r="Y253" s="52"/>
      <c r="Z253" s="52"/>
    </row>
    <row r="254" spans="1:26" ht="14.25" customHeight="1">
      <c r="A254" s="51"/>
      <c r="B254" s="51"/>
      <c r="C254" s="430"/>
      <c r="D254" s="564"/>
      <c r="E254" s="430"/>
      <c r="F254" s="430"/>
      <c r="G254" s="430"/>
      <c r="H254" s="430"/>
      <c r="I254" s="430"/>
      <c r="J254" s="430"/>
      <c r="K254" s="430"/>
      <c r="L254" s="430"/>
      <c r="M254" s="52"/>
      <c r="N254" s="52"/>
      <c r="O254" s="52"/>
      <c r="P254" s="52"/>
      <c r="Q254" s="52"/>
      <c r="R254" s="52"/>
      <c r="S254" s="52"/>
      <c r="T254" s="52"/>
      <c r="U254" s="52"/>
      <c r="V254" s="52"/>
      <c r="W254" s="52"/>
      <c r="X254" s="52"/>
      <c r="Y254" s="52"/>
      <c r="Z254" s="52"/>
    </row>
    <row r="255" spans="1:26" ht="14.25" customHeight="1">
      <c r="A255" s="51"/>
      <c r="B255" s="51"/>
      <c r="C255" s="430"/>
      <c r="D255" s="564"/>
      <c r="E255" s="430"/>
      <c r="F255" s="430"/>
      <c r="G255" s="430"/>
      <c r="H255" s="430"/>
      <c r="I255" s="430"/>
      <c r="J255" s="430"/>
      <c r="K255" s="430"/>
      <c r="L255" s="430"/>
      <c r="M255" s="52"/>
      <c r="N255" s="52"/>
      <c r="O255" s="52"/>
      <c r="P255" s="52"/>
      <c r="Q255" s="52"/>
      <c r="R255" s="52"/>
      <c r="S255" s="52"/>
      <c r="T255" s="52"/>
      <c r="U255" s="52"/>
      <c r="V255" s="52"/>
      <c r="W255" s="52"/>
      <c r="X255" s="52"/>
      <c r="Y255" s="52"/>
      <c r="Z255" s="52"/>
    </row>
    <row r="256" spans="1:26" ht="14.25" customHeight="1">
      <c r="A256" s="51"/>
      <c r="B256" s="51"/>
      <c r="C256" s="430"/>
      <c r="D256" s="564"/>
      <c r="E256" s="430"/>
      <c r="F256" s="430"/>
      <c r="G256" s="430"/>
      <c r="H256" s="430"/>
      <c r="I256" s="430"/>
      <c r="J256" s="430"/>
      <c r="K256" s="430"/>
      <c r="L256" s="430"/>
      <c r="M256" s="52"/>
      <c r="N256" s="52"/>
      <c r="O256" s="52"/>
      <c r="P256" s="52"/>
      <c r="Q256" s="52"/>
      <c r="R256" s="52"/>
      <c r="S256" s="52"/>
      <c r="T256" s="52"/>
      <c r="U256" s="52"/>
      <c r="V256" s="52"/>
      <c r="W256" s="52"/>
      <c r="X256" s="52"/>
      <c r="Y256" s="52"/>
      <c r="Z256" s="52"/>
    </row>
    <row r="257" spans="1:26" ht="14.25" customHeight="1">
      <c r="A257" s="51"/>
      <c r="B257" s="51"/>
      <c r="C257" s="430"/>
      <c r="D257" s="564"/>
      <c r="E257" s="430"/>
      <c r="F257" s="430"/>
      <c r="G257" s="430"/>
      <c r="H257" s="430"/>
      <c r="I257" s="430"/>
      <c r="J257" s="430"/>
      <c r="K257" s="430"/>
      <c r="L257" s="430"/>
      <c r="M257" s="52"/>
      <c r="N257" s="52"/>
      <c r="O257" s="52"/>
      <c r="P257" s="52"/>
      <c r="Q257" s="52"/>
      <c r="R257" s="52"/>
      <c r="S257" s="52"/>
      <c r="T257" s="52"/>
      <c r="U257" s="52"/>
      <c r="V257" s="52"/>
      <c r="W257" s="52"/>
      <c r="X257" s="52"/>
      <c r="Y257" s="52"/>
      <c r="Z257" s="52"/>
    </row>
    <row r="258" spans="1:26" ht="14.25" customHeight="1">
      <c r="A258" s="51"/>
      <c r="B258" s="51"/>
      <c r="C258" s="430"/>
      <c r="D258" s="564"/>
      <c r="E258" s="430"/>
      <c r="F258" s="430"/>
      <c r="G258" s="430"/>
      <c r="H258" s="430"/>
      <c r="I258" s="430"/>
      <c r="J258" s="430"/>
      <c r="K258" s="430"/>
      <c r="L258" s="430"/>
      <c r="M258" s="52"/>
      <c r="N258" s="52"/>
      <c r="O258" s="52"/>
      <c r="P258" s="52"/>
      <c r="Q258" s="52"/>
      <c r="R258" s="52"/>
      <c r="S258" s="52"/>
      <c r="T258" s="52"/>
      <c r="U258" s="52"/>
      <c r="V258" s="52"/>
      <c r="W258" s="52"/>
      <c r="X258" s="52"/>
      <c r="Y258" s="52"/>
      <c r="Z258" s="52"/>
    </row>
    <row r="259" spans="1:26" ht="14.25" customHeight="1">
      <c r="A259" s="51"/>
      <c r="B259" s="51"/>
      <c r="C259" s="430"/>
      <c r="D259" s="564"/>
      <c r="E259" s="430"/>
      <c r="F259" s="430"/>
      <c r="G259" s="430"/>
      <c r="H259" s="430"/>
      <c r="I259" s="430"/>
      <c r="J259" s="430"/>
      <c r="K259" s="430"/>
      <c r="L259" s="430"/>
      <c r="M259" s="52"/>
      <c r="N259" s="52"/>
      <c r="O259" s="52"/>
      <c r="P259" s="52"/>
      <c r="Q259" s="52"/>
      <c r="R259" s="52"/>
      <c r="S259" s="52"/>
      <c r="T259" s="52"/>
      <c r="U259" s="52"/>
      <c r="V259" s="52"/>
      <c r="W259" s="52"/>
      <c r="X259" s="52"/>
      <c r="Y259" s="52"/>
      <c r="Z259" s="52"/>
    </row>
    <row r="260" spans="1:26" ht="14.25" customHeight="1">
      <c r="A260" s="51"/>
      <c r="B260" s="51"/>
      <c r="C260" s="430"/>
      <c r="D260" s="564"/>
      <c r="E260" s="430"/>
      <c r="F260" s="430"/>
      <c r="G260" s="430"/>
      <c r="H260" s="430"/>
      <c r="I260" s="430"/>
      <c r="J260" s="430"/>
      <c r="K260" s="430"/>
      <c r="L260" s="430"/>
      <c r="M260" s="52"/>
      <c r="N260" s="52"/>
      <c r="O260" s="52"/>
      <c r="P260" s="52"/>
      <c r="Q260" s="52"/>
      <c r="R260" s="52"/>
      <c r="S260" s="52"/>
      <c r="T260" s="52"/>
      <c r="U260" s="52"/>
      <c r="V260" s="52"/>
      <c r="W260" s="52"/>
      <c r="X260" s="52"/>
      <c r="Y260" s="52"/>
      <c r="Z260" s="52"/>
    </row>
    <row r="261" spans="1:26" ht="15.75" customHeight="1"/>
    <row r="262" spans="1:26" ht="15.75" customHeight="1"/>
    <row r="263" spans="1:26" ht="15.75" customHeight="1"/>
    <row r="264" spans="1:26" ht="15.75" customHeight="1"/>
    <row r="265" spans="1:26" ht="15.75" customHeight="1"/>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0">
    <mergeCell ref="C7:C8"/>
    <mergeCell ref="D7:D8"/>
    <mergeCell ref="E7:E8"/>
    <mergeCell ref="F7:F8"/>
    <mergeCell ref="I60:L60"/>
    <mergeCell ref="J7:L7"/>
    <mergeCell ref="M7:N7"/>
    <mergeCell ref="A1:C1"/>
    <mergeCell ref="A2:C2"/>
    <mergeCell ref="J2:L2"/>
    <mergeCell ref="A3:M3"/>
    <mergeCell ref="A4:L4"/>
    <mergeCell ref="A5:L5"/>
    <mergeCell ref="A7:A8"/>
    <mergeCell ref="G7:G8"/>
    <mergeCell ref="H7:H8"/>
    <mergeCell ref="I7:I8"/>
    <mergeCell ref="I54:L54"/>
    <mergeCell ref="I55:L55"/>
    <mergeCell ref="B7:B8"/>
  </mergeCells>
  <pageMargins left="0.7" right="0.7" top="0.75" bottom="0.75" header="0" footer="0"/>
  <pageSetup orientation="landscape"/>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pageSetUpPr fitToPage="1"/>
  </sheetPr>
  <dimension ref="A1:Z1002"/>
  <sheetViews>
    <sheetView workbookViewId="0">
      <selection sqref="A1:C1"/>
    </sheetView>
  </sheetViews>
  <sheetFormatPr defaultColWidth="14.453125" defaultRowHeight="15" customHeight="1"/>
  <cols>
    <col min="1" max="1" width="5.7265625" customWidth="1"/>
    <col min="2" max="2" width="32.7265625" customWidth="1"/>
    <col min="3" max="3" width="16.453125" customWidth="1"/>
    <col min="4" max="4" width="8.7265625" customWidth="1"/>
    <col min="5" max="5" width="7.08984375" customWidth="1"/>
    <col min="6" max="6" width="9.453125" customWidth="1"/>
    <col min="7" max="7" width="8.08984375" customWidth="1"/>
    <col min="8" max="8" width="7.54296875" customWidth="1"/>
    <col min="9" max="9" width="7.08984375" customWidth="1"/>
    <col min="10" max="10" width="7.54296875" customWidth="1"/>
    <col min="11" max="11" width="8.7265625" customWidth="1"/>
    <col min="12" max="12" width="7.7265625" customWidth="1"/>
    <col min="13" max="14" width="7.453125" customWidth="1"/>
    <col min="15" max="15" width="9.08984375" customWidth="1"/>
    <col min="16" max="16" width="31" customWidth="1"/>
    <col min="17" max="17" width="30.453125" customWidth="1"/>
    <col min="18" max="26" width="8.7265625" customWidth="1"/>
  </cols>
  <sheetData>
    <row r="1" spans="1:26" ht="13.5" customHeight="1">
      <c r="A1" s="2980" t="s">
        <v>0</v>
      </c>
      <c r="B1" s="2874"/>
      <c r="C1" s="2874"/>
      <c r="D1" s="2979"/>
      <c r="E1" s="2874"/>
      <c r="F1" s="2874"/>
      <c r="G1" s="2874"/>
      <c r="H1" s="2874"/>
      <c r="I1" s="2874"/>
      <c r="J1" s="2874"/>
      <c r="K1" s="2874"/>
      <c r="L1" s="2874"/>
      <c r="M1" s="2874"/>
      <c r="N1" s="2874"/>
      <c r="O1" s="2874"/>
      <c r="P1" s="1325" t="s">
        <v>1346</v>
      </c>
      <c r="Q1" s="1326"/>
      <c r="R1" s="1327"/>
      <c r="S1" s="1327"/>
      <c r="T1" s="1327"/>
      <c r="U1" s="1327"/>
      <c r="V1" s="1327"/>
      <c r="W1" s="1327"/>
      <c r="X1" s="1327"/>
      <c r="Y1" s="1327"/>
      <c r="Z1" s="1327"/>
    </row>
    <row r="2" spans="1:26" ht="16.5" customHeight="1">
      <c r="A2" s="2968" t="s">
        <v>1</v>
      </c>
      <c r="B2" s="2874"/>
      <c r="C2" s="2874"/>
      <c r="D2" s="2979"/>
      <c r="E2" s="2874"/>
      <c r="F2" s="2874"/>
      <c r="G2" s="2874"/>
      <c r="H2" s="2874"/>
      <c r="I2" s="2874"/>
      <c r="J2" s="2874"/>
      <c r="K2" s="2874"/>
      <c r="L2" s="2874"/>
      <c r="M2" s="2874"/>
      <c r="N2" s="2874"/>
      <c r="O2" s="2874"/>
      <c r="P2" s="1327"/>
      <c r="Q2" s="1326"/>
      <c r="R2" s="1327"/>
      <c r="S2" s="1327"/>
      <c r="T2" s="1327"/>
      <c r="U2" s="1327"/>
      <c r="V2" s="1327"/>
      <c r="W2" s="1327"/>
      <c r="X2" s="1327"/>
      <c r="Y2" s="1327"/>
      <c r="Z2" s="1327"/>
    </row>
    <row r="3" spans="1:26" ht="30.75" customHeight="1">
      <c r="A3" s="2981" t="s">
        <v>1347</v>
      </c>
      <c r="B3" s="2874"/>
      <c r="C3" s="2874"/>
      <c r="D3" s="2874"/>
      <c r="E3" s="2874"/>
      <c r="F3" s="2874"/>
      <c r="G3" s="2874"/>
      <c r="H3" s="2874"/>
      <c r="I3" s="2874"/>
      <c r="J3" s="2874"/>
      <c r="K3" s="2874"/>
      <c r="L3" s="2874"/>
      <c r="M3" s="2874"/>
      <c r="N3" s="2874"/>
      <c r="O3" s="2874"/>
      <c r="P3" s="2874"/>
      <c r="Q3" s="1326"/>
      <c r="R3" s="1327"/>
      <c r="S3" s="1327"/>
      <c r="T3" s="1327"/>
      <c r="U3" s="1327"/>
      <c r="V3" s="1327"/>
      <c r="W3" s="1327"/>
      <c r="X3" s="1327"/>
      <c r="Y3" s="1327"/>
      <c r="Z3" s="1327"/>
    </row>
    <row r="4" spans="1:26" ht="19.5" customHeight="1">
      <c r="A4" s="2977" t="s">
        <v>1348</v>
      </c>
      <c r="B4" s="2880"/>
      <c r="C4" s="2880"/>
      <c r="D4" s="2880"/>
      <c r="E4" s="2880"/>
      <c r="F4" s="2880"/>
      <c r="G4" s="2880"/>
      <c r="H4" s="2880"/>
      <c r="I4" s="2880"/>
      <c r="J4" s="2880"/>
      <c r="K4" s="2880"/>
      <c r="L4" s="2880"/>
      <c r="M4" s="2880"/>
      <c r="N4" s="2880"/>
      <c r="O4" s="2880"/>
      <c r="P4" s="2880"/>
      <c r="Q4" s="1326"/>
      <c r="R4" s="1327"/>
      <c r="S4" s="1327"/>
      <c r="T4" s="1327"/>
      <c r="U4" s="1327"/>
      <c r="V4" s="1327"/>
      <c r="W4" s="1327"/>
      <c r="X4" s="1327"/>
      <c r="Y4" s="1327"/>
      <c r="Z4" s="1327"/>
    </row>
    <row r="5" spans="1:26" ht="13.5" customHeight="1">
      <c r="A5" s="1329"/>
      <c r="B5" s="1329"/>
      <c r="C5" s="1329"/>
      <c r="D5" s="1329"/>
      <c r="E5" s="1329"/>
      <c r="F5" s="1329"/>
      <c r="G5" s="2978" t="s">
        <v>1349</v>
      </c>
      <c r="H5" s="2874"/>
      <c r="I5" s="2874"/>
      <c r="J5" s="2874"/>
      <c r="K5" s="2874"/>
      <c r="L5" s="2874"/>
      <c r="M5" s="2874"/>
      <c r="N5" s="2874"/>
      <c r="O5" s="2874"/>
      <c r="P5" s="2874"/>
      <c r="Q5" s="1326"/>
      <c r="R5" s="1327"/>
      <c r="S5" s="1327"/>
      <c r="T5" s="1327"/>
      <c r="U5" s="1327"/>
      <c r="V5" s="1327"/>
      <c r="W5" s="1327"/>
      <c r="X5" s="1327"/>
      <c r="Y5" s="1327"/>
      <c r="Z5" s="1327"/>
    </row>
    <row r="6" spans="1:26" ht="29.25" customHeight="1">
      <c r="A6" s="2969" t="s">
        <v>159</v>
      </c>
      <c r="B6" s="2971" t="s">
        <v>1350</v>
      </c>
      <c r="C6" s="2971" t="s">
        <v>1351</v>
      </c>
      <c r="D6" s="2973" t="s">
        <v>1352</v>
      </c>
      <c r="E6" s="2974"/>
      <c r="F6" s="2974"/>
      <c r="G6" s="2975"/>
      <c r="H6" s="2973" t="s">
        <v>1353</v>
      </c>
      <c r="I6" s="2974"/>
      <c r="J6" s="2974"/>
      <c r="K6" s="2975"/>
      <c r="L6" s="2973" t="s">
        <v>1354</v>
      </c>
      <c r="M6" s="2974"/>
      <c r="N6" s="2974"/>
      <c r="O6" s="2975"/>
      <c r="P6" s="2976" t="s">
        <v>1355</v>
      </c>
      <c r="Q6" s="1326"/>
      <c r="R6" s="1327"/>
      <c r="S6" s="1327"/>
      <c r="T6" s="1327"/>
      <c r="U6" s="1327"/>
      <c r="V6" s="1327"/>
      <c r="W6" s="1327"/>
      <c r="X6" s="1327"/>
      <c r="Y6" s="1327"/>
      <c r="Z6" s="1327"/>
    </row>
    <row r="7" spans="1:26" ht="49.5" customHeight="1">
      <c r="A7" s="2970"/>
      <c r="B7" s="2972"/>
      <c r="C7" s="2972"/>
      <c r="D7" s="1330" t="s">
        <v>1356</v>
      </c>
      <c r="E7" s="1330" t="s">
        <v>1357</v>
      </c>
      <c r="F7" s="1330" t="s">
        <v>1358</v>
      </c>
      <c r="G7" s="1330" t="s">
        <v>1359</v>
      </c>
      <c r="H7" s="1330" t="s">
        <v>1356</v>
      </c>
      <c r="I7" s="1330" t="s">
        <v>1357</v>
      </c>
      <c r="J7" s="1330" t="s">
        <v>1358</v>
      </c>
      <c r="K7" s="1330" t="s">
        <v>1359</v>
      </c>
      <c r="L7" s="1330" t="s">
        <v>1356</v>
      </c>
      <c r="M7" s="1330" t="s">
        <v>1357</v>
      </c>
      <c r="N7" s="1330" t="s">
        <v>1358</v>
      </c>
      <c r="O7" s="1330" t="s">
        <v>1359</v>
      </c>
      <c r="P7" s="2972"/>
      <c r="Q7" s="1326" t="s">
        <v>1360</v>
      </c>
      <c r="R7" s="1327"/>
      <c r="S7" s="1327"/>
      <c r="T7" s="1327"/>
      <c r="U7" s="1327"/>
      <c r="V7" s="1327"/>
      <c r="W7" s="1327"/>
      <c r="X7" s="1327"/>
      <c r="Y7" s="1327"/>
      <c r="Z7" s="1327"/>
    </row>
    <row r="8" spans="1:26" ht="13.5" customHeight="1">
      <c r="A8" s="1331" t="s">
        <v>415</v>
      </c>
      <c r="B8" s="1332" t="s">
        <v>416</v>
      </c>
      <c r="C8" s="1333" t="s">
        <v>417</v>
      </c>
      <c r="D8" s="1333" t="s">
        <v>418</v>
      </c>
      <c r="E8" s="1333" t="s">
        <v>419</v>
      </c>
      <c r="F8" s="1333" t="s">
        <v>420</v>
      </c>
      <c r="G8" s="1333" t="s">
        <v>421</v>
      </c>
      <c r="H8" s="1333" t="s">
        <v>422</v>
      </c>
      <c r="I8" s="1333" t="s">
        <v>423</v>
      </c>
      <c r="J8" s="1333" t="s">
        <v>424</v>
      </c>
      <c r="K8" s="1332" t="s">
        <v>425</v>
      </c>
      <c r="L8" s="1333" t="s">
        <v>426</v>
      </c>
      <c r="M8" s="1333" t="s">
        <v>1361</v>
      </c>
      <c r="N8" s="1333" t="s">
        <v>1362</v>
      </c>
      <c r="O8" s="1333" t="s">
        <v>1363</v>
      </c>
      <c r="P8" s="1334" t="s">
        <v>1364</v>
      </c>
      <c r="Q8" s="1326"/>
      <c r="R8" s="1327"/>
      <c r="S8" s="1327"/>
      <c r="T8" s="1327"/>
      <c r="U8" s="1327"/>
      <c r="V8" s="1327"/>
      <c r="W8" s="1327"/>
      <c r="X8" s="1327"/>
      <c r="Y8" s="1327"/>
      <c r="Z8" s="1327"/>
    </row>
    <row r="9" spans="1:26" ht="13.5" customHeight="1">
      <c r="A9" s="1335"/>
      <c r="B9" s="1336" t="s">
        <v>1365</v>
      </c>
      <c r="C9" s="1337"/>
      <c r="D9" s="1337"/>
      <c r="E9" s="1337"/>
      <c r="F9" s="1337"/>
      <c r="G9" s="1337"/>
      <c r="H9" s="1337"/>
      <c r="I9" s="1337"/>
      <c r="J9" s="1337"/>
      <c r="K9" s="1337"/>
      <c r="L9" s="1337"/>
      <c r="M9" s="1337"/>
      <c r="N9" s="1337"/>
      <c r="O9" s="1337"/>
      <c r="P9" s="1338"/>
      <c r="Q9" s="1339"/>
      <c r="R9" s="1340"/>
      <c r="S9" s="1340"/>
      <c r="T9" s="1340"/>
      <c r="U9" s="1340"/>
      <c r="V9" s="1340"/>
      <c r="W9" s="1340"/>
      <c r="X9" s="1340"/>
      <c r="Y9" s="1340"/>
      <c r="Z9" s="1340"/>
    </row>
    <row r="10" spans="1:26" ht="13.5" customHeight="1">
      <c r="A10" s="1335"/>
      <c r="B10" s="1336" t="s">
        <v>1366</v>
      </c>
      <c r="C10" s="1337"/>
      <c r="D10" s="1337"/>
      <c r="E10" s="1337"/>
      <c r="F10" s="1337"/>
      <c r="G10" s="1337"/>
      <c r="H10" s="1337"/>
      <c r="I10" s="1337"/>
      <c r="J10" s="1337"/>
      <c r="K10" s="1337"/>
      <c r="L10" s="1337"/>
      <c r="M10" s="1337"/>
      <c r="N10" s="1337"/>
      <c r="O10" s="1337"/>
      <c r="P10" s="1338"/>
      <c r="Q10" s="1326"/>
      <c r="R10" s="1327"/>
      <c r="S10" s="1327"/>
      <c r="T10" s="1327"/>
      <c r="U10" s="1327"/>
      <c r="V10" s="1327"/>
      <c r="W10" s="1327"/>
      <c r="X10" s="1327"/>
      <c r="Y10" s="1327"/>
      <c r="Z10" s="1327"/>
    </row>
    <row r="11" spans="1:26" ht="13.5" customHeight="1">
      <c r="A11" s="1335"/>
      <c r="B11" s="1336" t="s">
        <v>1367</v>
      </c>
      <c r="C11" s="1337"/>
      <c r="D11" s="1337"/>
      <c r="E11" s="1337"/>
      <c r="F11" s="1337"/>
      <c r="G11" s="1337"/>
      <c r="H11" s="1337"/>
      <c r="I11" s="1337"/>
      <c r="J11" s="1337"/>
      <c r="K11" s="1337"/>
      <c r="L11" s="1337"/>
      <c r="M11" s="1337"/>
      <c r="N11" s="1337"/>
      <c r="O11" s="1337"/>
      <c r="P11" s="1338"/>
      <c r="Q11" s="1326"/>
      <c r="R11" s="1327"/>
      <c r="S11" s="1327"/>
      <c r="T11" s="1327"/>
      <c r="U11" s="1327"/>
      <c r="V11" s="1327"/>
      <c r="W11" s="1327"/>
      <c r="X11" s="1327"/>
      <c r="Y11" s="1327"/>
      <c r="Z11" s="1327"/>
    </row>
    <row r="12" spans="1:26" ht="13.5" customHeight="1">
      <c r="A12" s="1335"/>
      <c r="B12" s="1336" t="s">
        <v>1368</v>
      </c>
      <c r="C12" s="1337"/>
      <c r="D12" s="1337"/>
      <c r="E12" s="1337"/>
      <c r="F12" s="1337"/>
      <c r="G12" s="1337"/>
      <c r="H12" s="1337"/>
      <c r="I12" s="1337"/>
      <c r="J12" s="1337"/>
      <c r="K12" s="1337"/>
      <c r="L12" s="1337"/>
      <c r="M12" s="1337"/>
      <c r="N12" s="1337"/>
      <c r="O12" s="1337"/>
      <c r="P12" s="1338"/>
      <c r="Q12" s="1326"/>
      <c r="R12" s="1327"/>
      <c r="S12" s="1327"/>
      <c r="T12" s="1327"/>
      <c r="U12" s="1327"/>
      <c r="V12" s="1327"/>
      <c r="W12" s="1327"/>
      <c r="X12" s="1327"/>
      <c r="Y12" s="1327"/>
      <c r="Z12" s="1327"/>
    </row>
    <row r="13" spans="1:26" ht="13.5" customHeight="1">
      <c r="A13" s="1335"/>
      <c r="B13" s="1336" t="s">
        <v>1369</v>
      </c>
      <c r="C13" s="1337"/>
      <c r="D13" s="1337"/>
      <c r="E13" s="1337"/>
      <c r="F13" s="1337"/>
      <c r="G13" s="1337"/>
      <c r="H13" s="1337"/>
      <c r="I13" s="1337"/>
      <c r="J13" s="1337"/>
      <c r="K13" s="1337"/>
      <c r="L13" s="1337"/>
      <c r="M13" s="1337"/>
      <c r="N13" s="1337"/>
      <c r="O13" s="1337"/>
      <c r="P13" s="1338"/>
      <c r="Q13" s="1326"/>
      <c r="R13" s="1327"/>
      <c r="S13" s="1327"/>
      <c r="T13" s="1327"/>
      <c r="U13" s="1327"/>
      <c r="V13" s="1327"/>
      <c r="W13" s="1327"/>
      <c r="X13" s="1327"/>
      <c r="Y13" s="1327"/>
      <c r="Z13" s="1327"/>
    </row>
    <row r="14" spans="1:26" ht="13.5" customHeight="1">
      <c r="A14" s="1335"/>
      <c r="B14" s="1336" t="s">
        <v>1370</v>
      </c>
      <c r="C14" s="1337"/>
      <c r="D14" s="1337"/>
      <c r="E14" s="1337"/>
      <c r="F14" s="1337"/>
      <c r="G14" s="1337"/>
      <c r="H14" s="1337"/>
      <c r="I14" s="1337"/>
      <c r="J14" s="1337"/>
      <c r="K14" s="1337"/>
      <c r="L14" s="1337"/>
      <c r="M14" s="1337"/>
      <c r="N14" s="1337"/>
      <c r="O14" s="1337"/>
      <c r="P14" s="1338"/>
      <c r="Q14" s="1326"/>
      <c r="R14" s="1327"/>
      <c r="S14" s="1327"/>
      <c r="T14" s="1327"/>
      <c r="U14" s="1327"/>
      <c r="V14" s="1327"/>
      <c r="W14" s="1327"/>
      <c r="X14" s="1327"/>
      <c r="Y14" s="1327"/>
      <c r="Z14" s="1327"/>
    </row>
    <row r="15" spans="1:26" ht="19.5" customHeight="1">
      <c r="A15" s="1335" t="s">
        <v>213</v>
      </c>
      <c r="B15" s="1341" t="s">
        <v>432</v>
      </c>
      <c r="C15" s="1337"/>
      <c r="D15" s="1342">
        <f t="shared" ref="D15:L15" si="0">SUM(D16:D39)</f>
        <v>15600</v>
      </c>
      <c r="E15" s="1342">
        <f t="shared" si="0"/>
        <v>5370</v>
      </c>
      <c r="F15" s="1342">
        <f t="shared" si="0"/>
        <v>6645</v>
      </c>
      <c r="G15" s="1342">
        <f t="shared" si="0"/>
        <v>3585</v>
      </c>
      <c r="H15" s="1342">
        <f t="shared" si="0"/>
        <v>1982.6949999999999</v>
      </c>
      <c r="I15" s="1342">
        <f t="shared" si="0"/>
        <v>671.75</v>
      </c>
      <c r="J15" s="1342">
        <f t="shared" si="0"/>
        <v>760.1305000000001</v>
      </c>
      <c r="K15" s="1342">
        <f t="shared" si="0"/>
        <v>550.81449999999995</v>
      </c>
      <c r="L15" s="1342">
        <f t="shared" si="0"/>
        <v>13617.305</v>
      </c>
      <c r="M15" s="1342">
        <f t="shared" ref="M15:O15" si="1">E15-I15</f>
        <v>4698.25</v>
      </c>
      <c r="N15" s="1342">
        <f t="shared" si="1"/>
        <v>5884.8694999999998</v>
      </c>
      <c r="O15" s="1342">
        <f t="shared" si="1"/>
        <v>3034.1855</v>
      </c>
      <c r="P15" s="1338"/>
      <c r="Q15" s="1343"/>
      <c r="R15" s="1344"/>
      <c r="S15" s="1344"/>
      <c r="T15" s="1344"/>
      <c r="U15" s="1344"/>
      <c r="V15" s="1344"/>
      <c r="W15" s="1344"/>
      <c r="X15" s="1344"/>
      <c r="Y15" s="1344"/>
      <c r="Z15" s="1344"/>
    </row>
    <row r="16" spans="1:26" ht="19.5" customHeight="1">
      <c r="A16" s="1345">
        <v>1</v>
      </c>
      <c r="B16" s="1346" t="s">
        <v>1371</v>
      </c>
      <c r="C16" s="1347" t="s">
        <v>1372</v>
      </c>
      <c r="D16" s="1348">
        <f t="shared" ref="D16:D39" si="2">E16+F16+G16</f>
        <v>650</v>
      </c>
      <c r="E16" s="1348">
        <v>200</v>
      </c>
      <c r="F16" s="1348">
        <v>295</v>
      </c>
      <c r="G16" s="1348">
        <v>155</v>
      </c>
      <c r="H16" s="1349">
        <f t="shared" ref="H16:H39" si="3">SUM(I16+J16+K16)</f>
        <v>97.5</v>
      </c>
      <c r="I16" s="1349">
        <v>30</v>
      </c>
      <c r="J16" s="1349">
        <v>44.25</v>
      </c>
      <c r="K16" s="1349">
        <v>23.25</v>
      </c>
      <c r="L16" s="1349">
        <f t="shared" ref="L16:L39" si="4">SUM(M16:O16)</f>
        <v>552.5</v>
      </c>
      <c r="M16" s="1349">
        <f t="shared" ref="M16:O16" si="5">E16-I16</f>
        <v>170</v>
      </c>
      <c r="N16" s="1349">
        <f t="shared" si="5"/>
        <v>250.75</v>
      </c>
      <c r="O16" s="1349">
        <f t="shared" si="5"/>
        <v>131.75</v>
      </c>
      <c r="P16" s="1350" t="s">
        <v>1373</v>
      </c>
      <c r="Q16" s="1326"/>
      <c r="R16" s="1344"/>
      <c r="S16" s="1344"/>
      <c r="T16" s="1344"/>
      <c r="U16" s="1344"/>
      <c r="V16" s="1344"/>
      <c r="W16" s="1344"/>
      <c r="X16" s="1344"/>
      <c r="Y16" s="1344"/>
      <c r="Z16" s="1344"/>
    </row>
    <row r="17" spans="1:26" ht="19.5" customHeight="1">
      <c r="A17" s="1351">
        <v>2</v>
      </c>
      <c r="B17" s="1352" t="s">
        <v>1374</v>
      </c>
      <c r="C17" s="1353" t="s">
        <v>1372</v>
      </c>
      <c r="D17" s="1354">
        <f t="shared" si="2"/>
        <v>650</v>
      </c>
      <c r="E17" s="1354">
        <v>270</v>
      </c>
      <c r="F17" s="1354">
        <v>260</v>
      </c>
      <c r="G17" s="1354">
        <v>120</v>
      </c>
      <c r="H17" s="1354">
        <f t="shared" si="3"/>
        <v>0</v>
      </c>
      <c r="I17" s="1354">
        <v>0</v>
      </c>
      <c r="J17" s="1354">
        <v>0</v>
      </c>
      <c r="K17" s="1354">
        <v>0</v>
      </c>
      <c r="L17" s="1354">
        <f t="shared" si="4"/>
        <v>650</v>
      </c>
      <c r="M17" s="1354">
        <f t="shared" ref="M17:O17" si="6">E17-I17</f>
        <v>270</v>
      </c>
      <c r="N17" s="1354">
        <f t="shared" si="6"/>
        <v>260</v>
      </c>
      <c r="O17" s="1354">
        <f t="shared" si="6"/>
        <v>120</v>
      </c>
      <c r="P17" s="1355"/>
      <c r="Q17" s="1326"/>
      <c r="R17" s="1344"/>
      <c r="S17" s="1344"/>
      <c r="T17" s="1344"/>
      <c r="U17" s="1344"/>
      <c r="V17" s="1344"/>
      <c r="W17" s="1344"/>
      <c r="X17" s="1344"/>
      <c r="Y17" s="1344"/>
      <c r="Z17" s="1344"/>
    </row>
    <row r="18" spans="1:26" ht="19.5" customHeight="1">
      <c r="A18" s="1351">
        <v>3</v>
      </c>
      <c r="B18" s="1352" t="s">
        <v>1375</v>
      </c>
      <c r="C18" s="1353" t="s">
        <v>1376</v>
      </c>
      <c r="D18" s="1354">
        <f t="shared" si="2"/>
        <v>650</v>
      </c>
      <c r="E18" s="1354">
        <v>200</v>
      </c>
      <c r="F18" s="1354">
        <v>350</v>
      </c>
      <c r="G18" s="1354">
        <v>100</v>
      </c>
      <c r="H18" s="1354">
        <f t="shared" si="3"/>
        <v>65</v>
      </c>
      <c r="I18" s="1354">
        <v>20</v>
      </c>
      <c r="J18" s="1354">
        <v>35</v>
      </c>
      <c r="K18" s="1354">
        <v>10</v>
      </c>
      <c r="L18" s="1354">
        <f t="shared" si="4"/>
        <v>585</v>
      </c>
      <c r="M18" s="1354">
        <f t="shared" ref="M18:O18" si="7">E18-I18</f>
        <v>180</v>
      </c>
      <c r="N18" s="1354">
        <f t="shared" si="7"/>
        <v>315</v>
      </c>
      <c r="O18" s="1354">
        <f t="shared" si="7"/>
        <v>90</v>
      </c>
      <c r="P18" s="1356" t="s">
        <v>1377</v>
      </c>
      <c r="Q18" s="1326"/>
      <c r="R18" s="1344"/>
      <c r="S18" s="1344"/>
      <c r="T18" s="1344"/>
      <c r="U18" s="1344"/>
      <c r="V18" s="1344"/>
      <c r="W18" s="1344"/>
      <c r="X18" s="1344"/>
      <c r="Y18" s="1344"/>
      <c r="Z18" s="1344"/>
    </row>
    <row r="19" spans="1:26" ht="19.5" customHeight="1">
      <c r="A19" s="1351">
        <v>4</v>
      </c>
      <c r="B19" s="1352" t="s">
        <v>1378</v>
      </c>
      <c r="C19" s="1353" t="s">
        <v>1372</v>
      </c>
      <c r="D19" s="1354">
        <f t="shared" si="2"/>
        <v>650</v>
      </c>
      <c r="E19" s="1354">
        <v>270</v>
      </c>
      <c r="F19" s="1354">
        <v>220</v>
      </c>
      <c r="G19" s="1354">
        <v>160</v>
      </c>
      <c r="H19" s="1354">
        <f t="shared" si="3"/>
        <v>0</v>
      </c>
      <c r="I19" s="1354">
        <v>0</v>
      </c>
      <c r="J19" s="1354">
        <v>0</v>
      </c>
      <c r="K19" s="1354">
        <v>0</v>
      </c>
      <c r="L19" s="1354">
        <f t="shared" si="4"/>
        <v>650</v>
      </c>
      <c r="M19" s="1354">
        <f t="shared" ref="M19:O19" si="8">E19-I19</f>
        <v>270</v>
      </c>
      <c r="N19" s="1354">
        <f t="shared" si="8"/>
        <v>220</v>
      </c>
      <c r="O19" s="1354">
        <f t="shared" si="8"/>
        <v>160</v>
      </c>
      <c r="P19" s="1355"/>
      <c r="Q19" s="1326"/>
      <c r="R19" s="1344"/>
      <c r="S19" s="1344"/>
      <c r="T19" s="1344"/>
      <c r="U19" s="1344"/>
      <c r="V19" s="1344"/>
      <c r="W19" s="1344"/>
      <c r="X19" s="1344"/>
      <c r="Y19" s="1344"/>
      <c r="Z19" s="1344"/>
    </row>
    <row r="20" spans="1:26" ht="19.5" customHeight="1">
      <c r="A20" s="1351">
        <v>5</v>
      </c>
      <c r="B20" s="1352" t="s">
        <v>1379</v>
      </c>
      <c r="C20" s="1353" t="s">
        <v>1372</v>
      </c>
      <c r="D20" s="1354">
        <f t="shared" si="2"/>
        <v>650</v>
      </c>
      <c r="E20" s="1354">
        <v>200</v>
      </c>
      <c r="F20" s="1354">
        <v>295</v>
      </c>
      <c r="G20" s="1354">
        <v>155</v>
      </c>
      <c r="H20" s="1354">
        <f t="shared" si="3"/>
        <v>0</v>
      </c>
      <c r="I20" s="1354">
        <v>0</v>
      </c>
      <c r="J20" s="1354">
        <v>0</v>
      </c>
      <c r="K20" s="1354">
        <v>0</v>
      </c>
      <c r="L20" s="1354">
        <f t="shared" si="4"/>
        <v>650</v>
      </c>
      <c r="M20" s="1354">
        <f t="shared" ref="M20:O20" si="9">E20-I20</f>
        <v>200</v>
      </c>
      <c r="N20" s="1354">
        <f t="shared" si="9"/>
        <v>295</v>
      </c>
      <c r="O20" s="1354">
        <f t="shared" si="9"/>
        <v>155</v>
      </c>
      <c r="P20" s="1355"/>
      <c r="Q20" s="1326"/>
      <c r="R20" s="1344"/>
      <c r="S20" s="1344"/>
      <c r="T20" s="1344"/>
      <c r="U20" s="1344"/>
      <c r="V20" s="1344"/>
      <c r="W20" s="1344"/>
      <c r="X20" s="1344"/>
      <c r="Y20" s="1344"/>
      <c r="Z20" s="1344"/>
    </row>
    <row r="21" spans="1:26" ht="19.5" customHeight="1">
      <c r="A21" s="1351">
        <v>6</v>
      </c>
      <c r="B21" s="1352" t="s">
        <v>1380</v>
      </c>
      <c r="C21" s="1353" t="s">
        <v>1376</v>
      </c>
      <c r="D21" s="1354">
        <f t="shared" si="2"/>
        <v>650</v>
      </c>
      <c r="E21" s="1354">
        <v>200</v>
      </c>
      <c r="F21" s="1354">
        <v>350</v>
      </c>
      <c r="G21" s="1354">
        <v>100</v>
      </c>
      <c r="H21" s="1354">
        <f t="shared" si="3"/>
        <v>0</v>
      </c>
      <c r="I21" s="1354">
        <v>0</v>
      </c>
      <c r="J21" s="1354">
        <v>0</v>
      </c>
      <c r="K21" s="1354">
        <v>0</v>
      </c>
      <c r="L21" s="1354">
        <f t="shared" si="4"/>
        <v>650</v>
      </c>
      <c r="M21" s="1354">
        <f t="shared" ref="M21:O21" si="10">E21-I21</f>
        <v>200</v>
      </c>
      <c r="N21" s="1354">
        <f t="shared" si="10"/>
        <v>350</v>
      </c>
      <c r="O21" s="1354">
        <f t="shared" si="10"/>
        <v>100</v>
      </c>
      <c r="P21" s="1355"/>
      <c r="Q21" s="1326"/>
      <c r="R21" s="1344"/>
      <c r="S21" s="1344"/>
      <c r="T21" s="1344"/>
      <c r="U21" s="1344"/>
      <c r="V21" s="1344"/>
      <c r="W21" s="1344"/>
      <c r="X21" s="1344"/>
      <c r="Y21" s="1344"/>
      <c r="Z21" s="1344"/>
    </row>
    <row r="22" spans="1:26" ht="31">
      <c r="A22" s="1351">
        <v>7</v>
      </c>
      <c r="B22" s="1352" t="s">
        <v>1381</v>
      </c>
      <c r="C22" s="1353" t="s">
        <v>1382</v>
      </c>
      <c r="D22" s="1354">
        <f t="shared" si="2"/>
        <v>650</v>
      </c>
      <c r="E22" s="1354">
        <v>270</v>
      </c>
      <c r="F22" s="1354">
        <v>165</v>
      </c>
      <c r="G22" s="1354">
        <v>215</v>
      </c>
      <c r="H22" s="1357">
        <f t="shared" si="3"/>
        <v>108.55000000000001</v>
      </c>
      <c r="I22" s="1357">
        <v>45.09</v>
      </c>
      <c r="J22" s="1357">
        <v>27.555</v>
      </c>
      <c r="K22" s="1357">
        <v>35.905000000000001</v>
      </c>
      <c r="L22" s="1357">
        <f t="shared" si="4"/>
        <v>541.45000000000005</v>
      </c>
      <c r="M22" s="1357">
        <f t="shared" ref="M22:O22" si="11">E22-I22</f>
        <v>224.91</v>
      </c>
      <c r="N22" s="1357">
        <f t="shared" si="11"/>
        <v>137.44499999999999</v>
      </c>
      <c r="O22" s="1357">
        <f t="shared" si="11"/>
        <v>179.095</v>
      </c>
      <c r="P22" s="1358" t="s">
        <v>1383</v>
      </c>
      <c r="Q22" s="1326"/>
      <c r="R22" s="1344"/>
      <c r="S22" s="1344"/>
      <c r="T22" s="1344"/>
      <c r="U22" s="1344"/>
      <c r="V22" s="1344"/>
      <c r="W22" s="1344"/>
      <c r="X22" s="1344"/>
      <c r="Y22" s="1344"/>
      <c r="Z22" s="1344"/>
    </row>
    <row r="23" spans="1:26" ht="22.5" customHeight="1">
      <c r="A23" s="1351">
        <v>8</v>
      </c>
      <c r="B23" s="1352" t="s">
        <v>1384</v>
      </c>
      <c r="C23" s="1353" t="s">
        <v>1372</v>
      </c>
      <c r="D23" s="1354">
        <f t="shared" si="2"/>
        <v>650</v>
      </c>
      <c r="E23" s="1354">
        <v>200</v>
      </c>
      <c r="F23" s="1354">
        <v>295</v>
      </c>
      <c r="G23" s="1354">
        <v>155</v>
      </c>
      <c r="H23" s="1354">
        <f t="shared" si="3"/>
        <v>130</v>
      </c>
      <c r="I23" s="1354">
        <v>40</v>
      </c>
      <c r="J23" s="1354">
        <v>59</v>
      </c>
      <c r="K23" s="1354">
        <v>31</v>
      </c>
      <c r="L23" s="1354">
        <f t="shared" si="4"/>
        <v>520</v>
      </c>
      <c r="M23" s="1354">
        <f t="shared" ref="M23:O23" si="12">E23-I23</f>
        <v>160</v>
      </c>
      <c r="N23" s="1354">
        <f t="shared" si="12"/>
        <v>236</v>
      </c>
      <c r="O23" s="1354">
        <f t="shared" si="12"/>
        <v>124</v>
      </c>
      <c r="P23" s="1356" t="s">
        <v>1385</v>
      </c>
      <c r="Q23" s="1326" t="s">
        <v>1386</v>
      </c>
      <c r="R23" s="1344"/>
      <c r="S23" s="1344"/>
      <c r="T23" s="1344"/>
      <c r="U23" s="1344"/>
      <c r="V23" s="1344"/>
      <c r="W23" s="1344"/>
      <c r="X23" s="1344"/>
      <c r="Y23" s="1344"/>
      <c r="Z23" s="1344"/>
    </row>
    <row r="24" spans="1:26" ht="19.5" customHeight="1">
      <c r="A24" s="1351">
        <v>9</v>
      </c>
      <c r="B24" s="1352" t="s">
        <v>1387</v>
      </c>
      <c r="C24" s="1353" t="s">
        <v>1382</v>
      </c>
      <c r="D24" s="1354">
        <f t="shared" si="2"/>
        <v>650</v>
      </c>
      <c r="E24" s="1354">
        <v>270</v>
      </c>
      <c r="F24" s="1354">
        <v>220</v>
      </c>
      <c r="G24" s="1354">
        <v>160</v>
      </c>
      <c r="H24" s="1354">
        <f t="shared" si="3"/>
        <v>0</v>
      </c>
      <c r="I24" s="1354">
        <v>0</v>
      </c>
      <c r="J24" s="1354">
        <v>0</v>
      </c>
      <c r="K24" s="1354">
        <v>0</v>
      </c>
      <c r="L24" s="1354">
        <f t="shared" si="4"/>
        <v>650</v>
      </c>
      <c r="M24" s="1354">
        <f t="shared" ref="M24:O24" si="13">E24-I24</f>
        <v>270</v>
      </c>
      <c r="N24" s="1354">
        <f t="shared" si="13"/>
        <v>220</v>
      </c>
      <c r="O24" s="1354">
        <f t="shared" si="13"/>
        <v>160</v>
      </c>
      <c r="P24" s="1355"/>
      <c r="Q24" s="1326"/>
      <c r="R24" s="1344"/>
      <c r="S24" s="1344"/>
      <c r="T24" s="1344"/>
      <c r="U24" s="1344"/>
      <c r="V24" s="1344"/>
      <c r="W24" s="1344"/>
      <c r="X24" s="1344"/>
      <c r="Y24" s="1344"/>
      <c r="Z24" s="1344"/>
    </row>
    <row r="25" spans="1:26" ht="28.5" customHeight="1">
      <c r="A25" s="1351">
        <v>10</v>
      </c>
      <c r="B25" s="1352" t="s">
        <v>1388</v>
      </c>
      <c r="C25" s="1353" t="s">
        <v>1372</v>
      </c>
      <c r="D25" s="1354">
        <f t="shared" si="2"/>
        <v>650</v>
      </c>
      <c r="E25" s="1354">
        <v>200</v>
      </c>
      <c r="F25" s="1354">
        <v>295</v>
      </c>
      <c r="G25" s="1354">
        <v>155</v>
      </c>
      <c r="H25" s="1354">
        <f t="shared" si="3"/>
        <v>65</v>
      </c>
      <c r="I25" s="1354">
        <v>20</v>
      </c>
      <c r="J25" s="1357">
        <v>29.5</v>
      </c>
      <c r="K25" s="1357">
        <v>15.5</v>
      </c>
      <c r="L25" s="1357">
        <f t="shared" si="4"/>
        <v>585</v>
      </c>
      <c r="M25" s="1357">
        <f t="shared" ref="M25:O25" si="14">E25-I25</f>
        <v>180</v>
      </c>
      <c r="N25" s="1357">
        <f t="shared" si="14"/>
        <v>265.5</v>
      </c>
      <c r="O25" s="1357">
        <f t="shared" si="14"/>
        <v>139.5</v>
      </c>
      <c r="P25" s="1356" t="s">
        <v>1389</v>
      </c>
      <c r="Q25" s="1326"/>
      <c r="R25" s="1344"/>
      <c r="S25" s="1344"/>
      <c r="T25" s="1344"/>
      <c r="U25" s="1344"/>
      <c r="V25" s="1344"/>
      <c r="W25" s="1344"/>
      <c r="X25" s="1344"/>
      <c r="Y25" s="1344"/>
      <c r="Z25" s="1344"/>
    </row>
    <row r="26" spans="1:26" ht="28.5" customHeight="1">
      <c r="A26" s="1351">
        <v>11</v>
      </c>
      <c r="B26" s="1352" t="s">
        <v>1390</v>
      </c>
      <c r="C26" s="1353" t="s">
        <v>1372</v>
      </c>
      <c r="D26" s="1354">
        <f t="shared" si="2"/>
        <v>650</v>
      </c>
      <c r="E26" s="1354">
        <v>200</v>
      </c>
      <c r="F26" s="1354">
        <v>325</v>
      </c>
      <c r="G26" s="1354">
        <v>125</v>
      </c>
      <c r="H26" s="1354">
        <f t="shared" si="3"/>
        <v>0</v>
      </c>
      <c r="I26" s="1354">
        <v>0</v>
      </c>
      <c r="J26" s="1354">
        <v>0</v>
      </c>
      <c r="K26" s="1354">
        <v>0</v>
      </c>
      <c r="L26" s="1354">
        <f t="shared" si="4"/>
        <v>650</v>
      </c>
      <c r="M26" s="1354">
        <f t="shared" ref="M26:O26" si="15">E26-I26</f>
        <v>200</v>
      </c>
      <c r="N26" s="1354">
        <f t="shared" si="15"/>
        <v>325</v>
      </c>
      <c r="O26" s="1354">
        <f t="shared" si="15"/>
        <v>125</v>
      </c>
      <c r="P26" s="1355"/>
      <c r="Q26" s="1326"/>
      <c r="R26" s="1344"/>
      <c r="S26" s="1344"/>
      <c r="T26" s="1344"/>
      <c r="U26" s="1344"/>
      <c r="V26" s="1344"/>
      <c r="W26" s="1344"/>
      <c r="X26" s="1344"/>
      <c r="Y26" s="1344"/>
      <c r="Z26" s="1344"/>
    </row>
    <row r="27" spans="1:26" ht="28.5" customHeight="1">
      <c r="A27" s="1351">
        <v>12</v>
      </c>
      <c r="B27" s="1352" t="s">
        <v>1391</v>
      </c>
      <c r="C27" s="1353" t="s">
        <v>1376</v>
      </c>
      <c r="D27" s="1354">
        <f t="shared" si="2"/>
        <v>650</v>
      </c>
      <c r="E27" s="1354">
        <v>200</v>
      </c>
      <c r="F27" s="1354">
        <v>350</v>
      </c>
      <c r="G27" s="1354">
        <v>100</v>
      </c>
      <c r="H27" s="1354">
        <f t="shared" si="3"/>
        <v>195</v>
      </c>
      <c r="I27" s="1354">
        <v>60</v>
      </c>
      <c r="J27" s="1354">
        <v>105</v>
      </c>
      <c r="K27" s="1354">
        <v>30</v>
      </c>
      <c r="L27" s="1354">
        <f t="shared" si="4"/>
        <v>455</v>
      </c>
      <c r="M27" s="1354">
        <f t="shared" ref="M27:O27" si="16">E27-I27</f>
        <v>140</v>
      </c>
      <c r="N27" s="1354">
        <f t="shared" si="16"/>
        <v>245</v>
      </c>
      <c r="O27" s="1354">
        <f t="shared" si="16"/>
        <v>70</v>
      </c>
      <c r="P27" s="1356" t="s">
        <v>1392</v>
      </c>
      <c r="Q27" s="1326"/>
      <c r="R27" s="1344"/>
      <c r="S27" s="1344"/>
      <c r="T27" s="1344"/>
      <c r="U27" s="1344"/>
      <c r="V27" s="1344"/>
      <c r="W27" s="1344"/>
      <c r="X27" s="1344"/>
      <c r="Y27" s="1344"/>
      <c r="Z27" s="1344"/>
    </row>
    <row r="28" spans="1:26" ht="28.5" customHeight="1">
      <c r="A28" s="1351">
        <v>13</v>
      </c>
      <c r="B28" s="1352" t="s">
        <v>1393</v>
      </c>
      <c r="C28" s="1353" t="s">
        <v>1372</v>
      </c>
      <c r="D28" s="1354">
        <f t="shared" si="2"/>
        <v>650</v>
      </c>
      <c r="E28" s="1354">
        <v>270</v>
      </c>
      <c r="F28" s="1354">
        <v>220</v>
      </c>
      <c r="G28" s="1354">
        <v>160</v>
      </c>
      <c r="H28" s="1354">
        <f t="shared" si="3"/>
        <v>325</v>
      </c>
      <c r="I28" s="1354">
        <v>135</v>
      </c>
      <c r="J28" s="1354">
        <v>110</v>
      </c>
      <c r="K28" s="1354">
        <v>80</v>
      </c>
      <c r="L28" s="1354">
        <f t="shared" si="4"/>
        <v>325</v>
      </c>
      <c r="M28" s="1354">
        <f t="shared" ref="M28:O28" si="17">E28-I28</f>
        <v>135</v>
      </c>
      <c r="N28" s="1354">
        <f t="shared" si="17"/>
        <v>110</v>
      </c>
      <c r="O28" s="1354">
        <f t="shared" si="17"/>
        <v>80</v>
      </c>
      <c r="P28" s="1358" t="s">
        <v>1394</v>
      </c>
      <c r="Q28" s="1326"/>
      <c r="R28" s="1344"/>
      <c r="S28" s="1344"/>
      <c r="T28" s="1344"/>
      <c r="U28" s="1344"/>
      <c r="V28" s="1344"/>
      <c r="W28" s="1344"/>
      <c r="X28" s="1344"/>
      <c r="Y28" s="1344"/>
      <c r="Z28" s="1344"/>
    </row>
    <row r="29" spans="1:26" ht="28.5" customHeight="1">
      <c r="A29" s="1351">
        <v>14</v>
      </c>
      <c r="B29" s="1352" t="s">
        <v>1395</v>
      </c>
      <c r="C29" s="1353" t="s">
        <v>1382</v>
      </c>
      <c r="D29" s="1354">
        <f t="shared" si="2"/>
        <v>650</v>
      </c>
      <c r="E29" s="1354">
        <v>200</v>
      </c>
      <c r="F29" s="1354">
        <v>295</v>
      </c>
      <c r="G29" s="1354">
        <v>155</v>
      </c>
      <c r="H29" s="1354">
        <f t="shared" si="3"/>
        <v>65</v>
      </c>
      <c r="I29" s="1357">
        <v>20</v>
      </c>
      <c r="J29" s="1357">
        <v>29.5</v>
      </c>
      <c r="K29" s="1357">
        <v>15.5</v>
      </c>
      <c r="L29" s="1357">
        <f t="shared" si="4"/>
        <v>585</v>
      </c>
      <c r="M29" s="1357">
        <f t="shared" ref="M29:O29" si="18">E29-I29</f>
        <v>180</v>
      </c>
      <c r="N29" s="1357">
        <f t="shared" si="18"/>
        <v>265.5</v>
      </c>
      <c r="O29" s="1357">
        <f t="shared" si="18"/>
        <v>139.5</v>
      </c>
      <c r="P29" s="1356" t="s">
        <v>1396</v>
      </c>
      <c r="Q29" s="1326"/>
      <c r="R29" s="1344"/>
      <c r="S29" s="1344"/>
      <c r="T29" s="1344"/>
      <c r="U29" s="1344"/>
      <c r="V29" s="1344"/>
      <c r="W29" s="1344"/>
      <c r="X29" s="1344"/>
      <c r="Y29" s="1344"/>
      <c r="Z29" s="1344"/>
    </row>
    <row r="30" spans="1:26" ht="28.5" customHeight="1">
      <c r="A30" s="1351">
        <v>15</v>
      </c>
      <c r="B30" s="1352" t="s">
        <v>1397</v>
      </c>
      <c r="C30" s="1353" t="s">
        <v>1376</v>
      </c>
      <c r="D30" s="1354">
        <f t="shared" si="2"/>
        <v>650</v>
      </c>
      <c r="E30" s="1354">
        <v>270</v>
      </c>
      <c r="F30" s="1354">
        <v>260</v>
      </c>
      <c r="G30" s="1354">
        <v>120</v>
      </c>
      <c r="H30" s="1354">
        <f t="shared" si="3"/>
        <v>0</v>
      </c>
      <c r="I30" s="1354">
        <v>0</v>
      </c>
      <c r="J30" s="1354">
        <v>0</v>
      </c>
      <c r="K30" s="1354">
        <v>0</v>
      </c>
      <c r="L30" s="1354">
        <f t="shared" si="4"/>
        <v>650</v>
      </c>
      <c r="M30" s="1354">
        <f t="shared" ref="M30:O30" si="19">E30-I30</f>
        <v>270</v>
      </c>
      <c r="N30" s="1354">
        <f t="shared" si="19"/>
        <v>260</v>
      </c>
      <c r="O30" s="1354">
        <f t="shared" si="19"/>
        <v>120</v>
      </c>
      <c r="P30" s="1355"/>
      <c r="Q30" s="1326"/>
      <c r="R30" s="1344"/>
      <c r="S30" s="1344"/>
      <c r="T30" s="1344"/>
      <c r="U30" s="1344"/>
      <c r="V30" s="1344"/>
      <c r="W30" s="1344"/>
      <c r="X30" s="1344"/>
      <c r="Y30" s="1344"/>
      <c r="Z30" s="1344"/>
    </row>
    <row r="31" spans="1:26" ht="28.5" customHeight="1">
      <c r="A31" s="1351">
        <v>16</v>
      </c>
      <c r="B31" s="1352" t="s">
        <v>1398</v>
      </c>
      <c r="C31" s="1353" t="s">
        <v>1399</v>
      </c>
      <c r="D31" s="1354">
        <f t="shared" si="2"/>
        <v>650</v>
      </c>
      <c r="E31" s="1354">
        <v>200</v>
      </c>
      <c r="F31" s="1354">
        <v>350</v>
      </c>
      <c r="G31" s="1354">
        <v>100</v>
      </c>
      <c r="H31" s="1354">
        <f t="shared" si="3"/>
        <v>0</v>
      </c>
      <c r="I31" s="1354">
        <v>0</v>
      </c>
      <c r="J31" s="1354">
        <v>0</v>
      </c>
      <c r="K31" s="1354">
        <v>0</v>
      </c>
      <c r="L31" s="1354">
        <f t="shared" si="4"/>
        <v>650</v>
      </c>
      <c r="M31" s="1354">
        <f t="shared" ref="M31:O31" si="20">E31-I31</f>
        <v>200</v>
      </c>
      <c r="N31" s="1354">
        <f t="shared" si="20"/>
        <v>350</v>
      </c>
      <c r="O31" s="1354">
        <f t="shared" si="20"/>
        <v>100</v>
      </c>
      <c r="P31" s="1355"/>
      <c r="Q31" s="1326"/>
      <c r="R31" s="1344"/>
      <c r="S31" s="1344"/>
      <c r="T31" s="1344"/>
      <c r="U31" s="1344"/>
      <c r="V31" s="1344"/>
      <c r="W31" s="1344"/>
      <c r="X31" s="1344"/>
      <c r="Y31" s="1344"/>
      <c r="Z31" s="1344"/>
    </row>
    <row r="32" spans="1:26" ht="28.5" customHeight="1">
      <c r="A32" s="1351">
        <v>17</v>
      </c>
      <c r="B32" s="1352" t="s">
        <v>1400</v>
      </c>
      <c r="C32" s="1353" t="s">
        <v>1401</v>
      </c>
      <c r="D32" s="1354">
        <f t="shared" si="2"/>
        <v>650</v>
      </c>
      <c r="E32" s="1354">
        <v>200</v>
      </c>
      <c r="F32" s="1354">
        <v>225</v>
      </c>
      <c r="G32" s="1354">
        <v>225</v>
      </c>
      <c r="H32" s="1354">
        <f t="shared" si="3"/>
        <v>650</v>
      </c>
      <c r="I32" s="1354">
        <v>200</v>
      </c>
      <c r="J32" s="1354">
        <v>225</v>
      </c>
      <c r="K32" s="1354">
        <v>225</v>
      </c>
      <c r="L32" s="1354">
        <f t="shared" si="4"/>
        <v>0</v>
      </c>
      <c r="M32" s="1354">
        <f t="shared" ref="M32:O32" si="21">E32-I32</f>
        <v>0</v>
      </c>
      <c r="N32" s="1354">
        <f t="shared" si="21"/>
        <v>0</v>
      </c>
      <c r="O32" s="1354">
        <f t="shared" si="21"/>
        <v>0</v>
      </c>
      <c r="P32" s="1356" t="s">
        <v>1402</v>
      </c>
      <c r="Q32" s="1326"/>
      <c r="R32" s="1344"/>
      <c r="S32" s="1344"/>
      <c r="T32" s="1344"/>
      <c r="U32" s="1344"/>
      <c r="V32" s="1344"/>
      <c r="W32" s="1344"/>
      <c r="X32" s="1344"/>
      <c r="Y32" s="1344"/>
      <c r="Z32" s="1344"/>
    </row>
    <row r="33" spans="1:26" ht="28.5" customHeight="1">
      <c r="A33" s="1351">
        <v>18</v>
      </c>
      <c r="B33" s="1352" t="s">
        <v>1403</v>
      </c>
      <c r="C33" s="1353" t="s">
        <v>1372</v>
      </c>
      <c r="D33" s="1354">
        <f t="shared" si="2"/>
        <v>650</v>
      </c>
      <c r="E33" s="1354">
        <v>200</v>
      </c>
      <c r="F33" s="1354">
        <v>295</v>
      </c>
      <c r="G33" s="1354">
        <v>155</v>
      </c>
      <c r="H33" s="1354">
        <f t="shared" si="3"/>
        <v>0</v>
      </c>
      <c r="I33" s="1354">
        <v>0</v>
      </c>
      <c r="J33" s="1354">
        <v>0</v>
      </c>
      <c r="K33" s="1354">
        <v>0</v>
      </c>
      <c r="L33" s="1354">
        <f t="shared" si="4"/>
        <v>650</v>
      </c>
      <c r="M33" s="1354">
        <f t="shared" ref="M33:O33" si="22">E33-I33</f>
        <v>200</v>
      </c>
      <c r="N33" s="1354">
        <f t="shared" si="22"/>
        <v>295</v>
      </c>
      <c r="O33" s="1354">
        <f t="shared" si="22"/>
        <v>155</v>
      </c>
      <c r="P33" s="1355"/>
      <c r="Q33" s="1326"/>
      <c r="R33" s="1344"/>
      <c r="S33" s="1344"/>
      <c r="T33" s="1344"/>
      <c r="U33" s="1344"/>
      <c r="V33" s="1344"/>
      <c r="W33" s="1344"/>
      <c r="X33" s="1344"/>
      <c r="Y33" s="1344"/>
      <c r="Z33" s="1344"/>
    </row>
    <row r="34" spans="1:26" ht="28.5" customHeight="1">
      <c r="A34" s="1351">
        <v>19</v>
      </c>
      <c r="B34" s="1352" t="s">
        <v>1404</v>
      </c>
      <c r="C34" s="1353" t="s">
        <v>1376</v>
      </c>
      <c r="D34" s="1354">
        <f t="shared" si="2"/>
        <v>650</v>
      </c>
      <c r="E34" s="1354">
        <v>200</v>
      </c>
      <c r="F34" s="1354">
        <v>350</v>
      </c>
      <c r="G34" s="1354">
        <v>100</v>
      </c>
      <c r="H34" s="1354">
        <f t="shared" si="3"/>
        <v>0</v>
      </c>
      <c r="I34" s="1354">
        <v>0</v>
      </c>
      <c r="J34" s="1354">
        <v>0</v>
      </c>
      <c r="K34" s="1354">
        <v>0</v>
      </c>
      <c r="L34" s="1354">
        <f t="shared" si="4"/>
        <v>650</v>
      </c>
      <c r="M34" s="1354">
        <f t="shared" ref="M34:O34" si="23">E34-I34</f>
        <v>200</v>
      </c>
      <c r="N34" s="1354">
        <f t="shared" si="23"/>
        <v>350</v>
      </c>
      <c r="O34" s="1354">
        <f t="shared" si="23"/>
        <v>100</v>
      </c>
      <c r="P34" s="1355"/>
      <c r="Q34" s="1326"/>
      <c r="R34" s="1344"/>
      <c r="S34" s="1344"/>
      <c r="T34" s="1344"/>
      <c r="U34" s="1344"/>
      <c r="V34" s="1344"/>
      <c r="W34" s="1344"/>
      <c r="X34" s="1344"/>
      <c r="Y34" s="1344"/>
      <c r="Z34" s="1344"/>
    </row>
    <row r="35" spans="1:26" ht="19.5" customHeight="1">
      <c r="A35" s="1351">
        <v>20</v>
      </c>
      <c r="B35" s="1352" t="s">
        <v>1405</v>
      </c>
      <c r="C35" s="1353" t="s">
        <v>1372</v>
      </c>
      <c r="D35" s="1354">
        <f t="shared" si="2"/>
        <v>650</v>
      </c>
      <c r="E35" s="1354">
        <v>200</v>
      </c>
      <c r="F35" s="1354">
        <v>295</v>
      </c>
      <c r="G35" s="1354">
        <v>155</v>
      </c>
      <c r="H35" s="1354">
        <f t="shared" si="3"/>
        <v>0</v>
      </c>
      <c r="I35" s="1354">
        <v>0</v>
      </c>
      <c r="J35" s="1354">
        <v>0</v>
      </c>
      <c r="K35" s="1354">
        <v>0</v>
      </c>
      <c r="L35" s="1354">
        <f t="shared" si="4"/>
        <v>650</v>
      </c>
      <c r="M35" s="1354">
        <f t="shared" ref="M35:O35" si="24">E35-I35</f>
        <v>200</v>
      </c>
      <c r="N35" s="1354">
        <f t="shared" si="24"/>
        <v>295</v>
      </c>
      <c r="O35" s="1354">
        <f t="shared" si="24"/>
        <v>155</v>
      </c>
      <c r="P35" s="1355"/>
      <c r="Q35" s="1359"/>
      <c r="R35" s="1344"/>
      <c r="S35" s="1344"/>
      <c r="T35" s="1344"/>
      <c r="U35" s="1344"/>
      <c r="V35" s="1344"/>
      <c r="W35" s="1344"/>
      <c r="X35" s="1344"/>
      <c r="Y35" s="1344"/>
      <c r="Z35" s="1344"/>
    </row>
    <row r="36" spans="1:26" ht="19.5" customHeight="1">
      <c r="A36" s="1351">
        <v>21</v>
      </c>
      <c r="B36" s="1352" t="s">
        <v>1406</v>
      </c>
      <c r="C36" s="1353" t="s">
        <v>1382</v>
      </c>
      <c r="D36" s="1354">
        <f t="shared" si="2"/>
        <v>650</v>
      </c>
      <c r="E36" s="1354">
        <v>350</v>
      </c>
      <c r="F36" s="1354">
        <v>170</v>
      </c>
      <c r="G36" s="1354">
        <v>130</v>
      </c>
      <c r="H36" s="1354">
        <f t="shared" si="3"/>
        <v>65</v>
      </c>
      <c r="I36" s="1354">
        <v>35</v>
      </c>
      <c r="J36" s="1354">
        <v>17</v>
      </c>
      <c r="K36" s="1354">
        <v>13</v>
      </c>
      <c r="L36" s="1354">
        <f t="shared" si="4"/>
        <v>585</v>
      </c>
      <c r="M36" s="1354">
        <f t="shared" ref="M36:O36" si="25">E36-I36</f>
        <v>315</v>
      </c>
      <c r="N36" s="1354">
        <f t="shared" si="25"/>
        <v>153</v>
      </c>
      <c r="O36" s="1354">
        <f t="shared" si="25"/>
        <v>117</v>
      </c>
      <c r="P36" s="1356" t="s">
        <v>1407</v>
      </c>
      <c r="Q36" s="1359"/>
      <c r="R36" s="1344"/>
      <c r="S36" s="1344"/>
      <c r="T36" s="1344"/>
      <c r="U36" s="1344"/>
      <c r="V36" s="1344"/>
      <c r="W36" s="1344"/>
      <c r="X36" s="1344"/>
      <c r="Y36" s="1344"/>
      <c r="Z36" s="1344"/>
    </row>
    <row r="37" spans="1:26" ht="19.5" customHeight="1">
      <c r="A37" s="1351">
        <v>22</v>
      </c>
      <c r="B37" s="1352" t="s">
        <v>1408</v>
      </c>
      <c r="C37" s="1353" t="s">
        <v>1382</v>
      </c>
      <c r="D37" s="1354">
        <f t="shared" si="2"/>
        <v>650</v>
      </c>
      <c r="E37" s="1354">
        <v>200</v>
      </c>
      <c r="F37" s="1354">
        <v>235</v>
      </c>
      <c r="G37" s="1354">
        <v>215</v>
      </c>
      <c r="H37" s="1354">
        <f t="shared" si="3"/>
        <v>0</v>
      </c>
      <c r="I37" s="1354">
        <v>0</v>
      </c>
      <c r="J37" s="1354">
        <v>0</v>
      </c>
      <c r="K37" s="1354">
        <v>0</v>
      </c>
      <c r="L37" s="1354">
        <f t="shared" si="4"/>
        <v>650</v>
      </c>
      <c r="M37" s="1354">
        <f t="shared" ref="M37:O37" si="26">E37-I37</f>
        <v>200</v>
      </c>
      <c r="N37" s="1354">
        <f t="shared" si="26"/>
        <v>235</v>
      </c>
      <c r="O37" s="1354">
        <f t="shared" si="26"/>
        <v>215</v>
      </c>
      <c r="P37" s="1355"/>
      <c r="Q37" s="1359"/>
      <c r="R37" s="1344"/>
      <c r="S37" s="1344"/>
      <c r="T37" s="1344"/>
      <c r="U37" s="1344"/>
      <c r="V37" s="1344"/>
      <c r="W37" s="1344"/>
      <c r="X37" s="1344"/>
      <c r="Y37" s="1344"/>
      <c r="Z37" s="1344"/>
    </row>
    <row r="38" spans="1:26" ht="19.5" customHeight="1">
      <c r="A38" s="1351">
        <v>23</v>
      </c>
      <c r="B38" s="1352" t="s">
        <v>1409</v>
      </c>
      <c r="C38" s="1353" t="s">
        <v>1382</v>
      </c>
      <c r="D38" s="1354">
        <f t="shared" si="2"/>
        <v>650</v>
      </c>
      <c r="E38" s="1354">
        <v>200</v>
      </c>
      <c r="F38" s="1354">
        <v>235</v>
      </c>
      <c r="G38" s="1354">
        <v>215</v>
      </c>
      <c r="H38" s="1357">
        <f t="shared" si="3"/>
        <v>216.64499999999998</v>
      </c>
      <c r="I38" s="1357">
        <v>66.66</v>
      </c>
      <c r="J38" s="1357">
        <v>78.325500000000005</v>
      </c>
      <c r="K38" s="1357">
        <v>71.659499999999994</v>
      </c>
      <c r="L38" s="1357">
        <f t="shared" si="4"/>
        <v>433.35500000000002</v>
      </c>
      <c r="M38" s="1357">
        <f t="shared" ref="M38:O38" si="27">E38-I38</f>
        <v>133.34</v>
      </c>
      <c r="N38" s="1357">
        <f t="shared" si="27"/>
        <v>156.67449999999999</v>
      </c>
      <c r="O38" s="1357">
        <f t="shared" si="27"/>
        <v>143.34050000000002</v>
      </c>
      <c r="P38" s="1358" t="s">
        <v>1410</v>
      </c>
      <c r="Q38" s="1359"/>
      <c r="R38" s="1344"/>
      <c r="S38" s="1344"/>
      <c r="T38" s="1344"/>
      <c r="U38" s="1344"/>
      <c r="V38" s="1344"/>
      <c r="W38" s="1344"/>
      <c r="X38" s="1344"/>
      <c r="Y38" s="1344"/>
      <c r="Z38" s="1344"/>
    </row>
    <row r="39" spans="1:26" ht="19.5" customHeight="1">
      <c r="A39" s="1351">
        <v>24</v>
      </c>
      <c r="B39" s="1352" t="s">
        <v>1411</v>
      </c>
      <c r="C39" s="1353" t="s">
        <v>1372</v>
      </c>
      <c r="D39" s="1354">
        <f t="shared" si="2"/>
        <v>650</v>
      </c>
      <c r="E39" s="1354">
        <v>200</v>
      </c>
      <c r="F39" s="1354">
        <v>295</v>
      </c>
      <c r="G39" s="1354">
        <v>155</v>
      </c>
      <c r="H39" s="1354">
        <f t="shared" si="3"/>
        <v>0</v>
      </c>
      <c r="I39" s="1354">
        <v>0</v>
      </c>
      <c r="J39" s="1354">
        <v>0</v>
      </c>
      <c r="K39" s="1354">
        <v>0</v>
      </c>
      <c r="L39" s="1354">
        <f t="shared" si="4"/>
        <v>650</v>
      </c>
      <c r="M39" s="1354">
        <f t="shared" ref="M39:O39" si="28">E39-I39</f>
        <v>200</v>
      </c>
      <c r="N39" s="1354">
        <f t="shared" si="28"/>
        <v>295</v>
      </c>
      <c r="O39" s="1354">
        <f t="shared" si="28"/>
        <v>155</v>
      </c>
      <c r="P39" s="1355"/>
      <c r="Q39" s="1359"/>
      <c r="R39" s="1344"/>
      <c r="S39" s="1344"/>
      <c r="T39" s="1344"/>
      <c r="U39" s="1344"/>
      <c r="V39" s="1344"/>
      <c r="W39" s="1344"/>
      <c r="X39" s="1344"/>
      <c r="Y39" s="1344"/>
      <c r="Z39" s="1344"/>
    </row>
    <row r="40" spans="1:26" ht="19.5" customHeight="1">
      <c r="A40" s="1360" t="s">
        <v>246</v>
      </c>
      <c r="B40" s="1341" t="s">
        <v>654</v>
      </c>
      <c r="C40" s="1361"/>
      <c r="D40" s="1342">
        <f t="shared" ref="D40:L40" si="29">SUM(D41:D56)</f>
        <v>10400</v>
      </c>
      <c r="E40" s="1342">
        <f t="shared" si="29"/>
        <v>3200</v>
      </c>
      <c r="F40" s="1342">
        <f t="shared" si="29"/>
        <v>5015</v>
      </c>
      <c r="G40" s="1342">
        <f t="shared" si="29"/>
        <v>2185</v>
      </c>
      <c r="H40" s="1342">
        <f t="shared" si="29"/>
        <v>663</v>
      </c>
      <c r="I40" s="1342">
        <f t="shared" si="29"/>
        <v>211</v>
      </c>
      <c r="J40" s="1342">
        <f t="shared" si="29"/>
        <v>280</v>
      </c>
      <c r="K40" s="1342">
        <f t="shared" si="29"/>
        <v>172</v>
      </c>
      <c r="L40" s="1342">
        <f t="shared" si="29"/>
        <v>9537</v>
      </c>
      <c r="M40" s="1342">
        <f t="shared" ref="M40:O40" si="30">E40-I40</f>
        <v>2989</v>
      </c>
      <c r="N40" s="1342">
        <f t="shared" si="30"/>
        <v>4735</v>
      </c>
      <c r="O40" s="1342">
        <f t="shared" si="30"/>
        <v>2013</v>
      </c>
      <c r="P40" s="1362"/>
      <c r="Q40" s="1359"/>
      <c r="R40" s="1344"/>
      <c r="S40" s="1344"/>
      <c r="T40" s="1344"/>
      <c r="U40" s="1344"/>
      <c r="V40" s="1344"/>
      <c r="W40" s="1344"/>
      <c r="X40" s="1344"/>
      <c r="Y40" s="1344"/>
      <c r="Z40" s="1344"/>
    </row>
    <row r="41" spans="1:26" ht="19.5" customHeight="1">
      <c r="A41" s="1345">
        <v>1</v>
      </c>
      <c r="B41" s="1346" t="s">
        <v>1412</v>
      </c>
      <c r="C41" s="1347" t="s">
        <v>1413</v>
      </c>
      <c r="D41" s="1348">
        <f t="shared" ref="D41:D56" si="31">E41+F41+G41</f>
        <v>650</v>
      </c>
      <c r="E41" s="1348">
        <v>200</v>
      </c>
      <c r="F41" s="1348">
        <v>350</v>
      </c>
      <c r="G41" s="1348">
        <v>100</v>
      </c>
      <c r="H41" s="1348">
        <f t="shared" ref="H41:H56" si="32">SUM(I41+J41+K41)</f>
        <v>195</v>
      </c>
      <c r="I41" s="1348">
        <v>60</v>
      </c>
      <c r="J41" s="1348">
        <v>105</v>
      </c>
      <c r="K41" s="1348">
        <v>30</v>
      </c>
      <c r="L41" s="1348">
        <f t="shared" ref="L41:O41" si="33">D41-H41</f>
        <v>455</v>
      </c>
      <c r="M41" s="1348">
        <f t="shared" si="33"/>
        <v>140</v>
      </c>
      <c r="N41" s="1348">
        <f t="shared" si="33"/>
        <v>245</v>
      </c>
      <c r="O41" s="1348">
        <f t="shared" si="33"/>
        <v>70</v>
      </c>
      <c r="P41" s="1363" t="s">
        <v>1392</v>
      </c>
      <c r="Q41" s="1359"/>
      <c r="R41" s="1344"/>
      <c r="S41" s="1344"/>
      <c r="T41" s="1344"/>
      <c r="U41" s="1344"/>
      <c r="V41" s="1344"/>
      <c r="W41" s="1344"/>
      <c r="X41" s="1344"/>
      <c r="Y41" s="1344"/>
      <c r="Z41" s="1344"/>
    </row>
    <row r="42" spans="1:26" ht="19.5" customHeight="1">
      <c r="A42" s="1351">
        <v>2</v>
      </c>
      <c r="B42" s="1352" t="s">
        <v>1414</v>
      </c>
      <c r="C42" s="1353" t="s">
        <v>1413</v>
      </c>
      <c r="D42" s="1354">
        <f t="shared" si="31"/>
        <v>650</v>
      </c>
      <c r="E42" s="1354">
        <v>200</v>
      </c>
      <c r="F42" s="1354">
        <v>350</v>
      </c>
      <c r="G42" s="1354">
        <v>100</v>
      </c>
      <c r="H42" s="1354">
        <f t="shared" si="32"/>
        <v>130</v>
      </c>
      <c r="I42" s="1354">
        <v>40</v>
      </c>
      <c r="J42" s="1354">
        <v>70</v>
      </c>
      <c r="K42" s="1354">
        <v>20</v>
      </c>
      <c r="L42" s="1354">
        <f t="shared" ref="L42:O42" si="34">D42-H42</f>
        <v>520</v>
      </c>
      <c r="M42" s="1354">
        <f t="shared" si="34"/>
        <v>160</v>
      </c>
      <c r="N42" s="1354">
        <f t="shared" si="34"/>
        <v>280</v>
      </c>
      <c r="O42" s="1354">
        <f t="shared" si="34"/>
        <v>80</v>
      </c>
      <c r="P42" s="1363" t="s">
        <v>1415</v>
      </c>
      <c r="Q42" s="1364"/>
      <c r="R42" s="1365"/>
      <c r="S42" s="1365"/>
      <c r="T42" s="1365"/>
      <c r="U42" s="1365"/>
      <c r="V42" s="1365"/>
      <c r="W42" s="1365"/>
      <c r="X42" s="1365"/>
      <c r="Y42" s="1365"/>
      <c r="Z42" s="1365"/>
    </row>
    <row r="43" spans="1:26" ht="19.5" customHeight="1">
      <c r="A43" s="1351">
        <v>3</v>
      </c>
      <c r="B43" s="1352" t="s">
        <v>1416</v>
      </c>
      <c r="C43" s="1353" t="s">
        <v>1382</v>
      </c>
      <c r="D43" s="1354">
        <f t="shared" si="31"/>
        <v>650</v>
      </c>
      <c r="E43" s="1354">
        <v>200</v>
      </c>
      <c r="F43" s="1354">
        <v>235</v>
      </c>
      <c r="G43" s="1354">
        <v>215</v>
      </c>
      <c r="H43" s="1354">
        <f t="shared" si="32"/>
        <v>130</v>
      </c>
      <c r="I43" s="1354">
        <v>40</v>
      </c>
      <c r="J43" s="1354">
        <v>47</v>
      </c>
      <c r="K43" s="1354">
        <v>43</v>
      </c>
      <c r="L43" s="1354">
        <f t="shared" ref="L43:O43" si="35">D43-H43</f>
        <v>520</v>
      </c>
      <c r="M43" s="1354">
        <f t="shared" si="35"/>
        <v>160</v>
      </c>
      <c r="N43" s="1354">
        <f t="shared" si="35"/>
        <v>188</v>
      </c>
      <c r="O43" s="1354">
        <f t="shared" si="35"/>
        <v>172</v>
      </c>
      <c r="P43" s="1366" t="s">
        <v>1415</v>
      </c>
      <c r="Q43" s="1359"/>
      <c r="R43" s="1344"/>
      <c r="S43" s="1344"/>
      <c r="T43" s="1344"/>
      <c r="U43" s="1344"/>
      <c r="V43" s="1344"/>
      <c r="W43" s="1344"/>
      <c r="X43" s="1344"/>
      <c r="Y43" s="1344"/>
      <c r="Z43" s="1344"/>
    </row>
    <row r="44" spans="1:26" ht="19.5" customHeight="1">
      <c r="A44" s="1351">
        <v>4</v>
      </c>
      <c r="B44" s="1367" t="s">
        <v>1417</v>
      </c>
      <c r="C44" s="1353" t="s">
        <v>1382</v>
      </c>
      <c r="D44" s="1354">
        <f t="shared" si="31"/>
        <v>650</v>
      </c>
      <c r="E44" s="1354">
        <v>200</v>
      </c>
      <c r="F44" s="1354">
        <v>235</v>
      </c>
      <c r="G44" s="1354">
        <v>215</v>
      </c>
      <c r="H44" s="1354">
        <f t="shared" si="32"/>
        <v>0</v>
      </c>
      <c r="I44" s="1354">
        <v>0</v>
      </c>
      <c r="J44" s="1354">
        <v>0</v>
      </c>
      <c r="K44" s="1354">
        <v>0</v>
      </c>
      <c r="L44" s="1354">
        <f t="shared" ref="L44:O44" si="36">D44-H44</f>
        <v>650</v>
      </c>
      <c r="M44" s="1354">
        <f t="shared" si="36"/>
        <v>200</v>
      </c>
      <c r="N44" s="1354">
        <f t="shared" si="36"/>
        <v>235</v>
      </c>
      <c r="O44" s="1354">
        <f t="shared" si="36"/>
        <v>215</v>
      </c>
      <c r="P44" s="1363"/>
      <c r="Q44" s="1359"/>
      <c r="R44" s="1344"/>
      <c r="S44" s="1344"/>
      <c r="T44" s="1344"/>
      <c r="U44" s="1344"/>
      <c r="V44" s="1344"/>
      <c r="W44" s="1344"/>
      <c r="X44" s="1344"/>
      <c r="Y44" s="1344"/>
      <c r="Z44" s="1344"/>
    </row>
    <row r="45" spans="1:26" ht="19.5" customHeight="1">
      <c r="A45" s="1351">
        <v>5</v>
      </c>
      <c r="B45" s="1367" t="s">
        <v>1418</v>
      </c>
      <c r="C45" s="1353" t="s">
        <v>1413</v>
      </c>
      <c r="D45" s="1354">
        <f t="shared" si="31"/>
        <v>650</v>
      </c>
      <c r="E45" s="1354">
        <v>200</v>
      </c>
      <c r="F45" s="1354">
        <v>350</v>
      </c>
      <c r="G45" s="1354">
        <v>100</v>
      </c>
      <c r="H45" s="1354">
        <f t="shared" si="32"/>
        <v>0</v>
      </c>
      <c r="I45" s="1354">
        <v>0</v>
      </c>
      <c r="J45" s="1354">
        <v>0</v>
      </c>
      <c r="K45" s="1354">
        <v>0</v>
      </c>
      <c r="L45" s="1354">
        <f t="shared" ref="L45:O45" si="37">D45-H45</f>
        <v>650</v>
      </c>
      <c r="M45" s="1354">
        <f t="shared" si="37"/>
        <v>200</v>
      </c>
      <c r="N45" s="1354">
        <f t="shared" si="37"/>
        <v>350</v>
      </c>
      <c r="O45" s="1354">
        <f t="shared" si="37"/>
        <v>100</v>
      </c>
      <c r="P45" s="1363"/>
      <c r="Q45" s="1359"/>
      <c r="R45" s="1344"/>
      <c r="S45" s="1344"/>
      <c r="T45" s="1344"/>
      <c r="U45" s="1344"/>
      <c r="V45" s="1344"/>
      <c r="W45" s="1344"/>
      <c r="X45" s="1344"/>
      <c r="Y45" s="1344"/>
      <c r="Z45" s="1344"/>
    </row>
    <row r="46" spans="1:26" ht="19.5" customHeight="1">
      <c r="A46" s="1351">
        <v>6</v>
      </c>
      <c r="B46" s="1367" t="s">
        <v>1419</v>
      </c>
      <c r="C46" s="1353" t="s">
        <v>1401</v>
      </c>
      <c r="D46" s="1354">
        <f t="shared" si="31"/>
        <v>650</v>
      </c>
      <c r="E46" s="1354">
        <v>200</v>
      </c>
      <c r="F46" s="1354">
        <v>235</v>
      </c>
      <c r="G46" s="1354">
        <v>215</v>
      </c>
      <c r="H46" s="1354">
        <f t="shared" si="32"/>
        <v>0</v>
      </c>
      <c r="I46" s="1354">
        <v>0</v>
      </c>
      <c r="J46" s="1354">
        <v>0</v>
      </c>
      <c r="K46" s="1354">
        <v>0</v>
      </c>
      <c r="L46" s="1354">
        <f t="shared" ref="L46:O46" si="38">D46-H46</f>
        <v>650</v>
      </c>
      <c r="M46" s="1354">
        <f t="shared" si="38"/>
        <v>200</v>
      </c>
      <c r="N46" s="1354">
        <f t="shared" si="38"/>
        <v>235</v>
      </c>
      <c r="O46" s="1354">
        <f t="shared" si="38"/>
        <v>215</v>
      </c>
      <c r="P46" s="1363" t="s">
        <v>1420</v>
      </c>
      <c r="Q46" s="1359"/>
      <c r="R46" s="1344"/>
      <c r="S46" s="1344"/>
      <c r="T46" s="1344"/>
      <c r="U46" s="1344"/>
      <c r="V46" s="1344"/>
      <c r="W46" s="1344"/>
      <c r="X46" s="1344"/>
      <c r="Y46" s="1344"/>
      <c r="Z46" s="1344"/>
    </row>
    <row r="47" spans="1:26" ht="19.5" customHeight="1">
      <c r="A47" s="1351">
        <v>7</v>
      </c>
      <c r="B47" s="1367" t="s">
        <v>1421</v>
      </c>
      <c r="C47" s="1353" t="s">
        <v>1382</v>
      </c>
      <c r="D47" s="1354">
        <f t="shared" si="31"/>
        <v>650</v>
      </c>
      <c r="E47" s="1354">
        <v>200</v>
      </c>
      <c r="F47" s="1354">
        <v>235</v>
      </c>
      <c r="G47" s="1354">
        <v>215</v>
      </c>
      <c r="H47" s="1354">
        <f t="shared" si="32"/>
        <v>65</v>
      </c>
      <c r="I47" s="1354">
        <v>20</v>
      </c>
      <c r="J47" s="1354">
        <v>24</v>
      </c>
      <c r="K47" s="1354">
        <v>21</v>
      </c>
      <c r="L47" s="1354">
        <f t="shared" ref="L47:O47" si="39">D47-H47</f>
        <v>585</v>
      </c>
      <c r="M47" s="1354">
        <f t="shared" si="39"/>
        <v>180</v>
      </c>
      <c r="N47" s="1354">
        <f t="shared" si="39"/>
        <v>211</v>
      </c>
      <c r="O47" s="1354">
        <f t="shared" si="39"/>
        <v>194</v>
      </c>
      <c r="P47" s="1363" t="s">
        <v>1422</v>
      </c>
      <c r="Q47" s="1359"/>
      <c r="R47" s="1344"/>
      <c r="S47" s="1344"/>
      <c r="T47" s="1344"/>
      <c r="U47" s="1344"/>
      <c r="V47" s="1344"/>
      <c r="W47" s="1344"/>
      <c r="X47" s="1344"/>
      <c r="Y47" s="1344"/>
      <c r="Z47" s="1344"/>
    </row>
    <row r="48" spans="1:26" ht="19.5" customHeight="1">
      <c r="A48" s="1351">
        <v>8</v>
      </c>
      <c r="B48" s="1367" t="s">
        <v>1423</v>
      </c>
      <c r="C48" s="1353" t="s">
        <v>1382</v>
      </c>
      <c r="D48" s="1354">
        <f t="shared" si="31"/>
        <v>650</v>
      </c>
      <c r="E48" s="1354">
        <v>200</v>
      </c>
      <c r="F48" s="1354">
        <v>225</v>
      </c>
      <c r="G48" s="1354">
        <v>225</v>
      </c>
      <c r="H48" s="1354">
        <f t="shared" si="32"/>
        <v>143</v>
      </c>
      <c r="I48" s="1354">
        <v>51</v>
      </c>
      <c r="J48" s="1354">
        <v>34</v>
      </c>
      <c r="K48" s="1354">
        <v>58</v>
      </c>
      <c r="L48" s="1354">
        <f t="shared" ref="L48:O48" si="40">D48-H48</f>
        <v>507</v>
      </c>
      <c r="M48" s="1354">
        <f t="shared" si="40"/>
        <v>149</v>
      </c>
      <c r="N48" s="1354">
        <f t="shared" si="40"/>
        <v>191</v>
      </c>
      <c r="O48" s="1354">
        <f t="shared" si="40"/>
        <v>167</v>
      </c>
      <c r="P48" s="1363" t="s">
        <v>1424</v>
      </c>
      <c r="Q48" s="1359"/>
      <c r="R48" s="1344"/>
      <c r="S48" s="1344"/>
      <c r="T48" s="1344"/>
      <c r="U48" s="1344"/>
      <c r="V48" s="1344"/>
      <c r="W48" s="1344"/>
      <c r="X48" s="1344"/>
      <c r="Y48" s="1344"/>
      <c r="Z48" s="1344"/>
    </row>
    <row r="49" spans="1:26" ht="19.5" customHeight="1">
      <c r="A49" s="1351">
        <v>9</v>
      </c>
      <c r="B49" s="1367" t="s">
        <v>1425</v>
      </c>
      <c r="C49" s="1353" t="s">
        <v>1413</v>
      </c>
      <c r="D49" s="1354">
        <f t="shared" si="31"/>
        <v>650</v>
      </c>
      <c r="E49" s="1354">
        <v>200</v>
      </c>
      <c r="F49" s="1354">
        <v>350</v>
      </c>
      <c r="G49" s="1354">
        <v>100</v>
      </c>
      <c r="H49" s="1354">
        <f t="shared" si="32"/>
        <v>0</v>
      </c>
      <c r="I49" s="588"/>
      <c r="J49" s="588"/>
      <c r="K49" s="588"/>
      <c r="L49" s="1354">
        <f t="shared" ref="L49:O49" si="41">D49-H49</f>
        <v>650</v>
      </c>
      <c r="M49" s="1354">
        <f t="shared" si="41"/>
        <v>200</v>
      </c>
      <c r="N49" s="1354">
        <f t="shared" si="41"/>
        <v>350</v>
      </c>
      <c r="O49" s="1354">
        <f t="shared" si="41"/>
        <v>100</v>
      </c>
      <c r="P49" s="1363" t="s">
        <v>1426</v>
      </c>
      <c r="Q49" s="1359"/>
      <c r="R49" s="1344"/>
      <c r="S49" s="1344"/>
      <c r="T49" s="1344"/>
      <c r="U49" s="1344"/>
      <c r="V49" s="1344"/>
      <c r="W49" s="1344"/>
      <c r="X49" s="1344"/>
      <c r="Y49" s="1344"/>
      <c r="Z49" s="1344"/>
    </row>
    <row r="50" spans="1:26" ht="19.5" customHeight="1">
      <c r="A50" s="1351">
        <v>10</v>
      </c>
      <c r="B50" s="1367" t="s">
        <v>1427</v>
      </c>
      <c r="C50" s="1353" t="s">
        <v>1428</v>
      </c>
      <c r="D50" s="1354">
        <f t="shared" si="31"/>
        <v>650</v>
      </c>
      <c r="E50" s="1354">
        <v>200</v>
      </c>
      <c r="F50" s="1354">
        <v>350</v>
      </c>
      <c r="G50" s="1354">
        <v>100</v>
      </c>
      <c r="H50" s="1354">
        <f t="shared" si="32"/>
        <v>0</v>
      </c>
      <c r="I50" s="588"/>
      <c r="J50" s="588"/>
      <c r="K50" s="588"/>
      <c r="L50" s="1354">
        <f t="shared" ref="L50:O50" si="42">D50-H50</f>
        <v>650</v>
      </c>
      <c r="M50" s="1354">
        <f t="shared" si="42"/>
        <v>200</v>
      </c>
      <c r="N50" s="1354">
        <f t="shared" si="42"/>
        <v>350</v>
      </c>
      <c r="O50" s="1354">
        <f t="shared" si="42"/>
        <v>100</v>
      </c>
      <c r="P50" s="1363"/>
      <c r="Q50" s="1359"/>
      <c r="R50" s="1344"/>
      <c r="S50" s="1344"/>
      <c r="T50" s="1344"/>
      <c r="U50" s="1344"/>
      <c r="V50" s="1344"/>
      <c r="W50" s="1344"/>
      <c r="X50" s="1344"/>
      <c r="Y50" s="1344"/>
      <c r="Z50" s="1344"/>
    </row>
    <row r="51" spans="1:26" ht="19.5" customHeight="1">
      <c r="A51" s="1351">
        <v>11</v>
      </c>
      <c r="B51" s="1367" t="s">
        <v>1429</v>
      </c>
      <c r="C51" s="1353" t="s">
        <v>1428</v>
      </c>
      <c r="D51" s="1354">
        <f t="shared" si="31"/>
        <v>650</v>
      </c>
      <c r="E51" s="1354">
        <v>200</v>
      </c>
      <c r="F51" s="1354">
        <v>350</v>
      </c>
      <c r="G51" s="1354">
        <v>100</v>
      </c>
      <c r="H51" s="1354">
        <f t="shared" si="32"/>
        <v>0</v>
      </c>
      <c r="I51" s="588"/>
      <c r="J51" s="588"/>
      <c r="K51" s="588"/>
      <c r="L51" s="1354">
        <f>D51-H51</f>
        <v>650</v>
      </c>
      <c r="M51" s="1354">
        <v>0</v>
      </c>
      <c r="N51" s="1354">
        <f>F51-J51</f>
        <v>350</v>
      </c>
      <c r="O51" s="1354">
        <v>0</v>
      </c>
      <c r="P51" s="1363" t="s">
        <v>1430</v>
      </c>
      <c r="Q51" s="1359"/>
      <c r="R51" s="1344"/>
      <c r="S51" s="1344"/>
      <c r="T51" s="1344"/>
      <c r="U51" s="1344"/>
      <c r="V51" s="1344"/>
      <c r="W51" s="1344"/>
      <c r="X51" s="1344"/>
      <c r="Y51" s="1344"/>
      <c r="Z51" s="1344"/>
    </row>
    <row r="52" spans="1:26" ht="19.5" customHeight="1">
      <c r="A52" s="1351">
        <v>12</v>
      </c>
      <c r="B52" s="1367" t="s">
        <v>1431</v>
      </c>
      <c r="C52" s="1353" t="s">
        <v>1382</v>
      </c>
      <c r="D52" s="1354">
        <f t="shared" si="31"/>
        <v>650</v>
      </c>
      <c r="E52" s="1354">
        <v>200</v>
      </c>
      <c r="F52" s="1354">
        <v>350</v>
      </c>
      <c r="G52" s="1354">
        <v>100</v>
      </c>
      <c r="H52" s="1354">
        <f t="shared" si="32"/>
        <v>0</v>
      </c>
      <c r="I52" s="588"/>
      <c r="J52" s="588"/>
      <c r="K52" s="588"/>
      <c r="L52" s="1354">
        <f t="shared" ref="L52:L56" si="43">SUM(M52:O52)</f>
        <v>650</v>
      </c>
      <c r="M52" s="1354">
        <f t="shared" ref="M52:O52" si="44">E52-I52</f>
        <v>200</v>
      </c>
      <c r="N52" s="1354">
        <f t="shared" si="44"/>
        <v>350</v>
      </c>
      <c r="O52" s="1354">
        <f t="shared" si="44"/>
        <v>100</v>
      </c>
      <c r="P52" s="1363" t="s">
        <v>1432</v>
      </c>
      <c r="Q52" s="1359"/>
      <c r="R52" s="1344"/>
      <c r="S52" s="1344"/>
      <c r="T52" s="1344"/>
      <c r="U52" s="1344"/>
      <c r="V52" s="1344"/>
      <c r="W52" s="1344"/>
      <c r="X52" s="1344"/>
      <c r="Y52" s="1344"/>
      <c r="Z52" s="1344"/>
    </row>
    <row r="53" spans="1:26" ht="19.5" customHeight="1">
      <c r="A53" s="1351">
        <v>13</v>
      </c>
      <c r="B53" s="1352" t="s">
        <v>1433</v>
      </c>
      <c r="C53" s="1353" t="s">
        <v>1382</v>
      </c>
      <c r="D53" s="1354">
        <f t="shared" si="31"/>
        <v>650</v>
      </c>
      <c r="E53" s="1354">
        <v>200</v>
      </c>
      <c r="F53" s="1354">
        <v>350</v>
      </c>
      <c r="G53" s="1354">
        <v>100</v>
      </c>
      <c r="H53" s="1354">
        <f t="shared" si="32"/>
        <v>0</v>
      </c>
      <c r="I53" s="588"/>
      <c r="J53" s="588"/>
      <c r="K53" s="588"/>
      <c r="L53" s="1354">
        <f t="shared" si="43"/>
        <v>650</v>
      </c>
      <c r="M53" s="1354">
        <f t="shared" ref="M53:O53" si="45">E53-I53</f>
        <v>200</v>
      </c>
      <c r="N53" s="1354">
        <f t="shared" si="45"/>
        <v>350</v>
      </c>
      <c r="O53" s="1354">
        <f t="shared" si="45"/>
        <v>100</v>
      </c>
      <c r="P53" s="1363" t="s">
        <v>1434</v>
      </c>
      <c r="Q53" s="1359"/>
      <c r="R53" s="1344"/>
      <c r="S53" s="1344"/>
      <c r="T53" s="1344"/>
      <c r="U53" s="1344"/>
      <c r="V53" s="1344"/>
      <c r="W53" s="1344"/>
      <c r="X53" s="1344"/>
      <c r="Y53" s="1344"/>
      <c r="Z53" s="1344"/>
    </row>
    <row r="54" spans="1:26" ht="19.5" customHeight="1">
      <c r="A54" s="1351">
        <v>14</v>
      </c>
      <c r="B54" s="1352" t="s">
        <v>1435</v>
      </c>
      <c r="C54" s="1353" t="s">
        <v>1413</v>
      </c>
      <c r="D54" s="1354">
        <f t="shared" si="31"/>
        <v>650</v>
      </c>
      <c r="E54" s="1354">
        <v>200</v>
      </c>
      <c r="F54" s="1354">
        <v>350</v>
      </c>
      <c r="G54" s="1354">
        <v>100</v>
      </c>
      <c r="H54" s="1354">
        <f t="shared" si="32"/>
        <v>0</v>
      </c>
      <c r="I54" s="588"/>
      <c r="J54" s="588"/>
      <c r="K54" s="588"/>
      <c r="L54" s="1354">
        <f t="shared" si="43"/>
        <v>650</v>
      </c>
      <c r="M54" s="1354">
        <f t="shared" ref="M54:O54" si="46">E54-I54</f>
        <v>200</v>
      </c>
      <c r="N54" s="1354">
        <f t="shared" si="46"/>
        <v>350</v>
      </c>
      <c r="O54" s="1354">
        <f t="shared" si="46"/>
        <v>100</v>
      </c>
      <c r="P54" s="1363" t="s">
        <v>1436</v>
      </c>
      <c r="Q54" s="1359"/>
      <c r="R54" s="1344"/>
      <c r="S54" s="1344"/>
      <c r="T54" s="1344"/>
      <c r="U54" s="1344"/>
      <c r="V54" s="1344"/>
      <c r="W54" s="1344"/>
      <c r="X54" s="1344"/>
      <c r="Y54" s="1344"/>
      <c r="Z54" s="1344"/>
    </row>
    <row r="55" spans="1:26" ht="19.5" customHeight="1">
      <c r="A55" s="1351">
        <v>15</v>
      </c>
      <c r="B55" s="1367" t="s">
        <v>1437</v>
      </c>
      <c r="C55" s="1353" t="s">
        <v>1413</v>
      </c>
      <c r="D55" s="1354">
        <f t="shared" si="31"/>
        <v>650</v>
      </c>
      <c r="E55" s="1354">
        <v>200</v>
      </c>
      <c r="F55" s="1354">
        <v>350</v>
      </c>
      <c r="G55" s="1354">
        <v>100</v>
      </c>
      <c r="H55" s="1354">
        <f t="shared" si="32"/>
        <v>0</v>
      </c>
      <c r="I55" s="588"/>
      <c r="J55" s="588"/>
      <c r="K55" s="588"/>
      <c r="L55" s="1354">
        <f t="shared" si="43"/>
        <v>450</v>
      </c>
      <c r="M55" s="1354">
        <v>0</v>
      </c>
      <c r="N55" s="1354">
        <f t="shared" ref="N55:O55" si="47">F55-J55</f>
        <v>350</v>
      </c>
      <c r="O55" s="1354">
        <f t="shared" si="47"/>
        <v>100</v>
      </c>
      <c r="P55" s="1368" t="s">
        <v>1438</v>
      </c>
      <c r="Q55" s="1359"/>
      <c r="R55" s="1344"/>
      <c r="S55" s="1344"/>
      <c r="T55" s="1344"/>
      <c r="U55" s="1344"/>
      <c r="V55" s="1344"/>
      <c r="W55" s="1344"/>
      <c r="X55" s="1344"/>
      <c r="Y55" s="1344"/>
      <c r="Z55" s="1344"/>
    </row>
    <row r="56" spans="1:26" ht="19.5" customHeight="1">
      <c r="A56" s="1351">
        <v>16</v>
      </c>
      <c r="B56" s="1367" t="s">
        <v>1439</v>
      </c>
      <c r="C56" s="1353" t="s">
        <v>1382</v>
      </c>
      <c r="D56" s="1354">
        <f t="shared" si="31"/>
        <v>650</v>
      </c>
      <c r="E56" s="1354">
        <v>200</v>
      </c>
      <c r="F56" s="1354">
        <v>350</v>
      </c>
      <c r="G56" s="1354">
        <v>100</v>
      </c>
      <c r="H56" s="1354">
        <f t="shared" si="32"/>
        <v>0</v>
      </c>
      <c r="I56" s="588"/>
      <c r="J56" s="588"/>
      <c r="K56" s="588"/>
      <c r="L56" s="1354">
        <f t="shared" si="43"/>
        <v>650</v>
      </c>
      <c r="M56" s="1354">
        <f t="shared" ref="M56:O56" si="48">E56-I56</f>
        <v>200</v>
      </c>
      <c r="N56" s="1354">
        <f t="shared" si="48"/>
        <v>350</v>
      </c>
      <c r="O56" s="1354">
        <f t="shared" si="48"/>
        <v>100</v>
      </c>
      <c r="P56" s="1363" t="s">
        <v>1440</v>
      </c>
      <c r="Q56" s="1359"/>
      <c r="R56" s="1344"/>
      <c r="S56" s="1344"/>
      <c r="T56" s="1344"/>
      <c r="U56" s="1344"/>
      <c r="V56" s="1344"/>
      <c r="W56" s="1344"/>
      <c r="X56" s="1344"/>
      <c r="Y56" s="1344"/>
      <c r="Z56" s="1344"/>
    </row>
    <row r="57" spans="1:26" ht="19.5" customHeight="1">
      <c r="A57" s="1360" t="s">
        <v>257</v>
      </c>
      <c r="B57" s="1341" t="s">
        <v>712</v>
      </c>
      <c r="C57" s="1361"/>
      <c r="D57" s="1369">
        <f t="shared" ref="D57:L57" si="49">SUM(D58:D70)</f>
        <v>8450</v>
      </c>
      <c r="E57" s="1369">
        <f t="shared" si="49"/>
        <v>2600</v>
      </c>
      <c r="F57" s="1369">
        <f t="shared" si="49"/>
        <v>3625</v>
      </c>
      <c r="G57" s="1369">
        <f t="shared" si="49"/>
        <v>2225</v>
      </c>
      <c r="H57" s="1369">
        <f t="shared" si="49"/>
        <v>1117.75</v>
      </c>
      <c r="I57" s="1369">
        <f t="shared" si="49"/>
        <v>450</v>
      </c>
      <c r="J57" s="1369">
        <f t="shared" si="49"/>
        <v>447.25</v>
      </c>
      <c r="K57" s="1369">
        <f t="shared" si="49"/>
        <v>220.5</v>
      </c>
      <c r="L57" s="1369">
        <f t="shared" si="49"/>
        <v>7332.25</v>
      </c>
      <c r="M57" s="1369">
        <f t="shared" ref="M57:O57" si="50">E57-I57</f>
        <v>2150</v>
      </c>
      <c r="N57" s="1369">
        <f t="shared" si="50"/>
        <v>3177.75</v>
      </c>
      <c r="O57" s="1369">
        <f t="shared" si="50"/>
        <v>2004.5</v>
      </c>
      <c r="P57" s="1362"/>
      <c r="Q57" s="1359"/>
      <c r="R57" s="1344"/>
      <c r="S57" s="1344"/>
      <c r="T57" s="1344"/>
      <c r="U57" s="1344"/>
      <c r="V57" s="1344"/>
      <c r="W57" s="1344"/>
      <c r="X57" s="1344"/>
      <c r="Y57" s="1344"/>
      <c r="Z57" s="1344"/>
    </row>
    <row r="58" spans="1:26" ht="19.5" customHeight="1">
      <c r="A58" s="1345">
        <v>1</v>
      </c>
      <c r="B58" s="1346" t="s">
        <v>1441</v>
      </c>
      <c r="C58" s="1347" t="s">
        <v>1401</v>
      </c>
      <c r="D58" s="1348">
        <f t="shared" ref="D58:D70" si="51">E58+F58+G58</f>
        <v>650</v>
      </c>
      <c r="E58" s="1348">
        <v>200</v>
      </c>
      <c r="F58" s="1348">
        <v>235</v>
      </c>
      <c r="G58" s="1348">
        <v>215</v>
      </c>
      <c r="H58" s="1348">
        <f t="shared" ref="H58:H70" si="52">SUM(I58+J58+K58)</f>
        <v>290.5</v>
      </c>
      <c r="I58" s="1348">
        <v>140</v>
      </c>
      <c r="J58" s="1348">
        <v>0</v>
      </c>
      <c r="K58" s="1349">
        <v>150.5</v>
      </c>
      <c r="L58" s="1348">
        <f t="shared" ref="L58:O58" si="53">D58-H58</f>
        <v>359.5</v>
      </c>
      <c r="M58" s="1348">
        <f t="shared" si="53"/>
        <v>60</v>
      </c>
      <c r="N58" s="1348">
        <f t="shared" si="53"/>
        <v>235</v>
      </c>
      <c r="O58" s="1348">
        <f t="shared" si="53"/>
        <v>64.5</v>
      </c>
      <c r="P58" s="1350" t="s">
        <v>1442</v>
      </c>
      <c r="Q58" s="1359"/>
      <c r="R58" s="1344"/>
      <c r="S58" s="1344"/>
      <c r="T58" s="1344"/>
      <c r="U58" s="1344"/>
      <c r="V58" s="1344"/>
      <c r="W58" s="1344"/>
      <c r="X58" s="1344"/>
      <c r="Y58" s="1344"/>
      <c r="Z58" s="1344"/>
    </row>
    <row r="59" spans="1:26" ht="19.5" customHeight="1">
      <c r="A59" s="1351">
        <v>2</v>
      </c>
      <c r="B59" s="1352" t="s">
        <v>1443</v>
      </c>
      <c r="C59" s="1353" t="s">
        <v>1444</v>
      </c>
      <c r="D59" s="1354">
        <f t="shared" si="51"/>
        <v>650</v>
      </c>
      <c r="E59" s="1354">
        <v>200</v>
      </c>
      <c r="F59" s="1354">
        <v>350</v>
      </c>
      <c r="G59" s="1354">
        <v>100</v>
      </c>
      <c r="H59" s="1354">
        <f t="shared" si="52"/>
        <v>195</v>
      </c>
      <c r="I59" s="1354">
        <v>60</v>
      </c>
      <c r="J59" s="1354">
        <v>105</v>
      </c>
      <c r="K59" s="1354">
        <v>30</v>
      </c>
      <c r="L59" s="1354">
        <f t="shared" ref="L59:O59" si="54">D59-H59</f>
        <v>455</v>
      </c>
      <c r="M59" s="1354">
        <f t="shared" si="54"/>
        <v>140</v>
      </c>
      <c r="N59" s="1354">
        <f t="shared" si="54"/>
        <v>245</v>
      </c>
      <c r="O59" s="1354">
        <f t="shared" si="54"/>
        <v>70</v>
      </c>
      <c r="P59" s="1356" t="s">
        <v>1445</v>
      </c>
      <c r="Q59" s="1359"/>
      <c r="R59" s="1344"/>
      <c r="S59" s="1344"/>
      <c r="T59" s="1344"/>
      <c r="U59" s="1344"/>
      <c r="V59" s="1344"/>
      <c r="W59" s="1344"/>
      <c r="X59" s="1344"/>
      <c r="Y59" s="1344"/>
      <c r="Z59" s="1344"/>
    </row>
    <row r="60" spans="1:26" ht="19.5" customHeight="1">
      <c r="A60" s="1351">
        <v>3</v>
      </c>
      <c r="B60" s="1352" t="s">
        <v>1446</v>
      </c>
      <c r="C60" s="1353" t="s">
        <v>1444</v>
      </c>
      <c r="D60" s="1354">
        <f t="shared" si="51"/>
        <v>650</v>
      </c>
      <c r="E60" s="1354">
        <v>200</v>
      </c>
      <c r="F60" s="1354">
        <v>350</v>
      </c>
      <c r="G60" s="1354">
        <v>100</v>
      </c>
      <c r="H60" s="1354">
        <f t="shared" si="52"/>
        <v>0</v>
      </c>
      <c r="I60" s="1354">
        <v>0</v>
      </c>
      <c r="J60" s="1354">
        <v>0</v>
      </c>
      <c r="K60" s="1354">
        <v>0</v>
      </c>
      <c r="L60" s="1354">
        <f t="shared" ref="L60:O60" si="55">D60-H60</f>
        <v>650</v>
      </c>
      <c r="M60" s="1354">
        <f t="shared" si="55"/>
        <v>200</v>
      </c>
      <c r="N60" s="1354">
        <f t="shared" si="55"/>
        <v>350</v>
      </c>
      <c r="O60" s="1354">
        <f t="shared" si="55"/>
        <v>100</v>
      </c>
      <c r="P60" s="1355"/>
      <c r="Q60" s="1359"/>
      <c r="R60" s="1344"/>
      <c r="S60" s="1344"/>
      <c r="T60" s="1344"/>
      <c r="U60" s="1344"/>
      <c r="V60" s="1344"/>
      <c r="W60" s="1344"/>
      <c r="X60" s="1344"/>
      <c r="Y60" s="1344"/>
      <c r="Z60" s="1344"/>
    </row>
    <row r="61" spans="1:26" ht="19.5" customHeight="1">
      <c r="A61" s="1351">
        <v>4</v>
      </c>
      <c r="B61" s="1367" t="s">
        <v>1447</v>
      </c>
      <c r="C61" s="1353" t="s">
        <v>1444</v>
      </c>
      <c r="D61" s="1354">
        <f t="shared" si="51"/>
        <v>650</v>
      </c>
      <c r="E61" s="1354">
        <v>200</v>
      </c>
      <c r="F61" s="1354">
        <v>350</v>
      </c>
      <c r="G61" s="1354">
        <v>100</v>
      </c>
      <c r="H61" s="1354">
        <f t="shared" si="52"/>
        <v>130</v>
      </c>
      <c r="I61" s="1354">
        <v>40</v>
      </c>
      <c r="J61" s="1354">
        <v>70</v>
      </c>
      <c r="K61" s="1354">
        <v>20</v>
      </c>
      <c r="L61" s="1354">
        <f t="shared" ref="L61:O61" si="56">D61-H61</f>
        <v>520</v>
      </c>
      <c r="M61" s="1354">
        <f t="shared" si="56"/>
        <v>160</v>
      </c>
      <c r="N61" s="1354">
        <f t="shared" si="56"/>
        <v>280</v>
      </c>
      <c r="O61" s="1354">
        <f t="shared" si="56"/>
        <v>80</v>
      </c>
      <c r="P61" s="1356" t="s">
        <v>1448</v>
      </c>
      <c r="Q61" s="1359"/>
      <c r="R61" s="1344"/>
      <c r="S61" s="1344"/>
      <c r="T61" s="1344"/>
      <c r="U61" s="1344"/>
      <c r="V61" s="1344"/>
      <c r="W61" s="1344"/>
      <c r="X61" s="1344"/>
      <c r="Y61" s="1344"/>
      <c r="Z61" s="1344"/>
    </row>
    <row r="62" spans="1:26" ht="19.5" customHeight="1">
      <c r="A62" s="1351">
        <v>5</v>
      </c>
      <c r="B62" s="1367" t="s">
        <v>1449</v>
      </c>
      <c r="C62" s="1353" t="s">
        <v>1444</v>
      </c>
      <c r="D62" s="1354">
        <f t="shared" si="51"/>
        <v>650</v>
      </c>
      <c r="E62" s="1354">
        <v>200</v>
      </c>
      <c r="F62" s="1354">
        <v>350</v>
      </c>
      <c r="G62" s="1354">
        <v>100</v>
      </c>
      <c r="H62" s="1354">
        <f t="shared" si="52"/>
        <v>130</v>
      </c>
      <c r="I62" s="1354">
        <v>40</v>
      </c>
      <c r="J62" s="1354">
        <v>70</v>
      </c>
      <c r="K62" s="1354">
        <v>20</v>
      </c>
      <c r="L62" s="1354">
        <f t="shared" ref="L62:O62" si="57">D62-H62</f>
        <v>520</v>
      </c>
      <c r="M62" s="1354">
        <f t="shared" si="57"/>
        <v>160</v>
      </c>
      <c r="N62" s="1354">
        <f t="shared" si="57"/>
        <v>280</v>
      </c>
      <c r="O62" s="1354">
        <f t="shared" si="57"/>
        <v>80</v>
      </c>
      <c r="P62" s="1356" t="s">
        <v>1448</v>
      </c>
      <c r="Q62" s="1359"/>
      <c r="R62" s="1344"/>
      <c r="S62" s="1344"/>
      <c r="T62" s="1344"/>
      <c r="U62" s="1344"/>
      <c r="V62" s="1344"/>
      <c r="W62" s="1344"/>
      <c r="X62" s="1344"/>
      <c r="Y62" s="1344"/>
      <c r="Z62" s="1344"/>
    </row>
    <row r="63" spans="1:26" ht="19.5" customHeight="1">
      <c r="A63" s="1351">
        <v>6</v>
      </c>
      <c r="B63" s="1367" t="s">
        <v>1450</v>
      </c>
      <c r="C63" s="1353" t="s">
        <v>1444</v>
      </c>
      <c r="D63" s="1354">
        <f t="shared" si="51"/>
        <v>650</v>
      </c>
      <c r="E63" s="1354">
        <v>200</v>
      </c>
      <c r="F63" s="1354">
        <v>295</v>
      </c>
      <c r="G63" s="1354">
        <v>155</v>
      </c>
      <c r="H63" s="1357">
        <f t="shared" si="52"/>
        <v>49.5</v>
      </c>
      <c r="I63" s="1354">
        <v>20</v>
      </c>
      <c r="J63" s="1357">
        <v>29.5</v>
      </c>
      <c r="K63" s="1354">
        <v>0</v>
      </c>
      <c r="L63" s="1357">
        <f t="shared" ref="L63:O63" si="58">D63-H63</f>
        <v>600.5</v>
      </c>
      <c r="M63" s="1357">
        <f t="shared" si="58"/>
        <v>180</v>
      </c>
      <c r="N63" s="1357">
        <f t="shared" si="58"/>
        <v>265.5</v>
      </c>
      <c r="O63" s="1354">
        <f t="shared" si="58"/>
        <v>155</v>
      </c>
      <c r="P63" s="1370" t="s">
        <v>1451</v>
      </c>
      <c r="Q63" s="1359"/>
      <c r="R63" s="1344"/>
      <c r="S63" s="1344"/>
      <c r="T63" s="1344"/>
      <c r="U63" s="1344"/>
      <c r="V63" s="1344"/>
      <c r="W63" s="1344"/>
      <c r="X63" s="1344"/>
      <c r="Y63" s="1344"/>
      <c r="Z63" s="1344"/>
    </row>
    <row r="64" spans="1:26" ht="19.5" customHeight="1">
      <c r="A64" s="1351">
        <v>7</v>
      </c>
      <c r="B64" s="1367" t="s">
        <v>1452</v>
      </c>
      <c r="C64" s="1353" t="s">
        <v>1401</v>
      </c>
      <c r="D64" s="1354">
        <f t="shared" si="51"/>
        <v>650</v>
      </c>
      <c r="E64" s="1354">
        <v>200</v>
      </c>
      <c r="F64" s="1354">
        <v>295</v>
      </c>
      <c r="G64" s="1354">
        <v>155</v>
      </c>
      <c r="H64" s="1354">
        <f t="shared" si="52"/>
        <v>0</v>
      </c>
      <c r="I64" s="1354">
        <v>0</v>
      </c>
      <c r="J64" s="1354">
        <v>0</v>
      </c>
      <c r="K64" s="1354">
        <v>0</v>
      </c>
      <c r="L64" s="1354">
        <f t="shared" ref="L64:O64" si="59">D64-H64</f>
        <v>650</v>
      </c>
      <c r="M64" s="1354">
        <f t="shared" si="59"/>
        <v>200</v>
      </c>
      <c r="N64" s="1354">
        <f t="shared" si="59"/>
        <v>295</v>
      </c>
      <c r="O64" s="1354">
        <f t="shared" si="59"/>
        <v>155</v>
      </c>
      <c r="P64" s="1355"/>
      <c r="Q64" s="1359"/>
      <c r="R64" s="1344"/>
      <c r="S64" s="1344"/>
      <c r="T64" s="1344"/>
      <c r="U64" s="1344"/>
      <c r="V64" s="1344"/>
      <c r="W64" s="1344"/>
      <c r="X64" s="1344"/>
      <c r="Y64" s="1344"/>
      <c r="Z64" s="1344"/>
    </row>
    <row r="65" spans="1:26" ht="19.5" customHeight="1">
      <c r="A65" s="1351">
        <v>8</v>
      </c>
      <c r="B65" s="1367" t="s">
        <v>1453</v>
      </c>
      <c r="C65" s="1353" t="s">
        <v>1382</v>
      </c>
      <c r="D65" s="1354">
        <f t="shared" si="51"/>
        <v>650</v>
      </c>
      <c r="E65" s="1354">
        <v>200</v>
      </c>
      <c r="F65" s="1354">
        <v>235</v>
      </c>
      <c r="G65" s="1354">
        <v>215</v>
      </c>
      <c r="H65" s="1357">
        <f t="shared" si="52"/>
        <v>43.5</v>
      </c>
      <c r="I65" s="1354">
        <v>20</v>
      </c>
      <c r="J65" s="1357">
        <v>23.5</v>
      </c>
      <c r="K65" s="1354">
        <v>0</v>
      </c>
      <c r="L65" s="1357">
        <f t="shared" ref="L65:O65" si="60">D65-H65</f>
        <v>606.5</v>
      </c>
      <c r="M65" s="1357">
        <f t="shared" si="60"/>
        <v>180</v>
      </c>
      <c r="N65" s="1357">
        <f t="shared" si="60"/>
        <v>211.5</v>
      </c>
      <c r="O65" s="1354">
        <f t="shared" si="60"/>
        <v>215</v>
      </c>
      <c r="P65" s="1356" t="s">
        <v>1454</v>
      </c>
      <c r="Q65" s="1359"/>
      <c r="R65" s="1344"/>
      <c r="S65" s="1344"/>
      <c r="T65" s="1344"/>
      <c r="U65" s="1344"/>
      <c r="V65" s="1344"/>
      <c r="W65" s="1344"/>
      <c r="X65" s="1344"/>
      <c r="Y65" s="1344"/>
      <c r="Z65" s="1344"/>
    </row>
    <row r="66" spans="1:26" ht="19.5" customHeight="1">
      <c r="A66" s="1351">
        <v>9</v>
      </c>
      <c r="B66" s="1367" t="s">
        <v>1455</v>
      </c>
      <c r="C66" s="1353" t="s">
        <v>1382</v>
      </c>
      <c r="D66" s="1354">
        <f t="shared" si="51"/>
        <v>650</v>
      </c>
      <c r="E66" s="1354">
        <v>200</v>
      </c>
      <c r="F66" s="1354">
        <v>235</v>
      </c>
      <c r="G66" s="1354">
        <v>215</v>
      </c>
      <c r="H66" s="1371">
        <f t="shared" si="52"/>
        <v>65.25</v>
      </c>
      <c r="I66" s="1354">
        <v>30</v>
      </c>
      <c r="J66" s="1371">
        <v>35.25</v>
      </c>
      <c r="K66" s="1354">
        <v>0</v>
      </c>
      <c r="L66" s="1371">
        <f t="shared" ref="L66:O66" si="61">D66-H66</f>
        <v>584.75</v>
      </c>
      <c r="M66" s="1354">
        <f t="shared" si="61"/>
        <v>170</v>
      </c>
      <c r="N66" s="1371">
        <f t="shared" si="61"/>
        <v>199.75</v>
      </c>
      <c r="O66" s="1354">
        <f t="shared" si="61"/>
        <v>215</v>
      </c>
      <c r="P66" s="1356" t="s">
        <v>1456</v>
      </c>
      <c r="Q66" s="1359"/>
      <c r="R66" s="1344"/>
      <c r="S66" s="1344"/>
      <c r="T66" s="1344"/>
      <c r="U66" s="1344"/>
      <c r="V66" s="1344"/>
      <c r="W66" s="1344"/>
      <c r="X66" s="1344"/>
      <c r="Y66" s="1344"/>
      <c r="Z66" s="1344"/>
    </row>
    <row r="67" spans="1:26" ht="19.5" customHeight="1">
      <c r="A67" s="1351">
        <v>10</v>
      </c>
      <c r="B67" s="1367" t="s">
        <v>1457</v>
      </c>
      <c r="C67" s="1353" t="s">
        <v>1382</v>
      </c>
      <c r="D67" s="1354">
        <f t="shared" si="51"/>
        <v>650</v>
      </c>
      <c r="E67" s="1354">
        <v>200</v>
      </c>
      <c r="F67" s="1354">
        <v>235</v>
      </c>
      <c r="G67" s="1354">
        <v>215</v>
      </c>
      <c r="H67" s="1371">
        <f t="shared" si="52"/>
        <v>65.25</v>
      </c>
      <c r="I67" s="1354">
        <v>30</v>
      </c>
      <c r="J67" s="1371">
        <v>35.25</v>
      </c>
      <c r="K67" s="1354">
        <v>0</v>
      </c>
      <c r="L67" s="1371">
        <f t="shared" ref="L67:O67" si="62">D67-H67</f>
        <v>584.75</v>
      </c>
      <c r="M67" s="1354">
        <f t="shared" si="62"/>
        <v>170</v>
      </c>
      <c r="N67" s="1371">
        <f t="shared" si="62"/>
        <v>199.75</v>
      </c>
      <c r="O67" s="1354">
        <f t="shared" si="62"/>
        <v>215</v>
      </c>
      <c r="P67" s="1372" t="s">
        <v>1458</v>
      </c>
      <c r="Q67" s="1359"/>
      <c r="R67" s="1344"/>
      <c r="S67" s="1344"/>
      <c r="T67" s="1344"/>
      <c r="U67" s="1344"/>
      <c r="V67" s="1344"/>
      <c r="W67" s="1344"/>
      <c r="X67" s="1344"/>
      <c r="Y67" s="1344"/>
      <c r="Z67" s="1344"/>
    </row>
    <row r="68" spans="1:26" ht="19.5" customHeight="1">
      <c r="A68" s="1351">
        <v>11</v>
      </c>
      <c r="B68" s="1367" t="s">
        <v>1459</v>
      </c>
      <c r="C68" s="1353" t="s">
        <v>1401</v>
      </c>
      <c r="D68" s="1354">
        <f t="shared" si="51"/>
        <v>650</v>
      </c>
      <c r="E68" s="1354">
        <v>200</v>
      </c>
      <c r="F68" s="1354">
        <v>235</v>
      </c>
      <c r="G68" s="1354">
        <v>215</v>
      </c>
      <c r="H68" s="1354">
        <f t="shared" si="52"/>
        <v>0</v>
      </c>
      <c r="I68" s="1354">
        <v>0</v>
      </c>
      <c r="J68" s="1354">
        <v>0</v>
      </c>
      <c r="K68" s="1354">
        <v>0</v>
      </c>
      <c r="L68" s="1354">
        <f>D68-H68</f>
        <v>650</v>
      </c>
      <c r="M68" s="1354">
        <v>0</v>
      </c>
      <c r="N68" s="1354">
        <f>F68-J68</f>
        <v>235</v>
      </c>
      <c r="O68" s="1354">
        <v>0</v>
      </c>
      <c r="P68" s="1355"/>
      <c r="Q68" s="1359"/>
      <c r="R68" s="1344"/>
      <c r="S68" s="1344"/>
      <c r="T68" s="1344"/>
      <c r="U68" s="1344"/>
      <c r="V68" s="1344"/>
      <c r="W68" s="1344"/>
      <c r="X68" s="1344"/>
      <c r="Y68" s="1344"/>
      <c r="Z68" s="1344"/>
    </row>
    <row r="69" spans="1:26" ht="19.5" customHeight="1">
      <c r="A69" s="1351">
        <v>12</v>
      </c>
      <c r="B69" s="1352" t="s">
        <v>1460</v>
      </c>
      <c r="C69" s="1353" t="s">
        <v>1401</v>
      </c>
      <c r="D69" s="1354">
        <f t="shared" si="51"/>
        <v>650</v>
      </c>
      <c r="E69" s="1354">
        <v>200</v>
      </c>
      <c r="F69" s="1354">
        <v>235</v>
      </c>
      <c r="G69" s="1354">
        <v>215</v>
      </c>
      <c r="H69" s="1354">
        <f t="shared" si="52"/>
        <v>0</v>
      </c>
      <c r="I69" s="1354">
        <v>0</v>
      </c>
      <c r="J69" s="1354">
        <v>0</v>
      </c>
      <c r="K69" s="1354">
        <v>0</v>
      </c>
      <c r="L69" s="1354">
        <f t="shared" ref="L69:L70" si="63">SUM(M69:O69)</f>
        <v>650</v>
      </c>
      <c r="M69" s="1354">
        <f t="shared" ref="M69:O69" si="64">E69-I69</f>
        <v>200</v>
      </c>
      <c r="N69" s="1354">
        <f t="shared" si="64"/>
        <v>235</v>
      </c>
      <c r="O69" s="1354">
        <f t="shared" si="64"/>
        <v>215</v>
      </c>
      <c r="P69" s="1355"/>
      <c r="Q69" s="1359"/>
      <c r="R69" s="1344"/>
      <c r="S69" s="1344"/>
      <c r="T69" s="1344"/>
      <c r="U69" s="1344"/>
      <c r="V69" s="1344"/>
      <c r="W69" s="1344"/>
      <c r="X69" s="1344"/>
      <c r="Y69" s="1344"/>
      <c r="Z69" s="1344"/>
    </row>
    <row r="70" spans="1:26" ht="19.5" customHeight="1">
      <c r="A70" s="1351">
        <v>13</v>
      </c>
      <c r="B70" s="1352" t="s">
        <v>1461</v>
      </c>
      <c r="C70" s="1353" t="s">
        <v>1401</v>
      </c>
      <c r="D70" s="1354">
        <f t="shared" si="51"/>
        <v>650</v>
      </c>
      <c r="E70" s="1354">
        <v>200</v>
      </c>
      <c r="F70" s="1354">
        <v>225</v>
      </c>
      <c r="G70" s="1354">
        <v>225</v>
      </c>
      <c r="H70" s="1371">
        <f t="shared" si="52"/>
        <v>148.75</v>
      </c>
      <c r="I70" s="1354">
        <v>70</v>
      </c>
      <c r="J70" s="1371">
        <v>78.75</v>
      </c>
      <c r="K70" s="1354">
        <v>0</v>
      </c>
      <c r="L70" s="1371">
        <f t="shared" si="63"/>
        <v>501.25</v>
      </c>
      <c r="M70" s="1354">
        <f t="shared" ref="M70:O70" si="65">E70-I70</f>
        <v>130</v>
      </c>
      <c r="N70" s="1371">
        <f t="shared" si="65"/>
        <v>146.25</v>
      </c>
      <c r="O70" s="1354">
        <f t="shared" si="65"/>
        <v>225</v>
      </c>
      <c r="P70" s="1358" t="s">
        <v>1462</v>
      </c>
      <c r="Q70" s="1359"/>
      <c r="R70" s="1344"/>
      <c r="S70" s="1344"/>
      <c r="T70" s="1344"/>
      <c r="U70" s="1344"/>
      <c r="V70" s="1344"/>
      <c r="W70" s="1344"/>
      <c r="X70" s="1344"/>
      <c r="Y70" s="1344"/>
      <c r="Z70" s="1344"/>
    </row>
    <row r="71" spans="1:26" ht="19.5" customHeight="1">
      <c r="A71" s="1360" t="s">
        <v>267</v>
      </c>
      <c r="B71" s="1341" t="s">
        <v>671</v>
      </c>
      <c r="C71" s="1361"/>
      <c r="D71" s="1373">
        <f t="shared" ref="D71:L71" si="66">SUM(D72:D84)</f>
        <v>8450</v>
      </c>
      <c r="E71" s="1373">
        <f t="shared" si="66"/>
        <v>2600</v>
      </c>
      <c r="F71" s="1373">
        <f t="shared" si="66"/>
        <v>3705</v>
      </c>
      <c r="G71" s="1373">
        <f t="shared" si="66"/>
        <v>2145</v>
      </c>
      <c r="H71" s="1373">
        <f t="shared" si="66"/>
        <v>993</v>
      </c>
      <c r="I71" s="1373">
        <f t="shared" si="66"/>
        <v>307</v>
      </c>
      <c r="J71" s="1373">
        <f t="shared" si="66"/>
        <v>414.5</v>
      </c>
      <c r="K71" s="1373">
        <f t="shared" si="66"/>
        <v>271.5</v>
      </c>
      <c r="L71" s="1373">
        <f t="shared" si="66"/>
        <v>7457</v>
      </c>
      <c r="M71" s="1373">
        <f t="shared" ref="M71:O71" si="67">E71-I71</f>
        <v>2293</v>
      </c>
      <c r="N71" s="1373">
        <f t="shared" si="67"/>
        <v>3290.5</v>
      </c>
      <c r="O71" s="1373">
        <f t="shared" si="67"/>
        <v>1873.5</v>
      </c>
      <c r="P71" s="1374"/>
      <c r="Q71" s="1359"/>
      <c r="R71" s="1344"/>
      <c r="S71" s="1344"/>
      <c r="T71" s="1344"/>
      <c r="U71" s="1344"/>
      <c r="V71" s="1344"/>
      <c r="W71" s="1344"/>
      <c r="X71" s="1344"/>
      <c r="Y71" s="1344"/>
      <c r="Z71" s="1344"/>
    </row>
    <row r="72" spans="1:26" ht="19.5" customHeight="1">
      <c r="A72" s="1375">
        <v>1</v>
      </c>
      <c r="B72" s="1376" t="s">
        <v>1463</v>
      </c>
      <c r="C72" s="1377" t="s">
        <v>1464</v>
      </c>
      <c r="D72" s="1378">
        <f t="shared" ref="D72:D84" si="68">E72+F72+G72</f>
        <v>650</v>
      </c>
      <c r="E72" s="1379">
        <v>200</v>
      </c>
      <c r="F72" s="1379">
        <v>350</v>
      </c>
      <c r="G72" s="1379">
        <v>100</v>
      </c>
      <c r="H72" s="1378">
        <f t="shared" ref="H72:H84" si="69">I72+J72+K72</f>
        <v>0</v>
      </c>
      <c r="I72" s="1380">
        <v>0</v>
      </c>
      <c r="J72" s="1379">
        <v>0</v>
      </c>
      <c r="K72" s="1379">
        <v>0</v>
      </c>
      <c r="L72" s="1378">
        <f t="shared" ref="L72:O72" si="70">D72-H72</f>
        <v>650</v>
      </c>
      <c r="M72" s="1379">
        <f t="shared" si="70"/>
        <v>200</v>
      </c>
      <c r="N72" s="1379">
        <f t="shared" si="70"/>
        <v>350</v>
      </c>
      <c r="O72" s="1379">
        <f t="shared" si="70"/>
        <v>100</v>
      </c>
      <c r="P72" s="1376"/>
      <c r="Q72" s="1359"/>
      <c r="R72" s="1344"/>
      <c r="S72" s="1344"/>
      <c r="T72" s="1344"/>
      <c r="U72" s="1344"/>
      <c r="V72" s="1344"/>
      <c r="W72" s="1344"/>
      <c r="X72" s="1344"/>
      <c r="Y72" s="1344"/>
      <c r="Z72" s="1344"/>
    </row>
    <row r="73" spans="1:26" ht="19.5" customHeight="1">
      <c r="A73" s="1381">
        <v>2</v>
      </c>
      <c r="B73" s="1382" t="s">
        <v>1465</v>
      </c>
      <c r="C73" s="1377" t="s">
        <v>1464</v>
      </c>
      <c r="D73" s="1378">
        <f t="shared" si="68"/>
        <v>650</v>
      </c>
      <c r="E73" s="1383">
        <v>200</v>
      </c>
      <c r="F73" s="1383">
        <v>295</v>
      </c>
      <c r="G73" s="1383">
        <v>155</v>
      </c>
      <c r="H73" s="1378">
        <f t="shared" si="69"/>
        <v>195</v>
      </c>
      <c r="I73" s="1384">
        <v>60</v>
      </c>
      <c r="J73" s="1383">
        <v>88.5</v>
      </c>
      <c r="K73" s="1383">
        <v>46.5</v>
      </c>
      <c r="L73" s="1378">
        <f t="shared" ref="L73:O73" si="71">D73-H73</f>
        <v>455</v>
      </c>
      <c r="M73" s="1379">
        <f t="shared" si="71"/>
        <v>140</v>
      </c>
      <c r="N73" s="1379">
        <f t="shared" si="71"/>
        <v>206.5</v>
      </c>
      <c r="O73" s="1379">
        <f t="shared" si="71"/>
        <v>108.5</v>
      </c>
      <c r="P73" s="1385"/>
      <c r="Q73" s="1359"/>
      <c r="R73" s="1344"/>
      <c r="S73" s="1344"/>
      <c r="T73" s="1344"/>
      <c r="U73" s="1344"/>
      <c r="V73" s="1344"/>
      <c r="W73" s="1344"/>
      <c r="X73" s="1344"/>
      <c r="Y73" s="1344"/>
      <c r="Z73" s="1344"/>
    </row>
    <row r="74" spans="1:26" ht="19.5" customHeight="1">
      <c r="A74" s="1375">
        <v>3</v>
      </c>
      <c r="B74" s="1376" t="s">
        <v>1466</v>
      </c>
      <c r="C74" s="1377" t="s">
        <v>1464</v>
      </c>
      <c r="D74" s="1378">
        <f t="shared" si="68"/>
        <v>650</v>
      </c>
      <c r="E74" s="1379">
        <v>200</v>
      </c>
      <c r="F74" s="1379">
        <v>295</v>
      </c>
      <c r="G74" s="1379">
        <v>155</v>
      </c>
      <c r="H74" s="1378">
        <f t="shared" si="69"/>
        <v>130</v>
      </c>
      <c r="I74" s="1380">
        <v>40</v>
      </c>
      <c r="J74" s="1379">
        <v>59</v>
      </c>
      <c r="K74" s="1379">
        <v>31</v>
      </c>
      <c r="L74" s="1378">
        <f t="shared" ref="L74:O74" si="72">D74-H74</f>
        <v>520</v>
      </c>
      <c r="M74" s="1379">
        <f t="shared" si="72"/>
        <v>160</v>
      </c>
      <c r="N74" s="1379">
        <f t="shared" si="72"/>
        <v>236</v>
      </c>
      <c r="O74" s="1379">
        <f t="shared" si="72"/>
        <v>124</v>
      </c>
      <c r="P74" s="1376"/>
      <c r="Q74" s="1359"/>
      <c r="R74" s="1344"/>
      <c r="S74" s="1344"/>
      <c r="T74" s="1344"/>
      <c r="U74" s="1344"/>
      <c r="V74" s="1344"/>
      <c r="W74" s="1344"/>
      <c r="X74" s="1344"/>
      <c r="Y74" s="1344"/>
      <c r="Z74" s="1344"/>
    </row>
    <row r="75" spans="1:26" ht="19.5" customHeight="1">
      <c r="A75" s="1375">
        <v>4</v>
      </c>
      <c r="B75" s="1376" t="s">
        <v>1467</v>
      </c>
      <c r="C75" s="1377" t="s">
        <v>1464</v>
      </c>
      <c r="D75" s="1378">
        <f t="shared" si="68"/>
        <v>650</v>
      </c>
      <c r="E75" s="1379">
        <v>200</v>
      </c>
      <c r="F75" s="1379">
        <v>295</v>
      </c>
      <c r="G75" s="1379">
        <v>155</v>
      </c>
      <c r="H75" s="1378">
        <f t="shared" si="69"/>
        <v>130</v>
      </c>
      <c r="I75" s="1380">
        <v>40</v>
      </c>
      <c r="J75" s="1379">
        <v>59</v>
      </c>
      <c r="K75" s="1379">
        <v>31</v>
      </c>
      <c r="L75" s="1378">
        <f t="shared" ref="L75:O75" si="73">D75-H75</f>
        <v>520</v>
      </c>
      <c r="M75" s="1379">
        <f t="shared" si="73"/>
        <v>160</v>
      </c>
      <c r="N75" s="1379">
        <f t="shared" si="73"/>
        <v>236</v>
      </c>
      <c r="O75" s="1379">
        <f t="shared" si="73"/>
        <v>124</v>
      </c>
      <c r="P75" s="1376"/>
      <c r="Q75" s="1359"/>
      <c r="R75" s="1344"/>
      <c r="S75" s="1344"/>
      <c r="T75" s="1344"/>
      <c r="U75" s="1344"/>
      <c r="V75" s="1344"/>
      <c r="W75" s="1344"/>
      <c r="X75" s="1344"/>
      <c r="Y75" s="1344"/>
      <c r="Z75" s="1344"/>
    </row>
    <row r="76" spans="1:26" ht="19.5" customHeight="1">
      <c r="A76" s="1375">
        <v>5</v>
      </c>
      <c r="B76" s="1376" t="s">
        <v>1468</v>
      </c>
      <c r="C76" s="1377" t="s">
        <v>1464</v>
      </c>
      <c r="D76" s="1378">
        <f t="shared" si="68"/>
        <v>650</v>
      </c>
      <c r="E76" s="1379">
        <v>200</v>
      </c>
      <c r="F76" s="1379">
        <v>295</v>
      </c>
      <c r="G76" s="1379">
        <v>155</v>
      </c>
      <c r="H76" s="1378">
        <f t="shared" si="69"/>
        <v>115</v>
      </c>
      <c r="I76" s="1380">
        <v>37</v>
      </c>
      <c r="J76" s="1379">
        <v>55</v>
      </c>
      <c r="K76" s="1379">
        <v>23</v>
      </c>
      <c r="L76" s="1378">
        <f t="shared" ref="L76:O76" si="74">D76-H76</f>
        <v>535</v>
      </c>
      <c r="M76" s="1379">
        <f t="shared" si="74"/>
        <v>163</v>
      </c>
      <c r="N76" s="1379">
        <f t="shared" si="74"/>
        <v>240</v>
      </c>
      <c r="O76" s="1379">
        <f t="shared" si="74"/>
        <v>132</v>
      </c>
      <c r="P76" s="1376"/>
      <c r="Q76" s="1359"/>
      <c r="R76" s="1344"/>
      <c r="S76" s="1344"/>
      <c r="T76" s="1344"/>
      <c r="U76" s="1344"/>
      <c r="V76" s="1344"/>
      <c r="W76" s="1344"/>
      <c r="X76" s="1344"/>
      <c r="Y76" s="1344"/>
      <c r="Z76" s="1344"/>
    </row>
    <row r="77" spans="1:26" ht="19.5" customHeight="1">
      <c r="A77" s="1375">
        <v>6</v>
      </c>
      <c r="B77" s="1386" t="s">
        <v>1469</v>
      </c>
      <c r="C77" s="1377" t="s">
        <v>1464</v>
      </c>
      <c r="D77" s="1378">
        <f t="shared" si="68"/>
        <v>650</v>
      </c>
      <c r="E77" s="1379">
        <v>200</v>
      </c>
      <c r="F77" s="1379">
        <v>295</v>
      </c>
      <c r="G77" s="1379">
        <v>155</v>
      </c>
      <c r="H77" s="1378">
        <f t="shared" si="69"/>
        <v>0</v>
      </c>
      <c r="I77" s="1380">
        <v>0</v>
      </c>
      <c r="J77" s="1379">
        <v>0</v>
      </c>
      <c r="K77" s="1379">
        <v>0</v>
      </c>
      <c r="L77" s="1378">
        <f t="shared" ref="L77:O77" si="75">D77-H77</f>
        <v>650</v>
      </c>
      <c r="M77" s="1379">
        <f t="shared" si="75"/>
        <v>200</v>
      </c>
      <c r="N77" s="1379">
        <f t="shared" si="75"/>
        <v>295</v>
      </c>
      <c r="O77" s="1379">
        <f t="shared" si="75"/>
        <v>155</v>
      </c>
      <c r="P77" s="1376"/>
      <c r="Q77" s="1359"/>
      <c r="R77" s="1344"/>
      <c r="S77" s="1344"/>
      <c r="T77" s="1344"/>
      <c r="U77" s="1344"/>
      <c r="V77" s="1344"/>
      <c r="W77" s="1344"/>
      <c r="X77" s="1344"/>
      <c r="Y77" s="1344"/>
      <c r="Z77" s="1344"/>
    </row>
    <row r="78" spans="1:26" ht="19.5" customHeight="1">
      <c r="A78" s="1375">
        <v>7</v>
      </c>
      <c r="B78" s="1376" t="s">
        <v>1470</v>
      </c>
      <c r="C78" s="1377" t="s">
        <v>1464</v>
      </c>
      <c r="D78" s="1378">
        <f t="shared" si="68"/>
        <v>650</v>
      </c>
      <c r="E78" s="1379">
        <v>200</v>
      </c>
      <c r="F78" s="1379">
        <v>295</v>
      </c>
      <c r="G78" s="1379">
        <v>155</v>
      </c>
      <c r="H78" s="1378">
        <f t="shared" si="69"/>
        <v>0</v>
      </c>
      <c r="I78" s="1380">
        <v>0</v>
      </c>
      <c r="J78" s="1379">
        <v>0</v>
      </c>
      <c r="K78" s="1379">
        <v>0</v>
      </c>
      <c r="L78" s="1378">
        <f t="shared" ref="L78:O78" si="76">D78-H78</f>
        <v>650</v>
      </c>
      <c r="M78" s="1379">
        <f t="shared" si="76"/>
        <v>200</v>
      </c>
      <c r="N78" s="1379">
        <f t="shared" si="76"/>
        <v>295</v>
      </c>
      <c r="O78" s="1379">
        <f t="shared" si="76"/>
        <v>155</v>
      </c>
      <c r="P78" s="1376"/>
      <c r="Q78" s="1359"/>
      <c r="R78" s="1344"/>
      <c r="S78" s="1344"/>
      <c r="T78" s="1344"/>
      <c r="U78" s="1344"/>
      <c r="V78" s="1344"/>
      <c r="W78" s="1344"/>
      <c r="X78" s="1344"/>
      <c r="Y78" s="1344"/>
      <c r="Z78" s="1344"/>
    </row>
    <row r="79" spans="1:26" ht="19.5" customHeight="1">
      <c r="A79" s="1375">
        <v>8</v>
      </c>
      <c r="B79" s="1376" t="s">
        <v>1471</v>
      </c>
      <c r="C79" s="1377" t="s">
        <v>1464</v>
      </c>
      <c r="D79" s="1378">
        <f t="shared" si="68"/>
        <v>650</v>
      </c>
      <c r="E79" s="1379">
        <v>200</v>
      </c>
      <c r="F79" s="1379">
        <v>295</v>
      </c>
      <c r="G79" s="1379">
        <v>155</v>
      </c>
      <c r="H79" s="1378">
        <f t="shared" si="69"/>
        <v>0</v>
      </c>
      <c r="I79" s="1380">
        <v>0</v>
      </c>
      <c r="J79" s="1379">
        <v>0</v>
      </c>
      <c r="K79" s="1379">
        <v>0</v>
      </c>
      <c r="L79" s="1378">
        <f t="shared" ref="L79:O79" si="77">D79-H79</f>
        <v>650</v>
      </c>
      <c r="M79" s="1379">
        <f t="shared" si="77"/>
        <v>200</v>
      </c>
      <c r="N79" s="1379">
        <f t="shared" si="77"/>
        <v>295</v>
      </c>
      <c r="O79" s="1379">
        <f t="shared" si="77"/>
        <v>155</v>
      </c>
      <c r="P79" s="1376"/>
      <c r="Q79" s="1359"/>
      <c r="R79" s="1344"/>
      <c r="S79" s="1344"/>
      <c r="T79" s="1344"/>
      <c r="U79" s="1344"/>
      <c r="V79" s="1344"/>
      <c r="W79" s="1344"/>
      <c r="X79" s="1344"/>
      <c r="Y79" s="1344"/>
      <c r="Z79" s="1344"/>
    </row>
    <row r="80" spans="1:26" ht="19.5" customHeight="1">
      <c r="A80" s="1375">
        <v>9</v>
      </c>
      <c r="B80" s="1386" t="s">
        <v>1472</v>
      </c>
      <c r="C80" s="1377" t="s">
        <v>1464</v>
      </c>
      <c r="D80" s="1378">
        <f t="shared" si="68"/>
        <v>650</v>
      </c>
      <c r="E80" s="1379">
        <v>200</v>
      </c>
      <c r="F80" s="1379">
        <v>350</v>
      </c>
      <c r="G80" s="1379">
        <v>100</v>
      </c>
      <c r="H80" s="1378">
        <f t="shared" si="69"/>
        <v>0</v>
      </c>
      <c r="I80" s="1380">
        <v>0</v>
      </c>
      <c r="J80" s="1379">
        <v>0</v>
      </c>
      <c r="K80" s="1379">
        <v>0</v>
      </c>
      <c r="L80" s="1378">
        <f t="shared" ref="L80:O80" si="78">D80-H80</f>
        <v>650</v>
      </c>
      <c r="M80" s="1379">
        <f t="shared" si="78"/>
        <v>200</v>
      </c>
      <c r="N80" s="1379">
        <f t="shared" si="78"/>
        <v>350</v>
      </c>
      <c r="O80" s="1379">
        <f t="shared" si="78"/>
        <v>100</v>
      </c>
      <c r="P80" s="1376"/>
      <c r="Q80" s="1359"/>
      <c r="R80" s="1344"/>
      <c r="S80" s="1344"/>
      <c r="T80" s="1344"/>
      <c r="U80" s="1344"/>
      <c r="V80" s="1344"/>
      <c r="W80" s="1344"/>
      <c r="X80" s="1344"/>
      <c r="Y80" s="1344"/>
      <c r="Z80" s="1344"/>
    </row>
    <row r="81" spans="1:26" ht="19.5" customHeight="1">
      <c r="A81" s="1375">
        <v>10</v>
      </c>
      <c r="B81" s="1376" t="s">
        <v>1473</v>
      </c>
      <c r="C81" s="1377" t="s">
        <v>1464</v>
      </c>
      <c r="D81" s="1378">
        <f t="shared" si="68"/>
        <v>650</v>
      </c>
      <c r="E81" s="1379">
        <v>200</v>
      </c>
      <c r="F81" s="1379">
        <v>235</v>
      </c>
      <c r="G81" s="1379">
        <v>215</v>
      </c>
      <c r="H81" s="1378">
        <f t="shared" si="69"/>
        <v>0</v>
      </c>
      <c r="I81" s="1380">
        <v>0</v>
      </c>
      <c r="J81" s="1379">
        <v>0</v>
      </c>
      <c r="K81" s="1379">
        <v>0</v>
      </c>
      <c r="L81" s="1378">
        <f t="shared" ref="L81:O81" si="79">D81-H81</f>
        <v>650</v>
      </c>
      <c r="M81" s="1379">
        <f t="shared" si="79"/>
        <v>200</v>
      </c>
      <c r="N81" s="1379">
        <f t="shared" si="79"/>
        <v>235</v>
      </c>
      <c r="O81" s="1379">
        <f t="shared" si="79"/>
        <v>215</v>
      </c>
      <c r="P81" s="1376"/>
      <c r="Q81" s="1359"/>
      <c r="R81" s="1344"/>
      <c r="S81" s="1344"/>
      <c r="T81" s="1344"/>
      <c r="U81" s="1344"/>
      <c r="V81" s="1344"/>
      <c r="W81" s="1344"/>
      <c r="X81" s="1344"/>
      <c r="Y81" s="1344"/>
      <c r="Z81" s="1344"/>
    </row>
    <row r="82" spans="1:26" ht="19.5" customHeight="1">
      <c r="A82" s="1375">
        <v>11</v>
      </c>
      <c r="B82" s="1376" t="s">
        <v>1474</v>
      </c>
      <c r="C82" s="1377" t="s">
        <v>1464</v>
      </c>
      <c r="D82" s="1378">
        <f t="shared" si="68"/>
        <v>650</v>
      </c>
      <c r="E82" s="1379">
        <v>200</v>
      </c>
      <c r="F82" s="1379">
        <v>235</v>
      </c>
      <c r="G82" s="1379">
        <v>215</v>
      </c>
      <c r="H82" s="1378">
        <f t="shared" si="69"/>
        <v>326</v>
      </c>
      <c r="I82" s="1380">
        <v>100</v>
      </c>
      <c r="J82" s="1379">
        <v>118</v>
      </c>
      <c r="K82" s="1379">
        <v>108</v>
      </c>
      <c r="L82" s="1378">
        <f t="shared" ref="L82:O82" si="80">D82-H82</f>
        <v>324</v>
      </c>
      <c r="M82" s="1379">
        <f t="shared" si="80"/>
        <v>100</v>
      </c>
      <c r="N82" s="1379">
        <f t="shared" si="80"/>
        <v>117</v>
      </c>
      <c r="O82" s="1379">
        <f t="shared" si="80"/>
        <v>107</v>
      </c>
      <c r="P82" s="1377" t="s">
        <v>1475</v>
      </c>
      <c r="Q82" s="1359"/>
      <c r="R82" s="1344"/>
      <c r="S82" s="1344"/>
      <c r="T82" s="1344"/>
      <c r="U82" s="1344"/>
      <c r="V82" s="1344"/>
      <c r="W82" s="1344"/>
      <c r="X82" s="1344"/>
      <c r="Y82" s="1344"/>
      <c r="Z82" s="1344"/>
    </row>
    <row r="83" spans="1:26" ht="19.5" customHeight="1">
      <c r="A83" s="1375">
        <v>12</v>
      </c>
      <c r="B83" s="1376" t="s">
        <v>1476</v>
      </c>
      <c r="C83" s="1377" t="s">
        <v>1464</v>
      </c>
      <c r="D83" s="1378">
        <f t="shared" si="68"/>
        <v>650</v>
      </c>
      <c r="E83" s="1379">
        <v>200</v>
      </c>
      <c r="F83" s="1379">
        <v>235</v>
      </c>
      <c r="G83" s="1379">
        <v>215</v>
      </c>
      <c r="H83" s="1378">
        <f t="shared" si="69"/>
        <v>0</v>
      </c>
      <c r="I83" s="1380">
        <v>0</v>
      </c>
      <c r="J83" s="1379">
        <v>0</v>
      </c>
      <c r="K83" s="1379">
        <v>0</v>
      </c>
      <c r="L83" s="1378">
        <f t="shared" ref="L83:O83" si="81">D83-H83</f>
        <v>650</v>
      </c>
      <c r="M83" s="1379">
        <f t="shared" si="81"/>
        <v>200</v>
      </c>
      <c r="N83" s="1379">
        <f t="shared" si="81"/>
        <v>235</v>
      </c>
      <c r="O83" s="1379">
        <f t="shared" si="81"/>
        <v>215</v>
      </c>
      <c r="P83" s="1376"/>
      <c r="Q83" s="1359"/>
      <c r="R83" s="1344"/>
      <c r="S83" s="1344"/>
      <c r="T83" s="1344"/>
      <c r="U83" s="1344"/>
      <c r="V83" s="1344"/>
      <c r="W83" s="1344"/>
      <c r="X83" s="1344"/>
      <c r="Y83" s="1344"/>
      <c r="Z83" s="1344"/>
    </row>
    <row r="84" spans="1:26" ht="19.5" customHeight="1">
      <c r="A84" s="1381">
        <v>13</v>
      </c>
      <c r="B84" s="1385" t="s">
        <v>1477</v>
      </c>
      <c r="C84" s="1377" t="s">
        <v>1464</v>
      </c>
      <c r="D84" s="1378">
        <f t="shared" si="68"/>
        <v>650</v>
      </c>
      <c r="E84" s="1383">
        <v>200</v>
      </c>
      <c r="F84" s="1383">
        <v>235</v>
      </c>
      <c r="G84" s="1383">
        <v>215</v>
      </c>
      <c r="H84" s="1378">
        <f t="shared" si="69"/>
        <v>97</v>
      </c>
      <c r="I84" s="1384">
        <v>30</v>
      </c>
      <c r="J84" s="1383">
        <v>35</v>
      </c>
      <c r="K84" s="1383">
        <v>32</v>
      </c>
      <c r="L84" s="1378">
        <f t="shared" ref="L84:O84" si="82">D84-H84</f>
        <v>553</v>
      </c>
      <c r="M84" s="1379">
        <f t="shared" si="82"/>
        <v>170</v>
      </c>
      <c r="N84" s="1379">
        <f t="shared" si="82"/>
        <v>200</v>
      </c>
      <c r="O84" s="1379">
        <f t="shared" si="82"/>
        <v>183</v>
      </c>
      <c r="P84" s="1387"/>
      <c r="Q84" s="1359"/>
      <c r="R84" s="1344"/>
      <c r="S84" s="1344"/>
      <c r="T84" s="1344"/>
      <c r="U84" s="1344"/>
      <c r="V84" s="1344"/>
      <c r="W84" s="1344"/>
      <c r="X84" s="1344"/>
      <c r="Y84" s="1344"/>
      <c r="Z84" s="1344"/>
    </row>
    <row r="85" spans="1:26" ht="19.5" customHeight="1">
      <c r="A85" s="1360" t="s">
        <v>1478</v>
      </c>
      <c r="B85" s="1341" t="s">
        <v>936</v>
      </c>
      <c r="C85" s="1361"/>
      <c r="D85" s="1388">
        <f t="shared" ref="D85:L85" si="83">SUM(D86:D91)</f>
        <v>3575</v>
      </c>
      <c r="E85" s="1388">
        <f t="shared" si="83"/>
        <v>1275</v>
      </c>
      <c r="F85" s="1388">
        <f t="shared" si="83"/>
        <v>1415</v>
      </c>
      <c r="G85" s="1388">
        <f t="shared" si="83"/>
        <v>885</v>
      </c>
      <c r="H85" s="1388">
        <f t="shared" si="83"/>
        <v>994.5</v>
      </c>
      <c r="I85" s="1388">
        <f t="shared" si="83"/>
        <v>480</v>
      </c>
      <c r="J85" s="1388">
        <f t="shared" si="83"/>
        <v>264.5</v>
      </c>
      <c r="K85" s="1388">
        <f t="shared" si="83"/>
        <v>250</v>
      </c>
      <c r="L85" s="1388">
        <f t="shared" si="83"/>
        <v>2580.5</v>
      </c>
      <c r="M85" s="1388">
        <f t="shared" ref="M85:O85" si="84">E85-I85</f>
        <v>795</v>
      </c>
      <c r="N85" s="1388">
        <f t="shared" si="84"/>
        <v>1150.5</v>
      </c>
      <c r="O85" s="1388">
        <f t="shared" si="84"/>
        <v>635</v>
      </c>
      <c r="P85" s="1374"/>
      <c r="Q85" s="1359"/>
      <c r="R85" s="1344"/>
      <c r="S85" s="1344"/>
      <c r="T85" s="1344"/>
      <c r="U85" s="1344"/>
      <c r="V85" s="1344"/>
      <c r="W85" s="1344"/>
      <c r="X85" s="1344"/>
      <c r="Y85" s="1344"/>
      <c r="Z85" s="1344"/>
    </row>
    <row r="86" spans="1:26" ht="19.5" customHeight="1">
      <c r="A86" s="1389">
        <v>1</v>
      </c>
      <c r="B86" s="1390" t="s">
        <v>1479</v>
      </c>
      <c r="C86" s="1391" t="s">
        <v>1464</v>
      </c>
      <c r="D86" s="1392">
        <f t="shared" ref="D86:D91" si="85">E86+F86+G86</f>
        <v>650</v>
      </c>
      <c r="E86" s="1393">
        <v>200</v>
      </c>
      <c r="F86" s="1393">
        <v>295</v>
      </c>
      <c r="G86" s="1393">
        <v>155</v>
      </c>
      <c r="H86" s="1392">
        <f t="shared" ref="H86:H90" si="86">SUM(I86+J86+K86)</f>
        <v>244</v>
      </c>
      <c r="I86" s="1393">
        <v>118</v>
      </c>
      <c r="J86" s="1393">
        <v>96</v>
      </c>
      <c r="K86" s="1393">
        <v>30</v>
      </c>
      <c r="L86" s="1394">
        <f t="shared" ref="L86:O86" si="87">D86-H86</f>
        <v>406</v>
      </c>
      <c r="M86" s="1394">
        <f t="shared" si="87"/>
        <v>82</v>
      </c>
      <c r="N86" s="1394">
        <f t="shared" si="87"/>
        <v>199</v>
      </c>
      <c r="O86" s="1394">
        <f t="shared" si="87"/>
        <v>125</v>
      </c>
      <c r="P86" s="1395" t="s">
        <v>1392</v>
      </c>
      <c r="Q86" s="1359"/>
      <c r="R86" s="1344"/>
      <c r="S86" s="1344"/>
      <c r="T86" s="1344"/>
      <c r="U86" s="1344"/>
      <c r="V86" s="1344"/>
      <c r="W86" s="1344"/>
      <c r="X86" s="1344"/>
      <c r="Y86" s="1344"/>
      <c r="Z86" s="1344"/>
    </row>
    <row r="87" spans="1:26" ht="19.5" customHeight="1">
      <c r="A87" s="1396">
        <v>2</v>
      </c>
      <c r="B87" s="1397" t="s">
        <v>1480</v>
      </c>
      <c r="C87" s="1398" t="s">
        <v>1464</v>
      </c>
      <c r="D87" s="1399">
        <f t="shared" si="85"/>
        <v>650</v>
      </c>
      <c r="E87" s="1400">
        <v>200</v>
      </c>
      <c r="F87" s="1400">
        <v>235</v>
      </c>
      <c r="G87" s="1400">
        <v>215</v>
      </c>
      <c r="H87" s="1399">
        <f t="shared" si="86"/>
        <v>372.5</v>
      </c>
      <c r="I87" s="1400">
        <v>200</v>
      </c>
      <c r="J87" s="1400">
        <v>22.5</v>
      </c>
      <c r="K87" s="1400">
        <v>150</v>
      </c>
      <c r="L87" s="1401">
        <f t="shared" ref="L87:O87" si="88">D87-H87</f>
        <v>277.5</v>
      </c>
      <c r="M87" s="1401">
        <f t="shared" si="88"/>
        <v>0</v>
      </c>
      <c r="N87" s="1401">
        <f t="shared" si="88"/>
        <v>212.5</v>
      </c>
      <c r="O87" s="1401">
        <f t="shared" si="88"/>
        <v>65</v>
      </c>
      <c r="P87" s="1402" t="s">
        <v>1481</v>
      </c>
      <c r="Q87" s="1359"/>
      <c r="R87" s="1344"/>
      <c r="S87" s="1344"/>
      <c r="T87" s="1344"/>
      <c r="U87" s="1344"/>
      <c r="V87" s="1344"/>
      <c r="W87" s="1344"/>
      <c r="X87" s="1344"/>
      <c r="Y87" s="1344"/>
      <c r="Z87" s="1344"/>
    </row>
    <row r="88" spans="1:26" ht="19.5" customHeight="1">
      <c r="A88" s="1396">
        <v>3</v>
      </c>
      <c r="B88" s="1397" t="s">
        <v>1482</v>
      </c>
      <c r="C88" s="1398" t="s">
        <v>1464</v>
      </c>
      <c r="D88" s="1399">
        <f t="shared" si="85"/>
        <v>325</v>
      </c>
      <c r="E88" s="1400">
        <v>135</v>
      </c>
      <c r="F88" s="1400">
        <v>130</v>
      </c>
      <c r="G88" s="1400">
        <v>60</v>
      </c>
      <c r="H88" s="1399">
        <f t="shared" si="86"/>
        <v>0</v>
      </c>
      <c r="I88" s="1400">
        <v>0</v>
      </c>
      <c r="J88" s="1400">
        <v>0</v>
      </c>
      <c r="K88" s="1400">
        <v>0</v>
      </c>
      <c r="L88" s="1401">
        <f t="shared" ref="L88:O88" si="89">D88-H88</f>
        <v>325</v>
      </c>
      <c r="M88" s="1401">
        <f t="shared" si="89"/>
        <v>135</v>
      </c>
      <c r="N88" s="1401">
        <f t="shared" si="89"/>
        <v>130</v>
      </c>
      <c r="O88" s="1401">
        <f t="shared" si="89"/>
        <v>60</v>
      </c>
      <c r="P88" s="1403"/>
      <c r="Q88" s="1359"/>
      <c r="R88" s="1344"/>
      <c r="S88" s="1344"/>
      <c r="T88" s="1344"/>
      <c r="U88" s="1344"/>
      <c r="V88" s="1344"/>
      <c r="W88" s="1344"/>
      <c r="X88" s="1344"/>
      <c r="Y88" s="1344"/>
      <c r="Z88" s="1344"/>
    </row>
    <row r="89" spans="1:26" ht="19.5" customHeight="1">
      <c r="A89" s="1396">
        <v>4</v>
      </c>
      <c r="B89" s="1397" t="s">
        <v>1483</v>
      </c>
      <c r="C89" s="1398" t="s">
        <v>1464</v>
      </c>
      <c r="D89" s="1399">
        <f t="shared" si="85"/>
        <v>650</v>
      </c>
      <c r="E89" s="1400">
        <v>270</v>
      </c>
      <c r="F89" s="1400">
        <v>240</v>
      </c>
      <c r="G89" s="1400">
        <v>140</v>
      </c>
      <c r="H89" s="1399">
        <f t="shared" si="86"/>
        <v>325</v>
      </c>
      <c r="I89" s="1400">
        <v>135</v>
      </c>
      <c r="J89" s="1400">
        <v>120</v>
      </c>
      <c r="K89" s="1400">
        <v>70</v>
      </c>
      <c r="L89" s="1401">
        <f t="shared" ref="L89:O89" si="90">D89-H89</f>
        <v>325</v>
      </c>
      <c r="M89" s="1401">
        <f t="shared" si="90"/>
        <v>135</v>
      </c>
      <c r="N89" s="1401">
        <f t="shared" si="90"/>
        <v>120</v>
      </c>
      <c r="O89" s="1401">
        <f t="shared" si="90"/>
        <v>70</v>
      </c>
      <c r="P89" s="1402" t="s">
        <v>1484</v>
      </c>
      <c r="Q89" s="1359"/>
      <c r="R89" s="1344"/>
      <c r="S89" s="1344"/>
      <c r="T89" s="1344"/>
      <c r="U89" s="1344"/>
      <c r="V89" s="1344"/>
      <c r="W89" s="1344"/>
      <c r="X89" s="1344"/>
      <c r="Y89" s="1344"/>
      <c r="Z89" s="1344"/>
    </row>
    <row r="90" spans="1:26" ht="19.5" customHeight="1">
      <c r="A90" s="1396">
        <v>5</v>
      </c>
      <c r="B90" s="1404" t="s">
        <v>1485</v>
      </c>
      <c r="C90" s="1398" t="s">
        <v>1464</v>
      </c>
      <c r="D90" s="1399">
        <f t="shared" si="85"/>
        <v>650</v>
      </c>
      <c r="E90" s="1400">
        <v>200</v>
      </c>
      <c r="F90" s="1400">
        <v>295</v>
      </c>
      <c r="G90" s="1400">
        <v>155</v>
      </c>
      <c r="H90" s="1399">
        <f t="shared" si="86"/>
        <v>53</v>
      </c>
      <c r="I90" s="1400">
        <v>27</v>
      </c>
      <c r="J90" s="1400">
        <v>26</v>
      </c>
      <c r="K90" s="1400">
        <v>0</v>
      </c>
      <c r="L90" s="1401">
        <f t="shared" ref="L90:O90" si="91">D90-H90</f>
        <v>597</v>
      </c>
      <c r="M90" s="1401">
        <f t="shared" si="91"/>
        <v>173</v>
      </c>
      <c r="N90" s="1401">
        <f t="shared" si="91"/>
        <v>269</v>
      </c>
      <c r="O90" s="1401">
        <f t="shared" si="91"/>
        <v>155</v>
      </c>
      <c r="P90" s="1402" t="s">
        <v>1486</v>
      </c>
      <c r="Q90" s="1359"/>
      <c r="R90" s="1344"/>
      <c r="S90" s="1344"/>
      <c r="T90" s="1344"/>
      <c r="U90" s="1344"/>
      <c r="V90" s="1344"/>
      <c r="W90" s="1344"/>
      <c r="X90" s="1344"/>
      <c r="Y90" s="1344"/>
      <c r="Z90" s="1344"/>
    </row>
    <row r="91" spans="1:26" ht="19.5" customHeight="1">
      <c r="A91" s="1405">
        <v>6</v>
      </c>
      <c r="B91" s="1406" t="s">
        <v>1487</v>
      </c>
      <c r="C91" s="1398" t="s">
        <v>1464</v>
      </c>
      <c r="D91" s="1399">
        <f t="shared" si="85"/>
        <v>650</v>
      </c>
      <c r="E91" s="1407">
        <v>270</v>
      </c>
      <c r="F91" s="1407">
        <v>220</v>
      </c>
      <c r="G91" s="1407">
        <v>160</v>
      </c>
      <c r="H91" s="1399">
        <v>0</v>
      </c>
      <c r="I91" s="1407">
        <v>0</v>
      </c>
      <c r="J91" s="1407">
        <v>0</v>
      </c>
      <c r="K91" s="1407">
        <v>0</v>
      </c>
      <c r="L91" s="1401">
        <f t="shared" ref="L91:O91" si="92">D91-H91</f>
        <v>650</v>
      </c>
      <c r="M91" s="1401">
        <f t="shared" si="92"/>
        <v>270</v>
      </c>
      <c r="N91" s="1401">
        <f t="shared" si="92"/>
        <v>220</v>
      </c>
      <c r="O91" s="1401">
        <f t="shared" si="92"/>
        <v>160</v>
      </c>
      <c r="P91" s="1403"/>
      <c r="Q91" s="1359"/>
      <c r="R91" s="1344"/>
      <c r="S91" s="1344"/>
      <c r="T91" s="1344"/>
      <c r="U91" s="1344"/>
      <c r="V91" s="1344"/>
      <c r="W91" s="1344"/>
      <c r="X91" s="1344"/>
      <c r="Y91" s="1344"/>
      <c r="Z91" s="1344"/>
    </row>
    <row r="92" spans="1:26" ht="19.5" customHeight="1">
      <c r="A92" s="1360" t="s">
        <v>1488</v>
      </c>
      <c r="B92" s="1341" t="s">
        <v>755</v>
      </c>
      <c r="C92" s="1361"/>
      <c r="D92" s="1388">
        <f t="shared" ref="D92:L92" si="93">SUM(D93:D107)</f>
        <v>9535</v>
      </c>
      <c r="E92" s="1388">
        <f t="shared" si="93"/>
        <v>3000</v>
      </c>
      <c r="F92" s="1388">
        <f t="shared" si="93"/>
        <v>3945</v>
      </c>
      <c r="G92" s="1388">
        <f t="shared" si="93"/>
        <v>2805</v>
      </c>
      <c r="H92" s="1388">
        <f t="shared" si="93"/>
        <v>650</v>
      </c>
      <c r="I92" s="1388">
        <f t="shared" si="93"/>
        <v>226</v>
      </c>
      <c r="J92" s="1388">
        <f t="shared" si="93"/>
        <v>298</v>
      </c>
      <c r="K92" s="1388">
        <f t="shared" si="93"/>
        <v>210.5</v>
      </c>
      <c r="L92" s="1388">
        <f t="shared" si="93"/>
        <v>9035</v>
      </c>
      <c r="M92" s="1388">
        <f t="shared" ref="M92:O92" si="94">E92-I92</f>
        <v>2774</v>
      </c>
      <c r="N92" s="1388">
        <f t="shared" si="94"/>
        <v>3647</v>
      </c>
      <c r="O92" s="1388">
        <f t="shared" si="94"/>
        <v>2594.5</v>
      </c>
      <c r="P92" s="1362"/>
      <c r="Q92" s="1359"/>
      <c r="R92" s="1344"/>
      <c r="S92" s="1344"/>
      <c r="T92" s="1344"/>
      <c r="U92" s="1344"/>
      <c r="V92" s="1344"/>
      <c r="W92" s="1344"/>
      <c r="X92" s="1344"/>
      <c r="Y92" s="1344"/>
      <c r="Z92" s="1344"/>
    </row>
    <row r="93" spans="1:26" ht="19.5" customHeight="1">
      <c r="A93" s="1408">
        <v>1</v>
      </c>
      <c r="B93" s="1409" t="s">
        <v>1489</v>
      </c>
      <c r="C93" s="1410"/>
      <c r="D93" s="1411">
        <v>650</v>
      </c>
      <c r="E93" s="1411">
        <v>200</v>
      </c>
      <c r="F93" s="1411">
        <v>295</v>
      </c>
      <c r="G93" s="1411">
        <v>155</v>
      </c>
      <c r="H93" s="1411">
        <f t="shared" ref="H93:H95" si="95">SUM(I93+J93+K93)</f>
        <v>0</v>
      </c>
      <c r="I93" s="1411"/>
      <c r="J93" s="1411"/>
      <c r="K93" s="1411"/>
      <c r="L93" s="1411">
        <f t="shared" ref="L93:M93" si="96">D93-H93</f>
        <v>650</v>
      </c>
      <c r="M93" s="1411">
        <f t="shared" si="96"/>
        <v>200</v>
      </c>
      <c r="N93" s="1411">
        <v>295</v>
      </c>
      <c r="O93" s="1411">
        <v>155</v>
      </c>
      <c r="P93" s="1363"/>
      <c r="Q93" s="1359"/>
      <c r="R93" s="1344"/>
      <c r="S93" s="1344"/>
      <c r="T93" s="1344"/>
      <c r="U93" s="1344"/>
      <c r="V93" s="1344"/>
      <c r="W93" s="1344"/>
      <c r="X93" s="1344"/>
      <c r="Y93" s="1344"/>
      <c r="Z93" s="1344"/>
    </row>
    <row r="94" spans="1:26" ht="19.5" customHeight="1">
      <c r="A94" s="1408">
        <v>2</v>
      </c>
      <c r="B94" s="1409" t="s">
        <v>1490</v>
      </c>
      <c r="C94" s="1410"/>
      <c r="D94" s="1411">
        <f t="shared" ref="D94:D96" si="97">E94+F94+G94</f>
        <v>650</v>
      </c>
      <c r="E94" s="1411">
        <v>200</v>
      </c>
      <c r="F94" s="1411">
        <v>295</v>
      </c>
      <c r="G94" s="1411">
        <v>155</v>
      </c>
      <c r="H94" s="1411">
        <f t="shared" si="95"/>
        <v>195</v>
      </c>
      <c r="I94" s="1411">
        <v>60</v>
      </c>
      <c r="J94" s="1411">
        <v>88</v>
      </c>
      <c r="K94" s="1411">
        <v>47</v>
      </c>
      <c r="L94" s="1411">
        <f t="shared" ref="L94:O94" si="98">D94-H94</f>
        <v>455</v>
      </c>
      <c r="M94" s="1411">
        <f t="shared" si="98"/>
        <v>140</v>
      </c>
      <c r="N94" s="1411">
        <f t="shared" si="98"/>
        <v>207</v>
      </c>
      <c r="O94" s="1411">
        <f t="shared" si="98"/>
        <v>108</v>
      </c>
      <c r="P94" s="1363" t="s">
        <v>1491</v>
      </c>
      <c r="Q94" s="1359"/>
      <c r="R94" s="1344"/>
      <c r="S94" s="1344"/>
      <c r="T94" s="1344"/>
      <c r="U94" s="1344"/>
      <c r="V94" s="1344"/>
      <c r="W94" s="1344"/>
      <c r="X94" s="1344"/>
      <c r="Y94" s="1344"/>
      <c r="Z94" s="1344"/>
    </row>
    <row r="95" spans="1:26" ht="19.5" customHeight="1">
      <c r="A95" s="1408">
        <v>3</v>
      </c>
      <c r="B95" s="1409" t="s">
        <v>1492</v>
      </c>
      <c r="C95" s="1410"/>
      <c r="D95" s="1411">
        <f t="shared" si="97"/>
        <v>650</v>
      </c>
      <c r="E95" s="1411">
        <v>200</v>
      </c>
      <c r="F95" s="1411">
        <v>235</v>
      </c>
      <c r="G95" s="1411">
        <v>215</v>
      </c>
      <c r="H95" s="1411">
        <f t="shared" si="95"/>
        <v>130</v>
      </c>
      <c r="I95" s="1411">
        <v>40</v>
      </c>
      <c r="J95" s="1411">
        <v>47</v>
      </c>
      <c r="K95" s="1411">
        <v>43</v>
      </c>
      <c r="L95" s="1411">
        <f t="shared" ref="L95:O95" si="99">D95-H95</f>
        <v>520</v>
      </c>
      <c r="M95" s="1411">
        <f t="shared" si="99"/>
        <v>160</v>
      </c>
      <c r="N95" s="1411">
        <f t="shared" si="99"/>
        <v>188</v>
      </c>
      <c r="O95" s="1411">
        <f t="shared" si="99"/>
        <v>172</v>
      </c>
      <c r="P95" s="1363" t="s">
        <v>1493</v>
      </c>
      <c r="Q95" s="1359"/>
      <c r="R95" s="1344"/>
      <c r="S95" s="1344"/>
      <c r="T95" s="1344"/>
      <c r="U95" s="1344"/>
      <c r="V95" s="1344"/>
      <c r="W95" s="1344"/>
      <c r="X95" s="1344"/>
      <c r="Y95" s="1344"/>
      <c r="Z95" s="1344"/>
    </row>
    <row r="96" spans="1:26" ht="19.5" customHeight="1">
      <c r="A96" s="1408">
        <v>4</v>
      </c>
      <c r="B96" s="1412" t="s">
        <v>1494</v>
      </c>
      <c r="C96" s="1410"/>
      <c r="D96" s="1411">
        <f t="shared" si="97"/>
        <v>650</v>
      </c>
      <c r="E96" s="1411">
        <v>200</v>
      </c>
      <c r="F96" s="1411">
        <v>295</v>
      </c>
      <c r="G96" s="1411">
        <v>155</v>
      </c>
      <c r="H96" s="1411">
        <v>0</v>
      </c>
      <c r="I96" s="1411">
        <v>6</v>
      </c>
      <c r="J96" s="1411">
        <v>9</v>
      </c>
      <c r="K96" s="1411">
        <v>5</v>
      </c>
      <c r="L96" s="1411">
        <f t="shared" ref="L96:O96" si="100">D96-H96</f>
        <v>650</v>
      </c>
      <c r="M96" s="1411">
        <f t="shared" si="100"/>
        <v>194</v>
      </c>
      <c r="N96" s="1411">
        <f t="shared" si="100"/>
        <v>286</v>
      </c>
      <c r="O96" s="1411">
        <f t="shared" si="100"/>
        <v>150</v>
      </c>
      <c r="P96" s="1363" t="s">
        <v>1495</v>
      </c>
      <c r="Q96" s="1359"/>
      <c r="R96" s="1344"/>
      <c r="S96" s="1344"/>
      <c r="T96" s="1344"/>
      <c r="U96" s="1344"/>
      <c r="V96" s="1344"/>
      <c r="W96" s="1344"/>
      <c r="X96" s="1344"/>
      <c r="Y96" s="1344"/>
      <c r="Z96" s="1344"/>
    </row>
    <row r="97" spans="1:26" ht="19.5" customHeight="1">
      <c r="A97" s="1408">
        <v>5</v>
      </c>
      <c r="B97" s="1412" t="s">
        <v>1496</v>
      </c>
      <c r="C97" s="1410"/>
      <c r="D97" s="1411">
        <v>650</v>
      </c>
      <c r="E97" s="1411">
        <v>200</v>
      </c>
      <c r="F97" s="1411">
        <v>235</v>
      </c>
      <c r="G97" s="1411">
        <v>215</v>
      </c>
      <c r="H97" s="1411">
        <v>0</v>
      </c>
      <c r="I97" s="1411"/>
      <c r="J97" s="1411"/>
      <c r="K97" s="1411"/>
      <c r="L97" s="1411">
        <f t="shared" ref="L97:O97" si="101">D97-H97</f>
        <v>650</v>
      </c>
      <c r="M97" s="1411">
        <f t="shared" si="101"/>
        <v>200</v>
      </c>
      <c r="N97" s="1411">
        <f t="shared" si="101"/>
        <v>235</v>
      </c>
      <c r="O97" s="1411">
        <f t="shared" si="101"/>
        <v>215</v>
      </c>
      <c r="P97" s="1363"/>
      <c r="Q97" s="1359"/>
      <c r="R97" s="1344"/>
      <c r="S97" s="1344"/>
      <c r="T97" s="1344"/>
      <c r="U97" s="1344"/>
      <c r="V97" s="1344"/>
      <c r="W97" s="1344"/>
      <c r="X97" s="1344"/>
      <c r="Y97" s="1344"/>
      <c r="Z97" s="1344"/>
    </row>
    <row r="98" spans="1:26" ht="19.5" customHeight="1">
      <c r="A98" s="1408">
        <v>6</v>
      </c>
      <c r="B98" s="1412" t="s">
        <v>1497</v>
      </c>
      <c r="C98" s="1410"/>
      <c r="D98" s="1411">
        <f>E98+F98+G98</f>
        <v>650</v>
      </c>
      <c r="E98" s="1411">
        <v>200</v>
      </c>
      <c r="F98" s="1411">
        <v>235</v>
      </c>
      <c r="G98" s="1411">
        <v>215</v>
      </c>
      <c r="H98" s="1411">
        <v>0</v>
      </c>
      <c r="I98" s="1411"/>
      <c r="J98" s="1411"/>
      <c r="K98" s="1411"/>
      <c r="L98" s="1411">
        <f t="shared" ref="L98:O98" si="102">D98-H98</f>
        <v>650</v>
      </c>
      <c r="M98" s="1411">
        <f t="shared" si="102"/>
        <v>200</v>
      </c>
      <c r="N98" s="1411">
        <f t="shared" si="102"/>
        <v>235</v>
      </c>
      <c r="O98" s="1411">
        <f t="shared" si="102"/>
        <v>215</v>
      </c>
      <c r="P98" s="1363"/>
      <c r="Q98" s="1359"/>
      <c r="R98" s="1344"/>
      <c r="S98" s="1344"/>
      <c r="T98" s="1344"/>
      <c r="U98" s="1344"/>
      <c r="V98" s="1344"/>
      <c r="W98" s="1344"/>
      <c r="X98" s="1344"/>
      <c r="Y98" s="1344"/>
      <c r="Z98" s="1344"/>
    </row>
    <row r="99" spans="1:26" ht="19.5" customHeight="1">
      <c r="A99" s="1408">
        <v>7</v>
      </c>
      <c r="B99" s="1412" t="s">
        <v>1498</v>
      </c>
      <c r="C99" s="1410"/>
      <c r="D99" s="1411">
        <v>650</v>
      </c>
      <c r="E99" s="1411">
        <v>200</v>
      </c>
      <c r="F99" s="1411">
        <v>295</v>
      </c>
      <c r="G99" s="1411">
        <v>155</v>
      </c>
      <c r="H99" s="1411">
        <f>SUM(I99+J99+K99)</f>
        <v>0</v>
      </c>
      <c r="I99" s="1411"/>
      <c r="J99" s="1411"/>
      <c r="K99" s="1411"/>
      <c r="L99" s="1411">
        <f t="shared" ref="L99:O99" si="103">D99-H99</f>
        <v>650</v>
      </c>
      <c r="M99" s="1411">
        <f t="shared" si="103"/>
        <v>200</v>
      </c>
      <c r="N99" s="1411">
        <f t="shared" si="103"/>
        <v>295</v>
      </c>
      <c r="O99" s="1411">
        <f t="shared" si="103"/>
        <v>155</v>
      </c>
      <c r="P99" s="1363"/>
      <c r="Q99" s="1359"/>
      <c r="R99" s="1344"/>
      <c r="S99" s="1344"/>
      <c r="T99" s="1344"/>
      <c r="U99" s="1344"/>
      <c r="V99" s="1344"/>
      <c r="W99" s="1344"/>
      <c r="X99" s="1344"/>
      <c r="Y99" s="1344"/>
      <c r="Z99" s="1344"/>
    </row>
    <row r="100" spans="1:26" ht="19.5" customHeight="1">
      <c r="A100" s="1408">
        <v>8</v>
      </c>
      <c r="B100" s="1412" t="s">
        <v>1499</v>
      </c>
      <c r="C100" s="1410"/>
      <c r="D100" s="1411">
        <v>650</v>
      </c>
      <c r="E100" s="1411">
        <v>200</v>
      </c>
      <c r="F100" s="1411">
        <v>235</v>
      </c>
      <c r="G100" s="1411">
        <v>215</v>
      </c>
      <c r="H100" s="1411">
        <v>65</v>
      </c>
      <c r="I100" s="1411">
        <v>20</v>
      </c>
      <c r="J100" s="1411">
        <v>23</v>
      </c>
      <c r="K100" s="1411">
        <v>21.5</v>
      </c>
      <c r="L100" s="1411">
        <f t="shared" ref="L100:O100" si="104">D100-H100</f>
        <v>585</v>
      </c>
      <c r="M100" s="1411">
        <f t="shared" si="104"/>
        <v>180</v>
      </c>
      <c r="N100" s="1411">
        <f t="shared" si="104"/>
        <v>212</v>
      </c>
      <c r="O100" s="1411">
        <f t="shared" si="104"/>
        <v>193.5</v>
      </c>
      <c r="P100" s="1363" t="s">
        <v>1500</v>
      </c>
      <c r="Q100" s="1359"/>
      <c r="R100" s="1344"/>
      <c r="S100" s="1344"/>
      <c r="T100" s="1344"/>
      <c r="U100" s="1344"/>
      <c r="V100" s="1344"/>
      <c r="W100" s="1344"/>
      <c r="X100" s="1344"/>
      <c r="Y100" s="1344"/>
      <c r="Z100" s="1344"/>
    </row>
    <row r="101" spans="1:26" ht="19.5" customHeight="1">
      <c r="A101" s="1408">
        <v>9</v>
      </c>
      <c r="B101" s="1412" t="s">
        <v>1501</v>
      </c>
      <c r="C101" s="1410"/>
      <c r="D101" s="1411">
        <v>650</v>
      </c>
      <c r="E101" s="1411">
        <v>200</v>
      </c>
      <c r="F101" s="1411">
        <v>295</v>
      </c>
      <c r="G101" s="1411">
        <v>155</v>
      </c>
      <c r="H101" s="1411">
        <f t="shared" ref="H101:H105" si="105">SUM(I101+J101+K101)</f>
        <v>0</v>
      </c>
      <c r="I101" s="1411"/>
      <c r="J101" s="1411"/>
      <c r="K101" s="1411"/>
      <c r="L101" s="1411">
        <f t="shared" ref="L101:O101" si="106">D101-H101</f>
        <v>650</v>
      </c>
      <c r="M101" s="1411">
        <f t="shared" si="106"/>
        <v>200</v>
      </c>
      <c r="N101" s="1411">
        <f t="shared" si="106"/>
        <v>295</v>
      </c>
      <c r="O101" s="1411">
        <f t="shared" si="106"/>
        <v>155</v>
      </c>
      <c r="P101" s="1363"/>
      <c r="Q101" s="1359"/>
      <c r="R101" s="1344"/>
      <c r="S101" s="1344"/>
      <c r="T101" s="1344"/>
      <c r="U101" s="1344"/>
      <c r="V101" s="1344"/>
      <c r="W101" s="1344"/>
      <c r="X101" s="1344"/>
      <c r="Y101" s="1344"/>
      <c r="Z101" s="1344"/>
    </row>
    <row r="102" spans="1:26" ht="19.5" customHeight="1">
      <c r="A102" s="1408">
        <v>10</v>
      </c>
      <c r="B102" s="1412" t="s">
        <v>1502</v>
      </c>
      <c r="C102" s="1410"/>
      <c r="D102" s="1411">
        <f t="shared" ref="D102:D105" si="107">E102+F102+G102</f>
        <v>650</v>
      </c>
      <c r="E102" s="1411">
        <v>200</v>
      </c>
      <c r="F102" s="1411">
        <v>235</v>
      </c>
      <c r="G102" s="1411">
        <v>215</v>
      </c>
      <c r="H102" s="1411">
        <f t="shared" si="105"/>
        <v>65</v>
      </c>
      <c r="I102" s="1411">
        <v>20</v>
      </c>
      <c r="J102" s="1411">
        <v>24</v>
      </c>
      <c r="K102" s="1411">
        <v>21</v>
      </c>
      <c r="L102" s="1411">
        <f t="shared" ref="L102:O102" si="108">D102-H102</f>
        <v>585</v>
      </c>
      <c r="M102" s="1411">
        <f t="shared" si="108"/>
        <v>180</v>
      </c>
      <c r="N102" s="1411">
        <f t="shared" si="108"/>
        <v>211</v>
      </c>
      <c r="O102" s="1411">
        <f t="shared" si="108"/>
        <v>194</v>
      </c>
      <c r="P102" s="1368" t="s">
        <v>1503</v>
      </c>
      <c r="Q102" s="1359"/>
      <c r="R102" s="1344"/>
      <c r="S102" s="1344"/>
      <c r="T102" s="1344"/>
      <c r="U102" s="1344"/>
      <c r="V102" s="1344"/>
      <c r="W102" s="1344"/>
      <c r="X102" s="1344"/>
      <c r="Y102" s="1344"/>
      <c r="Z102" s="1344"/>
    </row>
    <row r="103" spans="1:26" ht="19.5" customHeight="1">
      <c r="A103" s="1408">
        <v>11</v>
      </c>
      <c r="B103" s="1412" t="s">
        <v>1504</v>
      </c>
      <c r="C103" s="1410"/>
      <c r="D103" s="1411">
        <f t="shared" si="107"/>
        <v>650</v>
      </c>
      <c r="E103" s="1411">
        <v>200</v>
      </c>
      <c r="F103" s="1411">
        <v>295</v>
      </c>
      <c r="G103" s="1411">
        <v>155</v>
      </c>
      <c r="H103" s="1411">
        <f t="shared" si="105"/>
        <v>130</v>
      </c>
      <c r="I103" s="1411">
        <v>40</v>
      </c>
      <c r="J103" s="1411">
        <v>59</v>
      </c>
      <c r="K103" s="1411">
        <v>31</v>
      </c>
      <c r="L103" s="1411">
        <f>D103-H103</f>
        <v>520</v>
      </c>
      <c r="M103" s="1411">
        <v>160</v>
      </c>
      <c r="N103" s="1411">
        <v>236</v>
      </c>
      <c r="O103" s="1413">
        <v>124</v>
      </c>
      <c r="P103" s="1363" t="s">
        <v>1493</v>
      </c>
      <c r="Q103" s="1359"/>
      <c r="R103" s="1344"/>
      <c r="S103" s="1344"/>
      <c r="T103" s="1344"/>
      <c r="U103" s="1344"/>
      <c r="V103" s="1344"/>
      <c r="W103" s="1344"/>
      <c r="X103" s="1344"/>
      <c r="Y103" s="1344"/>
      <c r="Z103" s="1344"/>
    </row>
    <row r="104" spans="1:26" ht="19.5" customHeight="1">
      <c r="A104" s="1408">
        <v>12</v>
      </c>
      <c r="B104" s="1414" t="s">
        <v>1505</v>
      </c>
      <c r="C104" s="1410"/>
      <c r="D104" s="1411">
        <f t="shared" si="107"/>
        <v>650</v>
      </c>
      <c r="E104" s="1411">
        <v>200</v>
      </c>
      <c r="F104" s="1411">
        <v>295</v>
      </c>
      <c r="G104" s="1411">
        <v>155</v>
      </c>
      <c r="H104" s="1411">
        <f t="shared" si="105"/>
        <v>0</v>
      </c>
      <c r="I104" s="1411"/>
      <c r="J104" s="1411"/>
      <c r="K104" s="1411"/>
      <c r="L104" s="1411">
        <f t="shared" ref="L104:L106" si="109">SUM(M104:O104)</f>
        <v>650</v>
      </c>
      <c r="M104" s="1411">
        <f t="shared" ref="M104:O104" si="110">E104-I104</f>
        <v>200</v>
      </c>
      <c r="N104" s="1411">
        <f t="shared" si="110"/>
        <v>295</v>
      </c>
      <c r="O104" s="1411">
        <f t="shared" si="110"/>
        <v>155</v>
      </c>
      <c r="P104" s="1363"/>
      <c r="Q104" s="1359"/>
      <c r="R104" s="1344"/>
      <c r="S104" s="1344"/>
      <c r="T104" s="1344"/>
      <c r="U104" s="1344"/>
      <c r="V104" s="1344"/>
      <c r="W104" s="1344"/>
      <c r="X104" s="1344"/>
      <c r="Y104" s="1344"/>
      <c r="Z104" s="1344"/>
    </row>
    <row r="105" spans="1:26" ht="19.5" customHeight="1">
      <c r="A105" s="1408">
        <v>13</v>
      </c>
      <c r="B105" s="1414" t="s">
        <v>1506</v>
      </c>
      <c r="C105" s="1410"/>
      <c r="D105" s="1411">
        <f t="shared" si="107"/>
        <v>650</v>
      </c>
      <c r="E105" s="1411">
        <v>200</v>
      </c>
      <c r="F105" s="1411">
        <v>235</v>
      </c>
      <c r="G105" s="1411">
        <v>215</v>
      </c>
      <c r="H105" s="1411">
        <f t="shared" si="105"/>
        <v>0</v>
      </c>
      <c r="I105" s="1411">
        <v>0</v>
      </c>
      <c r="J105" s="1411">
        <v>0</v>
      </c>
      <c r="K105" s="1411">
        <v>0</v>
      </c>
      <c r="L105" s="1411">
        <f t="shared" si="109"/>
        <v>650</v>
      </c>
      <c r="M105" s="1411">
        <f t="shared" ref="M105:O105" si="111">E105-I105</f>
        <v>200</v>
      </c>
      <c r="N105" s="1411">
        <f t="shared" si="111"/>
        <v>235</v>
      </c>
      <c r="O105" s="1411">
        <f t="shared" si="111"/>
        <v>215</v>
      </c>
      <c r="P105" s="1363"/>
      <c r="Q105" s="1359"/>
      <c r="R105" s="1344"/>
      <c r="S105" s="1344"/>
      <c r="T105" s="1344"/>
      <c r="U105" s="1344"/>
      <c r="V105" s="1344"/>
      <c r="W105" s="1344"/>
      <c r="X105" s="1344"/>
      <c r="Y105" s="1344"/>
      <c r="Z105" s="1344"/>
    </row>
    <row r="106" spans="1:26" ht="19.5" customHeight="1">
      <c r="A106" s="1408">
        <v>14</v>
      </c>
      <c r="B106" s="1414" t="s">
        <v>1507</v>
      </c>
      <c r="C106" s="1410"/>
      <c r="D106" s="1411">
        <f>E106+F106+G3242</f>
        <v>435</v>
      </c>
      <c r="E106" s="1411">
        <v>200</v>
      </c>
      <c r="F106" s="1411">
        <v>235</v>
      </c>
      <c r="G106" s="1411">
        <v>215</v>
      </c>
      <c r="H106" s="1411">
        <v>0</v>
      </c>
      <c r="I106" s="1411">
        <v>20</v>
      </c>
      <c r="J106" s="1411">
        <v>24</v>
      </c>
      <c r="K106" s="1411">
        <v>21</v>
      </c>
      <c r="L106" s="1411">
        <f t="shared" si="109"/>
        <v>585</v>
      </c>
      <c r="M106" s="1411">
        <f t="shared" ref="M106:O106" si="112">E106-I106</f>
        <v>180</v>
      </c>
      <c r="N106" s="1411">
        <f t="shared" si="112"/>
        <v>211</v>
      </c>
      <c r="O106" s="1411">
        <f t="shared" si="112"/>
        <v>194</v>
      </c>
      <c r="P106" s="1363" t="s">
        <v>1508</v>
      </c>
      <c r="Q106" s="1359"/>
      <c r="R106" s="1344"/>
      <c r="S106" s="1344"/>
      <c r="T106" s="1344"/>
      <c r="U106" s="1344"/>
      <c r="V106" s="1344"/>
      <c r="W106" s="1344"/>
      <c r="X106" s="1344"/>
      <c r="Y106" s="1344"/>
      <c r="Z106" s="1344"/>
    </row>
    <row r="107" spans="1:26" ht="19.5" customHeight="1">
      <c r="A107" s="1408">
        <v>15</v>
      </c>
      <c r="B107" s="1412" t="s">
        <v>1509</v>
      </c>
      <c r="C107" s="1410"/>
      <c r="D107" s="1411">
        <v>650</v>
      </c>
      <c r="E107" s="1411">
        <v>200</v>
      </c>
      <c r="F107" s="1411">
        <v>235</v>
      </c>
      <c r="G107" s="1411">
        <v>215</v>
      </c>
      <c r="H107" s="1411">
        <v>65</v>
      </c>
      <c r="I107" s="1411">
        <v>20</v>
      </c>
      <c r="J107" s="1413">
        <v>24</v>
      </c>
      <c r="K107" s="1411">
        <v>21</v>
      </c>
      <c r="L107" s="1411">
        <v>585</v>
      </c>
      <c r="M107" s="1411">
        <v>180</v>
      </c>
      <c r="N107" s="1411">
        <f t="shared" ref="N107:O107" si="113">F107-J107</f>
        <v>211</v>
      </c>
      <c r="O107" s="1411">
        <f t="shared" si="113"/>
        <v>194</v>
      </c>
      <c r="P107" s="1363" t="s">
        <v>1420</v>
      </c>
      <c r="Q107" s="1359"/>
      <c r="R107" s="1344"/>
      <c r="S107" s="1344"/>
      <c r="T107" s="1344"/>
      <c r="U107" s="1344"/>
      <c r="V107" s="1344"/>
      <c r="W107" s="1344"/>
      <c r="X107" s="1344"/>
      <c r="Y107" s="1344"/>
      <c r="Z107" s="1344"/>
    </row>
    <row r="108" spans="1:26" ht="19.5" customHeight="1">
      <c r="A108" s="1335" t="s">
        <v>1510</v>
      </c>
      <c r="B108" s="1341" t="s">
        <v>800</v>
      </c>
      <c r="C108" s="1337"/>
      <c r="D108" s="1388">
        <f t="shared" ref="D108:L108" si="114">SUM(D109:D121)</f>
        <v>8450</v>
      </c>
      <c r="E108" s="1388">
        <f t="shared" si="114"/>
        <v>2600</v>
      </c>
      <c r="F108" s="1388">
        <f t="shared" si="114"/>
        <v>3945</v>
      </c>
      <c r="G108" s="1388">
        <f t="shared" si="114"/>
        <v>1905</v>
      </c>
      <c r="H108" s="1388">
        <f t="shared" si="114"/>
        <v>620</v>
      </c>
      <c r="I108" s="1388">
        <f t="shared" si="114"/>
        <v>380</v>
      </c>
      <c r="J108" s="1388">
        <f t="shared" si="114"/>
        <v>457</v>
      </c>
      <c r="K108" s="1388">
        <f t="shared" si="114"/>
        <v>93</v>
      </c>
      <c r="L108" s="1388">
        <f t="shared" si="114"/>
        <v>7830</v>
      </c>
      <c r="M108" s="1388">
        <f t="shared" ref="M108:O108" si="115">E108-I108</f>
        <v>2220</v>
      </c>
      <c r="N108" s="1388">
        <f t="shared" si="115"/>
        <v>3488</v>
      </c>
      <c r="O108" s="1388">
        <f t="shared" si="115"/>
        <v>1812</v>
      </c>
      <c r="P108" s="1415"/>
      <c r="Q108" s="1359"/>
      <c r="R108" s="1344"/>
      <c r="S108" s="1344"/>
      <c r="T108" s="1344"/>
      <c r="U108" s="1344"/>
      <c r="V108" s="1344"/>
      <c r="W108" s="1344"/>
      <c r="X108" s="1344"/>
      <c r="Y108" s="1344"/>
      <c r="Z108" s="1344"/>
    </row>
    <row r="109" spans="1:26" ht="19.5" customHeight="1">
      <c r="A109" s="1416">
        <v>1</v>
      </c>
      <c r="B109" s="1409" t="s">
        <v>1511</v>
      </c>
      <c r="C109" s="1410"/>
      <c r="D109" s="1411">
        <f t="shared" ref="D109:D112" si="116">E109+F109+G109</f>
        <v>650</v>
      </c>
      <c r="E109" s="1411">
        <v>200</v>
      </c>
      <c r="F109" s="1411">
        <v>295</v>
      </c>
      <c r="G109" s="1411">
        <v>155</v>
      </c>
      <c r="H109" s="1411">
        <f t="shared" ref="H109:H111" si="117">SUM(I109+J109+K109)</f>
        <v>140</v>
      </c>
      <c r="I109" s="1411">
        <v>50</v>
      </c>
      <c r="J109" s="1411">
        <v>59</v>
      </c>
      <c r="K109" s="1411">
        <v>31</v>
      </c>
      <c r="L109" s="1411">
        <f t="shared" ref="L109:O109" si="118">D109-H109</f>
        <v>510</v>
      </c>
      <c r="M109" s="1411">
        <f t="shared" si="118"/>
        <v>150</v>
      </c>
      <c r="N109" s="1411">
        <f t="shared" si="118"/>
        <v>236</v>
      </c>
      <c r="O109" s="1411">
        <f t="shared" si="118"/>
        <v>124</v>
      </c>
      <c r="P109" s="1363" t="s">
        <v>1392</v>
      </c>
      <c r="Q109" s="1359"/>
      <c r="R109" s="1344"/>
      <c r="S109" s="1344"/>
      <c r="T109" s="1344"/>
      <c r="U109" s="1344"/>
      <c r="V109" s="1344"/>
      <c r="W109" s="1344"/>
      <c r="X109" s="1344"/>
      <c r="Y109" s="1344"/>
      <c r="Z109" s="1344"/>
    </row>
    <row r="110" spans="1:26" ht="19.5" customHeight="1">
      <c r="A110" s="1416">
        <v>2</v>
      </c>
      <c r="B110" s="1409" t="s">
        <v>1512</v>
      </c>
      <c r="C110" s="1410"/>
      <c r="D110" s="1411">
        <f t="shared" si="116"/>
        <v>650</v>
      </c>
      <c r="E110" s="1411">
        <v>200</v>
      </c>
      <c r="F110" s="1411">
        <v>295</v>
      </c>
      <c r="G110" s="1411">
        <v>155</v>
      </c>
      <c r="H110" s="1411">
        <f t="shared" si="117"/>
        <v>130</v>
      </c>
      <c r="I110" s="1411">
        <v>40</v>
      </c>
      <c r="J110" s="1411">
        <v>59</v>
      </c>
      <c r="K110" s="1411">
        <v>31</v>
      </c>
      <c r="L110" s="1411">
        <f t="shared" ref="L110:O110" si="119">D110-H110</f>
        <v>520</v>
      </c>
      <c r="M110" s="1411">
        <f t="shared" si="119"/>
        <v>160</v>
      </c>
      <c r="N110" s="1411">
        <f t="shared" si="119"/>
        <v>236</v>
      </c>
      <c r="O110" s="1411">
        <f t="shared" si="119"/>
        <v>124</v>
      </c>
      <c r="P110" s="1363" t="s">
        <v>1513</v>
      </c>
      <c r="Q110" s="1359"/>
      <c r="R110" s="1344"/>
      <c r="S110" s="1344"/>
      <c r="T110" s="1344"/>
      <c r="U110" s="1344"/>
      <c r="V110" s="1344"/>
      <c r="W110" s="1344"/>
      <c r="X110" s="1344"/>
      <c r="Y110" s="1344"/>
      <c r="Z110" s="1344"/>
    </row>
    <row r="111" spans="1:26" ht="19.5" customHeight="1">
      <c r="A111" s="1416">
        <v>3</v>
      </c>
      <c r="B111" s="1409" t="s">
        <v>1514</v>
      </c>
      <c r="C111" s="1410"/>
      <c r="D111" s="1411">
        <f t="shared" si="116"/>
        <v>650</v>
      </c>
      <c r="E111" s="1411">
        <v>200</v>
      </c>
      <c r="F111" s="1411">
        <v>295</v>
      </c>
      <c r="G111" s="1411">
        <v>155</v>
      </c>
      <c r="H111" s="1411">
        <f t="shared" si="117"/>
        <v>130</v>
      </c>
      <c r="I111" s="1411">
        <v>40</v>
      </c>
      <c r="J111" s="1411">
        <v>59</v>
      </c>
      <c r="K111" s="1411">
        <v>31</v>
      </c>
      <c r="L111" s="1411">
        <f t="shared" ref="L111:O111" si="120">D111-H111</f>
        <v>520</v>
      </c>
      <c r="M111" s="1411">
        <f t="shared" si="120"/>
        <v>160</v>
      </c>
      <c r="N111" s="1411">
        <f t="shared" si="120"/>
        <v>236</v>
      </c>
      <c r="O111" s="1411">
        <f t="shared" si="120"/>
        <v>124</v>
      </c>
      <c r="P111" s="1363" t="s">
        <v>1513</v>
      </c>
      <c r="Q111" s="1359"/>
      <c r="R111" s="1344"/>
      <c r="S111" s="1344"/>
      <c r="T111" s="1344"/>
      <c r="U111" s="1344"/>
      <c r="V111" s="1344"/>
      <c r="W111" s="1344"/>
      <c r="X111" s="1344"/>
      <c r="Y111" s="1344"/>
      <c r="Z111" s="1344"/>
    </row>
    <row r="112" spans="1:26" ht="19.5" customHeight="1">
      <c r="A112" s="1416">
        <v>4</v>
      </c>
      <c r="B112" s="1412" t="s">
        <v>1515</v>
      </c>
      <c r="C112" s="1410"/>
      <c r="D112" s="1411">
        <f t="shared" si="116"/>
        <v>650</v>
      </c>
      <c r="E112" s="1411">
        <v>200</v>
      </c>
      <c r="F112" s="1411">
        <v>350</v>
      </c>
      <c r="G112" s="1411">
        <v>100</v>
      </c>
      <c r="H112" s="1411">
        <v>150</v>
      </c>
      <c r="I112" s="1411">
        <v>150</v>
      </c>
      <c r="J112" s="1411">
        <v>280</v>
      </c>
      <c r="K112" s="1411">
        <v>0</v>
      </c>
      <c r="L112" s="1411">
        <v>500</v>
      </c>
      <c r="M112" s="1411">
        <f>E112-I112</f>
        <v>50</v>
      </c>
      <c r="N112" s="1411">
        <v>70</v>
      </c>
      <c r="O112" s="1411">
        <f>G112-K112</f>
        <v>100</v>
      </c>
      <c r="P112" s="1363" t="s">
        <v>1516</v>
      </c>
      <c r="Q112" s="1359"/>
      <c r="R112" s="1344"/>
      <c r="S112" s="1344"/>
      <c r="T112" s="1344"/>
      <c r="U112" s="1344"/>
      <c r="V112" s="1344"/>
      <c r="W112" s="1344"/>
      <c r="X112" s="1344"/>
      <c r="Y112" s="1344"/>
      <c r="Z112" s="1344"/>
    </row>
    <row r="113" spans="1:26" ht="19.5" customHeight="1">
      <c r="A113" s="1416">
        <v>5</v>
      </c>
      <c r="B113" s="1412" t="s">
        <v>1517</v>
      </c>
      <c r="C113" s="1410"/>
      <c r="D113" s="1411">
        <f t="shared" ref="D113:D118" si="121">E113+F113+G114</f>
        <v>650</v>
      </c>
      <c r="E113" s="1411">
        <v>200</v>
      </c>
      <c r="F113" s="1411">
        <v>295</v>
      </c>
      <c r="G113" s="1417">
        <v>155</v>
      </c>
      <c r="H113" s="1411">
        <v>0</v>
      </c>
      <c r="I113" s="1411">
        <v>30</v>
      </c>
      <c r="J113" s="1411">
        <v>0</v>
      </c>
      <c r="K113" s="1411">
        <v>0</v>
      </c>
      <c r="L113" s="1411">
        <f t="shared" ref="L113:N113" si="122">D113-H113</f>
        <v>650</v>
      </c>
      <c r="M113" s="1411">
        <f t="shared" si="122"/>
        <v>170</v>
      </c>
      <c r="N113" s="1411">
        <f t="shared" si="122"/>
        <v>295</v>
      </c>
      <c r="O113" s="1411">
        <f t="shared" ref="O113:O119" si="123">G114-K113</f>
        <v>155</v>
      </c>
      <c r="P113" s="1363"/>
      <c r="Q113" s="1359"/>
      <c r="R113" s="1344"/>
      <c r="S113" s="1344"/>
      <c r="T113" s="1344"/>
      <c r="U113" s="1344"/>
      <c r="V113" s="1344"/>
      <c r="W113" s="1344"/>
      <c r="X113" s="1344"/>
      <c r="Y113" s="1344"/>
      <c r="Z113" s="1344"/>
    </row>
    <row r="114" spans="1:26" ht="19.5" customHeight="1">
      <c r="A114" s="1416">
        <v>6</v>
      </c>
      <c r="B114" s="1412" t="s">
        <v>1518</v>
      </c>
      <c r="C114" s="1410"/>
      <c r="D114" s="1411">
        <f t="shared" si="121"/>
        <v>650</v>
      </c>
      <c r="E114" s="1411">
        <v>200</v>
      </c>
      <c r="F114" s="1411">
        <v>295</v>
      </c>
      <c r="G114" s="1411">
        <v>155</v>
      </c>
      <c r="H114" s="1411">
        <v>0</v>
      </c>
      <c r="I114" s="1411">
        <v>0</v>
      </c>
      <c r="J114" s="1411">
        <v>0</v>
      </c>
      <c r="K114" s="1411">
        <v>0</v>
      </c>
      <c r="L114" s="1411">
        <f t="shared" ref="L114:N114" si="124">D114-H114</f>
        <v>650</v>
      </c>
      <c r="M114" s="1411">
        <f t="shared" si="124"/>
        <v>200</v>
      </c>
      <c r="N114" s="1411">
        <f t="shared" si="124"/>
        <v>295</v>
      </c>
      <c r="O114" s="1411">
        <f t="shared" si="123"/>
        <v>155</v>
      </c>
      <c r="P114" s="1363"/>
      <c r="Q114" s="1359"/>
      <c r="R114" s="1344"/>
      <c r="S114" s="1344"/>
      <c r="T114" s="1344"/>
      <c r="U114" s="1344"/>
      <c r="V114" s="1344"/>
      <c r="W114" s="1344"/>
      <c r="X114" s="1344"/>
      <c r="Y114" s="1344"/>
      <c r="Z114" s="1344"/>
    </row>
    <row r="115" spans="1:26" ht="19.5" customHeight="1">
      <c r="A115" s="1416">
        <v>7</v>
      </c>
      <c r="B115" s="1412" t="s">
        <v>1519</v>
      </c>
      <c r="C115" s="1410"/>
      <c r="D115" s="1411">
        <f t="shared" si="121"/>
        <v>650</v>
      </c>
      <c r="E115" s="1411">
        <v>200</v>
      </c>
      <c r="F115" s="1411">
        <v>295</v>
      </c>
      <c r="G115" s="1411">
        <v>155</v>
      </c>
      <c r="H115" s="1411">
        <f t="shared" ref="H115:H121" si="125">SUM(I115+J115+K115)</f>
        <v>0</v>
      </c>
      <c r="I115" s="1411">
        <v>0</v>
      </c>
      <c r="J115" s="1411">
        <v>0</v>
      </c>
      <c r="K115" s="1411">
        <v>0</v>
      </c>
      <c r="L115" s="1411">
        <f t="shared" ref="L115:N115" si="126">D115-H115</f>
        <v>650</v>
      </c>
      <c r="M115" s="1411">
        <f t="shared" si="126"/>
        <v>200</v>
      </c>
      <c r="N115" s="1411">
        <f t="shared" si="126"/>
        <v>295</v>
      </c>
      <c r="O115" s="1411">
        <f t="shared" si="123"/>
        <v>155</v>
      </c>
      <c r="P115" s="1363"/>
      <c r="Q115" s="1359"/>
      <c r="R115" s="1344"/>
      <c r="S115" s="1344"/>
      <c r="T115" s="1344"/>
      <c r="U115" s="1344"/>
      <c r="V115" s="1344"/>
      <c r="W115" s="1344"/>
      <c r="X115" s="1344"/>
      <c r="Y115" s="1344"/>
      <c r="Z115" s="1344"/>
    </row>
    <row r="116" spans="1:26" ht="19.5" customHeight="1">
      <c r="A116" s="1416">
        <v>8</v>
      </c>
      <c r="B116" s="1412" t="s">
        <v>1520</v>
      </c>
      <c r="C116" s="1410"/>
      <c r="D116" s="1411">
        <f t="shared" si="121"/>
        <v>650</v>
      </c>
      <c r="E116" s="1411">
        <v>200</v>
      </c>
      <c r="F116" s="1411">
        <v>295</v>
      </c>
      <c r="G116" s="1411">
        <v>155</v>
      </c>
      <c r="H116" s="1411">
        <f t="shared" si="125"/>
        <v>30</v>
      </c>
      <c r="I116" s="1411">
        <v>30</v>
      </c>
      <c r="J116" s="1411">
        <v>0</v>
      </c>
      <c r="K116" s="1411">
        <v>0</v>
      </c>
      <c r="L116" s="1411">
        <f t="shared" ref="L116:N116" si="127">D116-H116</f>
        <v>620</v>
      </c>
      <c r="M116" s="1411">
        <f t="shared" si="127"/>
        <v>170</v>
      </c>
      <c r="N116" s="1411">
        <f t="shared" si="127"/>
        <v>295</v>
      </c>
      <c r="O116" s="1411">
        <f t="shared" si="123"/>
        <v>155</v>
      </c>
      <c r="P116" s="1363" t="s">
        <v>1521</v>
      </c>
      <c r="Q116" s="1359"/>
      <c r="R116" s="1344"/>
      <c r="S116" s="1344"/>
      <c r="T116" s="1344"/>
      <c r="U116" s="1344"/>
      <c r="V116" s="1344"/>
      <c r="W116" s="1344"/>
      <c r="X116" s="1344"/>
      <c r="Y116" s="1344"/>
      <c r="Z116" s="1344"/>
    </row>
    <row r="117" spans="1:26" ht="19.5" customHeight="1">
      <c r="A117" s="1416">
        <v>9</v>
      </c>
      <c r="B117" s="1412" t="s">
        <v>1522</v>
      </c>
      <c r="C117" s="1410"/>
      <c r="D117" s="1411">
        <f t="shared" si="121"/>
        <v>650</v>
      </c>
      <c r="E117" s="1411">
        <v>200</v>
      </c>
      <c r="F117" s="1411">
        <v>295</v>
      </c>
      <c r="G117" s="1411">
        <v>155</v>
      </c>
      <c r="H117" s="1411">
        <f t="shared" si="125"/>
        <v>0</v>
      </c>
      <c r="I117" s="1411">
        <v>0</v>
      </c>
      <c r="J117" s="1411">
        <v>0</v>
      </c>
      <c r="K117" s="1411">
        <v>0</v>
      </c>
      <c r="L117" s="1411">
        <f t="shared" ref="L117:N117" si="128">D117-H117</f>
        <v>650</v>
      </c>
      <c r="M117" s="1411">
        <f t="shared" si="128"/>
        <v>200</v>
      </c>
      <c r="N117" s="1411">
        <f t="shared" si="128"/>
        <v>295</v>
      </c>
      <c r="O117" s="1411">
        <f t="shared" si="123"/>
        <v>155</v>
      </c>
      <c r="P117" s="1363"/>
      <c r="Q117" s="1359"/>
      <c r="R117" s="1344"/>
      <c r="S117" s="1344"/>
      <c r="T117" s="1344"/>
      <c r="U117" s="1344"/>
      <c r="V117" s="1344"/>
      <c r="W117" s="1344"/>
      <c r="X117" s="1344"/>
      <c r="Y117" s="1344"/>
      <c r="Z117" s="1344"/>
    </row>
    <row r="118" spans="1:26" ht="19.5" customHeight="1">
      <c r="A118" s="1416">
        <v>10</v>
      </c>
      <c r="B118" s="1412" t="s">
        <v>1523</v>
      </c>
      <c r="C118" s="1410"/>
      <c r="D118" s="1411">
        <f t="shared" si="121"/>
        <v>650</v>
      </c>
      <c r="E118" s="1411">
        <v>200</v>
      </c>
      <c r="F118" s="1411">
        <v>295</v>
      </c>
      <c r="G118" s="1411">
        <v>155</v>
      </c>
      <c r="H118" s="1411">
        <f t="shared" si="125"/>
        <v>0</v>
      </c>
      <c r="I118" s="1411">
        <v>0</v>
      </c>
      <c r="J118" s="1411">
        <v>0</v>
      </c>
      <c r="K118" s="1411">
        <v>0</v>
      </c>
      <c r="L118" s="1411">
        <f t="shared" ref="L118:N118" si="129">D118-H118</f>
        <v>650</v>
      </c>
      <c r="M118" s="1411">
        <f t="shared" si="129"/>
        <v>200</v>
      </c>
      <c r="N118" s="1411">
        <f t="shared" si="129"/>
        <v>295</v>
      </c>
      <c r="O118" s="1411">
        <f t="shared" si="123"/>
        <v>155</v>
      </c>
      <c r="P118" s="1363" t="s">
        <v>1524</v>
      </c>
      <c r="Q118" s="1359"/>
      <c r="R118" s="1344"/>
      <c r="S118" s="1344"/>
      <c r="T118" s="1344"/>
      <c r="U118" s="1344"/>
      <c r="V118" s="1344"/>
      <c r="W118" s="1344"/>
      <c r="X118" s="1344"/>
      <c r="Y118" s="1344"/>
      <c r="Z118" s="1344"/>
    </row>
    <row r="119" spans="1:26" ht="19.5" customHeight="1">
      <c r="A119" s="1416">
        <v>11</v>
      </c>
      <c r="B119" s="1412" t="s">
        <v>1525</v>
      </c>
      <c r="C119" s="1410"/>
      <c r="D119" s="1411">
        <v>650</v>
      </c>
      <c r="E119" s="1411">
        <v>200</v>
      </c>
      <c r="F119" s="1411">
        <v>295</v>
      </c>
      <c r="G119" s="1411">
        <v>155</v>
      </c>
      <c r="H119" s="1411">
        <f t="shared" si="125"/>
        <v>40</v>
      </c>
      <c r="I119" s="1411">
        <v>40</v>
      </c>
      <c r="J119" s="1411">
        <v>0</v>
      </c>
      <c r="K119" s="1411">
        <v>0</v>
      </c>
      <c r="L119" s="1411">
        <f>D119-H119</f>
        <v>610</v>
      </c>
      <c r="M119" s="1411">
        <v>200</v>
      </c>
      <c r="N119" s="1411">
        <f>F119-J119</f>
        <v>295</v>
      </c>
      <c r="O119" s="1411">
        <f t="shared" si="123"/>
        <v>100</v>
      </c>
      <c r="P119" s="1415"/>
      <c r="Q119" s="1359"/>
      <c r="R119" s="1344"/>
      <c r="S119" s="1344"/>
      <c r="T119" s="1344"/>
      <c r="U119" s="1344"/>
      <c r="V119" s="1344"/>
      <c r="W119" s="1344"/>
      <c r="X119" s="1344"/>
      <c r="Y119" s="1344"/>
      <c r="Z119" s="1344"/>
    </row>
    <row r="120" spans="1:26" ht="19.5" customHeight="1">
      <c r="A120" s="1416">
        <v>12</v>
      </c>
      <c r="B120" s="1414" t="s">
        <v>1526</v>
      </c>
      <c r="C120" s="1410"/>
      <c r="D120" s="1411">
        <f t="shared" ref="D120:D121" si="130">E120+F120+G120</f>
        <v>650</v>
      </c>
      <c r="E120" s="1411">
        <v>200</v>
      </c>
      <c r="F120" s="1411">
        <v>350</v>
      </c>
      <c r="G120" s="1411">
        <v>100</v>
      </c>
      <c r="H120" s="1411">
        <f t="shared" si="125"/>
        <v>0</v>
      </c>
      <c r="I120" s="1411">
        <v>0</v>
      </c>
      <c r="J120" s="1411">
        <v>0</v>
      </c>
      <c r="K120" s="1411">
        <v>0</v>
      </c>
      <c r="L120" s="1411">
        <f t="shared" ref="L120:L121" si="131">SUM(M120:O120)</f>
        <v>650</v>
      </c>
      <c r="M120" s="1411">
        <f t="shared" ref="M120:O120" si="132">E120-I120</f>
        <v>200</v>
      </c>
      <c r="N120" s="1411">
        <f t="shared" si="132"/>
        <v>350</v>
      </c>
      <c r="O120" s="1411">
        <f t="shared" si="132"/>
        <v>100</v>
      </c>
      <c r="P120" s="1415"/>
      <c r="Q120" s="1359"/>
      <c r="R120" s="1344"/>
      <c r="S120" s="1344"/>
      <c r="T120" s="1344"/>
      <c r="U120" s="1344"/>
      <c r="V120" s="1344"/>
      <c r="W120" s="1344"/>
      <c r="X120" s="1344"/>
      <c r="Y120" s="1344"/>
      <c r="Z120" s="1344"/>
    </row>
    <row r="121" spans="1:26" ht="19.5" customHeight="1">
      <c r="A121" s="1416">
        <v>13</v>
      </c>
      <c r="B121" s="1414" t="s">
        <v>1527</v>
      </c>
      <c r="C121" s="1410"/>
      <c r="D121" s="1411">
        <f t="shared" si="130"/>
        <v>650</v>
      </c>
      <c r="E121" s="1411">
        <v>200</v>
      </c>
      <c r="F121" s="1411">
        <v>295</v>
      </c>
      <c r="G121" s="1411">
        <v>155</v>
      </c>
      <c r="H121" s="1411">
        <f t="shared" si="125"/>
        <v>0</v>
      </c>
      <c r="I121" s="1411">
        <v>0</v>
      </c>
      <c r="J121" s="1411">
        <v>0</v>
      </c>
      <c r="K121" s="1411">
        <v>0</v>
      </c>
      <c r="L121" s="1411">
        <f t="shared" si="131"/>
        <v>650</v>
      </c>
      <c r="M121" s="1411">
        <f t="shared" ref="M121:O121" si="133">E121-I121</f>
        <v>200</v>
      </c>
      <c r="N121" s="1411">
        <f t="shared" si="133"/>
        <v>295</v>
      </c>
      <c r="O121" s="1411">
        <f t="shared" si="133"/>
        <v>155</v>
      </c>
      <c r="P121" s="1415"/>
      <c r="Q121" s="1359"/>
      <c r="R121" s="1344"/>
      <c r="S121" s="1344"/>
      <c r="T121" s="1344"/>
      <c r="U121" s="1344"/>
      <c r="V121" s="1344"/>
      <c r="W121" s="1344"/>
      <c r="X121" s="1344"/>
      <c r="Y121" s="1344"/>
      <c r="Z121" s="1344"/>
    </row>
    <row r="122" spans="1:26" ht="19.5" customHeight="1">
      <c r="A122" s="1360" t="s">
        <v>1528</v>
      </c>
      <c r="B122" s="1341" t="s">
        <v>836</v>
      </c>
      <c r="C122" s="1361"/>
      <c r="D122" s="1388">
        <f t="shared" ref="D122:L122" si="134">SUM(D123:D130)</f>
        <v>5200</v>
      </c>
      <c r="E122" s="1388">
        <f t="shared" si="134"/>
        <v>1600</v>
      </c>
      <c r="F122" s="1388">
        <f t="shared" si="134"/>
        <v>2365</v>
      </c>
      <c r="G122" s="1388">
        <f t="shared" si="134"/>
        <v>1235</v>
      </c>
      <c r="H122" s="1388">
        <f t="shared" si="134"/>
        <v>952.55</v>
      </c>
      <c r="I122" s="1388">
        <f t="shared" si="134"/>
        <v>300</v>
      </c>
      <c r="J122" s="1388">
        <f t="shared" si="134"/>
        <v>444.3</v>
      </c>
      <c r="K122" s="1388">
        <f t="shared" si="134"/>
        <v>208.3</v>
      </c>
      <c r="L122" s="1388">
        <f t="shared" si="134"/>
        <v>4247.3999999999996</v>
      </c>
      <c r="M122" s="1388">
        <f t="shared" ref="M122:O122" si="135">E122-I122</f>
        <v>1300</v>
      </c>
      <c r="N122" s="1388">
        <f t="shared" si="135"/>
        <v>1920.7</v>
      </c>
      <c r="O122" s="1388">
        <f t="shared" si="135"/>
        <v>1026.7</v>
      </c>
      <c r="P122" s="1362"/>
      <c r="Q122" s="1359"/>
      <c r="R122" s="1344"/>
      <c r="S122" s="1344"/>
      <c r="T122" s="1344"/>
      <c r="U122" s="1344"/>
      <c r="V122" s="1344"/>
      <c r="W122" s="1344"/>
      <c r="X122" s="1344"/>
      <c r="Y122" s="1344"/>
      <c r="Z122" s="1344"/>
    </row>
    <row r="123" spans="1:26" ht="19.5" customHeight="1">
      <c r="A123" s="1408">
        <v>1</v>
      </c>
      <c r="B123" s="1418" t="s">
        <v>1529</v>
      </c>
      <c r="C123" s="1419" t="s">
        <v>1530</v>
      </c>
      <c r="D123" s="1420">
        <v>650</v>
      </c>
      <c r="E123" s="1420">
        <v>200</v>
      </c>
      <c r="F123" s="1420">
        <v>295</v>
      </c>
      <c r="G123" s="1420">
        <v>155</v>
      </c>
      <c r="H123" s="1420">
        <f>(I123+J123+K123)</f>
        <v>325</v>
      </c>
      <c r="I123" s="1420">
        <v>100</v>
      </c>
      <c r="J123" s="1420">
        <v>147.5</v>
      </c>
      <c r="K123" s="1420">
        <v>77.5</v>
      </c>
      <c r="L123" s="1420">
        <f>(D123-H123)</f>
        <v>325</v>
      </c>
      <c r="M123" s="1420">
        <v>100</v>
      </c>
      <c r="N123" s="1420">
        <v>147.5</v>
      </c>
      <c r="O123" s="1420">
        <v>77.5</v>
      </c>
      <c r="P123" s="1421" t="s">
        <v>1531</v>
      </c>
      <c r="Q123" s="1359"/>
      <c r="R123" s="1344"/>
      <c r="S123" s="1344"/>
      <c r="T123" s="1344"/>
      <c r="U123" s="1344"/>
      <c r="V123" s="1344"/>
      <c r="W123" s="1344"/>
      <c r="X123" s="1344"/>
      <c r="Y123" s="1344"/>
      <c r="Z123" s="1344"/>
    </row>
    <row r="124" spans="1:26" ht="19.5" customHeight="1">
      <c r="A124" s="1408">
        <v>2</v>
      </c>
      <c r="B124" s="1422" t="s">
        <v>1532</v>
      </c>
      <c r="C124" s="1419" t="s">
        <v>1533</v>
      </c>
      <c r="D124" s="1420">
        <v>650</v>
      </c>
      <c r="E124" s="1420">
        <v>200</v>
      </c>
      <c r="F124" s="1420">
        <v>270</v>
      </c>
      <c r="G124" s="1420">
        <v>180</v>
      </c>
      <c r="H124" s="1420">
        <v>0</v>
      </c>
      <c r="I124" s="1420">
        <v>0</v>
      </c>
      <c r="J124" s="1420">
        <v>0</v>
      </c>
      <c r="K124" s="1420">
        <v>0</v>
      </c>
      <c r="L124" s="1420">
        <v>650</v>
      </c>
      <c r="M124" s="1420">
        <v>200</v>
      </c>
      <c r="N124" s="1420">
        <v>270</v>
      </c>
      <c r="O124" s="1420">
        <v>180</v>
      </c>
      <c r="P124" s="1421"/>
      <c r="Q124" s="1359"/>
      <c r="R124" s="1344"/>
      <c r="S124" s="1344"/>
      <c r="T124" s="1344"/>
      <c r="U124" s="1344"/>
      <c r="V124" s="1344"/>
      <c r="W124" s="1344"/>
      <c r="X124" s="1344"/>
      <c r="Y124" s="1344"/>
      <c r="Z124" s="1344"/>
    </row>
    <row r="125" spans="1:26" ht="19.5" customHeight="1">
      <c r="A125" s="1408">
        <v>3</v>
      </c>
      <c r="B125" s="1423" t="s">
        <v>1534</v>
      </c>
      <c r="C125" s="1424" t="s">
        <v>1530</v>
      </c>
      <c r="D125" s="1420">
        <v>650</v>
      </c>
      <c r="E125" s="1425">
        <v>200</v>
      </c>
      <c r="F125" s="1425">
        <v>295</v>
      </c>
      <c r="G125" s="1425">
        <v>155</v>
      </c>
      <c r="H125" s="1425">
        <v>130</v>
      </c>
      <c r="I125" s="1425">
        <v>40</v>
      </c>
      <c r="J125" s="1425">
        <v>59</v>
      </c>
      <c r="K125" s="1425">
        <v>31</v>
      </c>
      <c r="L125" s="1425">
        <v>520</v>
      </c>
      <c r="M125" s="1425">
        <v>160</v>
      </c>
      <c r="N125" s="1425">
        <v>236</v>
      </c>
      <c r="O125" s="1425">
        <v>124</v>
      </c>
      <c r="P125" s="1426" t="s">
        <v>1535</v>
      </c>
      <c r="Q125" s="1359"/>
      <c r="R125" s="1344"/>
      <c r="S125" s="1344"/>
      <c r="T125" s="1344"/>
      <c r="U125" s="1344"/>
      <c r="V125" s="1344"/>
      <c r="W125" s="1344"/>
      <c r="X125" s="1344"/>
      <c r="Y125" s="1344"/>
      <c r="Z125" s="1344"/>
    </row>
    <row r="126" spans="1:26" ht="19.5" customHeight="1">
      <c r="A126" s="1408">
        <v>4</v>
      </c>
      <c r="B126" s="1423" t="s">
        <v>1536</v>
      </c>
      <c r="C126" s="1424" t="s">
        <v>1537</v>
      </c>
      <c r="D126" s="1420">
        <v>650</v>
      </c>
      <c r="E126" s="1425">
        <v>200</v>
      </c>
      <c r="F126" s="1425">
        <v>270</v>
      </c>
      <c r="G126" s="1425">
        <v>180</v>
      </c>
      <c r="H126" s="1425">
        <v>0</v>
      </c>
      <c r="I126" s="1425">
        <v>0</v>
      </c>
      <c r="J126" s="1425">
        <v>0</v>
      </c>
      <c r="K126" s="1425">
        <v>0</v>
      </c>
      <c r="L126" s="1425">
        <v>650</v>
      </c>
      <c r="M126" s="1425">
        <v>200</v>
      </c>
      <c r="N126" s="1425">
        <v>270</v>
      </c>
      <c r="O126" s="1425">
        <v>180</v>
      </c>
      <c r="P126" s="1426"/>
      <c r="Q126" s="1359"/>
      <c r="R126" s="1344"/>
      <c r="S126" s="1344"/>
      <c r="T126" s="1344"/>
      <c r="U126" s="1344"/>
      <c r="V126" s="1344"/>
      <c r="W126" s="1344"/>
      <c r="X126" s="1344"/>
      <c r="Y126" s="1344"/>
      <c r="Z126" s="1344"/>
    </row>
    <row r="127" spans="1:26" ht="19.5" customHeight="1">
      <c r="A127" s="1408">
        <v>5</v>
      </c>
      <c r="B127" s="1423" t="s">
        <v>1538</v>
      </c>
      <c r="C127" s="1424" t="s">
        <v>1530</v>
      </c>
      <c r="D127" s="1420">
        <v>650</v>
      </c>
      <c r="E127" s="1425">
        <v>200</v>
      </c>
      <c r="F127" s="1425">
        <v>295</v>
      </c>
      <c r="G127" s="1425">
        <v>155</v>
      </c>
      <c r="H127" s="1425">
        <v>97.55</v>
      </c>
      <c r="I127" s="1425">
        <v>30</v>
      </c>
      <c r="J127" s="1425">
        <v>44.3</v>
      </c>
      <c r="K127" s="1425">
        <v>23.3</v>
      </c>
      <c r="L127" s="1425">
        <v>552.4</v>
      </c>
      <c r="M127" s="1425">
        <v>170</v>
      </c>
      <c r="N127" s="1425">
        <v>250.7</v>
      </c>
      <c r="O127" s="1425">
        <v>131.69999999999999</v>
      </c>
      <c r="P127" s="1426" t="s">
        <v>1539</v>
      </c>
      <c r="Q127" s="1359"/>
      <c r="R127" s="1344"/>
      <c r="S127" s="1344"/>
      <c r="T127" s="1344"/>
      <c r="U127" s="1344"/>
      <c r="V127" s="1344"/>
      <c r="W127" s="1344"/>
      <c r="X127" s="1344"/>
      <c r="Y127" s="1344"/>
      <c r="Z127" s="1344"/>
    </row>
    <row r="128" spans="1:26" ht="19.5" customHeight="1">
      <c r="A128" s="1408">
        <v>6</v>
      </c>
      <c r="B128" s="1427" t="s">
        <v>1540</v>
      </c>
      <c r="C128" s="1424" t="s">
        <v>1530</v>
      </c>
      <c r="D128" s="1420">
        <v>650</v>
      </c>
      <c r="E128" s="1425">
        <v>200</v>
      </c>
      <c r="F128" s="1425">
        <v>295</v>
      </c>
      <c r="G128" s="1425">
        <v>155</v>
      </c>
      <c r="H128" s="1425">
        <v>130</v>
      </c>
      <c r="I128" s="1425">
        <v>40</v>
      </c>
      <c r="J128" s="1425">
        <v>59</v>
      </c>
      <c r="K128" s="1425">
        <v>31</v>
      </c>
      <c r="L128" s="1425">
        <v>520</v>
      </c>
      <c r="M128" s="1425">
        <v>160</v>
      </c>
      <c r="N128" s="1425">
        <v>236</v>
      </c>
      <c r="O128" s="1425">
        <v>124</v>
      </c>
      <c r="P128" s="1426" t="s">
        <v>1535</v>
      </c>
      <c r="Q128" s="1359"/>
      <c r="R128" s="1344"/>
      <c r="S128" s="1344"/>
      <c r="T128" s="1344"/>
      <c r="U128" s="1344"/>
      <c r="V128" s="1344"/>
      <c r="W128" s="1344"/>
      <c r="X128" s="1344"/>
      <c r="Y128" s="1344"/>
      <c r="Z128" s="1344"/>
    </row>
    <row r="129" spans="1:26" ht="19.5" customHeight="1">
      <c r="A129" s="1408">
        <v>7</v>
      </c>
      <c r="B129" s="1423" t="s">
        <v>1541</v>
      </c>
      <c r="C129" s="1424" t="s">
        <v>1542</v>
      </c>
      <c r="D129" s="1420">
        <v>650</v>
      </c>
      <c r="E129" s="1425">
        <v>200</v>
      </c>
      <c r="F129" s="1425">
        <v>350</v>
      </c>
      <c r="G129" s="1425">
        <v>100</v>
      </c>
      <c r="H129" s="1425">
        <v>205</v>
      </c>
      <c r="I129" s="1425">
        <v>70</v>
      </c>
      <c r="J129" s="1425">
        <v>105</v>
      </c>
      <c r="K129" s="1425">
        <v>30</v>
      </c>
      <c r="L129" s="1425">
        <v>445</v>
      </c>
      <c r="M129" s="1425">
        <v>140</v>
      </c>
      <c r="N129" s="1425">
        <v>206.5</v>
      </c>
      <c r="O129" s="1425">
        <v>46.5</v>
      </c>
      <c r="P129" s="1426" t="s">
        <v>1543</v>
      </c>
      <c r="Q129" s="1359"/>
      <c r="R129" s="1344"/>
      <c r="S129" s="1344"/>
      <c r="T129" s="1344"/>
      <c r="U129" s="1344"/>
      <c r="V129" s="1344"/>
      <c r="W129" s="1344"/>
      <c r="X129" s="1344"/>
      <c r="Y129" s="1344"/>
      <c r="Z129" s="1344"/>
    </row>
    <row r="130" spans="1:26" ht="19.5" customHeight="1">
      <c r="A130" s="1408">
        <v>8</v>
      </c>
      <c r="B130" s="1423" t="s">
        <v>1544</v>
      </c>
      <c r="C130" s="1424" t="s">
        <v>1530</v>
      </c>
      <c r="D130" s="1420">
        <v>650</v>
      </c>
      <c r="E130" s="1425">
        <v>200</v>
      </c>
      <c r="F130" s="1425">
        <v>295</v>
      </c>
      <c r="G130" s="1425">
        <v>155</v>
      </c>
      <c r="H130" s="1425">
        <f>(I130+J130+K130)</f>
        <v>65</v>
      </c>
      <c r="I130" s="1425">
        <v>20</v>
      </c>
      <c r="J130" s="1425">
        <v>29.5</v>
      </c>
      <c r="K130" s="1425">
        <v>15.5</v>
      </c>
      <c r="L130" s="1425">
        <f>(M130+N130+O130)</f>
        <v>585</v>
      </c>
      <c r="M130" s="1425">
        <v>180</v>
      </c>
      <c r="N130" s="1425">
        <v>265.5</v>
      </c>
      <c r="O130" s="1425">
        <v>139.5</v>
      </c>
      <c r="P130" s="1426" t="s">
        <v>1545</v>
      </c>
      <c r="Q130" s="1359"/>
      <c r="R130" s="1344"/>
      <c r="S130" s="1344"/>
      <c r="T130" s="1344"/>
      <c r="U130" s="1344"/>
      <c r="V130" s="1344"/>
      <c r="W130" s="1344"/>
      <c r="X130" s="1344"/>
      <c r="Y130" s="1344"/>
      <c r="Z130" s="1344"/>
    </row>
    <row r="131" spans="1:26" ht="19.5" customHeight="1">
      <c r="A131" s="1360" t="s">
        <v>1546</v>
      </c>
      <c r="B131" s="1341" t="s">
        <v>1547</v>
      </c>
      <c r="C131" s="1361"/>
      <c r="D131" s="1388">
        <f t="shared" ref="D131:L131" si="136">SUM(D132:D145)</f>
        <v>9100</v>
      </c>
      <c r="E131" s="1388">
        <f t="shared" si="136"/>
        <v>2870</v>
      </c>
      <c r="F131" s="1388">
        <f t="shared" si="136"/>
        <v>3750</v>
      </c>
      <c r="G131" s="1388">
        <f t="shared" si="136"/>
        <v>2480</v>
      </c>
      <c r="H131" s="1388">
        <f t="shared" si="136"/>
        <v>986</v>
      </c>
      <c r="I131" s="1388">
        <f t="shared" si="136"/>
        <v>350</v>
      </c>
      <c r="J131" s="1388">
        <f t="shared" si="136"/>
        <v>333</v>
      </c>
      <c r="K131" s="1388">
        <f t="shared" si="136"/>
        <v>303</v>
      </c>
      <c r="L131" s="1388">
        <f t="shared" si="136"/>
        <v>8114</v>
      </c>
      <c r="M131" s="1388">
        <f t="shared" ref="M131:O131" si="137">E131-I131</f>
        <v>2520</v>
      </c>
      <c r="N131" s="1388">
        <f t="shared" si="137"/>
        <v>3417</v>
      </c>
      <c r="O131" s="1388">
        <f t="shared" si="137"/>
        <v>2177</v>
      </c>
      <c r="P131" s="1362"/>
      <c r="Q131" s="1359"/>
      <c r="R131" s="1344"/>
      <c r="S131" s="1344"/>
      <c r="T131" s="1344"/>
      <c r="U131" s="1344"/>
      <c r="V131" s="1344"/>
      <c r="W131" s="1344"/>
      <c r="X131" s="1344"/>
      <c r="Y131" s="1344"/>
      <c r="Z131" s="1344"/>
    </row>
    <row r="132" spans="1:26" ht="19.5" customHeight="1">
      <c r="A132" s="1408">
        <v>1</v>
      </c>
      <c r="B132" s="1409" t="s">
        <v>1548</v>
      </c>
      <c r="C132" s="1410" t="s">
        <v>1464</v>
      </c>
      <c r="D132" s="1411">
        <f t="shared" ref="D132:D145" si="138">E132+F132+G132</f>
        <v>650</v>
      </c>
      <c r="E132" s="1411">
        <v>200</v>
      </c>
      <c r="F132" s="1411">
        <v>235</v>
      </c>
      <c r="G132" s="1411">
        <v>215</v>
      </c>
      <c r="H132" s="1411">
        <f t="shared" ref="H132:H134" si="139">SUM(I132+J132+K132)</f>
        <v>0</v>
      </c>
      <c r="I132" s="1411">
        <v>0</v>
      </c>
      <c r="J132" s="1411"/>
      <c r="K132" s="1411"/>
      <c r="L132" s="1411">
        <f t="shared" ref="L132:O132" si="140">D132-H132</f>
        <v>650</v>
      </c>
      <c r="M132" s="1411">
        <f t="shared" si="140"/>
        <v>200</v>
      </c>
      <c r="N132" s="1411">
        <f t="shared" si="140"/>
        <v>235</v>
      </c>
      <c r="O132" s="1411">
        <f t="shared" si="140"/>
        <v>215</v>
      </c>
      <c r="P132" s="1363"/>
      <c r="Q132" s="1359"/>
      <c r="R132" s="1344"/>
      <c r="S132" s="1344"/>
      <c r="T132" s="1344"/>
      <c r="U132" s="1344"/>
      <c r="V132" s="1344"/>
      <c r="W132" s="1344"/>
      <c r="X132" s="1344"/>
      <c r="Y132" s="1344"/>
      <c r="Z132" s="1344"/>
    </row>
    <row r="133" spans="1:26" ht="19.5" customHeight="1">
      <c r="A133" s="1408">
        <v>2</v>
      </c>
      <c r="B133" s="1409" t="s">
        <v>1549</v>
      </c>
      <c r="C133" s="1410" t="s">
        <v>1464</v>
      </c>
      <c r="D133" s="1411">
        <f t="shared" si="138"/>
        <v>650</v>
      </c>
      <c r="E133" s="1411">
        <v>200</v>
      </c>
      <c r="F133" s="1411">
        <v>295</v>
      </c>
      <c r="G133" s="1411">
        <v>155</v>
      </c>
      <c r="H133" s="1411">
        <f t="shared" si="139"/>
        <v>130</v>
      </c>
      <c r="I133" s="1411">
        <v>40</v>
      </c>
      <c r="J133" s="1411">
        <v>59</v>
      </c>
      <c r="K133" s="1411">
        <v>31</v>
      </c>
      <c r="L133" s="1411">
        <f t="shared" ref="L133:O133" si="141">D133-H133</f>
        <v>520</v>
      </c>
      <c r="M133" s="1411">
        <f t="shared" si="141"/>
        <v>160</v>
      </c>
      <c r="N133" s="1411">
        <f t="shared" si="141"/>
        <v>236</v>
      </c>
      <c r="O133" s="1411">
        <f t="shared" si="141"/>
        <v>124</v>
      </c>
      <c r="P133" s="1363" t="s">
        <v>1550</v>
      </c>
      <c r="Q133" s="1359"/>
      <c r="R133" s="1344"/>
      <c r="S133" s="1344"/>
      <c r="T133" s="1344"/>
      <c r="U133" s="1344"/>
      <c r="V133" s="1344"/>
      <c r="W133" s="1344"/>
      <c r="X133" s="1344"/>
      <c r="Y133" s="1344"/>
      <c r="Z133" s="1344"/>
    </row>
    <row r="134" spans="1:26" ht="19.5" customHeight="1">
      <c r="A134" s="1408">
        <v>3</v>
      </c>
      <c r="B134" s="1409" t="s">
        <v>1551</v>
      </c>
      <c r="C134" s="1410" t="s">
        <v>1464</v>
      </c>
      <c r="D134" s="1411">
        <f t="shared" si="138"/>
        <v>650</v>
      </c>
      <c r="E134" s="1411">
        <v>200</v>
      </c>
      <c r="F134" s="1411">
        <v>225</v>
      </c>
      <c r="G134" s="1411">
        <v>225</v>
      </c>
      <c r="H134" s="1411">
        <f t="shared" si="139"/>
        <v>65</v>
      </c>
      <c r="I134" s="1411">
        <v>20</v>
      </c>
      <c r="J134" s="1411">
        <v>33</v>
      </c>
      <c r="K134" s="1411">
        <v>12</v>
      </c>
      <c r="L134" s="1411">
        <f t="shared" ref="L134:O134" si="142">D134-H134</f>
        <v>585</v>
      </c>
      <c r="M134" s="1411">
        <f t="shared" si="142"/>
        <v>180</v>
      </c>
      <c r="N134" s="1411">
        <f t="shared" si="142"/>
        <v>192</v>
      </c>
      <c r="O134" s="1411">
        <f t="shared" si="142"/>
        <v>213</v>
      </c>
      <c r="P134" s="1363" t="s">
        <v>1552</v>
      </c>
      <c r="Q134" s="1359"/>
      <c r="R134" s="1344"/>
      <c r="S134" s="1344"/>
      <c r="T134" s="1344"/>
      <c r="U134" s="1344"/>
      <c r="V134" s="1344"/>
      <c r="W134" s="1344"/>
      <c r="X134" s="1344"/>
      <c r="Y134" s="1344"/>
      <c r="Z134" s="1344"/>
    </row>
    <row r="135" spans="1:26" ht="19.5" customHeight="1">
      <c r="A135" s="1408">
        <v>4</v>
      </c>
      <c r="B135" s="1412" t="s">
        <v>1553</v>
      </c>
      <c r="C135" s="1410" t="s">
        <v>1464</v>
      </c>
      <c r="D135" s="1411">
        <f t="shared" si="138"/>
        <v>650</v>
      </c>
      <c r="E135" s="1411">
        <v>200</v>
      </c>
      <c r="F135" s="1411">
        <v>325</v>
      </c>
      <c r="G135" s="1411">
        <v>125</v>
      </c>
      <c r="H135" s="1411">
        <f>I135+J135+K135</f>
        <v>65</v>
      </c>
      <c r="I135" s="1411">
        <v>20</v>
      </c>
      <c r="J135" s="1411">
        <v>33</v>
      </c>
      <c r="K135" s="1411">
        <v>12</v>
      </c>
      <c r="L135" s="1411">
        <f t="shared" ref="L135:O135" si="143">D135-H135</f>
        <v>585</v>
      </c>
      <c r="M135" s="1411">
        <f t="shared" si="143"/>
        <v>180</v>
      </c>
      <c r="N135" s="1411">
        <f t="shared" si="143"/>
        <v>292</v>
      </c>
      <c r="O135" s="1411">
        <f t="shared" si="143"/>
        <v>113</v>
      </c>
      <c r="P135" s="1363" t="s">
        <v>1554</v>
      </c>
      <c r="Q135" s="1359"/>
      <c r="R135" s="1344"/>
      <c r="S135" s="1344"/>
      <c r="T135" s="1344"/>
      <c r="U135" s="1344"/>
      <c r="V135" s="1344"/>
      <c r="W135" s="1344"/>
      <c r="X135" s="1344"/>
      <c r="Y135" s="1344"/>
      <c r="Z135" s="1344"/>
    </row>
    <row r="136" spans="1:26" ht="19.5" customHeight="1">
      <c r="A136" s="1408">
        <v>5</v>
      </c>
      <c r="B136" s="1412" t="s">
        <v>1555</v>
      </c>
      <c r="C136" s="1410" t="s">
        <v>1464</v>
      </c>
      <c r="D136" s="1411">
        <f t="shared" si="138"/>
        <v>650</v>
      </c>
      <c r="E136" s="1411">
        <v>270</v>
      </c>
      <c r="F136" s="1411">
        <v>220</v>
      </c>
      <c r="G136" s="1411">
        <v>160</v>
      </c>
      <c r="H136" s="1411">
        <v>0</v>
      </c>
      <c r="I136" s="1411"/>
      <c r="J136" s="1411"/>
      <c r="K136" s="1411"/>
      <c r="L136" s="1411">
        <f t="shared" ref="L136:O136" si="144">D136-H136</f>
        <v>650</v>
      </c>
      <c r="M136" s="1411">
        <f t="shared" si="144"/>
        <v>270</v>
      </c>
      <c r="N136" s="1411">
        <f t="shared" si="144"/>
        <v>220</v>
      </c>
      <c r="O136" s="1411">
        <f t="shared" si="144"/>
        <v>160</v>
      </c>
      <c r="P136" s="1363"/>
      <c r="Q136" s="1359"/>
      <c r="R136" s="1344"/>
      <c r="S136" s="1344"/>
      <c r="T136" s="1344"/>
      <c r="U136" s="1344"/>
      <c r="V136" s="1344"/>
      <c r="W136" s="1344"/>
      <c r="X136" s="1344"/>
      <c r="Y136" s="1344"/>
      <c r="Z136" s="1344"/>
    </row>
    <row r="137" spans="1:26" ht="19.5" customHeight="1">
      <c r="A137" s="1408">
        <v>6</v>
      </c>
      <c r="B137" s="1412" t="s">
        <v>1556</v>
      </c>
      <c r="C137" s="1410" t="s">
        <v>1464</v>
      </c>
      <c r="D137" s="1411">
        <f t="shared" si="138"/>
        <v>650</v>
      </c>
      <c r="E137" s="1411">
        <v>200</v>
      </c>
      <c r="F137" s="1411">
        <v>295</v>
      </c>
      <c r="G137" s="1411">
        <v>155</v>
      </c>
      <c r="H137" s="1411">
        <f>I137+J137+K137</f>
        <v>130</v>
      </c>
      <c r="I137" s="1411">
        <v>40</v>
      </c>
      <c r="J137" s="1411">
        <v>59</v>
      </c>
      <c r="K137" s="1411">
        <v>31</v>
      </c>
      <c r="L137" s="1411">
        <f t="shared" ref="L137:O137" si="145">D137-H137</f>
        <v>520</v>
      </c>
      <c r="M137" s="1411">
        <f t="shared" si="145"/>
        <v>160</v>
      </c>
      <c r="N137" s="1411">
        <f t="shared" si="145"/>
        <v>236</v>
      </c>
      <c r="O137" s="1411">
        <f t="shared" si="145"/>
        <v>124</v>
      </c>
      <c r="P137" s="1363" t="s">
        <v>1385</v>
      </c>
      <c r="Q137" s="1359"/>
      <c r="R137" s="1344"/>
      <c r="S137" s="1344"/>
      <c r="T137" s="1344"/>
      <c r="U137" s="1344"/>
      <c r="V137" s="1344"/>
      <c r="W137" s="1344"/>
      <c r="X137" s="1344"/>
      <c r="Y137" s="1344"/>
      <c r="Z137" s="1344"/>
    </row>
    <row r="138" spans="1:26" ht="19.5" customHeight="1">
      <c r="A138" s="1408">
        <v>7</v>
      </c>
      <c r="B138" s="1412" t="s">
        <v>1557</v>
      </c>
      <c r="C138" s="1410" t="s">
        <v>1464</v>
      </c>
      <c r="D138" s="1411">
        <f t="shared" si="138"/>
        <v>650</v>
      </c>
      <c r="E138" s="1411">
        <v>200</v>
      </c>
      <c r="F138" s="1411">
        <v>295</v>
      </c>
      <c r="G138" s="1411">
        <v>155</v>
      </c>
      <c r="H138" s="1411">
        <f t="shared" ref="H138:H144" si="146">SUM(I138+J138+K138)</f>
        <v>0</v>
      </c>
      <c r="I138" s="1411"/>
      <c r="J138" s="1411"/>
      <c r="K138" s="1411"/>
      <c r="L138" s="1411">
        <f t="shared" ref="L138:O138" si="147">D138-H138</f>
        <v>650</v>
      </c>
      <c r="M138" s="1411">
        <f t="shared" si="147"/>
        <v>200</v>
      </c>
      <c r="N138" s="1411">
        <f t="shared" si="147"/>
        <v>295</v>
      </c>
      <c r="O138" s="1411">
        <f t="shared" si="147"/>
        <v>155</v>
      </c>
      <c r="P138" s="1363"/>
      <c r="Q138" s="1359"/>
      <c r="R138" s="1344"/>
      <c r="S138" s="1344"/>
      <c r="T138" s="1344"/>
      <c r="U138" s="1344"/>
      <c r="V138" s="1344"/>
      <c r="W138" s="1344"/>
      <c r="X138" s="1344"/>
      <c r="Y138" s="1344"/>
      <c r="Z138" s="1344"/>
    </row>
    <row r="139" spans="1:26" ht="19.5" customHeight="1">
      <c r="A139" s="1408">
        <v>8</v>
      </c>
      <c r="B139" s="1412" t="s">
        <v>1558</v>
      </c>
      <c r="C139" s="1410" t="s">
        <v>1464</v>
      </c>
      <c r="D139" s="1411">
        <f t="shared" si="138"/>
        <v>650</v>
      </c>
      <c r="E139" s="1411">
        <v>200</v>
      </c>
      <c r="F139" s="1411">
        <v>235</v>
      </c>
      <c r="G139" s="1411">
        <v>215</v>
      </c>
      <c r="H139" s="1411">
        <f t="shared" si="146"/>
        <v>0</v>
      </c>
      <c r="I139" s="1411"/>
      <c r="J139" s="1411"/>
      <c r="K139" s="1411"/>
      <c r="L139" s="1411">
        <f t="shared" ref="L139:O139" si="148">D139-H139</f>
        <v>650</v>
      </c>
      <c r="M139" s="1411">
        <f t="shared" si="148"/>
        <v>200</v>
      </c>
      <c r="N139" s="1411">
        <f t="shared" si="148"/>
        <v>235</v>
      </c>
      <c r="O139" s="1411">
        <f t="shared" si="148"/>
        <v>215</v>
      </c>
      <c r="P139" s="1363"/>
      <c r="Q139" s="1359"/>
      <c r="R139" s="1344"/>
      <c r="S139" s="1344"/>
      <c r="T139" s="1344"/>
      <c r="U139" s="1344"/>
      <c r="V139" s="1344"/>
      <c r="W139" s="1344"/>
      <c r="X139" s="1344"/>
      <c r="Y139" s="1344"/>
      <c r="Z139" s="1344"/>
    </row>
    <row r="140" spans="1:26" ht="19.5" customHeight="1">
      <c r="A140" s="1408">
        <v>9</v>
      </c>
      <c r="B140" s="1412" t="s">
        <v>1559</v>
      </c>
      <c r="C140" s="1410" t="s">
        <v>1464</v>
      </c>
      <c r="D140" s="1411">
        <f t="shared" si="138"/>
        <v>650</v>
      </c>
      <c r="E140" s="1411">
        <v>200</v>
      </c>
      <c r="F140" s="1411">
        <v>295</v>
      </c>
      <c r="G140" s="1411">
        <v>155</v>
      </c>
      <c r="H140" s="1411">
        <f t="shared" si="146"/>
        <v>97</v>
      </c>
      <c r="I140" s="1411">
        <v>30</v>
      </c>
      <c r="J140" s="1411">
        <v>44</v>
      </c>
      <c r="K140" s="1411">
        <v>23</v>
      </c>
      <c r="L140" s="1411">
        <f t="shared" ref="L140:O140" si="149">D140-H140</f>
        <v>553</v>
      </c>
      <c r="M140" s="1411">
        <f t="shared" si="149"/>
        <v>170</v>
      </c>
      <c r="N140" s="1411">
        <f t="shared" si="149"/>
        <v>251</v>
      </c>
      <c r="O140" s="1411">
        <f t="shared" si="149"/>
        <v>132</v>
      </c>
      <c r="P140" s="1363" t="s">
        <v>1424</v>
      </c>
      <c r="Q140" s="1359"/>
      <c r="R140" s="1344"/>
      <c r="S140" s="1344"/>
      <c r="T140" s="1344"/>
      <c r="U140" s="1344"/>
      <c r="V140" s="1344"/>
      <c r="W140" s="1344"/>
      <c r="X140" s="1344"/>
      <c r="Y140" s="1344"/>
      <c r="Z140" s="1344"/>
    </row>
    <row r="141" spans="1:26" ht="19.5" customHeight="1">
      <c r="A141" s="1408">
        <v>10</v>
      </c>
      <c r="B141" s="1412" t="s">
        <v>1560</v>
      </c>
      <c r="C141" s="1410" t="s">
        <v>1464</v>
      </c>
      <c r="D141" s="1411">
        <f t="shared" si="138"/>
        <v>650</v>
      </c>
      <c r="E141" s="1411">
        <v>200</v>
      </c>
      <c r="F141" s="1411">
        <v>350</v>
      </c>
      <c r="G141" s="1411">
        <v>100</v>
      </c>
      <c r="H141" s="1411">
        <f t="shared" si="146"/>
        <v>202</v>
      </c>
      <c r="I141" s="1411">
        <v>60</v>
      </c>
      <c r="J141" s="1411">
        <v>105</v>
      </c>
      <c r="K141" s="1411">
        <v>37</v>
      </c>
      <c r="L141" s="1411">
        <f t="shared" ref="L141:O141" si="150">D141-H141</f>
        <v>448</v>
      </c>
      <c r="M141" s="1411">
        <f t="shared" si="150"/>
        <v>140</v>
      </c>
      <c r="N141" s="1411">
        <f t="shared" si="150"/>
        <v>245</v>
      </c>
      <c r="O141" s="1411">
        <f t="shared" si="150"/>
        <v>63</v>
      </c>
      <c r="P141" s="1368" t="s">
        <v>1561</v>
      </c>
      <c r="Q141" s="1359"/>
      <c r="R141" s="1344"/>
      <c r="S141" s="1344"/>
      <c r="T141" s="1344"/>
      <c r="U141" s="1344"/>
      <c r="V141" s="1344"/>
      <c r="W141" s="1344"/>
      <c r="X141" s="1344"/>
      <c r="Y141" s="1344"/>
      <c r="Z141" s="1344"/>
    </row>
    <row r="142" spans="1:26" ht="19.5" customHeight="1">
      <c r="A142" s="1408">
        <v>11</v>
      </c>
      <c r="B142" s="1412" t="s">
        <v>1562</v>
      </c>
      <c r="C142" s="1410" t="s">
        <v>1464</v>
      </c>
      <c r="D142" s="1411">
        <f t="shared" si="138"/>
        <v>650</v>
      </c>
      <c r="E142" s="1411">
        <v>200</v>
      </c>
      <c r="F142" s="1411">
        <v>225</v>
      </c>
      <c r="G142" s="1411">
        <v>225</v>
      </c>
      <c r="H142" s="1411">
        <f t="shared" si="146"/>
        <v>0</v>
      </c>
      <c r="I142" s="1411">
        <v>0</v>
      </c>
      <c r="J142" s="1411">
        <v>0</v>
      </c>
      <c r="K142" s="1411">
        <v>0</v>
      </c>
      <c r="L142" s="1411">
        <f>D142-H142</f>
        <v>650</v>
      </c>
      <c r="M142" s="1411">
        <v>200</v>
      </c>
      <c r="N142" s="1411">
        <f>F142-J142</f>
        <v>225</v>
      </c>
      <c r="O142" s="1413">
        <v>225</v>
      </c>
      <c r="P142" s="1363"/>
      <c r="Q142" s="1359"/>
      <c r="R142" s="1344"/>
      <c r="S142" s="1344"/>
      <c r="T142" s="1344"/>
      <c r="U142" s="1344"/>
      <c r="V142" s="1344"/>
      <c r="W142" s="1344"/>
      <c r="X142" s="1344"/>
      <c r="Y142" s="1344"/>
      <c r="Z142" s="1344"/>
    </row>
    <row r="143" spans="1:26" ht="19.5" customHeight="1">
      <c r="A143" s="1408">
        <v>12</v>
      </c>
      <c r="B143" s="1414" t="s">
        <v>1563</v>
      </c>
      <c r="C143" s="1410" t="s">
        <v>1464</v>
      </c>
      <c r="D143" s="1411">
        <f t="shared" si="138"/>
        <v>650</v>
      </c>
      <c r="E143" s="1411">
        <v>200</v>
      </c>
      <c r="F143" s="1411">
        <v>235</v>
      </c>
      <c r="G143" s="1411">
        <v>215</v>
      </c>
      <c r="H143" s="1411">
        <f t="shared" si="146"/>
        <v>0</v>
      </c>
      <c r="I143" s="1411">
        <v>0</v>
      </c>
      <c r="J143" s="1411">
        <v>0</v>
      </c>
      <c r="K143" s="1411">
        <v>0</v>
      </c>
      <c r="L143" s="1411">
        <f t="shared" ref="L143:L145" si="151">SUM(M143:O143)</f>
        <v>650</v>
      </c>
      <c r="M143" s="1411">
        <f t="shared" ref="M143:O143" si="152">E143-I143</f>
        <v>200</v>
      </c>
      <c r="N143" s="1411">
        <f t="shared" si="152"/>
        <v>235</v>
      </c>
      <c r="O143" s="1411">
        <f t="shared" si="152"/>
        <v>215</v>
      </c>
      <c r="P143" s="1363"/>
      <c r="Q143" s="1359"/>
      <c r="R143" s="1344"/>
      <c r="S143" s="1344"/>
      <c r="T143" s="1344"/>
      <c r="U143" s="1344"/>
      <c r="V143" s="1344"/>
      <c r="W143" s="1344"/>
      <c r="X143" s="1344"/>
      <c r="Y143" s="1344"/>
      <c r="Z143" s="1344"/>
    </row>
    <row r="144" spans="1:26" ht="19.5" customHeight="1">
      <c r="A144" s="1408">
        <v>13</v>
      </c>
      <c r="B144" s="1414" t="s">
        <v>1564</v>
      </c>
      <c r="C144" s="1410" t="s">
        <v>1464</v>
      </c>
      <c r="D144" s="1411">
        <f t="shared" si="138"/>
        <v>650</v>
      </c>
      <c r="E144" s="1411">
        <v>200</v>
      </c>
      <c r="F144" s="1411">
        <v>225</v>
      </c>
      <c r="G144" s="1411">
        <v>225</v>
      </c>
      <c r="H144" s="1411">
        <f t="shared" si="146"/>
        <v>297</v>
      </c>
      <c r="I144" s="1411">
        <v>140</v>
      </c>
      <c r="J144" s="1411"/>
      <c r="K144" s="1411">
        <v>157</v>
      </c>
      <c r="L144" s="1411">
        <f t="shared" si="151"/>
        <v>353</v>
      </c>
      <c r="M144" s="1411">
        <f t="shared" ref="M144:O144" si="153">E144-I144</f>
        <v>60</v>
      </c>
      <c r="N144" s="1411">
        <f t="shared" si="153"/>
        <v>225</v>
      </c>
      <c r="O144" s="1411">
        <f t="shared" si="153"/>
        <v>68</v>
      </c>
      <c r="P144" s="1363" t="s">
        <v>1565</v>
      </c>
      <c r="Q144" s="1359"/>
      <c r="R144" s="1344"/>
      <c r="S144" s="1344"/>
      <c r="T144" s="1344"/>
      <c r="U144" s="1344"/>
      <c r="V144" s="1344"/>
      <c r="W144" s="1344"/>
      <c r="X144" s="1344"/>
      <c r="Y144" s="1344"/>
      <c r="Z144" s="1344"/>
    </row>
    <row r="145" spans="1:26" ht="19.5" customHeight="1">
      <c r="A145" s="1408">
        <v>14</v>
      </c>
      <c r="B145" s="1414" t="s">
        <v>1566</v>
      </c>
      <c r="C145" s="1410" t="s">
        <v>1464</v>
      </c>
      <c r="D145" s="1411">
        <f t="shared" si="138"/>
        <v>650</v>
      </c>
      <c r="E145" s="1411">
        <v>200</v>
      </c>
      <c r="F145" s="1411">
        <v>295</v>
      </c>
      <c r="G145" s="1411">
        <v>155</v>
      </c>
      <c r="H145" s="1411">
        <v>0</v>
      </c>
      <c r="I145" s="1411"/>
      <c r="J145" s="1411"/>
      <c r="K145" s="1411"/>
      <c r="L145" s="1411">
        <f t="shared" si="151"/>
        <v>650</v>
      </c>
      <c r="M145" s="1411">
        <f t="shared" ref="M145:O145" si="154">E145-I145</f>
        <v>200</v>
      </c>
      <c r="N145" s="1411">
        <f t="shared" si="154"/>
        <v>295</v>
      </c>
      <c r="O145" s="1411">
        <f t="shared" si="154"/>
        <v>155</v>
      </c>
      <c r="P145" s="1363"/>
      <c r="Q145" s="1359"/>
      <c r="R145" s="1344"/>
      <c r="S145" s="1344"/>
      <c r="T145" s="1344"/>
      <c r="U145" s="1344"/>
      <c r="V145" s="1344"/>
      <c r="W145" s="1344"/>
      <c r="X145" s="1344"/>
      <c r="Y145" s="1344"/>
      <c r="Z145" s="1344"/>
    </row>
    <row r="146" spans="1:26" ht="19.5" customHeight="1">
      <c r="A146" s="1360" t="s">
        <v>148</v>
      </c>
      <c r="B146" s="1341" t="s">
        <v>1567</v>
      </c>
      <c r="C146" s="1361"/>
      <c r="D146" s="1388">
        <f t="shared" ref="D146:L146" si="155">SUM(D147:D158)</f>
        <v>7285</v>
      </c>
      <c r="E146" s="1388">
        <f t="shared" si="155"/>
        <v>2405</v>
      </c>
      <c r="F146" s="1388">
        <f t="shared" si="155"/>
        <v>2750</v>
      </c>
      <c r="G146" s="1388">
        <f t="shared" si="155"/>
        <v>2130</v>
      </c>
      <c r="H146" s="1388">
        <f t="shared" si="155"/>
        <v>1221</v>
      </c>
      <c r="I146" s="1388">
        <f t="shared" si="155"/>
        <v>426</v>
      </c>
      <c r="J146" s="1388">
        <f t="shared" si="155"/>
        <v>436</v>
      </c>
      <c r="K146" s="1388">
        <f t="shared" si="155"/>
        <v>359</v>
      </c>
      <c r="L146" s="1388">
        <f t="shared" si="155"/>
        <v>6064</v>
      </c>
      <c r="M146" s="1388">
        <f t="shared" ref="M146:O146" si="156">E146-I146</f>
        <v>1979</v>
      </c>
      <c r="N146" s="1388">
        <f t="shared" si="156"/>
        <v>2314</v>
      </c>
      <c r="O146" s="1388">
        <f t="shared" si="156"/>
        <v>1771</v>
      </c>
      <c r="P146" s="1362"/>
      <c r="Q146" s="1359"/>
      <c r="R146" s="1344"/>
      <c r="S146" s="1344"/>
      <c r="T146" s="1344"/>
      <c r="U146" s="1344"/>
      <c r="V146" s="1344"/>
      <c r="W146" s="1344"/>
      <c r="X146" s="1344"/>
      <c r="Y146" s="1344"/>
      <c r="Z146" s="1344"/>
    </row>
    <row r="147" spans="1:26" ht="19.5" customHeight="1">
      <c r="A147" s="1408">
        <v>1</v>
      </c>
      <c r="B147" s="1428" t="s">
        <v>1568</v>
      </c>
      <c r="C147" s="1429" t="s">
        <v>1569</v>
      </c>
      <c r="D147" s="1411">
        <f t="shared" ref="D147:D159" si="157">E147+F147+G147</f>
        <v>650</v>
      </c>
      <c r="E147" s="1430">
        <v>200</v>
      </c>
      <c r="F147" s="1430">
        <v>295</v>
      </c>
      <c r="G147" s="1431">
        <v>155</v>
      </c>
      <c r="H147" s="1432">
        <f t="shared" ref="H147:H158" si="158">SUM(I147+J147+K147)</f>
        <v>98</v>
      </c>
      <c r="I147" s="1432">
        <v>30</v>
      </c>
      <c r="J147" s="1432">
        <v>45</v>
      </c>
      <c r="K147" s="1432">
        <v>23</v>
      </c>
      <c r="L147" s="1432">
        <f t="shared" ref="L147:O147" si="159">D147-H147</f>
        <v>552</v>
      </c>
      <c r="M147" s="1432">
        <f t="shared" si="159"/>
        <v>170</v>
      </c>
      <c r="N147" s="1432">
        <f t="shared" si="159"/>
        <v>250</v>
      </c>
      <c r="O147" s="1432">
        <f t="shared" si="159"/>
        <v>132</v>
      </c>
      <c r="P147" s="1363" t="s">
        <v>1570</v>
      </c>
      <c r="Q147" s="1359"/>
      <c r="R147" s="1344"/>
      <c r="S147" s="1344"/>
      <c r="T147" s="1344"/>
      <c r="U147" s="1344"/>
      <c r="V147" s="1344"/>
      <c r="W147" s="1344"/>
      <c r="X147" s="1344"/>
      <c r="Y147" s="1344"/>
      <c r="Z147" s="1344"/>
    </row>
    <row r="148" spans="1:26" ht="19.5" customHeight="1">
      <c r="A148" s="1408">
        <v>2</v>
      </c>
      <c r="B148" s="1433" t="s">
        <v>1571</v>
      </c>
      <c r="C148" s="1434" t="s">
        <v>1464</v>
      </c>
      <c r="D148" s="1411">
        <f t="shared" si="157"/>
        <v>650</v>
      </c>
      <c r="E148" s="1435">
        <v>200</v>
      </c>
      <c r="F148" s="1435">
        <v>235</v>
      </c>
      <c r="G148" s="1436">
        <v>215</v>
      </c>
      <c r="H148" s="1437">
        <f t="shared" si="158"/>
        <v>97</v>
      </c>
      <c r="I148" s="1437">
        <v>30</v>
      </c>
      <c r="J148" s="1437">
        <v>35</v>
      </c>
      <c r="K148" s="1437">
        <v>32</v>
      </c>
      <c r="L148" s="1437">
        <f t="shared" ref="L148:O148" si="160">D148-H148</f>
        <v>553</v>
      </c>
      <c r="M148" s="1437">
        <f t="shared" si="160"/>
        <v>170</v>
      </c>
      <c r="N148" s="1437">
        <f t="shared" si="160"/>
        <v>200</v>
      </c>
      <c r="O148" s="1437">
        <f t="shared" si="160"/>
        <v>183</v>
      </c>
      <c r="P148" s="1368" t="s">
        <v>1554</v>
      </c>
      <c r="Q148" s="1359"/>
      <c r="R148" s="1344"/>
      <c r="S148" s="1344"/>
      <c r="T148" s="1344"/>
      <c r="U148" s="1344"/>
      <c r="V148" s="1344"/>
      <c r="W148" s="1344"/>
      <c r="X148" s="1344"/>
      <c r="Y148" s="1344"/>
      <c r="Z148" s="1344"/>
    </row>
    <row r="149" spans="1:26" ht="19.5" customHeight="1">
      <c r="A149" s="1408">
        <v>3</v>
      </c>
      <c r="B149" s="1433" t="s">
        <v>1572</v>
      </c>
      <c r="C149" s="1429" t="s">
        <v>1569</v>
      </c>
      <c r="D149" s="1411">
        <f t="shared" si="157"/>
        <v>650</v>
      </c>
      <c r="E149" s="1435">
        <v>200</v>
      </c>
      <c r="F149" s="1435">
        <v>270</v>
      </c>
      <c r="G149" s="1436">
        <v>180</v>
      </c>
      <c r="H149" s="1437">
        <f t="shared" si="158"/>
        <v>195</v>
      </c>
      <c r="I149" s="1437">
        <v>60</v>
      </c>
      <c r="J149" s="1437">
        <v>81</v>
      </c>
      <c r="K149" s="1437">
        <v>54</v>
      </c>
      <c r="L149" s="1437">
        <f t="shared" ref="L149:O149" si="161">D149-H149</f>
        <v>455</v>
      </c>
      <c r="M149" s="1437">
        <f t="shared" si="161"/>
        <v>140</v>
      </c>
      <c r="N149" s="1437">
        <f t="shared" si="161"/>
        <v>189</v>
      </c>
      <c r="O149" s="1437">
        <f t="shared" si="161"/>
        <v>126</v>
      </c>
      <c r="P149" s="1363" t="s">
        <v>1573</v>
      </c>
      <c r="Q149" s="1359"/>
      <c r="R149" s="1344"/>
      <c r="S149" s="1344"/>
      <c r="T149" s="1344"/>
      <c r="U149" s="1344"/>
      <c r="V149" s="1344"/>
      <c r="W149" s="1344"/>
      <c r="X149" s="1344"/>
      <c r="Y149" s="1344"/>
      <c r="Z149" s="1344"/>
    </row>
    <row r="150" spans="1:26" ht="19.5" customHeight="1">
      <c r="A150" s="1408">
        <v>4</v>
      </c>
      <c r="B150" s="1433" t="s">
        <v>1574</v>
      </c>
      <c r="C150" s="1434" t="s">
        <v>1464</v>
      </c>
      <c r="D150" s="1411">
        <f t="shared" si="157"/>
        <v>650</v>
      </c>
      <c r="E150" s="1435">
        <v>200</v>
      </c>
      <c r="F150" s="1435">
        <v>225</v>
      </c>
      <c r="G150" s="1436">
        <v>225</v>
      </c>
      <c r="H150" s="1437">
        <f t="shared" si="158"/>
        <v>101</v>
      </c>
      <c r="I150" s="1437">
        <v>31</v>
      </c>
      <c r="J150" s="1437">
        <v>35</v>
      </c>
      <c r="K150" s="1437">
        <v>35</v>
      </c>
      <c r="L150" s="1437">
        <f t="shared" ref="L150:O150" si="162">D150-H150</f>
        <v>549</v>
      </c>
      <c r="M150" s="1437">
        <f t="shared" si="162"/>
        <v>169</v>
      </c>
      <c r="N150" s="1437">
        <f t="shared" si="162"/>
        <v>190</v>
      </c>
      <c r="O150" s="1437">
        <f t="shared" si="162"/>
        <v>190</v>
      </c>
      <c r="P150" s="1368" t="s">
        <v>1554</v>
      </c>
      <c r="Q150" s="1359"/>
      <c r="R150" s="1344"/>
      <c r="S150" s="1344"/>
      <c r="T150" s="1344"/>
      <c r="U150" s="1344"/>
      <c r="V150" s="1344"/>
      <c r="W150" s="1344"/>
      <c r="X150" s="1344"/>
      <c r="Y150" s="1344"/>
      <c r="Z150" s="1344"/>
    </row>
    <row r="151" spans="1:26" ht="19.5" customHeight="1">
      <c r="A151" s="1408">
        <v>5</v>
      </c>
      <c r="B151" s="1433" t="s">
        <v>1575</v>
      </c>
      <c r="C151" s="1434" t="s">
        <v>1464</v>
      </c>
      <c r="D151" s="1411">
        <f t="shared" si="157"/>
        <v>650</v>
      </c>
      <c r="E151" s="1435">
        <v>200</v>
      </c>
      <c r="F151" s="1435">
        <v>235</v>
      </c>
      <c r="G151" s="1436">
        <v>215</v>
      </c>
      <c r="H151" s="1437">
        <f t="shared" si="158"/>
        <v>325</v>
      </c>
      <c r="I151" s="1437">
        <v>100</v>
      </c>
      <c r="J151" s="1437">
        <v>117.5</v>
      </c>
      <c r="K151" s="1437">
        <v>107.5</v>
      </c>
      <c r="L151" s="1437">
        <f t="shared" ref="L151:O151" si="163">D151-H151</f>
        <v>325</v>
      </c>
      <c r="M151" s="1437">
        <f t="shared" si="163"/>
        <v>100</v>
      </c>
      <c r="N151" s="1437">
        <f t="shared" si="163"/>
        <v>117.5</v>
      </c>
      <c r="O151" s="1437">
        <f t="shared" si="163"/>
        <v>107.5</v>
      </c>
      <c r="P151" s="1421" t="s">
        <v>1576</v>
      </c>
      <c r="Q151" s="1359"/>
      <c r="R151" s="1344"/>
      <c r="S151" s="1344"/>
      <c r="T151" s="1344"/>
      <c r="U151" s="1344"/>
      <c r="V151" s="1344"/>
      <c r="W151" s="1344"/>
      <c r="X151" s="1344"/>
      <c r="Y151" s="1344"/>
      <c r="Z151" s="1344"/>
    </row>
    <row r="152" spans="1:26" ht="19.5" customHeight="1">
      <c r="A152" s="1408">
        <v>6</v>
      </c>
      <c r="B152" s="1433" t="s">
        <v>1577</v>
      </c>
      <c r="C152" s="1434" t="s">
        <v>1464</v>
      </c>
      <c r="D152" s="1411">
        <f t="shared" si="157"/>
        <v>650</v>
      </c>
      <c r="E152" s="1435">
        <v>270</v>
      </c>
      <c r="F152" s="1435">
        <v>165</v>
      </c>
      <c r="G152" s="1436">
        <v>215</v>
      </c>
      <c r="H152" s="1437">
        <f t="shared" si="158"/>
        <v>325</v>
      </c>
      <c r="I152" s="1437">
        <v>135</v>
      </c>
      <c r="J152" s="1437">
        <v>82.5</v>
      </c>
      <c r="K152" s="1437">
        <v>107.5</v>
      </c>
      <c r="L152" s="1437">
        <f t="shared" ref="L152:O152" si="164">D152-H152</f>
        <v>325</v>
      </c>
      <c r="M152" s="1437">
        <f t="shared" si="164"/>
        <v>135</v>
      </c>
      <c r="N152" s="1437">
        <f t="shared" si="164"/>
        <v>82.5</v>
      </c>
      <c r="O152" s="1437">
        <f t="shared" si="164"/>
        <v>107.5</v>
      </c>
      <c r="P152" s="1363"/>
      <c r="Q152" s="1359"/>
      <c r="R152" s="1344"/>
      <c r="S152" s="1344"/>
      <c r="T152" s="1344"/>
      <c r="U152" s="1344"/>
      <c r="V152" s="1344"/>
      <c r="W152" s="1344"/>
      <c r="X152" s="1344"/>
      <c r="Y152" s="1344"/>
      <c r="Z152" s="1344"/>
    </row>
    <row r="153" spans="1:26" ht="19.5" customHeight="1">
      <c r="A153" s="1408">
        <v>7</v>
      </c>
      <c r="B153" s="1433" t="s">
        <v>1578</v>
      </c>
      <c r="C153" s="1434" t="s">
        <v>1464</v>
      </c>
      <c r="D153" s="1411">
        <f t="shared" si="157"/>
        <v>650</v>
      </c>
      <c r="E153" s="1435">
        <v>200</v>
      </c>
      <c r="F153" s="1435">
        <v>295</v>
      </c>
      <c r="G153" s="1436">
        <v>155</v>
      </c>
      <c r="H153" s="1437">
        <f t="shared" si="158"/>
        <v>0</v>
      </c>
      <c r="I153" s="1438">
        <v>0</v>
      </c>
      <c r="J153" s="1438">
        <v>0</v>
      </c>
      <c r="K153" s="1438">
        <v>0</v>
      </c>
      <c r="L153" s="1437">
        <f t="shared" ref="L153:O153" si="165">D153-H153</f>
        <v>650</v>
      </c>
      <c r="M153" s="1437">
        <f t="shared" si="165"/>
        <v>200</v>
      </c>
      <c r="N153" s="1437">
        <f t="shared" si="165"/>
        <v>295</v>
      </c>
      <c r="O153" s="1437">
        <f t="shared" si="165"/>
        <v>155</v>
      </c>
      <c r="P153" s="1363"/>
      <c r="Q153" s="1359"/>
      <c r="R153" s="1344"/>
      <c r="S153" s="1344"/>
      <c r="T153" s="1344"/>
      <c r="U153" s="1344"/>
      <c r="V153" s="1344"/>
      <c r="W153" s="1344"/>
      <c r="X153" s="1344"/>
      <c r="Y153" s="1344"/>
      <c r="Z153" s="1344"/>
    </row>
    <row r="154" spans="1:26" ht="19.5" customHeight="1">
      <c r="A154" s="1408">
        <v>8</v>
      </c>
      <c r="B154" s="1433" t="s">
        <v>1579</v>
      </c>
      <c r="C154" s="1429" t="s">
        <v>1569</v>
      </c>
      <c r="D154" s="1411">
        <f t="shared" si="157"/>
        <v>650</v>
      </c>
      <c r="E154" s="1435">
        <v>200</v>
      </c>
      <c r="F154" s="1435">
        <v>325</v>
      </c>
      <c r="G154" s="1436">
        <v>125</v>
      </c>
      <c r="H154" s="1437">
        <f t="shared" si="158"/>
        <v>80</v>
      </c>
      <c r="I154" s="1432">
        <v>40</v>
      </c>
      <c r="J154" s="1438">
        <v>40</v>
      </c>
      <c r="K154" s="1438"/>
      <c r="L154" s="1437">
        <f t="shared" ref="L154:O154" si="166">D154-H154</f>
        <v>570</v>
      </c>
      <c r="M154" s="1437">
        <f t="shared" si="166"/>
        <v>160</v>
      </c>
      <c r="N154" s="1437">
        <f t="shared" si="166"/>
        <v>285</v>
      </c>
      <c r="O154" s="1437">
        <f t="shared" si="166"/>
        <v>125</v>
      </c>
      <c r="P154" s="1363" t="s">
        <v>1580</v>
      </c>
      <c r="Q154" s="1359"/>
      <c r="R154" s="1344"/>
      <c r="S154" s="1344"/>
      <c r="T154" s="1344"/>
      <c r="U154" s="1344"/>
      <c r="V154" s="1344"/>
      <c r="W154" s="1344"/>
      <c r="X154" s="1344"/>
      <c r="Y154" s="1344"/>
      <c r="Z154" s="1344"/>
    </row>
    <row r="155" spans="1:26" ht="19.5" customHeight="1">
      <c r="A155" s="1408">
        <v>9</v>
      </c>
      <c r="B155" s="1412" t="s">
        <v>1581</v>
      </c>
      <c r="C155" s="1439" t="s">
        <v>1464</v>
      </c>
      <c r="D155" s="1411">
        <f t="shared" si="157"/>
        <v>650</v>
      </c>
      <c r="E155" s="1436">
        <v>200</v>
      </c>
      <c r="F155" s="1436">
        <v>235</v>
      </c>
      <c r="G155" s="1436">
        <v>215</v>
      </c>
      <c r="H155" s="1437">
        <f t="shared" si="158"/>
        <v>0</v>
      </c>
      <c r="I155" s="1437">
        <v>0</v>
      </c>
      <c r="J155" s="1437">
        <v>0</v>
      </c>
      <c r="K155" s="1437">
        <v>0</v>
      </c>
      <c r="L155" s="1437">
        <f t="shared" ref="L155:O155" si="167">D155-H155</f>
        <v>650</v>
      </c>
      <c r="M155" s="1437">
        <f t="shared" si="167"/>
        <v>200</v>
      </c>
      <c r="N155" s="1437">
        <f t="shared" si="167"/>
        <v>235</v>
      </c>
      <c r="O155" s="1437">
        <f t="shared" si="167"/>
        <v>215</v>
      </c>
      <c r="P155" s="1415"/>
      <c r="Q155" s="1359"/>
      <c r="R155" s="1344"/>
      <c r="S155" s="1344"/>
      <c r="T155" s="1344"/>
      <c r="U155" s="1344"/>
      <c r="V155" s="1344"/>
      <c r="W155" s="1344"/>
      <c r="X155" s="1344"/>
      <c r="Y155" s="1344"/>
      <c r="Z155" s="1344"/>
    </row>
    <row r="156" spans="1:26" ht="19.5" customHeight="1">
      <c r="A156" s="1408">
        <v>10</v>
      </c>
      <c r="B156" s="1412" t="s">
        <v>1408</v>
      </c>
      <c r="C156" s="1439" t="s">
        <v>1582</v>
      </c>
      <c r="D156" s="1411">
        <f t="shared" si="157"/>
        <v>135</v>
      </c>
      <c r="E156" s="1436">
        <v>135</v>
      </c>
      <c r="F156" s="1438">
        <v>0</v>
      </c>
      <c r="G156" s="1438">
        <v>0</v>
      </c>
      <c r="H156" s="1437">
        <f t="shared" si="158"/>
        <v>0</v>
      </c>
      <c r="I156" s="1438">
        <v>0</v>
      </c>
      <c r="J156" s="1438">
        <v>0</v>
      </c>
      <c r="K156" s="1438">
        <v>0</v>
      </c>
      <c r="L156" s="1437">
        <f t="shared" ref="L156:O156" si="168">D156-H156</f>
        <v>135</v>
      </c>
      <c r="M156" s="1437">
        <f t="shared" si="168"/>
        <v>135</v>
      </c>
      <c r="N156" s="1437">
        <f t="shared" si="168"/>
        <v>0</v>
      </c>
      <c r="O156" s="1437">
        <f t="shared" si="168"/>
        <v>0</v>
      </c>
      <c r="P156" s="1415"/>
      <c r="Q156" s="1359"/>
      <c r="R156" s="1344"/>
      <c r="S156" s="1344"/>
      <c r="T156" s="1344"/>
      <c r="U156" s="1344"/>
      <c r="V156" s="1344"/>
      <c r="W156" s="1344"/>
      <c r="X156" s="1344"/>
      <c r="Y156" s="1344"/>
      <c r="Z156" s="1344"/>
    </row>
    <row r="157" spans="1:26" ht="19.5" customHeight="1">
      <c r="A157" s="1408">
        <v>11</v>
      </c>
      <c r="B157" s="1412" t="s">
        <v>1583</v>
      </c>
      <c r="C157" s="1439" t="s">
        <v>1464</v>
      </c>
      <c r="D157" s="1411">
        <f t="shared" si="157"/>
        <v>650</v>
      </c>
      <c r="E157" s="1436">
        <v>200</v>
      </c>
      <c r="F157" s="1436">
        <v>235</v>
      </c>
      <c r="G157" s="1436">
        <v>215</v>
      </c>
      <c r="H157" s="1437">
        <f t="shared" si="158"/>
        <v>0</v>
      </c>
      <c r="I157" s="1437">
        <v>0</v>
      </c>
      <c r="J157" s="1437">
        <v>0</v>
      </c>
      <c r="K157" s="1437">
        <v>0</v>
      </c>
      <c r="L157" s="1437">
        <f>D157-H157</f>
        <v>650</v>
      </c>
      <c r="M157" s="1437">
        <v>0</v>
      </c>
      <c r="N157" s="1437">
        <f>F157-J157</f>
        <v>235</v>
      </c>
      <c r="O157" s="1437">
        <v>0</v>
      </c>
      <c r="P157" s="1415"/>
      <c r="Q157" s="1359"/>
      <c r="R157" s="1344"/>
      <c r="S157" s="1344"/>
      <c r="T157" s="1344"/>
      <c r="U157" s="1344"/>
      <c r="V157" s="1344"/>
      <c r="W157" s="1344"/>
      <c r="X157" s="1344"/>
      <c r="Y157" s="1344"/>
      <c r="Z157" s="1344"/>
    </row>
    <row r="158" spans="1:26" ht="19.5" customHeight="1">
      <c r="A158" s="1408">
        <v>12</v>
      </c>
      <c r="B158" s="1414" t="s">
        <v>1584</v>
      </c>
      <c r="C158" s="1439" t="s">
        <v>1464</v>
      </c>
      <c r="D158" s="1411">
        <f t="shared" si="157"/>
        <v>650</v>
      </c>
      <c r="E158" s="1436">
        <v>200</v>
      </c>
      <c r="F158" s="1436">
        <v>235</v>
      </c>
      <c r="G158" s="1436">
        <v>215</v>
      </c>
      <c r="H158" s="1437">
        <f t="shared" si="158"/>
        <v>0</v>
      </c>
      <c r="I158" s="1437">
        <v>0</v>
      </c>
      <c r="J158" s="1437">
        <v>0</v>
      </c>
      <c r="K158" s="1437">
        <v>0</v>
      </c>
      <c r="L158" s="1437">
        <f>SUM(M158:O158)</f>
        <v>650</v>
      </c>
      <c r="M158" s="1437">
        <f t="shared" ref="M158:O158" si="169">E158-I158</f>
        <v>200</v>
      </c>
      <c r="N158" s="1437">
        <f t="shared" si="169"/>
        <v>235</v>
      </c>
      <c r="O158" s="1437">
        <f t="shared" si="169"/>
        <v>215</v>
      </c>
      <c r="P158" s="1363"/>
      <c r="Q158" s="1359"/>
      <c r="R158" s="1344"/>
      <c r="S158" s="1344"/>
      <c r="T158" s="1344"/>
      <c r="U158" s="1344"/>
      <c r="V158" s="1344"/>
      <c r="W158" s="1344"/>
      <c r="X158" s="1344"/>
      <c r="Y158" s="1344"/>
      <c r="Z158" s="1344"/>
    </row>
    <row r="159" spans="1:26" ht="19.5" customHeight="1">
      <c r="A159" s="1360" t="s">
        <v>1585</v>
      </c>
      <c r="B159" s="1341" t="s">
        <v>1586</v>
      </c>
      <c r="C159" s="1361"/>
      <c r="D159" s="1411">
        <f t="shared" si="157"/>
        <v>11785</v>
      </c>
      <c r="E159" s="1388">
        <f t="shared" ref="E159:F159" si="170">SUM(E160:E172)</f>
        <v>2550</v>
      </c>
      <c r="F159" s="1388">
        <f t="shared" si="170"/>
        <v>3220</v>
      </c>
      <c r="G159" s="1388">
        <f t="shared" ref="G159:L159" si="171">SUM(G160:G180)</f>
        <v>6015</v>
      </c>
      <c r="H159" s="1388">
        <f t="shared" si="171"/>
        <v>3239</v>
      </c>
      <c r="I159" s="1388">
        <f t="shared" si="171"/>
        <v>1815</v>
      </c>
      <c r="J159" s="1388">
        <f t="shared" si="171"/>
        <v>1427</v>
      </c>
      <c r="K159" s="1388">
        <f t="shared" si="171"/>
        <v>995</v>
      </c>
      <c r="L159" s="1388">
        <f t="shared" si="171"/>
        <v>18887</v>
      </c>
      <c r="M159" s="1388">
        <f t="shared" ref="M159:O159" si="172">E159-I159</f>
        <v>735</v>
      </c>
      <c r="N159" s="1388">
        <f t="shared" si="172"/>
        <v>1793</v>
      </c>
      <c r="O159" s="1388">
        <f t="shared" si="172"/>
        <v>5020</v>
      </c>
      <c r="P159" s="1362"/>
      <c r="Q159" s="1359"/>
      <c r="R159" s="1344"/>
      <c r="S159" s="1344"/>
      <c r="T159" s="1344"/>
      <c r="U159" s="1344"/>
      <c r="V159" s="1344"/>
      <c r="W159" s="1344"/>
      <c r="X159" s="1344"/>
      <c r="Y159" s="1344"/>
      <c r="Z159" s="1344"/>
    </row>
    <row r="160" spans="1:26" ht="19.5" customHeight="1">
      <c r="A160" s="1408">
        <v>1</v>
      </c>
      <c r="B160" s="1440" t="s">
        <v>1587</v>
      </c>
      <c r="C160" s="1410" t="s">
        <v>1382</v>
      </c>
      <c r="D160" s="1441">
        <v>650</v>
      </c>
      <c r="E160" s="1442">
        <v>200</v>
      </c>
      <c r="F160" s="1442">
        <v>295</v>
      </c>
      <c r="G160" s="1442">
        <v>155</v>
      </c>
      <c r="H160" s="1442">
        <v>149</v>
      </c>
      <c r="I160" s="1442">
        <v>60</v>
      </c>
      <c r="J160" s="1442">
        <v>89</v>
      </c>
      <c r="K160" s="1442">
        <v>0</v>
      </c>
      <c r="L160" s="1348">
        <v>501</v>
      </c>
      <c r="M160" s="1348">
        <v>140</v>
      </c>
      <c r="N160" s="1442">
        <v>206</v>
      </c>
      <c r="O160" s="1442">
        <v>155</v>
      </c>
      <c r="P160" s="1363" t="s">
        <v>1573</v>
      </c>
      <c r="Q160" s="1359"/>
      <c r="R160" s="1344"/>
      <c r="S160" s="1344"/>
      <c r="T160" s="1344"/>
      <c r="U160" s="1344"/>
      <c r="V160" s="1344"/>
      <c r="W160" s="1344"/>
      <c r="X160" s="1344"/>
      <c r="Y160" s="1344"/>
      <c r="Z160" s="1344"/>
    </row>
    <row r="161" spans="1:26" ht="19.5" customHeight="1">
      <c r="A161" s="1408">
        <v>2</v>
      </c>
      <c r="B161" s="1443" t="s">
        <v>1588</v>
      </c>
      <c r="C161" s="1410" t="s">
        <v>1589</v>
      </c>
      <c r="D161" s="1444">
        <v>650</v>
      </c>
      <c r="E161" s="1445">
        <v>200</v>
      </c>
      <c r="F161" s="1445">
        <v>350</v>
      </c>
      <c r="G161" s="1445">
        <v>100</v>
      </c>
      <c r="H161" s="1445">
        <v>220</v>
      </c>
      <c r="I161" s="1445">
        <v>80</v>
      </c>
      <c r="J161" s="1445">
        <v>140</v>
      </c>
      <c r="K161" s="1445">
        <v>0</v>
      </c>
      <c r="L161" s="1354">
        <v>430</v>
      </c>
      <c r="M161" s="1354">
        <v>120</v>
      </c>
      <c r="N161" s="1445">
        <v>210</v>
      </c>
      <c r="O161" s="1445">
        <v>100</v>
      </c>
      <c r="P161" s="1363" t="s">
        <v>1580</v>
      </c>
      <c r="Q161" s="1359"/>
      <c r="R161" s="1344"/>
      <c r="S161" s="1344"/>
      <c r="T161" s="1344"/>
      <c r="U161" s="1344"/>
      <c r="V161" s="1344"/>
      <c r="W161" s="1344"/>
      <c r="X161" s="1344"/>
      <c r="Y161" s="1344"/>
      <c r="Z161" s="1344"/>
    </row>
    <row r="162" spans="1:26" ht="19.5" customHeight="1">
      <c r="A162" s="1408">
        <v>3</v>
      </c>
      <c r="B162" s="1446" t="s">
        <v>1590</v>
      </c>
      <c r="C162" s="1410" t="s">
        <v>1589</v>
      </c>
      <c r="D162" s="1444">
        <v>650</v>
      </c>
      <c r="E162" s="1445">
        <v>200</v>
      </c>
      <c r="F162" s="1445">
        <v>295</v>
      </c>
      <c r="G162" s="1445">
        <v>155</v>
      </c>
      <c r="H162" s="1445">
        <v>149</v>
      </c>
      <c r="I162" s="1445">
        <v>60</v>
      </c>
      <c r="J162" s="1445">
        <v>89</v>
      </c>
      <c r="K162" s="1445">
        <v>0</v>
      </c>
      <c r="L162" s="1354">
        <v>501</v>
      </c>
      <c r="M162" s="1354">
        <v>140</v>
      </c>
      <c r="N162" s="1445">
        <v>206</v>
      </c>
      <c r="O162" s="1445">
        <v>155</v>
      </c>
      <c r="P162" s="1363" t="s">
        <v>1573</v>
      </c>
      <c r="Q162" s="1359"/>
      <c r="R162" s="1344"/>
      <c r="S162" s="1344"/>
      <c r="T162" s="1344"/>
      <c r="U162" s="1344"/>
      <c r="V162" s="1344"/>
      <c r="W162" s="1344"/>
      <c r="X162" s="1344"/>
      <c r="Y162" s="1344"/>
      <c r="Z162" s="1344"/>
    </row>
    <row r="163" spans="1:26" ht="19.5" customHeight="1">
      <c r="A163" s="1408">
        <v>4</v>
      </c>
      <c r="B163" s="1447" t="s">
        <v>1591</v>
      </c>
      <c r="C163" s="1410" t="s">
        <v>1382</v>
      </c>
      <c r="D163" s="1448">
        <v>650</v>
      </c>
      <c r="E163" s="1449">
        <v>200</v>
      </c>
      <c r="F163" s="1449">
        <v>295</v>
      </c>
      <c r="G163" s="1449">
        <v>155</v>
      </c>
      <c r="H163" s="1449">
        <v>44</v>
      </c>
      <c r="I163" s="1449"/>
      <c r="J163" s="1449">
        <v>44</v>
      </c>
      <c r="K163" s="1449">
        <v>0</v>
      </c>
      <c r="L163" s="1450">
        <v>576</v>
      </c>
      <c r="M163" s="1450">
        <v>170</v>
      </c>
      <c r="N163" s="1449">
        <v>251</v>
      </c>
      <c r="O163" s="1449">
        <v>155</v>
      </c>
      <c r="P163" s="1368" t="s">
        <v>1554</v>
      </c>
      <c r="Q163" s="1359"/>
      <c r="R163" s="1344"/>
      <c r="S163" s="1344"/>
      <c r="T163" s="1344"/>
      <c r="U163" s="1344"/>
      <c r="V163" s="1344"/>
      <c r="W163" s="1344"/>
      <c r="X163" s="1344"/>
      <c r="Y163" s="1344"/>
      <c r="Z163" s="1344"/>
    </row>
    <row r="164" spans="1:26" ht="19.5" customHeight="1">
      <c r="A164" s="1408">
        <v>5</v>
      </c>
      <c r="B164" s="1447" t="s">
        <v>1592</v>
      </c>
      <c r="C164" s="1410" t="s">
        <v>1382</v>
      </c>
      <c r="D164" s="1444">
        <v>650</v>
      </c>
      <c r="E164" s="1445">
        <v>200</v>
      </c>
      <c r="F164" s="1445">
        <v>235</v>
      </c>
      <c r="G164" s="1445">
        <v>215</v>
      </c>
      <c r="H164" s="1445">
        <v>44</v>
      </c>
      <c r="I164" s="1445">
        <v>20</v>
      </c>
      <c r="J164" s="1445">
        <v>24</v>
      </c>
      <c r="K164" s="1445">
        <v>0</v>
      </c>
      <c r="L164" s="1354">
        <v>606</v>
      </c>
      <c r="M164" s="1354">
        <v>180</v>
      </c>
      <c r="N164" s="1445">
        <v>211</v>
      </c>
      <c r="O164" s="1445">
        <v>215</v>
      </c>
      <c r="P164" s="1363" t="s">
        <v>1593</v>
      </c>
      <c r="Q164" s="1359"/>
      <c r="R164" s="1344"/>
      <c r="S164" s="1344"/>
      <c r="T164" s="1344"/>
      <c r="U164" s="1344"/>
      <c r="V164" s="1344"/>
      <c r="W164" s="1344"/>
      <c r="X164" s="1344"/>
      <c r="Y164" s="1344"/>
      <c r="Z164" s="1344"/>
    </row>
    <row r="165" spans="1:26" ht="19.5" customHeight="1">
      <c r="A165" s="1408">
        <v>6</v>
      </c>
      <c r="B165" s="1447" t="s">
        <v>1594</v>
      </c>
      <c r="C165" s="1410" t="s">
        <v>1595</v>
      </c>
      <c r="D165" s="1444">
        <v>650</v>
      </c>
      <c r="E165" s="1445">
        <v>200</v>
      </c>
      <c r="F165" s="1445">
        <v>295</v>
      </c>
      <c r="G165" s="1445">
        <v>155</v>
      </c>
      <c r="H165" s="1445">
        <v>0</v>
      </c>
      <c r="I165" s="1445">
        <v>0</v>
      </c>
      <c r="J165" s="1445">
        <v>0</v>
      </c>
      <c r="K165" s="1445">
        <v>0</v>
      </c>
      <c r="L165" s="1354">
        <v>650</v>
      </c>
      <c r="M165" s="1354">
        <v>200</v>
      </c>
      <c r="N165" s="1445">
        <v>295</v>
      </c>
      <c r="O165" s="1445">
        <v>155</v>
      </c>
      <c r="P165" s="1415"/>
      <c r="Q165" s="1359"/>
      <c r="R165" s="1344"/>
      <c r="S165" s="1344"/>
      <c r="T165" s="1344"/>
      <c r="U165" s="1344"/>
      <c r="V165" s="1344"/>
      <c r="W165" s="1344"/>
      <c r="X165" s="1344"/>
      <c r="Y165" s="1344"/>
      <c r="Z165" s="1344"/>
    </row>
    <row r="166" spans="1:26" ht="19.5" customHeight="1">
      <c r="A166" s="1408">
        <v>7</v>
      </c>
      <c r="B166" s="1447" t="s">
        <v>1596</v>
      </c>
      <c r="C166" s="1410" t="s">
        <v>1382</v>
      </c>
      <c r="D166" s="1444">
        <v>650</v>
      </c>
      <c r="E166" s="1445">
        <v>350</v>
      </c>
      <c r="F166" s="1445">
        <v>170</v>
      </c>
      <c r="G166" s="1445">
        <v>130</v>
      </c>
      <c r="H166" s="1445">
        <v>336</v>
      </c>
      <c r="I166" s="1445">
        <v>245</v>
      </c>
      <c r="J166" s="1445">
        <v>0</v>
      </c>
      <c r="K166" s="1445">
        <v>91</v>
      </c>
      <c r="L166" s="1354">
        <v>314</v>
      </c>
      <c r="M166" s="1354">
        <v>105</v>
      </c>
      <c r="N166" s="1445">
        <v>170</v>
      </c>
      <c r="O166" s="1445">
        <v>39</v>
      </c>
      <c r="P166" s="1363" t="s">
        <v>1597</v>
      </c>
      <c r="Q166" s="1359"/>
      <c r="R166" s="1344"/>
      <c r="S166" s="1344"/>
      <c r="T166" s="1344"/>
      <c r="U166" s="1344"/>
      <c r="V166" s="1344"/>
      <c r="W166" s="1344"/>
      <c r="X166" s="1344"/>
      <c r="Y166" s="1344"/>
      <c r="Z166" s="1344"/>
    </row>
    <row r="167" spans="1:26" ht="19.5" customHeight="1">
      <c r="A167" s="1408">
        <v>8</v>
      </c>
      <c r="B167" s="1447" t="s">
        <v>1598</v>
      </c>
      <c r="C167" s="1410" t="s">
        <v>1595</v>
      </c>
      <c r="D167" s="1444">
        <v>650</v>
      </c>
      <c r="E167" s="1445">
        <v>200</v>
      </c>
      <c r="F167" s="1445">
        <v>235</v>
      </c>
      <c r="G167" s="1445">
        <v>215</v>
      </c>
      <c r="H167" s="1445">
        <v>65</v>
      </c>
      <c r="I167" s="1445">
        <v>30</v>
      </c>
      <c r="J167" s="1445">
        <v>35</v>
      </c>
      <c r="K167" s="1445">
        <v>0</v>
      </c>
      <c r="L167" s="1354">
        <v>585</v>
      </c>
      <c r="M167" s="1354">
        <v>170</v>
      </c>
      <c r="N167" s="1445">
        <v>200</v>
      </c>
      <c r="O167" s="1445">
        <v>215</v>
      </c>
      <c r="P167" s="1415" t="s">
        <v>1599</v>
      </c>
      <c r="Q167" s="1359"/>
      <c r="R167" s="1344"/>
      <c r="S167" s="1344"/>
      <c r="T167" s="1344"/>
      <c r="U167" s="1344"/>
      <c r="V167" s="1344"/>
      <c r="W167" s="1344"/>
      <c r="X167" s="1344"/>
      <c r="Y167" s="1344"/>
      <c r="Z167" s="1344"/>
    </row>
    <row r="168" spans="1:26" ht="19.5" customHeight="1">
      <c r="A168" s="1408">
        <v>9</v>
      </c>
      <c r="B168" s="1447" t="s">
        <v>1600</v>
      </c>
      <c r="C168" s="1410" t="s">
        <v>1601</v>
      </c>
      <c r="D168" s="1444"/>
      <c r="E168" s="1445"/>
      <c r="F168" s="1445"/>
      <c r="G168" s="1445"/>
      <c r="H168" s="1445"/>
      <c r="I168" s="1445"/>
      <c r="J168" s="1445"/>
      <c r="K168" s="1445"/>
      <c r="L168" s="1354">
        <v>0</v>
      </c>
      <c r="M168" s="1354">
        <v>0</v>
      </c>
      <c r="N168" s="1445">
        <v>0</v>
      </c>
      <c r="O168" s="1445">
        <v>0</v>
      </c>
      <c r="P168" s="1363" t="s">
        <v>1602</v>
      </c>
      <c r="Q168" s="1359"/>
      <c r="R168" s="1344"/>
      <c r="S168" s="1344"/>
      <c r="T168" s="1344"/>
      <c r="U168" s="1344"/>
      <c r="V168" s="1344"/>
      <c r="W168" s="1344"/>
      <c r="X168" s="1344"/>
      <c r="Y168" s="1344"/>
      <c r="Z168" s="1344"/>
    </row>
    <row r="169" spans="1:26" ht="19.5" customHeight="1">
      <c r="A169" s="1408">
        <v>10</v>
      </c>
      <c r="B169" s="1447" t="s">
        <v>1603</v>
      </c>
      <c r="C169" s="1410" t="s">
        <v>1595</v>
      </c>
      <c r="D169" s="1444">
        <v>650</v>
      </c>
      <c r="E169" s="1445">
        <v>200</v>
      </c>
      <c r="F169" s="1445">
        <v>235</v>
      </c>
      <c r="G169" s="1445">
        <v>215</v>
      </c>
      <c r="H169" s="1445">
        <v>0</v>
      </c>
      <c r="I169" s="1445">
        <v>0</v>
      </c>
      <c r="J169" s="1445">
        <v>0</v>
      </c>
      <c r="K169" s="1445">
        <v>0</v>
      </c>
      <c r="L169" s="1354">
        <v>650</v>
      </c>
      <c r="M169" s="1354">
        <v>200</v>
      </c>
      <c r="N169" s="1445">
        <v>235</v>
      </c>
      <c r="O169" s="1445">
        <v>215</v>
      </c>
      <c r="P169" s="1451"/>
      <c r="Q169" s="1359"/>
      <c r="R169" s="1344"/>
      <c r="S169" s="1344"/>
      <c r="T169" s="1344"/>
      <c r="U169" s="1344"/>
      <c r="V169" s="1344"/>
      <c r="W169" s="1344"/>
      <c r="X169" s="1344"/>
      <c r="Y169" s="1344"/>
      <c r="Z169" s="1344"/>
    </row>
    <row r="170" spans="1:26" ht="19.5" customHeight="1">
      <c r="A170" s="1408">
        <v>11</v>
      </c>
      <c r="B170" s="1447" t="s">
        <v>1604</v>
      </c>
      <c r="C170" s="1410" t="s">
        <v>1595</v>
      </c>
      <c r="D170" s="1444">
        <v>650</v>
      </c>
      <c r="E170" s="1445">
        <v>200</v>
      </c>
      <c r="F170" s="1445">
        <v>295</v>
      </c>
      <c r="G170" s="1445">
        <v>155</v>
      </c>
      <c r="H170" s="1445">
        <v>74</v>
      </c>
      <c r="I170" s="1445">
        <v>30</v>
      </c>
      <c r="J170" s="1445">
        <v>44</v>
      </c>
      <c r="K170" s="1445">
        <v>0</v>
      </c>
      <c r="L170" s="1354">
        <v>576</v>
      </c>
      <c r="M170" s="1354">
        <v>0</v>
      </c>
      <c r="N170" s="1445">
        <v>251</v>
      </c>
      <c r="O170" s="1445">
        <v>0</v>
      </c>
      <c r="P170" s="1368" t="s">
        <v>1554</v>
      </c>
      <c r="Q170" s="1359"/>
      <c r="R170" s="1344"/>
      <c r="S170" s="1344"/>
      <c r="T170" s="1344"/>
      <c r="U170" s="1344"/>
      <c r="V170" s="1344"/>
      <c r="W170" s="1344"/>
      <c r="X170" s="1344"/>
      <c r="Y170" s="1344"/>
      <c r="Z170" s="1344"/>
    </row>
    <row r="171" spans="1:26" ht="19.5" customHeight="1">
      <c r="A171" s="1408">
        <v>12</v>
      </c>
      <c r="B171" s="1443" t="s">
        <v>1605</v>
      </c>
      <c r="C171" s="1410" t="s">
        <v>1382</v>
      </c>
      <c r="D171" s="1444">
        <v>650</v>
      </c>
      <c r="E171" s="1445">
        <v>200</v>
      </c>
      <c r="F171" s="1445">
        <v>295</v>
      </c>
      <c r="G171" s="1445">
        <v>155</v>
      </c>
      <c r="H171" s="1445">
        <v>0</v>
      </c>
      <c r="I171" s="1445">
        <v>0</v>
      </c>
      <c r="J171" s="1445">
        <v>0</v>
      </c>
      <c r="K171" s="1445">
        <v>0</v>
      </c>
      <c r="L171" s="1354">
        <v>650</v>
      </c>
      <c r="M171" s="1354">
        <v>200</v>
      </c>
      <c r="N171" s="1445">
        <v>295</v>
      </c>
      <c r="O171" s="1445">
        <v>155</v>
      </c>
      <c r="P171" s="1451"/>
      <c r="Q171" s="1359"/>
      <c r="R171" s="1344"/>
      <c r="S171" s="1344"/>
      <c r="T171" s="1344"/>
      <c r="U171" s="1344"/>
      <c r="V171" s="1344"/>
      <c r="W171" s="1344"/>
      <c r="X171" s="1344"/>
      <c r="Y171" s="1344"/>
      <c r="Z171" s="1344"/>
    </row>
    <row r="172" spans="1:26" ht="19.5" customHeight="1">
      <c r="A172" s="1408">
        <v>13</v>
      </c>
      <c r="B172" s="1446" t="s">
        <v>1606</v>
      </c>
      <c r="C172" s="1410" t="s">
        <v>1382</v>
      </c>
      <c r="D172" s="1444">
        <v>650</v>
      </c>
      <c r="E172" s="1445">
        <v>200</v>
      </c>
      <c r="F172" s="1445">
        <v>225</v>
      </c>
      <c r="G172" s="1445">
        <v>225</v>
      </c>
      <c r="H172" s="1445">
        <v>0</v>
      </c>
      <c r="I172" s="1445">
        <v>0</v>
      </c>
      <c r="J172" s="1445">
        <v>0</v>
      </c>
      <c r="K172" s="1445">
        <v>0</v>
      </c>
      <c r="L172" s="1354">
        <v>650</v>
      </c>
      <c r="M172" s="1354">
        <v>200</v>
      </c>
      <c r="N172" s="1445">
        <v>225</v>
      </c>
      <c r="O172" s="1445">
        <v>225</v>
      </c>
      <c r="P172" s="1415"/>
      <c r="Q172" s="1359"/>
      <c r="R172" s="1344"/>
      <c r="S172" s="1344"/>
      <c r="T172" s="1344"/>
      <c r="U172" s="1344"/>
      <c r="V172" s="1344"/>
      <c r="W172" s="1344"/>
      <c r="X172" s="1344"/>
      <c r="Y172" s="1344"/>
      <c r="Z172" s="1344"/>
    </row>
    <row r="173" spans="1:26" ht="19.5" customHeight="1">
      <c r="A173" s="1360" t="s">
        <v>1607</v>
      </c>
      <c r="B173" s="1341" t="s">
        <v>1326</v>
      </c>
      <c r="C173" s="1361"/>
      <c r="D173" s="1388">
        <f t="shared" ref="D173:L173" si="173">SUM(D174:D189)</f>
        <v>10400</v>
      </c>
      <c r="E173" s="1388">
        <f t="shared" si="173"/>
        <v>3980</v>
      </c>
      <c r="F173" s="1388">
        <f t="shared" si="173"/>
        <v>3600</v>
      </c>
      <c r="G173" s="1388">
        <f t="shared" si="173"/>
        <v>2820</v>
      </c>
      <c r="H173" s="1388">
        <f t="shared" si="173"/>
        <v>1428</v>
      </c>
      <c r="I173" s="1388">
        <f t="shared" si="173"/>
        <v>813</v>
      </c>
      <c r="J173" s="1388">
        <f t="shared" si="173"/>
        <v>685</v>
      </c>
      <c r="K173" s="1388">
        <f t="shared" si="173"/>
        <v>591</v>
      </c>
      <c r="L173" s="1388">
        <f t="shared" si="173"/>
        <v>8378</v>
      </c>
      <c r="M173" s="1388">
        <f t="shared" ref="M173:O173" si="174">E173-I173</f>
        <v>3167</v>
      </c>
      <c r="N173" s="1388">
        <f t="shared" si="174"/>
        <v>2915</v>
      </c>
      <c r="O173" s="1388">
        <f t="shared" si="174"/>
        <v>2229</v>
      </c>
      <c r="P173" s="1362"/>
      <c r="Q173" s="1359"/>
      <c r="R173" s="1344"/>
      <c r="S173" s="1344"/>
      <c r="T173" s="1344"/>
      <c r="U173" s="1344"/>
      <c r="V173" s="1344"/>
      <c r="W173" s="1344"/>
      <c r="X173" s="1344"/>
      <c r="Y173" s="1344"/>
      <c r="Z173" s="1344"/>
    </row>
    <row r="174" spans="1:26" ht="19.5" customHeight="1">
      <c r="A174" s="1408">
        <v>1</v>
      </c>
      <c r="B174" s="1409" t="s">
        <v>1608</v>
      </c>
      <c r="C174" s="1410" t="s">
        <v>1609</v>
      </c>
      <c r="D174" s="1411">
        <f t="shared" ref="D174:D189" si="175">E174+F174+G174</f>
        <v>650</v>
      </c>
      <c r="E174" s="1411">
        <v>200</v>
      </c>
      <c r="F174" s="1411">
        <v>350</v>
      </c>
      <c r="G174" s="1411">
        <v>100</v>
      </c>
      <c r="H174" s="1411">
        <f t="shared" ref="H174:H176" si="176">SUM(I174+J174+K174)</f>
        <v>260</v>
      </c>
      <c r="I174" s="1411">
        <v>80</v>
      </c>
      <c r="J174" s="1411">
        <v>140</v>
      </c>
      <c r="K174" s="1411">
        <v>40</v>
      </c>
      <c r="L174" s="1411">
        <f t="shared" ref="L174:O174" si="177">D174-H174</f>
        <v>390</v>
      </c>
      <c r="M174" s="1411">
        <f t="shared" si="177"/>
        <v>120</v>
      </c>
      <c r="N174" s="1411">
        <f t="shared" si="177"/>
        <v>210</v>
      </c>
      <c r="O174" s="1411">
        <f t="shared" si="177"/>
        <v>60</v>
      </c>
      <c r="P174" s="1363" t="s">
        <v>1580</v>
      </c>
      <c r="Q174" s="1359"/>
      <c r="R174" s="1344"/>
      <c r="S174" s="1344"/>
      <c r="T174" s="1344"/>
      <c r="U174" s="1344"/>
      <c r="V174" s="1344"/>
      <c r="W174" s="1344"/>
      <c r="X174" s="1344"/>
      <c r="Y174" s="1344"/>
      <c r="Z174" s="1344"/>
    </row>
    <row r="175" spans="1:26" ht="19.5" customHeight="1">
      <c r="A175" s="1408">
        <v>2</v>
      </c>
      <c r="B175" s="1409" t="s">
        <v>1610</v>
      </c>
      <c r="C175" s="1410" t="s">
        <v>1609</v>
      </c>
      <c r="D175" s="1411">
        <f t="shared" si="175"/>
        <v>650</v>
      </c>
      <c r="E175" s="1411">
        <v>200</v>
      </c>
      <c r="F175" s="1411">
        <v>295</v>
      </c>
      <c r="G175" s="1411">
        <v>155</v>
      </c>
      <c r="H175" s="1411">
        <f t="shared" si="176"/>
        <v>43</v>
      </c>
      <c r="I175" s="1411">
        <v>13</v>
      </c>
      <c r="J175" s="1411">
        <v>20</v>
      </c>
      <c r="K175" s="1411">
        <v>10</v>
      </c>
      <c r="L175" s="1411">
        <f t="shared" ref="L175:O175" si="178">D175-H175</f>
        <v>607</v>
      </c>
      <c r="M175" s="1411">
        <f t="shared" si="178"/>
        <v>187</v>
      </c>
      <c r="N175" s="1411">
        <f t="shared" si="178"/>
        <v>275</v>
      </c>
      <c r="O175" s="1411">
        <f t="shared" si="178"/>
        <v>145</v>
      </c>
      <c r="P175" s="1363" t="s">
        <v>1593</v>
      </c>
      <c r="Q175" s="1359"/>
      <c r="R175" s="1344"/>
      <c r="S175" s="1344"/>
      <c r="T175" s="1344"/>
      <c r="U175" s="1344"/>
      <c r="V175" s="1344"/>
      <c r="W175" s="1344"/>
      <c r="X175" s="1344"/>
      <c r="Y175" s="1344"/>
      <c r="Z175" s="1344"/>
    </row>
    <row r="176" spans="1:26" ht="19.5" customHeight="1">
      <c r="A176" s="1408">
        <v>3</v>
      </c>
      <c r="B176" s="1409" t="s">
        <v>1611</v>
      </c>
      <c r="C176" s="1410" t="s">
        <v>1609</v>
      </c>
      <c r="D176" s="1411">
        <f t="shared" si="175"/>
        <v>650</v>
      </c>
      <c r="E176" s="1411">
        <v>200</v>
      </c>
      <c r="F176" s="1411">
        <v>295</v>
      </c>
      <c r="G176" s="1411">
        <v>155</v>
      </c>
      <c r="H176" s="1411">
        <f t="shared" si="176"/>
        <v>41</v>
      </c>
      <c r="I176" s="1411">
        <v>13</v>
      </c>
      <c r="J176" s="1411">
        <v>18</v>
      </c>
      <c r="K176" s="1411">
        <v>10</v>
      </c>
      <c r="L176" s="1411">
        <f t="shared" ref="L176:O176" si="179">D176-H176</f>
        <v>609</v>
      </c>
      <c r="M176" s="1411">
        <f t="shared" si="179"/>
        <v>187</v>
      </c>
      <c r="N176" s="1411">
        <f t="shared" si="179"/>
        <v>277</v>
      </c>
      <c r="O176" s="1411">
        <f t="shared" si="179"/>
        <v>145</v>
      </c>
      <c r="P176" s="1415"/>
      <c r="Q176" s="1359"/>
      <c r="R176" s="1344"/>
      <c r="S176" s="1344"/>
      <c r="T176" s="1344"/>
      <c r="U176" s="1344"/>
      <c r="V176" s="1344"/>
      <c r="W176" s="1344"/>
      <c r="X176" s="1344"/>
      <c r="Y176" s="1344"/>
      <c r="Z176" s="1344"/>
    </row>
    <row r="177" spans="1:26" ht="19.5" customHeight="1">
      <c r="A177" s="1408">
        <v>4</v>
      </c>
      <c r="B177" s="1412" t="s">
        <v>1612</v>
      </c>
      <c r="C177" s="1410" t="s">
        <v>1609</v>
      </c>
      <c r="D177" s="1411">
        <f t="shared" si="175"/>
        <v>650</v>
      </c>
      <c r="E177" s="1411">
        <v>270</v>
      </c>
      <c r="F177" s="1411">
        <v>165</v>
      </c>
      <c r="G177" s="1411">
        <v>215</v>
      </c>
      <c r="H177" s="1411">
        <v>0</v>
      </c>
      <c r="I177" s="1411">
        <v>37</v>
      </c>
      <c r="J177" s="1411">
        <v>23</v>
      </c>
      <c r="K177" s="1411">
        <v>30</v>
      </c>
      <c r="L177" s="1411">
        <f t="shared" ref="L177:O177" si="180">D177-H177</f>
        <v>650</v>
      </c>
      <c r="M177" s="1411">
        <f t="shared" si="180"/>
        <v>233</v>
      </c>
      <c r="N177" s="1411">
        <f t="shared" si="180"/>
        <v>142</v>
      </c>
      <c r="O177" s="1411">
        <f t="shared" si="180"/>
        <v>185</v>
      </c>
      <c r="P177" s="1363" t="s">
        <v>1602</v>
      </c>
      <c r="Q177" s="1359"/>
      <c r="R177" s="1344"/>
      <c r="S177" s="1344"/>
      <c r="T177" s="1344"/>
      <c r="U177" s="1344"/>
      <c r="V177" s="1344"/>
      <c r="W177" s="1344"/>
      <c r="X177" s="1344"/>
      <c r="Y177" s="1344"/>
      <c r="Z177" s="1344"/>
    </row>
    <row r="178" spans="1:26" ht="19.5" customHeight="1">
      <c r="A178" s="1408">
        <v>5</v>
      </c>
      <c r="B178" s="1412" t="s">
        <v>1613</v>
      </c>
      <c r="C178" s="1410" t="s">
        <v>1609</v>
      </c>
      <c r="D178" s="1411">
        <f t="shared" si="175"/>
        <v>650</v>
      </c>
      <c r="E178" s="1411">
        <v>350</v>
      </c>
      <c r="F178" s="1411">
        <v>135</v>
      </c>
      <c r="G178" s="1411">
        <v>165</v>
      </c>
      <c r="H178" s="1411">
        <v>0</v>
      </c>
      <c r="I178" s="1411">
        <v>133</v>
      </c>
      <c r="J178" s="1411">
        <v>51</v>
      </c>
      <c r="K178" s="1411">
        <v>63</v>
      </c>
      <c r="L178" s="1411">
        <f t="shared" ref="L178:O178" si="181">D178-H178</f>
        <v>650</v>
      </c>
      <c r="M178" s="1411">
        <f t="shared" si="181"/>
        <v>217</v>
      </c>
      <c r="N178" s="1411">
        <f t="shared" si="181"/>
        <v>84</v>
      </c>
      <c r="O178" s="1411">
        <f t="shared" si="181"/>
        <v>102</v>
      </c>
      <c r="P178" s="1363" t="s">
        <v>1573</v>
      </c>
      <c r="Q178" s="1359"/>
      <c r="R178" s="1344"/>
      <c r="S178" s="1344"/>
      <c r="T178" s="1344"/>
      <c r="U178" s="1344"/>
      <c r="V178" s="1344"/>
      <c r="W178" s="1344"/>
      <c r="X178" s="1344"/>
      <c r="Y178" s="1344"/>
      <c r="Z178" s="1344"/>
    </row>
    <row r="179" spans="1:26" ht="19.5" customHeight="1">
      <c r="A179" s="1408">
        <v>6</v>
      </c>
      <c r="B179" s="1412" t="s">
        <v>1614</v>
      </c>
      <c r="C179" s="1410" t="s">
        <v>1609</v>
      </c>
      <c r="D179" s="1411">
        <f t="shared" si="175"/>
        <v>650</v>
      </c>
      <c r="E179" s="1411">
        <v>270</v>
      </c>
      <c r="F179" s="1411">
        <v>220</v>
      </c>
      <c r="G179" s="1411">
        <v>160</v>
      </c>
      <c r="H179" s="1411">
        <v>0</v>
      </c>
      <c r="I179" s="1411">
        <v>0</v>
      </c>
      <c r="J179" s="1411">
        <v>0</v>
      </c>
      <c r="K179" s="1411">
        <v>0</v>
      </c>
      <c r="L179" s="1411">
        <f t="shared" ref="L179:O179" si="182">D179-H179</f>
        <v>650</v>
      </c>
      <c r="M179" s="1411">
        <f t="shared" si="182"/>
        <v>270</v>
      </c>
      <c r="N179" s="1411">
        <f t="shared" si="182"/>
        <v>220</v>
      </c>
      <c r="O179" s="1411">
        <f t="shared" si="182"/>
        <v>160</v>
      </c>
      <c r="P179" s="1415"/>
      <c r="Q179" s="1359"/>
      <c r="R179" s="1344"/>
      <c r="S179" s="1344"/>
      <c r="T179" s="1344"/>
      <c r="U179" s="1344"/>
      <c r="V179" s="1344"/>
      <c r="W179" s="1344"/>
      <c r="X179" s="1344"/>
      <c r="Y179" s="1344"/>
      <c r="Z179" s="1344"/>
    </row>
    <row r="180" spans="1:26" ht="19.5" customHeight="1">
      <c r="A180" s="1408">
        <v>7</v>
      </c>
      <c r="B180" s="1412" t="s">
        <v>1615</v>
      </c>
      <c r="C180" s="1410" t="s">
        <v>1609</v>
      </c>
      <c r="D180" s="1411">
        <f t="shared" si="175"/>
        <v>650</v>
      </c>
      <c r="E180" s="1411">
        <v>270</v>
      </c>
      <c r="F180" s="1411">
        <v>165</v>
      </c>
      <c r="G180" s="1411">
        <v>215</v>
      </c>
      <c r="H180" s="1411">
        <f t="shared" ref="H180:H186" si="183">SUM(I180+J180+K180)</f>
        <v>386</v>
      </c>
      <c r="I180" s="1411">
        <v>201</v>
      </c>
      <c r="J180" s="1411">
        <v>25</v>
      </c>
      <c r="K180" s="1411">
        <v>160</v>
      </c>
      <c r="L180" s="1411">
        <f t="shared" ref="L180:O180" si="184">D180-H180</f>
        <v>264</v>
      </c>
      <c r="M180" s="1411">
        <f t="shared" si="184"/>
        <v>69</v>
      </c>
      <c r="N180" s="1411">
        <f t="shared" si="184"/>
        <v>140</v>
      </c>
      <c r="O180" s="1411">
        <f t="shared" si="184"/>
        <v>55</v>
      </c>
      <c r="P180" s="1363" t="s">
        <v>1616</v>
      </c>
      <c r="Q180" s="1359"/>
      <c r="R180" s="1344"/>
      <c r="S180" s="1344"/>
      <c r="T180" s="1344"/>
      <c r="U180" s="1344"/>
      <c r="V180" s="1344"/>
      <c r="W180" s="1344"/>
      <c r="X180" s="1344"/>
      <c r="Y180" s="1344"/>
      <c r="Z180" s="1344"/>
    </row>
    <row r="181" spans="1:26" ht="19.5" customHeight="1">
      <c r="A181" s="1408">
        <v>8</v>
      </c>
      <c r="B181" s="1412" t="s">
        <v>1617</v>
      </c>
      <c r="C181" s="1410" t="s">
        <v>1609</v>
      </c>
      <c r="D181" s="1411">
        <f t="shared" si="175"/>
        <v>650</v>
      </c>
      <c r="E181" s="1411">
        <v>270</v>
      </c>
      <c r="F181" s="1411">
        <v>175</v>
      </c>
      <c r="G181" s="1411">
        <v>205</v>
      </c>
      <c r="H181" s="1411">
        <f t="shared" si="183"/>
        <v>0</v>
      </c>
      <c r="I181" s="1411">
        <v>0</v>
      </c>
      <c r="J181" s="1411">
        <v>0</v>
      </c>
      <c r="K181" s="1411">
        <v>0</v>
      </c>
      <c r="L181" s="1411">
        <f t="shared" ref="L181:O181" si="185">D181-H181</f>
        <v>650</v>
      </c>
      <c r="M181" s="1411">
        <f t="shared" si="185"/>
        <v>270</v>
      </c>
      <c r="N181" s="1411">
        <f t="shared" si="185"/>
        <v>175</v>
      </c>
      <c r="O181" s="1411">
        <f t="shared" si="185"/>
        <v>205</v>
      </c>
      <c r="P181" s="1415"/>
      <c r="Q181" s="1359"/>
      <c r="R181" s="1344"/>
      <c r="S181" s="1344"/>
      <c r="T181" s="1344"/>
      <c r="U181" s="1344"/>
      <c r="V181" s="1344"/>
      <c r="W181" s="1344"/>
      <c r="X181" s="1344"/>
      <c r="Y181" s="1344"/>
      <c r="Z181" s="1344"/>
    </row>
    <row r="182" spans="1:26" ht="19.5" customHeight="1">
      <c r="A182" s="1408">
        <v>9</v>
      </c>
      <c r="B182" s="1412" t="s">
        <v>1618</v>
      </c>
      <c r="C182" s="1410" t="s">
        <v>1609</v>
      </c>
      <c r="D182" s="1411">
        <f t="shared" si="175"/>
        <v>650</v>
      </c>
      <c r="E182" s="1411">
        <v>270</v>
      </c>
      <c r="F182" s="1411">
        <v>220</v>
      </c>
      <c r="G182" s="1411">
        <v>160</v>
      </c>
      <c r="H182" s="1411">
        <f t="shared" si="183"/>
        <v>0</v>
      </c>
      <c r="I182" s="1411">
        <v>0</v>
      </c>
      <c r="J182" s="1411">
        <v>0</v>
      </c>
      <c r="K182" s="1411">
        <v>0</v>
      </c>
      <c r="L182" s="1411">
        <f t="shared" ref="L182:O182" si="186">D182-H182</f>
        <v>650</v>
      </c>
      <c r="M182" s="1411">
        <f t="shared" si="186"/>
        <v>270</v>
      </c>
      <c r="N182" s="1411">
        <f t="shared" si="186"/>
        <v>220</v>
      </c>
      <c r="O182" s="1411">
        <f t="shared" si="186"/>
        <v>160</v>
      </c>
      <c r="P182" s="1415"/>
      <c r="Q182" s="1359"/>
      <c r="R182" s="1344"/>
      <c r="S182" s="1344"/>
      <c r="T182" s="1344"/>
      <c r="U182" s="1344"/>
      <c r="V182" s="1344"/>
      <c r="W182" s="1344"/>
      <c r="X182" s="1344"/>
      <c r="Y182" s="1344"/>
      <c r="Z182" s="1344"/>
    </row>
    <row r="183" spans="1:26" ht="19.5" customHeight="1">
      <c r="A183" s="1408">
        <v>10</v>
      </c>
      <c r="B183" s="1412" t="s">
        <v>1619</v>
      </c>
      <c r="C183" s="1410" t="s">
        <v>1609</v>
      </c>
      <c r="D183" s="1411">
        <f t="shared" si="175"/>
        <v>650</v>
      </c>
      <c r="E183" s="1411">
        <v>270</v>
      </c>
      <c r="F183" s="1411">
        <v>165</v>
      </c>
      <c r="G183" s="1411">
        <v>215</v>
      </c>
      <c r="H183" s="1411">
        <f t="shared" si="183"/>
        <v>0</v>
      </c>
      <c r="I183" s="1411">
        <v>0</v>
      </c>
      <c r="J183" s="1411">
        <v>0</v>
      </c>
      <c r="K183" s="1411">
        <v>0</v>
      </c>
      <c r="L183" s="1411">
        <f t="shared" ref="L183:O183" si="187">D183-H183</f>
        <v>650</v>
      </c>
      <c r="M183" s="1411">
        <f t="shared" si="187"/>
        <v>270</v>
      </c>
      <c r="N183" s="1411">
        <f t="shared" si="187"/>
        <v>165</v>
      </c>
      <c r="O183" s="1411">
        <f t="shared" si="187"/>
        <v>215</v>
      </c>
      <c r="P183" s="1451"/>
      <c r="Q183" s="1359"/>
      <c r="R183" s="1344"/>
      <c r="S183" s="1344"/>
      <c r="T183" s="1344"/>
      <c r="U183" s="1344"/>
      <c r="V183" s="1344"/>
      <c r="W183" s="1344"/>
      <c r="X183" s="1344"/>
      <c r="Y183" s="1344"/>
      <c r="Z183" s="1344"/>
    </row>
    <row r="184" spans="1:26" ht="19.5" customHeight="1">
      <c r="A184" s="1408">
        <v>11</v>
      </c>
      <c r="B184" s="1412" t="s">
        <v>1620</v>
      </c>
      <c r="C184" s="1410" t="s">
        <v>1609</v>
      </c>
      <c r="D184" s="1411">
        <f t="shared" si="175"/>
        <v>650</v>
      </c>
      <c r="E184" s="1411">
        <v>270</v>
      </c>
      <c r="F184" s="1411">
        <v>175</v>
      </c>
      <c r="G184" s="1411">
        <v>205</v>
      </c>
      <c r="H184" s="1411">
        <f t="shared" si="183"/>
        <v>298</v>
      </c>
      <c r="I184" s="1411">
        <v>135</v>
      </c>
      <c r="J184" s="1411">
        <v>61</v>
      </c>
      <c r="K184" s="1411">
        <v>102</v>
      </c>
      <c r="L184" s="1411">
        <f>D184-H184</f>
        <v>352</v>
      </c>
      <c r="M184" s="1411">
        <v>0</v>
      </c>
      <c r="N184" s="1411">
        <f>F184-J184</f>
        <v>114</v>
      </c>
      <c r="O184" s="1413">
        <v>0</v>
      </c>
      <c r="P184" s="1363" t="s">
        <v>1475</v>
      </c>
      <c r="Q184" s="1359"/>
      <c r="R184" s="1344"/>
      <c r="S184" s="1344"/>
      <c r="T184" s="1344"/>
      <c r="U184" s="1344"/>
      <c r="V184" s="1344"/>
      <c r="W184" s="1344"/>
      <c r="X184" s="1344"/>
      <c r="Y184" s="1344"/>
      <c r="Z184" s="1344"/>
    </row>
    <row r="185" spans="1:26" ht="19.5" customHeight="1">
      <c r="A185" s="1408">
        <v>12</v>
      </c>
      <c r="B185" s="1414" t="s">
        <v>1621</v>
      </c>
      <c r="C185" s="1410" t="s">
        <v>1609</v>
      </c>
      <c r="D185" s="1411">
        <f t="shared" si="175"/>
        <v>650</v>
      </c>
      <c r="E185" s="1411">
        <v>200</v>
      </c>
      <c r="F185" s="1411">
        <v>235</v>
      </c>
      <c r="G185" s="1411">
        <v>215</v>
      </c>
      <c r="H185" s="1411">
        <f t="shared" si="183"/>
        <v>65</v>
      </c>
      <c r="I185" s="1411">
        <v>20</v>
      </c>
      <c r="J185" s="1411">
        <v>24</v>
      </c>
      <c r="K185" s="1411">
        <v>21</v>
      </c>
      <c r="L185" s="1411">
        <f t="shared" ref="L185:L189" si="188">SUM(M185:O185)</f>
        <v>585</v>
      </c>
      <c r="M185" s="1411">
        <f t="shared" ref="M185:O185" si="189">E185-I185</f>
        <v>180</v>
      </c>
      <c r="N185" s="1411">
        <f t="shared" si="189"/>
        <v>211</v>
      </c>
      <c r="O185" s="1411">
        <f t="shared" si="189"/>
        <v>194</v>
      </c>
      <c r="P185" s="1363" t="s">
        <v>1622</v>
      </c>
      <c r="Q185" s="1359"/>
      <c r="R185" s="1344"/>
      <c r="S185" s="1344"/>
      <c r="T185" s="1344"/>
      <c r="U185" s="1344"/>
      <c r="V185" s="1344"/>
      <c r="W185" s="1344"/>
      <c r="X185" s="1344"/>
      <c r="Y185" s="1344"/>
      <c r="Z185" s="1344"/>
    </row>
    <row r="186" spans="1:26" ht="19.5" customHeight="1">
      <c r="A186" s="1408">
        <v>13</v>
      </c>
      <c r="B186" s="1414" t="s">
        <v>1623</v>
      </c>
      <c r="C186" s="1410" t="s">
        <v>1609</v>
      </c>
      <c r="D186" s="1411">
        <f t="shared" si="175"/>
        <v>650</v>
      </c>
      <c r="E186" s="1411">
        <v>270</v>
      </c>
      <c r="F186" s="1411">
        <v>220</v>
      </c>
      <c r="G186" s="1411">
        <v>160</v>
      </c>
      <c r="H186" s="1411">
        <f t="shared" si="183"/>
        <v>195</v>
      </c>
      <c r="I186" s="1411">
        <v>81</v>
      </c>
      <c r="J186" s="1411">
        <v>66</v>
      </c>
      <c r="K186" s="1411">
        <v>48</v>
      </c>
      <c r="L186" s="1411">
        <f t="shared" si="188"/>
        <v>455</v>
      </c>
      <c r="M186" s="1411">
        <f t="shared" ref="M186:O186" si="190">E186-I186</f>
        <v>189</v>
      </c>
      <c r="N186" s="1411">
        <f t="shared" si="190"/>
        <v>154</v>
      </c>
      <c r="O186" s="1411">
        <f t="shared" si="190"/>
        <v>112</v>
      </c>
      <c r="P186" s="1363" t="s">
        <v>1573</v>
      </c>
      <c r="Q186" s="1359"/>
      <c r="R186" s="1344"/>
      <c r="S186" s="1344"/>
      <c r="T186" s="1344"/>
      <c r="U186" s="1344"/>
      <c r="V186" s="1344"/>
      <c r="W186" s="1344"/>
      <c r="X186" s="1344"/>
      <c r="Y186" s="1344"/>
      <c r="Z186" s="1344"/>
    </row>
    <row r="187" spans="1:26" ht="19.5" customHeight="1">
      <c r="A187" s="1408">
        <v>14</v>
      </c>
      <c r="B187" s="1414" t="s">
        <v>1624</v>
      </c>
      <c r="C187" s="1410" t="s">
        <v>1609</v>
      </c>
      <c r="D187" s="1411">
        <f t="shared" si="175"/>
        <v>650</v>
      </c>
      <c r="E187" s="1411">
        <v>200</v>
      </c>
      <c r="F187" s="1411">
        <v>350</v>
      </c>
      <c r="G187" s="1411">
        <v>100</v>
      </c>
      <c r="H187" s="1411">
        <v>0</v>
      </c>
      <c r="I187" s="1411">
        <v>0</v>
      </c>
      <c r="J187" s="1411">
        <v>0</v>
      </c>
      <c r="K187" s="1411">
        <v>0</v>
      </c>
      <c r="L187" s="1411">
        <f t="shared" si="188"/>
        <v>650</v>
      </c>
      <c r="M187" s="1411">
        <f t="shared" ref="M187:O187" si="191">E187-I187</f>
        <v>200</v>
      </c>
      <c r="N187" s="1411">
        <f t="shared" si="191"/>
        <v>350</v>
      </c>
      <c r="O187" s="1411">
        <f t="shared" si="191"/>
        <v>100</v>
      </c>
      <c r="P187" s="1363"/>
      <c r="Q187" s="1359"/>
      <c r="R187" s="1344"/>
      <c r="S187" s="1344"/>
      <c r="T187" s="1344"/>
      <c r="U187" s="1344"/>
      <c r="V187" s="1344"/>
      <c r="W187" s="1344"/>
      <c r="X187" s="1344"/>
      <c r="Y187" s="1344"/>
      <c r="Z187" s="1344"/>
    </row>
    <row r="188" spans="1:26" ht="19.5" customHeight="1">
      <c r="A188" s="1408">
        <v>15</v>
      </c>
      <c r="B188" s="1412" t="s">
        <v>1625</v>
      </c>
      <c r="C188" s="1410" t="s">
        <v>1609</v>
      </c>
      <c r="D188" s="1411">
        <f t="shared" si="175"/>
        <v>650</v>
      </c>
      <c r="E188" s="1411">
        <v>270</v>
      </c>
      <c r="F188" s="1411">
        <v>200</v>
      </c>
      <c r="G188" s="1411">
        <v>180</v>
      </c>
      <c r="H188" s="1411">
        <f>SUM(I188+J188+K188)</f>
        <v>140</v>
      </c>
      <c r="I188" s="1411"/>
      <c r="J188" s="1413">
        <v>140</v>
      </c>
      <c r="K188" s="1411"/>
      <c r="L188" s="1411">
        <f t="shared" si="188"/>
        <v>240</v>
      </c>
      <c r="M188" s="1411">
        <v>0</v>
      </c>
      <c r="N188" s="1411">
        <f t="shared" ref="N188:O188" si="192">F188-J188</f>
        <v>60</v>
      </c>
      <c r="O188" s="1411">
        <f t="shared" si="192"/>
        <v>180</v>
      </c>
      <c r="P188" s="1363"/>
      <c r="Q188" s="1359"/>
      <c r="R188" s="1344"/>
      <c r="S188" s="1344"/>
      <c r="T188" s="1344"/>
      <c r="U188" s="1344"/>
      <c r="V188" s="1344"/>
      <c r="W188" s="1344"/>
      <c r="X188" s="1344"/>
      <c r="Y188" s="1344"/>
      <c r="Z188" s="1344"/>
    </row>
    <row r="189" spans="1:26" ht="19.5" customHeight="1">
      <c r="A189" s="1408">
        <v>16</v>
      </c>
      <c r="B189" s="1412" t="s">
        <v>1626</v>
      </c>
      <c r="C189" s="1410" t="s">
        <v>1609</v>
      </c>
      <c r="D189" s="1411">
        <f t="shared" si="175"/>
        <v>650</v>
      </c>
      <c r="E189" s="1411">
        <v>200</v>
      </c>
      <c r="F189" s="1411">
        <v>235</v>
      </c>
      <c r="G189" s="1411">
        <v>215</v>
      </c>
      <c r="H189" s="1411">
        <v>0</v>
      </c>
      <c r="I189" s="1411">
        <v>100</v>
      </c>
      <c r="J189" s="1411">
        <v>117</v>
      </c>
      <c r="K189" s="1411">
        <v>107</v>
      </c>
      <c r="L189" s="1411">
        <f t="shared" si="188"/>
        <v>326</v>
      </c>
      <c r="M189" s="1411">
        <f t="shared" ref="M189:O189" si="193">E189-I189</f>
        <v>100</v>
      </c>
      <c r="N189" s="1411">
        <f t="shared" si="193"/>
        <v>118</v>
      </c>
      <c r="O189" s="1411">
        <f t="shared" si="193"/>
        <v>108</v>
      </c>
      <c r="P189" s="1363" t="s">
        <v>1627</v>
      </c>
      <c r="Q189" s="1359"/>
      <c r="R189" s="1344"/>
      <c r="S189" s="1344"/>
      <c r="T189" s="1344"/>
      <c r="U189" s="1344"/>
      <c r="V189" s="1344"/>
      <c r="W189" s="1344"/>
      <c r="X189" s="1344"/>
      <c r="Y189" s="1344"/>
      <c r="Z189" s="1344"/>
    </row>
    <row r="190" spans="1:26" ht="38.25" customHeight="1">
      <c r="A190" s="1452"/>
      <c r="B190" s="1453" t="s">
        <v>1628</v>
      </c>
      <c r="C190" s="1454"/>
      <c r="D190" s="1455">
        <f t="shared" ref="D190:L190" si="194">D173+D159+D146+D131+D122+D108+D92+D85+D71+D57+D40+D15</f>
        <v>108230</v>
      </c>
      <c r="E190" s="1455">
        <f t="shared" si="194"/>
        <v>34050</v>
      </c>
      <c r="F190" s="1455">
        <f t="shared" si="194"/>
        <v>43980</v>
      </c>
      <c r="G190" s="1455">
        <f t="shared" si="194"/>
        <v>30415</v>
      </c>
      <c r="H190" s="1455">
        <f t="shared" si="194"/>
        <v>14847.494999999999</v>
      </c>
      <c r="I190" s="1455">
        <f t="shared" si="194"/>
        <v>6429.75</v>
      </c>
      <c r="J190" s="1455">
        <f t="shared" si="194"/>
        <v>6246.6805000000004</v>
      </c>
      <c r="K190" s="1455">
        <f t="shared" si="194"/>
        <v>4224.6144999999997</v>
      </c>
      <c r="L190" s="1455">
        <f t="shared" si="194"/>
        <v>103079.45499999999</v>
      </c>
      <c r="M190" s="1456">
        <f t="shared" ref="M190:O190" si="195">E190-I190</f>
        <v>27620.25</v>
      </c>
      <c r="N190" s="1456">
        <f t="shared" si="195"/>
        <v>37733.319499999998</v>
      </c>
      <c r="O190" s="1456">
        <f t="shared" si="195"/>
        <v>26190.3855</v>
      </c>
      <c r="P190" s="1457"/>
      <c r="Q190" s="1364"/>
      <c r="R190" s="1344"/>
      <c r="S190" s="1344"/>
      <c r="T190" s="1344"/>
      <c r="U190" s="1344"/>
      <c r="V190" s="1344"/>
      <c r="W190" s="1344"/>
      <c r="X190" s="1344"/>
      <c r="Y190" s="1344"/>
      <c r="Z190" s="1344"/>
    </row>
    <row r="191" spans="1:26" ht="13.5" customHeight="1">
      <c r="A191" s="1324"/>
      <c r="B191" s="1458"/>
      <c r="C191" s="1458"/>
      <c r="D191" s="1329"/>
      <c r="E191" s="1329"/>
      <c r="F191" s="1329"/>
      <c r="G191" s="1329"/>
      <c r="H191" s="1329"/>
      <c r="I191" s="1329"/>
      <c r="J191" s="1329"/>
      <c r="K191" s="1329"/>
      <c r="L191" s="1329"/>
      <c r="M191" s="1329"/>
      <c r="N191" s="1329"/>
      <c r="O191" s="1329"/>
      <c r="P191" s="1329"/>
      <c r="Q191" s="1326"/>
      <c r="R191" s="1327"/>
      <c r="S191" s="1327"/>
      <c r="T191" s="1327"/>
      <c r="U191" s="1327"/>
      <c r="V191" s="1327"/>
      <c r="W191" s="1327"/>
      <c r="X191" s="1327"/>
      <c r="Y191" s="1327"/>
      <c r="Z191" s="1327"/>
    </row>
    <row r="192" spans="1:26" ht="13.5" customHeight="1">
      <c r="A192" s="1324"/>
      <c r="B192" s="1459"/>
      <c r="C192" s="1458"/>
      <c r="D192" s="1327"/>
      <c r="E192" s="1460"/>
      <c r="F192" s="1460"/>
      <c r="G192" s="1460"/>
      <c r="H192" s="1460"/>
      <c r="I192" s="1460"/>
      <c r="J192" s="1460"/>
      <c r="K192" s="1460"/>
      <c r="L192" s="1460"/>
      <c r="M192" s="2964" t="s">
        <v>647</v>
      </c>
      <c r="N192" s="2874"/>
      <c r="O192" s="2874"/>
      <c r="P192" s="2874"/>
      <c r="Q192" s="1326"/>
      <c r="R192" s="1327"/>
      <c r="S192" s="1327"/>
      <c r="T192" s="1327"/>
      <c r="U192" s="1327"/>
      <c r="V192" s="1327"/>
      <c r="W192" s="1327"/>
      <c r="X192" s="1327"/>
      <c r="Y192" s="1327"/>
      <c r="Z192" s="1327"/>
    </row>
    <row r="193" spans="1:26" ht="13.5" customHeight="1">
      <c r="A193" s="1324"/>
      <c r="B193" s="2979" t="s">
        <v>648</v>
      </c>
      <c r="C193" s="2874"/>
      <c r="D193" s="1327"/>
      <c r="E193" s="1327"/>
      <c r="F193" s="1327"/>
      <c r="G193" s="1327"/>
      <c r="H193" s="1327"/>
      <c r="I193" s="1327"/>
      <c r="J193" s="1327"/>
      <c r="K193" s="1327"/>
      <c r="L193" s="1327"/>
      <c r="M193" s="2968" t="s">
        <v>155</v>
      </c>
      <c r="N193" s="2874"/>
      <c r="O193" s="2874"/>
      <c r="P193" s="2874"/>
      <c r="Q193" s="1326"/>
      <c r="R193" s="1327"/>
      <c r="S193" s="1327"/>
      <c r="T193" s="1327"/>
      <c r="U193" s="1327"/>
      <c r="V193" s="1327"/>
      <c r="W193" s="1327"/>
      <c r="X193" s="1327"/>
      <c r="Y193" s="1327"/>
      <c r="Z193" s="1327"/>
    </row>
    <row r="194" spans="1:26" ht="13.5" customHeight="1">
      <c r="A194" s="1324"/>
      <c r="B194" s="2967" t="s">
        <v>1629</v>
      </c>
      <c r="C194" s="2874"/>
      <c r="D194" s="1327"/>
      <c r="E194" s="1327"/>
      <c r="F194" s="1327"/>
      <c r="G194" s="1327"/>
      <c r="H194" s="1327"/>
      <c r="I194" s="1327"/>
      <c r="J194" s="1327"/>
      <c r="K194" s="1327"/>
      <c r="L194" s="1327"/>
      <c r="M194" s="1327"/>
      <c r="N194" s="1327"/>
      <c r="O194" s="1327"/>
      <c r="P194" s="1327"/>
      <c r="Q194" s="1326"/>
      <c r="R194" s="1327"/>
      <c r="S194" s="1327"/>
      <c r="T194" s="1327"/>
      <c r="U194" s="1327"/>
      <c r="V194" s="1327"/>
      <c r="W194" s="1327"/>
      <c r="X194" s="1327"/>
      <c r="Y194" s="1327"/>
      <c r="Z194" s="1327"/>
    </row>
    <row r="195" spans="1:26" ht="13.5" customHeight="1">
      <c r="A195" s="1324"/>
      <c r="B195" s="1458"/>
      <c r="C195" s="1458"/>
      <c r="D195" s="1327"/>
      <c r="E195" s="1327"/>
      <c r="F195" s="1327"/>
      <c r="G195" s="1327"/>
      <c r="H195" s="1327"/>
      <c r="I195" s="1327"/>
      <c r="J195" s="1327"/>
      <c r="K195" s="1327"/>
      <c r="L195" s="1327"/>
      <c r="M195" s="1327"/>
      <c r="N195" s="1327"/>
      <c r="O195" s="1327"/>
      <c r="P195" s="1327"/>
      <c r="Q195" s="1326"/>
      <c r="R195" s="1327"/>
      <c r="S195" s="1327"/>
      <c r="T195" s="1327"/>
      <c r="U195" s="1327"/>
      <c r="V195" s="1327"/>
      <c r="W195" s="1327"/>
      <c r="X195" s="1327"/>
      <c r="Y195" s="1327"/>
      <c r="Z195" s="1327"/>
    </row>
    <row r="196" spans="1:26" ht="13.5" customHeight="1">
      <c r="A196" s="1324"/>
      <c r="B196" s="1458"/>
      <c r="C196" s="1458"/>
      <c r="D196" s="1327"/>
      <c r="E196" s="1327"/>
      <c r="F196" s="1461"/>
      <c r="G196" s="1327"/>
      <c r="H196" s="1327"/>
      <c r="I196" s="1327"/>
      <c r="J196" s="1327"/>
      <c r="K196" s="1327"/>
      <c r="L196" s="1327"/>
      <c r="M196" s="1327"/>
      <c r="N196" s="1327"/>
      <c r="O196" s="1327"/>
      <c r="P196" s="1327"/>
      <c r="Q196" s="1326"/>
      <c r="R196" s="1327"/>
      <c r="S196" s="1327"/>
      <c r="T196" s="1327"/>
      <c r="U196" s="1327"/>
      <c r="V196" s="1327"/>
      <c r="W196" s="1327"/>
      <c r="X196" s="1327"/>
      <c r="Y196" s="1327"/>
      <c r="Z196" s="1327"/>
    </row>
    <row r="197" spans="1:26" ht="13.5" customHeight="1">
      <c r="A197" s="1324"/>
      <c r="B197" s="1458"/>
      <c r="C197" s="1458"/>
      <c r="D197" s="1327"/>
      <c r="E197" s="1327"/>
      <c r="F197" s="1327"/>
      <c r="G197" s="1327"/>
      <c r="H197" s="1327"/>
      <c r="I197" s="1327"/>
      <c r="J197" s="1327"/>
      <c r="K197" s="1327"/>
      <c r="L197" s="1327"/>
      <c r="M197" s="1327"/>
      <c r="N197" s="1327"/>
      <c r="O197" s="1327"/>
      <c r="P197" s="1327"/>
      <c r="Q197" s="1326"/>
      <c r="R197" s="1327"/>
      <c r="S197" s="1327"/>
      <c r="T197" s="1327"/>
      <c r="U197" s="1327"/>
      <c r="V197" s="1327"/>
      <c r="W197" s="1327"/>
      <c r="X197" s="1327"/>
      <c r="Y197" s="1327"/>
      <c r="Z197" s="1327"/>
    </row>
    <row r="198" spans="1:26" ht="13.5" customHeight="1">
      <c r="A198" s="1324"/>
      <c r="B198" s="1458"/>
      <c r="C198" s="1458"/>
      <c r="D198" s="1327"/>
      <c r="E198" s="1327"/>
      <c r="F198" s="1327"/>
      <c r="G198" s="1327"/>
      <c r="H198" s="1327"/>
      <c r="I198" s="1327"/>
      <c r="J198" s="1327"/>
      <c r="K198" s="1327"/>
      <c r="L198" s="1327"/>
      <c r="M198" s="1327"/>
      <c r="N198" s="1327"/>
      <c r="O198" s="1327"/>
      <c r="P198" s="1327"/>
      <c r="Q198" s="1326"/>
      <c r="R198" s="1327"/>
      <c r="S198" s="1327"/>
      <c r="T198" s="1327"/>
      <c r="U198" s="1327"/>
      <c r="V198" s="1327"/>
      <c r="W198" s="1327"/>
      <c r="X198" s="1327"/>
      <c r="Y198" s="1327"/>
      <c r="Z198" s="1327"/>
    </row>
    <row r="199" spans="1:26" ht="13.5" customHeight="1">
      <c r="A199" s="1324"/>
      <c r="B199" s="1458"/>
      <c r="C199" s="1458"/>
      <c r="D199" s="1327"/>
      <c r="E199" s="1327"/>
      <c r="F199" s="1327"/>
      <c r="G199" s="1327"/>
      <c r="H199" s="1327"/>
      <c r="I199" s="1327"/>
      <c r="J199" s="1327"/>
      <c r="K199" s="1327"/>
      <c r="L199" s="1327"/>
      <c r="M199" s="2968" t="s">
        <v>652</v>
      </c>
      <c r="N199" s="2874"/>
      <c r="O199" s="2874"/>
      <c r="P199" s="2874"/>
      <c r="Q199" s="1326"/>
      <c r="R199" s="1327"/>
      <c r="S199" s="1327"/>
      <c r="T199" s="1327"/>
      <c r="U199" s="1327"/>
      <c r="V199" s="1327"/>
      <c r="W199" s="1327"/>
      <c r="X199" s="1327"/>
      <c r="Y199" s="1327"/>
      <c r="Z199" s="1327"/>
    </row>
    <row r="200" spans="1:26" ht="13.5" customHeight="1">
      <c r="A200" s="1324"/>
      <c r="B200" s="1458"/>
      <c r="C200" s="1458"/>
      <c r="D200" s="1327"/>
      <c r="E200" s="1327"/>
      <c r="F200" s="1327"/>
      <c r="G200" s="1327"/>
      <c r="H200" s="1327"/>
      <c r="I200" s="1327"/>
      <c r="J200" s="1327"/>
      <c r="K200" s="1327"/>
      <c r="L200" s="1327"/>
      <c r="M200" s="1327"/>
      <c r="N200" s="1327"/>
      <c r="O200" s="1327"/>
      <c r="P200" s="1327"/>
      <c r="Q200" s="1326"/>
      <c r="R200" s="1327"/>
      <c r="S200" s="1327"/>
      <c r="T200" s="1327"/>
      <c r="U200" s="1327"/>
      <c r="V200" s="1327"/>
      <c r="W200" s="1327"/>
      <c r="X200" s="1327"/>
      <c r="Y200" s="1327"/>
      <c r="Z200" s="1327"/>
    </row>
    <row r="201" spans="1:26" ht="13.5" customHeight="1">
      <c r="A201" s="1324"/>
      <c r="B201" s="1458"/>
      <c r="C201" s="1458"/>
      <c r="D201" s="1327"/>
      <c r="E201" s="1327"/>
      <c r="F201" s="1327"/>
      <c r="G201" s="1327"/>
      <c r="H201" s="1327"/>
      <c r="I201" s="1327"/>
      <c r="J201" s="1327"/>
      <c r="K201" s="1327"/>
      <c r="L201" s="1327"/>
      <c r="M201" s="1327"/>
      <c r="N201" s="1327"/>
      <c r="O201" s="1327"/>
      <c r="P201" s="1327"/>
      <c r="Q201" s="1326"/>
      <c r="R201" s="1327"/>
      <c r="S201" s="1327"/>
      <c r="T201" s="1327"/>
      <c r="U201" s="1327"/>
      <c r="V201" s="1327"/>
      <c r="W201" s="1327"/>
      <c r="X201" s="1327"/>
      <c r="Y201" s="1327"/>
      <c r="Z201" s="1327"/>
    </row>
    <row r="202" spans="1:26" ht="13.5" customHeight="1">
      <c r="A202" s="1324"/>
      <c r="B202" s="1458"/>
      <c r="C202" s="1458"/>
      <c r="D202" s="1327"/>
      <c r="E202" s="1327"/>
      <c r="F202" s="1327"/>
      <c r="G202" s="1327"/>
      <c r="H202" s="1327"/>
      <c r="I202" s="1327"/>
      <c r="J202" s="1327"/>
      <c r="K202" s="1327"/>
      <c r="L202" s="1327"/>
      <c r="M202" s="1327"/>
      <c r="N202" s="1327"/>
      <c r="O202" s="1327"/>
      <c r="P202" s="1327"/>
      <c r="Q202" s="1326"/>
      <c r="R202" s="1327"/>
      <c r="S202" s="1327"/>
      <c r="T202" s="1327"/>
      <c r="U202" s="1327"/>
      <c r="V202" s="1327"/>
      <c r="W202" s="1327"/>
      <c r="X202" s="1327"/>
      <c r="Y202" s="1327"/>
      <c r="Z202" s="1327"/>
    </row>
    <row r="203" spans="1:26" ht="13.5" customHeight="1">
      <c r="A203" s="1324"/>
      <c r="B203" s="1458"/>
      <c r="C203" s="1458"/>
      <c r="D203" s="1327"/>
      <c r="E203" s="1327"/>
      <c r="F203" s="1327"/>
      <c r="G203" s="1327"/>
      <c r="H203" s="1327"/>
      <c r="I203" s="1327"/>
      <c r="J203" s="1327"/>
      <c r="K203" s="1327"/>
      <c r="L203" s="1327"/>
      <c r="M203" s="1327"/>
      <c r="N203" s="1327"/>
      <c r="O203" s="1327"/>
      <c r="P203" s="1327"/>
      <c r="Q203" s="1326"/>
      <c r="R203" s="1327"/>
      <c r="S203" s="1327"/>
      <c r="T203" s="1327"/>
      <c r="U203" s="1327"/>
      <c r="V203" s="1327"/>
      <c r="W203" s="1327"/>
      <c r="X203" s="1327"/>
      <c r="Y203" s="1327"/>
      <c r="Z203" s="1327"/>
    </row>
    <row r="204" spans="1:26" ht="13.5" customHeight="1">
      <c r="A204" s="1324"/>
      <c r="B204" s="1458"/>
      <c r="C204" s="1458"/>
      <c r="D204" s="1327"/>
      <c r="E204" s="1327"/>
      <c r="F204" s="1327"/>
      <c r="G204" s="1327"/>
      <c r="H204" s="1327"/>
      <c r="I204" s="1327"/>
      <c r="J204" s="1327"/>
      <c r="K204" s="1327"/>
      <c r="L204" s="1327"/>
      <c r="M204" s="1327"/>
      <c r="N204" s="1327"/>
      <c r="O204" s="1327"/>
      <c r="P204" s="1327"/>
      <c r="Q204" s="1326"/>
      <c r="R204" s="1327"/>
      <c r="S204" s="1327"/>
      <c r="T204" s="1327"/>
      <c r="U204" s="1327"/>
      <c r="V204" s="1327"/>
      <c r="W204" s="1327"/>
      <c r="X204" s="1327"/>
      <c r="Y204" s="1327"/>
      <c r="Z204" s="1327"/>
    </row>
    <row r="205" spans="1:26" ht="13.5" customHeight="1">
      <c r="A205" s="1324"/>
      <c r="B205" s="1458"/>
      <c r="C205" s="1458"/>
      <c r="D205" s="1327"/>
      <c r="E205" s="1327"/>
      <c r="F205" s="1327"/>
      <c r="G205" s="1327"/>
      <c r="H205" s="1327"/>
      <c r="I205" s="1327"/>
      <c r="J205" s="1327"/>
      <c r="K205" s="1327"/>
      <c r="L205" s="1327"/>
      <c r="M205" s="1327"/>
      <c r="N205" s="1327"/>
      <c r="O205" s="1327"/>
      <c r="P205" s="1327"/>
      <c r="Q205" s="1326"/>
      <c r="R205" s="1327"/>
      <c r="S205" s="1327"/>
      <c r="T205" s="1327"/>
      <c r="U205" s="1327"/>
      <c r="V205" s="1327"/>
      <c r="W205" s="1327"/>
      <c r="X205" s="1327"/>
      <c r="Y205" s="1327"/>
      <c r="Z205" s="1327"/>
    </row>
    <row r="206" spans="1:26" ht="13.5" customHeight="1">
      <c r="A206" s="1324"/>
      <c r="B206" s="1458"/>
      <c r="C206" s="1458"/>
      <c r="D206" s="1327"/>
      <c r="E206" s="1327"/>
      <c r="F206" s="1327"/>
      <c r="G206" s="1327"/>
      <c r="H206" s="1327"/>
      <c r="I206" s="1327"/>
      <c r="J206" s="1327"/>
      <c r="K206" s="1327"/>
      <c r="L206" s="1327"/>
      <c r="M206" s="1327"/>
      <c r="N206" s="1327"/>
      <c r="O206" s="1327"/>
      <c r="P206" s="1327"/>
      <c r="Q206" s="1326"/>
      <c r="R206" s="1327"/>
      <c r="S206" s="1327"/>
      <c r="T206" s="1327"/>
      <c r="U206" s="1327"/>
      <c r="V206" s="1327"/>
      <c r="W206" s="1327"/>
      <c r="X206" s="1327"/>
      <c r="Y206" s="1327"/>
      <c r="Z206" s="1327"/>
    </row>
    <row r="207" spans="1:26" ht="13.5" customHeight="1">
      <c r="A207" s="1324"/>
      <c r="B207" s="1458"/>
      <c r="C207" s="1458"/>
      <c r="D207" s="1327"/>
      <c r="E207" s="1327"/>
      <c r="F207" s="1327"/>
      <c r="G207" s="1327"/>
      <c r="H207" s="1327"/>
      <c r="I207" s="1327"/>
      <c r="J207" s="1327"/>
      <c r="K207" s="1327"/>
      <c r="L207" s="1327"/>
      <c r="M207" s="1327"/>
      <c r="N207" s="1327"/>
      <c r="O207" s="1327"/>
      <c r="P207" s="1327"/>
      <c r="Q207" s="1326"/>
      <c r="R207" s="1327"/>
      <c r="S207" s="1327"/>
      <c r="T207" s="1327"/>
      <c r="U207" s="1327"/>
      <c r="V207" s="1327"/>
      <c r="W207" s="1327"/>
      <c r="X207" s="1327"/>
      <c r="Y207" s="1327"/>
      <c r="Z207" s="1327"/>
    </row>
    <row r="208" spans="1:26" ht="13.5" customHeight="1">
      <c r="A208" s="1324"/>
      <c r="B208" s="1458"/>
      <c r="C208" s="1458"/>
      <c r="D208" s="1327"/>
      <c r="E208" s="1327"/>
      <c r="F208" s="1327"/>
      <c r="G208" s="1327"/>
      <c r="H208" s="1327"/>
      <c r="I208" s="1327"/>
      <c r="J208" s="1327"/>
      <c r="K208" s="1327"/>
      <c r="L208" s="1327"/>
      <c r="M208" s="1327"/>
      <c r="N208" s="1327"/>
      <c r="O208" s="1327"/>
      <c r="P208" s="1327"/>
      <c r="Q208" s="1326"/>
      <c r="R208" s="1327"/>
      <c r="S208" s="1327"/>
      <c r="T208" s="1327"/>
      <c r="U208" s="1327"/>
      <c r="V208" s="1327"/>
      <c r="W208" s="1327"/>
      <c r="X208" s="1327"/>
      <c r="Y208" s="1327"/>
      <c r="Z208" s="1327"/>
    </row>
    <row r="209" spans="1:26" ht="13.5" customHeight="1">
      <c r="A209" s="1324"/>
      <c r="B209" s="1458"/>
      <c r="C209" s="1458"/>
      <c r="D209" s="1327"/>
      <c r="E209" s="1327"/>
      <c r="F209" s="1327"/>
      <c r="G209" s="1327"/>
      <c r="H209" s="1327"/>
      <c r="I209" s="1327"/>
      <c r="J209" s="1327"/>
      <c r="K209" s="1327"/>
      <c r="L209" s="1327"/>
      <c r="M209" s="1327"/>
      <c r="N209" s="1327"/>
      <c r="O209" s="1327"/>
      <c r="P209" s="1327"/>
      <c r="Q209" s="1326"/>
      <c r="R209" s="1327"/>
      <c r="S209" s="1327"/>
      <c r="T209" s="1327"/>
      <c r="U209" s="1327"/>
      <c r="V209" s="1327"/>
      <c r="W209" s="1327"/>
      <c r="X209" s="1327"/>
      <c r="Y209" s="1327"/>
      <c r="Z209" s="1327"/>
    </row>
    <row r="210" spans="1:26" ht="13.5" customHeight="1">
      <c r="A210" s="1324"/>
      <c r="B210" s="1458"/>
      <c r="C210" s="1458"/>
      <c r="D210" s="1461">
        <v>108230</v>
      </c>
      <c r="E210" s="1461">
        <v>34050</v>
      </c>
      <c r="F210" s="1461">
        <v>43980</v>
      </c>
      <c r="G210" s="1461">
        <v>30415</v>
      </c>
      <c r="H210" s="1461">
        <v>14847.494999999999</v>
      </c>
      <c r="I210" s="1461">
        <v>6429.75</v>
      </c>
      <c r="J210" s="1461">
        <v>6246.6805000000004</v>
      </c>
      <c r="K210" s="1461">
        <v>4224.6144999999997</v>
      </c>
      <c r="L210" s="1461">
        <v>103079.45499999999</v>
      </c>
      <c r="M210" s="1461">
        <v>27620.25</v>
      </c>
      <c r="N210" s="1461">
        <v>37733.319499999998</v>
      </c>
      <c r="O210" s="1461">
        <v>26190.3855</v>
      </c>
      <c r="P210" s="1327"/>
      <c r="Q210" s="1326"/>
      <c r="R210" s="1327"/>
      <c r="S210" s="1327"/>
      <c r="T210" s="1327"/>
      <c r="U210" s="1327"/>
      <c r="V210" s="1327"/>
      <c r="W210" s="1327"/>
      <c r="X210" s="1327"/>
      <c r="Y210" s="1327"/>
      <c r="Z210" s="1327"/>
    </row>
    <row r="211" spans="1:26" ht="13.5" customHeight="1">
      <c r="A211" s="1324"/>
      <c r="B211" s="1458"/>
      <c r="C211" s="1458"/>
      <c r="D211" s="1327"/>
      <c r="E211" s="1327"/>
      <c r="F211" s="1327"/>
      <c r="G211" s="1327"/>
      <c r="H211" s="1327"/>
      <c r="I211" s="1327"/>
      <c r="J211" s="1327"/>
      <c r="K211" s="1327"/>
      <c r="L211" s="1327"/>
      <c r="M211" s="1327"/>
      <c r="N211" s="1327"/>
      <c r="O211" s="1327"/>
      <c r="P211" s="1327"/>
      <c r="Q211" s="1326"/>
      <c r="R211" s="1327"/>
      <c r="S211" s="1327"/>
      <c r="T211" s="1327"/>
      <c r="U211" s="1327"/>
      <c r="V211" s="1327"/>
      <c r="W211" s="1327"/>
      <c r="X211" s="1327"/>
      <c r="Y211" s="1327"/>
      <c r="Z211" s="1327"/>
    </row>
    <row r="212" spans="1:26" ht="13.5" customHeight="1">
      <c r="A212" s="1324"/>
      <c r="B212" s="1458"/>
      <c r="C212" s="1458"/>
      <c r="D212" s="1327"/>
      <c r="E212" s="1327"/>
      <c r="F212" s="1327"/>
      <c r="G212" s="1327"/>
      <c r="H212" s="1327"/>
      <c r="I212" s="1327"/>
      <c r="J212" s="1327"/>
      <c r="K212" s="1327"/>
      <c r="L212" s="1327"/>
      <c r="M212" s="1327"/>
      <c r="N212" s="1327"/>
      <c r="O212" s="1327"/>
      <c r="P212" s="1327"/>
      <c r="Q212" s="1326"/>
      <c r="R212" s="1327"/>
      <c r="S212" s="1327"/>
      <c r="T212" s="1327"/>
      <c r="U212" s="1327"/>
      <c r="V212" s="1327"/>
      <c r="W212" s="1327"/>
      <c r="X212" s="1327"/>
      <c r="Y212" s="1327"/>
      <c r="Z212" s="1327"/>
    </row>
    <row r="213" spans="1:26" ht="13.5" customHeight="1">
      <c r="A213" s="1324"/>
      <c r="B213" s="1458"/>
      <c r="C213" s="1458"/>
      <c r="D213" s="1327"/>
      <c r="E213" s="1327"/>
      <c r="F213" s="1327"/>
      <c r="G213" s="1327"/>
      <c r="H213" s="1327"/>
      <c r="I213" s="1327"/>
      <c r="J213" s="1327"/>
      <c r="K213" s="1327"/>
      <c r="L213" s="1327"/>
      <c r="M213" s="1327"/>
      <c r="N213" s="1327"/>
      <c r="O213" s="1327"/>
      <c r="P213" s="1327"/>
      <c r="Q213" s="1326"/>
      <c r="R213" s="1327"/>
      <c r="S213" s="1327"/>
      <c r="T213" s="1327"/>
      <c r="U213" s="1327"/>
      <c r="V213" s="1327"/>
      <c r="W213" s="1327"/>
      <c r="X213" s="1327"/>
      <c r="Y213" s="1327"/>
      <c r="Z213" s="1327"/>
    </row>
    <row r="214" spans="1:26" ht="13.5" customHeight="1">
      <c r="A214" s="1324"/>
      <c r="B214" s="1458"/>
      <c r="C214" s="1458"/>
      <c r="D214" s="1327"/>
      <c r="E214" s="1327"/>
      <c r="F214" s="1327"/>
      <c r="G214" s="1327"/>
      <c r="H214" s="1327"/>
      <c r="I214" s="1327"/>
      <c r="J214" s="1327"/>
      <c r="K214" s="1327"/>
      <c r="L214" s="1327"/>
      <c r="M214" s="1327"/>
      <c r="N214" s="1327"/>
      <c r="O214" s="1327"/>
      <c r="P214" s="1327"/>
      <c r="Q214" s="1326"/>
      <c r="R214" s="1327"/>
      <c r="S214" s="1327"/>
      <c r="T214" s="1327"/>
      <c r="U214" s="1327"/>
      <c r="V214" s="1327"/>
      <c r="W214" s="1327"/>
      <c r="X214" s="1327"/>
      <c r="Y214" s="1327"/>
      <c r="Z214" s="1327"/>
    </row>
    <row r="215" spans="1:26" ht="13.5" customHeight="1">
      <c r="A215" s="1324"/>
      <c r="B215" s="1458"/>
      <c r="C215" s="1458"/>
      <c r="D215" s="1327"/>
      <c r="E215" s="1327"/>
      <c r="F215" s="1327"/>
      <c r="G215" s="1327"/>
      <c r="H215" s="1327"/>
      <c r="I215" s="1327"/>
      <c r="J215" s="1327"/>
      <c r="K215" s="1327"/>
      <c r="L215" s="1327"/>
      <c r="M215" s="1327"/>
      <c r="N215" s="1327"/>
      <c r="O215" s="1327"/>
      <c r="P215" s="1327"/>
      <c r="Q215" s="1326"/>
      <c r="R215" s="1327"/>
      <c r="S215" s="1327"/>
      <c r="T215" s="1327"/>
      <c r="U215" s="1327"/>
      <c r="V215" s="1327"/>
      <c r="W215" s="1327"/>
      <c r="X215" s="1327"/>
      <c r="Y215" s="1327"/>
      <c r="Z215" s="1327"/>
    </row>
    <row r="216" spans="1:26" ht="13.5" customHeight="1">
      <c r="A216" s="1324"/>
      <c r="B216" s="1458"/>
      <c r="C216" s="1458"/>
      <c r="D216" s="1327"/>
      <c r="E216" s="1327"/>
      <c r="F216" s="1327"/>
      <c r="G216" s="1327"/>
      <c r="H216" s="1327"/>
      <c r="I216" s="1327"/>
      <c r="J216" s="1327"/>
      <c r="K216" s="1327"/>
      <c r="L216" s="1327"/>
      <c r="M216" s="1327"/>
      <c r="N216" s="1327"/>
      <c r="O216" s="1327"/>
      <c r="P216" s="1327"/>
      <c r="Q216" s="1326"/>
      <c r="R216" s="1327"/>
      <c r="S216" s="1327"/>
      <c r="T216" s="1327"/>
      <c r="U216" s="1327"/>
      <c r="V216" s="1327"/>
      <c r="W216" s="1327"/>
      <c r="X216" s="1327"/>
      <c r="Y216" s="1327"/>
      <c r="Z216" s="1327"/>
    </row>
    <row r="217" spans="1:26" ht="13.5" customHeight="1">
      <c r="A217" s="1324"/>
      <c r="B217" s="1458"/>
      <c r="C217" s="1458"/>
      <c r="D217" s="1327"/>
      <c r="E217" s="1327"/>
      <c r="F217" s="1327"/>
      <c r="G217" s="1327"/>
      <c r="H217" s="1327"/>
      <c r="I217" s="1327"/>
      <c r="J217" s="1327"/>
      <c r="K217" s="1327"/>
      <c r="L217" s="1327"/>
      <c r="M217" s="1327"/>
      <c r="N217" s="1327"/>
      <c r="O217" s="1327"/>
      <c r="P217" s="1327"/>
      <c r="Q217" s="1326"/>
      <c r="R217" s="1327"/>
      <c r="S217" s="1327"/>
      <c r="T217" s="1327"/>
      <c r="U217" s="1327"/>
      <c r="V217" s="1327"/>
      <c r="W217" s="1327"/>
      <c r="X217" s="1327"/>
      <c r="Y217" s="1327"/>
      <c r="Z217" s="1327"/>
    </row>
    <row r="218" spans="1:26" ht="13.5" customHeight="1">
      <c r="A218" s="1324"/>
      <c r="B218" s="1458"/>
      <c r="C218" s="1458"/>
      <c r="D218" s="1327"/>
      <c r="E218" s="1327"/>
      <c r="F218" s="1327"/>
      <c r="G218" s="1327"/>
      <c r="H218" s="1327"/>
      <c r="I218" s="1327"/>
      <c r="J218" s="1327"/>
      <c r="K218" s="1327"/>
      <c r="L218" s="1327"/>
      <c r="M218" s="1327"/>
      <c r="N218" s="1327"/>
      <c r="O218" s="1327"/>
      <c r="P218" s="1327"/>
      <c r="Q218" s="1326"/>
      <c r="R218" s="1327"/>
      <c r="S218" s="1327"/>
      <c r="T218" s="1327"/>
      <c r="U218" s="1327"/>
      <c r="V218" s="1327"/>
      <c r="W218" s="1327"/>
      <c r="X218" s="1327"/>
      <c r="Y218" s="1327"/>
      <c r="Z218" s="1327"/>
    </row>
    <row r="219" spans="1:26" ht="13.5" customHeight="1">
      <c r="A219" s="1324"/>
      <c r="B219" s="1458"/>
      <c r="C219" s="1458"/>
      <c r="D219" s="1327"/>
      <c r="E219" s="1327"/>
      <c r="F219" s="1327"/>
      <c r="G219" s="1327"/>
      <c r="H219" s="1327"/>
      <c r="I219" s="1327"/>
      <c r="J219" s="1327"/>
      <c r="K219" s="1327"/>
      <c r="L219" s="1327"/>
      <c r="M219" s="1327"/>
      <c r="N219" s="1327"/>
      <c r="O219" s="1327"/>
      <c r="P219" s="1327"/>
      <c r="Q219" s="1326"/>
      <c r="R219" s="1327"/>
      <c r="S219" s="1327"/>
      <c r="T219" s="1327"/>
      <c r="U219" s="1327"/>
      <c r="V219" s="1327"/>
      <c r="W219" s="1327"/>
      <c r="X219" s="1327"/>
      <c r="Y219" s="1327"/>
      <c r="Z219" s="1327"/>
    </row>
    <row r="220" spans="1:26" ht="13.5" customHeight="1">
      <c r="A220" s="1324"/>
      <c r="B220" s="1458"/>
      <c r="C220" s="1458"/>
      <c r="D220" s="1327"/>
      <c r="E220" s="1327"/>
      <c r="F220" s="1327"/>
      <c r="G220" s="1327"/>
      <c r="H220" s="1327"/>
      <c r="I220" s="1327"/>
      <c r="J220" s="1327"/>
      <c r="K220" s="1327"/>
      <c r="L220" s="1327"/>
      <c r="M220" s="1327"/>
      <c r="N220" s="1327"/>
      <c r="O220" s="1327"/>
      <c r="P220" s="1327"/>
      <c r="Q220" s="1326"/>
      <c r="R220" s="1327"/>
      <c r="S220" s="1327"/>
      <c r="T220" s="1327"/>
      <c r="U220" s="1327"/>
      <c r="V220" s="1327"/>
      <c r="W220" s="1327"/>
      <c r="X220" s="1327"/>
      <c r="Y220" s="1327"/>
      <c r="Z220" s="1327"/>
    </row>
    <row r="221" spans="1:26" ht="13.5" customHeight="1">
      <c r="A221" s="1324"/>
      <c r="B221" s="1458"/>
      <c r="C221" s="1458"/>
      <c r="D221" s="1327"/>
      <c r="E221" s="1327"/>
      <c r="F221" s="1327"/>
      <c r="G221" s="1327"/>
      <c r="H221" s="1327"/>
      <c r="I221" s="1327"/>
      <c r="J221" s="1327"/>
      <c r="K221" s="1327"/>
      <c r="L221" s="1327"/>
      <c r="M221" s="1327"/>
      <c r="N221" s="1327"/>
      <c r="O221" s="1327"/>
      <c r="P221" s="1327"/>
      <c r="Q221" s="1326"/>
      <c r="R221" s="1327"/>
      <c r="S221" s="1327"/>
      <c r="T221" s="1327"/>
      <c r="U221" s="1327"/>
      <c r="V221" s="1327"/>
      <c r="W221" s="1327"/>
      <c r="X221" s="1327"/>
      <c r="Y221" s="1327"/>
      <c r="Z221" s="1327"/>
    </row>
    <row r="222" spans="1:26" ht="13.5" customHeight="1">
      <c r="A222" s="1324"/>
      <c r="B222" s="1458"/>
      <c r="C222" s="1458"/>
      <c r="D222" s="1327"/>
      <c r="E222" s="1327"/>
      <c r="F222" s="1327"/>
      <c r="G222" s="1327"/>
      <c r="H222" s="1327"/>
      <c r="I222" s="1327"/>
      <c r="J222" s="1327"/>
      <c r="K222" s="1327"/>
      <c r="L222" s="1327"/>
      <c r="M222" s="1327"/>
      <c r="N222" s="1327"/>
      <c r="O222" s="1327"/>
      <c r="P222" s="1327"/>
      <c r="Q222" s="1326"/>
      <c r="R222" s="1327"/>
      <c r="S222" s="1327"/>
      <c r="T222" s="1327"/>
      <c r="U222" s="1327"/>
      <c r="V222" s="1327"/>
      <c r="W222" s="1327"/>
      <c r="X222" s="1327"/>
      <c r="Y222" s="1327"/>
      <c r="Z222" s="1327"/>
    </row>
    <row r="223" spans="1:26" ht="13.5" customHeight="1">
      <c r="A223" s="1324"/>
      <c r="B223" s="1458"/>
      <c r="C223" s="1458"/>
      <c r="D223" s="1327"/>
      <c r="E223" s="1327"/>
      <c r="F223" s="1327"/>
      <c r="G223" s="1327"/>
      <c r="H223" s="1327"/>
      <c r="I223" s="1327"/>
      <c r="J223" s="1327"/>
      <c r="K223" s="1327"/>
      <c r="L223" s="1327"/>
      <c r="M223" s="1327"/>
      <c r="N223" s="1327"/>
      <c r="O223" s="1327"/>
      <c r="P223" s="1327"/>
      <c r="Q223" s="1326"/>
      <c r="R223" s="1327"/>
      <c r="S223" s="1327"/>
      <c r="T223" s="1327"/>
      <c r="U223" s="1327"/>
      <c r="V223" s="1327"/>
      <c r="W223" s="1327"/>
      <c r="X223" s="1327"/>
      <c r="Y223" s="1327"/>
      <c r="Z223" s="1327"/>
    </row>
    <row r="224" spans="1:26" ht="13.5" customHeight="1">
      <c r="A224" s="1324"/>
      <c r="B224" s="1458"/>
      <c r="C224" s="1458"/>
      <c r="D224" s="1327"/>
      <c r="E224" s="1327"/>
      <c r="F224" s="1327"/>
      <c r="G224" s="1327"/>
      <c r="H224" s="1327"/>
      <c r="I224" s="1327"/>
      <c r="J224" s="1327"/>
      <c r="K224" s="1327"/>
      <c r="L224" s="1327"/>
      <c r="M224" s="1327"/>
      <c r="N224" s="1327"/>
      <c r="O224" s="1327"/>
      <c r="P224" s="1327"/>
      <c r="Q224" s="1326"/>
      <c r="R224" s="1327"/>
      <c r="S224" s="1327"/>
      <c r="T224" s="1327"/>
      <c r="U224" s="1327"/>
      <c r="V224" s="1327"/>
      <c r="W224" s="1327"/>
      <c r="X224" s="1327"/>
      <c r="Y224" s="1327"/>
      <c r="Z224" s="1327"/>
    </row>
    <row r="225" spans="1:26" ht="13.5" customHeight="1">
      <c r="A225" s="1324"/>
      <c r="B225" s="1458"/>
      <c r="C225" s="1458"/>
      <c r="D225" s="1327"/>
      <c r="E225" s="1327"/>
      <c r="F225" s="1327"/>
      <c r="G225" s="1327"/>
      <c r="H225" s="1327"/>
      <c r="I225" s="1327"/>
      <c r="J225" s="1327"/>
      <c r="K225" s="1327"/>
      <c r="L225" s="1327"/>
      <c r="M225" s="1327"/>
      <c r="N225" s="1327"/>
      <c r="O225" s="1327"/>
      <c r="P225" s="1327"/>
      <c r="Q225" s="1326"/>
      <c r="R225" s="1327"/>
      <c r="S225" s="1327"/>
      <c r="T225" s="1327"/>
      <c r="U225" s="1327"/>
      <c r="V225" s="1327"/>
      <c r="W225" s="1327"/>
      <c r="X225" s="1327"/>
      <c r="Y225" s="1327"/>
      <c r="Z225" s="1327"/>
    </row>
    <row r="226" spans="1:26" ht="13.5" customHeight="1">
      <c r="A226" s="1324"/>
      <c r="B226" s="1458"/>
      <c r="C226" s="1458"/>
      <c r="D226" s="1327"/>
      <c r="E226" s="1327"/>
      <c r="F226" s="1327"/>
      <c r="G226" s="1327"/>
      <c r="H226" s="1327"/>
      <c r="I226" s="1327"/>
      <c r="J226" s="1327"/>
      <c r="K226" s="1327"/>
      <c r="L226" s="1327"/>
      <c r="M226" s="1327"/>
      <c r="N226" s="1327"/>
      <c r="O226" s="1327"/>
      <c r="P226" s="1327"/>
      <c r="Q226" s="1326"/>
      <c r="R226" s="1327"/>
      <c r="S226" s="1327"/>
      <c r="T226" s="1327"/>
      <c r="U226" s="1327"/>
      <c r="V226" s="1327"/>
      <c r="W226" s="1327"/>
      <c r="X226" s="1327"/>
      <c r="Y226" s="1327"/>
      <c r="Z226" s="1327"/>
    </row>
    <row r="227" spans="1:26" ht="13.5" customHeight="1">
      <c r="A227" s="1324"/>
      <c r="B227" s="1458"/>
      <c r="C227" s="1458"/>
      <c r="D227" s="1327"/>
      <c r="E227" s="1327"/>
      <c r="F227" s="1327"/>
      <c r="G227" s="1327"/>
      <c r="H227" s="1327"/>
      <c r="I227" s="1327"/>
      <c r="J227" s="1327"/>
      <c r="K227" s="1327"/>
      <c r="L227" s="1327"/>
      <c r="M227" s="1327"/>
      <c r="N227" s="1327"/>
      <c r="O227" s="1327"/>
      <c r="P227" s="1327"/>
      <c r="Q227" s="1326"/>
      <c r="R227" s="1327"/>
      <c r="S227" s="1327"/>
      <c r="T227" s="1327"/>
      <c r="U227" s="1327"/>
      <c r="V227" s="1327"/>
      <c r="W227" s="1327"/>
      <c r="X227" s="1327"/>
      <c r="Y227" s="1327"/>
      <c r="Z227" s="1327"/>
    </row>
    <row r="228" spans="1:26" ht="13.5" customHeight="1">
      <c r="A228" s="1324"/>
      <c r="B228" s="1458"/>
      <c r="C228" s="1458"/>
      <c r="D228" s="1327"/>
      <c r="E228" s="1327"/>
      <c r="F228" s="1327"/>
      <c r="G228" s="1327"/>
      <c r="H228" s="1327"/>
      <c r="I228" s="1327"/>
      <c r="J228" s="1327"/>
      <c r="K228" s="1327"/>
      <c r="L228" s="1327"/>
      <c r="M228" s="1327"/>
      <c r="N228" s="1327"/>
      <c r="O228" s="1327"/>
      <c r="P228" s="1327"/>
      <c r="Q228" s="1326"/>
      <c r="R228" s="1327"/>
      <c r="S228" s="1327"/>
      <c r="T228" s="1327"/>
      <c r="U228" s="1327"/>
      <c r="V228" s="1327"/>
      <c r="W228" s="1327"/>
      <c r="X228" s="1327"/>
      <c r="Y228" s="1327"/>
      <c r="Z228" s="1327"/>
    </row>
    <row r="229" spans="1:26" ht="13.5" customHeight="1">
      <c r="A229" s="1324"/>
      <c r="B229" s="1458"/>
      <c r="C229" s="1458"/>
      <c r="D229" s="1327"/>
      <c r="E229" s="1327"/>
      <c r="F229" s="1327"/>
      <c r="G229" s="1327"/>
      <c r="H229" s="1327"/>
      <c r="I229" s="1327"/>
      <c r="J229" s="1327"/>
      <c r="K229" s="1327"/>
      <c r="L229" s="1327"/>
      <c r="M229" s="1327"/>
      <c r="N229" s="1327"/>
      <c r="O229" s="1327"/>
      <c r="P229" s="1327"/>
      <c r="Q229" s="1326"/>
      <c r="R229" s="1327"/>
      <c r="S229" s="1327"/>
      <c r="T229" s="1327"/>
      <c r="U229" s="1327"/>
      <c r="V229" s="1327"/>
      <c r="W229" s="1327"/>
      <c r="X229" s="1327"/>
      <c r="Y229" s="1327"/>
      <c r="Z229" s="1327"/>
    </row>
    <row r="230" spans="1:26" ht="13.5" customHeight="1">
      <c r="A230" s="1324"/>
      <c r="B230" s="1458"/>
      <c r="C230" s="1458"/>
      <c r="D230" s="1327"/>
      <c r="E230" s="1327"/>
      <c r="F230" s="1327"/>
      <c r="G230" s="1327"/>
      <c r="H230" s="1327"/>
      <c r="I230" s="1327"/>
      <c r="J230" s="1327"/>
      <c r="K230" s="1327"/>
      <c r="L230" s="1327"/>
      <c r="M230" s="1327"/>
      <c r="N230" s="1327"/>
      <c r="O230" s="1327"/>
      <c r="P230" s="1327"/>
      <c r="Q230" s="1326"/>
      <c r="R230" s="1327"/>
      <c r="S230" s="1327"/>
      <c r="T230" s="1327"/>
      <c r="U230" s="1327"/>
      <c r="V230" s="1327"/>
      <c r="W230" s="1327"/>
      <c r="X230" s="1327"/>
      <c r="Y230" s="1327"/>
      <c r="Z230" s="1327"/>
    </row>
    <row r="231" spans="1:26" ht="13.5" customHeight="1">
      <c r="A231" s="1324"/>
      <c r="B231" s="1458"/>
      <c r="C231" s="1458"/>
      <c r="D231" s="1327"/>
      <c r="E231" s="1327"/>
      <c r="F231" s="1327"/>
      <c r="G231" s="1327"/>
      <c r="H231" s="1327"/>
      <c r="I231" s="1327"/>
      <c r="J231" s="1327"/>
      <c r="K231" s="1327"/>
      <c r="L231" s="1327"/>
      <c r="M231" s="1327"/>
      <c r="N231" s="1327"/>
      <c r="O231" s="1327"/>
      <c r="P231" s="1327"/>
      <c r="Q231" s="1326"/>
      <c r="R231" s="1327"/>
      <c r="S231" s="1327"/>
      <c r="T231" s="1327"/>
      <c r="U231" s="1327"/>
      <c r="V231" s="1327"/>
      <c r="W231" s="1327"/>
      <c r="X231" s="1327"/>
      <c r="Y231" s="1327"/>
      <c r="Z231" s="1327"/>
    </row>
    <row r="232" spans="1:26" ht="13.5" customHeight="1">
      <c r="A232" s="1324"/>
      <c r="B232" s="1458"/>
      <c r="C232" s="1458"/>
      <c r="D232" s="1327"/>
      <c r="E232" s="1327"/>
      <c r="F232" s="1327"/>
      <c r="G232" s="1327"/>
      <c r="H232" s="1327"/>
      <c r="I232" s="1327"/>
      <c r="J232" s="1327"/>
      <c r="K232" s="1327"/>
      <c r="L232" s="1327"/>
      <c r="M232" s="1327"/>
      <c r="N232" s="1327"/>
      <c r="O232" s="1327"/>
      <c r="P232" s="1327"/>
      <c r="Q232" s="1326"/>
      <c r="R232" s="1327"/>
      <c r="S232" s="1327"/>
      <c r="T232" s="1327"/>
      <c r="U232" s="1327"/>
      <c r="V232" s="1327"/>
      <c r="W232" s="1327"/>
      <c r="X232" s="1327"/>
      <c r="Y232" s="1327"/>
      <c r="Z232" s="1327"/>
    </row>
    <row r="233" spans="1:26" ht="13.5" customHeight="1">
      <c r="A233" s="1324"/>
      <c r="B233" s="1458"/>
      <c r="C233" s="1458"/>
      <c r="D233" s="1327"/>
      <c r="E233" s="1327"/>
      <c r="F233" s="1327"/>
      <c r="G233" s="1327"/>
      <c r="H233" s="1327"/>
      <c r="I233" s="1327"/>
      <c r="J233" s="1327"/>
      <c r="K233" s="1327"/>
      <c r="L233" s="1327"/>
      <c r="M233" s="1327"/>
      <c r="N233" s="1327"/>
      <c r="O233" s="1327"/>
      <c r="P233" s="1327"/>
      <c r="Q233" s="1326"/>
      <c r="R233" s="1327"/>
      <c r="S233" s="1327"/>
      <c r="T233" s="1327"/>
      <c r="U233" s="1327"/>
      <c r="V233" s="1327"/>
      <c r="W233" s="1327"/>
      <c r="X233" s="1327"/>
      <c r="Y233" s="1327"/>
      <c r="Z233" s="1327"/>
    </row>
    <row r="234" spans="1:26" ht="13.5" customHeight="1">
      <c r="A234" s="1324"/>
      <c r="B234" s="1458"/>
      <c r="C234" s="1458"/>
      <c r="D234" s="1327"/>
      <c r="E234" s="1327"/>
      <c r="F234" s="1327"/>
      <c r="G234" s="1327"/>
      <c r="H234" s="1327"/>
      <c r="I234" s="1327"/>
      <c r="J234" s="1327"/>
      <c r="K234" s="1327"/>
      <c r="L234" s="1327"/>
      <c r="M234" s="1327"/>
      <c r="N234" s="1327"/>
      <c r="O234" s="1327"/>
      <c r="P234" s="1327"/>
      <c r="Q234" s="1326"/>
      <c r="R234" s="1327"/>
      <c r="S234" s="1327"/>
      <c r="T234" s="1327"/>
      <c r="U234" s="1327"/>
      <c r="V234" s="1327"/>
      <c r="W234" s="1327"/>
      <c r="X234" s="1327"/>
      <c r="Y234" s="1327"/>
      <c r="Z234" s="1327"/>
    </row>
    <row r="235" spans="1:26" ht="13.5" customHeight="1">
      <c r="A235" s="1324"/>
      <c r="B235" s="1458"/>
      <c r="C235" s="1458"/>
      <c r="D235" s="1327"/>
      <c r="E235" s="1327"/>
      <c r="F235" s="1327"/>
      <c r="G235" s="1327"/>
      <c r="H235" s="1327"/>
      <c r="I235" s="1327"/>
      <c r="J235" s="1327"/>
      <c r="K235" s="1327"/>
      <c r="L235" s="1327"/>
      <c r="M235" s="1327"/>
      <c r="N235" s="1327"/>
      <c r="O235" s="1327"/>
      <c r="P235" s="1327"/>
      <c r="Q235" s="1326"/>
      <c r="R235" s="1327"/>
      <c r="S235" s="1327"/>
      <c r="T235" s="1327"/>
      <c r="U235" s="1327"/>
      <c r="V235" s="1327"/>
      <c r="W235" s="1327"/>
      <c r="X235" s="1327"/>
      <c r="Y235" s="1327"/>
      <c r="Z235" s="1327"/>
    </row>
    <row r="236" spans="1:26" ht="13.5" customHeight="1">
      <c r="A236" s="1324"/>
      <c r="B236" s="1458"/>
      <c r="C236" s="1458"/>
      <c r="D236" s="1327"/>
      <c r="E236" s="1327"/>
      <c r="F236" s="1327"/>
      <c r="G236" s="1327"/>
      <c r="H236" s="1327"/>
      <c r="I236" s="1327"/>
      <c r="J236" s="1327"/>
      <c r="K236" s="1327"/>
      <c r="L236" s="1327"/>
      <c r="M236" s="1327"/>
      <c r="N236" s="1327"/>
      <c r="O236" s="1327"/>
      <c r="P236" s="1327"/>
      <c r="Q236" s="1326"/>
      <c r="R236" s="1327"/>
      <c r="S236" s="1327"/>
      <c r="T236" s="1327"/>
      <c r="U236" s="1327"/>
      <c r="V236" s="1327"/>
      <c r="W236" s="1327"/>
      <c r="X236" s="1327"/>
      <c r="Y236" s="1327"/>
      <c r="Z236" s="1327"/>
    </row>
    <row r="237" spans="1:26" ht="13.5" customHeight="1">
      <c r="A237" s="1324"/>
      <c r="B237" s="1458"/>
      <c r="C237" s="1458"/>
      <c r="D237" s="1327"/>
      <c r="E237" s="1327"/>
      <c r="F237" s="1327"/>
      <c r="G237" s="1327"/>
      <c r="H237" s="1327"/>
      <c r="I237" s="1327"/>
      <c r="J237" s="1327"/>
      <c r="K237" s="1327"/>
      <c r="L237" s="1327"/>
      <c r="M237" s="1327"/>
      <c r="N237" s="1327"/>
      <c r="O237" s="1327"/>
      <c r="P237" s="1327"/>
      <c r="Q237" s="1326"/>
      <c r="R237" s="1327"/>
      <c r="S237" s="1327"/>
      <c r="T237" s="1327"/>
      <c r="U237" s="1327"/>
      <c r="V237" s="1327"/>
      <c r="W237" s="1327"/>
      <c r="X237" s="1327"/>
      <c r="Y237" s="1327"/>
      <c r="Z237" s="1327"/>
    </row>
    <row r="238" spans="1:26" ht="13.5" customHeight="1">
      <c r="A238" s="1324"/>
      <c r="B238" s="1458"/>
      <c r="C238" s="1458"/>
      <c r="D238" s="1327"/>
      <c r="E238" s="1327"/>
      <c r="F238" s="1327"/>
      <c r="G238" s="1327"/>
      <c r="H238" s="1327"/>
      <c r="I238" s="1327"/>
      <c r="J238" s="1327"/>
      <c r="K238" s="1327"/>
      <c r="L238" s="1327"/>
      <c r="M238" s="1327"/>
      <c r="N238" s="1327"/>
      <c r="O238" s="1327"/>
      <c r="P238" s="1327"/>
      <c r="Q238" s="1326"/>
      <c r="R238" s="1327"/>
      <c r="S238" s="1327"/>
      <c r="T238" s="1327"/>
      <c r="U238" s="1327"/>
      <c r="V238" s="1327"/>
      <c r="W238" s="1327"/>
      <c r="X238" s="1327"/>
      <c r="Y238" s="1327"/>
      <c r="Z238" s="1327"/>
    </row>
    <row r="239" spans="1:26" ht="13.5" customHeight="1">
      <c r="A239" s="1324"/>
      <c r="B239" s="1458"/>
      <c r="C239" s="1458"/>
      <c r="D239" s="1327"/>
      <c r="E239" s="1327"/>
      <c r="F239" s="1327"/>
      <c r="G239" s="1327"/>
      <c r="H239" s="1327"/>
      <c r="I239" s="1327"/>
      <c r="J239" s="1327"/>
      <c r="K239" s="1327"/>
      <c r="L239" s="1327"/>
      <c r="M239" s="1327"/>
      <c r="N239" s="1327"/>
      <c r="O239" s="1327"/>
      <c r="P239" s="1327"/>
      <c r="Q239" s="1326"/>
      <c r="R239" s="1327"/>
      <c r="S239" s="1327"/>
      <c r="T239" s="1327"/>
      <c r="U239" s="1327"/>
      <c r="V239" s="1327"/>
      <c r="W239" s="1327"/>
      <c r="X239" s="1327"/>
      <c r="Y239" s="1327"/>
      <c r="Z239" s="1327"/>
    </row>
    <row r="240" spans="1:26" ht="13.5" customHeight="1">
      <c r="A240" s="1324"/>
      <c r="B240" s="1458"/>
      <c r="C240" s="1458"/>
      <c r="D240" s="1327"/>
      <c r="E240" s="1327"/>
      <c r="F240" s="1327"/>
      <c r="G240" s="1327"/>
      <c r="H240" s="1327"/>
      <c r="I240" s="1327"/>
      <c r="J240" s="1327"/>
      <c r="K240" s="1327"/>
      <c r="L240" s="1327"/>
      <c r="M240" s="1327"/>
      <c r="N240" s="1327"/>
      <c r="O240" s="1327"/>
      <c r="P240" s="1327"/>
      <c r="Q240" s="1326"/>
      <c r="R240" s="1327"/>
      <c r="S240" s="1327"/>
      <c r="T240" s="1327"/>
      <c r="U240" s="1327"/>
      <c r="V240" s="1327"/>
      <c r="W240" s="1327"/>
      <c r="X240" s="1327"/>
      <c r="Y240" s="1327"/>
      <c r="Z240" s="1327"/>
    </row>
    <row r="241" spans="1:26" ht="13.5" customHeight="1">
      <c r="A241" s="1324"/>
      <c r="B241" s="1458"/>
      <c r="C241" s="1458"/>
      <c r="D241" s="1327"/>
      <c r="E241" s="1327"/>
      <c r="F241" s="1327"/>
      <c r="G241" s="1327"/>
      <c r="H241" s="1327"/>
      <c r="I241" s="1327"/>
      <c r="J241" s="1327"/>
      <c r="K241" s="1327"/>
      <c r="L241" s="1327"/>
      <c r="M241" s="1327"/>
      <c r="N241" s="1327"/>
      <c r="O241" s="1327"/>
      <c r="P241" s="1327"/>
      <c r="Q241" s="1326"/>
      <c r="R241" s="1327"/>
      <c r="S241" s="1327"/>
      <c r="T241" s="1327"/>
      <c r="U241" s="1327"/>
      <c r="V241" s="1327"/>
      <c r="W241" s="1327"/>
      <c r="X241" s="1327"/>
      <c r="Y241" s="1327"/>
      <c r="Z241" s="1327"/>
    </row>
    <row r="242" spans="1:26" ht="13.5" customHeight="1">
      <c r="A242" s="1324"/>
      <c r="B242" s="1458"/>
      <c r="C242" s="1458"/>
      <c r="D242" s="1327"/>
      <c r="E242" s="1327"/>
      <c r="F242" s="1327"/>
      <c r="G242" s="1327"/>
      <c r="H242" s="1327"/>
      <c r="I242" s="1327"/>
      <c r="J242" s="1327"/>
      <c r="K242" s="1327"/>
      <c r="L242" s="1327"/>
      <c r="M242" s="1327"/>
      <c r="N242" s="1327"/>
      <c r="O242" s="1327"/>
      <c r="P242" s="1327"/>
      <c r="Q242" s="1326"/>
      <c r="R242" s="1327"/>
      <c r="S242" s="1327"/>
      <c r="T242" s="1327"/>
      <c r="U242" s="1327"/>
      <c r="V242" s="1327"/>
      <c r="W242" s="1327"/>
      <c r="X242" s="1327"/>
      <c r="Y242" s="1327"/>
      <c r="Z242" s="1327"/>
    </row>
    <row r="243" spans="1:26" ht="13.5" customHeight="1">
      <c r="A243" s="1324"/>
      <c r="B243" s="1458"/>
      <c r="C243" s="1458"/>
      <c r="D243" s="1327"/>
      <c r="E243" s="1327"/>
      <c r="F243" s="1327"/>
      <c r="G243" s="1327"/>
      <c r="H243" s="1327"/>
      <c r="I243" s="1327"/>
      <c r="J243" s="1327"/>
      <c r="K243" s="1327"/>
      <c r="L243" s="1327"/>
      <c r="M243" s="1327"/>
      <c r="N243" s="1327"/>
      <c r="O243" s="1327"/>
      <c r="P243" s="1327"/>
      <c r="Q243" s="1326"/>
      <c r="R243" s="1327"/>
      <c r="S243" s="1327"/>
      <c r="T243" s="1327"/>
      <c r="U243" s="1327"/>
      <c r="V243" s="1327"/>
      <c r="W243" s="1327"/>
      <c r="X243" s="1327"/>
      <c r="Y243" s="1327"/>
      <c r="Z243" s="1327"/>
    </row>
    <row r="244" spans="1:26" ht="13.5" customHeight="1">
      <c r="A244" s="1324"/>
      <c r="B244" s="1458"/>
      <c r="C244" s="1458"/>
      <c r="D244" s="1327"/>
      <c r="E244" s="1327"/>
      <c r="F244" s="1327"/>
      <c r="G244" s="1327"/>
      <c r="H244" s="1327"/>
      <c r="I244" s="1327"/>
      <c r="J244" s="1327"/>
      <c r="K244" s="1327"/>
      <c r="L244" s="1327"/>
      <c r="M244" s="1327"/>
      <c r="N244" s="1327"/>
      <c r="O244" s="1327"/>
      <c r="P244" s="1327"/>
      <c r="Q244" s="1326"/>
      <c r="R244" s="1327"/>
      <c r="S244" s="1327"/>
      <c r="T244" s="1327"/>
      <c r="U244" s="1327"/>
      <c r="V244" s="1327"/>
      <c r="W244" s="1327"/>
      <c r="X244" s="1327"/>
      <c r="Y244" s="1327"/>
      <c r="Z244" s="1327"/>
    </row>
    <row r="245" spans="1:26" ht="13.5" customHeight="1">
      <c r="A245" s="1324"/>
      <c r="B245" s="1458"/>
      <c r="C245" s="1458"/>
      <c r="D245" s="1327"/>
      <c r="E245" s="1327"/>
      <c r="F245" s="1327"/>
      <c r="G245" s="1327"/>
      <c r="H245" s="1327"/>
      <c r="I245" s="1327"/>
      <c r="J245" s="1327"/>
      <c r="K245" s="1327"/>
      <c r="L245" s="1327"/>
      <c r="M245" s="1327"/>
      <c r="N245" s="1327"/>
      <c r="O245" s="1327"/>
      <c r="P245" s="1327"/>
      <c r="Q245" s="1326"/>
      <c r="R245" s="1327"/>
      <c r="S245" s="1327"/>
      <c r="T245" s="1327"/>
      <c r="U245" s="1327"/>
      <c r="V245" s="1327"/>
      <c r="W245" s="1327"/>
      <c r="X245" s="1327"/>
      <c r="Y245" s="1327"/>
      <c r="Z245" s="1327"/>
    </row>
    <row r="246" spans="1:26" ht="13.5" customHeight="1">
      <c r="A246" s="1324"/>
      <c r="B246" s="1458"/>
      <c r="C246" s="1458"/>
      <c r="D246" s="1327"/>
      <c r="E246" s="1327"/>
      <c r="F246" s="1327"/>
      <c r="G246" s="1327"/>
      <c r="H246" s="1327"/>
      <c r="I246" s="1327"/>
      <c r="J246" s="1327"/>
      <c r="K246" s="1327"/>
      <c r="L246" s="1327"/>
      <c r="M246" s="1327"/>
      <c r="N246" s="1327"/>
      <c r="O246" s="1327"/>
      <c r="P246" s="1327"/>
      <c r="Q246" s="1326"/>
      <c r="R246" s="1327"/>
      <c r="S246" s="1327"/>
      <c r="T246" s="1327"/>
      <c r="U246" s="1327"/>
      <c r="V246" s="1327"/>
      <c r="W246" s="1327"/>
      <c r="X246" s="1327"/>
      <c r="Y246" s="1327"/>
      <c r="Z246" s="1327"/>
    </row>
    <row r="247" spans="1:26" ht="13.5" customHeight="1">
      <c r="A247" s="1324"/>
      <c r="B247" s="1458"/>
      <c r="C247" s="1458"/>
      <c r="D247" s="1327"/>
      <c r="E247" s="1327"/>
      <c r="F247" s="1327"/>
      <c r="G247" s="1327"/>
      <c r="H247" s="1327"/>
      <c r="I247" s="1327"/>
      <c r="J247" s="1327"/>
      <c r="K247" s="1327"/>
      <c r="L247" s="1327"/>
      <c r="M247" s="1327"/>
      <c r="N247" s="1327"/>
      <c r="O247" s="1327"/>
      <c r="P247" s="1327"/>
      <c r="Q247" s="1326"/>
      <c r="R247" s="1327"/>
      <c r="S247" s="1327"/>
      <c r="T247" s="1327"/>
      <c r="U247" s="1327"/>
      <c r="V247" s="1327"/>
      <c r="W247" s="1327"/>
      <c r="X247" s="1327"/>
      <c r="Y247" s="1327"/>
      <c r="Z247" s="1327"/>
    </row>
    <row r="248" spans="1:26" ht="13.5" customHeight="1">
      <c r="A248" s="1324"/>
      <c r="B248" s="1458"/>
      <c r="C248" s="1458"/>
      <c r="D248" s="1327"/>
      <c r="E248" s="1327"/>
      <c r="F248" s="1327"/>
      <c r="G248" s="1327"/>
      <c r="H248" s="1327"/>
      <c r="I248" s="1327"/>
      <c r="J248" s="1327"/>
      <c r="K248" s="1327"/>
      <c r="L248" s="1327"/>
      <c r="M248" s="1327"/>
      <c r="N248" s="1327"/>
      <c r="O248" s="1327"/>
      <c r="P248" s="1327"/>
      <c r="Q248" s="1326"/>
      <c r="R248" s="1327"/>
      <c r="S248" s="1327"/>
      <c r="T248" s="1327"/>
      <c r="U248" s="1327"/>
      <c r="V248" s="1327"/>
      <c r="W248" s="1327"/>
      <c r="X248" s="1327"/>
      <c r="Y248" s="1327"/>
      <c r="Z248" s="1327"/>
    </row>
    <row r="249" spans="1:26" ht="13.5" customHeight="1">
      <c r="A249" s="1324"/>
      <c r="B249" s="1458"/>
      <c r="C249" s="1458"/>
      <c r="D249" s="1327"/>
      <c r="E249" s="1327"/>
      <c r="F249" s="1327"/>
      <c r="G249" s="1327"/>
      <c r="H249" s="1327"/>
      <c r="I249" s="1327"/>
      <c r="J249" s="1327"/>
      <c r="K249" s="1327"/>
      <c r="L249" s="1327"/>
      <c r="M249" s="1327"/>
      <c r="N249" s="1327"/>
      <c r="O249" s="1327"/>
      <c r="P249" s="1327"/>
      <c r="Q249" s="1326"/>
      <c r="R249" s="1327"/>
      <c r="S249" s="1327"/>
      <c r="T249" s="1327"/>
      <c r="U249" s="1327"/>
      <c r="V249" s="1327"/>
      <c r="W249" s="1327"/>
      <c r="X249" s="1327"/>
      <c r="Y249" s="1327"/>
      <c r="Z249" s="1327"/>
    </row>
    <row r="250" spans="1:26" ht="13.5" customHeight="1">
      <c r="A250" s="1324"/>
      <c r="B250" s="1458"/>
      <c r="C250" s="1458"/>
      <c r="D250" s="1327"/>
      <c r="E250" s="1327"/>
      <c r="F250" s="1327"/>
      <c r="G250" s="1327"/>
      <c r="H250" s="1327"/>
      <c r="I250" s="1327"/>
      <c r="J250" s="1327"/>
      <c r="K250" s="1327"/>
      <c r="L250" s="1327"/>
      <c r="M250" s="1327"/>
      <c r="N250" s="1327"/>
      <c r="O250" s="1327"/>
      <c r="P250" s="1327"/>
      <c r="Q250" s="1326"/>
      <c r="R250" s="1327"/>
      <c r="S250" s="1327"/>
      <c r="T250" s="1327"/>
      <c r="U250" s="1327"/>
      <c r="V250" s="1327"/>
      <c r="W250" s="1327"/>
      <c r="X250" s="1327"/>
      <c r="Y250" s="1327"/>
      <c r="Z250" s="1327"/>
    </row>
    <row r="251" spans="1:26" ht="13.5" customHeight="1">
      <c r="A251" s="1324"/>
      <c r="B251" s="1458"/>
      <c r="C251" s="1458"/>
      <c r="D251" s="1327"/>
      <c r="E251" s="1327"/>
      <c r="F251" s="1327"/>
      <c r="G251" s="1327"/>
      <c r="H251" s="1327"/>
      <c r="I251" s="1327"/>
      <c r="J251" s="1327"/>
      <c r="K251" s="1327"/>
      <c r="L251" s="1327"/>
      <c r="M251" s="1327"/>
      <c r="N251" s="1327"/>
      <c r="O251" s="1327"/>
      <c r="P251" s="1327"/>
      <c r="Q251" s="1326"/>
      <c r="R251" s="1327"/>
      <c r="S251" s="1327"/>
      <c r="T251" s="1327"/>
      <c r="U251" s="1327"/>
      <c r="V251" s="1327"/>
      <c r="W251" s="1327"/>
      <c r="X251" s="1327"/>
      <c r="Y251" s="1327"/>
      <c r="Z251" s="1327"/>
    </row>
    <row r="252" spans="1:26" ht="13.5" customHeight="1">
      <c r="A252" s="1324"/>
      <c r="B252" s="1458"/>
      <c r="C252" s="1458"/>
      <c r="D252" s="1327"/>
      <c r="E252" s="1327"/>
      <c r="F252" s="1327"/>
      <c r="G252" s="1327"/>
      <c r="H252" s="1327"/>
      <c r="I252" s="1327"/>
      <c r="J252" s="1327"/>
      <c r="K252" s="1327"/>
      <c r="L252" s="1327"/>
      <c r="M252" s="1327"/>
      <c r="N252" s="1327"/>
      <c r="O252" s="1327"/>
      <c r="P252" s="1327"/>
      <c r="Q252" s="1326"/>
      <c r="R252" s="1327"/>
      <c r="S252" s="1327"/>
      <c r="T252" s="1327"/>
      <c r="U252" s="1327"/>
      <c r="V252" s="1327"/>
      <c r="W252" s="1327"/>
      <c r="X252" s="1327"/>
      <c r="Y252" s="1327"/>
      <c r="Z252" s="1327"/>
    </row>
    <row r="253" spans="1:26" ht="13.5" customHeight="1">
      <c r="A253" s="1324"/>
      <c r="B253" s="1458"/>
      <c r="C253" s="1458"/>
      <c r="D253" s="1327"/>
      <c r="E253" s="1327"/>
      <c r="F253" s="1327"/>
      <c r="G253" s="1327"/>
      <c r="H253" s="1327"/>
      <c r="I253" s="1327"/>
      <c r="J253" s="1327"/>
      <c r="K253" s="1327"/>
      <c r="L253" s="1327"/>
      <c r="M253" s="1327"/>
      <c r="N253" s="1327"/>
      <c r="O253" s="1327"/>
      <c r="P253" s="1327"/>
      <c r="Q253" s="1326"/>
      <c r="R253" s="1327"/>
      <c r="S253" s="1327"/>
      <c r="T253" s="1327"/>
      <c r="U253" s="1327"/>
      <c r="V253" s="1327"/>
      <c r="W253" s="1327"/>
      <c r="X253" s="1327"/>
      <c r="Y253" s="1327"/>
      <c r="Z253" s="1327"/>
    </row>
    <row r="254" spans="1:26" ht="13.5" customHeight="1">
      <c r="A254" s="1324"/>
      <c r="B254" s="1458"/>
      <c r="C254" s="1458"/>
      <c r="D254" s="1327"/>
      <c r="E254" s="1327"/>
      <c r="F254" s="1327"/>
      <c r="G254" s="1327"/>
      <c r="H254" s="1327"/>
      <c r="I254" s="1327"/>
      <c r="J254" s="1327"/>
      <c r="K254" s="1327"/>
      <c r="L254" s="1327"/>
      <c r="M254" s="1327"/>
      <c r="N254" s="1327"/>
      <c r="O254" s="1327"/>
      <c r="P254" s="1327"/>
      <c r="Q254" s="1326"/>
      <c r="R254" s="1327"/>
      <c r="S254" s="1327"/>
      <c r="T254" s="1327"/>
      <c r="U254" s="1327"/>
      <c r="V254" s="1327"/>
      <c r="W254" s="1327"/>
      <c r="X254" s="1327"/>
      <c r="Y254" s="1327"/>
      <c r="Z254" s="1327"/>
    </row>
    <row r="255" spans="1:26" ht="13.5" customHeight="1">
      <c r="A255" s="1324"/>
      <c r="B255" s="1458"/>
      <c r="C255" s="1458"/>
      <c r="D255" s="1327"/>
      <c r="E255" s="1327"/>
      <c r="F255" s="1327"/>
      <c r="G255" s="1327"/>
      <c r="H255" s="1327"/>
      <c r="I255" s="1327"/>
      <c r="J255" s="1327"/>
      <c r="K255" s="1327"/>
      <c r="L255" s="1327"/>
      <c r="M255" s="1327"/>
      <c r="N255" s="1327"/>
      <c r="O255" s="1327"/>
      <c r="P255" s="1327"/>
      <c r="Q255" s="1326"/>
      <c r="R255" s="1327"/>
      <c r="S255" s="1327"/>
      <c r="T255" s="1327"/>
      <c r="U255" s="1327"/>
      <c r="V255" s="1327"/>
      <c r="W255" s="1327"/>
      <c r="X255" s="1327"/>
      <c r="Y255" s="1327"/>
      <c r="Z255" s="1327"/>
    </row>
    <row r="256" spans="1:26" ht="13.5" customHeight="1">
      <c r="A256" s="1324"/>
      <c r="B256" s="1458"/>
      <c r="C256" s="1458"/>
      <c r="D256" s="1327"/>
      <c r="E256" s="1327"/>
      <c r="F256" s="1327"/>
      <c r="G256" s="1327"/>
      <c r="H256" s="1327"/>
      <c r="I256" s="1327"/>
      <c r="J256" s="1327"/>
      <c r="K256" s="1327"/>
      <c r="L256" s="1327"/>
      <c r="M256" s="1327"/>
      <c r="N256" s="1327"/>
      <c r="O256" s="1327"/>
      <c r="P256" s="1327"/>
      <c r="Q256" s="1326"/>
      <c r="R256" s="1327"/>
      <c r="S256" s="1327"/>
      <c r="T256" s="1327"/>
      <c r="U256" s="1327"/>
      <c r="V256" s="1327"/>
      <c r="W256" s="1327"/>
      <c r="X256" s="1327"/>
      <c r="Y256" s="1327"/>
      <c r="Z256" s="1327"/>
    </row>
    <row r="257" spans="1:26" ht="13.5" customHeight="1">
      <c r="A257" s="1324"/>
      <c r="B257" s="1458"/>
      <c r="C257" s="1458"/>
      <c r="D257" s="1327"/>
      <c r="E257" s="1327"/>
      <c r="F257" s="1327"/>
      <c r="G257" s="1327"/>
      <c r="H257" s="1327"/>
      <c r="I257" s="1327"/>
      <c r="J257" s="1327"/>
      <c r="K257" s="1327"/>
      <c r="L257" s="1327"/>
      <c r="M257" s="1327"/>
      <c r="N257" s="1327"/>
      <c r="O257" s="1327"/>
      <c r="P257" s="1327"/>
      <c r="Q257" s="1326"/>
      <c r="R257" s="1327"/>
      <c r="S257" s="1327"/>
      <c r="T257" s="1327"/>
      <c r="U257" s="1327"/>
      <c r="V257" s="1327"/>
      <c r="W257" s="1327"/>
      <c r="X257" s="1327"/>
      <c r="Y257" s="1327"/>
      <c r="Z257" s="1327"/>
    </row>
    <row r="258" spans="1:26" ht="13.5" customHeight="1">
      <c r="A258" s="1324"/>
      <c r="B258" s="1458"/>
      <c r="C258" s="1458"/>
      <c r="D258" s="1327"/>
      <c r="E258" s="1327"/>
      <c r="F258" s="1327"/>
      <c r="G258" s="1327"/>
      <c r="H258" s="1327"/>
      <c r="I258" s="1327"/>
      <c r="J258" s="1327"/>
      <c r="K258" s="1327"/>
      <c r="L258" s="1327"/>
      <c r="M258" s="1327"/>
      <c r="N258" s="1327"/>
      <c r="O258" s="1327"/>
      <c r="P258" s="1327"/>
      <c r="Q258" s="1326"/>
      <c r="R258" s="1327"/>
      <c r="S258" s="1327"/>
      <c r="T258" s="1327"/>
      <c r="U258" s="1327"/>
      <c r="V258" s="1327"/>
      <c r="W258" s="1327"/>
      <c r="X258" s="1327"/>
      <c r="Y258" s="1327"/>
      <c r="Z258" s="1327"/>
    </row>
    <row r="259" spans="1:26" ht="13.5" customHeight="1">
      <c r="A259" s="1324"/>
      <c r="B259" s="1458"/>
      <c r="C259" s="1458"/>
      <c r="D259" s="1327"/>
      <c r="E259" s="1327"/>
      <c r="F259" s="1327"/>
      <c r="G259" s="1327"/>
      <c r="H259" s="1327"/>
      <c r="I259" s="1327"/>
      <c r="J259" s="1327"/>
      <c r="K259" s="1327"/>
      <c r="L259" s="1327"/>
      <c r="M259" s="1327"/>
      <c r="N259" s="1327"/>
      <c r="O259" s="1327"/>
      <c r="P259" s="1327"/>
      <c r="Q259" s="1326"/>
      <c r="R259" s="1327"/>
      <c r="S259" s="1327"/>
      <c r="T259" s="1327"/>
      <c r="U259" s="1327"/>
      <c r="V259" s="1327"/>
      <c r="W259" s="1327"/>
      <c r="X259" s="1327"/>
      <c r="Y259" s="1327"/>
      <c r="Z259" s="1327"/>
    </row>
    <row r="260" spans="1:26" ht="13.5" customHeight="1">
      <c r="A260" s="1324"/>
      <c r="B260" s="1458"/>
      <c r="C260" s="1458"/>
      <c r="D260" s="1327"/>
      <c r="E260" s="1327"/>
      <c r="F260" s="1327"/>
      <c r="G260" s="1327"/>
      <c r="H260" s="1327"/>
      <c r="I260" s="1327"/>
      <c r="J260" s="1327"/>
      <c r="K260" s="1327"/>
      <c r="L260" s="1327"/>
      <c r="M260" s="1327"/>
      <c r="N260" s="1327"/>
      <c r="O260" s="1327"/>
      <c r="P260" s="1327"/>
      <c r="Q260" s="1326"/>
      <c r="R260" s="1327"/>
      <c r="S260" s="1327"/>
      <c r="T260" s="1327"/>
      <c r="U260" s="1327"/>
      <c r="V260" s="1327"/>
      <c r="W260" s="1327"/>
      <c r="X260" s="1327"/>
      <c r="Y260" s="1327"/>
      <c r="Z260" s="1327"/>
    </row>
    <row r="261" spans="1:26" ht="13.5" customHeight="1">
      <c r="A261" s="1324"/>
      <c r="B261" s="1458"/>
      <c r="C261" s="1458"/>
      <c r="D261" s="1327"/>
      <c r="E261" s="1327"/>
      <c r="F261" s="1327"/>
      <c r="G261" s="1327"/>
      <c r="H261" s="1327"/>
      <c r="I261" s="1327"/>
      <c r="J261" s="1327"/>
      <c r="K261" s="1327"/>
      <c r="L261" s="1327"/>
      <c r="M261" s="1327"/>
      <c r="N261" s="1327"/>
      <c r="O261" s="1327"/>
      <c r="P261" s="1327"/>
      <c r="Q261" s="1326"/>
      <c r="R261" s="1327"/>
      <c r="S261" s="1327"/>
      <c r="T261" s="1327"/>
      <c r="U261" s="1327"/>
      <c r="V261" s="1327"/>
      <c r="W261" s="1327"/>
      <c r="X261" s="1327"/>
      <c r="Y261" s="1327"/>
      <c r="Z261" s="1327"/>
    </row>
    <row r="262" spans="1:26" ht="13.5" customHeight="1">
      <c r="A262" s="1324"/>
      <c r="B262" s="1458"/>
      <c r="C262" s="1458"/>
      <c r="D262" s="1327"/>
      <c r="E262" s="1327"/>
      <c r="F262" s="1327"/>
      <c r="G262" s="1327"/>
      <c r="H262" s="1327"/>
      <c r="I262" s="1327"/>
      <c r="J262" s="1327"/>
      <c r="K262" s="1327"/>
      <c r="L262" s="1327"/>
      <c r="M262" s="1327"/>
      <c r="N262" s="1327"/>
      <c r="O262" s="1327"/>
      <c r="P262" s="1327"/>
      <c r="Q262" s="1326"/>
      <c r="R262" s="1327"/>
      <c r="S262" s="1327"/>
      <c r="T262" s="1327"/>
      <c r="U262" s="1327"/>
      <c r="V262" s="1327"/>
      <c r="W262" s="1327"/>
      <c r="X262" s="1327"/>
      <c r="Y262" s="1327"/>
      <c r="Z262" s="1327"/>
    </row>
    <row r="263" spans="1:26" ht="13.5" customHeight="1">
      <c r="A263" s="1324"/>
      <c r="B263" s="1458"/>
      <c r="C263" s="1458"/>
      <c r="D263" s="1327"/>
      <c r="E263" s="1327"/>
      <c r="F263" s="1327"/>
      <c r="G263" s="1327"/>
      <c r="H263" s="1327"/>
      <c r="I263" s="1327"/>
      <c r="J263" s="1327"/>
      <c r="K263" s="1327"/>
      <c r="L263" s="1327"/>
      <c r="M263" s="1327"/>
      <c r="N263" s="1327"/>
      <c r="O263" s="1327"/>
      <c r="P263" s="1327"/>
      <c r="Q263" s="1326"/>
      <c r="R263" s="1327"/>
      <c r="S263" s="1327"/>
      <c r="T263" s="1327"/>
      <c r="U263" s="1327"/>
      <c r="V263" s="1327"/>
      <c r="W263" s="1327"/>
      <c r="X263" s="1327"/>
      <c r="Y263" s="1327"/>
      <c r="Z263" s="1327"/>
    </row>
    <row r="264" spans="1:26" ht="13.5" customHeight="1">
      <c r="A264" s="1324"/>
      <c r="B264" s="1458"/>
      <c r="C264" s="1458"/>
      <c r="D264" s="1327"/>
      <c r="E264" s="1327"/>
      <c r="F264" s="1327"/>
      <c r="G264" s="1327"/>
      <c r="H264" s="1327"/>
      <c r="I264" s="1327"/>
      <c r="J264" s="1327"/>
      <c r="K264" s="1327"/>
      <c r="L264" s="1327"/>
      <c r="M264" s="1327"/>
      <c r="N264" s="1327"/>
      <c r="O264" s="1327"/>
      <c r="P264" s="1327"/>
      <c r="Q264" s="1326"/>
      <c r="R264" s="1327"/>
      <c r="S264" s="1327"/>
      <c r="T264" s="1327"/>
      <c r="U264" s="1327"/>
      <c r="V264" s="1327"/>
      <c r="W264" s="1327"/>
      <c r="X264" s="1327"/>
      <c r="Y264" s="1327"/>
      <c r="Z264" s="1327"/>
    </row>
    <row r="265" spans="1:26" ht="13.5" customHeight="1">
      <c r="A265" s="1324"/>
      <c r="B265" s="1458"/>
      <c r="C265" s="1458"/>
      <c r="D265" s="1327"/>
      <c r="E265" s="1327"/>
      <c r="F265" s="1327"/>
      <c r="G265" s="1327"/>
      <c r="H265" s="1327"/>
      <c r="I265" s="1327"/>
      <c r="J265" s="1327"/>
      <c r="K265" s="1327"/>
      <c r="L265" s="1327"/>
      <c r="M265" s="1327"/>
      <c r="N265" s="1327"/>
      <c r="O265" s="1327"/>
      <c r="P265" s="1327"/>
      <c r="Q265" s="1326"/>
      <c r="R265" s="1327"/>
      <c r="S265" s="1327"/>
      <c r="T265" s="1327"/>
      <c r="U265" s="1327"/>
      <c r="V265" s="1327"/>
      <c r="W265" s="1327"/>
      <c r="X265" s="1327"/>
      <c r="Y265" s="1327"/>
      <c r="Z265" s="1327"/>
    </row>
    <row r="266" spans="1:26" ht="13.5" customHeight="1">
      <c r="A266" s="1324"/>
      <c r="B266" s="1458"/>
      <c r="C266" s="1458"/>
      <c r="D266" s="1327"/>
      <c r="E266" s="1327"/>
      <c r="F266" s="1327"/>
      <c r="G266" s="1327"/>
      <c r="H266" s="1327"/>
      <c r="I266" s="1327"/>
      <c r="J266" s="1327"/>
      <c r="K266" s="1327"/>
      <c r="L266" s="1327"/>
      <c r="M266" s="1327"/>
      <c r="N266" s="1327"/>
      <c r="O266" s="1327"/>
      <c r="P266" s="1327"/>
      <c r="Q266" s="1326"/>
      <c r="R266" s="1327"/>
      <c r="S266" s="1327"/>
      <c r="T266" s="1327"/>
      <c r="U266" s="1327"/>
      <c r="V266" s="1327"/>
      <c r="W266" s="1327"/>
      <c r="X266" s="1327"/>
      <c r="Y266" s="1327"/>
      <c r="Z266" s="1327"/>
    </row>
    <row r="267" spans="1:26" ht="13.5" customHeight="1">
      <c r="A267" s="1324"/>
      <c r="B267" s="1458"/>
      <c r="C267" s="1458"/>
      <c r="D267" s="1327"/>
      <c r="E267" s="1327"/>
      <c r="F267" s="1327"/>
      <c r="G267" s="1327"/>
      <c r="H267" s="1327"/>
      <c r="I267" s="1327"/>
      <c r="J267" s="1327"/>
      <c r="K267" s="1327"/>
      <c r="L267" s="1327"/>
      <c r="M267" s="1327"/>
      <c r="N267" s="1327"/>
      <c r="O267" s="1327"/>
      <c r="P267" s="1327"/>
      <c r="Q267" s="1326"/>
      <c r="R267" s="1327"/>
      <c r="S267" s="1327"/>
      <c r="T267" s="1327"/>
      <c r="U267" s="1327"/>
      <c r="V267" s="1327"/>
      <c r="W267" s="1327"/>
      <c r="X267" s="1327"/>
      <c r="Y267" s="1327"/>
      <c r="Z267" s="1327"/>
    </row>
    <row r="268" spans="1:26" ht="13.5" customHeight="1">
      <c r="A268" s="1324"/>
      <c r="B268" s="1458"/>
      <c r="C268" s="1458"/>
      <c r="D268" s="1327"/>
      <c r="E268" s="1327"/>
      <c r="F268" s="1327"/>
      <c r="G268" s="1327"/>
      <c r="H268" s="1327"/>
      <c r="I268" s="1327"/>
      <c r="J268" s="1327"/>
      <c r="K268" s="1327"/>
      <c r="L268" s="1327"/>
      <c r="M268" s="1327"/>
      <c r="N268" s="1327"/>
      <c r="O268" s="1327"/>
      <c r="P268" s="1327"/>
      <c r="Q268" s="1326"/>
      <c r="R268" s="1327"/>
      <c r="S268" s="1327"/>
      <c r="T268" s="1327"/>
      <c r="U268" s="1327"/>
      <c r="V268" s="1327"/>
      <c r="W268" s="1327"/>
      <c r="X268" s="1327"/>
      <c r="Y268" s="1327"/>
      <c r="Z268" s="1327"/>
    </row>
    <row r="269" spans="1:26" ht="13.5" customHeight="1">
      <c r="A269" s="1324"/>
      <c r="B269" s="1458"/>
      <c r="C269" s="1458"/>
      <c r="D269" s="1327"/>
      <c r="E269" s="1327"/>
      <c r="F269" s="1327"/>
      <c r="G269" s="1327"/>
      <c r="H269" s="1327"/>
      <c r="I269" s="1327"/>
      <c r="J269" s="1327"/>
      <c r="K269" s="1327"/>
      <c r="L269" s="1327"/>
      <c r="M269" s="1327"/>
      <c r="N269" s="1327"/>
      <c r="O269" s="1327"/>
      <c r="P269" s="1327"/>
      <c r="Q269" s="1326"/>
      <c r="R269" s="1327"/>
      <c r="S269" s="1327"/>
      <c r="T269" s="1327"/>
      <c r="U269" s="1327"/>
      <c r="V269" s="1327"/>
      <c r="W269" s="1327"/>
      <c r="X269" s="1327"/>
      <c r="Y269" s="1327"/>
      <c r="Z269" s="1327"/>
    </row>
    <row r="270" spans="1:26" ht="13.5" customHeight="1">
      <c r="A270" s="1324"/>
      <c r="B270" s="1458"/>
      <c r="C270" s="1458"/>
      <c r="D270" s="1327"/>
      <c r="E270" s="1327"/>
      <c r="F270" s="1327"/>
      <c r="G270" s="1327"/>
      <c r="H270" s="1327"/>
      <c r="I270" s="1327"/>
      <c r="J270" s="1327"/>
      <c r="K270" s="1327"/>
      <c r="L270" s="1327"/>
      <c r="M270" s="1327"/>
      <c r="N270" s="1327"/>
      <c r="O270" s="1327"/>
      <c r="P270" s="1327"/>
      <c r="Q270" s="1326"/>
      <c r="R270" s="1327"/>
      <c r="S270" s="1327"/>
      <c r="T270" s="1327"/>
      <c r="U270" s="1327"/>
      <c r="V270" s="1327"/>
      <c r="W270" s="1327"/>
      <c r="X270" s="1327"/>
      <c r="Y270" s="1327"/>
      <c r="Z270" s="1327"/>
    </row>
    <row r="271" spans="1:26" ht="13.5" customHeight="1">
      <c r="A271" s="1324"/>
      <c r="B271" s="1458"/>
      <c r="C271" s="1458"/>
      <c r="D271" s="1327"/>
      <c r="E271" s="1327"/>
      <c r="F271" s="1327"/>
      <c r="G271" s="1327"/>
      <c r="H271" s="1327"/>
      <c r="I271" s="1327"/>
      <c r="J271" s="1327"/>
      <c r="K271" s="1327"/>
      <c r="L271" s="1327"/>
      <c r="M271" s="1327"/>
      <c r="N271" s="1327"/>
      <c r="O271" s="1327"/>
      <c r="P271" s="1327"/>
      <c r="Q271" s="1326"/>
      <c r="R271" s="1327"/>
      <c r="S271" s="1327"/>
      <c r="T271" s="1327"/>
      <c r="U271" s="1327"/>
      <c r="V271" s="1327"/>
      <c r="W271" s="1327"/>
      <c r="X271" s="1327"/>
      <c r="Y271" s="1327"/>
      <c r="Z271" s="1327"/>
    </row>
    <row r="272" spans="1:26" ht="13.5" customHeight="1">
      <c r="A272" s="1324"/>
      <c r="B272" s="1458"/>
      <c r="C272" s="1458"/>
      <c r="D272" s="1327"/>
      <c r="E272" s="1327"/>
      <c r="F272" s="1327"/>
      <c r="G272" s="1327"/>
      <c r="H272" s="1327"/>
      <c r="I272" s="1327"/>
      <c r="J272" s="1327"/>
      <c r="K272" s="1327"/>
      <c r="L272" s="1327"/>
      <c r="M272" s="1327"/>
      <c r="N272" s="1327"/>
      <c r="O272" s="1327"/>
      <c r="P272" s="1327"/>
      <c r="Q272" s="1326"/>
      <c r="R272" s="1327"/>
      <c r="S272" s="1327"/>
      <c r="T272" s="1327"/>
      <c r="U272" s="1327"/>
      <c r="V272" s="1327"/>
      <c r="W272" s="1327"/>
      <c r="X272" s="1327"/>
      <c r="Y272" s="1327"/>
      <c r="Z272" s="1327"/>
    </row>
    <row r="273" spans="1:26" ht="13.5" customHeight="1">
      <c r="A273" s="1324"/>
      <c r="B273" s="1458"/>
      <c r="C273" s="1458"/>
      <c r="D273" s="1327"/>
      <c r="E273" s="1327"/>
      <c r="F273" s="1327"/>
      <c r="G273" s="1327"/>
      <c r="H273" s="1327"/>
      <c r="I273" s="1327"/>
      <c r="J273" s="1327"/>
      <c r="K273" s="1327"/>
      <c r="L273" s="1327"/>
      <c r="M273" s="1327"/>
      <c r="N273" s="1327"/>
      <c r="O273" s="1327"/>
      <c r="P273" s="1327"/>
      <c r="Q273" s="1326"/>
      <c r="R273" s="1327"/>
      <c r="S273" s="1327"/>
      <c r="T273" s="1327"/>
      <c r="U273" s="1327"/>
      <c r="V273" s="1327"/>
      <c r="W273" s="1327"/>
      <c r="X273" s="1327"/>
      <c r="Y273" s="1327"/>
      <c r="Z273" s="1327"/>
    </row>
    <row r="274" spans="1:26" ht="13.5" customHeight="1">
      <c r="A274" s="1324"/>
      <c r="B274" s="1458"/>
      <c r="C274" s="1458"/>
      <c r="D274" s="1327"/>
      <c r="E274" s="1327"/>
      <c r="F274" s="1327"/>
      <c r="G274" s="1327"/>
      <c r="H274" s="1327"/>
      <c r="I274" s="1327"/>
      <c r="J274" s="1327"/>
      <c r="K274" s="1327"/>
      <c r="L274" s="1327"/>
      <c r="M274" s="1327"/>
      <c r="N274" s="1327"/>
      <c r="O274" s="1327"/>
      <c r="P274" s="1327"/>
      <c r="Q274" s="1326"/>
      <c r="R274" s="1327"/>
      <c r="S274" s="1327"/>
      <c r="T274" s="1327"/>
      <c r="U274" s="1327"/>
      <c r="V274" s="1327"/>
      <c r="W274" s="1327"/>
      <c r="X274" s="1327"/>
      <c r="Y274" s="1327"/>
      <c r="Z274" s="1327"/>
    </row>
    <row r="275" spans="1:26" ht="13.5" customHeight="1">
      <c r="A275" s="1324"/>
      <c r="B275" s="1458"/>
      <c r="C275" s="1458"/>
      <c r="D275" s="1327"/>
      <c r="E275" s="1327"/>
      <c r="F275" s="1327"/>
      <c r="G275" s="1327"/>
      <c r="H275" s="1327"/>
      <c r="I275" s="1327"/>
      <c r="J275" s="1327"/>
      <c r="K275" s="1327"/>
      <c r="L275" s="1327"/>
      <c r="M275" s="1327"/>
      <c r="N275" s="1327"/>
      <c r="O275" s="1327"/>
      <c r="P275" s="1327"/>
      <c r="Q275" s="1326"/>
      <c r="R275" s="1327"/>
      <c r="S275" s="1327"/>
      <c r="T275" s="1327"/>
      <c r="U275" s="1327"/>
      <c r="V275" s="1327"/>
      <c r="W275" s="1327"/>
      <c r="X275" s="1327"/>
      <c r="Y275" s="1327"/>
      <c r="Z275" s="1327"/>
    </row>
    <row r="276" spans="1:26" ht="13.5" customHeight="1">
      <c r="A276" s="1324"/>
      <c r="B276" s="1458"/>
      <c r="C276" s="1458"/>
      <c r="D276" s="1327"/>
      <c r="E276" s="1327"/>
      <c r="F276" s="1327"/>
      <c r="G276" s="1327"/>
      <c r="H276" s="1327"/>
      <c r="I276" s="1327"/>
      <c r="J276" s="1327"/>
      <c r="K276" s="1327"/>
      <c r="L276" s="1327"/>
      <c r="M276" s="1327"/>
      <c r="N276" s="1327"/>
      <c r="O276" s="1327"/>
      <c r="P276" s="1327"/>
      <c r="Q276" s="1326"/>
      <c r="R276" s="1327"/>
      <c r="S276" s="1327"/>
      <c r="T276" s="1327"/>
      <c r="U276" s="1327"/>
      <c r="V276" s="1327"/>
      <c r="W276" s="1327"/>
      <c r="X276" s="1327"/>
      <c r="Y276" s="1327"/>
      <c r="Z276" s="1327"/>
    </row>
    <row r="277" spans="1:26" ht="13.5" customHeight="1">
      <c r="A277" s="1324"/>
      <c r="B277" s="1458"/>
      <c r="C277" s="1458"/>
      <c r="D277" s="1327"/>
      <c r="E277" s="1327"/>
      <c r="F277" s="1327"/>
      <c r="G277" s="1327"/>
      <c r="H277" s="1327"/>
      <c r="I277" s="1327"/>
      <c r="J277" s="1327"/>
      <c r="K277" s="1327"/>
      <c r="L277" s="1327"/>
      <c r="M277" s="1327"/>
      <c r="N277" s="1327"/>
      <c r="O277" s="1327"/>
      <c r="P277" s="1327"/>
      <c r="Q277" s="1326"/>
      <c r="R277" s="1327"/>
      <c r="S277" s="1327"/>
      <c r="T277" s="1327"/>
      <c r="U277" s="1327"/>
      <c r="V277" s="1327"/>
      <c r="W277" s="1327"/>
      <c r="X277" s="1327"/>
      <c r="Y277" s="1327"/>
      <c r="Z277" s="1327"/>
    </row>
    <row r="278" spans="1:26" ht="13.5" customHeight="1">
      <c r="A278" s="1324"/>
      <c r="B278" s="1458"/>
      <c r="C278" s="1458"/>
      <c r="D278" s="1327"/>
      <c r="E278" s="1327"/>
      <c r="F278" s="1327"/>
      <c r="G278" s="1327"/>
      <c r="H278" s="1327"/>
      <c r="I278" s="1327"/>
      <c r="J278" s="1327"/>
      <c r="K278" s="1327"/>
      <c r="L278" s="1327"/>
      <c r="M278" s="1327"/>
      <c r="N278" s="1327"/>
      <c r="O278" s="1327"/>
      <c r="P278" s="1327"/>
      <c r="Q278" s="1326"/>
      <c r="R278" s="1327"/>
      <c r="S278" s="1327"/>
      <c r="T278" s="1327"/>
      <c r="U278" s="1327"/>
      <c r="V278" s="1327"/>
      <c r="W278" s="1327"/>
      <c r="X278" s="1327"/>
      <c r="Y278" s="1327"/>
      <c r="Z278" s="1327"/>
    </row>
    <row r="279" spans="1:26" ht="13.5" customHeight="1">
      <c r="A279" s="1324"/>
      <c r="B279" s="1458"/>
      <c r="C279" s="1458"/>
      <c r="D279" s="1327"/>
      <c r="E279" s="1327"/>
      <c r="F279" s="1327"/>
      <c r="G279" s="1327"/>
      <c r="H279" s="1327"/>
      <c r="I279" s="1327"/>
      <c r="J279" s="1327"/>
      <c r="K279" s="1327"/>
      <c r="L279" s="1327"/>
      <c r="M279" s="1327"/>
      <c r="N279" s="1327"/>
      <c r="O279" s="1327"/>
      <c r="P279" s="1327"/>
      <c r="Q279" s="1326"/>
      <c r="R279" s="1327"/>
      <c r="S279" s="1327"/>
      <c r="T279" s="1327"/>
      <c r="U279" s="1327"/>
      <c r="V279" s="1327"/>
      <c r="W279" s="1327"/>
      <c r="X279" s="1327"/>
      <c r="Y279" s="1327"/>
      <c r="Z279" s="1327"/>
    </row>
    <row r="280" spans="1:26" ht="13.5" customHeight="1">
      <c r="A280" s="1324"/>
      <c r="B280" s="1458"/>
      <c r="C280" s="1458"/>
      <c r="D280" s="1327"/>
      <c r="E280" s="1327"/>
      <c r="F280" s="1327"/>
      <c r="G280" s="1327"/>
      <c r="H280" s="1327"/>
      <c r="I280" s="1327"/>
      <c r="J280" s="1327"/>
      <c r="K280" s="1327"/>
      <c r="L280" s="1327"/>
      <c r="M280" s="1327"/>
      <c r="N280" s="1327"/>
      <c r="O280" s="1327"/>
      <c r="P280" s="1327"/>
      <c r="Q280" s="1326"/>
      <c r="R280" s="1327"/>
      <c r="S280" s="1327"/>
      <c r="T280" s="1327"/>
      <c r="U280" s="1327"/>
      <c r="V280" s="1327"/>
      <c r="W280" s="1327"/>
      <c r="X280" s="1327"/>
      <c r="Y280" s="1327"/>
      <c r="Z280" s="1327"/>
    </row>
    <row r="281" spans="1:26" ht="13.5" customHeight="1">
      <c r="A281" s="1324"/>
      <c r="B281" s="1458"/>
      <c r="C281" s="1458"/>
      <c r="D281" s="1327"/>
      <c r="E281" s="1327"/>
      <c r="F281" s="1327"/>
      <c r="G281" s="1327"/>
      <c r="H281" s="1327"/>
      <c r="I281" s="1327"/>
      <c r="J281" s="1327"/>
      <c r="K281" s="1327"/>
      <c r="L281" s="1327"/>
      <c r="M281" s="1327"/>
      <c r="N281" s="1327"/>
      <c r="O281" s="1327"/>
      <c r="P281" s="1327"/>
      <c r="Q281" s="1326"/>
      <c r="R281" s="1327"/>
      <c r="S281" s="1327"/>
      <c r="T281" s="1327"/>
      <c r="U281" s="1327"/>
      <c r="V281" s="1327"/>
      <c r="W281" s="1327"/>
      <c r="X281" s="1327"/>
      <c r="Y281" s="1327"/>
      <c r="Z281" s="1327"/>
    </row>
    <row r="282" spans="1:26" ht="13.5" customHeight="1">
      <c r="A282" s="1324"/>
      <c r="B282" s="1458"/>
      <c r="C282" s="1458"/>
      <c r="D282" s="1327"/>
      <c r="E282" s="1327"/>
      <c r="F282" s="1327"/>
      <c r="G282" s="1327"/>
      <c r="H282" s="1327"/>
      <c r="I282" s="1327"/>
      <c r="J282" s="1327"/>
      <c r="K282" s="1327"/>
      <c r="L282" s="1327"/>
      <c r="M282" s="1327"/>
      <c r="N282" s="1327"/>
      <c r="O282" s="1327"/>
      <c r="P282" s="1327"/>
      <c r="Q282" s="1326"/>
      <c r="R282" s="1327"/>
      <c r="S282" s="1327"/>
      <c r="T282" s="1327"/>
      <c r="U282" s="1327"/>
      <c r="V282" s="1327"/>
      <c r="W282" s="1327"/>
      <c r="X282" s="1327"/>
      <c r="Y282" s="1327"/>
      <c r="Z282" s="1327"/>
    </row>
    <row r="283" spans="1:26" ht="13.5" customHeight="1">
      <c r="A283" s="1324"/>
      <c r="B283" s="1458"/>
      <c r="C283" s="1458"/>
      <c r="D283" s="1327"/>
      <c r="E283" s="1327"/>
      <c r="F283" s="1327"/>
      <c r="G283" s="1327"/>
      <c r="H283" s="1327"/>
      <c r="I283" s="1327"/>
      <c r="J283" s="1327"/>
      <c r="K283" s="1327"/>
      <c r="L283" s="1327"/>
      <c r="M283" s="1327"/>
      <c r="N283" s="1327"/>
      <c r="O283" s="1327"/>
      <c r="P283" s="1327"/>
      <c r="Q283" s="1326"/>
      <c r="R283" s="1327"/>
      <c r="S283" s="1327"/>
      <c r="T283" s="1327"/>
      <c r="U283" s="1327"/>
      <c r="V283" s="1327"/>
      <c r="W283" s="1327"/>
      <c r="X283" s="1327"/>
      <c r="Y283" s="1327"/>
      <c r="Z283" s="1327"/>
    </row>
    <row r="284" spans="1:26" ht="13.5" customHeight="1">
      <c r="A284" s="1324"/>
      <c r="B284" s="1458"/>
      <c r="C284" s="1458"/>
      <c r="D284" s="1327"/>
      <c r="E284" s="1327"/>
      <c r="F284" s="1327"/>
      <c r="G284" s="1327"/>
      <c r="H284" s="1327"/>
      <c r="I284" s="1327"/>
      <c r="J284" s="1327"/>
      <c r="K284" s="1327"/>
      <c r="L284" s="1327"/>
      <c r="M284" s="1327"/>
      <c r="N284" s="1327"/>
      <c r="O284" s="1327"/>
      <c r="P284" s="1327"/>
      <c r="Q284" s="1326"/>
      <c r="R284" s="1327"/>
      <c r="S284" s="1327"/>
      <c r="T284" s="1327"/>
      <c r="U284" s="1327"/>
      <c r="V284" s="1327"/>
      <c r="W284" s="1327"/>
      <c r="X284" s="1327"/>
      <c r="Y284" s="1327"/>
      <c r="Z284" s="1327"/>
    </row>
    <row r="285" spans="1:26" ht="13.5" customHeight="1">
      <c r="A285" s="1324"/>
      <c r="B285" s="1458"/>
      <c r="C285" s="1458"/>
      <c r="D285" s="1327"/>
      <c r="E285" s="1327"/>
      <c r="F285" s="1327"/>
      <c r="G285" s="1327"/>
      <c r="H285" s="1327"/>
      <c r="I285" s="1327"/>
      <c r="J285" s="1327"/>
      <c r="K285" s="1327"/>
      <c r="L285" s="1327"/>
      <c r="M285" s="1327"/>
      <c r="N285" s="1327"/>
      <c r="O285" s="1327"/>
      <c r="P285" s="1327"/>
      <c r="Q285" s="1326"/>
      <c r="R285" s="1327"/>
      <c r="S285" s="1327"/>
      <c r="T285" s="1327"/>
      <c r="U285" s="1327"/>
      <c r="V285" s="1327"/>
      <c r="W285" s="1327"/>
      <c r="X285" s="1327"/>
      <c r="Y285" s="1327"/>
      <c r="Z285" s="1327"/>
    </row>
    <row r="286" spans="1:26" ht="13.5" customHeight="1">
      <c r="A286" s="1324"/>
      <c r="B286" s="1458"/>
      <c r="C286" s="1458"/>
      <c r="D286" s="1327"/>
      <c r="E286" s="1327"/>
      <c r="F286" s="1327"/>
      <c r="G286" s="1327"/>
      <c r="H286" s="1327"/>
      <c r="I286" s="1327"/>
      <c r="J286" s="1327"/>
      <c r="K286" s="1327"/>
      <c r="L286" s="1327"/>
      <c r="M286" s="1327"/>
      <c r="N286" s="1327"/>
      <c r="O286" s="1327"/>
      <c r="P286" s="1327"/>
      <c r="Q286" s="1326"/>
      <c r="R286" s="1327"/>
      <c r="S286" s="1327"/>
      <c r="T286" s="1327"/>
      <c r="U286" s="1327"/>
      <c r="V286" s="1327"/>
      <c r="W286" s="1327"/>
      <c r="X286" s="1327"/>
      <c r="Y286" s="1327"/>
      <c r="Z286" s="1327"/>
    </row>
    <row r="287" spans="1:26" ht="13.5" customHeight="1">
      <c r="A287" s="1324"/>
      <c r="B287" s="1458"/>
      <c r="C287" s="1458"/>
      <c r="D287" s="1327"/>
      <c r="E287" s="1327"/>
      <c r="F287" s="1327"/>
      <c r="G287" s="1327"/>
      <c r="H287" s="1327"/>
      <c r="I287" s="1327"/>
      <c r="J287" s="1327"/>
      <c r="K287" s="1327"/>
      <c r="L287" s="1327"/>
      <c r="M287" s="1327"/>
      <c r="N287" s="1327"/>
      <c r="O287" s="1327"/>
      <c r="P287" s="1327"/>
      <c r="Q287" s="1326"/>
      <c r="R287" s="1327"/>
      <c r="S287" s="1327"/>
      <c r="T287" s="1327"/>
      <c r="U287" s="1327"/>
      <c r="V287" s="1327"/>
      <c r="W287" s="1327"/>
      <c r="X287" s="1327"/>
      <c r="Y287" s="1327"/>
      <c r="Z287" s="1327"/>
    </row>
    <row r="288" spans="1:26" ht="13.5" customHeight="1">
      <c r="A288" s="1324"/>
      <c r="B288" s="1458"/>
      <c r="C288" s="1458"/>
      <c r="D288" s="1327"/>
      <c r="E288" s="1327"/>
      <c r="F288" s="1327"/>
      <c r="G288" s="1327"/>
      <c r="H288" s="1327"/>
      <c r="I288" s="1327"/>
      <c r="J288" s="1327"/>
      <c r="K288" s="1327"/>
      <c r="L288" s="1327"/>
      <c r="M288" s="1327"/>
      <c r="N288" s="1327"/>
      <c r="O288" s="1327"/>
      <c r="P288" s="1327"/>
      <c r="Q288" s="1326"/>
      <c r="R288" s="1327"/>
      <c r="S288" s="1327"/>
      <c r="T288" s="1327"/>
      <c r="U288" s="1327"/>
      <c r="V288" s="1327"/>
      <c r="W288" s="1327"/>
      <c r="X288" s="1327"/>
      <c r="Y288" s="1327"/>
      <c r="Z288" s="1327"/>
    </row>
    <row r="289" spans="1:26" ht="13.5" customHeight="1">
      <c r="A289" s="1324"/>
      <c r="B289" s="1458"/>
      <c r="C289" s="1458"/>
      <c r="D289" s="1327"/>
      <c r="E289" s="1327"/>
      <c r="F289" s="1327"/>
      <c r="G289" s="1327"/>
      <c r="H289" s="1327"/>
      <c r="I289" s="1327"/>
      <c r="J289" s="1327"/>
      <c r="K289" s="1327"/>
      <c r="L289" s="1327"/>
      <c r="M289" s="1327"/>
      <c r="N289" s="1327"/>
      <c r="O289" s="1327"/>
      <c r="P289" s="1327"/>
      <c r="Q289" s="1326"/>
      <c r="R289" s="1327"/>
      <c r="S289" s="1327"/>
      <c r="T289" s="1327"/>
      <c r="U289" s="1327"/>
      <c r="V289" s="1327"/>
      <c r="W289" s="1327"/>
      <c r="X289" s="1327"/>
      <c r="Y289" s="1327"/>
      <c r="Z289" s="1327"/>
    </row>
    <row r="290" spans="1:26" ht="13.5" customHeight="1">
      <c r="A290" s="1324"/>
      <c r="B290" s="1458"/>
      <c r="C290" s="1458"/>
      <c r="D290" s="1327"/>
      <c r="E290" s="1327"/>
      <c r="F290" s="1327"/>
      <c r="G290" s="1327"/>
      <c r="H290" s="1327"/>
      <c r="I290" s="1327"/>
      <c r="J290" s="1327"/>
      <c r="K290" s="1327"/>
      <c r="L290" s="1327"/>
      <c r="M290" s="1327"/>
      <c r="N290" s="1327"/>
      <c r="O290" s="1327"/>
      <c r="P290" s="1327"/>
      <c r="Q290" s="1326"/>
      <c r="R290" s="1327"/>
      <c r="S290" s="1327"/>
      <c r="T290" s="1327"/>
      <c r="U290" s="1327"/>
      <c r="V290" s="1327"/>
      <c r="W290" s="1327"/>
      <c r="X290" s="1327"/>
      <c r="Y290" s="1327"/>
      <c r="Z290" s="1327"/>
    </row>
    <row r="291" spans="1:26" ht="13.5" customHeight="1">
      <c r="A291" s="1324"/>
      <c r="B291" s="1458"/>
      <c r="C291" s="1458"/>
      <c r="D291" s="1327"/>
      <c r="E291" s="1327"/>
      <c r="F291" s="1327"/>
      <c r="G291" s="1327"/>
      <c r="H291" s="1327"/>
      <c r="I291" s="1327"/>
      <c r="J291" s="1327"/>
      <c r="K291" s="1327"/>
      <c r="L291" s="1327"/>
      <c r="M291" s="1327"/>
      <c r="N291" s="1327"/>
      <c r="O291" s="1327"/>
      <c r="P291" s="1327"/>
      <c r="Q291" s="1326"/>
      <c r="R291" s="1327"/>
      <c r="S291" s="1327"/>
      <c r="T291" s="1327"/>
      <c r="U291" s="1327"/>
      <c r="V291" s="1327"/>
      <c r="W291" s="1327"/>
      <c r="X291" s="1327"/>
      <c r="Y291" s="1327"/>
      <c r="Z291" s="1327"/>
    </row>
    <row r="292" spans="1:26" ht="13.5" customHeight="1">
      <c r="A292" s="1324"/>
      <c r="B292" s="1458"/>
      <c r="C292" s="1458"/>
      <c r="D292" s="1327"/>
      <c r="E292" s="1327"/>
      <c r="F292" s="1327"/>
      <c r="G292" s="1327"/>
      <c r="H292" s="1327"/>
      <c r="I292" s="1327"/>
      <c r="J292" s="1327"/>
      <c r="K292" s="1327"/>
      <c r="L292" s="1327"/>
      <c r="M292" s="1327"/>
      <c r="N292" s="1327"/>
      <c r="O292" s="1327"/>
      <c r="P292" s="1327"/>
      <c r="Q292" s="1326"/>
      <c r="R292" s="1327"/>
      <c r="S292" s="1327"/>
      <c r="T292" s="1327"/>
      <c r="U292" s="1327"/>
      <c r="V292" s="1327"/>
      <c r="W292" s="1327"/>
      <c r="X292" s="1327"/>
      <c r="Y292" s="1327"/>
      <c r="Z292" s="1327"/>
    </row>
    <row r="293" spans="1:26" ht="13.5" customHeight="1">
      <c r="A293" s="1324"/>
      <c r="B293" s="1458"/>
      <c r="C293" s="1458"/>
      <c r="D293" s="1327"/>
      <c r="E293" s="1327"/>
      <c r="F293" s="1327"/>
      <c r="G293" s="1327"/>
      <c r="H293" s="1327"/>
      <c r="I293" s="1327"/>
      <c r="J293" s="1327"/>
      <c r="K293" s="1327"/>
      <c r="L293" s="1327"/>
      <c r="M293" s="1327"/>
      <c r="N293" s="1327"/>
      <c r="O293" s="1327"/>
      <c r="P293" s="1327"/>
      <c r="Q293" s="1326"/>
      <c r="R293" s="1327"/>
      <c r="S293" s="1327"/>
      <c r="T293" s="1327"/>
      <c r="U293" s="1327"/>
      <c r="V293" s="1327"/>
      <c r="W293" s="1327"/>
      <c r="X293" s="1327"/>
      <c r="Y293" s="1327"/>
      <c r="Z293" s="1327"/>
    </row>
    <row r="294" spans="1:26" ht="13.5" customHeight="1">
      <c r="A294" s="1324"/>
      <c r="B294" s="1458"/>
      <c r="C294" s="1458"/>
      <c r="D294" s="1327"/>
      <c r="E294" s="1327"/>
      <c r="F294" s="1327"/>
      <c r="G294" s="1327"/>
      <c r="H294" s="1327"/>
      <c r="I294" s="1327"/>
      <c r="J294" s="1327"/>
      <c r="K294" s="1327"/>
      <c r="L294" s="1327"/>
      <c r="M294" s="1327"/>
      <c r="N294" s="1327"/>
      <c r="O294" s="1327"/>
      <c r="P294" s="1327"/>
      <c r="Q294" s="1326"/>
      <c r="R294" s="1327"/>
      <c r="S294" s="1327"/>
      <c r="T294" s="1327"/>
      <c r="U294" s="1327"/>
      <c r="V294" s="1327"/>
      <c r="W294" s="1327"/>
      <c r="X294" s="1327"/>
      <c r="Y294" s="1327"/>
      <c r="Z294" s="1327"/>
    </row>
    <row r="295" spans="1:26" ht="13.5" customHeight="1">
      <c r="A295" s="1324"/>
      <c r="B295" s="1458"/>
      <c r="C295" s="1458"/>
      <c r="D295" s="1327"/>
      <c r="E295" s="1327"/>
      <c r="F295" s="1327"/>
      <c r="G295" s="1327"/>
      <c r="H295" s="1327"/>
      <c r="I295" s="1327"/>
      <c r="J295" s="1327"/>
      <c r="K295" s="1327"/>
      <c r="L295" s="1327"/>
      <c r="M295" s="1327"/>
      <c r="N295" s="1327"/>
      <c r="O295" s="1327"/>
      <c r="P295" s="1327"/>
      <c r="Q295" s="1326"/>
      <c r="R295" s="1327"/>
      <c r="S295" s="1327"/>
      <c r="T295" s="1327"/>
      <c r="U295" s="1327"/>
      <c r="V295" s="1327"/>
      <c r="W295" s="1327"/>
      <c r="X295" s="1327"/>
      <c r="Y295" s="1327"/>
      <c r="Z295" s="1327"/>
    </row>
    <row r="296" spans="1:26" ht="13.5" customHeight="1">
      <c r="A296" s="1324"/>
      <c r="B296" s="1458"/>
      <c r="C296" s="1458"/>
      <c r="D296" s="1327"/>
      <c r="E296" s="1327"/>
      <c r="F296" s="1327"/>
      <c r="G296" s="1327"/>
      <c r="H296" s="1327"/>
      <c r="I296" s="1327"/>
      <c r="J296" s="1327"/>
      <c r="K296" s="1327"/>
      <c r="L296" s="1327"/>
      <c r="M296" s="1327"/>
      <c r="N296" s="1327"/>
      <c r="O296" s="1327"/>
      <c r="P296" s="1327"/>
      <c r="Q296" s="1326"/>
      <c r="R296" s="1327"/>
      <c r="S296" s="1327"/>
      <c r="T296" s="1327"/>
      <c r="U296" s="1327"/>
      <c r="V296" s="1327"/>
      <c r="W296" s="1327"/>
      <c r="X296" s="1327"/>
      <c r="Y296" s="1327"/>
      <c r="Z296" s="1327"/>
    </row>
    <row r="297" spans="1:26" ht="13.5" customHeight="1">
      <c r="A297" s="1324"/>
      <c r="B297" s="1458"/>
      <c r="C297" s="1458"/>
      <c r="D297" s="1327"/>
      <c r="E297" s="1327"/>
      <c r="F297" s="1327"/>
      <c r="G297" s="1327"/>
      <c r="H297" s="1327"/>
      <c r="I297" s="1327"/>
      <c r="J297" s="1327"/>
      <c r="K297" s="1327"/>
      <c r="L297" s="1327"/>
      <c r="M297" s="1327"/>
      <c r="N297" s="1327"/>
      <c r="O297" s="1327"/>
      <c r="P297" s="1327"/>
      <c r="Q297" s="1326"/>
      <c r="R297" s="1327"/>
      <c r="S297" s="1327"/>
      <c r="T297" s="1327"/>
      <c r="U297" s="1327"/>
      <c r="V297" s="1327"/>
      <c r="W297" s="1327"/>
      <c r="X297" s="1327"/>
      <c r="Y297" s="1327"/>
      <c r="Z297" s="1327"/>
    </row>
    <row r="298" spans="1:26" ht="13.5" customHeight="1">
      <c r="A298" s="1324"/>
      <c r="B298" s="1458"/>
      <c r="C298" s="1458"/>
      <c r="D298" s="1327"/>
      <c r="E298" s="1327"/>
      <c r="F298" s="1327"/>
      <c r="G298" s="1327"/>
      <c r="H298" s="1327"/>
      <c r="I298" s="1327"/>
      <c r="J298" s="1327"/>
      <c r="K298" s="1327"/>
      <c r="L298" s="1327"/>
      <c r="M298" s="1327"/>
      <c r="N298" s="1327"/>
      <c r="O298" s="1327"/>
      <c r="P298" s="1327"/>
      <c r="Q298" s="1326"/>
      <c r="R298" s="1327"/>
      <c r="S298" s="1327"/>
      <c r="T298" s="1327"/>
      <c r="U298" s="1327"/>
      <c r="V298" s="1327"/>
      <c r="W298" s="1327"/>
      <c r="X298" s="1327"/>
      <c r="Y298" s="1327"/>
      <c r="Z298" s="1327"/>
    </row>
    <row r="299" spans="1:26" ht="13.5" customHeight="1">
      <c r="A299" s="1324"/>
      <c r="B299" s="1458"/>
      <c r="C299" s="1458"/>
      <c r="D299" s="1327"/>
      <c r="E299" s="1327"/>
      <c r="F299" s="1327"/>
      <c r="G299" s="1327"/>
      <c r="H299" s="1327"/>
      <c r="I299" s="1327"/>
      <c r="J299" s="1327"/>
      <c r="K299" s="1327"/>
      <c r="L299" s="1327"/>
      <c r="M299" s="1327"/>
      <c r="N299" s="1327"/>
      <c r="O299" s="1327"/>
      <c r="P299" s="1327"/>
      <c r="Q299" s="1326"/>
      <c r="R299" s="1327"/>
      <c r="S299" s="1327"/>
      <c r="T299" s="1327"/>
      <c r="U299" s="1327"/>
      <c r="V299" s="1327"/>
      <c r="W299" s="1327"/>
      <c r="X299" s="1327"/>
      <c r="Y299" s="1327"/>
      <c r="Z299" s="1327"/>
    </row>
    <row r="300" spans="1:26" ht="13.5" customHeight="1">
      <c r="A300" s="1324"/>
      <c r="B300" s="1458"/>
      <c r="C300" s="1458"/>
      <c r="D300" s="1327"/>
      <c r="E300" s="1327"/>
      <c r="F300" s="1327"/>
      <c r="G300" s="1327"/>
      <c r="H300" s="1327"/>
      <c r="I300" s="1327"/>
      <c r="J300" s="1327"/>
      <c r="K300" s="1327"/>
      <c r="L300" s="1327"/>
      <c r="M300" s="1327"/>
      <c r="N300" s="1327"/>
      <c r="O300" s="1327"/>
      <c r="P300" s="1327"/>
      <c r="Q300" s="1326"/>
      <c r="R300" s="1327"/>
      <c r="S300" s="1327"/>
      <c r="T300" s="1327"/>
      <c r="U300" s="1327"/>
      <c r="V300" s="1327"/>
      <c r="W300" s="1327"/>
      <c r="X300" s="1327"/>
      <c r="Y300" s="1327"/>
      <c r="Z300" s="1327"/>
    </row>
    <row r="301" spans="1:26" ht="13.5" customHeight="1">
      <c r="A301" s="1324"/>
      <c r="B301" s="1458"/>
      <c r="C301" s="1458"/>
      <c r="D301" s="1327"/>
      <c r="E301" s="1327"/>
      <c r="F301" s="1327"/>
      <c r="G301" s="1327"/>
      <c r="H301" s="1327"/>
      <c r="I301" s="1327"/>
      <c r="J301" s="1327"/>
      <c r="K301" s="1327"/>
      <c r="L301" s="1327"/>
      <c r="M301" s="1327"/>
      <c r="N301" s="1327"/>
      <c r="O301" s="1327"/>
      <c r="P301" s="1327"/>
      <c r="Q301" s="1326"/>
      <c r="R301" s="1327"/>
      <c r="S301" s="1327"/>
      <c r="T301" s="1327"/>
      <c r="U301" s="1327"/>
      <c r="V301" s="1327"/>
      <c r="W301" s="1327"/>
      <c r="X301" s="1327"/>
      <c r="Y301" s="1327"/>
      <c r="Z301" s="1327"/>
    </row>
    <row r="302" spans="1:26" ht="13.5" customHeight="1">
      <c r="A302" s="1324"/>
      <c r="B302" s="1458"/>
      <c r="C302" s="1458"/>
      <c r="D302" s="1327"/>
      <c r="E302" s="1327"/>
      <c r="F302" s="1327"/>
      <c r="G302" s="1327"/>
      <c r="H302" s="1327"/>
      <c r="I302" s="1327"/>
      <c r="J302" s="1327"/>
      <c r="K302" s="1327"/>
      <c r="L302" s="1327"/>
      <c r="M302" s="1327"/>
      <c r="N302" s="1327"/>
      <c r="O302" s="1327"/>
      <c r="P302" s="1327"/>
      <c r="Q302" s="1326"/>
      <c r="R302" s="1327"/>
      <c r="S302" s="1327"/>
      <c r="T302" s="1327"/>
      <c r="U302" s="1327"/>
      <c r="V302" s="1327"/>
      <c r="W302" s="1327"/>
      <c r="X302" s="1327"/>
      <c r="Y302" s="1327"/>
      <c r="Z302" s="1327"/>
    </row>
    <row r="303" spans="1:26" ht="13.5" customHeight="1">
      <c r="A303" s="1324"/>
      <c r="B303" s="1458"/>
      <c r="C303" s="1458"/>
      <c r="D303" s="1327"/>
      <c r="E303" s="1327"/>
      <c r="F303" s="1327"/>
      <c r="G303" s="1327"/>
      <c r="H303" s="1327"/>
      <c r="I303" s="1327"/>
      <c r="J303" s="1327"/>
      <c r="K303" s="1327"/>
      <c r="L303" s="1327"/>
      <c r="M303" s="1327"/>
      <c r="N303" s="1327"/>
      <c r="O303" s="1327"/>
      <c r="P303" s="1327"/>
      <c r="Q303" s="1326"/>
      <c r="R303" s="1327"/>
      <c r="S303" s="1327"/>
      <c r="T303" s="1327"/>
      <c r="U303" s="1327"/>
      <c r="V303" s="1327"/>
      <c r="W303" s="1327"/>
      <c r="X303" s="1327"/>
      <c r="Y303" s="1327"/>
      <c r="Z303" s="1327"/>
    </row>
    <row r="304" spans="1:26" ht="13.5" customHeight="1">
      <c r="A304" s="1324"/>
      <c r="B304" s="1458"/>
      <c r="C304" s="1458"/>
      <c r="D304" s="1327"/>
      <c r="E304" s="1327"/>
      <c r="F304" s="1327"/>
      <c r="G304" s="1327"/>
      <c r="H304" s="1327"/>
      <c r="I304" s="1327"/>
      <c r="J304" s="1327"/>
      <c r="K304" s="1327"/>
      <c r="L304" s="1327"/>
      <c r="M304" s="1327"/>
      <c r="N304" s="1327"/>
      <c r="O304" s="1327"/>
      <c r="P304" s="1327"/>
      <c r="Q304" s="1326"/>
      <c r="R304" s="1327"/>
      <c r="S304" s="1327"/>
      <c r="T304" s="1327"/>
      <c r="U304" s="1327"/>
      <c r="V304" s="1327"/>
      <c r="W304" s="1327"/>
      <c r="X304" s="1327"/>
      <c r="Y304" s="1327"/>
      <c r="Z304" s="1327"/>
    </row>
    <row r="305" spans="1:26" ht="13.5" customHeight="1">
      <c r="A305" s="1324"/>
      <c r="B305" s="1458"/>
      <c r="C305" s="1458"/>
      <c r="D305" s="1327"/>
      <c r="E305" s="1327"/>
      <c r="F305" s="1327"/>
      <c r="G305" s="1327"/>
      <c r="H305" s="1327"/>
      <c r="I305" s="1327"/>
      <c r="J305" s="1327"/>
      <c r="K305" s="1327"/>
      <c r="L305" s="1327"/>
      <c r="M305" s="1327"/>
      <c r="N305" s="1327"/>
      <c r="O305" s="1327"/>
      <c r="P305" s="1327"/>
      <c r="Q305" s="1326"/>
      <c r="R305" s="1327"/>
      <c r="S305" s="1327"/>
      <c r="T305" s="1327"/>
      <c r="U305" s="1327"/>
      <c r="V305" s="1327"/>
      <c r="W305" s="1327"/>
      <c r="X305" s="1327"/>
      <c r="Y305" s="1327"/>
      <c r="Z305" s="1327"/>
    </row>
    <row r="306" spans="1:26" ht="13.5" customHeight="1">
      <c r="A306" s="1324"/>
      <c r="B306" s="1458"/>
      <c r="C306" s="1458"/>
      <c r="D306" s="1327"/>
      <c r="E306" s="1327"/>
      <c r="F306" s="1327"/>
      <c r="G306" s="1327"/>
      <c r="H306" s="1327"/>
      <c r="I306" s="1327"/>
      <c r="J306" s="1327"/>
      <c r="K306" s="1327"/>
      <c r="L306" s="1327"/>
      <c r="M306" s="1327"/>
      <c r="N306" s="1327"/>
      <c r="O306" s="1327"/>
      <c r="P306" s="1327"/>
      <c r="Q306" s="1326"/>
      <c r="R306" s="1327"/>
      <c r="S306" s="1327"/>
      <c r="T306" s="1327"/>
      <c r="U306" s="1327"/>
      <c r="V306" s="1327"/>
      <c r="W306" s="1327"/>
      <c r="X306" s="1327"/>
      <c r="Y306" s="1327"/>
      <c r="Z306" s="1327"/>
    </row>
    <row r="307" spans="1:26" ht="13.5" customHeight="1">
      <c r="A307" s="1324"/>
      <c r="B307" s="1458"/>
      <c r="C307" s="1458"/>
      <c r="D307" s="1327"/>
      <c r="E307" s="1327"/>
      <c r="F307" s="1327"/>
      <c r="G307" s="1327"/>
      <c r="H307" s="1327"/>
      <c r="I307" s="1327"/>
      <c r="J307" s="1327"/>
      <c r="K307" s="1327"/>
      <c r="L307" s="1327"/>
      <c r="M307" s="1327"/>
      <c r="N307" s="1327"/>
      <c r="O307" s="1327"/>
      <c r="P307" s="1327"/>
      <c r="Q307" s="1326"/>
      <c r="R307" s="1327"/>
      <c r="S307" s="1327"/>
      <c r="T307" s="1327"/>
      <c r="U307" s="1327"/>
      <c r="V307" s="1327"/>
      <c r="W307" s="1327"/>
      <c r="X307" s="1327"/>
      <c r="Y307" s="1327"/>
      <c r="Z307" s="1327"/>
    </row>
    <row r="308" spans="1:26" ht="13.5" customHeight="1">
      <c r="A308" s="1324"/>
      <c r="B308" s="1458"/>
      <c r="C308" s="1458"/>
      <c r="D308" s="1327"/>
      <c r="E308" s="1327"/>
      <c r="F308" s="1327"/>
      <c r="G308" s="1327"/>
      <c r="H308" s="1327"/>
      <c r="I308" s="1327"/>
      <c r="J308" s="1327"/>
      <c r="K308" s="1327"/>
      <c r="L308" s="1327"/>
      <c r="M308" s="1327"/>
      <c r="N308" s="1327"/>
      <c r="O308" s="1327"/>
      <c r="P308" s="1327"/>
      <c r="Q308" s="1326"/>
      <c r="R308" s="1327"/>
      <c r="S308" s="1327"/>
      <c r="T308" s="1327"/>
      <c r="U308" s="1327"/>
      <c r="V308" s="1327"/>
      <c r="W308" s="1327"/>
      <c r="X308" s="1327"/>
      <c r="Y308" s="1327"/>
      <c r="Z308" s="1327"/>
    </row>
    <row r="309" spans="1:26" ht="13.5" customHeight="1">
      <c r="A309" s="1324"/>
      <c r="B309" s="1458"/>
      <c r="C309" s="1458"/>
      <c r="D309" s="1327"/>
      <c r="E309" s="1327"/>
      <c r="F309" s="1327"/>
      <c r="G309" s="1327"/>
      <c r="H309" s="1327"/>
      <c r="I309" s="1327"/>
      <c r="J309" s="1327"/>
      <c r="K309" s="1327"/>
      <c r="L309" s="1327"/>
      <c r="M309" s="1327"/>
      <c r="N309" s="1327"/>
      <c r="O309" s="1327"/>
      <c r="P309" s="1327"/>
      <c r="Q309" s="1326"/>
      <c r="R309" s="1327"/>
      <c r="S309" s="1327"/>
      <c r="T309" s="1327"/>
      <c r="U309" s="1327"/>
      <c r="V309" s="1327"/>
      <c r="W309" s="1327"/>
      <c r="X309" s="1327"/>
      <c r="Y309" s="1327"/>
      <c r="Z309" s="1327"/>
    </row>
    <row r="310" spans="1:26" ht="13.5" customHeight="1">
      <c r="A310" s="1324"/>
      <c r="B310" s="1458"/>
      <c r="C310" s="1458"/>
      <c r="D310" s="1327"/>
      <c r="E310" s="1327"/>
      <c r="F310" s="1327"/>
      <c r="G310" s="1327"/>
      <c r="H310" s="1327"/>
      <c r="I310" s="1327"/>
      <c r="J310" s="1327"/>
      <c r="K310" s="1327"/>
      <c r="L310" s="1327"/>
      <c r="M310" s="1327"/>
      <c r="N310" s="1327"/>
      <c r="O310" s="1327"/>
      <c r="P310" s="1327"/>
      <c r="Q310" s="1326"/>
      <c r="R310" s="1327"/>
      <c r="S310" s="1327"/>
      <c r="T310" s="1327"/>
      <c r="U310" s="1327"/>
      <c r="V310" s="1327"/>
      <c r="W310" s="1327"/>
      <c r="X310" s="1327"/>
      <c r="Y310" s="1327"/>
      <c r="Z310" s="1327"/>
    </row>
    <row r="311" spans="1:26" ht="13.5" customHeight="1">
      <c r="A311" s="1324"/>
      <c r="B311" s="1458"/>
      <c r="C311" s="1458"/>
      <c r="D311" s="1327"/>
      <c r="E311" s="1327"/>
      <c r="F311" s="1327"/>
      <c r="G311" s="1327"/>
      <c r="H311" s="1327"/>
      <c r="I311" s="1327"/>
      <c r="J311" s="1327"/>
      <c r="K311" s="1327"/>
      <c r="L311" s="1327"/>
      <c r="M311" s="1327"/>
      <c r="N311" s="1327"/>
      <c r="O311" s="1327"/>
      <c r="P311" s="1327"/>
      <c r="Q311" s="1326"/>
      <c r="R311" s="1327"/>
      <c r="S311" s="1327"/>
      <c r="T311" s="1327"/>
      <c r="U311" s="1327"/>
      <c r="V311" s="1327"/>
      <c r="W311" s="1327"/>
      <c r="X311" s="1327"/>
      <c r="Y311" s="1327"/>
      <c r="Z311" s="1327"/>
    </row>
    <row r="312" spans="1:26" ht="13.5" customHeight="1">
      <c r="A312" s="1324"/>
      <c r="B312" s="1458"/>
      <c r="C312" s="1458"/>
      <c r="D312" s="1327"/>
      <c r="E312" s="1327"/>
      <c r="F312" s="1327"/>
      <c r="G312" s="1327"/>
      <c r="H312" s="1327"/>
      <c r="I312" s="1327"/>
      <c r="J312" s="1327"/>
      <c r="K312" s="1327"/>
      <c r="L312" s="1327"/>
      <c r="M312" s="1327"/>
      <c r="N312" s="1327"/>
      <c r="O312" s="1327"/>
      <c r="P312" s="1327"/>
      <c r="Q312" s="1326"/>
      <c r="R312" s="1327"/>
      <c r="S312" s="1327"/>
      <c r="T312" s="1327"/>
      <c r="U312" s="1327"/>
      <c r="V312" s="1327"/>
      <c r="W312" s="1327"/>
      <c r="X312" s="1327"/>
      <c r="Y312" s="1327"/>
      <c r="Z312" s="1327"/>
    </row>
    <row r="313" spans="1:26" ht="13.5" customHeight="1">
      <c r="A313" s="1324"/>
      <c r="B313" s="1458"/>
      <c r="C313" s="1458"/>
      <c r="D313" s="1327"/>
      <c r="E313" s="1327"/>
      <c r="F313" s="1327"/>
      <c r="G313" s="1327"/>
      <c r="H313" s="1327"/>
      <c r="I313" s="1327"/>
      <c r="J313" s="1327"/>
      <c r="K313" s="1327"/>
      <c r="L313" s="1327"/>
      <c r="M313" s="1327"/>
      <c r="N313" s="1327"/>
      <c r="O313" s="1327"/>
      <c r="P313" s="1327"/>
      <c r="Q313" s="1326"/>
      <c r="R313" s="1327"/>
      <c r="S313" s="1327"/>
      <c r="T313" s="1327"/>
      <c r="U313" s="1327"/>
      <c r="V313" s="1327"/>
      <c r="W313" s="1327"/>
      <c r="X313" s="1327"/>
      <c r="Y313" s="1327"/>
      <c r="Z313" s="1327"/>
    </row>
    <row r="314" spans="1:26" ht="13.5" customHeight="1">
      <c r="A314" s="1324"/>
      <c r="B314" s="1458"/>
      <c r="C314" s="1458"/>
      <c r="D314" s="1327"/>
      <c r="E314" s="1327"/>
      <c r="F314" s="1327"/>
      <c r="G314" s="1327"/>
      <c r="H314" s="1327"/>
      <c r="I314" s="1327"/>
      <c r="J314" s="1327"/>
      <c r="K314" s="1327"/>
      <c r="L314" s="1327"/>
      <c r="M314" s="1327"/>
      <c r="N314" s="1327"/>
      <c r="O314" s="1327"/>
      <c r="P314" s="1327"/>
      <c r="Q314" s="1326"/>
      <c r="R314" s="1327"/>
      <c r="S314" s="1327"/>
      <c r="T314" s="1327"/>
      <c r="U314" s="1327"/>
      <c r="V314" s="1327"/>
      <c r="W314" s="1327"/>
      <c r="X314" s="1327"/>
      <c r="Y314" s="1327"/>
      <c r="Z314" s="1327"/>
    </row>
    <row r="315" spans="1:26" ht="13.5" customHeight="1">
      <c r="A315" s="1324"/>
      <c r="B315" s="1458"/>
      <c r="C315" s="1458"/>
      <c r="D315" s="1327"/>
      <c r="E315" s="1327"/>
      <c r="F315" s="1327"/>
      <c r="G315" s="1327"/>
      <c r="H315" s="1327"/>
      <c r="I315" s="1327"/>
      <c r="J315" s="1327"/>
      <c r="K315" s="1327"/>
      <c r="L315" s="1327"/>
      <c r="M315" s="1327"/>
      <c r="N315" s="1327"/>
      <c r="O315" s="1327"/>
      <c r="P315" s="1327"/>
      <c r="Q315" s="1326"/>
      <c r="R315" s="1327"/>
      <c r="S315" s="1327"/>
      <c r="T315" s="1327"/>
      <c r="U315" s="1327"/>
      <c r="V315" s="1327"/>
      <c r="W315" s="1327"/>
      <c r="X315" s="1327"/>
      <c r="Y315" s="1327"/>
      <c r="Z315" s="1327"/>
    </row>
    <row r="316" spans="1:26" ht="13.5" customHeight="1">
      <c r="A316" s="1324"/>
      <c r="B316" s="1458"/>
      <c r="C316" s="1458"/>
      <c r="D316" s="1327"/>
      <c r="E316" s="1327"/>
      <c r="F316" s="1327"/>
      <c r="G316" s="1327"/>
      <c r="H316" s="1327"/>
      <c r="I316" s="1327"/>
      <c r="J316" s="1327"/>
      <c r="K316" s="1327"/>
      <c r="L316" s="1327"/>
      <c r="M316" s="1327"/>
      <c r="N316" s="1327"/>
      <c r="O316" s="1327"/>
      <c r="P316" s="1327"/>
      <c r="Q316" s="1326"/>
      <c r="R316" s="1327"/>
      <c r="S316" s="1327"/>
      <c r="T316" s="1327"/>
      <c r="U316" s="1327"/>
      <c r="V316" s="1327"/>
      <c r="W316" s="1327"/>
      <c r="X316" s="1327"/>
      <c r="Y316" s="1327"/>
      <c r="Z316" s="1327"/>
    </row>
    <row r="317" spans="1:26" ht="13.5" customHeight="1">
      <c r="A317" s="1324"/>
      <c r="B317" s="1458"/>
      <c r="C317" s="1458"/>
      <c r="D317" s="1327"/>
      <c r="E317" s="1327"/>
      <c r="F317" s="1327"/>
      <c r="G317" s="1327"/>
      <c r="H317" s="1327"/>
      <c r="I317" s="1327"/>
      <c r="J317" s="1327"/>
      <c r="K317" s="1327"/>
      <c r="L317" s="1327"/>
      <c r="M317" s="1327"/>
      <c r="N317" s="1327"/>
      <c r="O317" s="1327"/>
      <c r="P317" s="1327"/>
      <c r="Q317" s="1326"/>
      <c r="R317" s="1327"/>
      <c r="S317" s="1327"/>
      <c r="T317" s="1327"/>
      <c r="U317" s="1327"/>
      <c r="V317" s="1327"/>
      <c r="W317" s="1327"/>
      <c r="X317" s="1327"/>
      <c r="Y317" s="1327"/>
      <c r="Z317" s="1327"/>
    </row>
    <row r="318" spans="1:26" ht="13.5" customHeight="1">
      <c r="A318" s="1324"/>
      <c r="B318" s="1458"/>
      <c r="C318" s="1458"/>
      <c r="D318" s="1327"/>
      <c r="E318" s="1327"/>
      <c r="F318" s="1327"/>
      <c r="G318" s="1327"/>
      <c r="H318" s="1327"/>
      <c r="I318" s="1327"/>
      <c r="J318" s="1327"/>
      <c r="K318" s="1327"/>
      <c r="L318" s="1327"/>
      <c r="M318" s="1327"/>
      <c r="N318" s="1327"/>
      <c r="O318" s="1327"/>
      <c r="P318" s="1327"/>
      <c r="Q318" s="1326"/>
      <c r="R318" s="1327"/>
      <c r="S318" s="1327"/>
      <c r="T318" s="1327"/>
      <c r="U318" s="1327"/>
      <c r="V318" s="1327"/>
      <c r="W318" s="1327"/>
      <c r="X318" s="1327"/>
      <c r="Y318" s="1327"/>
      <c r="Z318" s="1327"/>
    </row>
    <row r="319" spans="1:26" ht="13.5" customHeight="1">
      <c r="A319" s="1324"/>
      <c r="B319" s="1458"/>
      <c r="C319" s="1458"/>
      <c r="D319" s="1327"/>
      <c r="E319" s="1327"/>
      <c r="F319" s="1327"/>
      <c r="G319" s="1327"/>
      <c r="H319" s="1327"/>
      <c r="I319" s="1327"/>
      <c r="J319" s="1327"/>
      <c r="K319" s="1327"/>
      <c r="L319" s="1327"/>
      <c r="M319" s="1327"/>
      <c r="N319" s="1327"/>
      <c r="O319" s="1327"/>
      <c r="P319" s="1327"/>
      <c r="Q319" s="1326"/>
      <c r="R319" s="1327"/>
      <c r="S319" s="1327"/>
      <c r="T319" s="1327"/>
      <c r="U319" s="1327"/>
      <c r="V319" s="1327"/>
      <c r="W319" s="1327"/>
      <c r="X319" s="1327"/>
      <c r="Y319" s="1327"/>
      <c r="Z319" s="1327"/>
    </row>
    <row r="320" spans="1:26" ht="13.5" customHeight="1">
      <c r="A320" s="1324"/>
      <c r="B320" s="1458"/>
      <c r="C320" s="1458"/>
      <c r="D320" s="1327"/>
      <c r="E320" s="1327"/>
      <c r="F320" s="1327"/>
      <c r="G320" s="1327"/>
      <c r="H320" s="1327"/>
      <c r="I320" s="1327"/>
      <c r="J320" s="1327"/>
      <c r="K320" s="1327"/>
      <c r="L320" s="1327"/>
      <c r="M320" s="1327"/>
      <c r="N320" s="1327"/>
      <c r="O320" s="1327"/>
      <c r="P320" s="1327"/>
      <c r="Q320" s="1326"/>
      <c r="R320" s="1327"/>
      <c r="S320" s="1327"/>
      <c r="T320" s="1327"/>
      <c r="U320" s="1327"/>
      <c r="V320" s="1327"/>
      <c r="W320" s="1327"/>
      <c r="X320" s="1327"/>
      <c r="Y320" s="1327"/>
      <c r="Z320" s="1327"/>
    </row>
    <row r="321" spans="1:26" ht="13.5" customHeight="1">
      <c r="A321" s="1324"/>
      <c r="B321" s="1458"/>
      <c r="C321" s="1458"/>
      <c r="D321" s="1327"/>
      <c r="E321" s="1327"/>
      <c r="F321" s="1327"/>
      <c r="G321" s="1327"/>
      <c r="H321" s="1327"/>
      <c r="I321" s="1327"/>
      <c r="J321" s="1327"/>
      <c r="K321" s="1327"/>
      <c r="L321" s="1327"/>
      <c r="M321" s="1327"/>
      <c r="N321" s="1327"/>
      <c r="O321" s="1327"/>
      <c r="P321" s="1327"/>
      <c r="Q321" s="1326"/>
      <c r="R321" s="1327"/>
      <c r="S321" s="1327"/>
      <c r="T321" s="1327"/>
      <c r="U321" s="1327"/>
      <c r="V321" s="1327"/>
      <c r="W321" s="1327"/>
      <c r="X321" s="1327"/>
      <c r="Y321" s="1327"/>
      <c r="Z321" s="1327"/>
    </row>
    <row r="322" spans="1:26" ht="13.5" customHeight="1">
      <c r="A322" s="1324"/>
      <c r="B322" s="1458"/>
      <c r="C322" s="1458"/>
      <c r="D322" s="1327"/>
      <c r="E322" s="1327"/>
      <c r="F322" s="1327"/>
      <c r="G322" s="1327"/>
      <c r="H322" s="1327"/>
      <c r="I322" s="1327"/>
      <c r="J322" s="1327"/>
      <c r="K322" s="1327"/>
      <c r="L322" s="1327"/>
      <c r="M322" s="1327"/>
      <c r="N322" s="1327"/>
      <c r="O322" s="1327"/>
      <c r="P322" s="1327"/>
      <c r="Q322" s="1326"/>
      <c r="R322" s="1327"/>
      <c r="S322" s="1327"/>
      <c r="T322" s="1327"/>
      <c r="U322" s="1327"/>
      <c r="V322" s="1327"/>
      <c r="W322" s="1327"/>
      <c r="X322" s="1327"/>
      <c r="Y322" s="1327"/>
      <c r="Z322" s="1327"/>
    </row>
    <row r="323" spans="1:26" ht="13.5" customHeight="1">
      <c r="A323" s="1324"/>
      <c r="B323" s="1458"/>
      <c r="C323" s="1458"/>
      <c r="D323" s="1327"/>
      <c r="E323" s="1327"/>
      <c r="F323" s="1327"/>
      <c r="G323" s="1327"/>
      <c r="H323" s="1327"/>
      <c r="I323" s="1327"/>
      <c r="J323" s="1327"/>
      <c r="K323" s="1327"/>
      <c r="L323" s="1327"/>
      <c r="M323" s="1327"/>
      <c r="N323" s="1327"/>
      <c r="O323" s="1327"/>
      <c r="P323" s="1327"/>
      <c r="Q323" s="1326"/>
      <c r="R323" s="1327"/>
      <c r="S323" s="1327"/>
      <c r="T323" s="1327"/>
      <c r="U323" s="1327"/>
      <c r="V323" s="1327"/>
      <c r="W323" s="1327"/>
      <c r="X323" s="1327"/>
      <c r="Y323" s="1327"/>
      <c r="Z323" s="1327"/>
    </row>
    <row r="324" spans="1:26" ht="13.5" customHeight="1">
      <c r="A324" s="1324"/>
      <c r="B324" s="1458"/>
      <c r="C324" s="1458"/>
      <c r="D324" s="1327"/>
      <c r="E324" s="1327"/>
      <c r="F324" s="1327"/>
      <c r="G324" s="1327"/>
      <c r="H324" s="1327"/>
      <c r="I324" s="1327"/>
      <c r="J324" s="1327"/>
      <c r="K324" s="1327"/>
      <c r="L324" s="1327"/>
      <c r="M324" s="1327"/>
      <c r="N324" s="1327"/>
      <c r="O324" s="1327"/>
      <c r="P324" s="1327"/>
      <c r="Q324" s="1326"/>
      <c r="R324" s="1327"/>
      <c r="S324" s="1327"/>
      <c r="T324" s="1327"/>
      <c r="U324" s="1327"/>
      <c r="V324" s="1327"/>
      <c r="W324" s="1327"/>
      <c r="X324" s="1327"/>
      <c r="Y324" s="1327"/>
      <c r="Z324" s="1327"/>
    </row>
    <row r="325" spans="1:26" ht="13.5" customHeight="1">
      <c r="A325" s="1324"/>
      <c r="B325" s="1458"/>
      <c r="C325" s="1458"/>
      <c r="D325" s="1327"/>
      <c r="E325" s="1327"/>
      <c r="F325" s="1327"/>
      <c r="G325" s="1327"/>
      <c r="H325" s="1327"/>
      <c r="I325" s="1327"/>
      <c r="J325" s="1327"/>
      <c r="K325" s="1327"/>
      <c r="L325" s="1327"/>
      <c r="M325" s="1327"/>
      <c r="N325" s="1327"/>
      <c r="O325" s="1327"/>
      <c r="P325" s="1327"/>
      <c r="Q325" s="1326"/>
      <c r="R325" s="1327"/>
      <c r="S325" s="1327"/>
      <c r="T325" s="1327"/>
      <c r="U325" s="1327"/>
      <c r="V325" s="1327"/>
      <c r="W325" s="1327"/>
      <c r="X325" s="1327"/>
      <c r="Y325" s="1327"/>
      <c r="Z325" s="1327"/>
    </row>
    <row r="326" spans="1:26" ht="13.5" customHeight="1">
      <c r="A326" s="1324"/>
      <c r="B326" s="1458"/>
      <c r="C326" s="1458"/>
      <c r="D326" s="1327"/>
      <c r="E326" s="1327"/>
      <c r="F326" s="1327"/>
      <c r="G326" s="1327"/>
      <c r="H326" s="1327"/>
      <c r="I326" s="1327"/>
      <c r="J326" s="1327"/>
      <c r="K326" s="1327"/>
      <c r="L326" s="1327"/>
      <c r="M326" s="1327"/>
      <c r="N326" s="1327"/>
      <c r="O326" s="1327"/>
      <c r="P326" s="1327"/>
      <c r="Q326" s="1326"/>
      <c r="R326" s="1327"/>
      <c r="S326" s="1327"/>
      <c r="T326" s="1327"/>
      <c r="U326" s="1327"/>
      <c r="V326" s="1327"/>
      <c r="W326" s="1327"/>
      <c r="X326" s="1327"/>
      <c r="Y326" s="1327"/>
      <c r="Z326" s="1327"/>
    </row>
    <row r="327" spans="1:26" ht="13.5" customHeight="1">
      <c r="A327" s="1324"/>
      <c r="B327" s="1458"/>
      <c r="C327" s="1458"/>
      <c r="D327" s="1327"/>
      <c r="E327" s="1327"/>
      <c r="F327" s="1327"/>
      <c r="G327" s="1327"/>
      <c r="H327" s="1327"/>
      <c r="I327" s="1327"/>
      <c r="J327" s="1327"/>
      <c r="K327" s="1327"/>
      <c r="L327" s="1327"/>
      <c r="M327" s="1327"/>
      <c r="N327" s="1327"/>
      <c r="O327" s="1327"/>
      <c r="P327" s="1327"/>
      <c r="Q327" s="1326"/>
      <c r="R327" s="1327"/>
      <c r="S327" s="1327"/>
      <c r="T327" s="1327"/>
      <c r="U327" s="1327"/>
      <c r="V327" s="1327"/>
      <c r="W327" s="1327"/>
      <c r="X327" s="1327"/>
      <c r="Y327" s="1327"/>
      <c r="Z327" s="1327"/>
    </row>
    <row r="328" spans="1:26" ht="13.5" customHeight="1">
      <c r="A328" s="1324"/>
      <c r="B328" s="1458"/>
      <c r="C328" s="1458"/>
      <c r="D328" s="1327"/>
      <c r="E328" s="1327"/>
      <c r="F328" s="1327"/>
      <c r="G328" s="1327"/>
      <c r="H328" s="1327"/>
      <c r="I328" s="1327"/>
      <c r="J328" s="1327"/>
      <c r="K328" s="1327"/>
      <c r="L328" s="1327"/>
      <c r="M328" s="1327"/>
      <c r="N328" s="1327"/>
      <c r="O328" s="1327"/>
      <c r="P328" s="1327"/>
      <c r="Q328" s="1326"/>
      <c r="R328" s="1327"/>
      <c r="S328" s="1327"/>
      <c r="T328" s="1327"/>
      <c r="U328" s="1327"/>
      <c r="V328" s="1327"/>
      <c r="W328" s="1327"/>
      <c r="X328" s="1327"/>
      <c r="Y328" s="1327"/>
      <c r="Z328" s="1327"/>
    </row>
    <row r="329" spans="1:26" ht="13.5" customHeight="1">
      <c r="A329" s="1324"/>
      <c r="B329" s="1458"/>
      <c r="C329" s="1458"/>
      <c r="D329" s="1327"/>
      <c r="E329" s="1327"/>
      <c r="F329" s="1327"/>
      <c r="G329" s="1327"/>
      <c r="H329" s="1327"/>
      <c r="I329" s="1327"/>
      <c r="J329" s="1327"/>
      <c r="K329" s="1327"/>
      <c r="L329" s="1327"/>
      <c r="M329" s="1327"/>
      <c r="N329" s="1327"/>
      <c r="O329" s="1327"/>
      <c r="P329" s="1327"/>
      <c r="Q329" s="1326"/>
      <c r="R329" s="1327"/>
      <c r="S329" s="1327"/>
      <c r="T329" s="1327"/>
      <c r="U329" s="1327"/>
      <c r="V329" s="1327"/>
      <c r="W329" s="1327"/>
      <c r="X329" s="1327"/>
      <c r="Y329" s="1327"/>
      <c r="Z329" s="1327"/>
    </row>
    <row r="330" spans="1:26" ht="13.5" customHeight="1">
      <c r="A330" s="1324"/>
      <c r="B330" s="1458"/>
      <c r="C330" s="1458"/>
      <c r="D330" s="1327"/>
      <c r="E330" s="1327"/>
      <c r="F330" s="1327"/>
      <c r="G330" s="1327"/>
      <c r="H330" s="1327"/>
      <c r="I330" s="1327"/>
      <c r="J330" s="1327"/>
      <c r="K330" s="1327"/>
      <c r="L330" s="1327"/>
      <c r="M330" s="1327"/>
      <c r="N330" s="1327"/>
      <c r="O330" s="1327"/>
      <c r="P330" s="1327"/>
      <c r="Q330" s="1326"/>
      <c r="R330" s="1327"/>
      <c r="S330" s="1327"/>
      <c r="T330" s="1327"/>
      <c r="U330" s="1327"/>
      <c r="V330" s="1327"/>
      <c r="W330" s="1327"/>
      <c r="X330" s="1327"/>
      <c r="Y330" s="1327"/>
      <c r="Z330" s="1327"/>
    </row>
    <row r="331" spans="1:26" ht="13.5" customHeight="1">
      <c r="A331" s="1324"/>
      <c r="B331" s="1458"/>
      <c r="C331" s="1458"/>
      <c r="D331" s="1327"/>
      <c r="E331" s="1327"/>
      <c r="F331" s="1327"/>
      <c r="G331" s="1327"/>
      <c r="H331" s="1327"/>
      <c r="I331" s="1327"/>
      <c r="J331" s="1327"/>
      <c r="K331" s="1327"/>
      <c r="L331" s="1327"/>
      <c r="M331" s="1327"/>
      <c r="N331" s="1327"/>
      <c r="O331" s="1327"/>
      <c r="P331" s="1327"/>
      <c r="Q331" s="1326"/>
      <c r="R331" s="1327"/>
      <c r="S331" s="1327"/>
      <c r="T331" s="1327"/>
      <c r="U331" s="1327"/>
      <c r="V331" s="1327"/>
      <c r="W331" s="1327"/>
      <c r="X331" s="1327"/>
      <c r="Y331" s="1327"/>
      <c r="Z331" s="1327"/>
    </row>
    <row r="332" spans="1:26" ht="13.5" customHeight="1">
      <c r="A332" s="1324"/>
      <c r="B332" s="1458"/>
      <c r="C332" s="1458"/>
      <c r="D332" s="1327"/>
      <c r="E332" s="1327"/>
      <c r="F332" s="1327"/>
      <c r="G332" s="1327"/>
      <c r="H332" s="1327"/>
      <c r="I332" s="1327"/>
      <c r="J332" s="1327"/>
      <c r="K332" s="1327"/>
      <c r="L332" s="1327"/>
      <c r="M332" s="1327"/>
      <c r="N332" s="1327"/>
      <c r="O332" s="1327"/>
      <c r="P332" s="1327"/>
      <c r="Q332" s="1326"/>
      <c r="R332" s="1327"/>
      <c r="S332" s="1327"/>
      <c r="T332" s="1327"/>
      <c r="U332" s="1327"/>
      <c r="V332" s="1327"/>
      <c r="W332" s="1327"/>
      <c r="X332" s="1327"/>
      <c r="Y332" s="1327"/>
      <c r="Z332" s="1327"/>
    </row>
    <row r="333" spans="1:26" ht="13.5" customHeight="1">
      <c r="A333" s="1324"/>
      <c r="B333" s="1458"/>
      <c r="C333" s="1458"/>
      <c r="D333" s="1327"/>
      <c r="E333" s="1327"/>
      <c r="F333" s="1327"/>
      <c r="G333" s="1327"/>
      <c r="H333" s="1327"/>
      <c r="I333" s="1327"/>
      <c r="J333" s="1327"/>
      <c r="K333" s="1327"/>
      <c r="L333" s="1327"/>
      <c r="M333" s="1327"/>
      <c r="N333" s="1327"/>
      <c r="O333" s="1327"/>
      <c r="P333" s="1327"/>
      <c r="Q333" s="1326"/>
      <c r="R333" s="1327"/>
      <c r="S333" s="1327"/>
      <c r="T333" s="1327"/>
      <c r="U333" s="1327"/>
      <c r="V333" s="1327"/>
      <c r="W333" s="1327"/>
      <c r="X333" s="1327"/>
      <c r="Y333" s="1327"/>
      <c r="Z333" s="1327"/>
    </row>
    <row r="334" spans="1:26" ht="13.5" customHeight="1">
      <c r="A334" s="1324"/>
      <c r="B334" s="1458"/>
      <c r="C334" s="1458"/>
      <c r="D334" s="1327"/>
      <c r="E334" s="1327"/>
      <c r="F334" s="1327"/>
      <c r="G334" s="1327"/>
      <c r="H334" s="1327"/>
      <c r="I334" s="1327"/>
      <c r="J334" s="1327"/>
      <c r="K334" s="1327"/>
      <c r="L334" s="1327"/>
      <c r="M334" s="1327"/>
      <c r="N334" s="1327"/>
      <c r="O334" s="1327"/>
      <c r="P334" s="1327"/>
      <c r="Q334" s="1326"/>
      <c r="R334" s="1327"/>
      <c r="S334" s="1327"/>
      <c r="T334" s="1327"/>
      <c r="U334" s="1327"/>
      <c r="V334" s="1327"/>
      <c r="W334" s="1327"/>
      <c r="X334" s="1327"/>
      <c r="Y334" s="1327"/>
      <c r="Z334" s="1327"/>
    </row>
    <row r="335" spans="1:26" ht="13.5" customHeight="1">
      <c r="A335" s="1324"/>
      <c r="B335" s="1458"/>
      <c r="C335" s="1458"/>
      <c r="D335" s="1327"/>
      <c r="E335" s="1327"/>
      <c r="F335" s="1327"/>
      <c r="G335" s="1327"/>
      <c r="H335" s="1327"/>
      <c r="I335" s="1327"/>
      <c r="J335" s="1327"/>
      <c r="K335" s="1327"/>
      <c r="L335" s="1327"/>
      <c r="M335" s="1327"/>
      <c r="N335" s="1327"/>
      <c r="O335" s="1327"/>
      <c r="P335" s="1327"/>
      <c r="Q335" s="1326"/>
      <c r="R335" s="1327"/>
      <c r="S335" s="1327"/>
      <c r="T335" s="1327"/>
      <c r="U335" s="1327"/>
      <c r="V335" s="1327"/>
      <c r="W335" s="1327"/>
      <c r="X335" s="1327"/>
      <c r="Y335" s="1327"/>
      <c r="Z335" s="1327"/>
    </row>
    <row r="336" spans="1:26" ht="13.5" customHeight="1">
      <c r="A336" s="1324"/>
      <c r="B336" s="1458"/>
      <c r="C336" s="1458"/>
      <c r="D336" s="1327"/>
      <c r="E336" s="1327"/>
      <c r="F336" s="1327"/>
      <c r="G336" s="1327"/>
      <c r="H336" s="1327"/>
      <c r="I336" s="1327"/>
      <c r="J336" s="1327"/>
      <c r="K336" s="1327"/>
      <c r="L336" s="1327"/>
      <c r="M336" s="1327"/>
      <c r="N336" s="1327"/>
      <c r="O336" s="1327"/>
      <c r="P336" s="1327"/>
      <c r="Q336" s="1326"/>
      <c r="R336" s="1327"/>
      <c r="S336" s="1327"/>
      <c r="T336" s="1327"/>
      <c r="U336" s="1327"/>
      <c r="V336" s="1327"/>
      <c r="W336" s="1327"/>
      <c r="X336" s="1327"/>
      <c r="Y336" s="1327"/>
      <c r="Z336" s="1327"/>
    </row>
    <row r="337" spans="1:26" ht="13.5" customHeight="1">
      <c r="A337" s="1324"/>
      <c r="B337" s="1458"/>
      <c r="C337" s="1458"/>
      <c r="D337" s="1327"/>
      <c r="E337" s="1327"/>
      <c r="F337" s="1327"/>
      <c r="G337" s="1327"/>
      <c r="H337" s="1327"/>
      <c r="I337" s="1327"/>
      <c r="J337" s="1327"/>
      <c r="K337" s="1327"/>
      <c r="L337" s="1327"/>
      <c r="M337" s="1327"/>
      <c r="N337" s="1327"/>
      <c r="O337" s="1327"/>
      <c r="P337" s="1327"/>
      <c r="Q337" s="1326"/>
      <c r="R337" s="1327"/>
      <c r="S337" s="1327"/>
      <c r="T337" s="1327"/>
      <c r="U337" s="1327"/>
      <c r="V337" s="1327"/>
      <c r="W337" s="1327"/>
      <c r="X337" s="1327"/>
      <c r="Y337" s="1327"/>
      <c r="Z337" s="1327"/>
    </row>
    <row r="338" spans="1:26" ht="13.5" customHeight="1">
      <c r="A338" s="1324"/>
      <c r="B338" s="1458"/>
      <c r="C338" s="1458"/>
      <c r="D338" s="1327"/>
      <c r="E338" s="1327"/>
      <c r="F338" s="1327"/>
      <c r="G338" s="1327"/>
      <c r="H338" s="1327"/>
      <c r="I338" s="1327"/>
      <c r="J338" s="1327"/>
      <c r="K338" s="1327"/>
      <c r="L338" s="1327"/>
      <c r="M338" s="1327"/>
      <c r="N338" s="1327"/>
      <c r="O338" s="1327"/>
      <c r="P338" s="1327"/>
      <c r="Q338" s="1326"/>
      <c r="R338" s="1327"/>
      <c r="S338" s="1327"/>
      <c r="T338" s="1327"/>
      <c r="U338" s="1327"/>
      <c r="V338" s="1327"/>
      <c r="W338" s="1327"/>
      <c r="X338" s="1327"/>
      <c r="Y338" s="1327"/>
      <c r="Z338" s="1327"/>
    </row>
    <row r="339" spans="1:26" ht="13.5" customHeight="1">
      <c r="A339" s="1324"/>
      <c r="B339" s="1458"/>
      <c r="C339" s="1458"/>
      <c r="D339" s="1327"/>
      <c r="E339" s="1327"/>
      <c r="F339" s="1327"/>
      <c r="G339" s="1327"/>
      <c r="H339" s="1327"/>
      <c r="I339" s="1327"/>
      <c r="J339" s="1327"/>
      <c r="K339" s="1327"/>
      <c r="L339" s="1327"/>
      <c r="M339" s="1327"/>
      <c r="N339" s="1327"/>
      <c r="O339" s="1327"/>
      <c r="P339" s="1327"/>
      <c r="Q339" s="1326"/>
      <c r="R339" s="1327"/>
      <c r="S339" s="1327"/>
      <c r="T339" s="1327"/>
      <c r="U339" s="1327"/>
      <c r="V339" s="1327"/>
      <c r="W339" s="1327"/>
      <c r="X339" s="1327"/>
      <c r="Y339" s="1327"/>
      <c r="Z339" s="1327"/>
    </row>
    <row r="340" spans="1:26" ht="13.5" customHeight="1">
      <c r="A340" s="1324"/>
      <c r="B340" s="1458"/>
      <c r="C340" s="1458"/>
      <c r="D340" s="1327"/>
      <c r="E340" s="1327"/>
      <c r="F340" s="1327"/>
      <c r="G340" s="1327"/>
      <c r="H340" s="1327"/>
      <c r="I340" s="1327"/>
      <c r="J340" s="1327"/>
      <c r="K340" s="1327"/>
      <c r="L340" s="1327"/>
      <c r="M340" s="1327"/>
      <c r="N340" s="1327"/>
      <c r="O340" s="1327"/>
      <c r="P340" s="1327"/>
      <c r="Q340" s="1326"/>
      <c r="R340" s="1327"/>
      <c r="S340" s="1327"/>
      <c r="T340" s="1327"/>
      <c r="U340" s="1327"/>
      <c r="V340" s="1327"/>
      <c r="W340" s="1327"/>
      <c r="X340" s="1327"/>
      <c r="Y340" s="1327"/>
      <c r="Z340" s="1327"/>
    </row>
    <row r="341" spans="1:26" ht="13.5" customHeight="1">
      <c r="A341" s="1324"/>
      <c r="B341" s="1458"/>
      <c r="C341" s="1458"/>
      <c r="D341" s="1327"/>
      <c r="E341" s="1327"/>
      <c r="F341" s="1327"/>
      <c r="G341" s="1327"/>
      <c r="H341" s="1327"/>
      <c r="I341" s="1327"/>
      <c r="J341" s="1327"/>
      <c r="K341" s="1327"/>
      <c r="L341" s="1327"/>
      <c r="M341" s="1327"/>
      <c r="N341" s="1327"/>
      <c r="O341" s="1327"/>
      <c r="P341" s="1327"/>
      <c r="Q341" s="1326"/>
      <c r="R341" s="1327"/>
      <c r="S341" s="1327"/>
      <c r="T341" s="1327"/>
      <c r="U341" s="1327"/>
      <c r="V341" s="1327"/>
      <c r="W341" s="1327"/>
      <c r="X341" s="1327"/>
      <c r="Y341" s="1327"/>
      <c r="Z341" s="1327"/>
    </row>
    <row r="342" spans="1:26" ht="13.5" customHeight="1">
      <c r="A342" s="1324"/>
      <c r="B342" s="1458"/>
      <c r="C342" s="1458"/>
      <c r="D342" s="1327"/>
      <c r="E342" s="1327"/>
      <c r="F342" s="1327"/>
      <c r="G342" s="1327"/>
      <c r="H342" s="1327"/>
      <c r="I342" s="1327"/>
      <c r="J342" s="1327"/>
      <c r="K342" s="1327"/>
      <c r="L342" s="1327"/>
      <c r="M342" s="1327"/>
      <c r="N342" s="1327"/>
      <c r="O342" s="1327"/>
      <c r="P342" s="1327"/>
      <c r="Q342" s="1326"/>
      <c r="R342" s="1327"/>
      <c r="S342" s="1327"/>
      <c r="T342" s="1327"/>
      <c r="U342" s="1327"/>
      <c r="V342" s="1327"/>
      <c r="W342" s="1327"/>
      <c r="X342" s="1327"/>
      <c r="Y342" s="1327"/>
      <c r="Z342" s="1327"/>
    </row>
    <row r="343" spans="1:26" ht="13.5" customHeight="1">
      <c r="A343" s="1324"/>
      <c r="B343" s="1458"/>
      <c r="C343" s="1458"/>
      <c r="D343" s="1327"/>
      <c r="E343" s="1327"/>
      <c r="F343" s="1327"/>
      <c r="G343" s="1327"/>
      <c r="H343" s="1327"/>
      <c r="I343" s="1327"/>
      <c r="J343" s="1327"/>
      <c r="K343" s="1327"/>
      <c r="L343" s="1327"/>
      <c r="M343" s="1327"/>
      <c r="N343" s="1327"/>
      <c r="O343" s="1327"/>
      <c r="P343" s="1327"/>
      <c r="Q343" s="1326"/>
      <c r="R343" s="1327"/>
      <c r="S343" s="1327"/>
      <c r="T343" s="1327"/>
      <c r="U343" s="1327"/>
      <c r="V343" s="1327"/>
      <c r="W343" s="1327"/>
      <c r="X343" s="1327"/>
      <c r="Y343" s="1327"/>
      <c r="Z343" s="1327"/>
    </row>
    <row r="344" spans="1:26" ht="13.5" customHeight="1">
      <c r="A344" s="1324"/>
      <c r="B344" s="1458"/>
      <c r="C344" s="1458"/>
      <c r="D344" s="1327"/>
      <c r="E344" s="1327"/>
      <c r="F344" s="1327"/>
      <c r="G344" s="1327"/>
      <c r="H344" s="1327"/>
      <c r="I344" s="1327"/>
      <c r="J344" s="1327"/>
      <c r="K344" s="1327"/>
      <c r="L344" s="1327"/>
      <c r="M344" s="1327"/>
      <c r="N344" s="1327"/>
      <c r="O344" s="1327"/>
      <c r="P344" s="1327"/>
      <c r="Q344" s="1326"/>
      <c r="R344" s="1327"/>
      <c r="S344" s="1327"/>
      <c r="T344" s="1327"/>
      <c r="U344" s="1327"/>
      <c r="V344" s="1327"/>
      <c r="W344" s="1327"/>
      <c r="X344" s="1327"/>
      <c r="Y344" s="1327"/>
      <c r="Z344" s="1327"/>
    </row>
    <row r="345" spans="1:26" ht="13.5" customHeight="1">
      <c r="A345" s="1324"/>
      <c r="B345" s="1458"/>
      <c r="C345" s="1458"/>
      <c r="D345" s="1327"/>
      <c r="E345" s="1327"/>
      <c r="F345" s="1327"/>
      <c r="G345" s="1327"/>
      <c r="H345" s="1327"/>
      <c r="I345" s="1327"/>
      <c r="J345" s="1327"/>
      <c r="K345" s="1327"/>
      <c r="L345" s="1327"/>
      <c r="M345" s="1327"/>
      <c r="N345" s="1327"/>
      <c r="O345" s="1327"/>
      <c r="P345" s="1327"/>
      <c r="Q345" s="1326"/>
      <c r="R345" s="1327"/>
      <c r="S345" s="1327"/>
      <c r="T345" s="1327"/>
      <c r="U345" s="1327"/>
      <c r="V345" s="1327"/>
      <c r="W345" s="1327"/>
      <c r="X345" s="1327"/>
      <c r="Y345" s="1327"/>
      <c r="Z345" s="1327"/>
    </row>
    <row r="346" spans="1:26" ht="13.5" customHeight="1">
      <c r="A346" s="1324"/>
      <c r="B346" s="1458"/>
      <c r="C346" s="1458"/>
      <c r="D346" s="1327"/>
      <c r="E346" s="1327"/>
      <c r="F346" s="1327"/>
      <c r="G346" s="1327"/>
      <c r="H346" s="1327"/>
      <c r="I346" s="1327"/>
      <c r="J346" s="1327"/>
      <c r="K346" s="1327"/>
      <c r="L346" s="1327"/>
      <c r="M346" s="1327"/>
      <c r="N346" s="1327"/>
      <c r="O346" s="1327"/>
      <c r="P346" s="1327"/>
      <c r="Q346" s="1326"/>
      <c r="R346" s="1327"/>
      <c r="S346" s="1327"/>
      <c r="T346" s="1327"/>
      <c r="U346" s="1327"/>
      <c r="V346" s="1327"/>
      <c r="W346" s="1327"/>
      <c r="X346" s="1327"/>
      <c r="Y346" s="1327"/>
      <c r="Z346" s="1327"/>
    </row>
    <row r="347" spans="1:26" ht="13.5" customHeight="1">
      <c r="A347" s="1324"/>
      <c r="B347" s="1458"/>
      <c r="C347" s="1458"/>
      <c r="D347" s="1327"/>
      <c r="E347" s="1327"/>
      <c r="F347" s="1327"/>
      <c r="G347" s="1327"/>
      <c r="H347" s="1327"/>
      <c r="I347" s="1327"/>
      <c r="J347" s="1327"/>
      <c r="K347" s="1327"/>
      <c r="L347" s="1327"/>
      <c r="M347" s="1327"/>
      <c r="N347" s="1327"/>
      <c r="O347" s="1327"/>
      <c r="P347" s="1327"/>
      <c r="Q347" s="1326"/>
      <c r="R347" s="1327"/>
      <c r="S347" s="1327"/>
      <c r="T347" s="1327"/>
      <c r="U347" s="1327"/>
      <c r="V347" s="1327"/>
      <c r="W347" s="1327"/>
      <c r="X347" s="1327"/>
      <c r="Y347" s="1327"/>
      <c r="Z347" s="1327"/>
    </row>
    <row r="348" spans="1:26" ht="13.5" customHeight="1">
      <c r="A348" s="1324"/>
      <c r="B348" s="1458"/>
      <c r="C348" s="1458"/>
      <c r="D348" s="1327"/>
      <c r="E348" s="1327"/>
      <c r="F348" s="1327"/>
      <c r="G348" s="1327"/>
      <c r="H348" s="1327"/>
      <c r="I348" s="1327"/>
      <c r="J348" s="1327"/>
      <c r="K348" s="1327"/>
      <c r="L348" s="1327"/>
      <c r="M348" s="1327"/>
      <c r="N348" s="1327"/>
      <c r="O348" s="1327"/>
      <c r="P348" s="1327"/>
      <c r="Q348" s="1326"/>
      <c r="R348" s="1327"/>
      <c r="S348" s="1327"/>
      <c r="T348" s="1327"/>
      <c r="U348" s="1327"/>
      <c r="V348" s="1327"/>
      <c r="W348" s="1327"/>
      <c r="X348" s="1327"/>
      <c r="Y348" s="1327"/>
      <c r="Z348" s="1327"/>
    </row>
    <row r="349" spans="1:26" ht="13.5" customHeight="1">
      <c r="A349" s="1324"/>
      <c r="B349" s="1458"/>
      <c r="C349" s="1458"/>
      <c r="D349" s="1327"/>
      <c r="E349" s="1327"/>
      <c r="F349" s="1327"/>
      <c r="G349" s="1327"/>
      <c r="H349" s="1327"/>
      <c r="I349" s="1327"/>
      <c r="J349" s="1327"/>
      <c r="K349" s="1327"/>
      <c r="L349" s="1327"/>
      <c r="M349" s="1327"/>
      <c r="N349" s="1327"/>
      <c r="O349" s="1327"/>
      <c r="P349" s="1327"/>
      <c r="Q349" s="1326"/>
      <c r="R349" s="1327"/>
      <c r="S349" s="1327"/>
      <c r="T349" s="1327"/>
      <c r="U349" s="1327"/>
      <c r="V349" s="1327"/>
      <c r="W349" s="1327"/>
      <c r="X349" s="1327"/>
      <c r="Y349" s="1327"/>
      <c r="Z349" s="1327"/>
    </row>
    <row r="350" spans="1:26" ht="13.5" customHeight="1">
      <c r="A350" s="1324"/>
      <c r="B350" s="1458"/>
      <c r="C350" s="1458"/>
      <c r="D350" s="1327"/>
      <c r="E350" s="1327"/>
      <c r="F350" s="1327"/>
      <c r="G350" s="1327"/>
      <c r="H350" s="1327"/>
      <c r="I350" s="1327"/>
      <c r="J350" s="1327"/>
      <c r="K350" s="1327"/>
      <c r="L350" s="1327"/>
      <c r="M350" s="1327"/>
      <c r="N350" s="1327"/>
      <c r="O350" s="1327"/>
      <c r="P350" s="1327"/>
      <c r="Q350" s="1326"/>
      <c r="R350" s="1327"/>
      <c r="S350" s="1327"/>
      <c r="T350" s="1327"/>
      <c r="U350" s="1327"/>
      <c r="V350" s="1327"/>
      <c r="W350" s="1327"/>
      <c r="X350" s="1327"/>
      <c r="Y350" s="1327"/>
      <c r="Z350" s="1327"/>
    </row>
    <row r="351" spans="1:26" ht="13.5" customHeight="1">
      <c r="A351" s="1324"/>
      <c r="B351" s="1458"/>
      <c r="C351" s="1458"/>
      <c r="D351" s="1327"/>
      <c r="E351" s="1327"/>
      <c r="F351" s="1327"/>
      <c r="G351" s="1327"/>
      <c r="H351" s="1327"/>
      <c r="I351" s="1327"/>
      <c r="J351" s="1327"/>
      <c r="K351" s="1327"/>
      <c r="L351" s="1327"/>
      <c r="M351" s="1327"/>
      <c r="N351" s="1327"/>
      <c r="O351" s="1327"/>
      <c r="P351" s="1327"/>
      <c r="Q351" s="1326"/>
      <c r="R351" s="1327"/>
      <c r="S351" s="1327"/>
      <c r="T351" s="1327"/>
      <c r="U351" s="1327"/>
      <c r="V351" s="1327"/>
      <c r="W351" s="1327"/>
      <c r="X351" s="1327"/>
      <c r="Y351" s="1327"/>
      <c r="Z351" s="1327"/>
    </row>
    <row r="352" spans="1:26" ht="13.5" customHeight="1">
      <c r="A352" s="1324"/>
      <c r="B352" s="1458"/>
      <c r="C352" s="1458"/>
      <c r="D352" s="1327"/>
      <c r="E352" s="1327"/>
      <c r="F352" s="1327"/>
      <c r="G352" s="1327"/>
      <c r="H352" s="1327"/>
      <c r="I352" s="1327"/>
      <c r="J352" s="1327"/>
      <c r="K352" s="1327"/>
      <c r="L352" s="1327"/>
      <c r="M352" s="1327"/>
      <c r="N352" s="1327"/>
      <c r="O352" s="1327"/>
      <c r="P352" s="1327"/>
      <c r="Q352" s="1326"/>
      <c r="R352" s="1327"/>
      <c r="S352" s="1327"/>
      <c r="T352" s="1327"/>
      <c r="U352" s="1327"/>
      <c r="V352" s="1327"/>
      <c r="W352" s="1327"/>
      <c r="X352" s="1327"/>
      <c r="Y352" s="1327"/>
      <c r="Z352" s="1327"/>
    </row>
    <row r="353" spans="1:26" ht="13.5" customHeight="1">
      <c r="A353" s="1324"/>
      <c r="B353" s="1458"/>
      <c r="C353" s="1458"/>
      <c r="D353" s="1327"/>
      <c r="E353" s="1327"/>
      <c r="F353" s="1327"/>
      <c r="G353" s="1327"/>
      <c r="H353" s="1327"/>
      <c r="I353" s="1327"/>
      <c r="J353" s="1327"/>
      <c r="K353" s="1327"/>
      <c r="L353" s="1327"/>
      <c r="M353" s="1327"/>
      <c r="N353" s="1327"/>
      <c r="O353" s="1327"/>
      <c r="P353" s="1327"/>
      <c r="Q353" s="1326"/>
      <c r="R353" s="1327"/>
      <c r="S353" s="1327"/>
      <c r="T353" s="1327"/>
      <c r="U353" s="1327"/>
      <c r="V353" s="1327"/>
      <c r="W353" s="1327"/>
      <c r="X353" s="1327"/>
      <c r="Y353" s="1327"/>
      <c r="Z353" s="1327"/>
    </row>
    <row r="354" spans="1:26" ht="13.5" customHeight="1">
      <c r="A354" s="1324"/>
      <c r="B354" s="1458"/>
      <c r="C354" s="1458"/>
      <c r="D354" s="1327"/>
      <c r="E354" s="1327"/>
      <c r="F354" s="1327"/>
      <c r="G354" s="1327"/>
      <c r="H354" s="1327"/>
      <c r="I354" s="1327"/>
      <c r="J354" s="1327"/>
      <c r="K354" s="1327"/>
      <c r="L354" s="1327"/>
      <c r="M354" s="1327"/>
      <c r="N354" s="1327"/>
      <c r="O354" s="1327"/>
      <c r="P354" s="1327"/>
      <c r="Q354" s="1326"/>
      <c r="R354" s="1327"/>
      <c r="S354" s="1327"/>
      <c r="T354" s="1327"/>
      <c r="U354" s="1327"/>
      <c r="V354" s="1327"/>
      <c r="W354" s="1327"/>
      <c r="X354" s="1327"/>
      <c r="Y354" s="1327"/>
      <c r="Z354" s="1327"/>
    </row>
    <row r="355" spans="1:26" ht="13.5" customHeight="1">
      <c r="A355" s="1324"/>
      <c r="B355" s="1458"/>
      <c r="C355" s="1458"/>
      <c r="D355" s="1327"/>
      <c r="E355" s="1327"/>
      <c r="F355" s="1327"/>
      <c r="G355" s="1327"/>
      <c r="H355" s="1327"/>
      <c r="I355" s="1327"/>
      <c r="J355" s="1327"/>
      <c r="K355" s="1327"/>
      <c r="L355" s="1327"/>
      <c r="M355" s="1327"/>
      <c r="N355" s="1327"/>
      <c r="O355" s="1327"/>
      <c r="P355" s="1327"/>
      <c r="Q355" s="1326"/>
      <c r="R355" s="1327"/>
      <c r="S355" s="1327"/>
      <c r="T355" s="1327"/>
      <c r="U355" s="1327"/>
      <c r="V355" s="1327"/>
      <c r="W355" s="1327"/>
      <c r="X355" s="1327"/>
      <c r="Y355" s="1327"/>
      <c r="Z355" s="1327"/>
    </row>
    <row r="356" spans="1:26" ht="13.5" customHeight="1">
      <c r="A356" s="1324"/>
      <c r="B356" s="1458"/>
      <c r="C356" s="1458"/>
      <c r="D356" s="1327"/>
      <c r="E356" s="1327"/>
      <c r="F356" s="1327"/>
      <c r="G356" s="1327"/>
      <c r="H356" s="1327"/>
      <c r="I356" s="1327"/>
      <c r="J356" s="1327"/>
      <c r="K356" s="1327"/>
      <c r="L356" s="1327"/>
      <c r="M356" s="1327"/>
      <c r="N356" s="1327"/>
      <c r="O356" s="1327"/>
      <c r="P356" s="1327"/>
      <c r="Q356" s="1326"/>
      <c r="R356" s="1327"/>
      <c r="S356" s="1327"/>
      <c r="T356" s="1327"/>
      <c r="U356" s="1327"/>
      <c r="V356" s="1327"/>
      <c r="W356" s="1327"/>
      <c r="X356" s="1327"/>
      <c r="Y356" s="1327"/>
      <c r="Z356" s="1327"/>
    </row>
    <row r="357" spans="1:26" ht="13.5" customHeight="1">
      <c r="A357" s="1324"/>
      <c r="B357" s="1458"/>
      <c r="C357" s="1458"/>
      <c r="D357" s="1327"/>
      <c r="E357" s="1327"/>
      <c r="F357" s="1327"/>
      <c r="G357" s="1327"/>
      <c r="H357" s="1327"/>
      <c r="I357" s="1327"/>
      <c r="J357" s="1327"/>
      <c r="K357" s="1327"/>
      <c r="L357" s="1327"/>
      <c r="M357" s="1327"/>
      <c r="N357" s="1327"/>
      <c r="O357" s="1327"/>
      <c r="P357" s="1327"/>
      <c r="Q357" s="1326"/>
      <c r="R357" s="1327"/>
      <c r="S357" s="1327"/>
      <c r="T357" s="1327"/>
      <c r="U357" s="1327"/>
      <c r="V357" s="1327"/>
      <c r="W357" s="1327"/>
      <c r="X357" s="1327"/>
      <c r="Y357" s="1327"/>
      <c r="Z357" s="1327"/>
    </row>
    <row r="358" spans="1:26" ht="13.5" customHeight="1">
      <c r="A358" s="1324"/>
      <c r="B358" s="1458"/>
      <c r="C358" s="1458"/>
      <c r="D358" s="1327"/>
      <c r="E358" s="1327"/>
      <c r="F358" s="1327"/>
      <c r="G358" s="1327"/>
      <c r="H358" s="1327"/>
      <c r="I358" s="1327"/>
      <c r="J358" s="1327"/>
      <c r="K358" s="1327"/>
      <c r="L358" s="1327"/>
      <c r="M358" s="1327"/>
      <c r="N358" s="1327"/>
      <c r="O358" s="1327"/>
      <c r="P358" s="1327"/>
      <c r="Q358" s="1326"/>
      <c r="R358" s="1327"/>
      <c r="S358" s="1327"/>
      <c r="T358" s="1327"/>
      <c r="U358" s="1327"/>
      <c r="V358" s="1327"/>
      <c r="W358" s="1327"/>
      <c r="X358" s="1327"/>
      <c r="Y358" s="1327"/>
      <c r="Z358" s="1327"/>
    </row>
    <row r="359" spans="1:26" ht="13.5" customHeight="1">
      <c r="A359" s="1324"/>
      <c r="B359" s="1458"/>
      <c r="C359" s="1458"/>
      <c r="D359" s="1327"/>
      <c r="E359" s="1327"/>
      <c r="F359" s="1327"/>
      <c r="G359" s="1327"/>
      <c r="H359" s="1327"/>
      <c r="I359" s="1327"/>
      <c r="J359" s="1327"/>
      <c r="K359" s="1327"/>
      <c r="L359" s="1327"/>
      <c r="M359" s="1327"/>
      <c r="N359" s="1327"/>
      <c r="O359" s="1327"/>
      <c r="P359" s="1327"/>
      <c r="Q359" s="1326"/>
      <c r="R359" s="1327"/>
      <c r="S359" s="1327"/>
      <c r="T359" s="1327"/>
      <c r="U359" s="1327"/>
      <c r="V359" s="1327"/>
      <c r="W359" s="1327"/>
      <c r="X359" s="1327"/>
      <c r="Y359" s="1327"/>
      <c r="Z359" s="1327"/>
    </row>
    <row r="360" spans="1:26" ht="13.5" customHeight="1">
      <c r="A360" s="1324"/>
      <c r="B360" s="1458"/>
      <c r="C360" s="1458"/>
      <c r="D360" s="1327"/>
      <c r="E360" s="1327"/>
      <c r="F360" s="1327"/>
      <c r="G360" s="1327"/>
      <c r="H360" s="1327"/>
      <c r="I360" s="1327"/>
      <c r="J360" s="1327"/>
      <c r="K360" s="1327"/>
      <c r="L360" s="1327"/>
      <c r="M360" s="1327"/>
      <c r="N360" s="1327"/>
      <c r="O360" s="1327"/>
      <c r="P360" s="1327"/>
      <c r="Q360" s="1326"/>
      <c r="R360" s="1327"/>
      <c r="S360" s="1327"/>
      <c r="T360" s="1327"/>
      <c r="U360" s="1327"/>
      <c r="V360" s="1327"/>
      <c r="W360" s="1327"/>
      <c r="X360" s="1327"/>
      <c r="Y360" s="1327"/>
      <c r="Z360" s="1327"/>
    </row>
    <row r="361" spans="1:26" ht="13.5" customHeight="1">
      <c r="A361" s="1324"/>
      <c r="B361" s="1458"/>
      <c r="C361" s="1458"/>
      <c r="D361" s="1327"/>
      <c r="E361" s="1327"/>
      <c r="F361" s="1327"/>
      <c r="G361" s="1327"/>
      <c r="H361" s="1327"/>
      <c r="I361" s="1327"/>
      <c r="J361" s="1327"/>
      <c r="K361" s="1327"/>
      <c r="L361" s="1327"/>
      <c r="M361" s="1327"/>
      <c r="N361" s="1327"/>
      <c r="O361" s="1327"/>
      <c r="P361" s="1327"/>
      <c r="Q361" s="1326"/>
      <c r="R361" s="1327"/>
      <c r="S361" s="1327"/>
      <c r="T361" s="1327"/>
      <c r="U361" s="1327"/>
      <c r="V361" s="1327"/>
      <c r="W361" s="1327"/>
      <c r="X361" s="1327"/>
      <c r="Y361" s="1327"/>
      <c r="Z361" s="1327"/>
    </row>
    <row r="362" spans="1:26" ht="13.5" customHeight="1">
      <c r="A362" s="1324"/>
      <c r="B362" s="1458"/>
      <c r="C362" s="1458"/>
      <c r="D362" s="1327"/>
      <c r="E362" s="1327"/>
      <c r="F362" s="1327"/>
      <c r="G362" s="1327"/>
      <c r="H362" s="1327"/>
      <c r="I362" s="1327"/>
      <c r="J362" s="1327"/>
      <c r="K362" s="1327"/>
      <c r="L362" s="1327"/>
      <c r="M362" s="1327"/>
      <c r="N362" s="1327"/>
      <c r="O362" s="1327"/>
      <c r="P362" s="1327"/>
      <c r="Q362" s="1326"/>
      <c r="R362" s="1327"/>
      <c r="S362" s="1327"/>
      <c r="T362" s="1327"/>
      <c r="U362" s="1327"/>
      <c r="V362" s="1327"/>
      <c r="W362" s="1327"/>
      <c r="X362" s="1327"/>
      <c r="Y362" s="1327"/>
      <c r="Z362" s="1327"/>
    </row>
    <row r="363" spans="1:26" ht="13.5" customHeight="1">
      <c r="A363" s="1324"/>
      <c r="B363" s="1458"/>
      <c r="C363" s="1458"/>
      <c r="D363" s="1327"/>
      <c r="E363" s="1327"/>
      <c r="F363" s="1327"/>
      <c r="G363" s="1327"/>
      <c r="H363" s="1327"/>
      <c r="I363" s="1327"/>
      <c r="J363" s="1327"/>
      <c r="K363" s="1327"/>
      <c r="L363" s="1327"/>
      <c r="M363" s="1327"/>
      <c r="N363" s="1327"/>
      <c r="O363" s="1327"/>
      <c r="P363" s="1327"/>
      <c r="Q363" s="1326"/>
      <c r="R363" s="1327"/>
      <c r="S363" s="1327"/>
      <c r="T363" s="1327"/>
      <c r="U363" s="1327"/>
      <c r="V363" s="1327"/>
      <c r="W363" s="1327"/>
      <c r="X363" s="1327"/>
      <c r="Y363" s="1327"/>
      <c r="Z363" s="1327"/>
    </row>
    <row r="364" spans="1:26" ht="13.5" customHeight="1">
      <c r="A364" s="1324"/>
      <c r="B364" s="1458"/>
      <c r="C364" s="1458"/>
      <c r="D364" s="1327"/>
      <c r="E364" s="1327"/>
      <c r="F364" s="1327"/>
      <c r="G364" s="1327"/>
      <c r="H364" s="1327"/>
      <c r="I364" s="1327"/>
      <c r="J364" s="1327"/>
      <c r="K364" s="1327"/>
      <c r="L364" s="1327"/>
      <c r="M364" s="1327"/>
      <c r="N364" s="1327"/>
      <c r="O364" s="1327"/>
      <c r="P364" s="1327"/>
      <c r="Q364" s="1326"/>
      <c r="R364" s="1327"/>
      <c r="S364" s="1327"/>
      <c r="T364" s="1327"/>
      <c r="U364" s="1327"/>
      <c r="V364" s="1327"/>
      <c r="W364" s="1327"/>
      <c r="X364" s="1327"/>
      <c r="Y364" s="1327"/>
      <c r="Z364" s="1327"/>
    </row>
    <row r="365" spans="1:26" ht="13.5" customHeight="1">
      <c r="A365" s="1324"/>
      <c r="B365" s="1458"/>
      <c r="C365" s="1458"/>
      <c r="D365" s="1327"/>
      <c r="E365" s="1327"/>
      <c r="F365" s="1327"/>
      <c r="G365" s="1327"/>
      <c r="H365" s="1327"/>
      <c r="I365" s="1327"/>
      <c r="J365" s="1327"/>
      <c r="K365" s="1327"/>
      <c r="L365" s="1327"/>
      <c r="M365" s="1327"/>
      <c r="N365" s="1327"/>
      <c r="O365" s="1327"/>
      <c r="P365" s="1327"/>
      <c r="Q365" s="1326"/>
      <c r="R365" s="1327"/>
      <c r="S365" s="1327"/>
      <c r="T365" s="1327"/>
      <c r="U365" s="1327"/>
      <c r="V365" s="1327"/>
      <c r="W365" s="1327"/>
      <c r="X365" s="1327"/>
      <c r="Y365" s="1327"/>
      <c r="Z365" s="1327"/>
    </row>
    <row r="366" spans="1:26" ht="13.5" customHeight="1">
      <c r="A366" s="1324"/>
      <c r="B366" s="1458"/>
      <c r="C366" s="1458"/>
      <c r="D366" s="1327"/>
      <c r="E366" s="1327"/>
      <c r="F366" s="1327"/>
      <c r="G366" s="1327"/>
      <c r="H366" s="1327"/>
      <c r="I366" s="1327"/>
      <c r="J366" s="1327"/>
      <c r="K366" s="1327"/>
      <c r="L366" s="1327"/>
      <c r="M366" s="1327"/>
      <c r="N366" s="1327"/>
      <c r="O366" s="1327"/>
      <c r="P366" s="1327"/>
      <c r="Q366" s="1326"/>
      <c r="R366" s="1327"/>
      <c r="S366" s="1327"/>
      <c r="T366" s="1327"/>
      <c r="U366" s="1327"/>
      <c r="V366" s="1327"/>
      <c r="W366" s="1327"/>
      <c r="X366" s="1327"/>
      <c r="Y366" s="1327"/>
      <c r="Z366" s="1327"/>
    </row>
    <row r="367" spans="1:26" ht="13.5" customHeight="1">
      <c r="A367" s="1324"/>
      <c r="B367" s="1458"/>
      <c r="C367" s="1458"/>
      <c r="D367" s="1327"/>
      <c r="E367" s="1327"/>
      <c r="F367" s="1327"/>
      <c r="G367" s="1327"/>
      <c r="H367" s="1327"/>
      <c r="I367" s="1327"/>
      <c r="J367" s="1327"/>
      <c r="K367" s="1327"/>
      <c r="L367" s="1327"/>
      <c r="M367" s="1327"/>
      <c r="N367" s="1327"/>
      <c r="O367" s="1327"/>
      <c r="P367" s="1327"/>
      <c r="Q367" s="1326"/>
      <c r="R367" s="1327"/>
      <c r="S367" s="1327"/>
      <c r="T367" s="1327"/>
      <c r="U367" s="1327"/>
      <c r="V367" s="1327"/>
      <c r="W367" s="1327"/>
      <c r="X367" s="1327"/>
      <c r="Y367" s="1327"/>
      <c r="Z367" s="1327"/>
    </row>
    <row r="368" spans="1:26" ht="13.5" customHeight="1">
      <c r="A368" s="1324"/>
      <c r="B368" s="1458"/>
      <c r="C368" s="1458"/>
      <c r="D368" s="1327"/>
      <c r="E368" s="1327"/>
      <c r="F368" s="1327"/>
      <c r="G368" s="1327"/>
      <c r="H368" s="1327"/>
      <c r="I368" s="1327"/>
      <c r="J368" s="1327"/>
      <c r="K368" s="1327"/>
      <c r="L368" s="1327"/>
      <c r="M368" s="1327"/>
      <c r="N368" s="1327"/>
      <c r="O368" s="1327"/>
      <c r="P368" s="1327"/>
      <c r="Q368" s="1326"/>
      <c r="R368" s="1327"/>
      <c r="S368" s="1327"/>
      <c r="T368" s="1327"/>
      <c r="U368" s="1327"/>
      <c r="V368" s="1327"/>
      <c r="W368" s="1327"/>
      <c r="X368" s="1327"/>
      <c r="Y368" s="1327"/>
      <c r="Z368" s="1327"/>
    </row>
    <row r="369" spans="1:26" ht="13.5" customHeight="1">
      <c r="A369" s="1324"/>
      <c r="B369" s="1458"/>
      <c r="C369" s="1458"/>
      <c r="D369" s="1327"/>
      <c r="E369" s="1327"/>
      <c r="F369" s="1327"/>
      <c r="G369" s="1327"/>
      <c r="H369" s="1327"/>
      <c r="I369" s="1327"/>
      <c r="J369" s="1327"/>
      <c r="K369" s="1327"/>
      <c r="L369" s="1327"/>
      <c r="M369" s="1327"/>
      <c r="N369" s="1327"/>
      <c r="O369" s="1327"/>
      <c r="P369" s="1327"/>
      <c r="Q369" s="1326"/>
      <c r="R369" s="1327"/>
      <c r="S369" s="1327"/>
      <c r="T369" s="1327"/>
      <c r="U369" s="1327"/>
      <c r="V369" s="1327"/>
      <c r="W369" s="1327"/>
      <c r="X369" s="1327"/>
      <c r="Y369" s="1327"/>
      <c r="Z369" s="1327"/>
    </row>
    <row r="370" spans="1:26" ht="13.5" customHeight="1">
      <c r="A370" s="1324"/>
      <c r="B370" s="1458"/>
      <c r="C370" s="1458"/>
      <c r="D370" s="1327"/>
      <c r="E370" s="1327"/>
      <c r="F370" s="1327"/>
      <c r="G370" s="1327"/>
      <c r="H370" s="1327"/>
      <c r="I370" s="1327"/>
      <c r="J370" s="1327"/>
      <c r="K370" s="1327"/>
      <c r="L370" s="1327"/>
      <c r="M370" s="1327"/>
      <c r="N370" s="1327"/>
      <c r="O370" s="1327"/>
      <c r="P370" s="1327"/>
      <c r="Q370" s="1326"/>
      <c r="R370" s="1327"/>
      <c r="S370" s="1327"/>
      <c r="T370" s="1327"/>
      <c r="U370" s="1327"/>
      <c r="V370" s="1327"/>
      <c r="W370" s="1327"/>
      <c r="X370" s="1327"/>
      <c r="Y370" s="1327"/>
      <c r="Z370" s="1327"/>
    </row>
    <row r="371" spans="1:26" ht="13.5" customHeight="1">
      <c r="A371" s="1324"/>
      <c r="B371" s="1458"/>
      <c r="C371" s="1458"/>
      <c r="D371" s="1327"/>
      <c r="E371" s="1327"/>
      <c r="F371" s="1327"/>
      <c r="G371" s="1327"/>
      <c r="H371" s="1327"/>
      <c r="I371" s="1327"/>
      <c r="J371" s="1327"/>
      <c r="K371" s="1327"/>
      <c r="L371" s="1327"/>
      <c r="M371" s="1327"/>
      <c r="N371" s="1327"/>
      <c r="O371" s="1327"/>
      <c r="P371" s="1327"/>
      <c r="Q371" s="1326"/>
      <c r="R371" s="1327"/>
      <c r="S371" s="1327"/>
      <c r="T371" s="1327"/>
      <c r="U371" s="1327"/>
      <c r="V371" s="1327"/>
      <c r="W371" s="1327"/>
      <c r="X371" s="1327"/>
      <c r="Y371" s="1327"/>
      <c r="Z371" s="1327"/>
    </row>
    <row r="372" spans="1:26" ht="13.5" customHeight="1">
      <c r="A372" s="1324"/>
      <c r="B372" s="1458"/>
      <c r="C372" s="1458"/>
      <c r="D372" s="1327"/>
      <c r="E372" s="1327"/>
      <c r="F372" s="1327"/>
      <c r="G372" s="1327"/>
      <c r="H372" s="1327"/>
      <c r="I372" s="1327"/>
      <c r="J372" s="1327"/>
      <c r="K372" s="1327"/>
      <c r="L372" s="1327"/>
      <c r="M372" s="1327"/>
      <c r="N372" s="1327"/>
      <c r="O372" s="1327"/>
      <c r="P372" s="1327"/>
      <c r="Q372" s="1326"/>
      <c r="R372" s="1327"/>
      <c r="S372" s="1327"/>
      <c r="T372" s="1327"/>
      <c r="U372" s="1327"/>
      <c r="V372" s="1327"/>
      <c r="W372" s="1327"/>
      <c r="X372" s="1327"/>
      <c r="Y372" s="1327"/>
      <c r="Z372" s="1327"/>
    </row>
    <row r="373" spans="1:26" ht="13.5" customHeight="1">
      <c r="A373" s="1324"/>
      <c r="B373" s="1458"/>
      <c r="C373" s="1458"/>
      <c r="D373" s="1327"/>
      <c r="E373" s="1327"/>
      <c r="F373" s="1327"/>
      <c r="G373" s="1327"/>
      <c r="H373" s="1327"/>
      <c r="I373" s="1327"/>
      <c r="J373" s="1327"/>
      <c r="K373" s="1327"/>
      <c r="L373" s="1327"/>
      <c r="M373" s="1327"/>
      <c r="N373" s="1327"/>
      <c r="O373" s="1327"/>
      <c r="P373" s="1327"/>
      <c r="Q373" s="1326"/>
      <c r="R373" s="1327"/>
      <c r="S373" s="1327"/>
      <c r="T373" s="1327"/>
      <c r="U373" s="1327"/>
      <c r="V373" s="1327"/>
      <c r="W373" s="1327"/>
      <c r="X373" s="1327"/>
      <c r="Y373" s="1327"/>
      <c r="Z373" s="1327"/>
    </row>
    <row r="374" spans="1:26" ht="13.5" customHeight="1">
      <c r="A374" s="1324"/>
      <c r="B374" s="1458"/>
      <c r="C374" s="1458"/>
      <c r="D374" s="1327"/>
      <c r="E374" s="1327"/>
      <c r="F374" s="1327"/>
      <c r="G374" s="1327"/>
      <c r="H374" s="1327"/>
      <c r="I374" s="1327"/>
      <c r="J374" s="1327"/>
      <c r="K374" s="1327"/>
      <c r="L374" s="1327"/>
      <c r="M374" s="1327"/>
      <c r="N374" s="1327"/>
      <c r="O374" s="1327"/>
      <c r="P374" s="1327"/>
      <c r="Q374" s="1326"/>
      <c r="R374" s="1327"/>
      <c r="S374" s="1327"/>
      <c r="T374" s="1327"/>
      <c r="U374" s="1327"/>
      <c r="V374" s="1327"/>
      <c r="W374" s="1327"/>
      <c r="X374" s="1327"/>
      <c r="Y374" s="1327"/>
      <c r="Z374" s="1327"/>
    </row>
    <row r="375" spans="1:26" ht="13.5" customHeight="1">
      <c r="A375" s="1324"/>
      <c r="B375" s="1458"/>
      <c r="C375" s="1458"/>
      <c r="D375" s="1327"/>
      <c r="E375" s="1327"/>
      <c r="F375" s="1327"/>
      <c r="G375" s="1327"/>
      <c r="H375" s="1327"/>
      <c r="I375" s="1327"/>
      <c r="J375" s="1327"/>
      <c r="K375" s="1327"/>
      <c r="L375" s="1327"/>
      <c r="M375" s="1327"/>
      <c r="N375" s="1327"/>
      <c r="O375" s="1327"/>
      <c r="P375" s="1327"/>
      <c r="Q375" s="1326"/>
      <c r="R375" s="1327"/>
      <c r="S375" s="1327"/>
      <c r="T375" s="1327"/>
      <c r="U375" s="1327"/>
      <c r="V375" s="1327"/>
      <c r="W375" s="1327"/>
      <c r="X375" s="1327"/>
      <c r="Y375" s="1327"/>
      <c r="Z375" s="1327"/>
    </row>
    <row r="376" spans="1:26" ht="13.5" customHeight="1">
      <c r="A376" s="1324"/>
      <c r="B376" s="1458"/>
      <c r="C376" s="1458"/>
      <c r="D376" s="1327"/>
      <c r="E376" s="1327"/>
      <c r="F376" s="1327"/>
      <c r="G376" s="1327"/>
      <c r="H376" s="1327"/>
      <c r="I376" s="1327"/>
      <c r="J376" s="1327"/>
      <c r="K376" s="1327"/>
      <c r="L376" s="1327"/>
      <c r="M376" s="1327"/>
      <c r="N376" s="1327"/>
      <c r="O376" s="1327"/>
      <c r="P376" s="1327"/>
      <c r="Q376" s="1326"/>
      <c r="R376" s="1327"/>
      <c r="S376" s="1327"/>
      <c r="T376" s="1327"/>
      <c r="U376" s="1327"/>
      <c r="V376" s="1327"/>
      <c r="W376" s="1327"/>
      <c r="X376" s="1327"/>
      <c r="Y376" s="1327"/>
      <c r="Z376" s="1327"/>
    </row>
    <row r="377" spans="1:26" ht="13.5" customHeight="1">
      <c r="A377" s="1324"/>
      <c r="B377" s="1458"/>
      <c r="C377" s="1458"/>
      <c r="D377" s="1327"/>
      <c r="E377" s="1327"/>
      <c r="F377" s="1327"/>
      <c r="G377" s="1327"/>
      <c r="H377" s="1327"/>
      <c r="I377" s="1327"/>
      <c r="J377" s="1327"/>
      <c r="K377" s="1327"/>
      <c r="L377" s="1327"/>
      <c r="M377" s="1327"/>
      <c r="N377" s="1327"/>
      <c r="O377" s="1327"/>
      <c r="P377" s="1327"/>
      <c r="Q377" s="1326"/>
      <c r="R377" s="1327"/>
      <c r="S377" s="1327"/>
      <c r="T377" s="1327"/>
      <c r="U377" s="1327"/>
      <c r="V377" s="1327"/>
      <c r="W377" s="1327"/>
      <c r="X377" s="1327"/>
      <c r="Y377" s="1327"/>
      <c r="Z377" s="1327"/>
    </row>
    <row r="378" spans="1:26" ht="13.5" customHeight="1">
      <c r="A378" s="1324"/>
      <c r="B378" s="1458"/>
      <c r="C378" s="1458"/>
      <c r="D378" s="1327"/>
      <c r="E378" s="1327"/>
      <c r="F378" s="1327"/>
      <c r="G378" s="1327"/>
      <c r="H378" s="1327"/>
      <c r="I378" s="1327"/>
      <c r="J378" s="1327"/>
      <c r="K378" s="1327"/>
      <c r="L378" s="1327"/>
      <c r="M378" s="1327"/>
      <c r="N378" s="1327"/>
      <c r="O378" s="1327"/>
      <c r="P378" s="1327"/>
      <c r="Q378" s="1326"/>
      <c r="R378" s="1327"/>
      <c r="S378" s="1327"/>
      <c r="T378" s="1327"/>
      <c r="U378" s="1327"/>
      <c r="V378" s="1327"/>
      <c r="W378" s="1327"/>
      <c r="X378" s="1327"/>
      <c r="Y378" s="1327"/>
      <c r="Z378" s="1327"/>
    </row>
    <row r="379" spans="1:26" ht="13.5" customHeight="1">
      <c r="A379" s="1324"/>
      <c r="B379" s="1458"/>
      <c r="C379" s="1458"/>
      <c r="D379" s="1327"/>
      <c r="E379" s="1327"/>
      <c r="F379" s="1327"/>
      <c r="G379" s="1327"/>
      <c r="H379" s="1327"/>
      <c r="I379" s="1327"/>
      <c r="J379" s="1327"/>
      <c r="K379" s="1327"/>
      <c r="L379" s="1327"/>
      <c r="M379" s="1327"/>
      <c r="N379" s="1327"/>
      <c r="O379" s="1327"/>
      <c r="P379" s="1327"/>
      <c r="Q379" s="1326"/>
      <c r="R379" s="1327"/>
      <c r="S379" s="1327"/>
      <c r="T379" s="1327"/>
      <c r="U379" s="1327"/>
      <c r="V379" s="1327"/>
      <c r="W379" s="1327"/>
      <c r="X379" s="1327"/>
      <c r="Y379" s="1327"/>
      <c r="Z379" s="1327"/>
    </row>
    <row r="380" spans="1:26" ht="13.5" customHeight="1">
      <c r="A380" s="1324"/>
      <c r="B380" s="1458"/>
      <c r="C380" s="1458"/>
      <c r="D380" s="1327"/>
      <c r="E380" s="1327"/>
      <c r="F380" s="1327"/>
      <c r="G380" s="1327"/>
      <c r="H380" s="1327"/>
      <c r="I380" s="1327"/>
      <c r="J380" s="1327"/>
      <c r="K380" s="1327"/>
      <c r="L380" s="1327"/>
      <c r="M380" s="1327"/>
      <c r="N380" s="1327"/>
      <c r="O380" s="1327"/>
      <c r="P380" s="1327"/>
      <c r="Q380" s="1326"/>
      <c r="R380" s="1327"/>
      <c r="S380" s="1327"/>
      <c r="T380" s="1327"/>
      <c r="U380" s="1327"/>
      <c r="V380" s="1327"/>
      <c r="W380" s="1327"/>
      <c r="X380" s="1327"/>
      <c r="Y380" s="1327"/>
      <c r="Z380" s="1327"/>
    </row>
    <row r="381" spans="1:26" ht="13.5" customHeight="1">
      <c r="A381" s="1324"/>
      <c r="B381" s="1458"/>
      <c r="C381" s="1458"/>
      <c r="D381" s="1327"/>
      <c r="E381" s="1327"/>
      <c r="F381" s="1327"/>
      <c r="G381" s="1327"/>
      <c r="H381" s="1327"/>
      <c r="I381" s="1327"/>
      <c r="J381" s="1327"/>
      <c r="K381" s="1327"/>
      <c r="L381" s="1327"/>
      <c r="M381" s="1327"/>
      <c r="N381" s="1327"/>
      <c r="O381" s="1327"/>
      <c r="P381" s="1327"/>
      <c r="Q381" s="1326"/>
      <c r="R381" s="1327"/>
      <c r="S381" s="1327"/>
      <c r="T381" s="1327"/>
      <c r="U381" s="1327"/>
      <c r="V381" s="1327"/>
      <c r="W381" s="1327"/>
      <c r="X381" s="1327"/>
      <c r="Y381" s="1327"/>
      <c r="Z381" s="1327"/>
    </row>
    <row r="382" spans="1:26" ht="13.5" customHeight="1">
      <c r="A382" s="1324"/>
      <c r="B382" s="1458"/>
      <c r="C382" s="1458"/>
      <c r="D382" s="1327"/>
      <c r="E382" s="1327"/>
      <c r="F382" s="1327"/>
      <c r="G382" s="1327"/>
      <c r="H382" s="1327"/>
      <c r="I382" s="1327"/>
      <c r="J382" s="1327"/>
      <c r="K382" s="1327"/>
      <c r="L382" s="1327"/>
      <c r="M382" s="1327"/>
      <c r="N382" s="1327"/>
      <c r="O382" s="1327"/>
      <c r="P382" s="1327"/>
      <c r="Q382" s="1326"/>
      <c r="R382" s="1327"/>
      <c r="S382" s="1327"/>
      <c r="T382" s="1327"/>
      <c r="U382" s="1327"/>
      <c r="V382" s="1327"/>
      <c r="W382" s="1327"/>
      <c r="X382" s="1327"/>
      <c r="Y382" s="1327"/>
      <c r="Z382" s="1327"/>
    </row>
    <row r="383" spans="1:26" ht="13.5" customHeight="1">
      <c r="A383" s="1324"/>
      <c r="B383" s="1458"/>
      <c r="C383" s="1458"/>
      <c r="D383" s="1327"/>
      <c r="E383" s="1327"/>
      <c r="F383" s="1327"/>
      <c r="G383" s="1327"/>
      <c r="H383" s="1327"/>
      <c r="I383" s="1327"/>
      <c r="J383" s="1327"/>
      <c r="K383" s="1327"/>
      <c r="L383" s="1327"/>
      <c r="M383" s="1327"/>
      <c r="N383" s="1327"/>
      <c r="O383" s="1327"/>
      <c r="P383" s="1327"/>
      <c r="Q383" s="1326"/>
      <c r="R383" s="1327"/>
      <c r="S383" s="1327"/>
      <c r="T383" s="1327"/>
      <c r="U383" s="1327"/>
      <c r="V383" s="1327"/>
      <c r="W383" s="1327"/>
      <c r="X383" s="1327"/>
      <c r="Y383" s="1327"/>
      <c r="Z383" s="1327"/>
    </row>
    <row r="384" spans="1:26" ht="13.5" customHeight="1">
      <c r="A384" s="1324"/>
      <c r="B384" s="1458"/>
      <c r="C384" s="1458"/>
      <c r="D384" s="1327"/>
      <c r="E384" s="1327"/>
      <c r="F384" s="1327"/>
      <c r="G384" s="1327"/>
      <c r="H384" s="1327"/>
      <c r="I384" s="1327"/>
      <c r="J384" s="1327"/>
      <c r="K384" s="1327"/>
      <c r="L384" s="1327"/>
      <c r="M384" s="1327"/>
      <c r="N384" s="1327"/>
      <c r="O384" s="1327"/>
      <c r="P384" s="1327"/>
      <c r="Q384" s="1326"/>
      <c r="R384" s="1327"/>
      <c r="S384" s="1327"/>
      <c r="T384" s="1327"/>
      <c r="U384" s="1327"/>
      <c r="V384" s="1327"/>
      <c r="W384" s="1327"/>
      <c r="X384" s="1327"/>
      <c r="Y384" s="1327"/>
      <c r="Z384" s="1327"/>
    </row>
    <row r="385" spans="1:26" ht="13.5" customHeight="1">
      <c r="A385" s="1324"/>
      <c r="B385" s="1458"/>
      <c r="C385" s="1458"/>
      <c r="D385" s="1327"/>
      <c r="E385" s="1327"/>
      <c r="F385" s="1327"/>
      <c r="G385" s="1327"/>
      <c r="H385" s="1327"/>
      <c r="I385" s="1327"/>
      <c r="J385" s="1327"/>
      <c r="K385" s="1327"/>
      <c r="L385" s="1327"/>
      <c r="M385" s="1327"/>
      <c r="N385" s="1327"/>
      <c r="O385" s="1327"/>
      <c r="P385" s="1327"/>
      <c r="Q385" s="1326"/>
      <c r="R385" s="1327"/>
      <c r="S385" s="1327"/>
      <c r="T385" s="1327"/>
      <c r="U385" s="1327"/>
      <c r="V385" s="1327"/>
      <c r="W385" s="1327"/>
      <c r="X385" s="1327"/>
      <c r="Y385" s="1327"/>
      <c r="Z385" s="1327"/>
    </row>
    <row r="386" spans="1:26" ht="13.5" customHeight="1">
      <c r="A386" s="1324"/>
      <c r="B386" s="1458"/>
      <c r="C386" s="1458"/>
      <c r="D386" s="1327"/>
      <c r="E386" s="1327"/>
      <c r="F386" s="1327"/>
      <c r="G386" s="1327"/>
      <c r="H386" s="1327"/>
      <c r="I386" s="1327"/>
      <c r="J386" s="1327"/>
      <c r="K386" s="1327"/>
      <c r="L386" s="1327"/>
      <c r="M386" s="1327"/>
      <c r="N386" s="1327"/>
      <c r="O386" s="1327"/>
      <c r="P386" s="1327"/>
      <c r="Q386" s="1326"/>
      <c r="R386" s="1327"/>
      <c r="S386" s="1327"/>
      <c r="T386" s="1327"/>
      <c r="U386" s="1327"/>
      <c r="V386" s="1327"/>
      <c r="W386" s="1327"/>
      <c r="X386" s="1327"/>
      <c r="Y386" s="1327"/>
      <c r="Z386" s="1327"/>
    </row>
    <row r="387" spans="1:26" ht="13.5" customHeight="1">
      <c r="A387" s="1324"/>
      <c r="B387" s="1458"/>
      <c r="C387" s="1458"/>
      <c r="D387" s="1327"/>
      <c r="E387" s="1327"/>
      <c r="F387" s="1327"/>
      <c r="G387" s="1327"/>
      <c r="H387" s="1327"/>
      <c r="I387" s="1327"/>
      <c r="J387" s="1327"/>
      <c r="K387" s="1327"/>
      <c r="L387" s="1327"/>
      <c r="M387" s="1327"/>
      <c r="N387" s="1327"/>
      <c r="O387" s="1327"/>
      <c r="P387" s="1327"/>
      <c r="Q387" s="1326"/>
      <c r="R387" s="1327"/>
      <c r="S387" s="1327"/>
      <c r="T387" s="1327"/>
      <c r="U387" s="1327"/>
      <c r="V387" s="1327"/>
      <c r="W387" s="1327"/>
      <c r="X387" s="1327"/>
      <c r="Y387" s="1327"/>
      <c r="Z387" s="1327"/>
    </row>
    <row r="388" spans="1:26" ht="13.5" customHeight="1">
      <c r="A388" s="1324"/>
      <c r="B388" s="1458"/>
      <c r="C388" s="1458"/>
      <c r="D388" s="1327"/>
      <c r="E388" s="1327"/>
      <c r="F388" s="1327"/>
      <c r="G388" s="1327"/>
      <c r="H388" s="1327"/>
      <c r="I388" s="1327"/>
      <c r="J388" s="1327"/>
      <c r="K388" s="1327"/>
      <c r="L388" s="1327"/>
      <c r="M388" s="1327"/>
      <c r="N388" s="1327"/>
      <c r="O388" s="1327"/>
      <c r="P388" s="1327"/>
      <c r="Q388" s="1326"/>
      <c r="R388" s="1327"/>
      <c r="S388" s="1327"/>
      <c r="T388" s="1327"/>
      <c r="U388" s="1327"/>
      <c r="V388" s="1327"/>
      <c r="W388" s="1327"/>
      <c r="X388" s="1327"/>
      <c r="Y388" s="1327"/>
      <c r="Z388" s="1327"/>
    </row>
    <row r="389" spans="1:26" ht="13.5" customHeight="1">
      <c r="A389" s="1324"/>
      <c r="B389" s="1458"/>
      <c r="C389" s="1458"/>
      <c r="D389" s="1327"/>
      <c r="E389" s="1327"/>
      <c r="F389" s="1327"/>
      <c r="G389" s="1327"/>
      <c r="H389" s="1327"/>
      <c r="I389" s="1327"/>
      <c r="J389" s="1327"/>
      <c r="K389" s="1327"/>
      <c r="L389" s="1327"/>
      <c r="M389" s="1327"/>
      <c r="N389" s="1327"/>
      <c r="O389" s="1327"/>
      <c r="P389" s="1327"/>
      <c r="Q389" s="1326"/>
      <c r="R389" s="1327"/>
      <c r="S389" s="1327"/>
      <c r="T389" s="1327"/>
      <c r="U389" s="1327"/>
      <c r="V389" s="1327"/>
      <c r="W389" s="1327"/>
      <c r="X389" s="1327"/>
      <c r="Y389" s="1327"/>
      <c r="Z389" s="1327"/>
    </row>
    <row r="390" spans="1:26" ht="13.5" customHeight="1">
      <c r="A390" s="1324"/>
      <c r="B390" s="1458"/>
      <c r="C390" s="1458"/>
      <c r="D390" s="1327"/>
      <c r="E390" s="1327"/>
      <c r="F390" s="1327"/>
      <c r="G390" s="1327"/>
      <c r="H390" s="1327"/>
      <c r="I390" s="1327"/>
      <c r="J390" s="1327"/>
      <c r="K390" s="1327"/>
      <c r="L390" s="1327"/>
      <c r="M390" s="1327"/>
      <c r="N390" s="1327"/>
      <c r="O390" s="1327"/>
      <c r="P390" s="1327"/>
      <c r="Q390" s="1326"/>
      <c r="R390" s="1327"/>
      <c r="S390" s="1327"/>
      <c r="T390" s="1327"/>
      <c r="U390" s="1327"/>
      <c r="V390" s="1327"/>
      <c r="W390" s="1327"/>
      <c r="X390" s="1327"/>
      <c r="Y390" s="1327"/>
      <c r="Z390" s="1327"/>
    </row>
    <row r="391" spans="1:26" ht="13.5" customHeight="1">
      <c r="A391" s="1324"/>
      <c r="B391" s="1458"/>
      <c r="C391" s="1458"/>
      <c r="D391" s="1327"/>
      <c r="E391" s="1327"/>
      <c r="F391" s="1327"/>
      <c r="G391" s="1327"/>
      <c r="H391" s="1327"/>
      <c r="I391" s="1327"/>
      <c r="J391" s="1327"/>
      <c r="K391" s="1327"/>
      <c r="L391" s="1327"/>
      <c r="M391" s="1327"/>
      <c r="N391" s="1327"/>
      <c r="O391" s="1327"/>
      <c r="P391" s="1327"/>
      <c r="Q391" s="1326"/>
      <c r="R391" s="1327"/>
      <c r="S391" s="1327"/>
      <c r="T391" s="1327"/>
      <c r="U391" s="1327"/>
      <c r="V391" s="1327"/>
      <c r="W391" s="1327"/>
      <c r="X391" s="1327"/>
      <c r="Y391" s="1327"/>
      <c r="Z391" s="1327"/>
    </row>
    <row r="392" spans="1:26" ht="13.5" customHeight="1">
      <c r="A392" s="1324"/>
      <c r="B392" s="1458"/>
      <c r="C392" s="1458"/>
      <c r="D392" s="1327"/>
      <c r="E392" s="1327"/>
      <c r="F392" s="1327"/>
      <c r="G392" s="1327"/>
      <c r="H392" s="1327"/>
      <c r="I392" s="1327"/>
      <c r="J392" s="1327"/>
      <c r="K392" s="1327"/>
      <c r="L392" s="1327"/>
      <c r="M392" s="1327"/>
      <c r="N392" s="1327"/>
      <c r="O392" s="1327"/>
      <c r="P392" s="1327"/>
      <c r="Q392" s="1326"/>
      <c r="R392" s="1327"/>
      <c r="S392" s="1327"/>
      <c r="T392" s="1327"/>
      <c r="U392" s="1327"/>
      <c r="V392" s="1327"/>
      <c r="W392" s="1327"/>
      <c r="X392" s="1327"/>
      <c r="Y392" s="1327"/>
      <c r="Z392" s="1327"/>
    </row>
    <row r="393" spans="1:26" ht="13.5" customHeight="1">
      <c r="A393" s="1324"/>
      <c r="B393" s="1458"/>
      <c r="C393" s="1458"/>
      <c r="D393" s="1327"/>
      <c r="E393" s="1327"/>
      <c r="F393" s="1327"/>
      <c r="G393" s="1327"/>
      <c r="H393" s="1327"/>
      <c r="I393" s="1327"/>
      <c r="J393" s="1327"/>
      <c r="K393" s="1327"/>
      <c r="L393" s="1327"/>
      <c r="M393" s="1327"/>
      <c r="N393" s="1327"/>
      <c r="O393" s="1327"/>
      <c r="P393" s="1327"/>
      <c r="Q393" s="1326"/>
      <c r="R393" s="1327"/>
      <c r="S393" s="1327"/>
      <c r="T393" s="1327"/>
      <c r="U393" s="1327"/>
      <c r="V393" s="1327"/>
      <c r="W393" s="1327"/>
      <c r="X393" s="1327"/>
      <c r="Y393" s="1327"/>
      <c r="Z393" s="1327"/>
    </row>
    <row r="394" spans="1:26" ht="13.5" customHeight="1">
      <c r="A394" s="1324"/>
      <c r="B394" s="1458"/>
      <c r="C394" s="1458"/>
      <c r="D394" s="1327"/>
      <c r="E394" s="1327"/>
      <c r="F394" s="1327"/>
      <c r="G394" s="1327"/>
      <c r="H394" s="1327"/>
      <c r="I394" s="1327"/>
      <c r="J394" s="1327"/>
      <c r="K394" s="1327"/>
      <c r="L394" s="1327"/>
      <c r="M394" s="1327"/>
      <c r="N394" s="1327"/>
      <c r="O394" s="1327"/>
      <c r="P394" s="1327"/>
      <c r="Q394" s="1326"/>
      <c r="R394" s="1327"/>
      <c r="S394" s="1327"/>
      <c r="T394" s="1327"/>
      <c r="U394" s="1327"/>
      <c r="V394" s="1327"/>
      <c r="W394" s="1327"/>
      <c r="X394" s="1327"/>
      <c r="Y394" s="1327"/>
      <c r="Z394" s="1327"/>
    </row>
    <row r="395" spans="1:26" ht="13.5" customHeight="1">
      <c r="A395" s="1324"/>
      <c r="B395" s="1458"/>
      <c r="C395" s="1458"/>
      <c r="D395" s="1327"/>
      <c r="E395" s="1327"/>
      <c r="F395" s="1327"/>
      <c r="G395" s="1327"/>
      <c r="H395" s="1327"/>
      <c r="I395" s="1327"/>
      <c r="J395" s="1327"/>
      <c r="K395" s="1327"/>
      <c r="L395" s="1327"/>
      <c r="M395" s="1327"/>
      <c r="N395" s="1327"/>
      <c r="O395" s="1327"/>
      <c r="P395" s="1327"/>
      <c r="Q395" s="1326"/>
      <c r="R395" s="1327"/>
      <c r="S395" s="1327"/>
      <c r="T395" s="1327"/>
      <c r="U395" s="1327"/>
      <c r="V395" s="1327"/>
      <c r="W395" s="1327"/>
      <c r="X395" s="1327"/>
      <c r="Y395" s="1327"/>
      <c r="Z395" s="1327"/>
    </row>
    <row r="396" spans="1:26" ht="13.5" customHeight="1">
      <c r="A396" s="1324"/>
      <c r="B396" s="1458"/>
      <c r="C396" s="1458"/>
      <c r="D396" s="1327"/>
      <c r="E396" s="1327"/>
      <c r="F396" s="1327"/>
      <c r="G396" s="1327"/>
      <c r="H396" s="1327"/>
      <c r="I396" s="1327"/>
      <c r="J396" s="1327"/>
      <c r="K396" s="1327"/>
      <c r="L396" s="1327"/>
      <c r="M396" s="1327"/>
      <c r="N396" s="1327"/>
      <c r="O396" s="1327"/>
      <c r="P396" s="1327"/>
      <c r="Q396" s="1326"/>
      <c r="R396" s="1327"/>
      <c r="S396" s="1327"/>
      <c r="T396" s="1327"/>
      <c r="U396" s="1327"/>
      <c r="V396" s="1327"/>
      <c r="W396" s="1327"/>
      <c r="X396" s="1327"/>
      <c r="Y396" s="1327"/>
      <c r="Z396" s="1327"/>
    </row>
    <row r="397" spans="1:26" ht="13.5" customHeight="1">
      <c r="A397" s="1324"/>
      <c r="B397" s="1458"/>
      <c r="C397" s="1458"/>
      <c r="D397" s="1327"/>
      <c r="E397" s="1327"/>
      <c r="F397" s="1327"/>
      <c r="G397" s="1327"/>
      <c r="H397" s="1327"/>
      <c r="I397" s="1327"/>
      <c r="J397" s="1327"/>
      <c r="K397" s="1327"/>
      <c r="L397" s="1327"/>
      <c r="M397" s="1327"/>
      <c r="N397" s="1327"/>
      <c r="O397" s="1327"/>
      <c r="P397" s="1327"/>
      <c r="Q397" s="1326"/>
      <c r="R397" s="1327"/>
      <c r="S397" s="1327"/>
      <c r="T397" s="1327"/>
      <c r="U397" s="1327"/>
      <c r="V397" s="1327"/>
      <c r="W397" s="1327"/>
      <c r="X397" s="1327"/>
      <c r="Y397" s="1327"/>
      <c r="Z397" s="1327"/>
    </row>
    <row r="398" spans="1:26" ht="13.5" customHeight="1">
      <c r="A398" s="1324"/>
      <c r="B398" s="1458"/>
      <c r="C398" s="1458"/>
      <c r="D398" s="1327"/>
      <c r="E398" s="1327"/>
      <c r="F398" s="1327"/>
      <c r="G398" s="1327"/>
      <c r="H398" s="1327"/>
      <c r="I398" s="1327"/>
      <c r="J398" s="1327"/>
      <c r="K398" s="1327"/>
      <c r="L398" s="1327"/>
      <c r="M398" s="1327"/>
      <c r="N398" s="1327"/>
      <c r="O398" s="1327"/>
      <c r="P398" s="1327"/>
      <c r="Q398" s="1326"/>
      <c r="R398" s="1327"/>
      <c r="S398" s="1327"/>
      <c r="T398" s="1327"/>
      <c r="U398" s="1327"/>
      <c r="V398" s="1327"/>
      <c r="W398" s="1327"/>
      <c r="X398" s="1327"/>
      <c r="Y398" s="1327"/>
      <c r="Z398" s="1327"/>
    </row>
    <row r="399" spans="1:26" ht="13.5" customHeight="1">
      <c r="A399" s="1324"/>
      <c r="B399" s="1458"/>
      <c r="C399" s="1458"/>
      <c r="D399" s="1327"/>
      <c r="E399" s="1327"/>
      <c r="F399" s="1327"/>
      <c r="G399" s="1327"/>
      <c r="H399" s="1327"/>
      <c r="I399" s="1327"/>
      <c r="J399" s="1327"/>
      <c r="K399" s="1327"/>
      <c r="L399" s="1327"/>
      <c r="M399" s="1327"/>
      <c r="N399" s="1327"/>
      <c r="O399" s="1327"/>
      <c r="P399" s="1327"/>
      <c r="Q399" s="1326"/>
      <c r="R399" s="1327"/>
      <c r="S399" s="1327"/>
      <c r="T399" s="1327"/>
      <c r="U399" s="1327"/>
      <c r="V399" s="1327"/>
      <c r="W399" s="1327"/>
      <c r="X399" s="1327"/>
      <c r="Y399" s="1327"/>
      <c r="Z399" s="1327"/>
    </row>
    <row r="400" spans="1:26"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9">
    <mergeCell ref="A1:C1"/>
    <mergeCell ref="D1:O1"/>
    <mergeCell ref="A2:C2"/>
    <mergeCell ref="D2:O2"/>
    <mergeCell ref="A3:P3"/>
    <mergeCell ref="A4:P4"/>
    <mergeCell ref="G5:P5"/>
    <mergeCell ref="M192:P192"/>
    <mergeCell ref="B193:C193"/>
    <mergeCell ref="M193:P193"/>
    <mergeCell ref="B194:C194"/>
    <mergeCell ref="M199:P199"/>
    <mergeCell ref="A6:A7"/>
    <mergeCell ref="B6:B7"/>
    <mergeCell ref="C6:C7"/>
    <mergeCell ref="D6:G6"/>
    <mergeCell ref="H6:K6"/>
    <mergeCell ref="L6:O6"/>
    <mergeCell ref="P6:P7"/>
  </mergeCells>
  <pageMargins left="0" right="0" top="0" bottom="0" header="0" footer="0"/>
  <pageSetup paperSize="9" fitToHeight="0"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AA1012"/>
  <sheetViews>
    <sheetView topLeftCell="I24" workbookViewId="0">
      <selection sqref="A1:B1"/>
    </sheetView>
  </sheetViews>
  <sheetFormatPr defaultColWidth="14.453125" defaultRowHeight="15" customHeight="1"/>
  <cols>
    <col min="1" max="1" width="6" customWidth="1"/>
    <col min="2" max="2" width="32.26953125" customWidth="1"/>
    <col min="6" max="6" width="11.26953125" customWidth="1"/>
    <col min="8" max="8" width="16.08984375" customWidth="1"/>
    <col min="9" max="9" width="40.08984375" customWidth="1"/>
    <col min="10" max="10" width="15.26953125" customWidth="1"/>
  </cols>
  <sheetData>
    <row r="1" spans="1:27" ht="15.5">
      <c r="A1" s="2994" t="s">
        <v>0</v>
      </c>
      <c r="B1" s="2874"/>
      <c r="C1" s="2986"/>
      <c r="D1" s="2874"/>
      <c r="E1" s="2874"/>
      <c r="F1" s="2874"/>
      <c r="G1" s="2874"/>
      <c r="H1" s="1463"/>
      <c r="I1" s="1464"/>
      <c r="J1" s="1464"/>
      <c r="K1" s="1464"/>
      <c r="L1" s="1465" t="s">
        <v>1630</v>
      </c>
      <c r="M1" s="1464"/>
      <c r="N1" s="1464"/>
      <c r="O1" s="1464"/>
      <c r="P1" s="1464"/>
      <c r="Q1" s="1464"/>
      <c r="R1" s="1464"/>
      <c r="S1" s="1464"/>
      <c r="T1" s="1464"/>
      <c r="U1" s="1464"/>
      <c r="V1" s="1464"/>
      <c r="W1" s="1464"/>
      <c r="X1" s="1464"/>
      <c r="Y1" s="1464"/>
      <c r="Z1" s="1464"/>
      <c r="AA1" s="1464"/>
    </row>
    <row r="2" spans="1:27" ht="15.5">
      <c r="A2" s="2985" t="s">
        <v>1</v>
      </c>
      <c r="B2" s="2874"/>
      <c r="C2" s="2986"/>
      <c r="D2" s="2874"/>
      <c r="E2" s="2874"/>
      <c r="F2" s="2874"/>
      <c r="G2" s="2874"/>
      <c r="H2" s="1463"/>
      <c r="I2" s="1464"/>
      <c r="J2" s="1464"/>
      <c r="K2" s="1464"/>
      <c r="L2" s="1464"/>
      <c r="M2" s="1464"/>
      <c r="N2" s="1464"/>
      <c r="O2" s="1464"/>
      <c r="P2" s="1464"/>
      <c r="Q2" s="1464"/>
      <c r="R2" s="1464"/>
      <c r="S2" s="1464"/>
      <c r="T2" s="1464"/>
      <c r="U2" s="1464"/>
      <c r="V2" s="1464"/>
      <c r="W2" s="1464"/>
      <c r="X2" s="1464"/>
      <c r="Y2" s="1464"/>
      <c r="Z2" s="1464"/>
      <c r="AA2" s="1464"/>
    </row>
    <row r="3" spans="1:27" ht="14.5">
      <c r="A3" s="1464"/>
      <c r="B3" s="1464"/>
      <c r="C3" s="1464"/>
      <c r="D3" s="1464"/>
      <c r="E3" s="1464"/>
      <c r="F3" s="1464"/>
      <c r="G3" s="1464"/>
      <c r="H3" s="1463"/>
      <c r="I3" s="1464"/>
      <c r="J3" s="1464"/>
      <c r="K3" s="1464"/>
      <c r="L3" s="1464"/>
      <c r="M3" s="1464"/>
      <c r="N3" s="1464"/>
      <c r="O3" s="1464"/>
      <c r="P3" s="1464"/>
      <c r="Q3" s="1464"/>
      <c r="R3" s="1464"/>
      <c r="S3" s="1464"/>
      <c r="T3" s="1464"/>
      <c r="U3" s="1464"/>
      <c r="V3" s="1464"/>
      <c r="W3" s="1464"/>
      <c r="X3" s="1464"/>
      <c r="Y3" s="1464"/>
      <c r="Z3" s="1464"/>
      <c r="AA3" s="1464"/>
    </row>
    <row r="4" spans="1:27" ht="18">
      <c r="A4" s="2987" t="s">
        <v>1631</v>
      </c>
      <c r="B4" s="2874"/>
      <c r="C4" s="2874"/>
      <c r="D4" s="2874"/>
      <c r="E4" s="2874"/>
      <c r="F4" s="2874"/>
      <c r="G4" s="2874"/>
      <c r="H4" s="2874"/>
      <c r="I4" s="2874"/>
      <c r="J4" s="2874"/>
      <c r="K4" s="2874"/>
      <c r="L4" s="2874"/>
      <c r="M4" s="1464"/>
      <c r="N4" s="1464"/>
      <c r="O4" s="1464"/>
      <c r="P4" s="1464"/>
      <c r="Q4" s="1464"/>
      <c r="R4" s="1464"/>
      <c r="S4" s="1464"/>
      <c r="T4" s="1464"/>
      <c r="U4" s="1464"/>
      <c r="V4" s="1464"/>
      <c r="W4" s="1464"/>
      <c r="X4" s="1464"/>
      <c r="Y4" s="1464"/>
      <c r="Z4" s="1464"/>
      <c r="AA4" s="1464"/>
    </row>
    <row r="5" spans="1:27" ht="18">
      <c r="A5" s="2987" t="s">
        <v>1632</v>
      </c>
      <c r="B5" s="2874"/>
      <c r="C5" s="2874"/>
      <c r="D5" s="2874"/>
      <c r="E5" s="2874"/>
      <c r="F5" s="2874"/>
      <c r="G5" s="2874"/>
      <c r="H5" s="2874"/>
      <c r="I5" s="2874"/>
      <c r="J5" s="2874"/>
      <c r="K5" s="2874"/>
      <c r="L5" s="2874"/>
      <c r="M5" s="1464"/>
      <c r="N5" s="1464"/>
      <c r="O5" s="1464"/>
      <c r="P5" s="1464"/>
      <c r="Q5" s="1464"/>
      <c r="R5" s="1464"/>
      <c r="S5" s="1464"/>
      <c r="T5" s="1464"/>
      <c r="U5" s="1464"/>
      <c r="V5" s="1464"/>
      <c r="W5" s="1464"/>
      <c r="X5" s="1464"/>
      <c r="Y5" s="1464"/>
      <c r="Z5" s="1464"/>
      <c r="AA5" s="1464"/>
    </row>
    <row r="6" spans="1:27" ht="14.5">
      <c r="A6" s="1464"/>
      <c r="B6" s="1464"/>
      <c r="C6" s="1464"/>
      <c r="D6" s="1464"/>
      <c r="E6" s="1464"/>
      <c r="F6" s="1464"/>
      <c r="G6" s="1464"/>
      <c r="H6" s="1463"/>
      <c r="I6" s="1464"/>
      <c r="J6" s="1464"/>
      <c r="K6" s="2988" t="s">
        <v>1633</v>
      </c>
      <c r="L6" s="2874"/>
      <c r="M6" s="1464"/>
      <c r="N6" s="1464"/>
      <c r="O6" s="1464"/>
      <c r="P6" s="1464"/>
      <c r="Q6" s="1464"/>
      <c r="R6" s="1464"/>
      <c r="S6" s="1464"/>
      <c r="T6" s="1464"/>
      <c r="U6" s="1464"/>
      <c r="V6" s="1464"/>
      <c r="W6" s="1464"/>
      <c r="X6" s="1464"/>
      <c r="Y6" s="1464"/>
      <c r="Z6" s="1464"/>
      <c r="AA6" s="1464"/>
    </row>
    <row r="7" spans="1:27" ht="14.5">
      <c r="A7" s="2992" t="s">
        <v>79</v>
      </c>
      <c r="B7" s="2992" t="s">
        <v>1634</v>
      </c>
      <c r="C7" s="2992" t="s">
        <v>1635</v>
      </c>
      <c r="D7" s="2992" t="s">
        <v>1636</v>
      </c>
      <c r="E7" s="2992" t="s">
        <v>1637</v>
      </c>
      <c r="F7" s="2993" t="s">
        <v>1638</v>
      </c>
      <c r="G7" s="2888"/>
      <c r="H7" s="2889"/>
      <c r="I7" s="2992" t="s">
        <v>1639</v>
      </c>
      <c r="J7" s="2989" t="s">
        <v>1640</v>
      </c>
      <c r="K7" s="2888"/>
      <c r="L7" s="2889"/>
      <c r="M7" s="2990" t="s">
        <v>1641</v>
      </c>
      <c r="N7" s="1464"/>
      <c r="O7" s="1464"/>
      <c r="P7" s="1464"/>
      <c r="Q7" s="1464"/>
      <c r="R7" s="1464"/>
      <c r="S7" s="1464"/>
      <c r="T7" s="1464"/>
      <c r="U7" s="1464"/>
      <c r="V7" s="1464"/>
      <c r="W7" s="1464"/>
      <c r="X7" s="1464"/>
      <c r="Y7" s="1464"/>
      <c r="Z7" s="1464"/>
      <c r="AA7" s="1464"/>
    </row>
    <row r="8" spans="1:27" ht="106.5" customHeight="1">
      <c r="A8" s="2885"/>
      <c r="B8" s="2885"/>
      <c r="C8" s="2885"/>
      <c r="D8" s="2885"/>
      <c r="E8" s="2885"/>
      <c r="F8" s="1467" t="s">
        <v>1642</v>
      </c>
      <c r="G8" s="1467" t="s">
        <v>1643</v>
      </c>
      <c r="H8" s="1468" t="s">
        <v>1644</v>
      </c>
      <c r="I8" s="2885"/>
      <c r="J8" s="1467" t="s">
        <v>1645</v>
      </c>
      <c r="K8" s="1467" t="s">
        <v>1646</v>
      </c>
      <c r="L8" s="1467" t="s">
        <v>1647</v>
      </c>
      <c r="M8" s="2885"/>
      <c r="N8" s="1464"/>
      <c r="O8" s="1464"/>
      <c r="P8" s="1464"/>
      <c r="Q8" s="1464"/>
      <c r="R8" s="1464"/>
      <c r="S8" s="1464"/>
      <c r="T8" s="1464"/>
      <c r="U8" s="1464"/>
      <c r="V8" s="1464"/>
      <c r="W8" s="1464"/>
      <c r="X8" s="1464"/>
      <c r="Y8" s="1464"/>
      <c r="Z8" s="1464"/>
      <c r="AA8" s="1464"/>
    </row>
    <row r="9" spans="1:27" ht="62">
      <c r="A9" s="1469" t="s">
        <v>213</v>
      </c>
      <c r="B9" s="1470" t="s">
        <v>671</v>
      </c>
      <c r="C9" s="1471"/>
      <c r="D9" s="1471"/>
      <c r="E9" s="1471"/>
      <c r="F9" s="1471"/>
      <c r="G9" s="1471"/>
      <c r="H9" s="1472">
        <f>SUM(H10:H24)</f>
        <v>195000</v>
      </c>
      <c r="I9" s="1473" t="s">
        <v>1648</v>
      </c>
      <c r="J9" s="1474">
        <f>SUM(J10:J24)</f>
        <v>195000</v>
      </c>
      <c r="K9" s="1471"/>
      <c r="L9" s="1471"/>
      <c r="M9" s="1471"/>
      <c r="N9" s="1464"/>
      <c r="O9" s="1464"/>
      <c r="P9" s="1464"/>
      <c r="Q9" s="1464"/>
      <c r="R9" s="1464"/>
      <c r="S9" s="1464"/>
      <c r="T9" s="1464"/>
      <c r="U9" s="1464"/>
      <c r="V9" s="1464"/>
      <c r="W9" s="1464"/>
      <c r="X9" s="1464"/>
      <c r="Y9" s="1464"/>
      <c r="Z9" s="1464"/>
      <c r="AA9" s="1464"/>
    </row>
    <row r="10" spans="1:27" ht="15.5">
      <c r="A10" s="1475">
        <v>1</v>
      </c>
      <c r="B10" s="1476" t="s">
        <v>1649</v>
      </c>
      <c r="C10" s="1477" t="s">
        <v>1650</v>
      </c>
      <c r="D10" s="1476" t="s">
        <v>1651</v>
      </c>
      <c r="E10" s="1477" t="s">
        <v>1652</v>
      </c>
      <c r="F10" s="1477">
        <v>2</v>
      </c>
      <c r="G10" s="1477" t="s">
        <v>1653</v>
      </c>
      <c r="H10" s="1478">
        <v>25000</v>
      </c>
      <c r="I10" s="1479" t="s">
        <v>1654</v>
      </c>
      <c r="J10" s="1480">
        <v>25000</v>
      </c>
      <c r="K10" s="1481">
        <f>SUM(J10:J24)</f>
        <v>195000</v>
      </c>
      <c r="L10" s="1476"/>
      <c r="M10" s="1476"/>
      <c r="N10" s="1464"/>
      <c r="O10" s="1464"/>
      <c r="P10" s="1464"/>
      <c r="Q10" s="1464"/>
      <c r="R10" s="1464"/>
      <c r="S10" s="1464"/>
      <c r="T10" s="1464"/>
      <c r="U10" s="1464"/>
      <c r="V10" s="1464"/>
      <c r="W10" s="1464"/>
      <c r="X10" s="1464"/>
      <c r="Y10" s="1464"/>
      <c r="Z10" s="1464"/>
      <c r="AA10" s="1464"/>
    </row>
    <row r="11" spans="1:27" ht="15.5">
      <c r="A11" s="1475">
        <v>2</v>
      </c>
      <c r="B11" s="1482" t="s">
        <v>672</v>
      </c>
      <c r="C11" s="1477" t="s">
        <v>1650</v>
      </c>
      <c r="D11" s="1476" t="s">
        <v>1655</v>
      </c>
      <c r="E11" s="1477" t="s">
        <v>1652</v>
      </c>
      <c r="F11" s="1477">
        <v>2</v>
      </c>
      <c r="G11" s="1477" t="s">
        <v>1656</v>
      </c>
      <c r="H11" s="1478">
        <v>15000</v>
      </c>
      <c r="I11" s="1479" t="s">
        <v>1657</v>
      </c>
      <c r="J11" s="1480">
        <v>15000</v>
      </c>
      <c r="K11" s="1476"/>
      <c r="L11" s="1476"/>
      <c r="M11" s="1476"/>
      <c r="N11" s="1464"/>
      <c r="O11" s="1464"/>
      <c r="P11" s="1464"/>
      <c r="Q11" s="1464"/>
      <c r="R11" s="1464"/>
      <c r="S11" s="1464"/>
      <c r="T11" s="1464"/>
      <c r="U11" s="1464"/>
      <c r="V11" s="1464"/>
      <c r="W11" s="1464"/>
      <c r="X11" s="1464"/>
      <c r="Y11" s="1464"/>
      <c r="Z11" s="1464"/>
      <c r="AA11" s="1464"/>
    </row>
    <row r="12" spans="1:27" ht="15.5">
      <c r="A12" s="1475">
        <v>3</v>
      </c>
      <c r="B12" s="1476" t="s">
        <v>675</v>
      </c>
      <c r="C12" s="1477" t="s">
        <v>1650</v>
      </c>
      <c r="D12" s="1476" t="s">
        <v>1658</v>
      </c>
      <c r="E12" s="1477" t="s">
        <v>1652</v>
      </c>
      <c r="F12" s="1477">
        <v>2</v>
      </c>
      <c r="G12" s="1477" t="s">
        <v>1659</v>
      </c>
      <c r="H12" s="1478">
        <v>10000</v>
      </c>
      <c r="I12" s="1479" t="s">
        <v>1660</v>
      </c>
      <c r="J12" s="1480">
        <v>10000</v>
      </c>
      <c r="K12" s="1476"/>
      <c r="L12" s="1476"/>
      <c r="M12" s="1476"/>
      <c r="N12" s="1464"/>
      <c r="O12" s="1464"/>
      <c r="P12" s="1464"/>
      <c r="Q12" s="1464"/>
      <c r="R12" s="1464"/>
      <c r="S12" s="1464"/>
      <c r="T12" s="1464"/>
      <c r="U12" s="1464"/>
      <c r="V12" s="1464"/>
      <c r="W12" s="1464"/>
      <c r="X12" s="1464"/>
      <c r="Y12" s="1464"/>
      <c r="Z12" s="1464"/>
      <c r="AA12" s="1464"/>
    </row>
    <row r="13" spans="1:27" ht="15.5">
      <c r="A13" s="1475">
        <v>4</v>
      </c>
      <c r="B13" s="1476" t="s">
        <v>677</v>
      </c>
      <c r="C13" s="1477" t="s">
        <v>1650</v>
      </c>
      <c r="D13" s="1476" t="s">
        <v>1658</v>
      </c>
      <c r="E13" s="1477" t="s">
        <v>1652</v>
      </c>
      <c r="F13" s="1477">
        <v>2</v>
      </c>
      <c r="G13" s="1477" t="s">
        <v>1659</v>
      </c>
      <c r="H13" s="1478">
        <v>12000</v>
      </c>
      <c r="I13" s="1479" t="s">
        <v>1661</v>
      </c>
      <c r="J13" s="1480">
        <v>12000</v>
      </c>
      <c r="K13" s="1476"/>
      <c r="L13" s="1476"/>
      <c r="M13" s="1476"/>
      <c r="N13" s="1464"/>
      <c r="O13" s="1464"/>
      <c r="P13" s="1464"/>
      <c r="Q13" s="1464"/>
      <c r="R13" s="1464"/>
      <c r="S13" s="1464"/>
      <c r="T13" s="1464"/>
      <c r="U13" s="1464"/>
      <c r="V13" s="1464"/>
      <c r="W13" s="1464"/>
      <c r="X13" s="1464"/>
      <c r="Y13" s="1464"/>
      <c r="Z13" s="1464"/>
      <c r="AA13" s="1464"/>
    </row>
    <row r="14" spans="1:27" ht="15.5">
      <c r="A14" s="1475">
        <v>5</v>
      </c>
      <c r="B14" s="1476" t="s">
        <v>679</v>
      </c>
      <c r="C14" s="1477" t="s">
        <v>1650</v>
      </c>
      <c r="D14" s="1476" t="s">
        <v>1662</v>
      </c>
      <c r="E14" s="1477" t="s">
        <v>1652</v>
      </c>
      <c r="F14" s="1477">
        <v>2</v>
      </c>
      <c r="G14" s="1477" t="s">
        <v>1663</v>
      </c>
      <c r="H14" s="1478">
        <v>13000</v>
      </c>
      <c r="I14" s="1479" t="s">
        <v>1664</v>
      </c>
      <c r="J14" s="1480">
        <v>13000</v>
      </c>
      <c r="K14" s="1476"/>
      <c r="L14" s="1476"/>
      <c r="M14" s="1476"/>
      <c r="N14" s="1464"/>
      <c r="O14" s="1464"/>
      <c r="P14" s="1464"/>
      <c r="Q14" s="1464"/>
      <c r="R14" s="1464"/>
      <c r="S14" s="1464"/>
      <c r="T14" s="1464"/>
      <c r="U14" s="1464"/>
      <c r="V14" s="1464"/>
      <c r="W14" s="1464"/>
      <c r="X14" s="1464"/>
      <c r="Y14" s="1464"/>
      <c r="Z14" s="1464"/>
      <c r="AA14" s="1464"/>
    </row>
    <row r="15" spans="1:27" ht="15.5">
      <c r="A15" s="1475">
        <v>6</v>
      </c>
      <c r="B15" s="1476" t="s">
        <v>681</v>
      </c>
      <c r="C15" s="1477" t="s">
        <v>1650</v>
      </c>
      <c r="D15" s="1476" t="s">
        <v>1662</v>
      </c>
      <c r="E15" s="1477" t="s">
        <v>1652</v>
      </c>
      <c r="F15" s="1477">
        <v>2</v>
      </c>
      <c r="G15" s="1477" t="s">
        <v>1665</v>
      </c>
      <c r="H15" s="1478">
        <v>22000</v>
      </c>
      <c r="I15" s="1479" t="s">
        <v>1666</v>
      </c>
      <c r="J15" s="1480">
        <v>22000</v>
      </c>
      <c r="K15" s="1476"/>
      <c r="L15" s="1476"/>
      <c r="M15" s="1476"/>
      <c r="N15" s="1464"/>
      <c r="O15" s="1464"/>
      <c r="P15" s="1464"/>
      <c r="Q15" s="1464"/>
      <c r="R15" s="1464"/>
      <c r="S15" s="1464"/>
      <c r="T15" s="1464"/>
      <c r="U15" s="1464"/>
      <c r="V15" s="1464"/>
      <c r="W15" s="1464"/>
      <c r="X15" s="1464"/>
      <c r="Y15" s="1464"/>
      <c r="Z15" s="1464"/>
      <c r="AA15" s="1464"/>
    </row>
    <row r="16" spans="1:27" ht="15.5">
      <c r="A16" s="1475">
        <v>7</v>
      </c>
      <c r="B16" s="1476" t="s">
        <v>682</v>
      </c>
      <c r="C16" s="1477" t="s">
        <v>1650</v>
      </c>
      <c r="D16" s="1476" t="s">
        <v>1662</v>
      </c>
      <c r="E16" s="1477" t="s">
        <v>1652</v>
      </c>
      <c r="F16" s="1477">
        <v>2</v>
      </c>
      <c r="G16" s="1477" t="s">
        <v>1667</v>
      </c>
      <c r="H16" s="1478">
        <v>5000</v>
      </c>
      <c r="I16" s="1479" t="s">
        <v>1668</v>
      </c>
      <c r="J16" s="1480">
        <v>5000</v>
      </c>
      <c r="K16" s="1476"/>
      <c r="L16" s="1476"/>
      <c r="M16" s="1476"/>
      <c r="N16" s="1464"/>
      <c r="O16" s="1464"/>
      <c r="P16" s="1464"/>
      <c r="Q16" s="1464"/>
      <c r="R16" s="1464"/>
      <c r="S16" s="1464"/>
      <c r="T16" s="1464"/>
      <c r="U16" s="1464"/>
      <c r="V16" s="1464"/>
      <c r="W16" s="1464"/>
      <c r="X16" s="1464"/>
      <c r="Y16" s="1464"/>
      <c r="Z16" s="1464"/>
      <c r="AA16" s="1464"/>
    </row>
    <row r="17" spans="1:27" ht="15.5">
      <c r="A17" s="1475">
        <v>8</v>
      </c>
      <c r="B17" s="1476" t="s">
        <v>683</v>
      </c>
      <c r="C17" s="1477" t="s">
        <v>1650</v>
      </c>
      <c r="D17" s="1476" t="s">
        <v>1662</v>
      </c>
      <c r="E17" s="1477" t="s">
        <v>1652</v>
      </c>
      <c r="F17" s="1477">
        <v>2</v>
      </c>
      <c r="G17" s="1477" t="s">
        <v>1656</v>
      </c>
      <c r="H17" s="1478">
        <v>10000</v>
      </c>
      <c r="I17" s="1479" t="s">
        <v>1669</v>
      </c>
      <c r="J17" s="1480">
        <v>10000</v>
      </c>
      <c r="K17" s="1476"/>
      <c r="L17" s="1476"/>
      <c r="M17" s="1476"/>
      <c r="N17" s="1464"/>
      <c r="O17" s="1464"/>
      <c r="P17" s="1464"/>
      <c r="Q17" s="1464"/>
      <c r="R17" s="1464"/>
      <c r="S17" s="1464"/>
      <c r="T17" s="1464"/>
      <c r="U17" s="1464"/>
      <c r="V17" s="1464"/>
      <c r="W17" s="1464"/>
      <c r="X17" s="1464"/>
      <c r="Y17" s="1464"/>
      <c r="Z17" s="1464"/>
      <c r="AA17" s="1464"/>
    </row>
    <row r="18" spans="1:27" ht="15.5">
      <c r="A18" s="1475">
        <v>9</v>
      </c>
      <c r="B18" s="1476" t="s">
        <v>687</v>
      </c>
      <c r="C18" s="1477" t="s">
        <v>1650</v>
      </c>
      <c r="D18" s="1476" t="s">
        <v>1655</v>
      </c>
      <c r="E18" s="1477" t="s">
        <v>1652</v>
      </c>
      <c r="F18" s="1477">
        <v>1</v>
      </c>
      <c r="G18" s="1477" t="s">
        <v>1670</v>
      </c>
      <c r="H18" s="1478">
        <v>13000</v>
      </c>
      <c r="I18" s="1479" t="s">
        <v>1664</v>
      </c>
      <c r="J18" s="1480">
        <v>13000</v>
      </c>
      <c r="K18" s="1476"/>
      <c r="L18" s="1476"/>
      <c r="M18" s="1476"/>
      <c r="N18" s="1464"/>
      <c r="O18" s="1464"/>
      <c r="P18" s="1464"/>
      <c r="Q18" s="1464"/>
      <c r="R18" s="1464"/>
      <c r="S18" s="1464"/>
      <c r="T18" s="1464"/>
      <c r="U18" s="1464"/>
      <c r="V18" s="1464"/>
      <c r="W18" s="1464"/>
      <c r="X18" s="1464"/>
      <c r="Y18" s="1464"/>
      <c r="Z18" s="1464"/>
      <c r="AA18" s="1464"/>
    </row>
    <row r="19" spans="1:27" ht="15.5">
      <c r="A19" s="1475">
        <v>10</v>
      </c>
      <c r="B19" s="1482" t="s">
        <v>688</v>
      </c>
      <c r="C19" s="1477" t="s">
        <v>1650</v>
      </c>
      <c r="D19" s="1476" t="s">
        <v>1655</v>
      </c>
      <c r="E19" s="1477" t="s">
        <v>1652</v>
      </c>
      <c r="F19" s="1477">
        <v>1</v>
      </c>
      <c r="G19" s="1477" t="s">
        <v>1671</v>
      </c>
      <c r="H19" s="1478">
        <v>12000</v>
      </c>
      <c r="I19" s="1479" t="s">
        <v>1661</v>
      </c>
      <c r="J19" s="1480">
        <v>12000</v>
      </c>
      <c r="K19" s="1476"/>
      <c r="L19" s="1476"/>
      <c r="M19" s="1476"/>
      <c r="N19" s="1464"/>
      <c r="O19" s="1464"/>
      <c r="P19" s="1464"/>
      <c r="Q19" s="1464"/>
      <c r="R19" s="1464"/>
      <c r="S19" s="1464"/>
      <c r="T19" s="1464"/>
      <c r="U19" s="1464"/>
      <c r="V19" s="1464"/>
      <c r="W19" s="1464"/>
      <c r="X19" s="1464"/>
      <c r="Y19" s="1464"/>
      <c r="Z19" s="1464"/>
      <c r="AA19" s="1464"/>
    </row>
    <row r="20" spans="1:27" ht="15.5">
      <c r="A20" s="1475">
        <v>11</v>
      </c>
      <c r="B20" s="1482" t="s">
        <v>689</v>
      </c>
      <c r="C20" s="1477" t="s">
        <v>1650</v>
      </c>
      <c r="D20" s="1476" t="s">
        <v>1658</v>
      </c>
      <c r="E20" s="1477" t="s">
        <v>1652</v>
      </c>
      <c r="F20" s="1477">
        <v>1</v>
      </c>
      <c r="G20" s="1477" t="s">
        <v>1672</v>
      </c>
      <c r="H20" s="1478">
        <v>23000</v>
      </c>
      <c r="I20" s="1479" t="s">
        <v>1673</v>
      </c>
      <c r="J20" s="1480">
        <v>23000</v>
      </c>
      <c r="K20" s="1476"/>
      <c r="L20" s="1476"/>
      <c r="M20" s="1476"/>
      <c r="N20" s="1464"/>
      <c r="O20" s="1464"/>
      <c r="P20" s="1464"/>
      <c r="Q20" s="1464"/>
      <c r="R20" s="1464"/>
      <c r="S20" s="1464"/>
      <c r="T20" s="1464"/>
      <c r="U20" s="1464"/>
      <c r="V20" s="1464"/>
      <c r="W20" s="1464"/>
      <c r="X20" s="1464"/>
      <c r="Y20" s="1464"/>
      <c r="Z20" s="1464"/>
      <c r="AA20" s="1464"/>
    </row>
    <row r="21" spans="1:27" ht="15.5">
      <c r="A21" s="1475">
        <v>12</v>
      </c>
      <c r="B21" s="1476" t="s">
        <v>690</v>
      </c>
      <c r="C21" s="1477" t="s">
        <v>1650</v>
      </c>
      <c r="D21" s="1476" t="s">
        <v>1658</v>
      </c>
      <c r="E21" s="1477" t="s">
        <v>1652</v>
      </c>
      <c r="F21" s="1477">
        <v>1</v>
      </c>
      <c r="G21" s="1477" t="s">
        <v>1670</v>
      </c>
      <c r="H21" s="1478">
        <v>8000</v>
      </c>
      <c r="I21" s="1479" t="s">
        <v>1674</v>
      </c>
      <c r="J21" s="1480">
        <v>8000</v>
      </c>
      <c r="K21" s="1476"/>
      <c r="L21" s="1476"/>
      <c r="M21" s="1476"/>
      <c r="N21" s="1464"/>
      <c r="O21" s="1464"/>
      <c r="P21" s="1464"/>
      <c r="Q21" s="1464"/>
      <c r="R21" s="1464"/>
      <c r="S21" s="1464"/>
      <c r="T21" s="1464"/>
      <c r="U21" s="1464"/>
      <c r="V21" s="1464"/>
      <c r="W21" s="1464"/>
      <c r="X21" s="1464"/>
      <c r="Y21" s="1464"/>
      <c r="Z21" s="1464"/>
      <c r="AA21" s="1464"/>
    </row>
    <row r="22" spans="1:27" ht="15.5">
      <c r="A22" s="1475">
        <v>14</v>
      </c>
      <c r="B22" s="1476" t="s">
        <v>1675</v>
      </c>
      <c r="C22" s="1477" t="s">
        <v>1650</v>
      </c>
      <c r="D22" s="1476" t="s">
        <v>1658</v>
      </c>
      <c r="E22" s="1477" t="s">
        <v>1652</v>
      </c>
      <c r="F22" s="1477">
        <v>1</v>
      </c>
      <c r="G22" s="1477" t="s">
        <v>1670</v>
      </c>
      <c r="H22" s="1478">
        <v>14000</v>
      </c>
      <c r="I22" s="1479" t="s">
        <v>1676</v>
      </c>
      <c r="J22" s="1480">
        <v>14000</v>
      </c>
      <c r="K22" s="1476"/>
      <c r="L22" s="1476"/>
      <c r="M22" s="1476"/>
      <c r="N22" s="1464"/>
      <c r="O22" s="1464"/>
      <c r="P22" s="1464"/>
      <c r="Q22" s="1464"/>
      <c r="R22" s="1464"/>
      <c r="S22" s="1464"/>
      <c r="T22" s="1464"/>
      <c r="U22" s="1464"/>
      <c r="V22" s="1464"/>
      <c r="W22" s="1464"/>
      <c r="X22" s="1464"/>
      <c r="Y22" s="1464"/>
      <c r="Z22" s="1464"/>
      <c r="AA22" s="1464"/>
    </row>
    <row r="23" spans="1:27" ht="15.5">
      <c r="A23" s="1475">
        <v>15</v>
      </c>
      <c r="B23" s="1476" t="s">
        <v>1677</v>
      </c>
      <c r="C23" s="1477" t="s">
        <v>1650</v>
      </c>
      <c r="D23" s="1476" t="s">
        <v>1662</v>
      </c>
      <c r="E23" s="1477" t="s">
        <v>1652</v>
      </c>
      <c r="F23" s="1477">
        <v>1</v>
      </c>
      <c r="G23" s="1477" t="s">
        <v>1678</v>
      </c>
      <c r="H23" s="1478">
        <v>3000</v>
      </c>
      <c r="I23" s="1479" t="s">
        <v>1679</v>
      </c>
      <c r="J23" s="1480">
        <v>3000</v>
      </c>
      <c r="K23" s="1476"/>
      <c r="L23" s="1476"/>
      <c r="M23" s="1476"/>
      <c r="N23" s="1464"/>
      <c r="O23" s="1464"/>
      <c r="P23" s="1464"/>
      <c r="Q23" s="1464"/>
      <c r="R23" s="1464"/>
      <c r="S23" s="1464"/>
      <c r="T23" s="1464"/>
      <c r="U23" s="1464"/>
      <c r="V23" s="1464"/>
      <c r="W23" s="1464"/>
      <c r="X23" s="1464"/>
      <c r="Y23" s="1464"/>
      <c r="Z23" s="1464"/>
      <c r="AA23" s="1464"/>
    </row>
    <row r="24" spans="1:27" ht="15.5">
      <c r="A24" s="1475">
        <v>16</v>
      </c>
      <c r="B24" s="1476" t="s">
        <v>700</v>
      </c>
      <c r="C24" s="1477" t="s">
        <v>1650</v>
      </c>
      <c r="D24" s="1476" t="s">
        <v>1662</v>
      </c>
      <c r="E24" s="1477" t="s">
        <v>1652</v>
      </c>
      <c r="F24" s="1477">
        <v>1</v>
      </c>
      <c r="G24" s="1477" t="s">
        <v>1680</v>
      </c>
      <c r="H24" s="1478">
        <v>10000</v>
      </c>
      <c r="I24" s="1479" t="s">
        <v>1660</v>
      </c>
      <c r="J24" s="1480">
        <v>10000</v>
      </c>
      <c r="K24" s="1476"/>
      <c r="L24" s="1476"/>
      <c r="M24" s="1476"/>
      <c r="N24" s="1464"/>
      <c r="O24" s="1464"/>
      <c r="P24" s="1464"/>
      <c r="Q24" s="1464"/>
      <c r="R24" s="1464"/>
      <c r="S24" s="1464"/>
      <c r="T24" s="1464"/>
      <c r="U24" s="1464"/>
      <c r="V24" s="1464"/>
      <c r="W24" s="1464"/>
      <c r="X24" s="1464"/>
      <c r="Y24" s="1464"/>
      <c r="Z24" s="1464"/>
      <c r="AA24" s="1464"/>
    </row>
    <row r="25" spans="1:27" ht="15.5">
      <c r="A25" s="1483" t="s">
        <v>246</v>
      </c>
      <c r="B25" s="1484" t="s">
        <v>936</v>
      </c>
      <c r="C25" s="1476"/>
      <c r="D25" s="1476"/>
      <c r="E25" s="1476"/>
      <c r="F25" s="1476"/>
      <c r="G25" s="1476"/>
      <c r="H25" s="1485">
        <v>9000</v>
      </c>
      <c r="I25" s="1486"/>
      <c r="J25" s="1474">
        <v>9000</v>
      </c>
      <c r="K25" s="1476"/>
      <c r="L25" s="1476"/>
      <c r="M25" s="1476"/>
      <c r="N25" s="1464"/>
      <c r="O25" s="1464"/>
      <c r="P25" s="1464"/>
      <c r="Q25" s="1464"/>
      <c r="R25" s="1464"/>
      <c r="S25" s="1464"/>
      <c r="T25" s="1464"/>
      <c r="U25" s="1464"/>
      <c r="V25" s="1464"/>
      <c r="W25" s="1464"/>
      <c r="X25" s="1464"/>
      <c r="Y25" s="1464"/>
      <c r="Z25" s="1464"/>
      <c r="AA25" s="1464"/>
    </row>
    <row r="26" spans="1:27" ht="15.5">
      <c r="A26" s="1475">
        <v>17</v>
      </c>
      <c r="B26" s="1476" t="s">
        <v>1681</v>
      </c>
      <c r="C26" s="1477" t="s">
        <v>1682</v>
      </c>
      <c r="D26" s="1477" t="s">
        <v>1683</v>
      </c>
      <c r="E26" s="1477" t="s">
        <v>1684</v>
      </c>
      <c r="F26" s="1477">
        <v>2</v>
      </c>
      <c r="G26" s="1477">
        <v>3</v>
      </c>
      <c r="H26" s="1478">
        <v>9000</v>
      </c>
      <c r="I26" s="1486" t="s">
        <v>1685</v>
      </c>
      <c r="J26" s="1480">
        <v>9000</v>
      </c>
      <c r="K26" s="1476"/>
      <c r="L26" s="1476"/>
      <c r="M26" s="1476"/>
      <c r="N26" s="1464"/>
      <c r="O26" s="1464"/>
      <c r="P26" s="1464"/>
      <c r="Q26" s="1464"/>
      <c r="R26" s="1464"/>
      <c r="S26" s="1464"/>
      <c r="T26" s="1464"/>
      <c r="U26" s="1464"/>
      <c r="V26" s="1464"/>
      <c r="W26" s="1464"/>
      <c r="X26" s="1464"/>
      <c r="Y26" s="1464"/>
      <c r="Z26" s="1464"/>
      <c r="AA26" s="1464"/>
    </row>
    <row r="27" spans="1:27" ht="16.5" customHeight="1">
      <c r="A27" s="1483" t="s">
        <v>246</v>
      </c>
      <c r="B27" s="1484" t="s">
        <v>1686</v>
      </c>
      <c r="C27" s="1476"/>
      <c r="D27" s="1476"/>
      <c r="E27" s="1476"/>
      <c r="F27" s="1476"/>
      <c r="G27" s="1476"/>
      <c r="H27" s="1485">
        <f>SUM(H28:H35)</f>
        <v>156900</v>
      </c>
      <c r="I27" s="1486"/>
      <c r="J27" s="1474">
        <v>156900</v>
      </c>
      <c r="K27" s="1476"/>
      <c r="L27" s="1476"/>
      <c r="M27" s="1476"/>
      <c r="N27" s="1464"/>
      <c r="O27" s="1464"/>
      <c r="P27" s="1464"/>
      <c r="Q27" s="1464"/>
      <c r="R27" s="1464"/>
      <c r="S27" s="1464"/>
      <c r="T27" s="1464"/>
      <c r="U27" s="1464"/>
      <c r="V27" s="1464"/>
      <c r="W27" s="1464"/>
      <c r="X27" s="1464"/>
      <c r="Y27" s="1464"/>
      <c r="Z27" s="1464"/>
      <c r="AA27" s="1464"/>
    </row>
    <row r="28" spans="1:27" ht="15.5">
      <c r="A28" s="1487">
        <v>18</v>
      </c>
      <c r="B28" s="1488" t="s">
        <v>1687</v>
      </c>
      <c r="C28" s="1488" t="s">
        <v>1650</v>
      </c>
      <c r="D28" s="1488" t="s">
        <v>1688</v>
      </c>
      <c r="E28" s="1489" t="s">
        <v>1652</v>
      </c>
      <c r="F28" s="1489">
        <v>2</v>
      </c>
      <c r="G28" s="1489">
        <v>3</v>
      </c>
      <c r="H28" s="1490">
        <v>45000</v>
      </c>
      <c r="I28" s="1491" t="s">
        <v>1689</v>
      </c>
      <c r="J28" s="1480">
        <v>45000</v>
      </c>
      <c r="K28" s="1476"/>
      <c r="L28" s="1476"/>
      <c r="M28" s="1476"/>
      <c r="N28" s="1464"/>
      <c r="O28" s="1464"/>
      <c r="P28" s="1464"/>
      <c r="Q28" s="1464"/>
      <c r="R28" s="1464"/>
      <c r="S28" s="1464"/>
      <c r="T28" s="1464"/>
      <c r="U28" s="1464"/>
      <c r="V28" s="1464"/>
      <c r="W28" s="1464"/>
      <c r="X28" s="1464"/>
      <c r="Y28" s="1464"/>
      <c r="Z28" s="1464"/>
      <c r="AA28" s="1464"/>
    </row>
    <row r="29" spans="1:27" ht="15.5">
      <c r="A29" s="1487">
        <v>19</v>
      </c>
      <c r="B29" s="1488" t="s">
        <v>1690</v>
      </c>
      <c r="C29" s="1488" t="s">
        <v>1650</v>
      </c>
      <c r="D29" s="1488" t="s">
        <v>1688</v>
      </c>
      <c r="E29" s="1489" t="s">
        <v>1652</v>
      </c>
      <c r="F29" s="1489">
        <v>1</v>
      </c>
      <c r="G29" s="1489">
        <v>2</v>
      </c>
      <c r="H29" s="1490">
        <v>30000</v>
      </c>
      <c r="I29" s="1492" t="s">
        <v>1691</v>
      </c>
      <c r="J29" s="1480">
        <v>30000</v>
      </c>
      <c r="K29" s="1476"/>
      <c r="L29" s="1476"/>
      <c r="M29" s="1476"/>
      <c r="N29" s="1464"/>
      <c r="O29" s="1464"/>
      <c r="P29" s="1464"/>
      <c r="Q29" s="1464"/>
      <c r="R29" s="1464"/>
      <c r="S29" s="1464"/>
      <c r="T29" s="1464"/>
      <c r="U29" s="1464"/>
      <c r="V29" s="1464"/>
      <c r="W29" s="1464"/>
      <c r="X29" s="1464"/>
      <c r="Y29" s="1464"/>
      <c r="Z29" s="1464"/>
      <c r="AA29" s="1464"/>
    </row>
    <row r="30" spans="1:27" ht="15.5">
      <c r="A30" s="1487">
        <v>20</v>
      </c>
      <c r="B30" s="1488" t="s">
        <v>1692</v>
      </c>
      <c r="C30" s="1488" t="s">
        <v>1650</v>
      </c>
      <c r="D30" s="1488" t="s">
        <v>1693</v>
      </c>
      <c r="E30" s="1489" t="s">
        <v>1652</v>
      </c>
      <c r="F30" s="1489">
        <v>1</v>
      </c>
      <c r="G30" s="1489">
        <v>1</v>
      </c>
      <c r="H30" s="1490">
        <v>7200</v>
      </c>
      <c r="I30" s="1492" t="s">
        <v>1694</v>
      </c>
      <c r="J30" s="1480">
        <v>7200</v>
      </c>
      <c r="K30" s="1476"/>
      <c r="L30" s="1476"/>
      <c r="M30" s="1476"/>
      <c r="N30" s="1464"/>
      <c r="O30" s="1464"/>
      <c r="P30" s="1464"/>
      <c r="Q30" s="1464"/>
      <c r="R30" s="1464"/>
      <c r="S30" s="1464"/>
      <c r="T30" s="1464"/>
      <c r="U30" s="1464"/>
      <c r="V30" s="1464"/>
      <c r="W30" s="1464"/>
      <c r="X30" s="1464"/>
      <c r="Y30" s="1464"/>
      <c r="Z30" s="1464"/>
      <c r="AA30" s="1464"/>
    </row>
    <row r="31" spans="1:27" ht="15.5">
      <c r="A31" s="1487">
        <v>21</v>
      </c>
      <c r="B31" s="1488" t="s">
        <v>1695</v>
      </c>
      <c r="C31" s="1488" t="s">
        <v>1650</v>
      </c>
      <c r="D31" s="1488" t="s">
        <v>1696</v>
      </c>
      <c r="E31" s="1489" t="s">
        <v>1652</v>
      </c>
      <c r="F31" s="1489">
        <v>1</v>
      </c>
      <c r="G31" s="1489">
        <v>2</v>
      </c>
      <c r="H31" s="1490">
        <v>18000</v>
      </c>
      <c r="I31" s="1492" t="s">
        <v>1697</v>
      </c>
      <c r="J31" s="1480">
        <v>18000</v>
      </c>
      <c r="K31" s="1476"/>
      <c r="L31" s="1476"/>
      <c r="M31" s="1476"/>
      <c r="N31" s="1464"/>
      <c r="O31" s="1464"/>
      <c r="P31" s="1464"/>
      <c r="Q31" s="1464"/>
      <c r="R31" s="1464"/>
      <c r="S31" s="1464"/>
      <c r="T31" s="1464"/>
      <c r="U31" s="1464"/>
      <c r="V31" s="1464"/>
      <c r="W31" s="1464"/>
      <c r="X31" s="1464"/>
      <c r="Y31" s="1464"/>
      <c r="Z31" s="1464"/>
      <c r="AA31" s="1464"/>
    </row>
    <row r="32" spans="1:27" ht="15.5">
      <c r="A32" s="1487">
        <v>22</v>
      </c>
      <c r="B32" s="1488" t="s">
        <v>1698</v>
      </c>
      <c r="C32" s="1488" t="s">
        <v>1650</v>
      </c>
      <c r="D32" s="1488" t="s">
        <v>1696</v>
      </c>
      <c r="E32" s="1489" t="s">
        <v>1652</v>
      </c>
      <c r="F32" s="1489">
        <v>2</v>
      </c>
      <c r="G32" s="1489">
        <v>4</v>
      </c>
      <c r="H32" s="1490">
        <v>22500</v>
      </c>
      <c r="I32" s="1492" t="s">
        <v>1699</v>
      </c>
      <c r="J32" s="1480">
        <v>22500</v>
      </c>
      <c r="K32" s="1476"/>
      <c r="L32" s="1476"/>
      <c r="M32" s="1476"/>
      <c r="N32" s="1464"/>
      <c r="O32" s="1464"/>
      <c r="P32" s="1464"/>
      <c r="Q32" s="1464"/>
      <c r="R32" s="1464"/>
      <c r="S32" s="1464"/>
      <c r="T32" s="1464"/>
      <c r="U32" s="1464"/>
      <c r="V32" s="1464"/>
      <c r="W32" s="1464"/>
      <c r="X32" s="1464"/>
      <c r="Y32" s="1464"/>
      <c r="Z32" s="1464"/>
      <c r="AA32" s="1464"/>
    </row>
    <row r="33" spans="1:27" ht="15.5">
      <c r="A33" s="1487">
        <v>23</v>
      </c>
      <c r="B33" s="1488" t="s">
        <v>1700</v>
      </c>
      <c r="C33" s="1488" t="s">
        <v>1650</v>
      </c>
      <c r="D33" s="1488" t="s">
        <v>1701</v>
      </c>
      <c r="E33" s="1489" t="s">
        <v>1652</v>
      </c>
      <c r="F33" s="1489">
        <v>2</v>
      </c>
      <c r="G33" s="1489">
        <v>1</v>
      </c>
      <c r="H33" s="1490">
        <v>9000</v>
      </c>
      <c r="I33" s="1492" t="s">
        <v>1702</v>
      </c>
      <c r="J33" s="1480">
        <v>9000</v>
      </c>
      <c r="K33" s="1476"/>
      <c r="L33" s="1476"/>
      <c r="M33" s="1476"/>
      <c r="N33" s="1464"/>
      <c r="O33" s="1464"/>
      <c r="P33" s="1464"/>
      <c r="Q33" s="1464"/>
      <c r="R33" s="1464"/>
      <c r="S33" s="1464"/>
      <c r="T33" s="1464"/>
      <c r="U33" s="1464"/>
      <c r="V33" s="1464"/>
      <c r="W33" s="1464"/>
      <c r="X33" s="1464"/>
      <c r="Y33" s="1464"/>
      <c r="Z33" s="1464"/>
      <c r="AA33" s="1464"/>
    </row>
    <row r="34" spans="1:27" ht="15.5">
      <c r="A34" s="1487">
        <v>24</v>
      </c>
      <c r="B34" s="1488" t="s">
        <v>1703</v>
      </c>
      <c r="C34" s="1488" t="s">
        <v>1650</v>
      </c>
      <c r="D34" s="1488" t="s">
        <v>1704</v>
      </c>
      <c r="E34" s="1489" t="s">
        <v>1652</v>
      </c>
      <c r="F34" s="1489">
        <v>2</v>
      </c>
      <c r="G34" s="1489">
        <v>1</v>
      </c>
      <c r="H34" s="1490">
        <v>10800</v>
      </c>
      <c r="I34" s="1492" t="s">
        <v>1705</v>
      </c>
      <c r="J34" s="1480">
        <v>10800</v>
      </c>
      <c r="K34" s="1476"/>
      <c r="L34" s="1476"/>
      <c r="M34" s="1476"/>
      <c r="N34" s="1464"/>
      <c r="O34" s="1464"/>
      <c r="P34" s="1464"/>
      <c r="Q34" s="1464"/>
      <c r="R34" s="1464"/>
      <c r="S34" s="1464"/>
      <c r="T34" s="1464"/>
      <c r="U34" s="1464"/>
      <c r="V34" s="1464"/>
      <c r="W34" s="1464"/>
      <c r="X34" s="1464"/>
      <c r="Y34" s="1464"/>
      <c r="Z34" s="1464"/>
      <c r="AA34" s="1464"/>
    </row>
    <row r="35" spans="1:27" ht="15.5">
      <c r="A35" s="1487">
        <v>25</v>
      </c>
      <c r="B35" s="1488" t="s">
        <v>1706</v>
      </c>
      <c r="C35" s="1488" t="s">
        <v>1650</v>
      </c>
      <c r="D35" s="1488" t="s">
        <v>1707</v>
      </c>
      <c r="E35" s="1489" t="s">
        <v>1652</v>
      </c>
      <c r="F35" s="1489">
        <v>1</v>
      </c>
      <c r="G35" s="1489">
        <v>1</v>
      </c>
      <c r="H35" s="1490">
        <v>14400</v>
      </c>
      <c r="I35" s="1492" t="s">
        <v>1708</v>
      </c>
      <c r="J35" s="1480">
        <v>14400</v>
      </c>
      <c r="K35" s="1476"/>
      <c r="L35" s="1476"/>
      <c r="M35" s="1476"/>
      <c r="N35" s="1464"/>
      <c r="O35" s="1464"/>
      <c r="P35" s="1464"/>
      <c r="Q35" s="1464"/>
      <c r="R35" s="1464"/>
      <c r="S35" s="1464"/>
      <c r="T35" s="1464"/>
      <c r="U35" s="1464"/>
      <c r="V35" s="1464"/>
      <c r="W35" s="1464"/>
      <c r="X35" s="1464"/>
      <c r="Y35" s="1464"/>
      <c r="Z35" s="1464"/>
      <c r="AA35" s="1464"/>
    </row>
    <row r="36" spans="1:27" ht="15.5">
      <c r="A36" s="1493"/>
      <c r="B36" s="1494" t="s">
        <v>1709</v>
      </c>
      <c r="C36" s="1476"/>
      <c r="D36" s="1476"/>
      <c r="E36" s="1476"/>
      <c r="F36" s="1476"/>
      <c r="G36" s="1476"/>
      <c r="H36" s="1485">
        <f>SUM(H37:H38)</f>
        <v>221975</v>
      </c>
      <c r="I36" s="1473"/>
      <c r="J36" s="1474">
        <f>J38+J37</f>
        <v>221975</v>
      </c>
      <c r="K36" s="1476"/>
      <c r="L36" s="1476"/>
      <c r="M36" s="1476"/>
      <c r="N36" s="1464"/>
      <c r="O36" s="1464"/>
      <c r="P36" s="1464"/>
      <c r="Q36" s="1464"/>
      <c r="R36" s="1464"/>
      <c r="S36" s="1464"/>
      <c r="T36" s="1464"/>
      <c r="U36" s="1464"/>
      <c r="V36" s="1464"/>
      <c r="W36" s="1464"/>
      <c r="X36" s="1464"/>
      <c r="Y36" s="1464"/>
      <c r="Z36" s="1464"/>
      <c r="AA36" s="1464"/>
    </row>
    <row r="37" spans="1:27" ht="15.5">
      <c r="A37" s="1487">
        <v>26</v>
      </c>
      <c r="B37" s="1488" t="s">
        <v>1004</v>
      </c>
      <c r="C37" s="1488" t="s">
        <v>1650</v>
      </c>
      <c r="D37" s="1495" t="s">
        <v>1710</v>
      </c>
      <c r="E37" s="1496" t="s">
        <v>1652</v>
      </c>
      <c r="F37" s="1489">
        <v>2</v>
      </c>
      <c r="G37" s="1489" t="s">
        <v>1711</v>
      </c>
      <c r="H37" s="1478">
        <v>72000</v>
      </c>
      <c r="I37" s="1492" t="s">
        <v>1712</v>
      </c>
      <c r="J37" s="1480">
        <v>72000</v>
      </c>
      <c r="K37" s="1476"/>
      <c r="L37" s="1476"/>
      <c r="M37" s="1476"/>
      <c r="N37" s="1464"/>
      <c r="O37" s="1464"/>
      <c r="P37" s="1464"/>
      <c r="Q37" s="1464"/>
      <c r="R37" s="1464"/>
      <c r="S37" s="1464"/>
      <c r="T37" s="1464"/>
      <c r="U37" s="1464"/>
      <c r="V37" s="1464"/>
      <c r="W37" s="1464"/>
      <c r="X37" s="1464"/>
      <c r="Y37" s="1464"/>
      <c r="Z37" s="1464"/>
      <c r="AA37" s="1464"/>
    </row>
    <row r="38" spans="1:27" ht="124">
      <c r="A38" s="1487">
        <v>27</v>
      </c>
      <c r="B38" s="1488" t="s">
        <v>1025</v>
      </c>
      <c r="C38" s="1488" t="s">
        <v>1650</v>
      </c>
      <c r="D38" s="1495">
        <v>12</v>
      </c>
      <c r="E38" s="1496" t="s">
        <v>1713</v>
      </c>
      <c r="F38" s="1489" t="s">
        <v>1714</v>
      </c>
      <c r="G38" s="1489" t="s">
        <v>1715</v>
      </c>
      <c r="H38" s="1478">
        <v>149975</v>
      </c>
      <c r="I38" s="1497" t="s">
        <v>1716</v>
      </c>
      <c r="J38" s="1480">
        <v>149975</v>
      </c>
      <c r="K38" s="1476"/>
      <c r="L38" s="1476"/>
      <c r="M38" s="1476"/>
      <c r="N38" s="1464"/>
      <c r="O38" s="1464"/>
      <c r="P38" s="1464"/>
      <c r="Q38" s="1464"/>
      <c r="R38" s="1464"/>
      <c r="S38" s="1464"/>
      <c r="T38" s="1464"/>
      <c r="U38" s="1464"/>
      <c r="V38" s="1464"/>
      <c r="W38" s="1464"/>
      <c r="X38" s="1464"/>
      <c r="Y38" s="1464"/>
      <c r="Z38" s="1464"/>
      <c r="AA38" s="1464"/>
    </row>
    <row r="39" spans="1:27" ht="18.75" customHeight="1">
      <c r="A39" s="1493"/>
      <c r="B39" s="1484" t="s">
        <v>1717</v>
      </c>
      <c r="C39" s="1476"/>
      <c r="D39" s="1476"/>
      <c r="E39" s="1476"/>
      <c r="F39" s="1476"/>
      <c r="G39" s="1476"/>
      <c r="H39" s="1472">
        <f>SUM(H40:H42)</f>
        <v>36000</v>
      </c>
      <c r="I39" s="1486"/>
      <c r="J39" s="1474">
        <v>36000</v>
      </c>
      <c r="K39" s="1476"/>
      <c r="L39" s="1476"/>
      <c r="M39" s="1476"/>
      <c r="N39" s="1464"/>
      <c r="O39" s="1464"/>
      <c r="P39" s="1464"/>
      <c r="Q39" s="1464"/>
      <c r="R39" s="1464"/>
      <c r="S39" s="1464"/>
      <c r="T39" s="1464"/>
      <c r="U39" s="1464"/>
      <c r="V39" s="1464"/>
      <c r="W39" s="1464"/>
      <c r="X39" s="1464"/>
      <c r="Y39" s="1464"/>
      <c r="Z39" s="1464"/>
      <c r="AA39" s="1464"/>
    </row>
    <row r="40" spans="1:27" ht="18.75" customHeight="1">
      <c r="A40" s="1498">
        <v>28</v>
      </c>
      <c r="B40" s="1499" t="s">
        <v>660</v>
      </c>
      <c r="C40" s="1500" t="s">
        <v>1650</v>
      </c>
      <c r="D40" s="1500" t="s">
        <v>1718</v>
      </c>
      <c r="E40" s="1500" t="s">
        <v>1719</v>
      </c>
      <c r="F40" s="1500">
        <v>2</v>
      </c>
      <c r="G40" s="1500">
        <v>5</v>
      </c>
      <c r="H40" s="1501">
        <v>12000</v>
      </c>
      <c r="I40" s="1502" t="s">
        <v>1720</v>
      </c>
      <c r="J40" s="1480">
        <v>12000</v>
      </c>
      <c r="K40" s="1476"/>
      <c r="L40" s="1476"/>
      <c r="M40" s="1476"/>
      <c r="N40" s="1464"/>
      <c r="O40" s="1464"/>
      <c r="P40" s="1464"/>
      <c r="Q40" s="1464"/>
      <c r="R40" s="1464"/>
      <c r="S40" s="1464"/>
      <c r="T40" s="1464"/>
      <c r="U40" s="1464"/>
      <c r="V40" s="1464"/>
      <c r="W40" s="1464"/>
      <c r="X40" s="1464"/>
      <c r="Y40" s="1464"/>
      <c r="Z40" s="1464"/>
      <c r="AA40" s="1464"/>
    </row>
    <row r="41" spans="1:27" ht="18.75" customHeight="1">
      <c r="A41" s="1498">
        <v>29</v>
      </c>
      <c r="B41" s="1499" t="s">
        <v>1721</v>
      </c>
      <c r="C41" s="1500" t="s">
        <v>1650</v>
      </c>
      <c r="D41" s="1500" t="s">
        <v>1722</v>
      </c>
      <c r="E41" s="1503" t="s">
        <v>1723</v>
      </c>
      <c r="F41" s="1500">
        <v>2</v>
      </c>
      <c r="G41" s="1500">
        <v>3</v>
      </c>
      <c r="H41" s="1501">
        <v>12000</v>
      </c>
      <c r="I41" s="1502" t="s">
        <v>1724</v>
      </c>
      <c r="J41" s="1480">
        <v>12000</v>
      </c>
      <c r="K41" s="1476"/>
      <c r="L41" s="1476"/>
      <c r="M41" s="1476"/>
      <c r="N41" s="1464"/>
      <c r="O41" s="1464"/>
      <c r="P41" s="1464"/>
      <c r="Q41" s="1464"/>
      <c r="R41" s="1464"/>
      <c r="S41" s="1464"/>
      <c r="T41" s="1464"/>
      <c r="U41" s="1464"/>
      <c r="V41" s="1464"/>
      <c r="W41" s="1464"/>
      <c r="X41" s="1464"/>
      <c r="Y41" s="1464"/>
      <c r="Z41" s="1464"/>
      <c r="AA41" s="1464"/>
    </row>
    <row r="42" spans="1:27" ht="18.75" customHeight="1">
      <c r="A42" s="1498">
        <v>30</v>
      </c>
      <c r="B42" s="1499" t="s">
        <v>660</v>
      </c>
      <c r="C42" s="1500" t="s">
        <v>1650</v>
      </c>
      <c r="D42" s="1500" t="s">
        <v>1718</v>
      </c>
      <c r="E42" s="1500" t="s">
        <v>1719</v>
      </c>
      <c r="F42" s="1500">
        <v>1</v>
      </c>
      <c r="G42" s="1500">
        <v>5</v>
      </c>
      <c r="H42" s="1501">
        <v>12000</v>
      </c>
      <c r="I42" s="1502" t="s">
        <v>1720</v>
      </c>
      <c r="J42" s="1480">
        <v>12000</v>
      </c>
      <c r="K42" s="1476"/>
      <c r="L42" s="1476"/>
      <c r="M42" s="1476"/>
      <c r="N42" s="1464"/>
      <c r="O42" s="1464"/>
      <c r="P42" s="1464"/>
      <c r="Q42" s="1464"/>
      <c r="R42" s="1464"/>
      <c r="S42" s="1464"/>
      <c r="T42" s="1464"/>
      <c r="U42" s="1464"/>
      <c r="V42" s="1464"/>
      <c r="W42" s="1464"/>
      <c r="X42" s="1464"/>
      <c r="Y42" s="1464"/>
      <c r="Z42" s="1464"/>
      <c r="AA42" s="1464"/>
    </row>
    <row r="43" spans="1:27" ht="17.25" customHeight="1">
      <c r="A43" s="1504"/>
      <c r="B43" s="1484" t="s">
        <v>1725</v>
      </c>
      <c r="C43" s="1484"/>
      <c r="D43" s="1484"/>
      <c r="E43" s="1484"/>
      <c r="F43" s="1484"/>
      <c r="G43" s="1484"/>
      <c r="H43" s="1485">
        <f>SUM(H44:H46)</f>
        <v>57500</v>
      </c>
      <c r="I43" s="1505"/>
      <c r="J43" s="1474">
        <v>57500</v>
      </c>
      <c r="K43" s="1484"/>
      <c r="L43" s="1484"/>
      <c r="M43" s="1484"/>
      <c r="N43" s="1506"/>
      <c r="O43" s="1506"/>
      <c r="P43" s="1506"/>
      <c r="Q43" s="1506"/>
      <c r="R43" s="1506"/>
      <c r="S43" s="1506"/>
      <c r="T43" s="1506"/>
      <c r="U43" s="1506"/>
      <c r="V43" s="1506"/>
      <c r="W43" s="1506"/>
      <c r="X43" s="1506"/>
      <c r="Y43" s="1506"/>
      <c r="Z43" s="1506"/>
      <c r="AA43" s="1506"/>
    </row>
    <row r="44" spans="1:27" ht="45" customHeight="1">
      <c r="A44" s="1493">
        <v>31</v>
      </c>
      <c r="B44" s="1476" t="s">
        <v>1726</v>
      </c>
      <c r="C44" s="1476" t="s">
        <v>1650</v>
      </c>
      <c r="D44" s="1477" t="s">
        <v>1727</v>
      </c>
      <c r="E44" s="1476" t="s">
        <v>1728</v>
      </c>
      <c r="F44" s="1476">
        <v>2</v>
      </c>
      <c r="G44" s="1476">
        <v>1</v>
      </c>
      <c r="H44" s="1478">
        <v>25000</v>
      </c>
      <c r="I44" s="1475" t="s">
        <v>1729</v>
      </c>
      <c r="J44" s="1480">
        <v>25000</v>
      </c>
      <c r="K44" s="1476"/>
      <c r="L44" s="1476"/>
      <c r="M44" s="1476"/>
      <c r="N44" s="1464"/>
      <c r="O44" s="1464"/>
      <c r="P44" s="1464"/>
      <c r="Q44" s="1464"/>
      <c r="R44" s="1464"/>
      <c r="S44" s="1464"/>
      <c r="T44" s="1464"/>
      <c r="U44" s="1464"/>
      <c r="V44" s="1464"/>
      <c r="W44" s="1464"/>
      <c r="X44" s="1464"/>
      <c r="Y44" s="1464"/>
      <c r="Z44" s="1464"/>
      <c r="AA44" s="1464"/>
    </row>
    <row r="45" spans="1:27" ht="18.75" customHeight="1">
      <c r="A45" s="1493">
        <v>32</v>
      </c>
      <c r="B45" s="1507" t="s">
        <v>1730</v>
      </c>
      <c r="C45" s="1476" t="s">
        <v>1650</v>
      </c>
      <c r="D45" s="1477" t="s">
        <v>1731</v>
      </c>
      <c r="E45" s="1476" t="s">
        <v>1728</v>
      </c>
      <c r="F45" s="1476">
        <v>1</v>
      </c>
      <c r="G45" s="1476">
        <v>4</v>
      </c>
      <c r="H45" s="1478">
        <v>7500</v>
      </c>
      <c r="I45" s="1486" t="s">
        <v>1732</v>
      </c>
      <c r="J45" s="1508">
        <v>7500</v>
      </c>
      <c r="K45" s="1476"/>
      <c r="L45" s="1476"/>
      <c r="M45" s="1476"/>
      <c r="N45" s="1464"/>
      <c r="O45" s="1464"/>
      <c r="P45" s="1464"/>
      <c r="Q45" s="1464"/>
      <c r="R45" s="1464"/>
      <c r="S45" s="1464"/>
      <c r="T45" s="1464"/>
      <c r="U45" s="1464"/>
      <c r="V45" s="1464"/>
      <c r="W45" s="1464"/>
      <c r="X45" s="1464"/>
      <c r="Y45" s="1464"/>
      <c r="Z45" s="1464"/>
      <c r="AA45" s="1464"/>
    </row>
    <row r="46" spans="1:27" ht="18.75" customHeight="1">
      <c r="A46" s="1493">
        <v>33</v>
      </c>
      <c r="B46" s="1476" t="s">
        <v>1733</v>
      </c>
      <c r="C46" s="1476" t="s">
        <v>1650</v>
      </c>
      <c r="D46" s="1476" t="s">
        <v>1731</v>
      </c>
      <c r="E46" s="1476" t="s">
        <v>1728</v>
      </c>
      <c r="F46" s="1476">
        <v>1</v>
      </c>
      <c r="G46" s="1476">
        <v>1</v>
      </c>
      <c r="H46" s="1478">
        <v>25000</v>
      </c>
      <c r="I46" s="1475" t="s">
        <v>1729</v>
      </c>
      <c r="J46" s="1508">
        <v>25000</v>
      </c>
      <c r="K46" s="1476"/>
      <c r="L46" s="1476"/>
      <c r="M46" s="1476"/>
      <c r="N46" s="1464"/>
      <c r="O46" s="1464"/>
      <c r="P46" s="1464"/>
      <c r="Q46" s="1464"/>
      <c r="R46" s="1464"/>
      <c r="S46" s="1464"/>
      <c r="T46" s="1464"/>
      <c r="U46" s="1464"/>
      <c r="V46" s="1464"/>
      <c r="W46" s="1464"/>
      <c r="X46" s="1464"/>
      <c r="Y46" s="1464"/>
      <c r="Z46" s="1464"/>
      <c r="AA46" s="1464"/>
    </row>
    <row r="47" spans="1:27" ht="18.75" customHeight="1">
      <c r="A47" s="1493"/>
      <c r="B47" s="1476"/>
      <c r="C47" s="1476"/>
      <c r="D47" s="1476"/>
      <c r="E47" s="1476"/>
      <c r="F47" s="1476"/>
      <c r="G47" s="1476"/>
      <c r="H47" s="1509"/>
      <c r="I47" s="1486"/>
      <c r="J47" s="1476"/>
      <c r="K47" s="1476"/>
      <c r="L47" s="1476"/>
      <c r="M47" s="1476"/>
      <c r="N47" s="1464"/>
      <c r="O47" s="1464"/>
      <c r="P47" s="1464"/>
      <c r="Q47" s="1464"/>
      <c r="R47" s="1464"/>
      <c r="S47" s="1464"/>
      <c r="T47" s="1464"/>
      <c r="U47" s="1464"/>
      <c r="V47" s="1464"/>
      <c r="W47" s="1464"/>
      <c r="X47" s="1464"/>
      <c r="Y47" s="1464"/>
      <c r="Z47" s="1464"/>
      <c r="AA47" s="1464"/>
    </row>
    <row r="48" spans="1:27" ht="18.75" customHeight="1">
      <c r="A48" s="1493"/>
      <c r="B48" s="1476"/>
      <c r="C48" s="1476"/>
      <c r="D48" s="1476"/>
      <c r="E48" s="1476"/>
      <c r="F48" s="1476"/>
      <c r="G48" s="1476"/>
      <c r="H48" s="1509"/>
      <c r="I48" s="1486"/>
      <c r="J48" s="1476"/>
      <c r="K48" s="1476"/>
      <c r="L48" s="1476"/>
      <c r="M48" s="1476"/>
      <c r="N48" s="1464"/>
      <c r="O48" s="1464"/>
      <c r="P48" s="1464"/>
      <c r="Q48" s="1464"/>
      <c r="R48" s="1464"/>
      <c r="S48" s="1464"/>
      <c r="T48" s="1464"/>
      <c r="U48" s="1464"/>
      <c r="V48" s="1464"/>
      <c r="W48" s="1464"/>
      <c r="X48" s="1464"/>
      <c r="Y48" s="1464"/>
      <c r="Z48" s="1464"/>
      <c r="AA48" s="1464"/>
    </row>
    <row r="49" spans="1:27" ht="18.75" customHeight="1">
      <c r="A49" s="1493"/>
      <c r="B49" s="1476"/>
      <c r="C49" s="1476"/>
      <c r="D49" s="1476"/>
      <c r="E49" s="1476"/>
      <c r="F49" s="1476"/>
      <c r="G49" s="1476"/>
      <c r="H49" s="1509"/>
      <c r="I49" s="1486"/>
      <c r="J49" s="1476"/>
      <c r="K49" s="1476"/>
      <c r="L49" s="1476"/>
      <c r="M49" s="1476"/>
      <c r="N49" s="1464"/>
      <c r="O49" s="1464"/>
      <c r="P49" s="1464"/>
      <c r="Q49" s="1464"/>
      <c r="R49" s="1464"/>
      <c r="S49" s="1464"/>
      <c r="T49" s="1464"/>
      <c r="U49" s="1464"/>
      <c r="V49" s="1464"/>
      <c r="W49" s="1464"/>
      <c r="X49" s="1464"/>
      <c r="Y49" s="1464"/>
      <c r="Z49" s="1464"/>
      <c r="AA49" s="1464"/>
    </row>
    <row r="50" spans="1:27" ht="16.5">
      <c r="A50" s="2991" t="s">
        <v>1734</v>
      </c>
      <c r="B50" s="2897"/>
      <c r="C50" s="1476"/>
      <c r="D50" s="1476"/>
      <c r="E50" s="1476"/>
      <c r="F50" s="1476"/>
      <c r="G50" s="1476"/>
      <c r="H50" s="1510">
        <f>SUM(H9,H25,H27,H36,H39,H43)</f>
        <v>676375</v>
      </c>
      <c r="I50" s="1511"/>
      <c r="J50" s="1512">
        <f>J43+J39+J36+J27+J25+J9</f>
        <v>676375</v>
      </c>
      <c r="K50" s="1476"/>
      <c r="L50" s="1476"/>
      <c r="M50" s="1476"/>
      <c r="N50" s="1464"/>
      <c r="O50" s="1464"/>
      <c r="P50" s="1464"/>
      <c r="Q50" s="1464"/>
      <c r="R50" s="1464"/>
      <c r="S50" s="1464"/>
      <c r="T50" s="1464"/>
      <c r="U50" s="1464"/>
      <c r="V50" s="1464"/>
      <c r="W50" s="1464"/>
      <c r="X50" s="1464"/>
      <c r="Y50" s="1464"/>
      <c r="Z50" s="1464"/>
      <c r="AA50" s="1464"/>
    </row>
    <row r="51" spans="1:27" ht="51.75" customHeight="1">
      <c r="A51" s="1464"/>
      <c r="B51" s="1464"/>
      <c r="C51" s="1464"/>
      <c r="D51" s="1464"/>
      <c r="E51" s="1513"/>
      <c r="F51" s="1513"/>
      <c r="G51" s="1513"/>
      <c r="H51" s="2982"/>
      <c r="I51" s="1513"/>
      <c r="J51" s="1464"/>
      <c r="K51" s="1464"/>
      <c r="L51" s="1464"/>
      <c r="M51" s="1464"/>
      <c r="N51" s="1464"/>
      <c r="O51" s="1464"/>
      <c r="P51" s="1464"/>
      <c r="Q51" s="1464"/>
      <c r="R51" s="1464"/>
      <c r="S51" s="1464"/>
      <c r="T51" s="1464"/>
      <c r="U51" s="1464"/>
      <c r="V51" s="1464"/>
      <c r="W51" s="1464"/>
      <c r="X51" s="1464"/>
      <c r="Y51" s="1464"/>
      <c r="Z51" s="1464"/>
      <c r="AA51" s="1464"/>
    </row>
    <row r="52" spans="1:27" ht="39.75" customHeight="1">
      <c r="A52" s="1464"/>
      <c r="B52" s="1464"/>
      <c r="C52" s="1464"/>
      <c r="D52" s="1464"/>
      <c r="E52" s="1513"/>
      <c r="F52" s="1513"/>
      <c r="G52" s="1513"/>
      <c r="H52" s="2885"/>
      <c r="I52" s="1513"/>
      <c r="J52" s="1464"/>
      <c r="K52" s="1464"/>
      <c r="L52" s="1464"/>
      <c r="M52" s="1464"/>
      <c r="N52" s="1464"/>
      <c r="O52" s="1464"/>
      <c r="P52" s="1464"/>
      <c r="Q52" s="1464"/>
      <c r="R52" s="1464"/>
      <c r="S52" s="1464"/>
      <c r="T52" s="1464"/>
      <c r="U52" s="1464"/>
      <c r="V52" s="1464"/>
      <c r="W52" s="1464"/>
      <c r="X52" s="1464"/>
      <c r="Y52" s="1464"/>
      <c r="Z52" s="1464"/>
      <c r="AA52" s="1464"/>
    </row>
    <row r="53" spans="1:27" ht="74.25" customHeight="1">
      <c r="A53" s="1464"/>
      <c r="B53" s="1464"/>
      <c r="C53" s="1464"/>
      <c r="D53" s="1464"/>
      <c r="E53" s="2983" t="s">
        <v>1735</v>
      </c>
      <c r="F53" s="2984"/>
      <c r="G53" s="2984"/>
      <c r="H53" s="2984"/>
      <c r="I53" s="1513"/>
      <c r="J53" s="1464"/>
      <c r="K53" s="1464"/>
      <c r="L53" s="1464"/>
      <c r="M53" s="1464"/>
      <c r="N53" s="1464"/>
      <c r="O53" s="1464"/>
      <c r="P53" s="1464"/>
      <c r="Q53" s="1464"/>
      <c r="R53" s="1464"/>
      <c r="S53" s="1464"/>
      <c r="T53" s="1464"/>
      <c r="U53" s="1464"/>
      <c r="V53" s="1464"/>
      <c r="W53" s="1464"/>
      <c r="X53" s="1464"/>
      <c r="Y53" s="1464"/>
      <c r="Z53" s="1464"/>
      <c r="AA53" s="1464"/>
    </row>
    <row r="54" spans="1:27" ht="15.5">
      <c r="A54" s="1464"/>
      <c r="B54" s="1466" t="s">
        <v>648</v>
      </c>
      <c r="C54" s="1464"/>
      <c r="D54" s="1464"/>
      <c r="E54" s="2985" t="s">
        <v>155</v>
      </c>
      <c r="F54" s="2874"/>
      <c r="G54" s="2874"/>
      <c r="H54" s="2874"/>
      <c r="I54" s="1466"/>
      <c r="J54" s="1464"/>
      <c r="K54" s="1464"/>
      <c r="L54" s="1464"/>
      <c r="M54" s="1464"/>
      <c r="N54" s="1464"/>
      <c r="O54" s="1464"/>
      <c r="P54" s="1464"/>
      <c r="Q54" s="1464"/>
      <c r="R54" s="1464"/>
      <c r="S54" s="1464"/>
      <c r="T54" s="1464"/>
      <c r="U54" s="1464"/>
      <c r="V54" s="1464"/>
      <c r="W54" s="1464"/>
      <c r="X54" s="1464"/>
      <c r="Y54" s="1464"/>
      <c r="Z54" s="1464"/>
      <c r="AA54" s="1464"/>
    </row>
    <row r="55" spans="1:27" ht="15.5">
      <c r="A55" s="1464"/>
      <c r="B55" s="1513"/>
      <c r="C55" s="1464"/>
      <c r="D55" s="1464"/>
      <c r="E55" s="1464"/>
      <c r="F55" s="1464"/>
      <c r="G55" s="1464"/>
      <c r="H55" s="1463"/>
      <c r="I55" s="1464"/>
      <c r="J55" s="1464"/>
      <c r="K55" s="1464"/>
      <c r="L55" s="1464"/>
      <c r="M55" s="1464"/>
      <c r="N55" s="1464"/>
      <c r="O55" s="1464"/>
      <c r="P55" s="1464"/>
      <c r="Q55" s="1464"/>
      <c r="R55" s="1464"/>
      <c r="S55" s="1464"/>
      <c r="T55" s="1464"/>
      <c r="U55" s="1464"/>
      <c r="V55" s="1464"/>
      <c r="W55" s="1464"/>
      <c r="X55" s="1464"/>
      <c r="Y55" s="1464"/>
      <c r="Z55" s="1464"/>
      <c r="AA55" s="1464"/>
    </row>
    <row r="56" spans="1:27" ht="14.5">
      <c r="A56" s="1464"/>
      <c r="B56" s="1464"/>
      <c r="C56" s="1464"/>
      <c r="D56" s="1464"/>
      <c r="E56" s="1464"/>
      <c r="F56" s="1464"/>
      <c r="G56" s="1464"/>
      <c r="H56" s="1463"/>
      <c r="I56" s="1464"/>
      <c r="J56" s="1464"/>
      <c r="K56" s="1464"/>
      <c r="L56" s="1464"/>
      <c r="M56" s="1464"/>
      <c r="N56" s="1464"/>
      <c r="O56" s="1464"/>
      <c r="P56" s="1464"/>
      <c r="Q56" s="1464"/>
      <c r="R56" s="1464"/>
      <c r="S56" s="1464"/>
      <c r="T56" s="1464"/>
      <c r="U56" s="1464"/>
      <c r="V56" s="1464"/>
      <c r="W56" s="1464"/>
      <c r="X56" s="1464"/>
      <c r="Y56" s="1464"/>
      <c r="Z56" s="1464"/>
      <c r="AA56" s="1464"/>
    </row>
    <row r="57" spans="1:27" ht="14.5">
      <c r="A57" s="1464"/>
      <c r="B57" s="1464"/>
      <c r="C57" s="1464"/>
      <c r="D57" s="1464"/>
      <c r="E57" s="1464"/>
      <c r="F57" s="1464"/>
      <c r="G57" s="1464"/>
      <c r="H57" s="1463"/>
      <c r="I57" s="1464"/>
      <c r="J57" s="1464"/>
      <c r="K57" s="1464"/>
      <c r="L57" s="1464"/>
      <c r="M57" s="1464"/>
      <c r="N57" s="1464"/>
      <c r="O57" s="1464"/>
      <c r="P57" s="1464"/>
      <c r="Q57" s="1464"/>
      <c r="R57" s="1464"/>
      <c r="S57" s="1464"/>
      <c r="T57" s="1464"/>
      <c r="U57" s="1464"/>
      <c r="V57" s="1464"/>
      <c r="W57" s="1464"/>
      <c r="X57" s="1464"/>
      <c r="Y57" s="1464"/>
      <c r="Z57" s="1464"/>
      <c r="AA57" s="1464"/>
    </row>
    <row r="58" spans="1:27" ht="14.5">
      <c r="A58" s="1464"/>
      <c r="B58" s="1464"/>
      <c r="C58" s="1464"/>
      <c r="D58" s="1464"/>
      <c r="E58" s="1464"/>
      <c r="F58" s="1464"/>
      <c r="G58" s="1464"/>
      <c r="H58" s="1463"/>
      <c r="I58" s="1464"/>
      <c r="J58" s="1464"/>
      <c r="K58" s="1464"/>
      <c r="L58" s="1464"/>
      <c r="M58" s="1464"/>
      <c r="N58" s="1464"/>
      <c r="O58" s="1464"/>
      <c r="P58" s="1464"/>
      <c r="Q58" s="1464"/>
      <c r="R58" s="1464"/>
      <c r="S58" s="1464"/>
      <c r="T58" s="1464"/>
      <c r="U58" s="1464"/>
      <c r="V58" s="1464"/>
      <c r="W58" s="1464"/>
      <c r="X58" s="1464"/>
      <c r="Y58" s="1464"/>
      <c r="Z58" s="1464"/>
      <c r="AA58" s="1464"/>
    </row>
    <row r="59" spans="1:27" ht="14.5">
      <c r="A59" s="1464"/>
      <c r="B59" s="1464"/>
      <c r="C59" s="1464"/>
      <c r="D59" s="1464"/>
      <c r="E59" s="1464"/>
      <c r="F59" s="1464"/>
      <c r="G59" s="2986"/>
      <c r="H59" s="2874"/>
      <c r="I59" s="1464"/>
      <c r="J59" s="1464"/>
      <c r="K59" s="1464"/>
      <c r="L59" s="1464"/>
      <c r="M59" s="1464"/>
      <c r="N59" s="1464"/>
      <c r="O59" s="1464"/>
      <c r="P59" s="1464"/>
      <c r="Q59" s="1464"/>
      <c r="R59" s="1464"/>
      <c r="S59" s="1464"/>
      <c r="T59" s="1464"/>
      <c r="U59" s="1464"/>
      <c r="V59" s="1464"/>
      <c r="W59" s="1464"/>
      <c r="X59" s="1464"/>
      <c r="Y59" s="1464"/>
      <c r="Z59" s="1464"/>
      <c r="AA59" s="1464"/>
    </row>
    <row r="60" spans="1:27" ht="16.5">
      <c r="A60" s="1464"/>
      <c r="B60" s="1464"/>
      <c r="C60" s="1464"/>
      <c r="D60" s="1464"/>
      <c r="E60" s="2986"/>
      <c r="F60" s="2874"/>
      <c r="G60" s="2874"/>
      <c r="H60" s="2874"/>
      <c r="I60" s="1514"/>
      <c r="J60" s="1464"/>
      <c r="K60" s="1464"/>
      <c r="L60" s="1464"/>
      <c r="M60" s="1464"/>
      <c r="N60" s="1464"/>
      <c r="O60" s="1464"/>
      <c r="P60" s="1464"/>
      <c r="Q60" s="1464"/>
      <c r="R60" s="1464"/>
      <c r="S60" s="1464"/>
      <c r="T60" s="1464"/>
      <c r="U60" s="1464"/>
      <c r="V60" s="1464"/>
      <c r="W60" s="1464"/>
      <c r="X60" s="1464"/>
      <c r="Y60" s="1464"/>
      <c r="Z60" s="1464"/>
      <c r="AA60" s="1464"/>
    </row>
    <row r="61" spans="1:27" ht="14.5">
      <c r="A61" s="1464"/>
      <c r="B61" s="1464"/>
      <c r="C61" s="1464"/>
      <c r="D61" s="1464"/>
      <c r="E61" s="1464"/>
      <c r="F61" s="1464"/>
      <c r="G61" s="1464"/>
      <c r="H61" s="1463"/>
      <c r="I61" s="1464"/>
      <c r="J61" s="1464"/>
      <c r="K61" s="1464"/>
      <c r="L61" s="1464"/>
      <c r="M61" s="1464"/>
      <c r="N61" s="1464"/>
      <c r="O61" s="1464"/>
      <c r="P61" s="1464"/>
      <c r="Q61" s="1464"/>
      <c r="R61" s="1464"/>
      <c r="S61" s="1464"/>
      <c r="T61" s="1464"/>
      <c r="U61" s="1464"/>
      <c r="V61" s="1464"/>
      <c r="W61" s="1464"/>
      <c r="X61" s="1464"/>
      <c r="Y61" s="1464"/>
      <c r="Z61" s="1464"/>
      <c r="AA61" s="1464"/>
    </row>
    <row r="62" spans="1:27" ht="14.5">
      <c r="A62" s="1464"/>
      <c r="B62" s="1464"/>
      <c r="C62" s="1464"/>
      <c r="D62" s="1464"/>
      <c r="E62" s="1464"/>
      <c r="F62" s="1464"/>
      <c r="G62" s="1464"/>
      <c r="H62" s="1463"/>
      <c r="I62" s="1464"/>
      <c r="J62" s="1464"/>
      <c r="K62" s="1464"/>
      <c r="L62" s="1464"/>
      <c r="M62" s="1464"/>
      <c r="N62" s="1464"/>
      <c r="O62" s="1464"/>
      <c r="P62" s="1464"/>
      <c r="Q62" s="1464"/>
      <c r="R62" s="1464"/>
      <c r="S62" s="1464"/>
      <c r="T62" s="1464"/>
      <c r="U62" s="1464"/>
      <c r="V62" s="1464"/>
      <c r="W62" s="1464"/>
      <c r="X62" s="1464"/>
      <c r="Y62" s="1464"/>
      <c r="Z62" s="1464"/>
      <c r="AA62" s="1464"/>
    </row>
    <row r="63" spans="1:27" ht="14.5">
      <c r="A63" s="1464"/>
      <c r="B63" s="1464"/>
      <c r="C63" s="1464"/>
      <c r="D63" s="1464"/>
      <c r="E63" s="1464"/>
      <c r="F63" s="1464"/>
      <c r="G63" s="1464"/>
      <c r="H63" s="1463"/>
      <c r="I63" s="1464"/>
      <c r="J63" s="1464"/>
      <c r="K63" s="1464"/>
      <c r="L63" s="1464"/>
      <c r="M63" s="1464"/>
      <c r="N63" s="1464"/>
      <c r="O63" s="1464"/>
      <c r="P63" s="1464"/>
      <c r="Q63" s="1464"/>
      <c r="R63" s="1464"/>
      <c r="S63" s="1464"/>
      <c r="T63" s="1464"/>
      <c r="U63" s="1464"/>
      <c r="V63" s="1464"/>
      <c r="W63" s="1464"/>
      <c r="X63" s="1464"/>
      <c r="Y63" s="1464"/>
      <c r="Z63" s="1464"/>
      <c r="AA63" s="1464"/>
    </row>
    <row r="64" spans="1:27" ht="14.5">
      <c r="A64" s="1464"/>
      <c r="B64" s="1464"/>
      <c r="C64" s="1464"/>
      <c r="D64" s="1464"/>
      <c r="E64" s="1464"/>
      <c r="F64" s="1464"/>
      <c r="G64" s="1464"/>
      <c r="H64" s="1463"/>
      <c r="I64" s="1464"/>
      <c r="J64" s="1464"/>
      <c r="K64" s="1464"/>
      <c r="L64" s="1464"/>
      <c r="M64" s="1464"/>
      <c r="N64" s="1464"/>
      <c r="O64" s="1464"/>
      <c r="P64" s="1464"/>
      <c r="Q64" s="1464"/>
      <c r="R64" s="1464"/>
      <c r="S64" s="1464"/>
      <c r="T64" s="1464"/>
      <c r="U64" s="1464"/>
      <c r="V64" s="1464"/>
      <c r="W64" s="1464"/>
      <c r="X64" s="1464"/>
      <c r="Y64" s="1464"/>
      <c r="Z64" s="1464"/>
      <c r="AA64" s="1464"/>
    </row>
    <row r="65" spans="1:27" ht="14.5">
      <c r="A65" s="1464"/>
      <c r="B65" s="1464"/>
      <c r="C65" s="1464"/>
      <c r="D65" s="1464"/>
      <c r="E65" s="1464"/>
      <c r="F65" s="1464"/>
      <c r="G65" s="1464"/>
      <c r="H65" s="1463"/>
      <c r="I65" s="1464"/>
      <c r="J65" s="1464"/>
      <c r="K65" s="1464"/>
      <c r="L65" s="1464"/>
      <c r="M65" s="1464"/>
      <c r="N65" s="1464"/>
      <c r="O65" s="1464"/>
      <c r="P65" s="1464"/>
      <c r="Q65" s="1464"/>
      <c r="R65" s="1464"/>
      <c r="S65" s="1464"/>
      <c r="T65" s="1464"/>
      <c r="U65" s="1464"/>
      <c r="V65" s="1464"/>
      <c r="W65" s="1464"/>
      <c r="X65" s="1464"/>
      <c r="Y65" s="1464"/>
      <c r="Z65" s="1464"/>
      <c r="AA65" s="1464"/>
    </row>
    <row r="66" spans="1:27" ht="14.5">
      <c r="A66" s="1464"/>
      <c r="B66" s="1464"/>
      <c r="C66" s="1464"/>
      <c r="D66" s="1464"/>
      <c r="E66" s="1464"/>
      <c r="F66" s="1464"/>
      <c r="G66" s="1464"/>
      <c r="H66" s="1463"/>
      <c r="I66" s="1464"/>
      <c r="J66" s="1464"/>
      <c r="K66" s="1464"/>
      <c r="L66" s="1464"/>
      <c r="M66" s="1464"/>
      <c r="N66" s="1464"/>
      <c r="O66" s="1464"/>
      <c r="P66" s="1464"/>
      <c r="Q66" s="1464"/>
      <c r="R66" s="1464"/>
      <c r="S66" s="1464"/>
      <c r="T66" s="1464"/>
      <c r="U66" s="1464"/>
      <c r="V66" s="1464"/>
      <c r="W66" s="1464"/>
      <c r="X66" s="1464"/>
      <c r="Y66" s="1464"/>
      <c r="Z66" s="1464"/>
      <c r="AA66" s="1464"/>
    </row>
    <row r="67" spans="1:27" ht="14.5">
      <c r="A67" s="1464"/>
      <c r="B67" s="1464"/>
      <c r="C67" s="1464"/>
      <c r="D67" s="1464"/>
      <c r="E67" s="1464"/>
      <c r="F67" s="1464"/>
      <c r="G67" s="1464"/>
      <c r="H67" s="1463"/>
      <c r="I67" s="1464"/>
      <c r="J67" s="1464"/>
      <c r="K67" s="1464"/>
      <c r="L67" s="1464"/>
      <c r="M67" s="1464"/>
      <c r="N67" s="1464"/>
      <c r="O67" s="1464"/>
      <c r="P67" s="1464"/>
      <c r="Q67" s="1464"/>
      <c r="R67" s="1464"/>
      <c r="S67" s="1464"/>
      <c r="T67" s="1464"/>
      <c r="U67" s="1464"/>
      <c r="V67" s="1464"/>
      <c r="W67" s="1464"/>
      <c r="X67" s="1464"/>
      <c r="Y67" s="1464"/>
      <c r="Z67" s="1464"/>
      <c r="AA67" s="1464"/>
    </row>
    <row r="68" spans="1:27" ht="14.5">
      <c r="A68" s="1464"/>
      <c r="B68" s="1464"/>
      <c r="C68" s="1464"/>
      <c r="D68" s="1464"/>
      <c r="E68" s="1464"/>
      <c r="F68" s="1464"/>
      <c r="G68" s="1464"/>
      <c r="H68" s="1463"/>
      <c r="I68" s="1464"/>
      <c r="J68" s="1464"/>
      <c r="K68" s="1464"/>
      <c r="L68" s="1464"/>
      <c r="M68" s="1464"/>
      <c r="N68" s="1464"/>
      <c r="O68" s="1464"/>
      <c r="P68" s="1464"/>
      <c r="Q68" s="1464"/>
      <c r="R68" s="1464"/>
      <c r="S68" s="1464"/>
      <c r="T68" s="1464"/>
      <c r="U68" s="1464"/>
      <c r="V68" s="1464"/>
      <c r="W68" s="1464"/>
      <c r="X68" s="1464"/>
      <c r="Y68" s="1464"/>
      <c r="Z68" s="1464"/>
      <c r="AA68" s="1464"/>
    </row>
    <row r="69" spans="1:27" ht="14.5">
      <c r="A69" s="1464"/>
      <c r="B69" s="1464"/>
      <c r="C69" s="1464"/>
      <c r="D69" s="1464"/>
      <c r="E69" s="1464"/>
      <c r="F69" s="1464"/>
      <c r="G69" s="1464"/>
      <c r="H69" s="1463"/>
      <c r="I69" s="1464"/>
      <c r="J69" s="1464"/>
      <c r="K69" s="1464"/>
      <c r="L69" s="1464"/>
      <c r="M69" s="1464"/>
      <c r="N69" s="1464"/>
      <c r="O69" s="1464"/>
      <c r="P69" s="1464"/>
      <c r="Q69" s="1464"/>
      <c r="R69" s="1464"/>
      <c r="S69" s="1464"/>
      <c r="T69" s="1464"/>
      <c r="U69" s="1464"/>
      <c r="V69" s="1464"/>
      <c r="W69" s="1464"/>
      <c r="X69" s="1464"/>
      <c r="Y69" s="1464"/>
      <c r="Z69" s="1464"/>
      <c r="AA69" s="1464"/>
    </row>
    <row r="70" spans="1:27" ht="14.5">
      <c r="A70" s="1464"/>
      <c r="B70" s="1464"/>
      <c r="C70" s="1464"/>
      <c r="D70" s="1464"/>
      <c r="E70" s="1464"/>
      <c r="F70" s="1464"/>
      <c r="G70" s="1464"/>
      <c r="H70" s="1463"/>
      <c r="I70" s="1464"/>
      <c r="J70" s="1464"/>
      <c r="K70" s="1464"/>
      <c r="L70" s="1464"/>
      <c r="M70" s="1464"/>
      <c r="N70" s="1464"/>
      <c r="O70" s="1464"/>
      <c r="P70" s="1464"/>
      <c r="Q70" s="1464"/>
      <c r="R70" s="1464"/>
      <c r="S70" s="1464"/>
      <c r="T70" s="1464"/>
      <c r="U70" s="1464"/>
      <c r="V70" s="1464"/>
      <c r="W70" s="1464"/>
      <c r="X70" s="1464"/>
      <c r="Y70" s="1464"/>
      <c r="Z70" s="1464"/>
      <c r="AA70" s="1464"/>
    </row>
    <row r="71" spans="1:27" ht="14.5">
      <c r="A71" s="1464"/>
      <c r="B71" s="1464"/>
      <c r="C71" s="1464"/>
      <c r="D71" s="1464"/>
      <c r="E71" s="1464"/>
      <c r="F71" s="1464"/>
      <c r="G71" s="1464"/>
      <c r="H71" s="1463"/>
      <c r="I71" s="1464"/>
      <c r="J71" s="1464"/>
      <c r="K71" s="1464"/>
      <c r="L71" s="1464"/>
      <c r="M71" s="1464"/>
      <c r="N71" s="1464"/>
      <c r="O71" s="1464"/>
      <c r="P71" s="1464"/>
      <c r="Q71" s="1464"/>
      <c r="R71" s="1464"/>
      <c r="S71" s="1464"/>
      <c r="T71" s="1464"/>
      <c r="U71" s="1464"/>
      <c r="V71" s="1464"/>
      <c r="W71" s="1464"/>
      <c r="X71" s="1464"/>
      <c r="Y71" s="1464"/>
      <c r="Z71" s="1464"/>
      <c r="AA71" s="1464"/>
    </row>
    <row r="72" spans="1:27" ht="14.5">
      <c r="A72" s="1464"/>
      <c r="B72" s="1464"/>
      <c r="C72" s="1464"/>
      <c r="D72" s="1464"/>
      <c r="E72" s="1464"/>
      <c r="F72" s="1464"/>
      <c r="G72" s="1464"/>
      <c r="H72" s="1463"/>
      <c r="I72" s="1464"/>
      <c r="J72" s="1464"/>
      <c r="K72" s="1464"/>
      <c r="L72" s="1464"/>
      <c r="M72" s="1464"/>
      <c r="N72" s="1464"/>
      <c r="O72" s="1464"/>
      <c r="P72" s="1464"/>
      <c r="Q72" s="1464"/>
      <c r="R72" s="1464"/>
      <c r="S72" s="1464"/>
      <c r="T72" s="1464"/>
      <c r="U72" s="1464"/>
      <c r="V72" s="1464"/>
      <c r="W72" s="1464"/>
      <c r="X72" s="1464"/>
      <c r="Y72" s="1464"/>
      <c r="Z72" s="1464"/>
      <c r="AA72" s="1464"/>
    </row>
    <row r="73" spans="1:27" ht="14.5">
      <c r="A73" s="1464"/>
      <c r="B73" s="1464"/>
      <c r="C73" s="1464"/>
      <c r="D73" s="1464"/>
      <c r="E73" s="1464"/>
      <c r="F73" s="1464"/>
      <c r="G73" s="1464"/>
      <c r="H73" s="1463"/>
      <c r="I73" s="1464"/>
      <c r="J73" s="1464"/>
      <c r="K73" s="1464"/>
      <c r="L73" s="1464"/>
      <c r="M73" s="1464"/>
      <c r="N73" s="1464"/>
      <c r="O73" s="1464"/>
      <c r="P73" s="1464"/>
      <c r="Q73" s="1464"/>
      <c r="R73" s="1464"/>
      <c r="S73" s="1464"/>
      <c r="T73" s="1464"/>
      <c r="U73" s="1464"/>
      <c r="V73" s="1464"/>
      <c r="W73" s="1464"/>
      <c r="X73" s="1464"/>
      <c r="Y73" s="1464"/>
      <c r="Z73" s="1464"/>
      <c r="AA73" s="1464"/>
    </row>
    <row r="74" spans="1:27" ht="14.5">
      <c r="A74" s="1464"/>
      <c r="B74" s="1464"/>
      <c r="C74" s="1464"/>
      <c r="D74" s="1464"/>
      <c r="E74" s="1464"/>
      <c r="F74" s="1464"/>
      <c r="G74" s="1464"/>
      <c r="H74" s="1463"/>
      <c r="I74" s="1464"/>
      <c r="J74" s="1464"/>
      <c r="K74" s="1464"/>
      <c r="L74" s="1464"/>
      <c r="M74" s="1464"/>
      <c r="N74" s="1464"/>
      <c r="O74" s="1464"/>
      <c r="P74" s="1464"/>
      <c r="Q74" s="1464"/>
      <c r="R74" s="1464"/>
      <c r="S74" s="1464"/>
      <c r="T74" s="1464"/>
      <c r="U74" s="1464"/>
      <c r="V74" s="1464"/>
      <c r="W74" s="1464"/>
      <c r="X74" s="1464"/>
      <c r="Y74" s="1464"/>
      <c r="Z74" s="1464"/>
      <c r="AA74" s="1464"/>
    </row>
    <row r="75" spans="1:27" ht="14.5">
      <c r="A75" s="1464"/>
      <c r="B75" s="1464"/>
      <c r="C75" s="1464"/>
      <c r="D75" s="1464"/>
      <c r="E75" s="1464"/>
      <c r="F75" s="1464"/>
      <c r="G75" s="1464"/>
      <c r="H75" s="1463"/>
      <c r="I75" s="1464"/>
      <c r="J75" s="1464"/>
      <c r="K75" s="1464"/>
      <c r="L75" s="1464"/>
      <c r="M75" s="1464"/>
      <c r="N75" s="1464"/>
      <c r="O75" s="1464"/>
      <c r="P75" s="1464"/>
      <c r="Q75" s="1464"/>
      <c r="R75" s="1464"/>
      <c r="S75" s="1464"/>
      <c r="T75" s="1464"/>
      <c r="U75" s="1464"/>
      <c r="V75" s="1464"/>
      <c r="W75" s="1464"/>
      <c r="X75" s="1464"/>
      <c r="Y75" s="1464"/>
      <c r="Z75" s="1464"/>
      <c r="AA75" s="1464"/>
    </row>
    <row r="76" spans="1:27" ht="14.5">
      <c r="A76" s="1464"/>
      <c r="B76" s="1464"/>
      <c r="C76" s="1464"/>
      <c r="D76" s="1464"/>
      <c r="E76" s="1464"/>
      <c r="F76" s="1464"/>
      <c r="G76" s="1464"/>
      <c r="H76" s="1463"/>
      <c r="I76" s="1464"/>
      <c r="J76" s="1464"/>
      <c r="K76" s="1464"/>
      <c r="L76" s="1464"/>
      <c r="M76" s="1464"/>
      <c r="N76" s="1464"/>
      <c r="O76" s="1464"/>
      <c r="P76" s="1464"/>
      <c r="Q76" s="1464"/>
      <c r="R76" s="1464"/>
      <c r="S76" s="1464"/>
      <c r="T76" s="1464"/>
      <c r="U76" s="1464"/>
      <c r="V76" s="1464"/>
      <c r="W76" s="1464"/>
      <c r="X76" s="1464"/>
      <c r="Y76" s="1464"/>
      <c r="Z76" s="1464"/>
      <c r="AA76" s="1464"/>
    </row>
    <row r="77" spans="1:27" ht="14.5">
      <c r="A77" s="1464"/>
      <c r="B77" s="1464"/>
      <c r="C77" s="1464"/>
      <c r="D77" s="1464"/>
      <c r="E77" s="1464"/>
      <c r="F77" s="1464"/>
      <c r="G77" s="1464"/>
      <c r="H77" s="1463"/>
      <c r="I77" s="1464"/>
      <c r="J77" s="1464"/>
      <c r="K77" s="1464"/>
      <c r="L77" s="1464"/>
      <c r="M77" s="1464"/>
      <c r="N77" s="1464"/>
      <c r="O77" s="1464"/>
      <c r="P77" s="1464"/>
      <c r="Q77" s="1464"/>
      <c r="R77" s="1464"/>
      <c r="S77" s="1464"/>
      <c r="T77" s="1464"/>
      <c r="U77" s="1464"/>
      <c r="V77" s="1464"/>
      <c r="W77" s="1464"/>
      <c r="X77" s="1464"/>
      <c r="Y77" s="1464"/>
      <c r="Z77" s="1464"/>
      <c r="AA77" s="1464"/>
    </row>
    <row r="78" spans="1:27" ht="14.5">
      <c r="A78" s="1464"/>
      <c r="B78" s="1464"/>
      <c r="C78" s="1464"/>
      <c r="D78" s="1464"/>
      <c r="E78" s="1464"/>
      <c r="F78" s="1464"/>
      <c r="G78" s="1464"/>
      <c r="H78" s="1463"/>
      <c r="I78" s="1464"/>
      <c r="J78" s="1464"/>
      <c r="K78" s="1464"/>
      <c r="L78" s="1464"/>
      <c r="M78" s="1464"/>
      <c r="N78" s="1464"/>
      <c r="O78" s="1464"/>
      <c r="P78" s="1464"/>
      <c r="Q78" s="1464"/>
      <c r="R78" s="1464"/>
      <c r="S78" s="1464"/>
      <c r="T78" s="1464"/>
      <c r="U78" s="1464"/>
      <c r="V78" s="1464"/>
      <c r="W78" s="1464"/>
      <c r="X78" s="1464"/>
      <c r="Y78" s="1464"/>
      <c r="Z78" s="1464"/>
      <c r="AA78" s="1464"/>
    </row>
    <row r="79" spans="1:27" ht="14.5">
      <c r="A79" s="1464"/>
      <c r="B79" s="1464"/>
      <c r="C79" s="1464"/>
      <c r="D79" s="1464"/>
      <c r="E79" s="1464"/>
      <c r="F79" s="1464"/>
      <c r="G79" s="1464"/>
      <c r="H79" s="1463"/>
      <c r="I79" s="1464"/>
      <c r="J79" s="1464"/>
      <c r="K79" s="1464"/>
      <c r="L79" s="1464"/>
      <c r="M79" s="1464"/>
      <c r="N79" s="1464"/>
      <c r="O79" s="1464"/>
      <c r="P79" s="1464"/>
      <c r="Q79" s="1464"/>
      <c r="R79" s="1464"/>
      <c r="S79" s="1464"/>
      <c r="T79" s="1464"/>
      <c r="U79" s="1464"/>
      <c r="V79" s="1464"/>
      <c r="W79" s="1464"/>
      <c r="X79" s="1464"/>
      <c r="Y79" s="1464"/>
      <c r="Z79" s="1464"/>
      <c r="AA79" s="1464"/>
    </row>
    <row r="80" spans="1:27" ht="14.5">
      <c r="A80" s="1464"/>
      <c r="B80" s="1464"/>
      <c r="C80" s="1464"/>
      <c r="D80" s="1464"/>
      <c r="E80" s="1464"/>
      <c r="F80" s="1464"/>
      <c r="G80" s="1464"/>
      <c r="H80" s="1463"/>
      <c r="I80" s="1464"/>
      <c r="J80" s="1464"/>
      <c r="K80" s="1464"/>
      <c r="L80" s="1464"/>
      <c r="M80" s="1464"/>
      <c r="N80" s="1464"/>
      <c r="O80" s="1464"/>
      <c r="P80" s="1464"/>
      <c r="Q80" s="1464"/>
      <c r="R80" s="1464"/>
      <c r="S80" s="1464"/>
      <c r="T80" s="1464"/>
      <c r="U80" s="1464"/>
      <c r="V80" s="1464"/>
      <c r="W80" s="1464"/>
      <c r="X80" s="1464"/>
      <c r="Y80" s="1464"/>
      <c r="Z80" s="1464"/>
      <c r="AA80" s="1464"/>
    </row>
    <row r="81" spans="1:27" ht="14.5">
      <c r="A81" s="1464"/>
      <c r="B81" s="1464"/>
      <c r="C81" s="1464"/>
      <c r="D81" s="1464"/>
      <c r="E81" s="1464"/>
      <c r="F81" s="1464"/>
      <c r="G81" s="1464"/>
      <c r="H81" s="1463"/>
      <c r="I81" s="1464"/>
      <c r="J81" s="1464"/>
      <c r="K81" s="1464"/>
      <c r="L81" s="1464"/>
      <c r="M81" s="1464"/>
      <c r="N81" s="1464"/>
      <c r="O81" s="1464"/>
      <c r="P81" s="1464"/>
      <c r="Q81" s="1464"/>
      <c r="R81" s="1464"/>
      <c r="S81" s="1464"/>
      <c r="T81" s="1464"/>
      <c r="U81" s="1464"/>
      <c r="V81" s="1464"/>
      <c r="W81" s="1464"/>
      <c r="X81" s="1464"/>
      <c r="Y81" s="1464"/>
      <c r="Z81" s="1464"/>
      <c r="AA81" s="1464"/>
    </row>
    <row r="82" spans="1:27" ht="14.5">
      <c r="A82" s="1464"/>
      <c r="B82" s="1464"/>
      <c r="C82" s="1464"/>
      <c r="D82" s="1464"/>
      <c r="E82" s="1464"/>
      <c r="F82" s="1464"/>
      <c r="G82" s="1464"/>
      <c r="H82" s="1463"/>
      <c r="I82" s="1464"/>
      <c r="J82" s="1464"/>
      <c r="K82" s="1464"/>
      <c r="L82" s="1464"/>
      <c r="M82" s="1464"/>
      <c r="N82" s="1464"/>
      <c r="O82" s="1464"/>
      <c r="P82" s="1464"/>
      <c r="Q82" s="1464"/>
      <c r="R82" s="1464"/>
      <c r="S82" s="1464"/>
      <c r="T82" s="1464"/>
      <c r="U82" s="1464"/>
      <c r="V82" s="1464"/>
      <c r="W82" s="1464"/>
      <c r="X82" s="1464"/>
      <c r="Y82" s="1464"/>
      <c r="Z82" s="1464"/>
      <c r="AA82" s="1464"/>
    </row>
    <row r="83" spans="1:27" ht="14.5">
      <c r="A83" s="1464"/>
      <c r="B83" s="1464"/>
      <c r="C83" s="1464"/>
      <c r="D83" s="1464"/>
      <c r="E83" s="1464"/>
      <c r="F83" s="1464"/>
      <c r="G83" s="1464"/>
      <c r="H83" s="1463"/>
      <c r="I83" s="1464"/>
      <c r="J83" s="1464"/>
      <c r="K83" s="1464"/>
      <c r="L83" s="1464"/>
      <c r="M83" s="1464"/>
      <c r="N83" s="1464"/>
      <c r="O83" s="1464"/>
      <c r="P83" s="1464"/>
      <c r="Q83" s="1464"/>
      <c r="R83" s="1464"/>
      <c r="S83" s="1464"/>
      <c r="T83" s="1464"/>
      <c r="U83" s="1464"/>
      <c r="V83" s="1464"/>
      <c r="W83" s="1464"/>
      <c r="X83" s="1464"/>
      <c r="Y83" s="1464"/>
      <c r="Z83" s="1464"/>
      <c r="AA83" s="1464"/>
    </row>
    <row r="84" spans="1:27" ht="14.5">
      <c r="A84" s="1464"/>
      <c r="B84" s="1464"/>
      <c r="C84" s="1464"/>
      <c r="D84" s="1464"/>
      <c r="E84" s="1464"/>
      <c r="F84" s="1464"/>
      <c r="G84" s="1464"/>
      <c r="H84" s="1463"/>
      <c r="I84" s="1464"/>
      <c r="J84" s="1464"/>
      <c r="K84" s="1464"/>
      <c r="L84" s="1464"/>
      <c r="M84" s="1464"/>
      <c r="N84" s="1464"/>
      <c r="O84" s="1464"/>
      <c r="P84" s="1464"/>
      <c r="Q84" s="1464"/>
      <c r="R84" s="1464"/>
      <c r="S84" s="1464"/>
      <c r="T84" s="1464"/>
      <c r="U84" s="1464"/>
      <c r="V84" s="1464"/>
      <c r="W84" s="1464"/>
      <c r="X84" s="1464"/>
      <c r="Y84" s="1464"/>
      <c r="Z84" s="1464"/>
      <c r="AA84" s="1464"/>
    </row>
    <row r="85" spans="1:27" ht="14.5">
      <c r="A85" s="1464"/>
      <c r="B85" s="1464"/>
      <c r="C85" s="1464"/>
      <c r="D85" s="1464"/>
      <c r="E85" s="1464"/>
      <c r="F85" s="1464"/>
      <c r="G85" s="1464"/>
      <c r="H85" s="1463"/>
      <c r="I85" s="1464"/>
      <c r="J85" s="1464"/>
      <c r="K85" s="1464"/>
      <c r="L85" s="1464"/>
      <c r="M85" s="1464"/>
      <c r="N85" s="1464"/>
      <c r="O85" s="1464"/>
      <c r="P85" s="1464"/>
      <c r="Q85" s="1464"/>
      <c r="R85" s="1464"/>
      <c r="S85" s="1464"/>
      <c r="T85" s="1464"/>
      <c r="U85" s="1464"/>
      <c r="V85" s="1464"/>
      <c r="W85" s="1464"/>
      <c r="X85" s="1464"/>
      <c r="Y85" s="1464"/>
      <c r="Z85" s="1464"/>
      <c r="AA85" s="1464"/>
    </row>
    <row r="86" spans="1:27" ht="14.5">
      <c r="A86" s="1464"/>
      <c r="B86" s="1464"/>
      <c r="C86" s="1464"/>
      <c r="D86" s="1464"/>
      <c r="E86" s="1464"/>
      <c r="F86" s="1464"/>
      <c r="G86" s="1464"/>
      <c r="H86" s="1463"/>
      <c r="I86" s="1464"/>
      <c r="J86" s="1464"/>
      <c r="K86" s="1464"/>
      <c r="L86" s="1464"/>
      <c r="M86" s="1464"/>
      <c r="N86" s="1464"/>
      <c r="O86" s="1464"/>
      <c r="P86" s="1464"/>
      <c r="Q86" s="1464"/>
      <c r="R86" s="1464"/>
      <c r="S86" s="1464"/>
      <c r="T86" s="1464"/>
      <c r="U86" s="1464"/>
      <c r="V86" s="1464"/>
      <c r="W86" s="1464"/>
      <c r="X86" s="1464"/>
      <c r="Y86" s="1464"/>
      <c r="Z86" s="1464"/>
      <c r="AA86" s="1464"/>
    </row>
    <row r="87" spans="1:27" ht="14.5">
      <c r="A87" s="1464"/>
      <c r="B87" s="1464"/>
      <c r="C87" s="1464"/>
      <c r="D87" s="1464"/>
      <c r="E87" s="1464"/>
      <c r="F87" s="1464"/>
      <c r="G87" s="1464"/>
      <c r="H87" s="1463"/>
      <c r="I87" s="1464"/>
      <c r="J87" s="1464"/>
      <c r="K87" s="1464"/>
      <c r="L87" s="1464"/>
      <c r="M87" s="1464"/>
      <c r="N87" s="1464"/>
      <c r="O87" s="1464"/>
      <c r="P87" s="1464"/>
      <c r="Q87" s="1464"/>
      <c r="R87" s="1464"/>
      <c r="S87" s="1464"/>
      <c r="T87" s="1464"/>
      <c r="U87" s="1464"/>
      <c r="V87" s="1464"/>
      <c r="W87" s="1464"/>
      <c r="X87" s="1464"/>
      <c r="Y87" s="1464"/>
      <c r="Z87" s="1464"/>
      <c r="AA87" s="1464"/>
    </row>
    <row r="88" spans="1:27" ht="14.5">
      <c r="A88" s="1464"/>
      <c r="B88" s="1464"/>
      <c r="C88" s="1464"/>
      <c r="D88" s="1464"/>
      <c r="E88" s="1464"/>
      <c r="F88" s="1464"/>
      <c r="G88" s="1464"/>
      <c r="H88" s="1463"/>
      <c r="I88" s="1464"/>
      <c r="J88" s="1464"/>
      <c r="K88" s="1464"/>
      <c r="L88" s="1464"/>
      <c r="M88" s="1464"/>
      <c r="N88" s="1464"/>
      <c r="O88" s="1464"/>
      <c r="P88" s="1464"/>
      <c r="Q88" s="1464"/>
      <c r="R88" s="1464"/>
      <c r="S88" s="1464"/>
      <c r="T88" s="1464"/>
      <c r="U88" s="1464"/>
      <c r="V88" s="1464"/>
      <c r="W88" s="1464"/>
      <c r="X88" s="1464"/>
      <c r="Y88" s="1464"/>
      <c r="Z88" s="1464"/>
      <c r="AA88" s="1464"/>
    </row>
    <row r="89" spans="1:27" ht="14.5">
      <c r="A89" s="1464"/>
      <c r="B89" s="1464"/>
      <c r="C89" s="1464"/>
      <c r="D89" s="1464"/>
      <c r="E89" s="1464"/>
      <c r="F89" s="1464"/>
      <c r="G89" s="1464"/>
      <c r="H89" s="1463"/>
      <c r="I89" s="1464"/>
      <c r="J89" s="1464"/>
      <c r="K89" s="1464"/>
      <c r="L89" s="1464"/>
      <c r="M89" s="1464"/>
      <c r="N89" s="1464"/>
      <c r="O89" s="1464"/>
      <c r="P89" s="1464"/>
      <c r="Q89" s="1464"/>
      <c r="R89" s="1464"/>
      <c r="S89" s="1464"/>
      <c r="T89" s="1464"/>
      <c r="U89" s="1464"/>
      <c r="V89" s="1464"/>
      <c r="W89" s="1464"/>
      <c r="X89" s="1464"/>
      <c r="Y89" s="1464"/>
      <c r="Z89" s="1464"/>
      <c r="AA89" s="1464"/>
    </row>
    <row r="90" spans="1:27" ht="14.5">
      <c r="A90" s="1464"/>
      <c r="B90" s="1464"/>
      <c r="C90" s="1464"/>
      <c r="D90" s="1464"/>
      <c r="E90" s="1464"/>
      <c r="F90" s="1464"/>
      <c r="G90" s="1464"/>
      <c r="H90" s="1463"/>
      <c r="I90" s="1464"/>
      <c r="J90" s="1464"/>
      <c r="K90" s="1464"/>
      <c r="L90" s="1464"/>
      <c r="M90" s="1464"/>
      <c r="N90" s="1464"/>
      <c r="O90" s="1464"/>
      <c r="P90" s="1464"/>
      <c r="Q90" s="1464"/>
      <c r="R90" s="1464"/>
      <c r="S90" s="1464"/>
      <c r="T90" s="1464"/>
      <c r="U90" s="1464"/>
      <c r="V90" s="1464"/>
      <c r="W90" s="1464"/>
      <c r="X90" s="1464"/>
      <c r="Y90" s="1464"/>
      <c r="Z90" s="1464"/>
      <c r="AA90" s="1464"/>
    </row>
    <row r="91" spans="1:27" ht="14.5">
      <c r="A91" s="1464"/>
      <c r="B91" s="1464"/>
      <c r="C91" s="1464"/>
      <c r="D91" s="1464"/>
      <c r="E91" s="1464"/>
      <c r="F91" s="1464"/>
      <c r="G91" s="1464"/>
      <c r="H91" s="1463"/>
      <c r="I91" s="1464"/>
      <c r="J91" s="1464"/>
      <c r="K91" s="1464"/>
      <c r="L91" s="1464"/>
      <c r="M91" s="1464"/>
      <c r="N91" s="1464"/>
      <c r="O91" s="1464"/>
      <c r="P91" s="1464"/>
      <c r="Q91" s="1464"/>
      <c r="R91" s="1464"/>
      <c r="S91" s="1464"/>
      <c r="T91" s="1464"/>
      <c r="U91" s="1464"/>
      <c r="V91" s="1464"/>
      <c r="W91" s="1464"/>
      <c r="X91" s="1464"/>
      <c r="Y91" s="1464"/>
      <c r="Z91" s="1464"/>
      <c r="AA91" s="1464"/>
    </row>
    <row r="92" spans="1:27" ht="14.5">
      <c r="A92" s="1464"/>
      <c r="B92" s="1464"/>
      <c r="C92" s="1464"/>
      <c r="D92" s="1464"/>
      <c r="E92" s="1464"/>
      <c r="F92" s="1464"/>
      <c r="G92" s="1464"/>
      <c r="H92" s="1463"/>
      <c r="I92" s="1464"/>
      <c r="J92" s="1464"/>
      <c r="K92" s="1464"/>
      <c r="L92" s="1464"/>
      <c r="M92" s="1464"/>
      <c r="N92" s="1464"/>
      <c r="O92" s="1464"/>
      <c r="P92" s="1464"/>
      <c r="Q92" s="1464"/>
      <c r="R92" s="1464"/>
      <c r="S92" s="1464"/>
      <c r="T92" s="1464"/>
      <c r="U92" s="1464"/>
      <c r="V92" s="1464"/>
      <c r="W92" s="1464"/>
      <c r="X92" s="1464"/>
      <c r="Y92" s="1464"/>
      <c r="Z92" s="1464"/>
      <c r="AA92" s="1464"/>
    </row>
    <row r="93" spans="1:27" ht="14.5">
      <c r="A93" s="1464"/>
      <c r="B93" s="1464"/>
      <c r="C93" s="1464"/>
      <c r="D93" s="1464"/>
      <c r="E93" s="1464"/>
      <c r="F93" s="1464"/>
      <c r="G93" s="1464"/>
      <c r="H93" s="1463"/>
      <c r="I93" s="1464"/>
      <c r="J93" s="1464"/>
      <c r="K93" s="1464"/>
      <c r="L93" s="1464"/>
      <c r="M93" s="1464"/>
      <c r="N93" s="1464"/>
      <c r="O93" s="1464"/>
      <c r="P93" s="1464"/>
      <c r="Q93" s="1464"/>
      <c r="R93" s="1464"/>
      <c r="S93" s="1464"/>
      <c r="T93" s="1464"/>
      <c r="U93" s="1464"/>
      <c r="V93" s="1464"/>
      <c r="W93" s="1464"/>
      <c r="X93" s="1464"/>
      <c r="Y93" s="1464"/>
      <c r="Z93" s="1464"/>
      <c r="AA93" s="1464"/>
    </row>
    <row r="94" spans="1:27" ht="14.5">
      <c r="A94" s="1464"/>
      <c r="B94" s="1464"/>
      <c r="C94" s="1464"/>
      <c r="D94" s="1464"/>
      <c r="E94" s="1464"/>
      <c r="F94" s="1464"/>
      <c r="G94" s="1464"/>
      <c r="H94" s="1463"/>
      <c r="I94" s="1464"/>
      <c r="J94" s="1464"/>
      <c r="K94" s="1464"/>
      <c r="L94" s="1464"/>
      <c r="M94" s="1464"/>
      <c r="N94" s="1464"/>
      <c r="O94" s="1464"/>
      <c r="P94" s="1464"/>
      <c r="Q94" s="1464"/>
      <c r="R94" s="1464"/>
      <c r="S94" s="1464"/>
      <c r="T94" s="1464"/>
      <c r="U94" s="1464"/>
      <c r="V94" s="1464"/>
      <c r="W94" s="1464"/>
      <c r="X94" s="1464"/>
      <c r="Y94" s="1464"/>
      <c r="Z94" s="1464"/>
      <c r="AA94" s="1464"/>
    </row>
    <row r="95" spans="1:27" ht="14.5">
      <c r="A95" s="1464"/>
      <c r="B95" s="1464"/>
      <c r="C95" s="1464"/>
      <c r="D95" s="1464"/>
      <c r="E95" s="1464"/>
      <c r="F95" s="1464"/>
      <c r="G95" s="1464"/>
      <c r="H95" s="1463"/>
      <c r="I95" s="1464"/>
      <c r="J95" s="1464"/>
      <c r="K95" s="1464"/>
      <c r="L95" s="1464"/>
      <c r="M95" s="1464"/>
      <c r="N95" s="1464"/>
      <c r="O95" s="1464"/>
      <c r="P95" s="1464"/>
      <c r="Q95" s="1464"/>
      <c r="R95" s="1464"/>
      <c r="S95" s="1464"/>
      <c r="T95" s="1464"/>
      <c r="U95" s="1464"/>
      <c r="V95" s="1464"/>
      <c r="W95" s="1464"/>
      <c r="X95" s="1464"/>
      <c r="Y95" s="1464"/>
      <c r="Z95" s="1464"/>
      <c r="AA95" s="1464"/>
    </row>
    <row r="96" spans="1:27" ht="14.5">
      <c r="A96" s="1464"/>
      <c r="B96" s="1464"/>
      <c r="C96" s="1464"/>
      <c r="D96" s="1464"/>
      <c r="E96" s="1464"/>
      <c r="F96" s="1464"/>
      <c r="G96" s="1464"/>
      <c r="H96" s="1463"/>
      <c r="I96" s="1464"/>
      <c r="J96" s="1464"/>
      <c r="K96" s="1464"/>
      <c r="L96" s="1464"/>
      <c r="M96" s="1464"/>
      <c r="N96" s="1464"/>
      <c r="O96" s="1464"/>
      <c r="P96" s="1464"/>
      <c r="Q96" s="1464"/>
      <c r="R96" s="1464"/>
      <c r="S96" s="1464"/>
      <c r="T96" s="1464"/>
      <c r="U96" s="1464"/>
      <c r="V96" s="1464"/>
      <c r="W96" s="1464"/>
      <c r="X96" s="1464"/>
      <c r="Y96" s="1464"/>
      <c r="Z96" s="1464"/>
      <c r="AA96" s="1464"/>
    </row>
    <row r="97" spans="1:27" ht="14.5">
      <c r="A97" s="1464"/>
      <c r="B97" s="1464"/>
      <c r="C97" s="1464"/>
      <c r="D97" s="1464"/>
      <c r="E97" s="1464"/>
      <c r="F97" s="1464"/>
      <c r="G97" s="1464"/>
      <c r="H97" s="1463"/>
      <c r="I97" s="1464"/>
      <c r="J97" s="1464"/>
      <c r="K97" s="1464"/>
      <c r="L97" s="1464"/>
      <c r="M97" s="1464"/>
      <c r="N97" s="1464"/>
      <c r="O97" s="1464"/>
      <c r="P97" s="1464"/>
      <c r="Q97" s="1464"/>
      <c r="R97" s="1464"/>
      <c r="S97" s="1464"/>
      <c r="T97" s="1464"/>
      <c r="U97" s="1464"/>
      <c r="V97" s="1464"/>
      <c r="W97" s="1464"/>
      <c r="X97" s="1464"/>
      <c r="Y97" s="1464"/>
      <c r="Z97" s="1464"/>
      <c r="AA97" s="1464"/>
    </row>
    <row r="98" spans="1:27" ht="14.5">
      <c r="A98" s="1464"/>
      <c r="B98" s="1464"/>
      <c r="C98" s="1464"/>
      <c r="D98" s="1464"/>
      <c r="E98" s="1464"/>
      <c r="F98" s="1464"/>
      <c r="G98" s="1464"/>
      <c r="H98" s="1463"/>
      <c r="I98" s="1464"/>
      <c r="J98" s="1464"/>
      <c r="K98" s="1464"/>
      <c r="L98" s="1464"/>
      <c r="M98" s="1464"/>
      <c r="N98" s="1464"/>
      <c r="O98" s="1464"/>
      <c r="P98" s="1464"/>
      <c r="Q98" s="1464"/>
      <c r="R98" s="1464"/>
      <c r="S98" s="1464"/>
      <c r="T98" s="1464"/>
      <c r="U98" s="1464"/>
      <c r="V98" s="1464"/>
      <c r="W98" s="1464"/>
      <c r="X98" s="1464"/>
      <c r="Y98" s="1464"/>
      <c r="Z98" s="1464"/>
      <c r="AA98" s="1464"/>
    </row>
    <row r="99" spans="1:27" ht="14.5">
      <c r="A99" s="1464"/>
      <c r="B99" s="1464"/>
      <c r="C99" s="1464"/>
      <c r="D99" s="1464"/>
      <c r="E99" s="1464"/>
      <c r="F99" s="1464"/>
      <c r="G99" s="1464"/>
      <c r="H99" s="1463"/>
      <c r="I99" s="1464"/>
      <c r="J99" s="1464"/>
      <c r="K99" s="1464"/>
      <c r="L99" s="1464"/>
      <c r="M99" s="1464"/>
      <c r="N99" s="1464"/>
      <c r="O99" s="1464"/>
      <c r="P99" s="1464"/>
      <c r="Q99" s="1464"/>
      <c r="R99" s="1464"/>
      <c r="S99" s="1464"/>
      <c r="T99" s="1464"/>
      <c r="U99" s="1464"/>
      <c r="V99" s="1464"/>
      <c r="W99" s="1464"/>
      <c r="X99" s="1464"/>
      <c r="Y99" s="1464"/>
      <c r="Z99" s="1464"/>
      <c r="AA99" s="1464"/>
    </row>
    <row r="100" spans="1:27" ht="14.5">
      <c r="A100" s="1464"/>
      <c r="B100" s="1464"/>
      <c r="C100" s="1464"/>
      <c r="D100" s="1464"/>
      <c r="E100" s="1464"/>
      <c r="F100" s="1464"/>
      <c r="G100" s="1464"/>
      <c r="H100" s="1463"/>
      <c r="I100" s="1464"/>
      <c r="J100" s="1464"/>
      <c r="K100" s="1464"/>
      <c r="L100" s="1464"/>
      <c r="M100" s="1464"/>
      <c r="N100" s="1464"/>
      <c r="O100" s="1464"/>
      <c r="P100" s="1464"/>
      <c r="Q100" s="1464"/>
      <c r="R100" s="1464"/>
      <c r="S100" s="1464"/>
      <c r="T100" s="1464"/>
      <c r="U100" s="1464"/>
      <c r="V100" s="1464"/>
      <c r="W100" s="1464"/>
      <c r="X100" s="1464"/>
      <c r="Y100" s="1464"/>
      <c r="Z100" s="1464"/>
      <c r="AA100" s="1464"/>
    </row>
    <row r="101" spans="1:27" ht="14.5">
      <c r="A101" s="1464"/>
      <c r="B101" s="1464"/>
      <c r="C101" s="1464"/>
      <c r="D101" s="1464"/>
      <c r="E101" s="1464"/>
      <c r="F101" s="1464"/>
      <c r="G101" s="1464"/>
      <c r="H101" s="1463"/>
      <c r="I101" s="1464"/>
      <c r="J101" s="1464"/>
      <c r="K101" s="1464"/>
      <c r="L101" s="1464"/>
      <c r="M101" s="1464"/>
      <c r="N101" s="1464"/>
      <c r="O101" s="1464"/>
      <c r="P101" s="1464"/>
      <c r="Q101" s="1464"/>
      <c r="R101" s="1464"/>
      <c r="S101" s="1464"/>
      <c r="T101" s="1464"/>
      <c r="U101" s="1464"/>
      <c r="V101" s="1464"/>
      <c r="W101" s="1464"/>
      <c r="X101" s="1464"/>
      <c r="Y101" s="1464"/>
      <c r="Z101" s="1464"/>
      <c r="AA101" s="1464"/>
    </row>
    <row r="102" spans="1:27" ht="14.5">
      <c r="A102" s="1464"/>
      <c r="B102" s="1464"/>
      <c r="C102" s="1464"/>
      <c r="D102" s="1464"/>
      <c r="E102" s="1464"/>
      <c r="F102" s="1464"/>
      <c r="G102" s="1464"/>
      <c r="H102" s="1463"/>
      <c r="I102" s="1464"/>
      <c r="J102" s="1464"/>
      <c r="K102" s="1464"/>
      <c r="L102" s="1464"/>
      <c r="M102" s="1464"/>
      <c r="N102" s="1464"/>
      <c r="O102" s="1464"/>
      <c r="P102" s="1464"/>
      <c r="Q102" s="1464"/>
      <c r="R102" s="1464"/>
      <c r="S102" s="1464"/>
      <c r="T102" s="1464"/>
      <c r="U102" s="1464"/>
      <c r="V102" s="1464"/>
      <c r="W102" s="1464"/>
      <c r="X102" s="1464"/>
      <c r="Y102" s="1464"/>
      <c r="Z102" s="1464"/>
      <c r="AA102" s="1464"/>
    </row>
    <row r="103" spans="1:27" ht="14.5">
      <c r="A103" s="1464"/>
      <c r="B103" s="1464"/>
      <c r="C103" s="1464"/>
      <c r="D103" s="1464"/>
      <c r="E103" s="1464"/>
      <c r="F103" s="1464"/>
      <c r="G103" s="1464"/>
      <c r="H103" s="1463"/>
      <c r="I103" s="1464"/>
      <c r="J103" s="1464"/>
      <c r="K103" s="1464"/>
      <c r="L103" s="1464"/>
      <c r="M103" s="1464"/>
      <c r="N103" s="1464"/>
      <c r="O103" s="1464"/>
      <c r="P103" s="1464"/>
      <c r="Q103" s="1464"/>
      <c r="R103" s="1464"/>
      <c r="S103" s="1464"/>
      <c r="T103" s="1464"/>
      <c r="U103" s="1464"/>
      <c r="V103" s="1464"/>
      <c r="W103" s="1464"/>
      <c r="X103" s="1464"/>
      <c r="Y103" s="1464"/>
      <c r="Z103" s="1464"/>
      <c r="AA103" s="1464"/>
    </row>
    <row r="104" spans="1:27" ht="14.5">
      <c r="A104" s="1464"/>
      <c r="B104" s="1464"/>
      <c r="C104" s="1464"/>
      <c r="D104" s="1464"/>
      <c r="E104" s="1464"/>
      <c r="F104" s="1464"/>
      <c r="G104" s="1464"/>
      <c r="H104" s="1463"/>
      <c r="I104" s="1464"/>
      <c r="J104" s="1464"/>
      <c r="K104" s="1464"/>
      <c r="L104" s="1464"/>
      <c r="M104" s="1464"/>
      <c r="N104" s="1464"/>
      <c r="O104" s="1464"/>
      <c r="P104" s="1464"/>
      <c r="Q104" s="1464"/>
      <c r="R104" s="1464"/>
      <c r="S104" s="1464"/>
      <c r="T104" s="1464"/>
      <c r="U104" s="1464"/>
      <c r="V104" s="1464"/>
      <c r="W104" s="1464"/>
      <c r="X104" s="1464"/>
      <c r="Y104" s="1464"/>
      <c r="Z104" s="1464"/>
      <c r="AA104" s="1464"/>
    </row>
    <row r="105" spans="1:27" ht="14.5">
      <c r="A105" s="1464"/>
      <c r="B105" s="1464"/>
      <c r="C105" s="1464"/>
      <c r="D105" s="1464"/>
      <c r="E105" s="1464"/>
      <c r="F105" s="1464"/>
      <c r="G105" s="1464"/>
      <c r="H105" s="1463"/>
      <c r="I105" s="1464"/>
      <c r="J105" s="1464"/>
      <c r="K105" s="1464"/>
      <c r="L105" s="1464"/>
      <c r="M105" s="1464"/>
      <c r="N105" s="1464"/>
      <c r="O105" s="1464"/>
      <c r="P105" s="1464"/>
      <c r="Q105" s="1464"/>
      <c r="R105" s="1464"/>
      <c r="S105" s="1464"/>
      <c r="T105" s="1464"/>
      <c r="U105" s="1464"/>
      <c r="V105" s="1464"/>
      <c r="W105" s="1464"/>
      <c r="X105" s="1464"/>
      <c r="Y105" s="1464"/>
      <c r="Z105" s="1464"/>
      <c r="AA105" s="1464"/>
    </row>
    <row r="106" spans="1:27" ht="14.5">
      <c r="A106" s="1464"/>
      <c r="B106" s="1464"/>
      <c r="C106" s="1464"/>
      <c r="D106" s="1464"/>
      <c r="E106" s="1464"/>
      <c r="F106" s="1464"/>
      <c r="G106" s="1464"/>
      <c r="H106" s="1463"/>
      <c r="I106" s="1464"/>
      <c r="J106" s="1464"/>
      <c r="K106" s="1464"/>
      <c r="L106" s="1464"/>
      <c r="M106" s="1464"/>
      <c r="N106" s="1464"/>
      <c r="O106" s="1464"/>
      <c r="P106" s="1464"/>
      <c r="Q106" s="1464"/>
      <c r="R106" s="1464"/>
      <c r="S106" s="1464"/>
      <c r="T106" s="1464"/>
      <c r="U106" s="1464"/>
      <c r="V106" s="1464"/>
      <c r="W106" s="1464"/>
      <c r="X106" s="1464"/>
      <c r="Y106" s="1464"/>
      <c r="Z106" s="1464"/>
      <c r="AA106" s="1464"/>
    </row>
    <row r="107" spans="1:27" ht="14.5">
      <c r="A107" s="1464"/>
      <c r="B107" s="1464"/>
      <c r="C107" s="1464"/>
      <c r="D107" s="1464"/>
      <c r="E107" s="1464"/>
      <c r="F107" s="1464"/>
      <c r="G107" s="1464"/>
      <c r="H107" s="1463"/>
      <c r="I107" s="1464"/>
      <c r="J107" s="1464"/>
      <c r="K107" s="1464"/>
      <c r="L107" s="1464"/>
      <c r="M107" s="1464"/>
      <c r="N107" s="1464"/>
      <c r="O107" s="1464"/>
      <c r="P107" s="1464"/>
      <c r="Q107" s="1464"/>
      <c r="R107" s="1464"/>
      <c r="S107" s="1464"/>
      <c r="T107" s="1464"/>
      <c r="U107" s="1464"/>
      <c r="V107" s="1464"/>
      <c r="W107" s="1464"/>
      <c r="X107" s="1464"/>
      <c r="Y107" s="1464"/>
      <c r="Z107" s="1464"/>
      <c r="AA107" s="1464"/>
    </row>
    <row r="108" spans="1:27" ht="14.5">
      <c r="A108" s="1464"/>
      <c r="B108" s="1464"/>
      <c r="C108" s="1464"/>
      <c r="D108" s="1464"/>
      <c r="E108" s="1464"/>
      <c r="F108" s="1464"/>
      <c r="G108" s="1464"/>
      <c r="H108" s="1463"/>
      <c r="I108" s="1464"/>
      <c r="J108" s="1464"/>
      <c r="K108" s="1464"/>
      <c r="L108" s="1464"/>
      <c r="M108" s="1464"/>
      <c r="N108" s="1464"/>
      <c r="O108" s="1464"/>
      <c r="P108" s="1464"/>
      <c r="Q108" s="1464"/>
      <c r="R108" s="1464"/>
      <c r="S108" s="1464"/>
      <c r="T108" s="1464"/>
      <c r="U108" s="1464"/>
      <c r="V108" s="1464"/>
      <c r="W108" s="1464"/>
      <c r="X108" s="1464"/>
      <c r="Y108" s="1464"/>
      <c r="Z108" s="1464"/>
      <c r="AA108" s="1464"/>
    </row>
    <row r="109" spans="1:27" ht="14.5">
      <c r="A109" s="1464"/>
      <c r="B109" s="1464"/>
      <c r="C109" s="1464"/>
      <c r="D109" s="1464"/>
      <c r="E109" s="1464"/>
      <c r="F109" s="1464"/>
      <c r="G109" s="1464"/>
      <c r="H109" s="1463"/>
      <c r="I109" s="1464"/>
      <c r="J109" s="1464"/>
      <c r="K109" s="1464"/>
      <c r="L109" s="1464"/>
      <c r="M109" s="1464"/>
      <c r="N109" s="1464"/>
      <c r="O109" s="1464"/>
      <c r="P109" s="1464"/>
      <c r="Q109" s="1464"/>
      <c r="R109" s="1464"/>
      <c r="S109" s="1464"/>
      <c r="T109" s="1464"/>
      <c r="U109" s="1464"/>
      <c r="V109" s="1464"/>
      <c r="W109" s="1464"/>
      <c r="X109" s="1464"/>
      <c r="Y109" s="1464"/>
      <c r="Z109" s="1464"/>
      <c r="AA109" s="1464"/>
    </row>
    <row r="110" spans="1:27" ht="14.5">
      <c r="A110" s="1464"/>
      <c r="B110" s="1464"/>
      <c r="C110" s="1464"/>
      <c r="D110" s="1464"/>
      <c r="E110" s="1464"/>
      <c r="F110" s="1464"/>
      <c r="G110" s="1464"/>
      <c r="H110" s="1463"/>
      <c r="I110" s="1464"/>
      <c r="J110" s="1464"/>
      <c r="K110" s="1464"/>
      <c r="L110" s="1464"/>
      <c r="M110" s="1464"/>
      <c r="N110" s="1464"/>
      <c r="O110" s="1464"/>
      <c r="P110" s="1464"/>
      <c r="Q110" s="1464"/>
      <c r="R110" s="1464"/>
      <c r="S110" s="1464"/>
      <c r="T110" s="1464"/>
      <c r="U110" s="1464"/>
      <c r="V110" s="1464"/>
      <c r="W110" s="1464"/>
      <c r="X110" s="1464"/>
      <c r="Y110" s="1464"/>
      <c r="Z110" s="1464"/>
      <c r="AA110" s="1464"/>
    </row>
    <row r="111" spans="1:27" ht="14.5">
      <c r="A111" s="1464"/>
      <c r="B111" s="1464"/>
      <c r="C111" s="1464"/>
      <c r="D111" s="1464"/>
      <c r="E111" s="1464"/>
      <c r="F111" s="1464"/>
      <c r="G111" s="1464"/>
      <c r="H111" s="1463"/>
      <c r="I111" s="1464"/>
      <c r="J111" s="1464"/>
      <c r="K111" s="1464"/>
      <c r="L111" s="1464"/>
      <c r="M111" s="1464"/>
      <c r="N111" s="1464"/>
      <c r="O111" s="1464"/>
      <c r="P111" s="1464"/>
      <c r="Q111" s="1464"/>
      <c r="R111" s="1464"/>
      <c r="S111" s="1464"/>
      <c r="T111" s="1464"/>
      <c r="U111" s="1464"/>
      <c r="V111" s="1464"/>
      <c r="W111" s="1464"/>
      <c r="X111" s="1464"/>
      <c r="Y111" s="1464"/>
      <c r="Z111" s="1464"/>
      <c r="AA111" s="1464"/>
    </row>
    <row r="112" spans="1:27" ht="14.5">
      <c r="A112" s="1464"/>
      <c r="B112" s="1464"/>
      <c r="C112" s="1464"/>
      <c r="D112" s="1464"/>
      <c r="E112" s="1464"/>
      <c r="F112" s="1464"/>
      <c r="G112" s="1464"/>
      <c r="H112" s="1463"/>
      <c r="I112" s="1464"/>
      <c r="J112" s="1464"/>
      <c r="K112" s="1464"/>
      <c r="L112" s="1464"/>
      <c r="M112" s="1464"/>
      <c r="N112" s="1464"/>
      <c r="O112" s="1464"/>
      <c r="P112" s="1464"/>
      <c r="Q112" s="1464"/>
      <c r="R112" s="1464"/>
      <c r="S112" s="1464"/>
      <c r="T112" s="1464"/>
      <c r="U112" s="1464"/>
      <c r="V112" s="1464"/>
      <c r="W112" s="1464"/>
      <c r="X112" s="1464"/>
      <c r="Y112" s="1464"/>
      <c r="Z112" s="1464"/>
      <c r="AA112" s="1464"/>
    </row>
    <row r="113" spans="1:27" ht="14.5">
      <c r="A113" s="1464"/>
      <c r="B113" s="1464"/>
      <c r="C113" s="1464"/>
      <c r="D113" s="1464"/>
      <c r="E113" s="1464"/>
      <c r="F113" s="1464"/>
      <c r="G113" s="1464"/>
      <c r="H113" s="1463"/>
      <c r="I113" s="1464"/>
      <c r="J113" s="1464"/>
      <c r="K113" s="1464"/>
      <c r="L113" s="1464"/>
      <c r="M113" s="1464"/>
      <c r="N113" s="1464"/>
      <c r="O113" s="1464"/>
      <c r="P113" s="1464"/>
      <c r="Q113" s="1464"/>
      <c r="R113" s="1464"/>
      <c r="S113" s="1464"/>
      <c r="T113" s="1464"/>
      <c r="U113" s="1464"/>
      <c r="V113" s="1464"/>
      <c r="W113" s="1464"/>
      <c r="X113" s="1464"/>
      <c r="Y113" s="1464"/>
      <c r="Z113" s="1464"/>
      <c r="AA113" s="1464"/>
    </row>
    <row r="114" spans="1:27" ht="14.5">
      <c r="A114" s="1464"/>
      <c r="B114" s="1464"/>
      <c r="C114" s="1464"/>
      <c r="D114" s="1464"/>
      <c r="E114" s="1464"/>
      <c r="F114" s="1464"/>
      <c r="G114" s="1464"/>
      <c r="H114" s="1463"/>
      <c r="I114" s="1464"/>
      <c r="J114" s="1464"/>
      <c r="K114" s="1464"/>
      <c r="L114" s="1464"/>
      <c r="M114" s="1464"/>
      <c r="N114" s="1464"/>
      <c r="O114" s="1464"/>
      <c r="P114" s="1464"/>
      <c r="Q114" s="1464"/>
      <c r="R114" s="1464"/>
      <c r="S114" s="1464"/>
      <c r="T114" s="1464"/>
      <c r="U114" s="1464"/>
      <c r="V114" s="1464"/>
      <c r="W114" s="1464"/>
      <c r="X114" s="1464"/>
      <c r="Y114" s="1464"/>
      <c r="Z114" s="1464"/>
      <c r="AA114" s="1464"/>
    </row>
    <row r="115" spans="1:27" ht="14.5">
      <c r="A115" s="1464"/>
      <c r="B115" s="1464"/>
      <c r="C115" s="1464"/>
      <c r="D115" s="1464"/>
      <c r="E115" s="1464"/>
      <c r="F115" s="1464"/>
      <c r="G115" s="1464"/>
      <c r="H115" s="1463"/>
      <c r="I115" s="1464"/>
      <c r="J115" s="1464"/>
      <c r="K115" s="1464"/>
      <c r="L115" s="1464"/>
      <c r="M115" s="1464"/>
      <c r="N115" s="1464"/>
      <c r="O115" s="1464"/>
      <c r="P115" s="1464"/>
      <c r="Q115" s="1464"/>
      <c r="R115" s="1464"/>
      <c r="S115" s="1464"/>
      <c r="T115" s="1464"/>
      <c r="U115" s="1464"/>
      <c r="V115" s="1464"/>
      <c r="W115" s="1464"/>
      <c r="X115" s="1464"/>
      <c r="Y115" s="1464"/>
      <c r="Z115" s="1464"/>
      <c r="AA115" s="1464"/>
    </row>
    <row r="116" spans="1:27" ht="14.5">
      <c r="A116" s="1464"/>
      <c r="B116" s="1464"/>
      <c r="C116" s="1464"/>
      <c r="D116" s="1464"/>
      <c r="E116" s="1464"/>
      <c r="F116" s="1464"/>
      <c r="G116" s="1464"/>
      <c r="H116" s="1463"/>
      <c r="I116" s="1464"/>
      <c r="J116" s="1464"/>
      <c r="K116" s="1464"/>
      <c r="L116" s="1464"/>
      <c r="M116" s="1464"/>
      <c r="N116" s="1464"/>
      <c r="O116" s="1464"/>
      <c r="P116" s="1464"/>
      <c r="Q116" s="1464"/>
      <c r="R116" s="1464"/>
      <c r="S116" s="1464"/>
      <c r="T116" s="1464"/>
      <c r="U116" s="1464"/>
      <c r="V116" s="1464"/>
      <c r="W116" s="1464"/>
      <c r="X116" s="1464"/>
      <c r="Y116" s="1464"/>
      <c r="Z116" s="1464"/>
      <c r="AA116" s="1464"/>
    </row>
    <row r="117" spans="1:27" ht="14.5">
      <c r="A117" s="1464"/>
      <c r="B117" s="1464"/>
      <c r="C117" s="1464"/>
      <c r="D117" s="1464"/>
      <c r="E117" s="1464"/>
      <c r="F117" s="1464"/>
      <c r="G117" s="1464"/>
      <c r="H117" s="1463"/>
      <c r="I117" s="1464"/>
      <c r="J117" s="1464"/>
      <c r="K117" s="1464"/>
      <c r="L117" s="1464"/>
      <c r="M117" s="1464"/>
      <c r="N117" s="1464"/>
      <c r="O117" s="1464"/>
      <c r="P117" s="1464"/>
      <c r="Q117" s="1464"/>
      <c r="R117" s="1464"/>
      <c r="S117" s="1464"/>
      <c r="T117" s="1464"/>
      <c r="U117" s="1464"/>
      <c r="V117" s="1464"/>
      <c r="W117" s="1464"/>
      <c r="X117" s="1464"/>
      <c r="Y117" s="1464"/>
      <c r="Z117" s="1464"/>
      <c r="AA117" s="1464"/>
    </row>
    <row r="118" spans="1:27" ht="14.5">
      <c r="A118" s="1464"/>
      <c r="B118" s="1464"/>
      <c r="C118" s="1464"/>
      <c r="D118" s="1464"/>
      <c r="E118" s="1464"/>
      <c r="F118" s="1464"/>
      <c r="G118" s="1464"/>
      <c r="H118" s="1463"/>
      <c r="I118" s="1464"/>
      <c r="J118" s="1464"/>
      <c r="K118" s="1464"/>
      <c r="L118" s="1464"/>
      <c r="M118" s="1464"/>
      <c r="N118" s="1464"/>
      <c r="O118" s="1464"/>
      <c r="P118" s="1464"/>
      <c r="Q118" s="1464"/>
      <c r="R118" s="1464"/>
      <c r="S118" s="1464"/>
      <c r="T118" s="1464"/>
      <c r="U118" s="1464"/>
      <c r="V118" s="1464"/>
      <c r="W118" s="1464"/>
      <c r="X118" s="1464"/>
      <c r="Y118" s="1464"/>
      <c r="Z118" s="1464"/>
      <c r="AA118" s="1464"/>
    </row>
    <row r="119" spans="1:27" ht="14.5">
      <c r="A119" s="1464"/>
      <c r="B119" s="1464"/>
      <c r="C119" s="1464"/>
      <c r="D119" s="1464"/>
      <c r="E119" s="1464"/>
      <c r="F119" s="1464"/>
      <c r="G119" s="1464"/>
      <c r="H119" s="1463"/>
      <c r="I119" s="1464"/>
      <c r="J119" s="1464"/>
      <c r="K119" s="1464"/>
      <c r="L119" s="1464"/>
      <c r="M119" s="1464"/>
      <c r="N119" s="1464"/>
      <c r="O119" s="1464"/>
      <c r="P119" s="1464"/>
      <c r="Q119" s="1464"/>
      <c r="R119" s="1464"/>
      <c r="S119" s="1464"/>
      <c r="T119" s="1464"/>
      <c r="U119" s="1464"/>
      <c r="V119" s="1464"/>
      <c r="W119" s="1464"/>
      <c r="X119" s="1464"/>
      <c r="Y119" s="1464"/>
      <c r="Z119" s="1464"/>
      <c r="AA119" s="1464"/>
    </row>
    <row r="120" spans="1:27" ht="14.5">
      <c r="A120" s="1464"/>
      <c r="B120" s="1464"/>
      <c r="C120" s="1464"/>
      <c r="D120" s="1464"/>
      <c r="E120" s="1464"/>
      <c r="F120" s="1464"/>
      <c r="G120" s="1464"/>
      <c r="H120" s="1463"/>
      <c r="I120" s="1464"/>
      <c r="J120" s="1464"/>
      <c r="K120" s="1464"/>
      <c r="L120" s="1464"/>
      <c r="M120" s="1464"/>
      <c r="N120" s="1464"/>
      <c r="O120" s="1464"/>
      <c r="P120" s="1464"/>
      <c r="Q120" s="1464"/>
      <c r="R120" s="1464"/>
      <c r="S120" s="1464"/>
      <c r="T120" s="1464"/>
      <c r="U120" s="1464"/>
      <c r="V120" s="1464"/>
      <c r="W120" s="1464"/>
      <c r="X120" s="1464"/>
      <c r="Y120" s="1464"/>
      <c r="Z120" s="1464"/>
      <c r="AA120" s="1464"/>
    </row>
    <row r="121" spans="1:27" ht="14.5">
      <c r="A121" s="1464"/>
      <c r="B121" s="1464"/>
      <c r="C121" s="1464"/>
      <c r="D121" s="1464"/>
      <c r="E121" s="1464"/>
      <c r="F121" s="1464"/>
      <c r="G121" s="1464"/>
      <c r="H121" s="1463"/>
      <c r="I121" s="1464"/>
      <c r="J121" s="1464"/>
      <c r="K121" s="1464"/>
      <c r="L121" s="1464"/>
      <c r="M121" s="1464"/>
      <c r="N121" s="1464"/>
      <c r="O121" s="1464"/>
      <c r="P121" s="1464"/>
      <c r="Q121" s="1464"/>
      <c r="R121" s="1464"/>
      <c r="S121" s="1464"/>
      <c r="T121" s="1464"/>
      <c r="U121" s="1464"/>
      <c r="V121" s="1464"/>
      <c r="W121" s="1464"/>
      <c r="X121" s="1464"/>
      <c r="Y121" s="1464"/>
      <c r="Z121" s="1464"/>
      <c r="AA121" s="1464"/>
    </row>
    <row r="122" spans="1:27" ht="14.5">
      <c r="A122" s="1464"/>
      <c r="B122" s="1464"/>
      <c r="C122" s="1464"/>
      <c r="D122" s="1464"/>
      <c r="E122" s="1464"/>
      <c r="F122" s="1464"/>
      <c r="G122" s="1464"/>
      <c r="H122" s="1463"/>
      <c r="I122" s="1464"/>
      <c r="J122" s="1464"/>
      <c r="K122" s="1464"/>
      <c r="L122" s="1464"/>
      <c r="M122" s="1464"/>
      <c r="N122" s="1464"/>
      <c r="O122" s="1464"/>
      <c r="P122" s="1464"/>
      <c r="Q122" s="1464"/>
      <c r="R122" s="1464"/>
      <c r="S122" s="1464"/>
      <c r="T122" s="1464"/>
      <c r="U122" s="1464"/>
      <c r="V122" s="1464"/>
      <c r="W122" s="1464"/>
      <c r="X122" s="1464"/>
      <c r="Y122" s="1464"/>
      <c r="Z122" s="1464"/>
      <c r="AA122" s="1464"/>
    </row>
    <row r="123" spans="1:27" ht="14.5">
      <c r="A123" s="1464"/>
      <c r="B123" s="1464"/>
      <c r="C123" s="1464"/>
      <c r="D123" s="1464"/>
      <c r="E123" s="1464"/>
      <c r="F123" s="1464"/>
      <c r="G123" s="1464"/>
      <c r="H123" s="1463"/>
      <c r="I123" s="1464"/>
      <c r="J123" s="1464"/>
      <c r="K123" s="1464"/>
      <c r="L123" s="1464"/>
      <c r="M123" s="1464"/>
      <c r="N123" s="1464"/>
      <c r="O123" s="1464"/>
      <c r="P123" s="1464"/>
      <c r="Q123" s="1464"/>
      <c r="R123" s="1464"/>
      <c r="S123" s="1464"/>
      <c r="T123" s="1464"/>
      <c r="U123" s="1464"/>
      <c r="V123" s="1464"/>
      <c r="W123" s="1464"/>
      <c r="X123" s="1464"/>
      <c r="Y123" s="1464"/>
      <c r="Z123" s="1464"/>
      <c r="AA123" s="1464"/>
    </row>
    <row r="124" spans="1:27" ht="14.5">
      <c r="A124" s="1464"/>
      <c r="B124" s="1464"/>
      <c r="C124" s="1464"/>
      <c r="D124" s="1464"/>
      <c r="E124" s="1464"/>
      <c r="F124" s="1464"/>
      <c r="G124" s="1464"/>
      <c r="H124" s="1463"/>
      <c r="I124" s="1464"/>
      <c r="J124" s="1464"/>
      <c r="K124" s="1464"/>
      <c r="L124" s="1464"/>
      <c r="M124" s="1464"/>
      <c r="N124" s="1464"/>
      <c r="O124" s="1464"/>
      <c r="P124" s="1464"/>
      <c r="Q124" s="1464"/>
      <c r="R124" s="1464"/>
      <c r="S124" s="1464"/>
      <c r="T124" s="1464"/>
      <c r="U124" s="1464"/>
      <c r="V124" s="1464"/>
      <c r="W124" s="1464"/>
      <c r="X124" s="1464"/>
      <c r="Y124" s="1464"/>
      <c r="Z124" s="1464"/>
      <c r="AA124" s="1464"/>
    </row>
    <row r="125" spans="1:27" ht="14.5">
      <c r="A125" s="1464"/>
      <c r="B125" s="1464"/>
      <c r="C125" s="1464"/>
      <c r="D125" s="1464"/>
      <c r="E125" s="1464"/>
      <c r="F125" s="1464"/>
      <c r="G125" s="1464"/>
      <c r="H125" s="1463"/>
      <c r="I125" s="1464"/>
      <c r="J125" s="1464"/>
      <c r="K125" s="1464"/>
      <c r="L125" s="1464"/>
      <c r="M125" s="1464"/>
      <c r="N125" s="1464"/>
      <c r="O125" s="1464"/>
      <c r="P125" s="1464"/>
      <c r="Q125" s="1464"/>
      <c r="R125" s="1464"/>
      <c r="S125" s="1464"/>
      <c r="T125" s="1464"/>
      <c r="U125" s="1464"/>
      <c r="V125" s="1464"/>
      <c r="W125" s="1464"/>
      <c r="X125" s="1464"/>
      <c r="Y125" s="1464"/>
      <c r="Z125" s="1464"/>
      <c r="AA125" s="1464"/>
    </row>
    <row r="126" spans="1:27" ht="14.5">
      <c r="A126" s="1464"/>
      <c r="B126" s="1464"/>
      <c r="C126" s="1464"/>
      <c r="D126" s="1464"/>
      <c r="E126" s="1464"/>
      <c r="F126" s="1464"/>
      <c r="G126" s="1464"/>
      <c r="H126" s="1463"/>
      <c r="I126" s="1464"/>
      <c r="J126" s="1464"/>
      <c r="K126" s="1464"/>
      <c r="L126" s="1464"/>
      <c r="M126" s="1464"/>
      <c r="N126" s="1464"/>
      <c r="O126" s="1464"/>
      <c r="P126" s="1464"/>
      <c r="Q126" s="1464"/>
      <c r="R126" s="1464"/>
      <c r="S126" s="1464"/>
      <c r="T126" s="1464"/>
      <c r="U126" s="1464"/>
      <c r="V126" s="1464"/>
      <c r="W126" s="1464"/>
      <c r="X126" s="1464"/>
      <c r="Y126" s="1464"/>
      <c r="Z126" s="1464"/>
      <c r="AA126" s="1464"/>
    </row>
    <row r="127" spans="1:27" ht="14.5">
      <c r="A127" s="1464"/>
      <c r="B127" s="1464"/>
      <c r="C127" s="1464"/>
      <c r="D127" s="1464"/>
      <c r="E127" s="1464"/>
      <c r="F127" s="1464"/>
      <c r="G127" s="1464"/>
      <c r="H127" s="1463"/>
      <c r="I127" s="1464"/>
      <c r="J127" s="1464"/>
      <c r="K127" s="1464"/>
      <c r="L127" s="1464"/>
      <c r="M127" s="1464"/>
      <c r="N127" s="1464"/>
      <c r="O127" s="1464"/>
      <c r="P127" s="1464"/>
      <c r="Q127" s="1464"/>
      <c r="R127" s="1464"/>
      <c r="S127" s="1464"/>
      <c r="T127" s="1464"/>
      <c r="U127" s="1464"/>
      <c r="V127" s="1464"/>
      <c r="W127" s="1464"/>
      <c r="X127" s="1464"/>
      <c r="Y127" s="1464"/>
      <c r="Z127" s="1464"/>
      <c r="AA127" s="1464"/>
    </row>
    <row r="128" spans="1:27" ht="14.5">
      <c r="A128" s="1464"/>
      <c r="B128" s="1464"/>
      <c r="C128" s="1464"/>
      <c r="D128" s="1464"/>
      <c r="E128" s="1464"/>
      <c r="F128" s="1464"/>
      <c r="G128" s="1464"/>
      <c r="H128" s="1463"/>
      <c r="I128" s="1464"/>
      <c r="J128" s="1464"/>
      <c r="K128" s="1464"/>
      <c r="L128" s="1464"/>
      <c r="M128" s="1464"/>
      <c r="N128" s="1464"/>
      <c r="O128" s="1464"/>
      <c r="P128" s="1464"/>
      <c r="Q128" s="1464"/>
      <c r="R128" s="1464"/>
      <c r="S128" s="1464"/>
      <c r="T128" s="1464"/>
      <c r="U128" s="1464"/>
      <c r="V128" s="1464"/>
      <c r="W128" s="1464"/>
      <c r="X128" s="1464"/>
      <c r="Y128" s="1464"/>
      <c r="Z128" s="1464"/>
      <c r="AA128" s="1464"/>
    </row>
    <row r="129" spans="1:27" ht="14.5">
      <c r="A129" s="1464"/>
      <c r="B129" s="1464"/>
      <c r="C129" s="1464"/>
      <c r="D129" s="1464"/>
      <c r="E129" s="1464"/>
      <c r="F129" s="1464"/>
      <c r="G129" s="1464"/>
      <c r="H129" s="1463"/>
      <c r="I129" s="1464"/>
      <c r="J129" s="1464"/>
      <c r="K129" s="1464"/>
      <c r="L129" s="1464"/>
      <c r="M129" s="1464"/>
      <c r="N129" s="1464"/>
      <c r="O129" s="1464"/>
      <c r="P129" s="1464"/>
      <c r="Q129" s="1464"/>
      <c r="R129" s="1464"/>
      <c r="S129" s="1464"/>
      <c r="T129" s="1464"/>
      <c r="U129" s="1464"/>
      <c r="V129" s="1464"/>
      <c r="W129" s="1464"/>
      <c r="X129" s="1464"/>
      <c r="Y129" s="1464"/>
      <c r="Z129" s="1464"/>
      <c r="AA129" s="1464"/>
    </row>
    <row r="130" spans="1:27" ht="14.5">
      <c r="A130" s="1464"/>
      <c r="B130" s="1464"/>
      <c r="C130" s="1464"/>
      <c r="D130" s="1464"/>
      <c r="E130" s="1464"/>
      <c r="F130" s="1464"/>
      <c r="G130" s="1464"/>
      <c r="H130" s="1463"/>
      <c r="I130" s="1464"/>
      <c r="J130" s="1464"/>
      <c r="K130" s="1464"/>
      <c r="L130" s="1464"/>
      <c r="M130" s="1464"/>
      <c r="N130" s="1464"/>
      <c r="O130" s="1464"/>
      <c r="P130" s="1464"/>
      <c r="Q130" s="1464"/>
      <c r="R130" s="1464"/>
      <c r="S130" s="1464"/>
      <c r="T130" s="1464"/>
      <c r="U130" s="1464"/>
      <c r="V130" s="1464"/>
      <c r="W130" s="1464"/>
      <c r="X130" s="1464"/>
      <c r="Y130" s="1464"/>
      <c r="Z130" s="1464"/>
      <c r="AA130" s="1464"/>
    </row>
    <row r="131" spans="1:27" ht="14.5">
      <c r="A131" s="1464"/>
      <c r="B131" s="1464"/>
      <c r="C131" s="1464"/>
      <c r="D131" s="1464"/>
      <c r="E131" s="1464"/>
      <c r="F131" s="1464"/>
      <c r="G131" s="1464"/>
      <c r="H131" s="1463"/>
      <c r="I131" s="1464"/>
      <c r="J131" s="1464"/>
      <c r="K131" s="1464"/>
      <c r="L131" s="1464"/>
      <c r="M131" s="1464"/>
      <c r="N131" s="1464"/>
      <c r="O131" s="1464"/>
      <c r="P131" s="1464"/>
      <c r="Q131" s="1464"/>
      <c r="R131" s="1464"/>
      <c r="S131" s="1464"/>
      <c r="T131" s="1464"/>
      <c r="U131" s="1464"/>
      <c r="V131" s="1464"/>
      <c r="W131" s="1464"/>
      <c r="X131" s="1464"/>
      <c r="Y131" s="1464"/>
      <c r="Z131" s="1464"/>
      <c r="AA131" s="1464"/>
    </row>
    <row r="132" spans="1:27" ht="14.5">
      <c r="A132" s="1464"/>
      <c r="B132" s="1464"/>
      <c r="C132" s="1464"/>
      <c r="D132" s="1464"/>
      <c r="E132" s="1464"/>
      <c r="F132" s="1464"/>
      <c r="G132" s="1464"/>
      <c r="H132" s="1463"/>
      <c r="I132" s="1464"/>
      <c r="J132" s="1464"/>
      <c r="K132" s="1464"/>
      <c r="L132" s="1464"/>
      <c r="M132" s="1464"/>
      <c r="N132" s="1464"/>
      <c r="O132" s="1464"/>
      <c r="P132" s="1464"/>
      <c r="Q132" s="1464"/>
      <c r="R132" s="1464"/>
      <c r="S132" s="1464"/>
      <c r="T132" s="1464"/>
      <c r="U132" s="1464"/>
      <c r="V132" s="1464"/>
      <c r="W132" s="1464"/>
      <c r="X132" s="1464"/>
      <c r="Y132" s="1464"/>
      <c r="Z132" s="1464"/>
      <c r="AA132" s="1464"/>
    </row>
    <row r="133" spans="1:27" ht="14.5">
      <c r="A133" s="1464"/>
      <c r="B133" s="1464"/>
      <c r="C133" s="1464"/>
      <c r="D133" s="1464"/>
      <c r="E133" s="1464"/>
      <c r="F133" s="1464"/>
      <c r="G133" s="1464"/>
      <c r="H133" s="1463"/>
      <c r="I133" s="1464"/>
      <c r="J133" s="1464"/>
      <c r="K133" s="1464"/>
      <c r="L133" s="1464"/>
      <c r="M133" s="1464"/>
      <c r="N133" s="1464"/>
      <c r="O133" s="1464"/>
      <c r="P133" s="1464"/>
      <c r="Q133" s="1464"/>
      <c r="R133" s="1464"/>
      <c r="S133" s="1464"/>
      <c r="T133" s="1464"/>
      <c r="U133" s="1464"/>
      <c r="V133" s="1464"/>
      <c r="W133" s="1464"/>
      <c r="X133" s="1464"/>
      <c r="Y133" s="1464"/>
      <c r="Z133" s="1464"/>
      <c r="AA133" s="1464"/>
    </row>
    <row r="134" spans="1:27" ht="14.5">
      <c r="A134" s="1464"/>
      <c r="B134" s="1464"/>
      <c r="C134" s="1464"/>
      <c r="D134" s="1464"/>
      <c r="E134" s="1464"/>
      <c r="F134" s="1464"/>
      <c r="G134" s="1464"/>
      <c r="H134" s="1463"/>
      <c r="I134" s="1464"/>
      <c r="J134" s="1464"/>
      <c r="K134" s="1464"/>
      <c r="L134" s="1464"/>
      <c r="M134" s="1464"/>
      <c r="N134" s="1464"/>
      <c r="O134" s="1464"/>
      <c r="P134" s="1464"/>
      <c r="Q134" s="1464"/>
      <c r="R134" s="1464"/>
      <c r="S134" s="1464"/>
      <c r="T134" s="1464"/>
      <c r="U134" s="1464"/>
      <c r="V134" s="1464"/>
      <c r="W134" s="1464"/>
      <c r="X134" s="1464"/>
      <c r="Y134" s="1464"/>
      <c r="Z134" s="1464"/>
      <c r="AA134" s="1464"/>
    </row>
    <row r="135" spans="1:27" ht="14.5">
      <c r="A135" s="1464"/>
      <c r="B135" s="1464"/>
      <c r="C135" s="1464"/>
      <c r="D135" s="1464"/>
      <c r="E135" s="1464"/>
      <c r="F135" s="1464"/>
      <c r="G135" s="1464"/>
      <c r="H135" s="1463"/>
      <c r="I135" s="1464"/>
      <c r="J135" s="1464"/>
      <c r="K135" s="1464"/>
      <c r="L135" s="1464"/>
      <c r="M135" s="1464"/>
      <c r="N135" s="1464"/>
      <c r="O135" s="1464"/>
      <c r="P135" s="1464"/>
      <c r="Q135" s="1464"/>
      <c r="R135" s="1464"/>
      <c r="S135" s="1464"/>
      <c r="T135" s="1464"/>
      <c r="U135" s="1464"/>
      <c r="V135" s="1464"/>
      <c r="W135" s="1464"/>
      <c r="X135" s="1464"/>
      <c r="Y135" s="1464"/>
      <c r="Z135" s="1464"/>
      <c r="AA135" s="1464"/>
    </row>
    <row r="136" spans="1:27" ht="14.5">
      <c r="A136" s="1464"/>
      <c r="B136" s="1464"/>
      <c r="C136" s="1464"/>
      <c r="D136" s="1464"/>
      <c r="E136" s="1464"/>
      <c r="F136" s="1464"/>
      <c r="G136" s="1464"/>
      <c r="H136" s="1463"/>
      <c r="I136" s="1464"/>
      <c r="J136" s="1464"/>
      <c r="K136" s="1464"/>
      <c r="L136" s="1464"/>
      <c r="M136" s="1464"/>
      <c r="N136" s="1464"/>
      <c r="O136" s="1464"/>
      <c r="P136" s="1464"/>
      <c r="Q136" s="1464"/>
      <c r="R136" s="1464"/>
      <c r="S136" s="1464"/>
      <c r="T136" s="1464"/>
      <c r="U136" s="1464"/>
      <c r="V136" s="1464"/>
      <c r="W136" s="1464"/>
      <c r="X136" s="1464"/>
      <c r="Y136" s="1464"/>
      <c r="Z136" s="1464"/>
      <c r="AA136" s="1464"/>
    </row>
    <row r="137" spans="1:27" ht="14.5">
      <c r="A137" s="1464"/>
      <c r="B137" s="1464"/>
      <c r="C137" s="1464"/>
      <c r="D137" s="1464"/>
      <c r="E137" s="1464"/>
      <c r="F137" s="1464"/>
      <c r="G137" s="1464"/>
      <c r="H137" s="1463"/>
      <c r="I137" s="1464"/>
      <c r="J137" s="1464"/>
      <c r="K137" s="1464"/>
      <c r="L137" s="1464"/>
      <c r="M137" s="1464"/>
      <c r="N137" s="1464"/>
      <c r="O137" s="1464"/>
      <c r="P137" s="1464"/>
      <c r="Q137" s="1464"/>
      <c r="R137" s="1464"/>
      <c r="S137" s="1464"/>
      <c r="T137" s="1464"/>
      <c r="U137" s="1464"/>
      <c r="V137" s="1464"/>
      <c r="W137" s="1464"/>
      <c r="X137" s="1464"/>
      <c r="Y137" s="1464"/>
      <c r="Z137" s="1464"/>
      <c r="AA137" s="1464"/>
    </row>
    <row r="138" spans="1:27" ht="14.5">
      <c r="A138" s="1464"/>
      <c r="B138" s="1464"/>
      <c r="C138" s="1464"/>
      <c r="D138" s="1464"/>
      <c r="E138" s="1464"/>
      <c r="F138" s="1464"/>
      <c r="G138" s="1464"/>
      <c r="H138" s="1463"/>
      <c r="I138" s="1464"/>
      <c r="J138" s="1464"/>
      <c r="K138" s="1464"/>
      <c r="L138" s="1464"/>
      <c r="M138" s="1464"/>
      <c r="N138" s="1464"/>
      <c r="O138" s="1464"/>
      <c r="P138" s="1464"/>
      <c r="Q138" s="1464"/>
      <c r="R138" s="1464"/>
      <c r="S138" s="1464"/>
      <c r="T138" s="1464"/>
      <c r="U138" s="1464"/>
      <c r="V138" s="1464"/>
      <c r="W138" s="1464"/>
      <c r="X138" s="1464"/>
      <c r="Y138" s="1464"/>
      <c r="Z138" s="1464"/>
      <c r="AA138" s="1464"/>
    </row>
    <row r="139" spans="1:27" ht="14.5">
      <c r="A139" s="1464"/>
      <c r="B139" s="1464"/>
      <c r="C139" s="1464"/>
      <c r="D139" s="1464"/>
      <c r="E139" s="1464"/>
      <c r="F139" s="1464"/>
      <c r="G139" s="1464"/>
      <c r="H139" s="1463"/>
      <c r="I139" s="1464"/>
      <c r="J139" s="1464"/>
      <c r="K139" s="1464"/>
      <c r="L139" s="1464"/>
      <c r="M139" s="1464"/>
      <c r="N139" s="1464"/>
      <c r="O139" s="1464"/>
      <c r="P139" s="1464"/>
      <c r="Q139" s="1464"/>
      <c r="R139" s="1464"/>
      <c r="S139" s="1464"/>
      <c r="T139" s="1464"/>
      <c r="U139" s="1464"/>
      <c r="V139" s="1464"/>
      <c r="W139" s="1464"/>
      <c r="X139" s="1464"/>
      <c r="Y139" s="1464"/>
      <c r="Z139" s="1464"/>
      <c r="AA139" s="1464"/>
    </row>
    <row r="140" spans="1:27" ht="14.5">
      <c r="A140" s="1464"/>
      <c r="B140" s="1464"/>
      <c r="C140" s="1464"/>
      <c r="D140" s="1464"/>
      <c r="E140" s="1464"/>
      <c r="F140" s="1464"/>
      <c r="G140" s="1464"/>
      <c r="H140" s="1463"/>
      <c r="I140" s="1464"/>
      <c r="J140" s="1464"/>
      <c r="K140" s="1464"/>
      <c r="L140" s="1464"/>
      <c r="M140" s="1464"/>
      <c r="N140" s="1464"/>
      <c r="O140" s="1464"/>
      <c r="P140" s="1464"/>
      <c r="Q140" s="1464"/>
      <c r="R140" s="1464"/>
      <c r="S140" s="1464"/>
      <c r="T140" s="1464"/>
      <c r="U140" s="1464"/>
      <c r="V140" s="1464"/>
      <c r="W140" s="1464"/>
      <c r="X140" s="1464"/>
      <c r="Y140" s="1464"/>
      <c r="Z140" s="1464"/>
      <c r="AA140" s="1464"/>
    </row>
    <row r="141" spans="1:27" ht="14.5">
      <c r="A141" s="1464"/>
      <c r="B141" s="1464"/>
      <c r="C141" s="1464"/>
      <c r="D141" s="1464"/>
      <c r="E141" s="1464"/>
      <c r="F141" s="1464"/>
      <c r="G141" s="1464"/>
      <c r="H141" s="1463"/>
      <c r="I141" s="1464"/>
      <c r="J141" s="1464"/>
      <c r="K141" s="1464"/>
      <c r="L141" s="1464"/>
      <c r="M141" s="1464"/>
      <c r="N141" s="1464"/>
      <c r="O141" s="1464"/>
      <c r="P141" s="1464"/>
      <c r="Q141" s="1464"/>
      <c r="R141" s="1464"/>
      <c r="S141" s="1464"/>
      <c r="T141" s="1464"/>
      <c r="U141" s="1464"/>
      <c r="V141" s="1464"/>
      <c r="W141" s="1464"/>
      <c r="X141" s="1464"/>
      <c r="Y141" s="1464"/>
      <c r="Z141" s="1464"/>
      <c r="AA141" s="1464"/>
    </row>
    <row r="142" spans="1:27" ht="14.5">
      <c r="A142" s="1464"/>
      <c r="B142" s="1464"/>
      <c r="C142" s="1464"/>
      <c r="D142" s="1464"/>
      <c r="E142" s="1464"/>
      <c r="F142" s="1464"/>
      <c r="G142" s="1464"/>
      <c r="H142" s="1463"/>
      <c r="I142" s="1464"/>
      <c r="J142" s="1464"/>
      <c r="K142" s="1464"/>
      <c r="L142" s="1464"/>
      <c r="M142" s="1464"/>
      <c r="N142" s="1464"/>
      <c r="O142" s="1464"/>
      <c r="P142" s="1464"/>
      <c r="Q142" s="1464"/>
      <c r="R142" s="1464"/>
      <c r="S142" s="1464"/>
      <c r="T142" s="1464"/>
      <c r="U142" s="1464"/>
      <c r="V142" s="1464"/>
      <c r="W142" s="1464"/>
      <c r="X142" s="1464"/>
      <c r="Y142" s="1464"/>
      <c r="Z142" s="1464"/>
      <c r="AA142" s="1464"/>
    </row>
    <row r="143" spans="1:27" ht="14.5">
      <c r="A143" s="1464"/>
      <c r="B143" s="1464"/>
      <c r="C143" s="1464"/>
      <c r="D143" s="1464"/>
      <c r="E143" s="1464"/>
      <c r="F143" s="1464"/>
      <c r="G143" s="1464"/>
      <c r="H143" s="1463"/>
      <c r="I143" s="1464"/>
      <c r="J143" s="1464"/>
      <c r="K143" s="1464"/>
      <c r="L143" s="1464"/>
      <c r="M143" s="1464"/>
      <c r="N143" s="1464"/>
      <c r="O143" s="1464"/>
      <c r="P143" s="1464"/>
      <c r="Q143" s="1464"/>
      <c r="R143" s="1464"/>
      <c r="S143" s="1464"/>
      <c r="T143" s="1464"/>
      <c r="U143" s="1464"/>
      <c r="V143" s="1464"/>
      <c r="W143" s="1464"/>
      <c r="X143" s="1464"/>
      <c r="Y143" s="1464"/>
      <c r="Z143" s="1464"/>
      <c r="AA143" s="1464"/>
    </row>
    <row r="144" spans="1:27" ht="14.5">
      <c r="A144" s="1464"/>
      <c r="B144" s="1464"/>
      <c r="C144" s="1464"/>
      <c r="D144" s="1464"/>
      <c r="E144" s="1464"/>
      <c r="F144" s="1464"/>
      <c r="G144" s="1464"/>
      <c r="H144" s="1463"/>
      <c r="I144" s="1464"/>
      <c r="J144" s="1464"/>
      <c r="K144" s="1464"/>
      <c r="L144" s="1464"/>
      <c r="M144" s="1464"/>
      <c r="N144" s="1464"/>
      <c r="O144" s="1464"/>
      <c r="P144" s="1464"/>
      <c r="Q144" s="1464"/>
      <c r="R144" s="1464"/>
      <c r="S144" s="1464"/>
      <c r="T144" s="1464"/>
      <c r="U144" s="1464"/>
      <c r="V144" s="1464"/>
      <c r="W144" s="1464"/>
      <c r="X144" s="1464"/>
      <c r="Y144" s="1464"/>
      <c r="Z144" s="1464"/>
      <c r="AA144" s="1464"/>
    </row>
    <row r="145" spans="1:27" ht="14.5">
      <c r="A145" s="1464"/>
      <c r="B145" s="1464"/>
      <c r="C145" s="1464"/>
      <c r="D145" s="1464"/>
      <c r="E145" s="1464"/>
      <c r="F145" s="1464"/>
      <c r="G145" s="1464"/>
      <c r="H145" s="1463"/>
      <c r="I145" s="1464"/>
      <c r="J145" s="1464"/>
      <c r="K145" s="1464"/>
      <c r="L145" s="1464"/>
      <c r="M145" s="1464"/>
      <c r="N145" s="1464"/>
      <c r="O145" s="1464"/>
      <c r="P145" s="1464"/>
      <c r="Q145" s="1464"/>
      <c r="R145" s="1464"/>
      <c r="S145" s="1464"/>
      <c r="T145" s="1464"/>
      <c r="U145" s="1464"/>
      <c r="V145" s="1464"/>
      <c r="W145" s="1464"/>
      <c r="X145" s="1464"/>
      <c r="Y145" s="1464"/>
      <c r="Z145" s="1464"/>
      <c r="AA145" s="1464"/>
    </row>
    <row r="146" spans="1:27" ht="14.5">
      <c r="A146" s="1464"/>
      <c r="B146" s="1464"/>
      <c r="C146" s="1464"/>
      <c r="D146" s="1464"/>
      <c r="E146" s="1464"/>
      <c r="F146" s="1464"/>
      <c r="G146" s="1464"/>
      <c r="H146" s="1463"/>
      <c r="I146" s="1464"/>
      <c r="J146" s="1464"/>
      <c r="K146" s="1464"/>
      <c r="L146" s="1464"/>
      <c r="M146" s="1464"/>
      <c r="N146" s="1464"/>
      <c r="O146" s="1464"/>
      <c r="P146" s="1464"/>
      <c r="Q146" s="1464"/>
      <c r="R146" s="1464"/>
      <c r="S146" s="1464"/>
      <c r="T146" s="1464"/>
      <c r="U146" s="1464"/>
      <c r="V146" s="1464"/>
      <c r="W146" s="1464"/>
      <c r="X146" s="1464"/>
      <c r="Y146" s="1464"/>
      <c r="Z146" s="1464"/>
      <c r="AA146" s="1464"/>
    </row>
    <row r="147" spans="1:27" ht="14.5">
      <c r="A147" s="1464"/>
      <c r="B147" s="1464"/>
      <c r="C147" s="1464"/>
      <c r="D147" s="1464"/>
      <c r="E147" s="1464"/>
      <c r="F147" s="1464"/>
      <c r="G147" s="1464"/>
      <c r="H147" s="1463"/>
      <c r="I147" s="1464"/>
      <c r="J147" s="1464"/>
      <c r="K147" s="1464"/>
      <c r="L147" s="1464"/>
      <c r="M147" s="1464"/>
      <c r="N147" s="1464"/>
      <c r="O147" s="1464"/>
      <c r="P147" s="1464"/>
      <c r="Q147" s="1464"/>
      <c r="R147" s="1464"/>
      <c r="S147" s="1464"/>
      <c r="T147" s="1464"/>
      <c r="U147" s="1464"/>
      <c r="V147" s="1464"/>
      <c r="W147" s="1464"/>
      <c r="X147" s="1464"/>
      <c r="Y147" s="1464"/>
      <c r="Z147" s="1464"/>
      <c r="AA147" s="1464"/>
    </row>
    <row r="148" spans="1:27" ht="14.5">
      <c r="A148" s="1464"/>
      <c r="B148" s="1464"/>
      <c r="C148" s="1464"/>
      <c r="D148" s="1464"/>
      <c r="E148" s="1464"/>
      <c r="F148" s="1464"/>
      <c r="G148" s="1464"/>
      <c r="H148" s="1463"/>
      <c r="I148" s="1464"/>
      <c r="J148" s="1464"/>
      <c r="K148" s="1464"/>
      <c r="L148" s="1464"/>
      <c r="M148" s="1464"/>
      <c r="N148" s="1464"/>
      <c r="O148" s="1464"/>
      <c r="P148" s="1464"/>
      <c r="Q148" s="1464"/>
      <c r="R148" s="1464"/>
      <c r="S148" s="1464"/>
      <c r="T148" s="1464"/>
      <c r="U148" s="1464"/>
      <c r="V148" s="1464"/>
      <c r="W148" s="1464"/>
      <c r="X148" s="1464"/>
      <c r="Y148" s="1464"/>
      <c r="Z148" s="1464"/>
      <c r="AA148" s="1464"/>
    </row>
    <row r="149" spans="1:27" ht="14.5">
      <c r="A149" s="1464"/>
      <c r="B149" s="1464"/>
      <c r="C149" s="1464"/>
      <c r="D149" s="1464"/>
      <c r="E149" s="1464"/>
      <c r="F149" s="1464"/>
      <c r="G149" s="1464"/>
      <c r="H149" s="1463"/>
      <c r="I149" s="1464"/>
      <c r="J149" s="1464"/>
      <c r="K149" s="1464"/>
      <c r="L149" s="1464"/>
      <c r="M149" s="1464"/>
      <c r="N149" s="1464"/>
      <c r="O149" s="1464"/>
      <c r="P149" s="1464"/>
      <c r="Q149" s="1464"/>
      <c r="R149" s="1464"/>
      <c r="S149" s="1464"/>
      <c r="T149" s="1464"/>
      <c r="U149" s="1464"/>
      <c r="V149" s="1464"/>
      <c r="W149" s="1464"/>
      <c r="X149" s="1464"/>
      <c r="Y149" s="1464"/>
      <c r="Z149" s="1464"/>
      <c r="AA149" s="1464"/>
    </row>
    <row r="150" spans="1:27" ht="14.5">
      <c r="A150" s="1464"/>
      <c r="B150" s="1464"/>
      <c r="C150" s="1464"/>
      <c r="D150" s="1464"/>
      <c r="E150" s="1464"/>
      <c r="F150" s="1464"/>
      <c r="G150" s="1464"/>
      <c r="H150" s="1463"/>
      <c r="I150" s="1464"/>
      <c r="J150" s="1464"/>
      <c r="K150" s="1464"/>
      <c r="L150" s="1464"/>
      <c r="M150" s="1464"/>
      <c r="N150" s="1464"/>
      <c r="O150" s="1464"/>
      <c r="P150" s="1464"/>
      <c r="Q150" s="1464"/>
      <c r="R150" s="1464"/>
      <c r="S150" s="1464"/>
      <c r="T150" s="1464"/>
      <c r="U150" s="1464"/>
      <c r="V150" s="1464"/>
      <c r="W150" s="1464"/>
      <c r="X150" s="1464"/>
      <c r="Y150" s="1464"/>
      <c r="Z150" s="1464"/>
      <c r="AA150" s="1464"/>
    </row>
    <row r="151" spans="1:27" ht="14.5">
      <c r="A151" s="1464"/>
      <c r="B151" s="1464"/>
      <c r="C151" s="1464"/>
      <c r="D151" s="1464"/>
      <c r="E151" s="1464"/>
      <c r="F151" s="1464"/>
      <c r="G151" s="1464"/>
      <c r="H151" s="1463"/>
      <c r="I151" s="1464"/>
      <c r="J151" s="1464"/>
      <c r="K151" s="1464"/>
      <c r="L151" s="1464"/>
      <c r="M151" s="1464"/>
      <c r="N151" s="1464"/>
      <c r="O151" s="1464"/>
      <c r="P151" s="1464"/>
      <c r="Q151" s="1464"/>
      <c r="R151" s="1464"/>
      <c r="S151" s="1464"/>
      <c r="T151" s="1464"/>
      <c r="U151" s="1464"/>
      <c r="V151" s="1464"/>
      <c r="W151" s="1464"/>
      <c r="X151" s="1464"/>
      <c r="Y151" s="1464"/>
      <c r="Z151" s="1464"/>
      <c r="AA151" s="1464"/>
    </row>
    <row r="152" spans="1:27" ht="14.5">
      <c r="A152" s="1464"/>
      <c r="B152" s="1464"/>
      <c r="C152" s="1464"/>
      <c r="D152" s="1464"/>
      <c r="E152" s="1464"/>
      <c r="F152" s="1464"/>
      <c r="G152" s="1464"/>
      <c r="H152" s="1463"/>
      <c r="I152" s="1464"/>
      <c r="J152" s="1464"/>
      <c r="K152" s="1464"/>
      <c r="L152" s="1464"/>
      <c r="M152" s="1464"/>
      <c r="N152" s="1464"/>
      <c r="O152" s="1464"/>
      <c r="P152" s="1464"/>
      <c r="Q152" s="1464"/>
      <c r="R152" s="1464"/>
      <c r="S152" s="1464"/>
      <c r="T152" s="1464"/>
      <c r="U152" s="1464"/>
      <c r="V152" s="1464"/>
      <c r="W152" s="1464"/>
      <c r="X152" s="1464"/>
      <c r="Y152" s="1464"/>
      <c r="Z152" s="1464"/>
      <c r="AA152" s="1464"/>
    </row>
    <row r="153" spans="1:27" ht="14.5">
      <c r="A153" s="1464"/>
      <c r="B153" s="1464"/>
      <c r="C153" s="1464"/>
      <c r="D153" s="1464"/>
      <c r="E153" s="1464"/>
      <c r="F153" s="1464"/>
      <c r="G153" s="1464"/>
      <c r="H153" s="1463"/>
      <c r="I153" s="1464"/>
      <c r="J153" s="1464"/>
      <c r="K153" s="1464"/>
      <c r="L153" s="1464"/>
      <c r="M153" s="1464"/>
      <c r="N153" s="1464"/>
      <c r="O153" s="1464"/>
      <c r="P153" s="1464"/>
      <c r="Q153" s="1464"/>
      <c r="R153" s="1464"/>
      <c r="S153" s="1464"/>
      <c r="T153" s="1464"/>
      <c r="U153" s="1464"/>
      <c r="V153" s="1464"/>
      <c r="W153" s="1464"/>
      <c r="X153" s="1464"/>
      <c r="Y153" s="1464"/>
      <c r="Z153" s="1464"/>
      <c r="AA153" s="1464"/>
    </row>
    <row r="154" spans="1:27" ht="14.5">
      <c r="A154" s="1464"/>
      <c r="B154" s="1464"/>
      <c r="C154" s="1464"/>
      <c r="D154" s="1464"/>
      <c r="E154" s="1464"/>
      <c r="F154" s="1464"/>
      <c r="G154" s="1464"/>
      <c r="H154" s="1463"/>
      <c r="I154" s="1464"/>
      <c r="J154" s="1464"/>
      <c r="K154" s="1464"/>
      <c r="L154" s="1464"/>
      <c r="M154" s="1464"/>
      <c r="N154" s="1464"/>
      <c r="O154" s="1464"/>
      <c r="P154" s="1464"/>
      <c r="Q154" s="1464"/>
      <c r="R154" s="1464"/>
      <c r="S154" s="1464"/>
      <c r="T154" s="1464"/>
      <c r="U154" s="1464"/>
      <c r="V154" s="1464"/>
      <c r="W154" s="1464"/>
      <c r="X154" s="1464"/>
      <c r="Y154" s="1464"/>
      <c r="Z154" s="1464"/>
      <c r="AA154" s="1464"/>
    </row>
    <row r="155" spans="1:27" ht="14.5">
      <c r="A155" s="1464"/>
      <c r="B155" s="1464"/>
      <c r="C155" s="1464"/>
      <c r="D155" s="1464"/>
      <c r="E155" s="1464"/>
      <c r="F155" s="1464"/>
      <c r="G155" s="1464"/>
      <c r="H155" s="1463"/>
      <c r="I155" s="1464"/>
      <c r="J155" s="1464"/>
      <c r="K155" s="1464"/>
      <c r="L155" s="1464"/>
      <c r="M155" s="1464"/>
      <c r="N155" s="1464"/>
      <c r="O155" s="1464"/>
      <c r="P155" s="1464"/>
      <c r="Q155" s="1464"/>
      <c r="R155" s="1464"/>
      <c r="S155" s="1464"/>
      <c r="T155" s="1464"/>
      <c r="U155" s="1464"/>
      <c r="V155" s="1464"/>
      <c r="W155" s="1464"/>
      <c r="X155" s="1464"/>
      <c r="Y155" s="1464"/>
      <c r="Z155" s="1464"/>
      <c r="AA155" s="1464"/>
    </row>
    <row r="156" spans="1:27" ht="14.5">
      <c r="A156" s="1464"/>
      <c r="B156" s="1464"/>
      <c r="C156" s="1464"/>
      <c r="D156" s="1464"/>
      <c r="E156" s="1464"/>
      <c r="F156" s="1464"/>
      <c r="G156" s="1464"/>
      <c r="H156" s="1463"/>
      <c r="I156" s="1464"/>
      <c r="J156" s="1464"/>
      <c r="K156" s="1464"/>
      <c r="L156" s="1464"/>
      <c r="M156" s="1464"/>
      <c r="N156" s="1464"/>
      <c r="O156" s="1464"/>
      <c r="P156" s="1464"/>
      <c r="Q156" s="1464"/>
      <c r="R156" s="1464"/>
      <c r="S156" s="1464"/>
      <c r="T156" s="1464"/>
      <c r="U156" s="1464"/>
      <c r="V156" s="1464"/>
      <c r="W156" s="1464"/>
      <c r="X156" s="1464"/>
      <c r="Y156" s="1464"/>
      <c r="Z156" s="1464"/>
      <c r="AA156" s="1464"/>
    </row>
    <row r="157" spans="1:27" ht="14.5">
      <c r="A157" s="1464"/>
      <c r="B157" s="1464"/>
      <c r="C157" s="1464"/>
      <c r="D157" s="1464"/>
      <c r="E157" s="1464"/>
      <c r="F157" s="1464"/>
      <c r="G157" s="1464"/>
      <c r="H157" s="1463"/>
      <c r="I157" s="1464"/>
      <c r="J157" s="1464"/>
      <c r="K157" s="1464"/>
      <c r="L157" s="1464"/>
      <c r="M157" s="1464"/>
      <c r="N157" s="1464"/>
      <c r="O157" s="1464"/>
      <c r="P157" s="1464"/>
      <c r="Q157" s="1464"/>
      <c r="R157" s="1464"/>
      <c r="S157" s="1464"/>
      <c r="T157" s="1464"/>
      <c r="U157" s="1464"/>
      <c r="V157" s="1464"/>
      <c r="W157" s="1464"/>
      <c r="X157" s="1464"/>
      <c r="Y157" s="1464"/>
      <c r="Z157" s="1464"/>
      <c r="AA157" s="1464"/>
    </row>
    <row r="158" spans="1:27" ht="14.5">
      <c r="A158" s="1464"/>
      <c r="B158" s="1464"/>
      <c r="C158" s="1464"/>
      <c r="D158" s="1464"/>
      <c r="E158" s="1464"/>
      <c r="F158" s="1464"/>
      <c r="G158" s="1464"/>
      <c r="H158" s="1463"/>
      <c r="I158" s="1464"/>
      <c r="J158" s="1464"/>
      <c r="K158" s="1464"/>
      <c r="L158" s="1464"/>
      <c r="M158" s="1464"/>
      <c r="N158" s="1464"/>
      <c r="O158" s="1464"/>
      <c r="P158" s="1464"/>
      <c r="Q158" s="1464"/>
      <c r="R158" s="1464"/>
      <c r="S158" s="1464"/>
      <c r="T158" s="1464"/>
      <c r="U158" s="1464"/>
      <c r="V158" s="1464"/>
      <c r="W158" s="1464"/>
      <c r="X158" s="1464"/>
      <c r="Y158" s="1464"/>
      <c r="Z158" s="1464"/>
      <c r="AA158" s="1464"/>
    </row>
    <row r="159" spans="1:27" ht="14.5">
      <c r="A159" s="1464"/>
      <c r="B159" s="1464"/>
      <c r="C159" s="1464"/>
      <c r="D159" s="1464"/>
      <c r="E159" s="1464"/>
      <c r="F159" s="1464"/>
      <c r="G159" s="1464"/>
      <c r="H159" s="1463"/>
      <c r="I159" s="1464"/>
      <c r="J159" s="1464"/>
      <c r="K159" s="1464"/>
      <c r="L159" s="1464"/>
      <c r="M159" s="1464"/>
      <c r="N159" s="1464"/>
      <c r="O159" s="1464"/>
      <c r="P159" s="1464"/>
      <c r="Q159" s="1464"/>
      <c r="R159" s="1464"/>
      <c r="S159" s="1464"/>
      <c r="T159" s="1464"/>
      <c r="U159" s="1464"/>
      <c r="V159" s="1464"/>
      <c r="W159" s="1464"/>
      <c r="X159" s="1464"/>
      <c r="Y159" s="1464"/>
      <c r="Z159" s="1464"/>
      <c r="AA159" s="1464"/>
    </row>
    <row r="160" spans="1:27" ht="14.5">
      <c r="A160" s="1464"/>
      <c r="B160" s="1464"/>
      <c r="C160" s="1464"/>
      <c r="D160" s="1464"/>
      <c r="E160" s="1464"/>
      <c r="F160" s="1464"/>
      <c r="G160" s="1464"/>
      <c r="H160" s="1463"/>
      <c r="I160" s="1464"/>
      <c r="J160" s="1464"/>
      <c r="K160" s="1464"/>
      <c r="L160" s="1464"/>
      <c r="M160" s="1464"/>
      <c r="N160" s="1464"/>
      <c r="O160" s="1464"/>
      <c r="P160" s="1464"/>
      <c r="Q160" s="1464"/>
      <c r="R160" s="1464"/>
      <c r="S160" s="1464"/>
      <c r="T160" s="1464"/>
      <c r="U160" s="1464"/>
      <c r="V160" s="1464"/>
      <c r="W160" s="1464"/>
      <c r="X160" s="1464"/>
      <c r="Y160" s="1464"/>
      <c r="Z160" s="1464"/>
      <c r="AA160" s="1464"/>
    </row>
    <row r="161" spans="1:27" ht="14.5">
      <c r="A161" s="1464"/>
      <c r="B161" s="1464"/>
      <c r="C161" s="1464"/>
      <c r="D161" s="1464"/>
      <c r="E161" s="1464"/>
      <c r="F161" s="1464"/>
      <c r="G161" s="1464"/>
      <c r="H161" s="1463"/>
      <c r="I161" s="1464"/>
      <c r="J161" s="1464"/>
      <c r="K161" s="1464"/>
      <c r="L161" s="1464"/>
      <c r="M161" s="1464"/>
      <c r="N161" s="1464"/>
      <c r="O161" s="1464"/>
      <c r="P161" s="1464"/>
      <c r="Q161" s="1464"/>
      <c r="R161" s="1464"/>
      <c r="S161" s="1464"/>
      <c r="T161" s="1464"/>
      <c r="U161" s="1464"/>
      <c r="V161" s="1464"/>
      <c r="W161" s="1464"/>
      <c r="X161" s="1464"/>
      <c r="Y161" s="1464"/>
      <c r="Z161" s="1464"/>
      <c r="AA161" s="1464"/>
    </row>
    <row r="162" spans="1:27" ht="14.5">
      <c r="A162" s="1464"/>
      <c r="B162" s="1464"/>
      <c r="C162" s="1464"/>
      <c r="D162" s="1464"/>
      <c r="E162" s="1464"/>
      <c r="F162" s="1464"/>
      <c r="G162" s="1464"/>
      <c r="H162" s="1463"/>
      <c r="I162" s="1464"/>
      <c r="J162" s="1464"/>
      <c r="K162" s="1464"/>
      <c r="L162" s="1464"/>
      <c r="M162" s="1464"/>
      <c r="N162" s="1464"/>
      <c r="O162" s="1464"/>
      <c r="P162" s="1464"/>
      <c r="Q162" s="1464"/>
      <c r="R162" s="1464"/>
      <c r="S162" s="1464"/>
      <c r="T162" s="1464"/>
      <c r="U162" s="1464"/>
      <c r="V162" s="1464"/>
      <c r="W162" s="1464"/>
      <c r="X162" s="1464"/>
      <c r="Y162" s="1464"/>
      <c r="Z162" s="1464"/>
      <c r="AA162" s="1464"/>
    </row>
    <row r="163" spans="1:27" ht="14.5">
      <c r="A163" s="1464"/>
      <c r="B163" s="1464"/>
      <c r="C163" s="1464"/>
      <c r="D163" s="1464"/>
      <c r="E163" s="1464"/>
      <c r="F163" s="1464"/>
      <c r="G163" s="1464"/>
      <c r="H163" s="1463"/>
      <c r="I163" s="1464"/>
      <c r="J163" s="1464"/>
      <c r="K163" s="1464"/>
      <c r="L163" s="1464"/>
      <c r="M163" s="1464"/>
      <c r="N163" s="1464"/>
      <c r="O163" s="1464"/>
      <c r="P163" s="1464"/>
      <c r="Q163" s="1464"/>
      <c r="R163" s="1464"/>
      <c r="S163" s="1464"/>
      <c r="T163" s="1464"/>
      <c r="U163" s="1464"/>
      <c r="V163" s="1464"/>
      <c r="W163" s="1464"/>
      <c r="X163" s="1464"/>
      <c r="Y163" s="1464"/>
      <c r="Z163" s="1464"/>
      <c r="AA163" s="1464"/>
    </row>
    <row r="164" spans="1:27" ht="14.5">
      <c r="A164" s="1464"/>
      <c r="B164" s="1464"/>
      <c r="C164" s="1464"/>
      <c r="D164" s="1464"/>
      <c r="E164" s="1464"/>
      <c r="F164" s="1464"/>
      <c r="G164" s="1464"/>
      <c r="H164" s="1463"/>
      <c r="I164" s="1464"/>
      <c r="J164" s="1464"/>
      <c r="K164" s="1464"/>
      <c r="L164" s="1464"/>
      <c r="M164" s="1464"/>
      <c r="N164" s="1464"/>
      <c r="O164" s="1464"/>
      <c r="P164" s="1464"/>
      <c r="Q164" s="1464"/>
      <c r="R164" s="1464"/>
      <c r="S164" s="1464"/>
      <c r="T164" s="1464"/>
      <c r="U164" s="1464"/>
      <c r="V164" s="1464"/>
      <c r="W164" s="1464"/>
      <c r="X164" s="1464"/>
      <c r="Y164" s="1464"/>
      <c r="Z164" s="1464"/>
      <c r="AA164" s="1464"/>
    </row>
    <row r="165" spans="1:27" ht="14.5">
      <c r="A165" s="1464"/>
      <c r="B165" s="1464"/>
      <c r="C165" s="1464"/>
      <c r="D165" s="1464"/>
      <c r="E165" s="1464"/>
      <c r="F165" s="1464"/>
      <c r="G165" s="1464"/>
      <c r="H165" s="1463"/>
      <c r="I165" s="1464"/>
      <c r="J165" s="1464"/>
      <c r="K165" s="1464"/>
      <c r="L165" s="1464"/>
      <c r="M165" s="1464"/>
      <c r="N165" s="1464"/>
      <c r="O165" s="1464"/>
      <c r="P165" s="1464"/>
      <c r="Q165" s="1464"/>
      <c r="R165" s="1464"/>
      <c r="S165" s="1464"/>
      <c r="T165" s="1464"/>
      <c r="U165" s="1464"/>
      <c r="V165" s="1464"/>
      <c r="W165" s="1464"/>
      <c r="X165" s="1464"/>
      <c r="Y165" s="1464"/>
      <c r="Z165" s="1464"/>
      <c r="AA165" s="1464"/>
    </row>
    <row r="166" spans="1:27" ht="14.5">
      <c r="A166" s="1464"/>
      <c r="B166" s="1464"/>
      <c r="C166" s="1464"/>
      <c r="D166" s="1464"/>
      <c r="E166" s="1464"/>
      <c r="F166" s="1464"/>
      <c r="G166" s="1464"/>
      <c r="H166" s="1463"/>
      <c r="I166" s="1464"/>
      <c r="J166" s="1464"/>
      <c r="K166" s="1464"/>
      <c r="L166" s="1464"/>
      <c r="M166" s="1464"/>
      <c r="N166" s="1464"/>
      <c r="O166" s="1464"/>
      <c r="P166" s="1464"/>
      <c r="Q166" s="1464"/>
      <c r="R166" s="1464"/>
      <c r="S166" s="1464"/>
      <c r="T166" s="1464"/>
      <c r="U166" s="1464"/>
      <c r="V166" s="1464"/>
      <c r="W166" s="1464"/>
      <c r="X166" s="1464"/>
      <c r="Y166" s="1464"/>
      <c r="Z166" s="1464"/>
      <c r="AA166" s="1464"/>
    </row>
    <row r="167" spans="1:27" ht="14.5">
      <c r="A167" s="1464"/>
      <c r="B167" s="1464"/>
      <c r="C167" s="1464"/>
      <c r="D167" s="1464"/>
      <c r="E167" s="1464"/>
      <c r="F167" s="1464"/>
      <c r="G167" s="1464"/>
      <c r="H167" s="1463"/>
      <c r="I167" s="1464"/>
      <c r="J167" s="1464"/>
      <c r="K167" s="1464"/>
      <c r="L167" s="1464"/>
      <c r="M167" s="1464"/>
      <c r="N167" s="1464"/>
      <c r="O167" s="1464"/>
      <c r="P167" s="1464"/>
      <c r="Q167" s="1464"/>
      <c r="R167" s="1464"/>
      <c r="S167" s="1464"/>
      <c r="T167" s="1464"/>
      <c r="U167" s="1464"/>
      <c r="V167" s="1464"/>
      <c r="W167" s="1464"/>
      <c r="X167" s="1464"/>
      <c r="Y167" s="1464"/>
      <c r="Z167" s="1464"/>
      <c r="AA167" s="1464"/>
    </row>
    <row r="168" spans="1:27" ht="14.5">
      <c r="A168" s="1464"/>
      <c r="B168" s="1464"/>
      <c r="C168" s="1464"/>
      <c r="D168" s="1464"/>
      <c r="E168" s="1464"/>
      <c r="F168" s="1464"/>
      <c r="G168" s="1464"/>
      <c r="H168" s="1463"/>
      <c r="I168" s="1464"/>
      <c r="J168" s="1464"/>
      <c r="K168" s="1464"/>
      <c r="L168" s="1464"/>
      <c r="M168" s="1464"/>
      <c r="N168" s="1464"/>
      <c r="O168" s="1464"/>
      <c r="P168" s="1464"/>
      <c r="Q168" s="1464"/>
      <c r="R168" s="1464"/>
      <c r="S168" s="1464"/>
      <c r="T168" s="1464"/>
      <c r="U168" s="1464"/>
      <c r="V168" s="1464"/>
      <c r="W168" s="1464"/>
      <c r="X168" s="1464"/>
      <c r="Y168" s="1464"/>
      <c r="Z168" s="1464"/>
      <c r="AA168" s="1464"/>
    </row>
    <row r="169" spans="1:27" ht="14.5">
      <c r="A169" s="1464"/>
      <c r="B169" s="1464"/>
      <c r="C169" s="1464"/>
      <c r="D169" s="1464"/>
      <c r="E169" s="1464"/>
      <c r="F169" s="1464"/>
      <c r="G169" s="1464"/>
      <c r="H169" s="1463"/>
      <c r="I169" s="1464"/>
      <c r="J169" s="1464"/>
      <c r="K169" s="1464"/>
      <c r="L169" s="1464"/>
      <c r="M169" s="1464"/>
      <c r="N169" s="1464"/>
      <c r="O169" s="1464"/>
      <c r="P169" s="1464"/>
      <c r="Q169" s="1464"/>
      <c r="R169" s="1464"/>
      <c r="S169" s="1464"/>
      <c r="T169" s="1464"/>
      <c r="U169" s="1464"/>
      <c r="V169" s="1464"/>
      <c r="W169" s="1464"/>
      <c r="X169" s="1464"/>
      <c r="Y169" s="1464"/>
      <c r="Z169" s="1464"/>
      <c r="AA169" s="1464"/>
    </row>
    <row r="170" spans="1:27" ht="14.5">
      <c r="A170" s="1464"/>
      <c r="B170" s="1464"/>
      <c r="C170" s="1464"/>
      <c r="D170" s="1464"/>
      <c r="E170" s="1464"/>
      <c r="F170" s="1464"/>
      <c r="G170" s="1464"/>
      <c r="H170" s="1463"/>
      <c r="I170" s="1464"/>
      <c r="J170" s="1464"/>
      <c r="K170" s="1464"/>
      <c r="L170" s="1464"/>
      <c r="M170" s="1464"/>
      <c r="N170" s="1464"/>
      <c r="O170" s="1464"/>
      <c r="P170" s="1464"/>
      <c r="Q170" s="1464"/>
      <c r="R170" s="1464"/>
      <c r="S170" s="1464"/>
      <c r="T170" s="1464"/>
      <c r="U170" s="1464"/>
      <c r="V170" s="1464"/>
      <c r="W170" s="1464"/>
      <c r="X170" s="1464"/>
      <c r="Y170" s="1464"/>
      <c r="Z170" s="1464"/>
      <c r="AA170" s="1464"/>
    </row>
    <row r="171" spans="1:27" ht="14.5">
      <c r="A171" s="1464"/>
      <c r="B171" s="1464"/>
      <c r="C171" s="1464"/>
      <c r="D171" s="1464"/>
      <c r="E171" s="1464"/>
      <c r="F171" s="1464"/>
      <c r="G171" s="1464"/>
      <c r="H171" s="1463"/>
      <c r="I171" s="1464"/>
      <c r="J171" s="1464"/>
      <c r="K171" s="1464"/>
      <c r="L171" s="1464"/>
      <c r="M171" s="1464"/>
      <c r="N171" s="1464"/>
      <c r="O171" s="1464"/>
      <c r="P171" s="1464"/>
      <c r="Q171" s="1464"/>
      <c r="R171" s="1464"/>
      <c r="S171" s="1464"/>
      <c r="T171" s="1464"/>
      <c r="U171" s="1464"/>
      <c r="V171" s="1464"/>
      <c r="W171" s="1464"/>
      <c r="X171" s="1464"/>
      <c r="Y171" s="1464"/>
      <c r="Z171" s="1464"/>
      <c r="AA171" s="1464"/>
    </row>
    <row r="172" spans="1:27" ht="14.5">
      <c r="A172" s="1464"/>
      <c r="B172" s="1464"/>
      <c r="C172" s="1464"/>
      <c r="D172" s="1464"/>
      <c r="E172" s="1464"/>
      <c r="F172" s="1464"/>
      <c r="G172" s="1464"/>
      <c r="H172" s="1463"/>
      <c r="I172" s="1464"/>
      <c r="J172" s="1464"/>
      <c r="K172" s="1464"/>
      <c r="L172" s="1464"/>
      <c r="M172" s="1464"/>
      <c r="N172" s="1464"/>
      <c r="O172" s="1464"/>
      <c r="P172" s="1464"/>
      <c r="Q172" s="1464"/>
      <c r="R172" s="1464"/>
      <c r="S172" s="1464"/>
      <c r="T172" s="1464"/>
      <c r="U172" s="1464"/>
      <c r="V172" s="1464"/>
      <c r="W172" s="1464"/>
      <c r="X172" s="1464"/>
      <c r="Y172" s="1464"/>
      <c r="Z172" s="1464"/>
      <c r="AA172" s="1464"/>
    </row>
    <row r="173" spans="1:27" ht="14.5">
      <c r="A173" s="1464"/>
      <c r="B173" s="1464"/>
      <c r="C173" s="1464"/>
      <c r="D173" s="1464"/>
      <c r="E173" s="1464"/>
      <c r="F173" s="1464"/>
      <c r="G173" s="1464"/>
      <c r="H173" s="1463"/>
      <c r="I173" s="1464"/>
      <c r="J173" s="1464"/>
      <c r="K173" s="1464"/>
      <c r="L173" s="1464"/>
      <c r="M173" s="1464"/>
      <c r="N173" s="1464"/>
      <c r="O173" s="1464"/>
      <c r="P173" s="1464"/>
      <c r="Q173" s="1464"/>
      <c r="R173" s="1464"/>
      <c r="S173" s="1464"/>
      <c r="T173" s="1464"/>
      <c r="U173" s="1464"/>
      <c r="V173" s="1464"/>
      <c r="W173" s="1464"/>
      <c r="X173" s="1464"/>
      <c r="Y173" s="1464"/>
      <c r="Z173" s="1464"/>
      <c r="AA173" s="1464"/>
    </row>
    <row r="174" spans="1:27" ht="14.5">
      <c r="A174" s="1464"/>
      <c r="B174" s="1464"/>
      <c r="C174" s="1464"/>
      <c r="D174" s="1464"/>
      <c r="E174" s="1464"/>
      <c r="F174" s="1464"/>
      <c r="G174" s="1464"/>
      <c r="H174" s="1463"/>
      <c r="I174" s="1464"/>
      <c r="J174" s="1464"/>
      <c r="K174" s="1464"/>
      <c r="L174" s="1464"/>
      <c r="M174" s="1464"/>
      <c r="N174" s="1464"/>
      <c r="O174" s="1464"/>
      <c r="P174" s="1464"/>
      <c r="Q174" s="1464"/>
      <c r="R174" s="1464"/>
      <c r="S174" s="1464"/>
      <c r="T174" s="1464"/>
      <c r="U174" s="1464"/>
      <c r="V174" s="1464"/>
      <c r="W174" s="1464"/>
      <c r="X174" s="1464"/>
      <c r="Y174" s="1464"/>
      <c r="Z174" s="1464"/>
      <c r="AA174" s="1464"/>
    </row>
    <row r="175" spans="1:27" ht="14.5">
      <c r="A175" s="1464"/>
      <c r="B175" s="1464"/>
      <c r="C175" s="1464"/>
      <c r="D175" s="1464"/>
      <c r="E175" s="1464"/>
      <c r="F175" s="1464"/>
      <c r="G175" s="1464"/>
      <c r="H175" s="1463"/>
      <c r="I175" s="1464"/>
      <c r="J175" s="1464"/>
      <c r="K175" s="1464"/>
      <c r="L175" s="1464"/>
      <c r="M175" s="1464"/>
      <c r="N175" s="1464"/>
      <c r="O175" s="1464"/>
      <c r="P175" s="1464"/>
      <c r="Q175" s="1464"/>
      <c r="R175" s="1464"/>
      <c r="S175" s="1464"/>
      <c r="T175" s="1464"/>
      <c r="U175" s="1464"/>
      <c r="V175" s="1464"/>
      <c r="W175" s="1464"/>
      <c r="X175" s="1464"/>
      <c r="Y175" s="1464"/>
      <c r="Z175" s="1464"/>
      <c r="AA175" s="1464"/>
    </row>
    <row r="176" spans="1:27" ht="14.5">
      <c r="A176" s="1464"/>
      <c r="B176" s="1464"/>
      <c r="C176" s="1464"/>
      <c r="D176" s="1464"/>
      <c r="E176" s="1464"/>
      <c r="F176" s="1464"/>
      <c r="G176" s="1464"/>
      <c r="H176" s="1463"/>
      <c r="I176" s="1464"/>
      <c r="J176" s="1464"/>
      <c r="K176" s="1464"/>
      <c r="L176" s="1464"/>
      <c r="M176" s="1464"/>
      <c r="N176" s="1464"/>
      <c r="O176" s="1464"/>
      <c r="P176" s="1464"/>
      <c r="Q176" s="1464"/>
      <c r="R176" s="1464"/>
      <c r="S176" s="1464"/>
      <c r="T176" s="1464"/>
      <c r="U176" s="1464"/>
      <c r="V176" s="1464"/>
      <c r="W176" s="1464"/>
      <c r="X176" s="1464"/>
      <c r="Y176" s="1464"/>
      <c r="Z176" s="1464"/>
      <c r="AA176" s="1464"/>
    </row>
    <row r="177" spans="1:27" ht="14.5">
      <c r="A177" s="1464"/>
      <c r="B177" s="1464"/>
      <c r="C177" s="1464"/>
      <c r="D177" s="1464"/>
      <c r="E177" s="1464"/>
      <c r="F177" s="1464"/>
      <c r="G177" s="1464"/>
      <c r="H177" s="1463"/>
      <c r="I177" s="1464"/>
      <c r="J177" s="1464"/>
      <c r="K177" s="1464"/>
      <c r="L177" s="1464"/>
      <c r="M177" s="1464"/>
      <c r="N177" s="1464"/>
      <c r="O177" s="1464"/>
      <c r="P177" s="1464"/>
      <c r="Q177" s="1464"/>
      <c r="R177" s="1464"/>
      <c r="S177" s="1464"/>
      <c r="T177" s="1464"/>
      <c r="U177" s="1464"/>
      <c r="V177" s="1464"/>
      <c r="W177" s="1464"/>
      <c r="X177" s="1464"/>
      <c r="Y177" s="1464"/>
      <c r="Z177" s="1464"/>
      <c r="AA177" s="1464"/>
    </row>
    <row r="178" spans="1:27" ht="14.5">
      <c r="A178" s="1464"/>
      <c r="B178" s="1464"/>
      <c r="C178" s="1464"/>
      <c r="D178" s="1464"/>
      <c r="E178" s="1464"/>
      <c r="F178" s="1464"/>
      <c r="G178" s="1464"/>
      <c r="H178" s="1463"/>
      <c r="I178" s="1464"/>
      <c r="J178" s="1464"/>
      <c r="K178" s="1464"/>
      <c r="L178" s="1464"/>
      <c r="M178" s="1464"/>
      <c r="N178" s="1464"/>
      <c r="O178" s="1464"/>
      <c r="P178" s="1464"/>
      <c r="Q178" s="1464"/>
      <c r="R178" s="1464"/>
      <c r="S178" s="1464"/>
      <c r="T178" s="1464"/>
      <c r="U178" s="1464"/>
      <c r="V178" s="1464"/>
      <c r="W178" s="1464"/>
      <c r="X178" s="1464"/>
      <c r="Y178" s="1464"/>
      <c r="Z178" s="1464"/>
      <c r="AA178" s="1464"/>
    </row>
    <row r="179" spans="1:27" ht="14.5">
      <c r="A179" s="1464"/>
      <c r="B179" s="1464"/>
      <c r="C179" s="1464"/>
      <c r="D179" s="1464"/>
      <c r="E179" s="1464"/>
      <c r="F179" s="1464"/>
      <c r="G179" s="1464"/>
      <c r="H179" s="1463"/>
      <c r="I179" s="1464"/>
      <c r="J179" s="1464"/>
      <c r="K179" s="1464"/>
      <c r="L179" s="1464"/>
      <c r="M179" s="1464"/>
      <c r="N179" s="1464"/>
      <c r="O179" s="1464"/>
      <c r="P179" s="1464"/>
      <c r="Q179" s="1464"/>
      <c r="R179" s="1464"/>
      <c r="S179" s="1464"/>
      <c r="T179" s="1464"/>
      <c r="U179" s="1464"/>
      <c r="V179" s="1464"/>
      <c r="W179" s="1464"/>
      <c r="X179" s="1464"/>
      <c r="Y179" s="1464"/>
      <c r="Z179" s="1464"/>
      <c r="AA179" s="1464"/>
    </row>
    <row r="180" spans="1:27" ht="14.5">
      <c r="A180" s="1464"/>
      <c r="B180" s="1464"/>
      <c r="C180" s="1464"/>
      <c r="D180" s="1464"/>
      <c r="E180" s="1464"/>
      <c r="F180" s="1464"/>
      <c r="G180" s="1464"/>
      <c r="H180" s="1463"/>
      <c r="I180" s="1464"/>
      <c r="J180" s="1464"/>
      <c r="K180" s="1464"/>
      <c r="L180" s="1464"/>
      <c r="M180" s="1464"/>
      <c r="N180" s="1464"/>
      <c r="O180" s="1464"/>
      <c r="P180" s="1464"/>
      <c r="Q180" s="1464"/>
      <c r="R180" s="1464"/>
      <c r="S180" s="1464"/>
      <c r="T180" s="1464"/>
      <c r="U180" s="1464"/>
      <c r="V180" s="1464"/>
      <c r="W180" s="1464"/>
      <c r="X180" s="1464"/>
      <c r="Y180" s="1464"/>
      <c r="Z180" s="1464"/>
      <c r="AA180" s="1464"/>
    </row>
    <row r="181" spans="1:27" ht="14.5">
      <c r="A181" s="1464"/>
      <c r="B181" s="1464"/>
      <c r="C181" s="1464"/>
      <c r="D181" s="1464"/>
      <c r="E181" s="1464"/>
      <c r="F181" s="1464"/>
      <c r="G181" s="1464"/>
      <c r="H181" s="1463"/>
      <c r="I181" s="1464"/>
      <c r="J181" s="1464"/>
      <c r="K181" s="1464"/>
      <c r="L181" s="1464"/>
      <c r="M181" s="1464"/>
      <c r="N181" s="1464"/>
      <c r="O181" s="1464"/>
      <c r="P181" s="1464"/>
      <c r="Q181" s="1464"/>
      <c r="R181" s="1464"/>
      <c r="S181" s="1464"/>
      <c r="T181" s="1464"/>
      <c r="U181" s="1464"/>
      <c r="V181" s="1464"/>
      <c r="W181" s="1464"/>
      <c r="X181" s="1464"/>
      <c r="Y181" s="1464"/>
      <c r="Z181" s="1464"/>
      <c r="AA181" s="1464"/>
    </row>
    <row r="182" spans="1:27" ht="14.5">
      <c r="A182" s="1464"/>
      <c r="B182" s="1464"/>
      <c r="C182" s="1464"/>
      <c r="D182" s="1464"/>
      <c r="E182" s="1464"/>
      <c r="F182" s="1464"/>
      <c r="G182" s="1464"/>
      <c r="H182" s="1463"/>
      <c r="I182" s="1464"/>
      <c r="J182" s="1464"/>
      <c r="K182" s="1464"/>
      <c r="L182" s="1464"/>
      <c r="M182" s="1464"/>
      <c r="N182" s="1464"/>
      <c r="O182" s="1464"/>
      <c r="P182" s="1464"/>
      <c r="Q182" s="1464"/>
      <c r="R182" s="1464"/>
      <c r="S182" s="1464"/>
      <c r="T182" s="1464"/>
      <c r="U182" s="1464"/>
      <c r="V182" s="1464"/>
      <c r="W182" s="1464"/>
      <c r="X182" s="1464"/>
      <c r="Y182" s="1464"/>
      <c r="Z182" s="1464"/>
      <c r="AA182" s="1464"/>
    </row>
    <row r="183" spans="1:27" ht="14.5">
      <c r="A183" s="1464"/>
      <c r="B183" s="1464"/>
      <c r="C183" s="1464"/>
      <c r="D183" s="1464"/>
      <c r="E183" s="1464"/>
      <c r="F183" s="1464"/>
      <c r="G183" s="1464"/>
      <c r="H183" s="1463"/>
      <c r="I183" s="1464"/>
      <c r="J183" s="1464"/>
      <c r="K183" s="1464"/>
      <c r="L183" s="1464"/>
      <c r="M183" s="1464"/>
      <c r="N183" s="1464"/>
      <c r="O183" s="1464"/>
      <c r="P183" s="1464"/>
      <c r="Q183" s="1464"/>
      <c r="R183" s="1464"/>
      <c r="S183" s="1464"/>
      <c r="T183" s="1464"/>
      <c r="U183" s="1464"/>
      <c r="V183" s="1464"/>
      <c r="W183" s="1464"/>
      <c r="X183" s="1464"/>
      <c r="Y183" s="1464"/>
      <c r="Z183" s="1464"/>
      <c r="AA183" s="1464"/>
    </row>
    <row r="184" spans="1:27" ht="14.5">
      <c r="A184" s="1464"/>
      <c r="B184" s="1464"/>
      <c r="C184" s="1464"/>
      <c r="D184" s="1464"/>
      <c r="E184" s="1464"/>
      <c r="F184" s="1464"/>
      <c r="G184" s="1464"/>
      <c r="H184" s="1463"/>
      <c r="I184" s="1464"/>
      <c r="J184" s="1464"/>
      <c r="K184" s="1464"/>
      <c r="L184" s="1464"/>
      <c r="M184" s="1464"/>
      <c r="N184" s="1464"/>
      <c r="O184" s="1464"/>
      <c r="P184" s="1464"/>
      <c r="Q184" s="1464"/>
      <c r="R184" s="1464"/>
      <c r="S184" s="1464"/>
      <c r="T184" s="1464"/>
      <c r="U184" s="1464"/>
      <c r="V184" s="1464"/>
      <c r="W184" s="1464"/>
      <c r="X184" s="1464"/>
      <c r="Y184" s="1464"/>
      <c r="Z184" s="1464"/>
      <c r="AA184" s="1464"/>
    </row>
    <row r="185" spans="1:27" ht="14.5">
      <c r="A185" s="1464"/>
      <c r="B185" s="1464"/>
      <c r="C185" s="1464"/>
      <c r="D185" s="1464"/>
      <c r="E185" s="1464"/>
      <c r="F185" s="1464"/>
      <c r="G185" s="1464"/>
      <c r="H185" s="1463"/>
      <c r="I185" s="1464"/>
      <c r="J185" s="1464"/>
      <c r="K185" s="1464"/>
      <c r="L185" s="1464"/>
      <c r="M185" s="1464"/>
      <c r="N185" s="1464"/>
      <c r="O185" s="1464"/>
      <c r="P185" s="1464"/>
      <c r="Q185" s="1464"/>
      <c r="R185" s="1464"/>
      <c r="S185" s="1464"/>
      <c r="T185" s="1464"/>
      <c r="U185" s="1464"/>
      <c r="V185" s="1464"/>
      <c r="W185" s="1464"/>
      <c r="X185" s="1464"/>
      <c r="Y185" s="1464"/>
      <c r="Z185" s="1464"/>
      <c r="AA185" s="1464"/>
    </row>
    <row r="186" spans="1:27" ht="14.5">
      <c r="A186" s="1464"/>
      <c r="B186" s="1464"/>
      <c r="C186" s="1464"/>
      <c r="D186" s="1464"/>
      <c r="E186" s="1464"/>
      <c r="F186" s="1464"/>
      <c r="G186" s="1464"/>
      <c r="H186" s="1463"/>
      <c r="I186" s="1464"/>
      <c r="J186" s="1464"/>
      <c r="K186" s="1464"/>
      <c r="L186" s="1464"/>
      <c r="M186" s="1464"/>
      <c r="N186" s="1464"/>
      <c r="O186" s="1464"/>
      <c r="P186" s="1464"/>
      <c r="Q186" s="1464"/>
      <c r="R186" s="1464"/>
      <c r="S186" s="1464"/>
      <c r="T186" s="1464"/>
      <c r="U186" s="1464"/>
      <c r="V186" s="1464"/>
      <c r="W186" s="1464"/>
      <c r="X186" s="1464"/>
      <c r="Y186" s="1464"/>
      <c r="Z186" s="1464"/>
      <c r="AA186" s="1464"/>
    </row>
    <row r="187" spans="1:27" ht="14.5">
      <c r="A187" s="1464"/>
      <c r="B187" s="1464"/>
      <c r="C187" s="1464"/>
      <c r="D187" s="1464"/>
      <c r="E187" s="1464"/>
      <c r="F187" s="1464"/>
      <c r="G187" s="1464"/>
      <c r="H187" s="1463"/>
      <c r="I187" s="1464"/>
      <c r="J187" s="1464"/>
      <c r="K187" s="1464"/>
      <c r="L187" s="1464"/>
      <c r="M187" s="1464"/>
      <c r="N187" s="1464"/>
      <c r="O187" s="1464"/>
      <c r="P187" s="1464"/>
      <c r="Q187" s="1464"/>
      <c r="R187" s="1464"/>
      <c r="S187" s="1464"/>
      <c r="T187" s="1464"/>
      <c r="U187" s="1464"/>
      <c r="V187" s="1464"/>
      <c r="W187" s="1464"/>
      <c r="X187" s="1464"/>
      <c r="Y187" s="1464"/>
      <c r="Z187" s="1464"/>
      <c r="AA187" s="1464"/>
    </row>
    <row r="188" spans="1:27" ht="14.5">
      <c r="A188" s="1464"/>
      <c r="B188" s="1464"/>
      <c r="C188" s="1464"/>
      <c r="D188" s="1464"/>
      <c r="E188" s="1464"/>
      <c r="F188" s="1464"/>
      <c r="G188" s="1464"/>
      <c r="H188" s="1463"/>
      <c r="I188" s="1464"/>
      <c r="J188" s="1464"/>
      <c r="K188" s="1464"/>
      <c r="L188" s="1464"/>
      <c r="M188" s="1464"/>
      <c r="N188" s="1464"/>
      <c r="O188" s="1464"/>
      <c r="P188" s="1464"/>
      <c r="Q188" s="1464"/>
      <c r="R188" s="1464"/>
      <c r="S188" s="1464"/>
      <c r="T188" s="1464"/>
      <c r="U188" s="1464"/>
      <c r="V188" s="1464"/>
      <c r="W188" s="1464"/>
      <c r="X188" s="1464"/>
      <c r="Y188" s="1464"/>
      <c r="Z188" s="1464"/>
      <c r="AA188" s="1464"/>
    </row>
    <row r="189" spans="1:27" ht="14.5">
      <c r="A189" s="1464"/>
      <c r="B189" s="1464"/>
      <c r="C189" s="1464"/>
      <c r="D189" s="1464"/>
      <c r="E189" s="1464"/>
      <c r="F189" s="1464"/>
      <c r="G189" s="1464"/>
      <c r="H189" s="1463"/>
      <c r="I189" s="1464"/>
      <c r="J189" s="1464"/>
      <c r="K189" s="1464"/>
      <c r="L189" s="1464"/>
      <c r="M189" s="1464"/>
      <c r="N189" s="1464"/>
      <c r="O189" s="1464"/>
      <c r="P189" s="1464"/>
      <c r="Q189" s="1464"/>
      <c r="R189" s="1464"/>
      <c r="S189" s="1464"/>
      <c r="T189" s="1464"/>
      <c r="U189" s="1464"/>
      <c r="V189" s="1464"/>
      <c r="W189" s="1464"/>
      <c r="X189" s="1464"/>
      <c r="Y189" s="1464"/>
      <c r="Z189" s="1464"/>
      <c r="AA189" s="1464"/>
    </row>
    <row r="190" spans="1:27" ht="14.5">
      <c r="A190" s="1464"/>
      <c r="B190" s="1464"/>
      <c r="C190" s="1464"/>
      <c r="D190" s="1464"/>
      <c r="E190" s="1464"/>
      <c r="F190" s="1464"/>
      <c r="G190" s="1464"/>
      <c r="H190" s="1463"/>
      <c r="I190" s="1464"/>
      <c r="J190" s="1464"/>
      <c r="K190" s="1464"/>
      <c r="L190" s="1464"/>
      <c r="M190" s="1464"/>
      <c r="N190" s="1464"/>
      <c r="O190" s="1464"/>
      <c r="P190" s="1464"/>
      <c r="Q190" s="1464"/>
      <c r="R190" s="1464"/>
      <c r="S190" s="1464"/>
      <c r="T190" s="1464"/>
      <c r="U190" s="1464"/>
      <c r="V190" s="1464"/>
      <c r="W190" s="1464"/>
      <c r="X190" s="1464"/>
      <c r="Y190" s="1464"/>
      <c r="Z190" s="1464"/>
      <c r="AA190" s="1464"/>
    </row>
    <row r="191" spans="1:27" ht="14.5">
      <c r="A191" s="1464"/>
      <c r="B191" s="1464"/>
      <c r="C191" s="1464"/>
      <c r="D191" s="1464"/>
      <c r="E191" s="1464"/>
      <c r="F191" s="1464"/>
      <c r="G191" s="1464"/>
      <c r="H191" s="1463"/>
      <c r="I191" s="1464"/>
      <c r="J191" s="1464"/>
      <c r="K191" s="1464"/>
      <c r="L191" s="1464"/>
      <c r="M191" s="1464"/>
      <c r="N191" s="1464"/>
      <c r="O191" s="1464"/>
      <c r="P191" s="1464"/>
      <c r="Q191" s="1464"/>
      <c r="R191" s="1464"/>
      <c r="S191" s="1464"/>
      <c r="T191" s="1464"/>
      <c r="U191" s="1464"/>
      <c r="V191" s="1464"/>
      <c r="W191" s="1464"/>
      <c r="X191" s="1464"/>
      <c r="Y191" s="1464"/>
      <c r="Z191" s="1464"/>
      <c r="AA191" s="1464"/>
    </row>
    <row r="192" spans="1:27" ht="14.5">
      <c r="A192" s="1464"/>
      <c r="B192" s="1464"/>
      <c r="C192" s="1464"/>
      <c r="D192" s="1464"/>
      <c r="E192" s="1464"/>
      <c r="F192" s="1464"/>
      <c r="G192" s="1464"/>
      <c r="H192" s="1463"/>
      <c r="I192" s="1464"/>
      <c r="J192" s="1464"/>
      <c r="K192" s="1464"/>
      <c r="L192" s="1464"/>
      <c r="M192" s="1464"/>
      <c r="N192" s="1464"/>
      <c r="O192" s="1464"/>
      <c r="P192" s="1464"/>
      <c r="Q192" s="1464"/>
      <c r="R192" s="1464"/>
      <c r="S192" s="1464"/>
      <c r="T192" s="1464"/>
      <c r="U192" s="1464"/>
      <c r="V192" s="1464"/>
      <c r="W192" s="1464"/>
      <c r="X192" s="1464"/>
      <c r="Y192" s="1464"/>
      <c r="Z192" s="1464"/>
      <c r="AA192" s="1464"/>
    </row>
    <row r="193" spans="1:27" ht="14.5">
      <c r="A193" s="1464"/>
      <c r="B193" s="1464"/>
      <c r="C193" s="1464"/>
      <c r="D193" s="1464"/>
      <c r="E193" s="1464"/>
      <c r="F193" s="1464"/>
      <c r="G193" s="1464"/>
      <c r="H193" s="1463"/>
      <c r="I193" s="1464"/>
      <c r="J193" s="1464"/>
      <c r="K193" s="1464"/>
      <c r="L193" s="1464"/>
      <c r="M193" s="1464"/>
      <c r="N193" s="1464"/>
      <c r="O193" s="1464"/>
      <c r="P193" s="1464"/>
      <c r="Q193" s="1464"/>
      <c r="R193" s="1464"/>
      <c r="S193" s="1464"/>
      <c r="T193" s="1464"/>
      <c r="U193" s="1464"/>
      <c r="V193" s="1464"/>
      <c r="W193" s="1464"/>
      <c r="X193" s="1464"/>
      <c r="Y193" s="1464"/>
      <c r="Z193" s="1464"/>
      <c r="AA193" s="1464"/>
    </row>
    <row r="194" spans="1:27" ht="14.5">
      <c r="A194" s="1464"/>
      <c r="B194" s="1464"/>
      <c r="C194" s="1464"/>
      <c r="D194" s="1464"/>
      <c r="E194" s="1464"/>
      <c r="F194" s="1464"/>
      <c r="G194" s="1464"/>
      <c r="H194" s="1463"/>
      <c r="I194" s="1464"/>
      <c r="J194" s="1464"/>
      <c r="K194" s="1464"/>
      <c r="L194" s="1464"/>
      <c r="M194" s="1464"/>
      <c r="N194" s="1464"/>
      <c r="O194" s="1464"/>
      <c r="P194" s="1464"/>
      <c r="Q194" s="1464"/>
      <c r="R194" s="1464"/>
      <c r="S194" s="1464"/>
      <c r="T194" s="1464"/>
      <c r="U194" s="1464"/>
      <c r="V194" s="1464"/>
      <c r="W194" s="1464"/>
      <c r="X194" s="1464"/>
      <c r="Y194" s="1464"/>
      <c r="Z194" s="1464"/>
      <c r="AA194" s="1464"/>
    </row>
    <row r="195" spans="1:27" ht="14.5">
      <c r="A195" s="1464"/>
      <c r="B195" s="1464"/>
      <c r="C195" s="1464"/>
      <c r="D195" s="1464"/>
      <c r="E195" s="1464"/>
      <c r="F195" s="1464"/>
      <c r="G195" s="1464"/>
      <c r="H195" s="1463"/>
      <c r="I195" s="1464"/>
      <c r="J195" s="1464"/>
      <c r="K195" s="1464"/>
      <c r="L195" s="1464"/>
      <c r="M195" s="1464"/>
      <c r="N195" s="1464"/>
      <c r="O195" s="1464"/>
      <c r="P195" s="1464"/>
      <c r="Q195" s="1464"/>
      <c r="R195" s="1464"/>
      <c r="S195" s="1464"/>
      <c r="T195" s="1464"/>
      <c r="U195" s="1464"/>
      <c r="V195" s="1464"/>
      <c r="W195" s="1464"/>
      <c r="X195" s="1464"/>
      <c r="Y195" s="1464"/>
      <c r="Z195" s="1464"/>
      <c r="AA195" s="1464"/>
    </row>
    <row r="196" spans="1:27" ht="14.5">
      <c r="A196" s="1464"/>
      <c r="B196" s="1464"/>
      <c r="C196" s="1464"/>
      <c r="D196" s="1464"/>
      <c r="E196" s="1464"/>
      <c r="F196" s="1464"/>
      <c r="G196" s="1464"/>
      <c r="H196" s="1463"/>
      <c r="I196" s="1464"/>
      <c r="J196" s="1464"/>
      <c r="K196" s="1464"/>
      <c r="L196" s="1464"/>
      <c r="M196" s="1464"/>
      <c r="N196" s="1464"/>
      <c r="O196" s="1464"/>
      <c r="P196" s="1464"/>
      <c r="Q196" s="1464"/>
      <c r="R196" s="1464"/>
      <c r="S196" s="1464"/>
      <c r="T196" s="1464"/>
      <c r="U196" s="1464"/>
      <c r="V196" s="1464"/>
      <c r="W196" s="1464"/>
      <c r="X196" s="1464"/>
      <c r="Y196" s="1464"/>
      <c r="Z196" s="1464"/>
      <c r="AA196" s="1464"/>
    </row>
    <row r="197" spans="1:27" ht="14.5">
      <c r="A197" s="1464"/>
      <c r="B197" s="1464"/>
      <c r="C197" s="1464"/>
      <c r="D197" s="1464"/>
      <c r="E197" s="1464"/>
      <c r="F197" s="1464"/>
      <c r="G197" s="1464"/>
      <c r="H197" s="1463"/>
      <c r="I197" s="1464"/>
      <c r="J197" s="1464"/>
      <c r="K197" s="1464"/>
      <c r="L197" s="1464"/>
      <c r="M197" s="1464"/>
      <c r="N197" s="1464"/>
      <c r="O197" s="1464"/>
      <c r="P197" s="1464"/>
      <c r="Q197" s="1464"/>
      <c r="R197" s="1464"/>
      <c r="S197" s="1464"/>
      <c r="T197" s="1464"/>
      <c r="U197" s="1464"/>
      <c r="V197" s="1464"/>
      <c r="W197" s="1464"/>
      <c r="X197" s="1464"/>
      <c r="Y197" s="1464"/>
      <c r="Z197" s="1464"/>
      <c r="AA197" s="1464"/>
    </row>
    <row r="198" spans="1:27" ht="14.5">
      <c r="A198" s="1464"/>
      <c r="B198" s="1464"/>
      <c r="C198" s="1464"/>
      <c r="D198" s="1464"/>
      <c r="E198" s="1464"/>
      <c r="F198" s="1464"/>
      <c r="G198" s="1464"/>
      <c r="H198" s="1463"/>
      <c r="I198" s="1464"/>
      <c r="J198" s="1464"/>
      <c r="K198" s="1464"/>
      <c r="L198" s="1464"/>
      <c r="M198" s="1464"/>
      <c r="N198" s="1464"/>
      <c r="O198" s="1464"/>
      <c r="P198" s="1464"/>
      <c r="Q198" s="1464"/>
      <c r="R198" s="1464"/>
      <c r="S198" s="1464"/>
      <c r="T198" s="1464"/>
      <c r="U198" s="1464"/>
      <c r="V198" s="1464"/>
      <c r="W198" s="1464"/>
      <c r="X198" s="1464"/>
      <c r="Y198" s="1464"/>
      <c r="Z198" s="1464"/>
      <c r="AA198" s="1464"/>
    </row>
    <row r="199" spans="1:27" ht="14.5">
      <c r="A199" s="1464"/>
      <c r="B199" s="1464"/>
      <c r="C199" s="1464"/>
      <c r="D199" s="1464"/>
      <c r="E199" s="1464"/>
      <c r="F199" s="1464"/>
      <c r="G199" s="1464"/>
      <c r="H199" s="1463"/>
      <c r="I199" s="1464"/>
      <c r="J199" s="1464"/>
      <c r="K199" s="1464"/>
      <c r="L199" s="1464"/>
      <c r="M199" s="1464"/>
      <c r="N199" s="1464"/>
      <c r="O199" s="1464"/>
      <c r="P199" s="1464"/>
      <c r="Q199" s="1464"/>
      <c r="R199" s="1464"/>
      <c r="S199" s="1464"/>
      <c r="T199" s="1464"/>
      <c r="U199" s="1464"/>
      <c r="V199" s="1464"/>
      <c r="W199" s="1464"/>
      <c r="X199" s="1464"/>
      <c r="Y199" s="1464"/>
      <c r="Z199" s="1464"/>
      <c r="AA199" s="1464"/>
    </row>
    <row r="200" spans="1:27" ht="14.5">
      <c r="A200" s="1464"/>
      <c r="B200" s="1464"/>
      <c r="C200" s="1464"/>
      <c r="D200" s="1464"/>
      <c r="E200" s="1464"/>
      <c r="F200" s="1464"/>
      <c r="G200" s="1464"/>
      <c r="H200" s="1463"/>
      <c r="I200" s="1464"/>
      <c r="J200" s="1464"/>
      <c r="K200" s="1464"/>
      <c r="L200" s="1464"/>
      <c r="M200" s="1464"/>
      <c r="N200" s="1464"/>
      <c r="O200" s="1464"/>
      <c r="P200" s="1464"/>
      <c r="Q200" s="1464"/>
      <c r="R200" s="1464"/>
      <c r="S200" s="1464"/>
      <c r="T200" s="1464"/>
      <c r="U200" s="1464"/>
      <c r="V200" s="1464"/>
      <c r="W200" s="1464"/>
      <c r="X200" s="1464"/>
      <c r="Y200" s="1464"/>
      <c r="Z200" s="1464"/>
      <c r="AA200" s="1464"/>
    </row>
    <row r="201" spans="1:27" ht="14.5">
      <c r="A201" s="1464"/>
      <c r="B201" s="1464"/>
      <c r="C201" s="1464"/>
      <c r="D201" s="1464"/>
      <c r="E201" s="1464"/>
      <c r="F201" s="1464"/>
      <c r="G201" s="1464"/>
      <c r="H201" s="1463"/>
      <c r="I201" s="1464"/>
      <c r="J201" s="1464"/>
      <c r="K201" s="1464"/>
      <c r="L201" s="1464"/>
      <c r="M201" s="1464"/>
      <c r="N201" s="1464"/>
      <c r="O201" s="1464"/>
      <c r="P201" s="1464"/>
      <c r="Q201" s="1464"/>
      <c r="R201" s="1464"/>
      <c r="S201" s="1464"/>
      <c r="T201" s="1464"/>
      <c r="U201" s="1464"/>
      <c r="V201" s="1464"/>
      <c r="W201" s="1464"/>
      <c r="X201" s="1464"/>
      <c r="Y201" s="1464"/>
      <c r="Z201" s="1464"/>
      <c r="AA201" s="1464"/>
    </row>
    <row r="202" spans="1:27" ht="14.5">
      <c r="A202" s="1464"/>
      <c r="B202" s="1464"/>
      <c r="C202" s="1464"/>
      <c r="D202" s="1464"/>
      <c r="E202" s="1464"/>
      <c r="F202" s="1464"/>
      <c r="G202" s="1464"/>
      <c r="H202" s="1463"/>
      <c r="I202" s="1464"/>
      <c r="J202" s="1464"/>
      <c r="K202" s="1464"/>
      <c r="L202" s="1464"/>
      <c r="M202" s="1464"/>
      <c r="N202" s="1464"/>
      <c r="O202" s="1464"/>
      <c r="P202" s="1464"/>
      <c r="Q202" s="1464"/>
      <c r="R202" s="1464"/>
      <c r="S202" s="1464"/>
      <c r="T202" s="1464"/>
      <c r="U202" s="1464"/>
      <c r="V202" s="1464"/>
      <c r="W202" s="1464"/>
      <c r="X202" s="1464"/>
      <c r="Y202" s="1464"/>
      <c r="Z202" s="1464"/>
      <c r="AA202" s="1464"/>
    </row>
    <row r="203" spans="1:27" ht="14.5">
      <c r="A203" s="1464"/>
      <c r="B203" s="1464"/>
      <c r="C203" s="1464"/>
      <c r="D203" s="1464"/>
      <c r="E203" s="1464"/>
      <c r="F203" s="1464"/>
      <c r="G203" s="1464"/>
      <c r="H203" s="1463"/>
      <c r="I203" s="1464"/>
      <c r="J203" s="1464"/>
      <c r="K203" s="1464"/>
      <c r="L203" s="1464"/>
      <c r="M203" s="1464"/>
      <c r="N203" s="1464"/>
      <c r="O203" s="1464"/>
      <c r="P203" s="1464"/>
      <c r="Q203" s="1464"/>
      <c r="R203" s="1464"/>
      <c r="S203" s="1464"/>
      <c r="T203" s="1464"/>
      <c r="U203" s="1464"/>
      <c r="V203" s="1464"/>
      <c r="W203" s="1464"/>
      <c r="X203" s="1464"/>
      <c r="Y203" s="1464"/>
      <c r="Z203" s="1464"/>
      <c r="AA203" s="1464"/>
    </row>
    <row r="204" spans="1:27" ht="14.5">
      <c r="A204" s="1464"/>
      <c r="B204" s="1464"/>
      <c r="C204" s="1464"/>
      <c r="D204" s="1464"/>
      <c r="E204" s="1464"/>
      <c r="F204" s="1464"/>
      <c r="G204" s="1464"/>
      <c r="H204" s="1463"/>
      <c r="I204" s="1464"/>
      <c r="J204" s="1464"/>
      <c r="K204" s="1464"/>
      <c r="L204" s="1464"/>
      <c r="M204" s="1464"/>
      <c r="N204" s="1464"/>
      <c r="O204" s="1464"/>
      <c r="P204" s="1464"/>
      <c r="Q204" s="1464"/>
      <c r="R204" s="1464"/>
      <c r="S204" s="1464"/>
      <c r="T204" s="1464"/>
      <c r="U204" s="1464"/>
      <c r="V204" s="1464"/>
      <c r="W204" s="1464"/>
      <c r="X204" s="1464"/>
      <c r="Y204" s="1464"/>
      <c r="Z204" s="1464"/>
      <c r="AA204" s="1464"/>
    </row>
    <row r="205" spans="1:27" ht="14.5">
      <c r="A205" s="1464"/>
      <c r="B205" s="1464"/>
      <c r="C205" s="1464"/>
      <c r="D205" s="1464"/>
      <c r="E205" s="1464"/>
      <c r="F205" s="1464"/>
      <c r="G205" s="1464"/>
      <c r="H205" s="1463"/>
      <c r="I205" s="1464"/>
      <c r="J205" s="1464"/>
      <c r="K205" s="1464"/>
      <c r="L205" s="1464"/>
      <c r="M205" s="1464"/>
      <c r="N205" s="1464"/>
      <c r="O205" s="1464"/>
      <c r="P205" s="1464"/>
      <c r="Q205" s="1464"/>
      <c r="R205" s="1464"/>
      <c r="S205" s="1464"/>
      <c r="T205" s="1464"/>
      <c r="U205" s="1464"/>
      <c r="V205" s="1464"/>
      <c r="W205" s="1464"/>
      <c r="X205" s="1464"/>
      <c r="Y205" s="1464"/>
      <c r="Z205" s="1464"/>
      <c r="AA205" s="1464"/>
    </row>
    <row r="206" spans="1:27" ht="14.5">
      <c r="A206" s="1464"/>
      <c r="B206" s="1464"/>
      <c r="C206" s="1464"/>
      <c r="D206" s="1464"/>
      <c r="E206" s="1464"/>
      <c r="F206" s="1464"/>
      <c r="G206" s="1464"/>
      <c r="H206" s="1463"/>
      <c r="I206" s="1464"/>
      <c r="J206" s="1464"/>
      <c r="K206" s="1464"/>
      <c r="L206" s="1464"/>
      <c r="M206" s="1464"/>
      <c r="N206" s="1464"/>
      <c r="O206" s="1464"/>
      <c r="P206" s="1464"/>
      <c r="Q206" s="1464"/>
      <c r="R206" s="1464"/>
      <c r="S206" s="1464"/>
      <c r="T206" s="1464"/>
      <c r="U206" s="1464"/>
      <c r="V206" s="1464"/>
      <c r="W206" s="1464"/>
      <c r="X206" s="1464"/>
      <c r="Y206" s="1464"/>
      <c r="Z206" s="1464"/>
      <c r="AA206" s="1464"/>
    </row>
    <row r="207" spans="1:27" ht="14.5">
      <c r="A207" s="1464"/>
      <c r="B207" s="1464"/>
      <c r="C207" s="1464"/>
      <c r="D207" s="1464"/>
      <c r="E207" s="1464"/>
      <c r="F207" s="1464"/>
      <c r="G207" s="1464"/>
      <c r="H207" s="1463"/>
      <c r="I207" s="1464"/>
      <c r="J207" s="1464"/>
      <c r="K207" s="1464"/>
      <c r="L207" s="1464"/>
      <c r="M207" s="1464"/>
      <c r="N207" s="1464"/>
      <c r="O207" s="1464"/>
      <c r="P207" s="1464"/>
      <c r="Q207" s="1464"/>
      <c r="R207" s="1464"/>
      <c r="S207" s="1464"/>
      <c r="T207" s="1464"/>
      <c r="U207" s="1464"/>
      <c r="V207" s="1464"/>
      <c r="W207" s="1464"/>
      <c r="X207" s="1464"/>
      <c r="Y207" s="1464"/>
      <c r="Z207" s="1464"/>
      <c r="AA207" s="1464"/>
    </row>
    <row r="208" spans="1:27" ht="14.5">
      <c r="A208" s="1464"/>
      <c r="B208" s="1464"/>
      <c r="C208" s="1464"/>
      <c r="D208" s="1464"/>
      <c r="E208" s="1464"/>
      <c r="F208" s="1464"/>
      <c r="G208" s="1464"/>
      <c r="H208" s="1463"/>
      <c r="I208" s="1464"/>
      <c r="J208" s="1464"/>
      <c r="K208" s="1464"/>
      <c r="L208" s="1464"/>
      <c r="M208" s="1464"/>
      <c r="N208" s="1464"/>
      <c r="O208" s="1464"/>
      <c r="P208" s="1464"/>
      <c r="Q208" s="1464"/>
      <c r="R208" s="1464"/>
      <c r="S208" s="1464"/>
      <c r="T208" s="1464"/>
      <c r="U208" s="1464"/>
      <c r="V208" s="1464"/>
      <c r="W208" s="1464"/>
      <c r="X208" s="1464"/>
      <c r="Y208" s="1464"/>
      <c r="Z208" s="1464"/>
      <c r="AA208" s="1464"/>
    </row>
    <row r="209" spans="1:27" ht="14.5">
      <c r="A209" s="1464"/>
      <c r="B209" s="1464"/>
      <c r="C209" s="1464"/>
      <c r="D209" s="1464"/>
      <c r="E209" s="1464"/>
      <c r="F209" s="1464"/>
      <c r="G209" s="1464"/>
      <c r="H209" s="1463"/>
      <c r="I209" s="1464"/>
      <c r="J209" s="1464"/>
      <c r="K209" s="1464"/>
      <c r="L209" s="1464"/>
      <c r="M209" s="1464"/>
      <c r="N209" s="1464"/>
      <c r="O209" s="1464"/>
      <c r="P209" s="1464"/>
      <c r="Q209" s="1464"/>
      <c r="R209" s="1464"/>
      <c r="S209" s="1464"/>
      <c r="T209" s="1464"/>
      <c r="U209" s="1464"/>
      <c r="V209" s="1464"/>
      <c r="W209" s="1464"/>
      <c r="X209" s="1464"/>
      <c r="Y209" s="1464"/>
      <c r="Z209" s="1464"/>
      <c r="AA209" s="1464"/>
    </row>
    <row r="210" spans="1:27" ht="14.5">
      <c r="A210" s="1464"/>
      <c r="B210" s="1464"/>
      <c r="C210" s="1464"/>
      <c r="D210" s="1464"/>
      <c r="E210" s="1464"/>
      <c r="F210" s="1464"/>
      <c r="G210" s="1464"/>
      <c r="H210" s="1463"/>
      <c r="I210" s="1464"/>
      <c r="J210" s="1464"/>
      <c r="K210" s="1464"/>
      <c r="L210" s="1464"/>
      <c r="M210" s="1464"/>
      <c r="N210" s="1464"/>
      <c r="O210" s="1464"/>
      <c r="P210" s="1464"/>
      <c r="Q210" s="1464"/>
      <c r="R210" s="1464"/>
      <c r="S210" s="1464"/>
      <c r="T210" s="1464"/>
      <c r="U210" s="1464"/>
      <c r="V210" s="1464"/>
      <c r="W210" s="1464"/>
      <c r="X210" s="1464"/>
      <c r="Y210" s="1464"/>
      <c r="Z210" s="1464"/>
      <c r="AA210" s="1464"/>
    </row>
    <row r="211" spans="1:27" ht="14.5">
      <c r="A211" s="1464"/>
      <c r="B211" s="1464"/>
      <c r="C211" s="1464"/>
      <c r="D211" s="1464"/>
      <c r="E211" s="1464"/>
      <c r="F211" s="1464"/>
      <c r="G211" s="1464"/>
      <c r="H211" s="1463"/>
      <c r="I211" s="1464"/>
      <c r="J211" s="1464"/>
      <c r="K211" s="1464"/>
      <c r="L211" s="1464"/>
      <c r="M211" s="1464"/>
      <c r="N211" s="1464"/>
      <c r="O211" s="1464"/>
      <c r="P211" s="1464"/>
      <c r="Q211" s="1464"/>
      <c r="R211" s="1464"/>
      <c r="S211" s="1464"/>
      <c r="T211" s="1464"/>
      <c r="U211" s="1464"/>
      <c r="V211" s="1464"/>
      <c r="W211" s="1464"/>
      <c r="X211" s="1464"/>
      <c r="Y211" s="1464"/>
      <c r="Z211" s="1464"/>
      <c r="AA211" s="1464"/>
    </row>
    <row r="212" spans="1:27" ht="14.5">
      <c r="A212" s="1464"/>
      <c r="B212" s="1464"/>
      <c r="C212" s="1464"/>
      <c r="D212" s="1464"/>
      <c r="E212" s="1464"/>
      <c r="F212" s="1464"/>
      <c r="G212" s="1464"/>
      <c r="H212" s="1463"/>
      <c r="I212" s="1464"/>
      <c r="J212" s="1464"/>
      <c r="K212" s="1464"/>
      <c r="L212" s="1464"/>
      <c r="M212" s="1464"/>
      <c r="N212" s="1464"/>
      <c r="O212" s="1464"/>
      <c r="P212" s="1464"/>
      <c r="Q212" s="1464"/>
      <c r="R212" s="1464"/>
      <c r="S212" s="1464"/>
      <c r="T212" s="1464"/>
      <c r="U212" s="1464"/>
      <c r="V212" s="1464"/>
      <c r="W212" s="1464"/>
      <c r="X212" s="1464"/>
      <c r="Y212" s="1464"/>
      <c r="Z212" s="1464"/>
      <c r="AA212" s="1464"/>
    </row>
    <row r="213" spans="1:27" ht="14.5">
      <c r="A213" s="1464"/>
      <c r="B213" s="1464"/>
      <c r="C213" s="1464"/>
      <c r="D213" s="1464"/>
      <c r="E213" s="1464"/>
      <c r="F213" s="1464"/>
      <c r="G213" s="1464"/>
      <c r="H213" s="1463"/>
      <c r="I213" s="1464"/>
      <c r="J213" s="1464"/>
      <c r="K213" s="1464"/>
      <c r="L213" s="1464"/>
      <c r="M213" s="1464"/>
      <c r="N213" s="1464"/>
      <c r="O213" s="1464"/>
      <c r="P213" s="1464"/>
      <c r="Q213" s="1464"/>
      <c r="R213" s="1464"/>
      <c r="S213" s="1464"/>
      <c r="T213" s="1464"/>
      <c r="U213" s="1464"/>
      <c r="V213" s="1464"/>
      <c r="W213" s="1464"/>
      <c r="X213" s="1464"/>
      <c r="Y213" s="1464"/>
      <c r="Z213" s="1464"/>
      <c r="AA213" s="1464"/>
    </row>
    <row r="214" spans="1:27" ht="14.5">
      <c r="A214" s="1464"/>
      <c r="B214" s="1464"/>
      <c r="C214" s="1464"/>
      <c r="D214" s="1464"/>
      <c r="E214" s="1464"/>
      <c r="F214" s="1464"/>
      <c r="G214" s="1464"/>
      <c r="H214" s="1463"/>
      <c r="I214" s="1464"/>
      <c r="J214" s="1464"/>
      <c r="K214" s="1464"/>
      <c r="L214" s="1464"/>
      <c r="M214" s="1464"/>
      <c r="N214" s="1464"/>
      <c r="O214" s="1464"/>
      <c r="P214" s="1464"/>
      <c r="Q214" s="1464"/>
      <c r="R214" s="1464"/>
      <c r="S214" s="1464"/>
      <c r="T214" s="1464"/>
      <c r="U214" s="1464"/>
      <c r="V214" s="1464"/>
      <c r="W214" s="1464"/>
      <c r="X214" s="1464"/>
      <c r="Y214" s="1464"/>
      <c r="Z214" s="1464"/>
      <c r="AA214" s="1464"/>
    </row>
    <row r="215" spans="1:27" ht="14.5">
      <c r="A215" s="1464"/>
      <c r="B215" s="1464"/>
      <c r="C215" s="1464"/>
      <c r="D215" s="1464"/>
      <c r="E215" s="1464"/>
      <c r="F215" s="1464"/>
      <c r="G215" s="1464"/>
      <c r="H215" s="1463"/>
      <c r="I215" s="1464"/>
      <c r="J215" s="1464"/>
      <c r="K215" s="1464"/>
      <c r="L215" s="1464"/>
      <c r="M215" s="1464"/>
      <c r="N215" s="1464"/>
      <c r="O215" s="1464"/>
      <c r="P215" s="1464"/>
      <c r="Q215" s="1464"/>
      <c r="R215" s="1464"/>
      <c r="S215" s="1464"/>
      <c r="T215" s="1464"/>
      <c r="U215" s="1464"/>
      <c r="V215" s="1464"/>
      <c r="W215" s="1464"/>
      <c r="X215" s="1464"/>
      <c r="Y215" s="1464"/>
      <c r="Z215" s="1464"/>
      <c r="AA215" s="1464"/>
    </row>
    <row r="216" spans="1:27" ht="14.5">
      <c r="A216" s="1464"/>
      <c r="B216" s="1464"/>
      <c r="C216" s="1464"/>
      <c r="D216" s="1464"/>
      <c r="E216" s="1464"/>
      <c r="F216" s="1464"/>
      <c r="G216" s="1464"/>
      <c r="H216" s="1463"/>
      <c r="I216" s="1464"/>
      <c r="J216" s="1464"/>
      <c r="K216" s="1464"/>
      <c r="L216" s="1464"/>
      <c r="M216" s="1464"/>
      <c r="N216" s="1464"/>
      <c r="O216" s="1464"/>
      <c r="P216" s="1464"/>
      <c r="Q216" s="1464"/>
      <c r="R216" s="1464"/>
      <c r="S216" s="1464"/>
      <c r="T216" s="1464"/>
      <c r="U216" s="1464"/>
      <c r="V216" s="1464"/>
      <c r="W216" s="1464"/>
      <c r="X216" s="1464"/>
      <c r="Y216" s="1464"/>
      <c r="Z216" s="1464"/>
      <c r="AA216" s="1464"/>
    </row>
    <row r="217" spans="1:27" ht="14.5">
      <c r="A217" s="1464"/>
      <c r="B217" s="1464"/>
      <c r="C217" s="1464"/>
      <c r="D217" s="1464"/>
      <c r="E217" s="1464"/>
      <c r="F217" s="1464"/>
      <c r="G217" s="1464"/>
      <c r="H217" s="1463"/>
      <c r="I217" s="1464"/>
      <c r="J217" s="1464"/>
      <c r="K217" s="1464"/>
      <c r="L217" s="1464"/>
      <c r="M217" s="1464"/>
      <c r="N217" s="1464"/>
      <c r="O217" s="1464"/>
      <c r="P217" s="1464"/>
      <c r="Q217" s="1464"/>
      <c r="R217" s="1464"/>
      <c r="S217" s="1464"/>
      <c r="T217" s="1464"/>
      <c r="U217" s="1464"/>
      <c r="V217" s="1464"/>
      <c r="W217" s="1464"/>
      <c r="X217" s="1464"/>
      <c r="Y217" s="1464"/>
      <c r="Z217" s="1464"/>
      <c r="AA217" s="1464"/>
    </row>
    <row r="218" spans="1:27" ht="14.5">
      <c r="A218" s="1464"/>
      <c r="B218" s="1464"/>
      <c r="C218" s="1464"/>
      <c r="D218" s="1464"/>
      <c r="E218" s="1464"/>
      <c r="F218" s="1464"/>
      <c r="G218" s="1464"/>
      <c r="H218" s="1463"/>
      <c r="I218" s="1464"/>
      <c r="J218" s="1464"/>
      <c r="K218" s="1464"/>
      <c r="L218" s="1464"/>
      <c r="M218" s="1464"/>
      <c r="N218" s="1464"/>
      <c r="O218" s="1464"/>
      <c r="P218" s="1464"/>
      <c r="Q218" s="1464"/>
      <c r="R218" s="1464"/>
      <c r="S218" s="1464"/>
      <c r="T218" s="1464"/>
      <c r="U218" s="1464"/>
      <c r="V218" s="1464"/>
      <c r="W218" s="1464"/>
      <c r="X218" s="1464"/>
      <c r="Y218" s="1464"/>
      <c r="Z218" s="1464"/>
      <c r="AA218" s="1464"/>
    </row>
    <row r="219" spans="1:27" ht="14.5">
      <c r="A219" s="1464"/>
      <c r="B219" s="1464"/>
      <c r="C219" s="1464"/>
      <c r="D219" s="1464"/>
      <c r="E219" s="1464"/>
      <c r="F219" s="1464"/>
      <c r="G219" s="1464"/>
      <c r="H219" s="1463"/>
      <c r="I219" s="1464"/>
      <c r="J219" s="1464"/>
      <c r="K219" s="1464"/>
      <c r="L219" s="1464"/>
      <c r="M219" s="1464"/>
      <c r="N219" s="1464"/>
      <c r="O219" s="1464"/>
      <c r="P219" s="1464"/>
      <c r="Q219" s="1464"/>
      <c r="R219" s="1464"/>
      <c r="S219" s="1464"/>
      <c r="T219" s="1464"/>
      <c r="U219" s="1464"/>
      <c r="V219" s="1464"/>
      <c r="W219" s="1464"/>
      <c r="X219" s="1464"/>
      <c r="Y219" s="1464"/>
      <c r="Z219" s="1464"/>
      <c r="AA219" s="1464"/>
    </row>
    <row r="220" spans="1:27" ht="14.5">
      <c r="A220" s="1464"/>
      <c r="B220" s="1464"/>
      <c r="C220" s="1464"/>
      <c r="D220" s="1464"/>
      <c r="E220" s="1464"/>
      <c r="F220" s="1464"/>
      <c r="G220" s="1464"/>
      <c r="H220" s="1463"/>
      <c r="I220" s="1464"/>
      <c r="J220" s="1464"/>
      <c r="K220" s="1464"/>
      <c r="L220" s="1464"/>
      <c r="M220" s="1464"/>
      <c r="N220" s="1464"/>
      <c r="O220" s="1464"/>
      <c r="P220" s="1464"/>
      <c r="Q220" s="1464"/>
      <c r="R220" s="1464"/>
      <c r="S220" s="1464"/>
      <c r="T220" s="1464"/>
      <c r="U220" s="1464"/>
      <c r="V220" s="1464"/>
      <c r="W220" s="1464"/>
      <c r="X220" s="1464"/>
      <c r="Y220" s="1464"/>
      <c r="Z220" s="1464"/>
      <c r="AA220" s="1464"/>
    </row>
    <row r="221" spans="1:27" ht="14.5">
      <c r="A221" s="1464"/>
      <c r="B221" s="1464"/>
      <c r="C221" s="1464"/>
      <c r="D221" s="1464"/>
      <c r="E221" s="1464"/>
      <c r="F221" s="1464"/>
      <c r="G221" s="1464"/>
      <c r="H221" s="1463"/>
      <c r="I221" s="1464"/>
      <c r="J221" s="1464"/>
      <c r="K221" s="1464"/>
      <c r="L221" s="1464"/>
      <c r="M221" s="1464"/>
      <c r="N221" s="1464"/>
      <c r="O221" s="1464"/>
      <c r="P221" s="1464"/>
      <c r="Q221" s="1464"/>
      <c r="R221" s="1464"/>
      <c r="S221" s="1464"/>
      <c r="T221" s="1464"/>
      <c r="U221" s="1464"/>
      <c r="V221" s="1464"/>
      <c r="W221" s="1464"/>
      <c r="X221" s="1464"/>
      <c r="Y221" s="1464"/>
      <c r="Z221" s="1464"/>
      <c r="AA221" s="1464"/>
    </row>
    <row r="222" spans="1:27" ht="14.5">
      <c r="A222" s="1464"/>
      <c r="B222" s="1464"/>
      <c r="C222" s="1464"/>
      <c r="D222" s="1464"/>
      <c r="E222" s="1464"/>
      <c r="F222" s="1464"/>
      <c r="G222" s="1464"/>
      <c r="H222" s="1463"/>
      <c r="I222" s="1464"/>
      <c r="J222" s="1464"/>
      <c r="K222" s="1464"/>
      <c r="L222" s="1464"/>
      <c r="M222" s="1464"/>
      <c r="N222" s="1464"/>
      <c r="O222" s="1464"/>
      <c r="P222" s="1464"/>
      <c r="Q222" s="1464"/>
      <c r="R222" s="1464"/>
      <c r="S222" s="1464"/>
      <c r="T222" s="1464"/>
      <c r="U222" s="1464"/>
      <c r="V222" s="1464"/>
      <c r="W222" s="1464"/>
      <c r="X222" s="1464"/>
      <c r="Y222" s="1464"/>
      <c r="Z222" s="1464"/>
      <c r="AA222" s="1464"/>
    </row>
    <row r="223" spans="1:27" ht="14.5">
      <c r="A223" s="1464"/>
      <c r="B223" s="1464"/>
      <c r="C223" s="1464"/>
      <c r="D223" s="1464"/>
      <c r="E223" s="1464"/>
      <c r="F223" s="1464"/>
      <c r="G223" s="1464"/>
      <c r="H223" s="1463"/>
      <c r="I223" s="1464"/>
      <c r="J223" s="1464"/>
      <c r="K223" s="1464"/>
      <c r="L223" s="1464"/>
      <c r="M223" s="1464"/>
      <c r="N223" s="1464"/>
      <c r="O223" s="1464"/>
      <c r="P223" s="1464"/>
      <c r="Q223" s="1464"/>
      <c r="R223" s="1464"/>
      <c r="S223" s="1464"/>
      <c r="T223" s="1464"/>
      <c r="U223" s="1464"/>
      <c r="V223" s="1464"/>
      <c r="W223" s="1464"/>
      <c r="X223" s="1464"/>
      <c r="Y223" s="1464"/>
      <c r="Z223" s="1464"/>
      <c r="AA223" s="1464"/>
    </row>
    <row r="224" spans="1:27" ht="14.5">
      <c r="A224" s="1464"/>
      <c r="B224" s="1464"/>
      <c r="C224" s="1464"/>
      <c r="D224" s="1464"/>
      <c r="E224" s="1464"/>
      <c r="F224" s="1464"/>
      <c r="G224" s="1464"/>
      <c r="H224" s="1463"/>
      <c r="I224" s="1464"/>
      <c r="J224" s="1464"/>
      <c r="K224" s="1464"/>
      <c r="L224" s="1464"/>
      <c r="M224" s="1464"/>
      <c r="N224" s="1464"/>
      <c r="O224" s="1464"/>
      <c r="P224" s="1464"/>
      <c r="Q224" s="1464"/>
      <c r="R224" s="1464"/>
      <c r="S224" s="1464"/>
      <c r="T224" s="1464"/>
      <c r="U224" s="1464"/>
      <c r="V224" s="1464"/>
      <c r="W224" s="1464"/>
      <c r="X224" s="1464"/>
      <c r="Y224" s="1464"/>
      <c r="Z224" s="1464"/>
      <c r="AA224" s="1464"/>
    </row>
    <row r="225" spans="1:27" ht="14.5">
      <c r="A225" s="1464"/>
      <c r="B225" s="1464"/>
      <c r="C225" s="1464"/>
      <c r="D225" s="1464"/>
      <c r="E225" s="1464"/>
      <c r="F225" s="1464"/>
      <c r="G225" s="1464"/>
      <c r="H225" s="1463"/>
      <c r="I225" s="1464"/>
      <c r="J225" s="1464"/>
      <c r="K225" s="1464"/>
      <c r="L225" s="1464"/>
      <c r="M225" s="1464"/>
      <c r="N225" s="1464"/>
      <c r="O225" s="1464"/>
      <c r="P225" s="1464"/>
      <c r="Q225" s="1464"/>
      <c r="R225" s="1464"/>
      <c r="S225" s="1464"/>
      <c r="T225" s="1464"/>
      <c r="U225" s="1464"/>
      <c r="V225" s="1464"/>
      <c r="W225" s="1464"/>
      <c r="X225" s="1464"/>
      <c r="Y225" s="1464"/>
      <c r="Z225" s="1464"/>
      <c r="AA225" s="1464"/>
    </row>
    <row r="226" spans="1:27" ht="14.5">
      <c r="A226" s="1464"/>
      <c r="B226" s="1464"/>
      <c r="C226" s="1464"/>
      <c r="D226" s="1464"/>
      <c r="E226" s="1464"/>
      <c r="F226" s="1464"/>
      <c r="G226" s="1464"/>
      <c r="H226" s="1463"/>
      <c r="I226" s="1464"/>
      <c r="J226" s="1464"/>
      <c r="K226" s="1464"/>
      <c r="L226" s="1464"/>
      <c r="M226" s="1464"/>
      <c r="N226" s="1464"/>
      <c r="O226" s="1464"/>
      <c r="P226" s="1464"/>
      <c r="Q226" s="1464"/>
      <c r="R226" s="1464"/>
      <c r="S226" s="1464"/>
      <c r="T226" s="1464"/>
      <c r="U226" s="1464"/>
      <c r="V226" s="1464"/>
      <c r="W226" s="1464"/>
      <c r="X226" s="1464"/>
      <c r="Y226" s="1464"/>
      <c r="Z226" s="1464"/>
      <c r="AA226" s="1464"/>
    </row>
    <row r="227" spans="1:27" ht="14.5">
      <c r="A227" s="1464"/>
      <c r="B227" s="1464"/>
      <c r="C227" s="1464"/>
      <c r="D227" s="1464"/>
      <c r="E227" s="1464"/>
      <c r="F227" s="1464"/>
      <c r="G227" s="1464"/>
      <c r="H227" s="1463"/>
      <c r="I227" s="1464"/>
      <c r="J227" s="1464"/>
      <c r="K227" s="1464"/>
      <c r="L227" s="1464"/>
      <c r="M227" s="1464"/>
      <c r="N227" s="1464"/>
      <c r="O227" s="1464"/>
      <c r="P227" s="1464"/>
      <c r="Q227" s="1464"/>
      <c r="R227" s="1464"/>
      <c r="S227" s="1464"/>
      <c r="T227" s="1464"/>
      <c r="U227" s="1464"/>
      <c r="V227" s="1464"/>
      <c r="W227" s="1464"/>
      <c r="X227" s="1464"/>
      <c r="Y227" s="1464"/>
      <c r="Z227" s="1464"/>
      <c r="AA227" s="1464"/>
    </row>
    <row r="228" spans="1:27" ht="14.5">
      <c r="A228" s="1464"/>
      <c r="B228" s="1464"/>
      <c r="C228" s="1464"/>
      <c r="D228" s="1464"/>
      <c r="E228" s="1464"/>
      <c r="F228" s="1464"/>
      <c r="G228" s="1464"/>
      <c r="H228" s="1463"/>
      <c r="I228" s="1464"/>
      <c r="J228" s="1464"/>
      <c r="K228" s="1464"/>
      <c r="L228" s="1464"/>
      <c r="M228" s="1464"/>
      <c r="N228" s="1464"/>
      <c r="O228" s="1464"/>
      <c r="P228" s="1464"/>
      <c r="Q228" s="1464"/>
      <c r="R228" s="1464"/>
      <c r="S228" s="1464"/>
      <c r="T228" s="1464"/>
      <c r="U228" s="1464"/>
      <c r="V228" s="1464"/>
      <c r="W228" s="1464"/>
      <c r="X228" s="1464"/>
      <c r="Y228" s="1464"/>
      <c r="Z228" s="1464"/>
      <c r="AA228" s="1464"/>
    </row>
    <row r="229" spans="1:27" ht="14.5">
      <c r="A229" s="1464"/>
      <c r="B229" s="1464"/>
      <c r="C229" s="1464"/>
      <c r="D229" s="1464"/>
      <c r="E229" s="1464"/>
      <c r="F229" s="1464"/>
      <c r="G229" s="1464"/>
      <c r="H229" s="1463"/>
      <c r="I229" s="1464"/>
      <c r="J229" s="1464"/>
      <c r="K229" s="1464"/>
      <c r="L229" s="1464"/>
      <c r="M229" s="1464"/>
      <c r="N229" s="1464"/>
      <c r="O229" s="1464"/>
      <c r="P229" s="1464"/>
      <c r="Q229" s="1464"/>
      <c r="R229" s="1464"/>
      <c r="S229" s="1464"/>
      <c r="T229" s="1464"/>
      <c r="U229" s="1464"/>
      <c r="V229" s="1464"/>
      <c r="W229" s="1464"/>
      <c r="X229" s="1464"/>
      <c r="Y229" s="1464"/>
      <c r="Z229" s="1464"/>
      <c r="AA229" s="1464"/>
    </row>
    <row r="230" spans="1:27" ht="14.5">
      <c r="A230" s="1464"/>
      <c r="B230" s="1464"/>
      <c r="C230" s="1464"/>
      <c r="D230" s="1464"/>
      <c r="E230" s="1464"/>
      <c r="F230" s="1464"/>
      <c r="G230" s="1464"/>
      <c r="H230" s="1463"/>
      <c r="I230" s="1464"/>
      <c r="J230" s="1464"/>
      <c r="K230" s="1464"/>
      <c r="L230" s="1464"/>
      <c r="M230" s="1464"/>
      <c r="N230" s="1464"/>
      <c r="O230" s="1464"/>
      <c r="P230" s="1464"/>
      <c r="Q230" s="1464"/>
      <c r="R230" s="1464"/>
      <c r="S230" s="1464"/>
      <c r="T230" s="1464"/>
      <c r="U230" s="1464"/>
      <c r="V230" s="1464"/>
      <c r="W230" s="1464"/>
      <c r="X230" s="1464"/>
      <c r="Y230" s="1464"/>
      <c r="Z230" s="1464"/>
      <c r="AA230" s="1464"/>
    </row>
    <row r="231" spans="1:27" ht="14.5">
      <c r="A231" s="1464"/>
      <c r="B231" s="1464"/>
      <c r="C231" s="1464"/>
      <c r="D231" s="1464"/>
      <c r="E231" s="1464"/>
      <c r="F231" s="1464"/>
      <c r="G231" s="1464"/>
      <c r="H231" s="1463"/>
      <c r="I231" s="1464"/>
      <c r="J231" s="1464"/>
      <c r="K231" s="1464"/>
      <c r="L231" s="1464"/>
      <c r="M231" s="1464"/>
      <c r="N231" s="1464"/>
      <c r="O231" s="1464"/>
      <c r="P231" s="1464"/>
      <c r="Q231" s="1464"/>
      <c r="R231" s="1464"/>
      <c r="S231" s="1464"/>
      <c r="T231" s="1464"/>
      <c r="U231" s="1464"/>
      <c r="V231" s="1464"/>
      <c r="W231" s="1464"/>
      <c r="X231" s="1464"/>
      <c r="Y231" s="1464"/>
      <c r="Z231" s="1464"/>
      <c r="AA231" s="1464"/>
    </row>
    <row r="232" spans="1:27" ht="14.5">
      <c r="A232" s="1464"/>
      <c r="B232" s="1464"/>
      <c r="C232" s="1464"/>
      <c r="D232" s="1464"/>
      <c r="E232" s="1464"/>
      <c r="F232" s="1464"/>
      <c r="G232" s="1464"/>
      <c r="H232" s="1463"/>
      <c r="I232" s="1464"/>
      <c r="J232" s="1464"/>
      <c r="K232" s="1464"/>
      <c r="L232" s="1464"/>
      <c r="M232" s="1464"/>
      <c r="N232" s="1464"/>
      <c r="O232" s="1464"/>
      <c r="P232" s="1464"/>
      <c r="Q232" s="1464"/>
      <c r="R232" s="1464"/>
      <c r="S232" s="1464"/>
      <c r="T232" s="1464"/>
      <c r="U232" s="1464"/>
      <c r="V232" s="1464"/>
      <c r="W232" s="1464"/>
      <c r="X232" s="1464"/>
      <c r="Y232" s="1464"/>
      <c r="Z232" s="1464"/>
      <c r="AA232" s="1464"/>
    </row>
    <row r="233" spans="1:27" ht="14.5">
      <c r="A233" s="1464"/>
      <c r="B233" s="1464"/>
      <c r="C233" s="1464"/>
      <c r="D233" s="1464"/>
      <c r="E233" s="1464"/>
      <c r="F233" s="1464"/>
      <c r="G233" s="1464"/>
      <c r="H233" s="1463"/>
      <c r="I233" s="1464"/>
      <c r="J233" s="1464"/>
      <c r="K233" s="1464"/>
      <c r="L233" s="1464"/>
      <c r="M233" s="1464"/>
      <c r="N233" s="1464"/>
      <c r="O233" s="1464"/>
      <c r="P233" s="1464"/>
      <c r="Q233" s="1464"/>
      <c r="R233" s="1464"/>
      <c r="S233" s="1464"/>
      <c r="T233" s="1464"/>
      <c r="U233" s="1464"/>
      <c r="V233" s="1464"/>
      <c r="W233" s="1464"/>
      <c r="X233" s="1464"/>
      <c r="Y233" s="1464"/>
      <c r="Z233" s="1464"/>
      <c r="AA233" s="1464"/>
    </row>
    <row r="234" spans="1:27" ht="14.5">
      <c r="A234" s="1464"/>
      <c r="B234" s="1464"/>
      <c r="C234" s="1464"/>
      <c r="D234" s="1464"/>
      <c r="E234" s="1464"/>
      <c r="F234" s="1464"/>
      <c r="G234" s="1464"/>
      <c r="H234" s="1463"/>
      <c r="I234" s="1464"/>
      <c r="J234" s="1464"/>
      <c r="K234" s="1464"/>
      <c r="L234" s="1464"/>
      <c r="M234" s="1464"/>
      <c r="N234" s="1464"/>
      <c r="O234" s="1464"/>
      <c r="P234" s="1464"/>
      <c r="Q234" s="1464"/>
      <c r="R234" s="1464"/>
      <c r="S234" s="1464"/>
      <c r="T234" s="1464"/>
      <c r="U234" s="1464"/>
      <c r="V234" s="1464"/>
      <c r="W234" s="1464"/>
      <c r="X234" s="1464"/>
      <c r="Y234" s="1464"/>
      <c r="Z234" s="1464"/>
      <c r="AA234" s="1464"/>
    </row>
    <row r="235" spans="1:27" ht="14.5">
      <c r="A235" s="1464"/>
      <c r="B235" s="1464"/>
      <c r="C235" s="1464"/>
      <c r="D235" s="1464"/>
      <c r="E235" s="1464"/>
      <c r="F235" s="1464"/>
      <c r="G235" s="1464"/>
      <c r="H235" s="1463"/>
      <c r="I235" s="1464"/>
      <c r="J235" s="1464"/>
      <c r="K235" s="1464"/>
      <c r="L235" s="1464"/>
      <c r="M235" s="1464"/>
      <c r="N235" s="1464"/>
      <c r="O235" s="1464"/>
      <c r="P235" s="1464"/>
      <c r="Q235" s="1464"/>
      <c r="R235" s="1464"/>
      <c r="S235" s="1464"/>
      <c r="T235" s="1464"/>
      <c r="U235" s="1464"/>
      <c r="V235" s="1464"/>
      <c r="W235" s="1464"/>
      <c r="X235" s="1464"/>
      <c r="Y235" s="1464"/>
      <c r="Z235" s="1464"/>
      <c r="AA235" s="1464"/>
    </row>
    <row r="236" spans="1:27" ht="14.5">
      <c r="A236" s="1464"/>
      <c r="B236" s="1464"/>
      <c r="C236" s="1464"/>
      <c r="D236" s="1464"/>
      <c r="E236" s="1464"/>
      <c r="F236" s="1464"/>
      <c r="G236" s="1464"/>
      <c r="H236" s="1463"/>
      <c r="I236" s="1464"/>
      <c r="J236" s="1464"/>
      <c r="K236" s="1464"/>
      <c r="L236" s="1464"/>
      <c r="M236" s="1464"/>
      <c r="N236" s="1464"/>
      <c r="O236" s="1464"/>
      <c r="P236" s="1464"/>
      <c r="Q236" s="1464"/>
      <c r="R236" s="1464"/>
      <c r="S236" s="1464"/>
      <c r="T236" s="1464"/>
      <c r="U236" s="1464"/>
      <c r="V236" s="1464"/>
      <c r="W236" s="1464"/>
      <c r="X236" s="1464"/>
      <c r="Y236" s="1464"/>
      <c r="Z236" s="1464"/>
      <c r="AA236" s="1464"/>
    </row>
    <row r="237" spans="1:27" ht="14.5">
      <c r="A237" s="1464"/>
      <c r="B237" s="1464"/>
      <c r="C237" s="1464"/>
      <c r="D237" s="1464"/>
      <c r="E237" s="1464"/>
      <c r="F237" s="1464"/>
      <c r="G237" s="1464"/>
      <c r="H237" s="1463"/>
      <c r="I237" s="1464"/>
      <c r="J237" s="1464"/>
      <c r="K237" s="1464"/>
      <c r="L237" s="1464"/>
      <c r="M237" s="1464"/>
      <c r="N237" s="1464"/>
      <c r="O237" s="1464"/>
      <c r="P237" s="1464"/>
      <c r="Q237" s="1464"/>
      <c r="R237" s="1464"/>
      <c r="S237" s="1464"/>
      <c r="T237" s="1464"/>
      <c r="U237" s="1464"/>
      <c r="V237" s="1464"/>
      <c r="W237" s="1464"/>
      <c r="X237" s="1464"/>
      <c r="Y237" s="1464"/>
      <c r="Z237" s="1464"/>
      <c r="AA237" s="1464"/>
    </row>
    <row r="238" spans="1:27" ht="14.5">
      <c r="A238" s="1464"/>
      <c r="B238" s="1464"/>
      <c r="C238" s="1464"/>
      <c r="D238" s="1464"/>
      <c r="E238" s="1464"/>
      <c r="F238" s="1464"/>
      <c r="G238" s="1464"/>
      <c r="H238" s="1463"/>
      <c r="I238" s="1464"/>
      <c r="J238" s="1464"/>
      <c r="K238" s="1464"/>
      <c r="L238" s="1464"/>
      <c r="M238" s="1464"/>
      <c r="N238" s="1464"/>
      <c r="O238" s="1464"/>
      <c r="P238" s="1464"/>
      <c r="Q238" s="1464"/>
      <c r="R238" s="1464"/>
      <c r="S238" s="1464"/>
      <c r="T238" s="1464"/>
      <c r="U238" s="1464"/>
      <c r="V238" s="1464"/>
      <c r="W238" s="1464"/>
      <c r="X238" s="1464"/>
      <c r="Y238" s="1464"/>
      <c r="Z238" s="1464"/>
      <c r="AA238" s="1464"/>
    </row>
    <row r="239" spans="1:27" ht="14.5">
      <c r="A239" s="1464"/>
      <c r="B239" s="1464"/>
      <c r="C239" s="1464"/>
      <c r="D239" s="1464"/>
      <c r="E239" s="1464"/>
      <c r="F239" s="1464"/>
      <c r="G239" s="1464"/>
      <c r="H239" s="1463"/>
      <c r="I239" s="1464"/>
      <c r="J239" s="1464"/>
      <c r="K239" s="1464"/>
      <c r="L239" s="1464"/>
      <c r="M239" s="1464"/>
      <c r="N239" s="1464"/>
      <c r="O239" s="1464"/>
      <c r="P239" s="1464"/>
      <c r="Q239" s="1464"/>
      <c r="R239" s="1464"/>
      <c r="S239" s="1464"/>
      <c r="T239" s="1464"/>
      <c r="U239" s="1464"/>
      <c r="V239" s="1464"/>
      <c r="W239" s="1464"/>
      <c r="X239" s="1464"/>
      <c r="Y239" s="1464"/>
      <c r="Z239" s="1464"/>
      <c r="AA239" s="1464"/>
    </row>
    <row r="240" spans="1:27" ht="14.5">
      <c r="A240" s="1464"/>
      <c r="B240" s="1464"/>
      <c r="C240" s="1464"/>
      <c r="D240" s="1464"/>
      <c r="E240" s="1464"/>
      <c r="F240" s="1464"/>
      <c r="G240" s="1464"/>
      <c r="H240" s="1463"/>
      <c r="I240" s="1464"/>
      <c r="J240" s="1464"/>
      <c r="K240" s="1464"/>
      <c r="L240" s="1464"/>
      <c r="M240" s="1464"/>
      <c r="N240" s="1464"/>
      <c r="O240" s="1464"/>
      <c r="P240" s="1464"/>
      <c r="Q240" s="1464"/>
      <c r="R240" s="1464"/>
      <c r="S240" s="1464"/>
      <c r="T240" s="1464"/>
      <c r="U240" s="1464"/>
      <c r="V240" s="1464"/>
      <c r="W240" s="1464"/>
      <c r="X240" s="1464"/>
      <c r="Y240" s="1464"/>
      <c r="Z240" s="1464"/>
      <c r="AA240" s="1464"/>
    </row>
    <row r="241" spans="1:27" ht="14.5">
      <c r="A241" s="1464"/>
      <c r="B241" s="1464"/>
      <c r="C241" s="1464"/>
      <c r="D241" s="1464"/>
      <c r="E241" s="1464"/>
      <c r="F241" s="1464"/>
      <c r="G241" s="1464"/>
      <c r="H241" s="1463"/>
      <c r="I241" s="1464"/>
      <c r="J241" s="1464"/>
      <c r="K241" s="1464"/>
      <c r="L241" s="1464"/>
      <c r="M241" s="1464"/>
      <c r="N241" s="1464"/>
      <c r="O241" s="1464"/>
      <c r="P241" s="1464"/>
      <c r="Q241" s="1464"/>
      <c r="R241" s="1464"/>
      <c r="S241" s="1464"/>
      <c r="T241" s="1464"/>
      <c r="U241" s="1464"/>
      <c r="V241" s="1464"/>
      <c r="W241" s="1464"/>
      <c r="X241" s="1464"/>
      <c r="Y241" s="1464"/>
      <c r="Z241" s="1464"/>
      <c r="AA241" s="1464"/>
    </row>
    <row r="242" spans="1:27" ht="14.5">
      <c r="A242" s="1464"/>
      <c r="B242" s="1464"/>
      <c r="C242" s="1464"/>
      <c r="D242" s="1464"/>
      <c r="E242" s="1464"/>
      <c r="F242" s="1464"/>
      <c r="G242" s="1464"/>
      <c r="H242" s="1463"/>
      <c r="I242" s="1464"/>
      <c r="J242" s="1464"/>
      <c r="K242" s="1464"/>
      <c r="L242" s="1464"/>
      <c r="M242" s="1464"/>
      <c r="N242" s="1464"/>
      <c r="O242" s="1464"/>
      <c r="P242" s="1464"/>
      <c r="Q242" s="1464"/>
      <c r="R242" s="1464"/>
      <c r="S242" s="1464"/>
      <c r="T242" s="1464"/>
      <c r="U242" s="1464"/>
      <c r="V242" s="1464"/>
      <c r="W242" s="1464"/>
      <c r="X242" s="1464"/>
      <c r="Y242" s="1464"/>
      <c r="Z242" s="1464"/>
      <c r="AA242" s="1464"/>
    </row>
    <row r="243" spans="1:27" ht="14.5">
      <c r="A243" s="1464"/>
      <c r="B243" s="1464"/>
      <c r="C243" s="1464"/>
      <c r="D243" s="1464"/>
      <c r="E243" s="1464"/>
      <c r="F243" s="1464"/>
      <c r="G243" s="1464"/>
      <c r="H243" s="1463"/>
      <c r="I243" s="1464"/>
      <c r="J243" s="1464"/>
      <c r="K243" s="1464"/>
      <c r="L243" s="1464"/>
      <c r="M243" s="1464"/>
      <c r="N243" s="1464"/>
      <c r="O243" s="1464"/>
      <c r="P243" s="1464"/>
      <c r="Q243" s="1464"/>
      <c r="R243" s="1464"/>
      <c r="S243" s="1464"/>
      <c r="T243" s="1464"/>
      <c r="U243" s="1464"/>
      <c r="V243" s="1464"/>
      <c r="W243" s="1464"/>
      <c r="X243" s="1464"/>
      <c r="Y243" s="1464"/>
      <c r="Z243" s="1464"/>
      <c r="AA243" s="1464"/>
    </row>
    <row r="244" spans="1:27" ht="14.5">
      <c r="A244" s="1464"/>
      <c r="B244" s="1464"/>
      <c r="C244" s="1464"/>
      <c r="D244" s="1464"/>
      <c r="E244" s="1464"/>
      <c r="F244" s="1464"/>
      <c r="G244" s="1464"/>
      <c r="H244" s="1463"/>
      <c r="I244" s="1464"/>
      <c r="J244" s="1464"/>
      <c r="K244" s="1464"/>
      <c r="L244" s="1464"/>
      <c r="M244" s="1464"/>
      <c r="N244" s="1464"/>
      <c r="O244" s="1464"/>
      <c r="P244" s="1464"/>
      <c r="Q244" s="1464"/>
      <c r="R244" s="1464"/>
      <c r="S244" s="1464"/>
      <c r="T244" s="1464"/>
      <c r="U244" s="1464"/>
      <c r="V244" s="1464"/>
      <c r="W244" s="1464"/>
      <c r="X244" s="1464"/>
      <c r="Y244" s="1464"/>
      <c r="Z244" s="1464"/>
      <c r="AA244" s="1464"/>
    </row>
    <row r="245" spans="1:27" ht="14.5">
      <c r="A245" s="1464"/>
      <c r="B245" s="1464"/>
      <c r="C245" s="1464"/>
      <c r="D245" s="1464"/>
      <c r="E245" s="1464"/>
      <c r="F245" s="1464"/>
      <c r="G245" s="1464"/>
      <c r="H245" s="1463"/>
      <c r="I245" s="1464"/>
      <c r="J245" s="1464"/>
      <c r="K245" s="1464"/>
      <c r="L245" s="1464"/>
      <c r="M245" s="1464"/>
      <c r="N245" s="1464"/>
      <c r="O245" s="1464"/>
      <c r="P245" s="1464"/>
      <c r="Q245" s="1464"/>
      <c r="R245" s="1464"/>
      <c r="S245" s="1464"/>
      <c r="T245" s="1464"/>
      <c r="U245" s="1464"/>
      <c r="V245" s="1464"/>
      <c r="W245" s="1464"/>
      <c r="X245" s="1464"/>
      <c r="Y245" s="1464"/>
      <c r="Z245" s="1464"/>
      <c r="AA245" s="1464"/>
    </row>
    <row r="246" spans="1:27" ht="14.5">
      <c r="A246" s="1464"/>
      <c r="B246" s="1464"/>
      <c r="C246" s="1464"/>
      <c r="D246" s="1464"/>
      <c r="E246" s="1464"/>
      <c r="F246" s="1464"/>
      <c r="G246" s="1464"/>
      <c r="H246" s="1463"/>
      <c r="I246" s="1464"/>
      <c r="J246" s="1464"/>
      <c r="K246" s="1464"/>
      <c r="L246" s="1464"/>
      <c r="M246" s="1464"/>
      <c r="N246" s="1464"/>
      <c r="O246" s="1464"/>
      <c r="P246" s="1464"/>
      <c r="Q246" s="1464"/>
      <c r="R246" s="1464"/>
      <c r="S246" s="1464"/>
      <c r="T246" s="1464"/>
      <c r="U246" s="1464"/>
      <c r="V246" s="1464"/>
      <c r="W246" s="1464"/>
      <c r="X246" s="1464"/>
      <c r="Y246" s="1464"/>
      <c r="Z246" s="1464"/>
      <c r="AA246" s="1464"/>
    </row>
    <row r="247" spans="1:27" ht="14.5">
      <c r="A247" s="1464"/>
      <c r="B247" s="1464"/>
      <c r="C247" s="1464"/>
      <c r="D247" s="1464"/>
      <c r="E247" s="1464"/>
      <c r="F247" s="1464"/>
      <c r="G247" s="1464"/>
      <c r="H247" s="1463"/>
      <c r="I247" s="1464"/>
      <c r="J247" s="1464"/>
      <c r="K247" s="1464"/>
      <c r="L247" s="1464"/>
      <c r="M247" s="1464"/>
      <c r="N247" s="1464"/>
      <c r="O247" s="1464"/>
      <c r="P247" s="1464"/>
      <c r="Q247" s="1464"/>
      <c r="R247" s="1464"/>
      <c r="S247" s="1464"/>
      <c r="T247" s="1464"/>
      <c r="U247" s="1464"/>
      <c r="V247" s="1464"/>
      <c r="W247" s="1464"/>
      <c r="X247" s="1464"/>
      <c r="Y247" s="1464"/>
      <c r="Z247" s="1464"/>
      <c r="AA247" s="1464"/>
    </row>
    <row r="248" spans="1:27" ht="14.5">
      <c r="A248" s="1464"/>
      <c r="B248" s="1464"/>
      <c r="C248" s="1464"/>
      <c r="D248" s="1464"/>
      <c r="E248" s="1464"/>
      <c r="F248" s="1464"/>
      <c r="G248" s="1464"/>
      <c r="H248" s="1463"/>
      <c r="I248" s="1464"/>
      <c r="J248" s="1464"/>
      <c r="K248" s="1464"/>
      <c r="L248" s="1464"/>
      <c r="M248" s="1464"/>
      <c r="N248" s="1464"/>
      <c r="O248" s="1464"/>
      <c r="P248" s="1464"/>
      <c r="Q248" s="1464"/>
      <c r="R248" s="1464"/>
      <c r="S248" s="1464"/>
      <c r="T248" s="1464"/>
      <c r="U248" s="1464"/>
      <c r="V248" s="1464"/>
      <c r="W248" s="1464"/>
      <c r="X248" s="1464"/>
      <c r="Y248" s="1464"/>
      <c r="Z248" s="1464"/>
      <c r="AA248" s="1464"/>
    </row>
    <row r="249" spans="1:27" ht="14.5">
      <c r="A249" s="1464"/>
      <c r="B249" s="1464"/>
      <c r="C249" s="1464"/>
      <c r="D249" s="1464"/>
      <c r="E249" s="1464"/>
      <c r="F249" s="1464"/>
      <c r="G249" s="1464"/>
      <c r="H249" s="1463"/>
      <c r="I249" s="1464"/>
      <c r="J249" s="1464"/>
      <c r="K249" s="1464"/>
      <c r="L249" s="1464"/>
      <c r="M249" s="1464"/>
      <c r="N249" s="1464"/>
      <c r="O249" s="1464"/>
      <c r="P249" s="1464"/>
      <c r="Q249" s="1464"/>
      <c r="R249" s="1464"/>
      <c r="S249" s="1464"/>
      <c r="T249" s="1464"/>
      <c r="U249" s="1464"/>
      <c r="V249" s="1464"/>
      <c r="W249" s="1464"/>
      <c r="X249" s="1464"/>
      <c r="Y249" s="1464"/>
      <c r="Z249" s="1464"/>
      <c r="AA249" s="1464"/>
    </row>
    <row r="250" spans="1:27" ht="14.5">
      <c r="A250" s="1464"/>
      <c r="B250" s="1464"/>
      <c r="C250" s="1464"/>
      <c r="D250" s="1464"/>
      <c r="E250" s="1464"/>
      <c r="F250" s="1464"/>
      <c r="G250" s="1464"/>
      <c r="H250" s="1463"/>
      <c r="I250" s="1464"/>
      <c r="J250" s="1464"/>
      <c r="K250" s="1464"/>
      <c r="L250" s="1464"/>
      <c r="M250" s="1464"/>
      <c r="N250" s="1464"/>
      <c r="O250" s="1464"/>
      <c r="P250" s="1464"/>
      <c r="Q250" s="1464"/>
      <c r="R250" s="1464"/>
      <c r="S250" s="1464"/>
      <c r="T250" s="1464"/>
      <c r="U250" s="1464"/>
      <c r="V250" s="1464"/>
      <c r="W250" s="1464"/>
      <c r="X250" s="1464"/>
      <c r="Y250" s="1464"/>
      <c r="Z250" s="1464"/>
      <c r="AA250" s="1464"/>
    </row>
    <row r="251" spans="1:27" ht="14.5">
      <c r="A251" s="1464"/>
      <c r="B251" s="1464"/>
      <c r="C251" s="1464"/>
      <c r="D251" s="1464"/>
      <c r="E251" s="1464"/>
      <c r="F251" s="1464"/>
      <c r="G251" s="1464"/>
      <c r="H251" s="1463"/>
      <c r="I251" s="1464"/>
      <c r="J251" s="1464"/>
      <c r="K251" s="1464"/>
      <c r="L251" s="1464"/>
      <c r="M251" s="1464"/>
      <c r="N251" s="1464"/>
      <c r="O251" s="1464"/>
      <c r="P251" s="1464"/>
      <c r="Q251" s="1464"/>
      <c r="R251" s="1464"/>
      <c r="S251" s="1464"/>
      <c r="T251" s="1464"/>
      <c r="U251" s="1464"/>
      <c r="V251" s="1464"/>
      <c r="W251" s="1464"/>
      <c r="X251" s="1464"/>
      <c r="Y251" s="1464"/>
      <c r="Z251" s="1464"/>
      <c r="AA251" s="1464"/>
    </row>
    <row r="252" spans="1:27" ht="14.5">
      <c r="A252" s="1464"/>
      <c r="B252" s="1464"/>
      <c r="C252" s="1464"/>
      <c r="D252" s="1464"/>
      <c r="E252" s="1464"/>
      <c r="F252" s="1464"/>
      <c r="G252" s="1464"/>
      <c r="H252" s="1463"/>
      <c r="I252" s="1464"/>
      <c r="J252" s="1464"/>
      <c r="K252" s="1464"/>
      <c r="L252" s="1464"/>
      <c r="M252" s="1464"/>
      <c r="N252" s="1464"/>
      <c r="O252" s="1464"/>
      <c r="P252" s="1464"/>
      <c r="Q252" s="1464"/>
      <c r="R252" s="1464"/>
      <c r="S252" s="1464"/>
      <c r="T252" s="1464"/>
      <c r="U252" s="1464"/>
      <c r="V252" s="1464"/>
      <c r="W252" s="1464"/>
      <c r="X252" s="1464"/>
      <c r="Y252" s="1464"/>
      <c r="Z252" s="1464"/>
      <c r="AA252" s="1464"/>
    </row>
    <row r="253" spans="1:27" ht="14.5">
      <c r="A253" s="1464"/>
      <c r="B253" s="1464"/>
      <c r="C253" s="1464"/>
      <c r="D253" s="1464"/>
      <c r="E253" s="1464"/>
      <c r="F253" s="1464"/>
      <c r="G253" s="1464"/>
      <c r="H253" s="1463"/>
      <c r="I253" s="1464"/>
      <c r="J253" s="1464"/>
      <c r="K253" s="1464"/>
      <c r="L253" s="1464"/>
      <c r="M253" s="1464"/>
      <c r="N253" s="1464"/>
      <c r="O253" s="1464"/>
      <c r="P253" s="1464"/>
      <c r="Q253" s="1464"/>
      <c r="R253" s="1464"/>
      <c r="S253" s="1464"/>
      <c r="T253" s="1464"/>
      <c r="U253" s="1464"/>
      <c r="V253" s="1464"/>
      <c r="W253" s="1464"/>
      <c r="X253" s="1464"/>
      <c r="Y253" s="1464"/>
      <c r="Z253" s="1464"/>
      <c r="AA253" s="1464"/>
    </row>
    <row r="254" spans="1:27" ht="14.5">
      <c r="A254" s="1464"/>
      <c r="B254" s="1464"/>
      <c r="C254" s="1464"/>
      <c r="D254" s="1464"/>
      <c r="E254" s="1464"/>
      <c r="F254" s="1464"/>
      <c r="G254" s="1464"/>
      <c r="H254" s="1463"/>
      <c r="I254" s="1464"/>
      <c r="J254" s="1464"/>
      <c r="K254" s="1464"/>
      <c r="L254" s="1464"/>
      <c r="M254" s="1464"/>
      <c r="N254" s="1464"/>
      <c r="O254" s="1464"/>
      <c r="P254" s="1464"/>
      <c r="Q254" s="1464"/>
      <c r="R254" s="1464"/>
      <c r="S254" s="1464"/>
      <c r="T254" s="1464"/>
      <c r="U254" s="1464"/>
      <c r="V254" s="1464"/>
      <c r="W254" s="1464"/>
      <c r="X254" s="1464"/>
      <c r="Y254" s="1464"/>
      <c r="Z254" s="1464"/>
      <c r="AA254" s="1464"/>
    </row>
    <row r="255" spans="1:27" ht="14.5">
      <c r="A255" s="1464"/>
      <c r="B255" s="1464"/>
      <c r="C255" s="1464"/>
      <c r="D255" s="1464"/>
      <c r="E255" s="1464"/>
      <c r="F255" s="1464"/>
      <c r="G255" s="1464"/>
      <c r="H255" s="1463"/>
      <c r="I255" s="1464"/>
      <c r="J255" s="1464"/>
      <c r="K255" s="1464"/>
      <c r="L255" s="1464"/>
      <c r="M255" s="1464"/>
      <c r="N255" s="1464"/>
      <c r="O255" s="1464"/>
      <c r="P255" s="1464"/>
      <c r="Q255" s="1464"/>
      <c r="R255" s="1464"/>
      <c r="S255" s="1464"/>
      <c r="T255" s="1464"/>
      <c r="U255" s="1464"/>
      <c r="V255" s="1464"/>
      <c r="W255" s="1464"/>
      <c r="X255" s="1464"/>
      <c r="Y255" s="1464"/>
      <c r="Z255" s="1464"/>
      <c r="AA255" s="1464"/>
    </row>
    <row r="256" spans="1:27" ht="14.5">
      <c r="A256" s="1464"/>
      <c r="B256" s="1464"/>
      <c r="C256" s="1464"/>
      <c r="D256" s="1464"/>
      <c r="E256" s="1464"/>
      <c r="F256" s="1464"/>
      <c r="G256" s="1464"/>
      <c r="H256" s="1463"/>
      <c r="I256" s="1464"/>
      <c r="J256" s="1464"/>
      <c r="K256" s="1464"/>
      <c r="L256" s="1464"/>
      <c r="M256" s="1464"/>
      <c r="N256" s="1464"/>
      <c r="O256" s="1464"/>
      <c r="P256" s="1464"/>
      <c r="Q256" s="1464"/>
      <c r="R256" s="1464"/>
      <c r="S256" s="1464"/>
      <c r="T256" s="1464"/>
      <c r="U256" s="1464"/>
      <c r="V256" s="1464"/>
      <c r="W256" s="1464"/>
      <c r="X256" s="1464"/>
      <c r="Y256" s="1464"/>
      <c r="Z256" s="1464"/>
      <c r="AA256" s="1464"/>
    </row>
    <row r="257" spans="1:27" ht="14.5">
      <c r="A257" s="1464"/>
      <c r="B257" s="1464"/>
      <c r="C257" s="1464"/>
      <c r="D257" s="1464"/>
      <c r="E257" s="1464"/>
      <c r="F257" s="1464"/>
      <c r="G257" s="1464"/>
      <c r="H257" s="1463"/>
      <c r="I257" s="1464"/>
      <c r="J257" s="1464"/>
      <c r="K257" s="1464"/>
      <c r="L257" s="1464"/>
      <c r="M257" s="1464"/>
      <c r="N257" s="1464"/>
      <c r="O257" s="1464"/>
      <c r="P257" s="1464"/>
      <c r="Q257" s="1464"/>
      <c r="R257" s="1464"/>
      <c r="S257" s="1464"/>
      <c r="T257" s="1464"/>
      <c r="U257" s="1464"/>
      <c r="V257" s="1464"/>
      <c r="W257" s="1464"/>
      <c r="X257" s="1464"/>
      <c r="Y257" s="1464"/>
      <c r="Z257" s="1464"/>
      <c r="AA257" s="1464"/>
    </row>
    <row r="258" spans="1:27" ht="14.5">
      <c r="A258" s="1464"/>
      <c r="B258" s="1464"/>
      <c r="C258" s="1464"/>
      <c r="D258" s="1464"/>
      <c r="E258" s="1464"/>
      <c r="F258" s="1464"/>
      <c r="G258" s="1464"/>
      <c r="H258" s="1463"/>
      <c r="I258" s="1464"/>
      <c r="J258" s="1464"/>
      <c r="K258" s="1464"/>
      <c r="L258" s="1464"/>
      <c r="M258" s="1464"/>
      <c r="N258" s="1464"/>
      <c r="O258" s="1464"/>
      <c r="P258" s="1464"/>
      <c r="Q258" s="1464"/>
      <c r="R258" s="1464"/>
      <c r="S258" s="1464"/>
      <c r="T258" s="1464"/>
      <c r="U258" s="1464"/>
      <c r="V258" s="1464"/>
      <c r="W258" s="1464"/>
      <c r="X258" s="1464"/>
      <c r="Y258" s="1464"/>
      <c r="Z258" s="1464"/>
      <c r="AA258" s="1464"/>
    </row>
    <row r="259" spans="1:27" ht="14.5">
      <c r="A259" s="1464"/>
      <c r="B259" s="1464"/>
      <c r="C259" s="1464"/>
      <c r="D259" s="1464"/>
      <c r="E259" s="1464"/>
      <c r="F259" s="1464"/>
      <c r="G259" s="1464"/>
      <c r="H259" s="1463"/>
      <c r="I259" s="1464"/>
      <c r="J259" s="1464"/>
      <c r="K259" s="1464"/>
      <c r="L259" s="1464"/>
      <c r="M259" s="1464"/>
      <c r="N259" s="1464"/>
      <c r="O259" s="1464"/>
      <c r="P259" s="1464"/>
      <c r="Q259" s="1464"/>
      <c r="R259" s="1464"/>
      <c r="S259" s="1464"/>
      <c r="T259" s="1464"/>
      <c r="U259" s="1464"/>
      <c r="V259" s="1464"/>
      <c r="W259" s="1464"/>
      <c r="X259" s="1464"/>
      <c r="Y259" s="1464"/>
      <c r="Z259" s="1464"/>
      <c r="AA259" s="1464"/>
    </row>
    <row r="260" spans="1:27" ht="14.5">
      <c r="A260" s="1464"/>
      <c r="B260" s="1464"/>
      <c r="C260" s="1464"/>
      <c r="D260" s="1464"/>
      <c r="E260" s="1464"/>
      <c r="F260" s="1464"/>
      <c r="G260" s="1464"/>
      <c r="H260" s="1463"/>
      <c r="I260" s="1464"/>
      <c r="J260" s="1464"/>
      <c r="K260" s="1464"/>
      <c r="L260" s="1464"/>
      <c r="M260" s="1464"/>
      <c r="N260" s="1464"/>
      <c r="O260" s="1464"/>
      <c r="P260" s="1464"/>
      <c r="Q260" s="1464"/>
      <c r="R260" s="1464"/>
      <c r="S260" s="1464"/>
      <c r="T260" s="1464"/>
      <c r="U260" s="1464"/>
      <c r="V260" s="1464"/>
      <c r="W260" s="1464"/>
      <c r="X260" s="1464"/>
      <c r="Y260" s="1464"/>
      <c r="Z260" s="1464"/>
      <c r="AA260" s="1464"/>
    </row>
    <row r="261" spans="1:27" ht="14.5">
      <c r="A261" s="1464"/>
      <c r="B261" s="1464"/>
      <c r="C261" s="1464"/>
      <c r="D261" s="1464"/>
      <c r="E261" s="1464"/>
      <c r="F261" s="1464"/>
      <c r="G261" s="1464"/>
      <c r="H261" s="1463"/>
      <c r="I261" s="1464"/>
      <c r="J261" s="1464"/>
      <c r="K261" s="1464"/>
      <c r="L261" s="1464"/>
      <c r="M261" s="1464"/>
      <c r="N261" s="1464"/>
      <c r="O261" s="1464"/>
      <c r="P261" s="1464"/>
      <c r="Q261" s="1464"/>
      <c r="R261" s="1464"/>
      <c r="S261" s="1464"/>
      <c r="T261" s="1464"/>
      <c r="U261" s="1464"/>
      <c r="V261" s="1464"/>
      <c r="W261" s="1464"/>
      <c r="X261" s="1464"/>
      <c r="Y261" s="1464"/>
      <c r="Z261" s="1464"/>
      <c r="AA261" s="1464"/>
    </row>
    <row r="262" spans="1:27" ht="14.5">
      <c r="A262" s="1464"/>
      <c r="B262" s="1464"/>
      <c r="C262" s="1464"/>
      <c r="D262" s="1464"/>
      <c r="E262" s="1464"/>
      <c r="F262" s="1464"/>
      <c r="G262" s="1464"/>
      <c r="H262" s="1463"/>
      <c r="I262" s="1464"/>
      <c r="J262" s="1464"/>
      <c r="K262" s="1464"/>
      <c r="L262" s="1464"/>
      <c r="M262" s="1464"/>
      <c r="N262" s="1464"/>
      <c r="O262" s="1464"/>
      <c r="P262" s="1464"/>
      <c r="Q262" s="1464"/>
      <c r="R262" s="1464"/>
      <c r="S262" s="1464"/>
      <c r="T262" s="1464"/>
      <c r="U262" s="1464"/>
      <c r="V262" s="1464"/>
      <c r="W262" s="1464"/>
      <c r="X262" s="1464"/>
      <c r="Y262" s="1464"/>
      <c r="Z262" s="1464"/>
      <c r="AA262" s="1464"/>
    </row>
    <row r="263" spans="1:27" ht="14.5">
      <c r="A263" s="1464"/>
      <c r="B263" s="1464"/>
      <c r="C263" s="1464"/>
      <c r="D263" s="1464"/>
      <c r="E263" s="1464"/>
      <c r="F263" s="1464"/>
      <c r="G263" s="1464"/>
      <c r="H263" s="1463"/>
      <c r="I263" s="1464"/>
      <c r="J263" s="1464"/>
      <c r="K263" s="1464"/>
      <c r="L263" s="1464"/>
      <c r="M263" s="1464"/>
      <c r="N263" s="1464"/>
      <c r="O263" s="1464"/>
      <c r="P263" s="1464"/>
      <c r="Q263" s="1464"/>
      <c r="R263" s="1464"/>
      <c r="S263" s="1464"/>
      <c r="T263" s="1464"/>
      <c r="U263" s="1464"/>
      <c r="V263" s="1464"/>
      <c r="W263" s="1464"/>
      <c r="X263" s="1464"/>
      <c r="Y263" s="1464"/>
      <c r="Z263" s="1464"/>
      <c r="AA263" s="1464"/>
    </row>
    <row r="264" spans="1:27" ht="14.5">
      <c r="A264" s="1464"/>
      <c r="B264" s="1464"/>
      <c r="C264" s="1464"/>
      <c r="D264" s="1464"/>
      <c r="E264" s="1464"/>
      <c r="F264" s="1464"/>
      <c r="G264" s="1464"/>
      <c r="H264" s="1463"/>
      <c r="I264" s="1464"/>
      <c r="J264" s="1464"/>
      <c r="K264" s="1464"/>
      <c r="L264" s="1464"/>
      <c r="M264" s="1464"/>
      <c r="N264" s="1464"/>
      <c r="O264" s="1464"/>
      <c r="P264" s="1464"/>
      <c r="Q264" s="1464"/>
      <c r="R264" s="1464"/>
      <c r="S264" s="1464"/>
      <c r="T264" s="1464"/>
      <c r="U264" s="1464"/>
      <c r="V264" s="1464"/>
      <c r="W264" s="1464"/>
      <c r="X264" s="1464"/>
      <c r="Y264" s="1464"/>
      <c r="Z264" s="1464"/>
      <c r="AA264" s="1464"/>
    </row>
    <row r="265" spans="1:27" ht="14.5">
      <c r="A265" s="1464"/>
      <c r="B265" s="1464"/>
      <c r="C265" s="1464"/>
      <c r="D265" s="1464"/>
      <c r="E265" s="1464"/>
      <c r="F265" s="1464"/>
      <c r="G265" s="1464"/>
      <c r="H265" s="1463"/>
      <c r="I265" s="1464"/>
      <c r="J265" s="1464"/>
      <c r="K265" s="1464"/>
      <c r="L265" s="1464"/>
      <c r="M265" s="1464"/>
      <c r="N265" s="1464"/>
      <c r="O265" s="1464"/>
      <c r="P265" s="1464"/>
      <c r="Q265" s="1464"/>
      <c r="R265" s="1464"/>
      <c r="S265" s="1464"/>
      <c r="T265" s="1464"/>
      <c r="U265" s="1464"/>
      <c r="V265" s="1464"/>
      <c r="W265" s="1464"/>
      <c r="X265" s="1464"/>
      <c r="Y265" s="1464"/>
      <c r="Z265" s="1464"/>
      <c r="AA265" s="1464"/>
    </row>
    <row r="266" spans="1:27" ht="14.5">
      <c r="A266" s="1464"/>
      <c r="B266" s="1464"/>
      <c r="C266" s="1464"/>
      <c r="D266" s="1464"/>
      <c r="E266" s="1464"/>
      <c r="F266" s="1464"/>
      <c r="G266" s="1464"/>
      <c r="H266" s="1463"/>
      <c r="I266" s="1464"/>
      <c r="J266" s="1464"/>
      <c r="K266" s="1464"/>
      <c r="L266" s="1464"/>
      <c r="M266" s="1464"/>
      <c r="N266" s="1464"/>
      <c r="O266" s="1464"/>
      <c r="P266" s="1464"/>
      <c r="Q266" s="1464"/>
      <c r="R266" s="1464"/>
      <c r="S266" s="1464"/>
      <c r="T266" s="1464"/>
      <c r="U266" s="1464"/>
      <c r="V266" s="1464"/>
      <c r="W266" s="1464"/>
      <c r="X266" s="1464"/>
      <c r="Y266" s="1464"/>
      <c r="Z266" s="1464"/>
      <c r="AA266" s="1464"/>
    </row>
    <row r="267" spans="1:27" ht="14.5">
      <c r="A267" s="1464"/>
      <c r="B267" s="1464"/>
      <c r="C267" s="1464"/>
      <c r="D267" s="1464"/>
      <c r="E267" s="1464"/>
      <c r="F267" s="1464"/>
      <c r="G267" s="1464"/>
      <c r="H267" s="1463"/>
      <c r="I267" s="1464"/>
      <c r="J267" s="1464"/>
      <c r="K267" s="1464"/>
      <c r="L267" s="1464"/>
      <c r="M267" s="1464"/>
      <c r="N267" s="1464"/>
      <c r="O267" s="1464"/>
      <c r="P267" s="1464"/>
      <c r="Q267" s="1464"/>
      <c r="R267" s="1464"/>
      <c r="S267" s="1464"/>
      <c r="T267" s="1464"/>
      <c r="U267" s="1464"/>
      <c r="V267" s="1464"/>
      <c r="W267" s="1464"/>
      <c r="X267" s="1464"/>
      <c r="Y267" s="1464"/>
      <c r="Z267" s="1464"/>
      <c r="AA267" s="1464"/>
    </row>
    <row r="268" spans="1:27" ht="14.5">
      <c r="A268" s="1464"/>
      <c r="B268" s="1464"/>
      <c r="C268" s="1464"/>
      <c r="D268" s="1464"/>
      <c r="E268" s="1464"/>
      <c r="F268" s="1464"/>
      <c r="G268" s="1464"/>
      <c r="H268" s="1463"/>
      <c r="I268" s="1464"/>
      <c r="J268" s="1464"/>
      <c r="K268" s="1464"/>
      <c r="L268" s="1464"/>
      <c r="M268" s="1464"/>
      <c r="N268" s="1464"/>
      <c r="O268" s="1464"/>
      <c r="P268" s="1464"/>
      <c r="Q268" s="1464"/>
      <c r="R268" s="1464"/>
      <c r="S268" s="1464"/>
      <c r="T268" s="1464"/>
      <c r="U268" s="1464"/>
      <c r="V268" s="1464"/>
      <c r="W268" s="1464"/>
      <c r="X268" s="1464"/>
      <c r="Y268" s="1464"/>
      <c r="Z268" s="1464"/>
      <c r="AA268" s="1464"/>
    </row>
    <row r="269" spans="1:27" ht="14.5">
      <c r="A269" s="1464"/>
      <c r="B269" s="1464"/>
      <c r="C269" s="1464"/>
      <c r="D269" s="1464"/>
      <c r="E269" s="1464"/>
      <c r="F269" s="1464"/>
      <c r="G269" s="1464"/>
      <c r="H269" s="1463"/>
      <c r="I269" s="1464"/>
      <c r="J269" s="1464"/>
      <c r="K269" s="1464"/>
      <c r="L269" s="1464"/>
      <c r="M269" s="1464"/>
      <c r="N269" s="1464"/>
      <c r="O269" s="1464"/>
      <c r="P269" s="1464"/>
      <c r="Q269" s="1464"/>
      <c r="R269" s="1464"/>
      <c r="S269" s="1464"/>
      <c r="T269" s="1464"/>
      <c r="U269" s="1464"/>
      <c r="V269" s="1464"/>
      <c r="W269" s="1464"/>
      <c r="X269" s="1464"/>
      <c r="Y269" s="1464"/>
      <c r="Z269" s="1464"/>
      <c r="AA269" s="1464"/>
    </row>
    <row r="270" spans="1:27" ht="14.5">
      <c r="A270" s="1464"/>
      <c r="B270" s="1464"/>
      <c r="C270" s="1464"/>
      <c r="D270" s="1464"/>
      <c r="E270" s="1464"/>
      <c r="F270" s="1464"/>
      <c r="G270" s="1464"/>
      <c r="H270" s="1463"/>
      <c r="I270" s="1464"/>
      <c r="J270" s="1464"/>
      <c r="K270" s="1464"/>
      <c r="L270" s="1464"/>
      <c r="M270" s="1464"/>
      <c r="N270" s="1464"/>
      <c r="O270" s="1464"/>
      <c r="P270" s="1464"/>
      <c r="Q270" s="1464"/>
      <c r="R270" s="1464"/>
      <c r="S270" s="1464"/>
      <c r="T270" s="1464"/>
      <c r="U270" s="1464"/>
      <c r="V270" s="1464"/>
      <c r="W270" s="1464"/>
      <c r="X270" s="1464"/>
      <c r="Y270" s="1464"/>
      <c r="Z270" s="1464"/>
      <c r="AA270" s="1464"/>
    </row>
    <row r="271" spans="1:27" ht="14.5">
      <c r="A271" s="1464"/>
      <c r="B271" s="1464"/>
      <c r="C271" s="1464"/>
      <c r="D271" s="1464"/>
      <c r="E271" s="1464"/>
      <c r="F271" s="1464"/>
      <c r="G271" s="1464"/>
      <c r="H271" s="1463"/>
      <c r="I271" s="1464"/>
      <c r="J271" s="1464"/>
      <c r="K271" s="1464"/>
      <c r="L271" s="1464"/>
      <c r="M271" s="1464"/>
      <c r="N271" s="1464"/>
      <c r="O271" s="1464"/>
      <c r="P271" s="1464"/>
      <c r="Q271" s="1464"/>
      <c r="R271" s="1464"/>
      <c r="S271" s="1464"/>
      <c r="T271" s="1464"/>
      <c r="U271" s="1464"/>
      <c r="V271" s="1464"/>
      <c r="W271" s="1464"/>
      <c r="X271" s="1464"/>
      <c r="Y271" s="1464"/>
      <c r="Z271" s="1464"/>
      <c r="AA271" s="1464"/>
    </row>
    <row r="272" spans="1:27" ht="14.5">
      <c r="A272" s="1464"/>
      <c r="B272" s="1464"/>
      <c r="C272" s="1464"/>
      <c r="D272" s="1464"/>
      <c r="E272" s="1464"/>
      <c r="F272" s="1464"/>
      <c r="G272" s="1464"/>
      <c r="H272" s="1463"/>
      <c r="I272" s="1464"/>
      <c r="J272" s="1464"/>
      <c r="K272" s="1464"/>
      <c r="L272" s="1464"/>
      <c r="M272" s="1464"/>
      <c r="N272" s="1464"/>
      <c r="O272" s="1464"/>
      <c r="P272" s="1464"/>
      <c r="Q272" s="1464"/>
      <c r="R272" s="1464"/>
      <c r="S272" s="1464"/>
      <c r="T272" s="1464"/>
      <c r="U272" s="1464"/>
      <c r="V272" s="1464"/>
      <c r="W272" s="1464"/>
      <c r="X272" s="1464"/>
      <c r="Y272" s="1464"/>
      <c r="Z272" s="1464"/>
      <c r="AA272" s="1464"/>
    </row>
    <row r="273" spans="1:27" ht="14.5">
      <c r="A273" s="1464"/>
      <c r="B273" s="1464"/>
      <c r="C273" s="1464"/>
      <c r="D273" s="1464"/>
      <c r="E273" s="1464"/>
      <c r="F273" s="1464"/>
      <c r="G273" s="1464"/>
      <c r="H273" s="1463"/>
      <c r="I273" s="1464"/>
      <c r="J273" s="1464"/>
      <c r="K273" s="1464"/>
      <c r="L273" s="1464"/>
      <c r="M273" s="1464"/>
      <c r="N273" s="1464"/>
      <c r="O273" s="1464"/>
      <c r="P273" s="1464"/>
      <c r="Q273" s="1464"/>
      <c r="R273" s="1464"/>
      <c r="S273" s="1464"/>
      <c r="T273" s="1464"/>
      <c r="U273" s="1464"/>
      <c r="V273" s="1464"/>
      <c r="W273" s="1464"/>
      <c r="X273" s="1464"/>
      <c r="Y273" s="1464"/>
      <c r="Z273" s="1464"/>
      <c r="AA273" s="1464"/>
    </row>
    <row r="274" spans="1:27" ht="14.5">
      <c r="A274" s="1464"/>
      <c r="B274" s="1464"/>
      <c r="C274" s="1464"/>
      <c r="D274" s="1464"/>
      <c r="E274" s="1464"/>
      <c r="F274" s="1464"/>
      <c r="G274" s="1464"/>
      <c r="H274" s="1463"/>
      <c r="I274" s="1464"/>
      <c r="J274" s="1464"/>
      <c r="K274" s="1464"/>
      <c r="L274" s="1464"/>
      <c r="M274" s="1464"/>
      <c r="N274" s="1464"/>
      <c r="O274" s="1464"/>
      <c r="P274" s="1464"/>
      <c r="Q274" s="1464"/>
      <c r="R274" s="1464"/>
      <c r="S274" s="1464"/>
      <c r="T274" s="1464"/>
      <c r="U274" s="1464"/>
      <c r="V274" s="1464"/>
      <c r="W274" s="1464"/>
      <c r="X274" s="1464"/>
      <c r="Y274" s="1464"/>
      <c r="Z274" s="1464"/>
      <c r="AA274" s="1464"/>
    </row>
    <row r="275" spans="1:27" ht="14.5">
      <c r="A275" s="1464"/>
      <c r="B275" s="1464"/>
      <c r="C275" s="1464"/>
      <c r="D275" s="1464"/>
      <c r="E275" s="1464"/>
      <c r="F275" s="1464"/>
      <c r="G275" s="1464"/>
      <c r="H275" s="1463"/>
      <c r="I275" s="1464"/>
      <c r="J275" s="1464"/>
      <c r="K275" s="1464"/>
      <c r="L275" s="1464"/>
      <c r="M275" s="1464"/>
      <c r="N275" s="1464"/>
      <c r="O275" s="1464"/>
      <c r="P275" s="1464"/>
      <c r="Q275" s="1464"/>
      <c r="R275" s="1464"/>
      <c r="S275" s="1464"/>
      <c r="T275" s="1464"/>
      <c r="U275" s="1464"/>
      <c r="V275" s="1464"/>
      <c r="W275" s="1464"/>
      <c r="X275" s="1464"/>
      <c r="Y275" s="1464"/>
      <c r="Z275" s="1464"/>
      <c r="AA275" s="1464"/>
    </row>
    <row r="276" spans="1:27" ht="14.5">
      <c r="A276" s="1464"/>
      <c r="B276" s="1464"/>
      <c r="C276" s="1464"/>
      <c r="D276" s="1464"/>
      <c r="E276" s="1464"/>
      <c r="F276" s="1464"/>
      <c r="G276" s="1464"/>
      <c r="H276" s="1463"/>
      <c r="I276" s="1464"/>
      <c r="J276" s="1464"/>
      <c r="K276" s="1464"/>
      <c r="L276" s="1464"/>
      <c r="M276" s="1464"/>
      <c r="N276" s="1464"/>
      <c r="O276" s="1464"/>
      <c r="P276" s="1464"/>
      <c r="Q276" s="1464"/>
      <c r="R276" s="1464"/>
      <c r="S276" s="1464"/>
      <c r="T276" s="1464"/>
      <c r="U276" s="1464"/>
      <c r="V276" s="1464"/>
      <c r="W276" s="1464"/>
      <c r="X276" s="1464"/>
      <c r="Y276" s="1464"/>
      <c r="Z276" s="1464"/>
      <c r="AA276" s="1464"/>
    </row>
    <row r="277" spans="1:27" ht="14.5">
      <c r="A277" s="1464"/>
      <c r="B277" s="1464"/>
      <c r="C277" s="1464"/>
      <c r="D277" s="1464"/>
      <c r="E277" s="1464"/>
      <c r="F277" s="1464"/>
      <c r="G277" s="1464"/>
      <c r="H277" s="1463"/>
      <c r="I277" s="1464"/>
      <c r="J277" s="1464"/>
      <c r="K277" s="1464"/>
      <c r="L277" s="1464"/>
      <c r="M277" s="1464"/>
      <c r="N277" s="1464"/>
      <c r="O277" s="1464"/>
      <c r="P277" s="1464"/>
      <c r="Q277" s="1464"/>
      <c r="R277" s="1464"/>
      <c r="S277" s="1464"/>
      <c r="T277" s="1464"/>
      <c r="U277" s="1464"/>
      <c r="V277" s="1464"/>
      <c r="W277" s="1464"/>
      <c r="X277" s="1464"/>
      <c r="Y277" s="1464"/>
      <c r="Z277" s="1464"/>
      <c r="AA277" s="1464"/>
    </row>
    <row r="278" spans="1:27" ht="14.5">
      <c r="A278" s="1464"/>
      <c r="B278" s="1464"/>
      <c r="C278" s="1464"/>
      <c r="D278" s="1464"/>
      <c r="E278" s="1464"/>
      <c r="F278" s="1464"/>
      <c r="G278" s="1464"/>
      <c r="H278" s="1463"/>
      <c r="I278" s="1464"/>
      <c r="J278" s="1464"/>
      <c r="K278" s="1464"/>
      <c r="L278" s="1464"/>
      <c r="M278" s="1464"/>
      <c r="N278" s="1464"/>
      <c r="O278" s="1464"/>
      <c r="P278" s="1464"/>
      <c r="Q278" s="1464"/>
      <c r="R278" s="1464"/>
      <c r="S278" s="1464"/>
      <c r="T278" s="1464"/>
      <c r="U278" s="1464"/>
      <c r="V278" s="1464"/>
      <c r="W278" s="1464"/>
      <c r="X278" s="1464"/>
      <c r="Y278" s="1464"/>
      <c r="Z278" s="1464"/>
      <c r="AA278" s="1464"/>
    </row>
    <row r="279" spans="1:27" ht="14.5">
      <c r="A279" s="1464"/>
      <c r="B279" s="1464"/>
      <c r="C279" s="1464"/>
      <c r="D279" s="1464"/>
      <c r="E279" s="1464"/>
      <c r="F279" s="1464"/>
      <c r="G279" s="1464"/>
      <c r="H279" s="1463"/>
      <c r="I279" s="1464"/>
      <c r="J279" s="1464"/>
      <c r="K279" s="1464"/>
      <c r="L279" s="1464"/>
      <c r="M279" s="1464"/>
      <c r="N279" s="1464"/>
      <c r="O279" s="1464"/>
      <c r="P279" s="1464"/>
      <c r="Q279" s="1464"/>
      <c r="R279" s="1464"/>
      <c r="S279" s="1464"/>
      <c r="T279" s="1464"/>
      <c r="U279" s="1464"/>
      <c r="V279" s="1464"/>
      <c r="W279" s="1464"/>
      <c r="X279" s="1464"/>
      <c r="Y279" s="1464"/>
      <c r="Z279" s="1464"/>
      <c r="AA279" s="1464"/>
    </row>
    <row r="280" spans="1:27" ht="14.5">
      <c r="A280" s="1464"/>
      <c r="B280" s="1464"/>
      <c r="C280" s="1464"/>
      <c r="D280" s="1464"/>
      <c r="E280" s="1464"/>
      <c r="F280" s="1464"/>
      <c r="G280" s="1464"/>
      <c r="H280" s="1463"/>
      <c r="I280" s="1464"/>
      <c r="J280" s="1464"/>
      <c r="K280" s="1464"/>
      <c r="L280" s="1464"/>
      <c r="M280" s="1464"/>
      <c r="N280" s="1464"/>
      <c r="O280" s="1464"/>
      <c r="P280" s="1464"/>
      <c r="Q280" s="1464"/>
      <c r="R280" s="1464"/>
      <c r="S280" s="1464"/>
      <c r="T280" s="1464"/>
      <c r="U280" s="1464"/>
      <c r="V280" s="1464"/>
      <c r="W280" s="1464"/>
      <c r="X280" s="1464"/>
      <c r="Y280" s="1464"/>
      <c r="Z280" s="1464"/>
      <c r="AA280" s="1464"/>
    </row>
    <row r="281" spans="1:27" ht="14.5">
      <c r="A281" s="1464"/>
      <c r="B281" s="1464"/>
      <c r="C281" s="1464"/>
      <c r="D281" s="1464"/>
      <c r="E281" s="1464"/>
      <c r="F281" s="1464"/>
      <c r="G281" s="1464"/>
      <c r="H281" s="1463"/>
      <c r="I281" s="1464"/>
      <c r="J281" s="1464"/>
      <c r="K281" s="1464"/>
      <c r="L281" s="1464"/>
      <c r="M281" s="1464"/>
      <c r="N281" s="1464"/>
      <c r="O281" s="1464"/>
      <c r="P281" s="1464"/>
      <c r="Q281" s="1464"/>
      <c r="R281" s="1464"/>
      <c r="S281" s="1464"/>
      <c r="T281" s="1464"/>
      <c r="U281" s="1464"/>
      <c r="V281" s="1464"/>
      <c r="W281" s="1464"/>
      <c r="X281" s="1464"/>
      <c r="Y281" s="1464"/>
      <c r="Z281" s="1464"/>
      <c r="AA281" s="1464"/>
    </row>
    <row r="282" spans="1:27" ht="14.5">
      <c r="A282" s="1464"/>
      <c r="B282" s="1464"/>
      <c r="C282" s="1464"/>
      <c r="D282" s="1464"/>
      <c r="E282" s="1464"/>
      <c r="F282" s="1464"/>
      <c r="G282" s="1464"/>
      <c r="H282" s="1463"/>
      <c r="I282" s="1464"/>
      <c r="J282" s="1464"/>
      <c r="K282" s="1464"/>
      <c r="L282" s="1464"/>
      <c r="M282" s="1464"/>
      <c r="N282" s="1464"/>
      <c r="O282" s="1464"/>
      <c r="P282" s="1464"/>
      <c r="Q282" s="1464"/>
      <c r="R282" s="1464"/>
      <c r="S282" s="1464"/>
      <c r="T282" s="1464"/>
      <c r="U282" s="1464"/>
      <c r="V282" s="1464"/>
      <c r="W282" s="1464"/>
      <c r="X282" s="1464"/>
      <c r="Y282" s="1464"/>
      <c r="Z282" s="1464"/>
      <c r="AA282" s="1464"/>
    </row>
    <row r="283" spans="1:27" ht="14.5">
      <c r="A283" s="1464"/>
      <c r="B283" s="1464"/>
      <c r="C283" s="1464"/>
      <c r="D283" s="1464"/>
      <c r="E283" s="1464"/>
      <c r="F283" s="1464"/>
      <c r="G283" s="1464"/>
      <c r="H283" s="1463"/>
      <c r="I283" s="1464"/>
      <c r="J283" s="1464"/>
      <c r="K283" s="1464"/>
      <c r="L283" s="1464"/>
      <c r="M283" s="1464"/>
      <c r="N283" s="1464"/>
      <c r="O283" s="1464"/>
      <c r="P283" s="1464"/>
      <c r="Q283" s="1464"/>
      <c r="R283" s="1464"/>
      <c r="S283" s="1464"/>
      <c r="T283" s="1464"/>
      <c r="U283" s="1464"/>
      <c r="V283" s="1464"/>
      <c r="W283" s="1464"/>
      <c r="X283" s="1464"/>
      <c r="Y283" s="1464"/>
      <c r="Z283" s="1464"/>
      <c r="AA283" s="1464"/>
    </row>
    <row r="284" spans="1:27" ht="14.5">
      <c r="A284" s="1464"/>
      <c r="B284" s="1464"/>
      <c r="C284" s="1464"/>
      <c r="D284" s="1464"/>
      <c r="E284" s="1464"/>
      <c r="F284" s="1464"/>
      <c r="G284" s="1464"/>
      <c r="H284" s="1463"/>
      <c r="I284" s="1464"/>
      <c r="J284" s="1464"/>
      <c r="K284" s="1464"/>
      <c r="L284" s="1464"/>
      <c r="M284" s="1464"/>
      <c r="N284" s="1464"/>
      <c r="O284" s="1464"/>
      <c r="P284" s="1464"/>
      <c r="Q284" s="1464"/>
      <c r="R284" s="1464"/>
      <c r="S284" s="1464"/>
      <c r="T284" s="1464"/>
      <c r="U284" s="1464"/>
      <c r="V284" s="1464"/>
      <c r="W284" s="1464"/>
      <c r="X284" s="1464"/>
      <c r="Y284" s="1464"/>
      <c r="Z284" s="1464"/>
      <c r="AA284" s="1464"/>
    </row>
    <row r="285" spans="1:27" ht="14.5">
      <c r="A285" s="1464"/>
      <c r="B285" s="1464"/>
      <c r="C285" s="1464"/>
      <c r="D285" s="1464"/>
      <c r="E285" s="1464"/>
      <c r="F285" s="1464"/>
      <c r="G285" s="1464"/>
      <c r="H285" s="1463"/>
      <c r="I285" s="1464"/>
      <c r="J285" s="1464"/>
      <c r="K285" s="1464"/>
      <c r="L285" s="1464"/>
      <c r="M285" s="1464"/>
      <c r="N285" s="1464"/>
      <c r="O285" s="1464"/>
      <c r="P285" s="1464"/>
      <c r="Q285" s="1464"/>
      <c r="R285" s="1464"/>
      <c r="S285" s="1464"/>
      <c r="T285" s="1464"/>
      <c r="U285" s="1464"/>
      <c r="V285" s="1464"/>
      <c r="W285" s="1464"/>
      <c r="X285" s="1464"/>
      <c r="Y285" s="1464"/>
      <c r="Z285" s="1464"/>
      <c r="AA285" s="1464"/>
    </row>
    <row r="286" spans="1:27" ht="14.5">
      <c r="A286" s="1464"/>
      <c r="B286" s="1464"/>
      <c r="C286" s="1464"/>
      <c r="D286" s="1464"/>
      <c r="E286" s="1464"/>
      <c r="F286" s="1464"/>
      <c r="G286" s="1464"/>
      <c r="H286" s="1463"/>
      <c r="I286" s="1464"/>
      <c r="J286" s="1464"/>
      <c r="K286" s="1464"/>
      <c r="L286" s="1464"/>
      <c r="M286" s="1464"/>
      <c r="N286" s="1464"/>
      <c r="O286" s="1464"/>
      <c r="P286" s="1464"/>
      <c r="Q286" s="1464"/>
      <c r="R286" s="1464"/>
      <c r="S286" s="1464"/>
      <c r="T286" s="1464"/>
      <c r="U286" s="1464"/>
      <c r="V286" s="1464"/>
      <c r="W286" s="1464"/>
      <c r="X286" s="1464"/>
      <c r="Y286" s="1464"/>
      <c r="Z286" s="1464"/>
      <c r="AA286" s="1464"/>
    </row>
    <row r="287" spans="1:27" ht="14.5">
      <c r="A287" s="1464"/>
      <c r="B287" s="1464"/>
      <c r="C287" s="1464"/>
      <c r="D287" s="1464"/>
      <c r="E287" s="1464"/>
      <c r="F287" s="1464"/>
      <c r="G287" s="1464"/>
      <c r="H287" s="1463"/>
      <c r="I287" s="1464"/>
      <c r="J287" s="1464"/>
      <c r="K287" s="1464"/>
      <c r="L287" s="1464"/>
      <c r="M287" s="1464"/>
      <c r="N287" s="1464"/>
      <c r="O287" s="1464"/>
      <c r="P287" s="1464"/>
      <c r="Q287" s="1464"/>
      <c r="R287" s="1464"/>
      <c r="S287" s="1464"/>
      <c r="T287" s="1464"/>
      <c r="U287" s="1464"/>
      <c r="V287" s="1464"/>
      <c r="W287" s="1464"/>
      <c r="X287" s="1464"/>
      <c r="Y287" s="1464"/>
      <c r="Z287" s="1464"/>
      <c r="AA287" s="1464"/>
    </row>
    <row r="288" spans="1:27" ht="14.5">
      <c r="A288" s="1464"/>
      <c r="B288" s="1464"/>
      <c r="C288" s="1464"/>
      <c r="D288" s="1464"/>
      <c r="E288" s="1464"/>
      <c r="F288" s="1464"/>
      <c r="G288" s="1464"/>
      <c r="H288" s="1463"/>
      <c r="I288" s="1464"/>
      <c r="J288" s="1464"/>
      <c r="K288" s="1464"/>
      <c r="L288" s="1464"/>
      <c r="M288" s="1464"/>
      <c r="N288" s="1464"/>
      <c r="O288" s="1464"/>
      <c r="P288" s="1464"/>
      <c r="Q288" s="1464"/>
      <c r="R288" s="1464"/>
      <c r="S288" s="1464"/>
      <c r="T288" s="1464"/>
      <c r="U288" s="1464"/>
      <c r="V288" s="1464"/>
      <c r="W288" s="1464"/>
      <c r="X288" s="1464"/>
      <c r="Y288" s="1464"/>
      <c r="Z288" s="1464"/>
      <c r="AA288" s="1464"/>
    </row>
    <row r="289" spans="1:27" ht="14.5">
      <c r="A289" s="1464"/>
      <c r="B289" s="1464"/>
      <c r="C289" s="1464"/>
      <c r="D289" s="1464"/>
      <c r="E289" s="1464"/>
      <c r="F289" s="1464"/>
      <c r="G289" s="1464"/>
      <c r="H289" s="1463"/>
      <c r="I289" s="1464"/>
      <c r="J289" s="1464"/>
      <c r="K289" s="1464"/>
      <c r="L289" s="1464"/>
      <c r="M289" s="1464"/>
      <c r="N289" s="1464"/>
      <c r="O289" s="1464"/>
      <c r="P289" s="1464"/>
      <c r="Q289" s="1464"/>
      <c r="R289" s="1464"/>
      <c r="S289" s="1464"/>
      <c r="T289" s="1464"/>
      <c r="U289" s="1464"/>
      <c r="V289" s="1464"/>
      <c r="W289" s="1464"/>
      <c r="X289" s="1464"/>
      <c r="Y289" s="1464"/>
      <c r="Z289" s="1464"/>
      <c r="AA289" s="1464"/>
    </row>
    <row r="290" spans="1:27" ht="14.5">
      <c r="A290" s="1464"/>
      <c r="B290" s="1464"/>
      <c r="C290" s="1464"/>
      <c r="D290" s="1464"/>
      <c r="E290" s="1464"/>
      <c r="F290" s="1464"/>
      <c r="G290" s="1464"/>
      <c r="H290" s="1463"/>
      <c r="I290" s="1464"/>
      <c r="J290" s="1464"/>
      <c r="K290" s="1464"/>
      <c r="L290" s="1464"/>
      <c r="M290" s="1464"/>
      <c r="N290" s="1464"/>
      <c r="O290" s="1464"/>
      <c r="P290" s="1464"/>
      <c r="Q290" s="1464"/>
      <c r="R290" s="1464"/>
      <c r="S290" s="1464"/>
      <c r="T290" s="1464"/>
      <c r="U290" s="1464"/>
      <c r="V290" s="1464"/>
      <c r="W290" s="1464"/>
      <c r="X290" s="1464"/>
      <c r="Y290" s="1464"/>
      <c r="Z290" s="1464"/>
      <c r="AA290" s="1464"/>
    </row>
    <row r="291" spans="1:27" ht="14.5">
      <c r="A291" s="1464"/>
      <c r="B291" s="1464"/>
      <c r="C291" s="1464"/>
      <c r="D291" s="1464"/>
      <c r="E291" s="1464"/>
      <c r="F291" s="1464"/>
      <c r="G291" s="1464"/>
      <c r="H291" s="1463"/>
      <c r="I291" s="1464"/>
      <c r="J291" s="1464"/>
      <c r="K291" s="1464"/>
      <c r="L291" s="1464"/>
      <c r="M291" s="1464"/>
      <c r="N291" s="1464"/>
      <c r="O291" s="1464"/>
      <c r="P291" s="1464"/>
      <c r="Q291" s="1464"/>
      <c r="R291" s="1464"/>
      <c r="S291" s="1464"/>
      <c r="T291" s="1464"/>
      <c r="U291" s="1464"/>
      <c r="V291" s="1464"/>
      <c r="W291" s="1464"/>
      <c r="X291" s="1464"/>
      <c r="Y291" s="1464"/>
      <c r="Z291" s="1464"/>
      <c r="AA291" s="1464"/>
    </row>
    <row r="292" spans="1:27" ht="14.5">
      <c r="A292" s="1464"/>
      <c r="B292" s="1464"/>
      <c r="C292" s="1464"/>
      <c r="D292" s="1464"/>
      <c r="E292" s="1464"/>
      <c r="F292" s="1464"/>
      <c r="G292" s="1464"/>
      <c r="H292" s="1463"/>
      <c r="I292" s="1464"/>
      <c r="J292" s="1464"/>
      <c r="K292" s="1464"/>
      <c r="L292" s="1464"/>
      <c r="M292" s="1464"/>
      <c r="N292" s="1464"/>
      <c r="O292" s="1464"/>
      <c r="P292" s="1464"/>
      <c r="Q292" s="1464"/>
      <c r="R292" s="1464"/>
      <c r="S292" s="1464"/>
      <c r="T292" s="1464"/>
      <c r="U292" s="1464"/>
      <c r="V292" s="1464"/>
      <c r="W292" s="1464"/>
      <c r="X292" s="1464"/>
      <c r="Y292" s="1464"/>
      <c r="Z292" s="1464"/>
      <c r="AA292" s="1464"/>
    </row>
    <row r="293" spans="1:27" ht="14.5">
      <c r="A293" s="1464"/>
      <c r="B293" s="1464"/>
      <c r="C293" s="1464"/>
      <c r="D293" s="1464"/>
      <c r="E293" s="1464"/>
      <c r="F293" s="1464"/>
      <c r="G293" s="1464"/>
      <c r="H293" s="1463"/>
      <c r="I293" s="1464"/>
      <c r="J293" s="1464"/>
      <c r="K293" s="1464"/>
      <c r="L293" s="1464"/>
      <c r="M293" s="1464"/>
      <c r="N293" s="1464"/>
      <c r="O293" s="1464"/>
      <c r="P293" s="1464"/>
      <c r="Q293" s="1464"/>
      <c r="R293" s="1464"/>
      <c r="S293" s="1464"/>
      <c r="T293" s="1464"/>
      <c r="U293" s="1464"/>
      <c r="V293" s="1464"/>
      <c r="W293" s="1464"/>
      <c r="X293" s="1464"/>
      <c r="Y293" s="1464"/>
      <c r="Z293" s="1464"/>
      <c r="AA293" s="1464"/>
    </row>
    <row r="294" spans="1:27" ht="14.5">
      <c r="A294" s="1464"/>
      <c r="B294" s="1464"/>
      <c r="C294" s="1464"/>
      <c r="D294" s="1464"/>
      <c r="E294" s="1464"/>
      <c r="F294" s="1464"/>
      <c r="G294" s="1464"/>
      <c r="H294" s="1463"/>
      <c r="I294" s="1464"/>
      <c r="J294" s="1464"/>
      <c r="K294" s="1464"/>
      <c r="L294" s="1464"/>
      <c r="M294" s="1464"/>
      <c r="N294" s="1464"/>
      <c r="O294" s="1464"/>
      <c r="P294" s="1464"/>
      <c r="Q294" s="1464"/>
      <c r="R294" s="1464"/>
      <c r="S294" s="1464"/>
      <c r="T294" s="1464"/>
      <c r="U294" s="1464"/>
      <c r="V294" s="1464"/>
      <c r="W294" s="1464"/>
      <c r="X294" s="1464"/>
      <c r="Y294" s="1464"/>
      <c r="Z294" s="1464"/>
      <c r="AA294" s="1464"/>
    </row>
    <row r="295" spans="1:27" ht="14.5">
      <c r="A295" s="1464"/>
      <c r="B295" s="1464"/>
      <c r="C295" s="1464"/>
      <c r="D295" s="1464"/>
      <c r="E295" s="1464"/>
      <c r="F295" s="1464"/>
      <c r="G295" s="1464"/>
      <c r="H295" s="1463"/>
      <c r="I295" s="1464"/>
      <c r="J295" s="1464"/>
      <c r="K295" s="1464"/>
      <c r="L295" s="1464"/>
      <c r="M295" s="1464"/>
      <c r="N295" s="1464"/>
      <c r="O295" s="1464"/>
      <c r="P295" s="1464"/>
      <c r="Q295" s="1464"/>
      <c r="R295" s="1464"/>
      <c r="S295" s="1464"/>
      <c r="T295" s="1464"/>
      <c r="U295" s="1464"/>
      <c r="V295" s="1464"/>
      <c r="W295" s="1464"/>
      <c r="X295" s="1464"/>
      <c r="Y295" s="1464"/>
      <c r="Z295" s="1464"/>
      <c r="AA295" s="1464"/>
    </row>
    <row r="296" spans="1:27" ht="14.5">
      <c r="A296" s="1464"/>
      <c r="B296" s="1464"/>
      <c r="C296" s="1464"/>
      <c r="D296" s="1464"/>
      <c r="E296" s="1464"/>
      <c r="F296" s="1464"/>
      <c r="G296" s="1464"/>
      <c r="H296" s="1463"/>
      <c r="I296" s="1464"/>
      <c r="J296" s="1464"/>
      <c r="K296" s="1464"/>
      <c r="L296" s="1464"/>
      <c r="M296" s="1464"/>
      <c r="N296" s="1464"/>
      <c r="O296" s="1464"/>
      <c r="P296" s="1464"/>
      <c r="Q296" s="1464"/>
      <c r="R296" s="1464"/>
      <c r="S296" s="1464"/>
      <c r="T296" s="1464"/>
      <c r="U296" s="1464"/>
      <c r="V296" s="1464"/>
      <c r="W296" s="1464"/>
      <c r="X296" s="1464"/>
      <c r="Y296" s="1464"/>
      <c r="Z296" s="1464"/>
      <c r="AA296" s="1464"/>
    </row>
    <row r="297" spans="1:27" ht="14.5">
      <c r="A297" s="1464"/>
      <c r="B297" s="1464"/>
      <c r="C297" s="1464"/>
      <c r="D297" s="1464"/>
      <c r="E297" s="1464"/>
      <c r="F297" s="1464"/>
      <c r="G297" s="1464"/>
      <c r="H297" s="1463"/>
      <c r="I297" s="1464"/>
      <c r="J297" s="1464"/>
      <c r="K297" s="1464"/>
      <c r="L297" s="1464"/>
      <c r="M297" s="1464"/>
      <c r="N297" s="1464"/>
      <c r="O297" s="1464"/>
      <c r="P297" s="1464"/>
      <c r="Q297" s="1464"/>
      <c r="R297" s="1464"/>
      <c r="S297" s="1464"/>
      <c r="T297" s="1464"/>
      <c r="U297" s="1464"/>
      <c r="V297" s="1464"/>
      <c r="W297" s="1464"/>
      <c r="X297" s="1464"/>
      <c r="Y297" s="1464"/>
      <c r="Z297" s="1464"/>
      <c r="AA297" s="1464"/>
    </row>
    <row r="298" spans="1:27" ht="14.5">
      <c r="A298" s="1464"/>
      <c r="B298" s="1464"/>
      <c r="C298" s="1464"/>
      <c r="D298" s="1464"/>
      <c r="E298" s="1464"/>
      <c r="F298" s="1464"/>
      <c r="G298" s="1464"/>
      <c r="H298" s="1463"/>
      <c r="I298" s="1464"/>
      <c r="J298" s="1464"/>
      <c r="K298" s="1464"/>
      <c r="L298" s="1464"/>
      <c r="M298" s="1464"/>
      <c r="N298" s="1464"/>
      <c r="O298" s="1464"/>
      <c r="P298" s="1464"/>
      <c r="Q298" s="1464"/>
      <c r="R298" s="1464"/>
      <c r="S298" s="1464"/>
      <c r="T298" s="1464"/>
      <c r="U298" s="1464"/>
      <c r="V298" s="1464"/>
      <c r="W298" s="1464"/>
      <c r="X298" s="1464"/>
      <c r="Y298" s="1464"/>
      <c r="Z298" s="1464"/>
      <c r="AA298" s="1464"/>
    </row>
    <row r="299" spans="1:27" ht="14.5">
      <c r="A299" s="1464"/>
      <c r="B299" s="1464"/>
      <c r="C299" s="1464"/>
      <c r="D299" s="1464"/>
      <c r="E299" s="1464"/>
      <c r="F299" s="1464"/>
      <c r="G299" s="1464"/>
      <c r="H299" s="1463"/>
      <c r="I299" s="1464"/>
      <c r="J299" s="1464"/>
      <c r="K299" s="1464"/>
      <c r="L299" s="1464"/>
      <c r="M299" s="1464"/>
      <c r="N299" s="1464"/>
      <c r="O299" s="1464"/>
      <c r="P299" s="1464"/>
      <c r="Q299" s="1464"/>
      <c r="R299" s="1464"/>
      <c r="S299" s="1464"/>
      <c r="T299" s="1464"/>
      <c r="U299" s="1464"/>
      <c r="V299" s="1464"/>
      <c r="W299" s="1464"/>
      <c r="X299" s="1464"/>
      <c r="Y299" s="1464"/>
      <c r="Z299" s="1464"/>
      <c r="AA299" s="1464"/>
    </row>
    <row r="300" spans="1:27" ht="14.5">
      <c r="A300" s="1464"/>
      <c r="B300" s="1464"/>
      <c r="C300" s="1464"/>
      <c r="D300" s="1464"/>
      <c r="E300" s="1464"/>
      <c r="F300" s="1464"/>
      <c r="G300" s="1464"/>
      <c r="H300" s="1463"/>
      <c r="I300" s="1464"/>
      <c r="J300" s="1464"/>
      <c r="K300" s="1464"/>
      <c r="L300" s="1464"/>
      <c r="M300" s="1464"/>
      <c r="N300" s="1464"/>
      <c r="O300" s="1464"/>
      <c r="P300" s="1464"/>
      <c r="Q300" s="1464"/>
      <c r="R300" s="1464"/>
      <c r="S300" s="1464"/>
      <c r="T300" s="1464"/>
      <c r="U300" s="1464"/>
      <c r="V300" s="1464"/>
      <c r="W300" s="1464"/>
      <c r="X300" s="1464"/>
      <c r="Y300" s="1464"/>
      <c r="Z300" s="1464"/>
      <c r="AA300" s="1464"/>
    </row>
    <row r="301" spans="1:27" ht="14.5">
      <c r="A301" s="1464"/>
      <c r="B301" s="1464"/>
      <c r="C301" s="1464"/>
      <c r="D301" s="1464"/>
      <c r="E301" s="1464"/>
      <c r="F301" s="1464"/>
      <c r="G301" s="1464"/>
      <c r="H301" s="1463"/>
      <c r="I301" s="1464"/>
      <c r="J301" s="1464"/>
      <c r="K301" s="1464"/>
      <c r="L301" s="1464"/>
      <c r="M301" s="1464"/>
      <c r="N301" s="1464"/>
      <c r="O301" s="1464"/>
      <c r="P301" s="1464"/>
      <c r="Q301" s="1464"/>
      <c r="R301" s="1464"/>
      <c r="S301" s="1464"/>
      <c r="T301" s="1464"/>
      <c r="U301" s="1464"/>
      <c r="V301" s="1464"/>
      <c r="W301" s="1464"/>
      <c r="X301" s="1464"/>
      <c r="Y301" s="1464"/>
      <c r="Z301" s="1464"/>
      <c r="AA301" s="1464"/>
    </row>
    <row r="302" spans="1:27" ht="14.5">
      <c r="A302" s="1464"/>
      <c r="B302" s="1464"/>
      <c r="C302" s="1464"/>
      <c r="D302" s="1464"/>
      <c r="E302" s="1464"/>
      <c r="F302" s="1464"/>
      <c r="G302" s="1464"/>
      <c r="H302" s="1463"/>
      <c r="I302" s="1464"/>
      <c r="J302" s="1464"/>
      <c r="K302" s="1464"/>
      <c r="L302" s="1464"/>
      <c r="M302" s="1464"/>
      <c r="N302" s="1464"/>
      <c r="O302" s="1464"/>
      <c r="P302" s="1464"/>
      <c r="Q302" s="1464"/>
      <c r="R302" s="1464"/>
      <c r="S302" s="1464"/>
      <c r="T302" s="1464"/>
      <c r="U302" s="1464"/>
      <c r="V302" s="1464"/>
      <c r="W302" s="1464"/>
      <c r="X302" s="1464"/>
      <c r="Y302" s="1464"/>
      <c r="Z302" s="1464"/>
      <c r="AA302" s="1464"/>
    </row>
    <row r="303" spans="1:27" ht="14.5">
      <c r="A303" s="1464"/>
      <c r="B303" s="1464"/>
      <c r="C303" s="1464"/>
      <c r="D303" s="1464"/>
      <c r="E303" s="1464"/>
      <c r="F303" s="1464"/>
      <c r="G303" s="1464"/>
      <c r="H303" s="1463"/>
      <c r="I303" s="1464"/>
      <c r="J303" s="1464"/>
      <c r="K303" s="1464"/>
      <c r="L303" s="1464"/>
      <c r="M303" s="1464"/>
      <c r="N303" s="1464"/>
      <c r="O303" s="1464"/>
      <c r="P303" s="1464"/>
      <c r="Q303" s="1464"/>
      <c r="R303" s="1464"/>
      <c r="S303" s="1464"/>
      <c r="T303" s="1464"/>
      <c r="U303" s="1464"/>
      <c r="V303" s="1464"/>
      <c r="W303" s="1464"/>
      <c r="X303" s="1464"/>
      <c r="Y303" s="1464"/>
      <c r="Z303" s="1464"/>
      <c r="AA303" s="1464"/>
    </row>
    <row r="304" spans="1:27" ht="14.5">
      <c r="A304" s="1464"/>
      <c r="B304" s="1464"/>
      <c r="C304" s="1464"/>
      <c r="D304" s="1464"/>
      <c r="E304" s="1464"/>
      <c r="F304" s="1464"/>
      <c r="G304" s="1464"/>
      <c r="H304" s="1463"/>
      <c r="I304" s="1464"/>
      <c r="J304" s="1464"/>
      <c r="K304" s="1464"/>
      <c r="L304" s="1464"/>
      <c r="M304" s="1464"/>
      <c r="N304" s="1464"/>
      <c r="O304" s="1464"/>
      <c r="P304" s="1464"/>
      <c r="Q304" s="1464"/>
      <c r="R304" s="1464"/>
      <c r="S304" s="1464"/>
      <c r="T304" s="1464"/>
      <c r="U304" s="1464"/>
      <c r="V304" s="1464"/>
      <c r="W304" s="1464"/>
      <c r="X304" s="1464"/>
      <c r="Y304" s="1464"/>
      <c r="Z304" s="1464"/>
      <c r="AA304" s="1464"/>
    </row>
    <row r="305" spans="1:27" ht="14.5">
      <c r="A305" s="1464"/>
      <c r="B305" s="1464"/>
      <c r="C305" s="1464"/>
      <c r="D305" s="1464"/>
      <c r="E305" s="1464"/>
      <c r="F305" s="1464"/>
      <c r="G305" s="1464"/>
      <c r="H305" s="1463"/>
      <c r="I305" s="1464"/>
      <c r="J305" s="1464"/>
      <c r="K305" s="1464"/>
      <c r="L305" s="1464"/>
      <c r="M305" s="1464"/>
      <c r="N305" s="1464"/>
      <c r="O305" s="1464"/>
      <c r="P305" s="1464"/>
      <c r="Q305" s="1464"/>
      <c r="R305" s="1464"/>
      <c r="S305" s="1464"/>
      <c r="T305" s="1464"/>
      <c r="U305" s="1464"/>
      <c r="V305" s="1464"/>
      <c r="W305" s="1464"/>
      <c r="X305" s="1464"/>
      <c r="Y305" s="1464"/>
      <c r="Z305" s="1464"/>
      <c r="AA305" s="1464"/>
    </row>
    <row r="306" spans="1:27" ht="14.5">
      <c r="A306" s="1464"/>
      <c r="B306" s="1464"/>
      <c r="C306" s="1464"/>
      <c r="D306" s="1464"/>
      <c r="E306" s="1464"/>
      <c r="F306" s="1464"/>
      <c r="G306" s="1464"/>
      <c r="H306" s="1463"/>
      <c r="I306" s="1464"/>
      <c r="J306" s="1464"/>
      <c r="K306" s="1464"/>
      <c r="L306" s="1464"/>
      <c r="M306" s="1464"/>
      <c r="N306" s="1464"/>
      <c r="O306" s="1464"/>
      <c r="P306" s="1464"/>
      <c r="Q306" s="1464"/>
      <c r="R306" s="1464"/>
      <c r="S306" s="1464"/>
      <c r="T306" s="1464"/>
      <c r="U306" s="1464"/>
      <c r="V306" s="1464"/>
      <c r="W306" s="1464"/>
      <c r="X306" s="1464"/>
      <c r="Y306" s="1464"/>
      <c r="Z306" s="1464"/>
      <c r="AA306" s="1464"/>
    </row>
    <row r="307" spans="1:27" ht="14.5">
      <c r="A307" s="1464"/>
      <c r="B307" s="1464"/>
      <c r="C307" s="1464"/>
      <c r="D307" s="1464"/>
      <c r="E307" s="1464"/>
      <c r="F307" s="1464"/>
      <c r="G307" s="1464"/>
      <c r="H307" s="1463"/>
      <c r="I307" s="1464"/>
      <c r="J307" s="1464"/>
      <c r="K307" s="1464"/>
      <c r="L307" s="1464"/>
      <c r="M307" s="1464"/>
      <c r="N307" s="1464"/>
      <c r="O307" s="1464"/>
      <c r="P307" s="1464"/>
      <c r="Q307" s="1464"/>
      <c r="R307" s="1464"/>
      <c r="S307" s="1464"/>
      <c r="T307" s="1464"/>
      <c r="U307" s="1464"/>
      <c r="V307" s="1464"/>
      <c r="W307" s="1464"/>
      <c r="X307" s="1464"/>
      <c r="Y307" s="1464"/>
      <c r="Z307" s="1464"/>
      <c r="AA307" s="1464"/>
    </row>
    <row r="308" spans="1:27" ht="14.5">
      <c r="A308" s="1464"/>
      <c r="B308" s="1464"/>
      <c r="C308" s="1464"/>
      <c r="D308" s="1464"/>
      <c r="E308" s="1464"/>
      <c r="F308" s="1464"/>
      <c r="G308" s="1464"/>
      <c r="H308" s="1463"/>
      <c r="I308" s="1464"/>
      <c r="J308" s="1464"/>
      <c r="K308" s="1464"/>
      <c r="L308" s="1464"/>
      <c r="M308" s="1464"/>
      <c r="N308" s="1464"/>
      <c r="O308" s="1464"/>
      <c r="P308" s="1464"/>
      <c r="Q308" s="1464"/>
      <c r="R308" s="1464"/>
      <c r="S308" s="1464"/>
      <c r="T308" s="1464"/>
      <c r="U308" s="1464"/>
      <c r="V308" s="1464"/>
      <c r="W308" s="1464"/>
      <c r="X308" s="1464"/>
      <c r="Y308" s="1464"/>
      <c r="Z308" s="1464"/>
      <c r="AA308" s="1464"/>
    </row>
    <row r="309" spans="1:27" ht="14.5">
      <c r="A309" s="1464"/>
      <c r="B309" s="1464"/>
      <c r="C309" s="1464"/>
      <c r="D309" s="1464"/>
      <c r="E309" s="1464"/>
      <c r="F309" s="1464"/>
      <c r="G309" s="1464"/>
      <c r="H309" s="1463"/>
      <c r="I309" s="1464"/>
      <c r="J309" s="1464"/>
      <c r="K309" s="1464"/>
      <c r="L309" s="1464"/>
      <c r="M309" s="1464"/>
      <c r="N309" s="1464"/>
      <c r="O309" s="1464"/>
      <c r="P309" s="1464"/>
      <c r="Q309" s="1464"/>
      <c r="R309" s="1464"/>
      <c r="S309" s="1464"/>
      <c r="T309" s="1464"/>
      <c r="U309" s="1464"/>
      <c r="V309" s="1464"/>
      <c r="W309" s="1464"/>
      <c r="X309" s="1464"/>
      <c r="Y309" s="1464"/>
      <c r="Z309" s="1464"/>
      <c r="AA309" s="1464"/>
    </row>
    <row r="310" spans="1:27" ht="14.5">
      <c r="A310" s="1464"/>
      <c r="B310" s="1464"/>
      <c r="C310" s="1464"/>
      <c r="D310" s="1464"/>
      <c r="E310" s="1464"/>
      <c r="F310" s="1464"/>
      <c r="G310" s="1464"/>
      <c r="H310" s="1463"/>
      <c r="I310" s="1464"/>
      <c r="J310" s="1464"/>
      <c r="K310" s="1464"/>
      <c r="L310" s="1464"/>
      <c r="M310" s="1464"/>
      <c r="N310" s="1464"/>
      <c r="O310" s="1464"/>
      <c r="P310" s="1464"/>
      <c r="Q310" s="1464"/>
      <c r="R310" s="1464"/>
      <c r="S310" s="1464"/>
      <c r="T310" s="1464"/>
      <c r="U310" s="1464"/>
      <c r="V310" s="1464"/>
      <c r="W310" s="1464"/>
      <c r="X310" s="1464"/>
      <c r="Y310" s="1464"/>
      <c r="Z310" s="1464"/>
      <c r="AA310" s="1464"/>
    </row>
    <row r="311" spans="1:27" ht="14.5">
      <c r="A311" s="1464"/>
      <c r="B311" s="1464"/>
      <c r="C311" s="1464"/>
      <c r="D311" s="1464"/>
      <c r="E311" s="1464"/>
      <c r="F311" s="1464"/>
      <c r="G311" s="1464"/>
      <c r="H311" s="1463"/>
      <c r="I311" s="1464"/>
      <c r="J311" s="1464"/>
      <c r="K311" s="1464"/>
      <c r="L311" s="1464"/>
      <c r="M311" s="1464"/>
      <c r="N311" s="1464"/>
      <c r="O311" s="1464"/>
      <c r="P311" s="1464"/>
      <c r="Q311" s="1464"/>
      <c r="R311" s="1464"/>
      <c r="S311" s="1464"/>
      <c r="T311" s="1464"/>
      <c r="U311" s="1464"/>
      <c r="V311" s="1464"/>
      <c r="W311" s="1464"/>
      <c r="X311" s="1464"/>
      <c r="Y311" s="1464"/>
      <c r="Z311" s="1464"/>
      <c r="AA311" s="1464"/>
    </row>
    <row r="312" spans="1:27" ht="14.5">
      <c r="A312" s="1464"/>
      <c r="B312" s="1464"/>
      <c r="C312" s="1464"/>
      <c r="D312" s="1464"/>
      <c r="E312" s="1464"/>
      <c r="F312" s="1464"/>
      <c r="G312" s="1464"/>
      <c r="H312" s="1463"/>
      <c r="I312" s="1464"/>
      <c r="J312" s="1464"/>
      <c r="K312" s="1464"/>
      <c r="L312" s="1464"/>
      <c r="M312" s="1464"/>
      <c r="N312" s="1464"/>
      <c r="O312" s="1464"/>
      <c r="P312" s="1464"/>
      <c r="Q312" s="1464"/>
      <c r="R312" s="1464"/>
      <c r="S312" s="1464"/>
      <c r="T312" s="1464"/>
      <c r="U312" s="1464"/>
      <c r="V312" s="1464"/>
      <c r="W312" s="1464"/>
      <c r="X312" s="1464"/>
      <c r="Y312" s="1464"/>
      <c r="Z312" s="1464"/>
      <c r="AA312" s="1464"/>
    </row>
    <row r="313" spans="1:27" ht="14.5">
      <c r="A313" s="1464"/>
      <c r="B313" s="1464"/>
      <c r="C313" s="1464"/>
      <c r="D313" s="1464"/>
      <c r="E313" s="1464"/>
      <c r="F313" s="1464"/>
      <c r="G313" s="1464"/>
      <c r="H313" s="1463"/>
      <c r="I313" s="1464"/>
      <c r="J313" s="1464"/>
      <c r="K313" s="1464"/>
      <c r="L313" s="1464"/>
      <c r="M313" s="1464"/>
      <c r="N313" s="1464"/>
      <c r="O313" s="1464"/>
      <c r="P313" s="1464"/>
      <c r="Q313" s="1464"/>
      <c r="R313" s="1464"/>
      <c r="S313" s="1464"/>
      <c r="T313" s="1464"/>
      <c r="U313" s="1464"/>
      <c r="V313" s="1464"/>
      <c r="W313" s="1464"/>
      <c r="X313" s="1464"/>
      <c r="Y313" s="1464"/>
      <c r="Z313" s="1464"/>
      <c r="AA313" s="1464"/>
    </row>
    <row r="314" spans="1:27" ht="14.5">
      <c r="A314" s="1464"/>
      <c r="B314" s="1464"/>
      <c r="C314" s="1464"/>
      <c r="D314" s="1464"/>
      <c r="E314" s="1464"/>
      <c r="F314" s="1464"/>
      <c r="G314" s="1464"/>
      <c r="H314" s="1463"/>
      <c r="I314" s="1464"/>
      <c r="J314" s="1464"/>
      <c r="K314" s="1464"/>
      <c r="L314" s="1464"/>
      <c r="M314" s="1464"/>
      <c r="N314" s="1464"/>
      <c r="O314" s="1464"/>
      <c r="P314" s="1464"/>
      <c r="Q314" s="1464"/>
      <c r="R314" s="1464"/>
      <c r="S314" s="1464"/>
      <c r="T314" s="1464"/>
      <c r="U314" s="1464"/>
      <c r="V314" s="1464"/>
      <c r="W314" s="1464"/>
      <c r="X314" s="1464"/>
      <c r="Y314" s="1464"/>
      <c r="Z314" s="1464"/>
      <c r="AA314" s="1464"/>
    </row>
    <row r="315" spans="1:27" ht="14.5">
      <c r="A315" s="1464"/>
      <c r="B315" s="1464"/>
      <c r="C315" s="1464"/>
      <c r="D315" s="1464"/>
      <c r="E315" s="1464"/>
      <c r="F315" s="1464"/>
      <c r="G315" s="1464"/>
      <c r="H315" s="1463"/>
      <c r="I315" s="1464"/>
      <c r="J315" s="1464"/>
      <c r="K315" s="1464"/>
      <c r="L315" s="1464"/>
      <c r="M315" s="1464"/>
      <c r="N315" s="1464"/>
      <c r="O315" s="1464"/>
      <c r="P315" s="1464"/>
      <c r="Q315" s="1464"/>
      <c r="R315" s="1464"/>
      <c r="S315" s="1464"/>
      <c r="T315" s="1464"/>
      <c r="U315" s="1464"/>
      <c r="V315" s="1464"/>
      <c r="W315" s="1464"/>
      <c r="X315" s="1464"/>
      <c r="Y315" s="1464"/>
      <c r="Z315" s="1464"/>
      <c r="AA315" s="1464"/>
    </row>
    <row r="316" spans="1:27" ht="14.5">
      <c r="A316" s="1464"/>
      <c r="B316" s="1464"/>
      <c r="C316" s="1464"/>
      <c r="D316" s="1464"/>
      <c r="E316" s="1464"/>
      <c r="F316" s="1464"/>
      <c r="G316" s="1464"/>
      <c r="H316" s="1463"/>
      <c r="I316" s="1464"/>
      <c r="J316" s="1464"/>
      <c r="K316" s="1464"/>
      <c r="L316" s="1464"/>
      <c r="M316" s="1464"/>
      <c r="N316" s="1464"/>
      <c r="O316" s="1464"/>
      <c r="P316" s="1464"/>
      <c r="Q316" s="1464"/>
      <c r="R316" s="1464"/>
      <c r="S316" s="1464"/>
      <c r="T316" s="1464"/>
      <c r="U316" s="1464"/>
      <c r="V316" s="1464"/>
      <c r="W316" s="1464"/>
      <c r="X316" s="1464"/>
      <c r="Y316" s="1464"/>
      <c r="Z316" s="1464"/>
      <c r="AA316" s="1464"/>
    </row>
    <row r="317" spans="1:27" ht="14.5">
      <c r="A317" s="1464"/>
      <c r="B317" s="1464"/>
      <c r="C317" s="1464"/>
      <c r="D317" s="1464"/>
      <c r="E317" s="1464"/>
      <c r="F317" s="1464"/>
      <c r="G317" s="1464"/>
      <c r="H317" s="1463"/>
      <c r="I317" s="1464"/>
      <c r="J317" s="1464"/>
      <c r="K317" s="1464"/>
      <c r="L317" s="1464"/>
      <c r="M317" s="1464"/>
      <c r="N317" s="1464"/>
      <c r="O317" s="1464"/>
      <c r="P317" s="1464"/>
      <c r="Q317" s="1464"/>
      <c r="R317" s="1464"/>
      <c r="S317" s="1464"/>
      <c r="T317" s="1464"/>
      <c r="U317" s="1464"/>
      <c r="V317" s="1464"/>
      <c r="W317" s="1464"/>
      <c r="X317" s="1464"/>
      <c r="Y317" s="1464"/>
      <c r="Z317" s="1464"/>
      <c r="AA317" s="1464"/>
    </row>
    <row r="318" spans="1:27" ht="14.5">
      <c r="A318" s="1464"/>
      <c r="B318" s="1464"/>
      <c r="C318" s="1464"/>
      <c r="D318" s="1464"/>
      <c r="E318" s="1464"/>
      <c r="F318" s="1464"/>
      <c r="G318" s="1464"/>
      <c r="H318" s="1463"/>
      <c r="I318" s="1464"/>
      <c r="J318" s="1464"/>
      <c r="K318" s="1464"/>
      <c r="L318" s="1464"/>
      <c r="M318" s="1464"/>
      <c r="N318" s="1464"/>
      <c r="O318" s="1464"/>
      <c r="P318" s="1464"/>
      <c r="Q318" s="1464"/>
      <c r="R318" s="1464"/>
      <c r="S318" s="1464"/>
      <c r="T318" s="1464"/>
      <c r="U318" s="1464"/>
      <c r="V318" s="1464"/>
      <c r="W318" s="1464"/>
      <c r="X318" s="1464"/>
      <c r="Y318" s="1464"/>
      <c r="Z318" s="1464"/>
      <c r="AA318" s="1464"/>
    </row>
    <row r="319" spans="1:27" ht="14.5">
      <c r="A319" s="1464"/>
      <c r="B319" s="1464"/>
      <c r="C319" s="1464"/>
      <c r="D319" s="1464"/>
      <c r="E319" s="1464"/>
      <c r="F319" s="1464"/>
      <c r="G319" s="1464"/>
      <c r="H319" s="1463"/>
      <c r="I319" s="1464"/>
      <c r="J319" s="1464"/>
      <c r="K319" s="1464"/>
      <c r="L319" s="1464"/>
      <c r="M319" s="1464"/>
      <c r="N319" s="1464"/>
      <c r="O319" s="1464"/>
      <c r="P319" s="1464"/>
      <c r="Q319" s="1464"/>
      <c r="R319" s="1464"/>
      <c r="S319" s="1464"/>
      <c r="T319" s="1464"/>
      <c r="U319" s="1464"/>
      <c r="V319" s="1464"/>
      <c r="W319" s="1464"/>
      <c r="X319" s="1464"/>
      <c r="Y319" s="1464"/>
      <c r="Z319" s="1464"/>
      <c r="AA319" s="1464"/>
    </row>
    <row r="320" spans="1:27" ht="14.5">
      <c r="A320" s="1464"/>
      <c r="B320" s="1464"/>
      <c r="C320" s="1464"/>
      <c r="D320" s="1464"/>
      <c r="E320" s="1464"/>
      <c r="F320" s="1464"/>
      <c r="G320" s="1464"/>
      <c r="H320" s="1463"/>
      <c r="I320" s="1464"/>
      <c r="J320" s="1464"/>
      <c r="K320" s="1464"/>
      <c r="L320" s="1464"/>
      <c r="M320" s="1464"/>
      <c r="N320" s="1464"/>
      <c r="O320" s="1464"/>
      <c r="P320" s="1464"/>
      <c r="Q320" s="1464"/>
      <c r="R320" s="1464"/>
      <c r="S320" s="1464"/>
      <c r="T320" s="1464"/>
      <c r="U320" s="1464"/>
      <c r="V320" s="1464"/>
      <c r="W320" s="1464"/>
      <c r="X320" s="1464"/>
      <c r="Y320" s="1464"/>
      <c r="Z320" s="1464"/>
      <c r="AA320" s="1464"/>
    </row>
    <row r="321" spans="1:27" ht="14.5">
      <c r="A321" s="1464"/>
      <c r="B321" s="1464"/>
      <c r="C321" s="1464"/>
      <c r="D321" s="1464"/>
      <c r="E321" s="1464"/>
      <c r="F321" s="1464"/>
      <c r="G321" s="1464"/>
      <c r="H321" s="1463"/>
      <c r="I321" s="1464"/>
      <c r="J321" s="1464"/>
      <c r="K321" s="1464"/>
      <c r="L321" s="1464"/>
      <c r="M321" s="1464"/>
      <c r="N321" s="1464"/>
      <c r="O321" s="1464"/>
      <c r="P321" s="1464"/>
      <c r="Q321" s="1464"/>
      <c r="R321" s="1464"/>
      <c r="S321" s="1464"/>
      <c r="T321" s="1464"/>
      <c r="U321" s="1464"/>
      <c r="V321" s="1464"/>
      <c r="W321" s="1464"/>
      <c r="X321" s="1464"/>
      <c r="Y321" s="1464"/>
      <c r="Z321" s="1464"/>
      <c r="AA321" s="1464"/>
    </row>
    <row r="322" spans="1:27" ht="14.5">
      <c r="A322" s="1464"/>
      <c r="B322" s="1464"/>
      <c r="C322" s="1464"/>
      <c r="D322" s="1464"/>
      <c r="E322" s="1464"/>
      <c r="F322" s="1464"/>
      <c r="G322" s="1464"/>
      <c r="H322" s="1463"/>
      <c r="I322" s="1464"/>
      <c r="J322" s="1464"/>
      <c r="K322" s="1464"/>
      <c r="L322" s="1464"/>
      <c r="M322" s="1464"/>
      <c r="N322" s="1464"/>
      <c r="O322" s="1464"/>
      <c r="P322" s="1464"/>
      <c r="Q322" s="1464"/>
      <c r="R322" s="1464"/>
      <c r="S322" s="1464"/>
      <c r="T322" s="1464"/>
      <c r="U322" s="1464"/>
      <c r="V322" s="1464"/>
      <c r="W322" s="1464"/>
      <c r="X322" s="1464"/>
      <c r="Y322" s="1464"/>
      <c r="Z322" s="1464"/>
      <c r="AA322" s="1464"/>
    </row>
    <row r="323" spans="1:27" ht="14.5">
      <c r="A323" s="1464"/>
      <c r="B323" s="1464"/>
      <c r="C323" s="1464"/>
      <c r="D323" s="1464"/>
      <c r="E323" s="1464"/>
      <c r="F323" s="1464"/>
      <c r="G323" s="1464"/>
      <c r="H323" s="1463"/>
      <c r="I323" s="1464"/>
      <c r="J323" s="1464"/>
      <c r="K323" s="1464"/>
      <c r="L323" s="1464"/>
      <c r="M323" s="1464"/>
      <c r="N323" s="1464"/>
      <c r="O323" s="1464"/>
      <c r="P323" s="1464"/>
      <c r="Q323" s="1464"/>
      <c r="R323" s="1464"/>
      <c r="S323" s="1464"/>
      <c r="T323" s="1464"/>
      <c r="U323" s="1464"/>
      <c r="V323" s="1464"/>
      <c r="W323" s="1464"/>
      <c r="X323" s="1464"/>
      <c r="Y323" s="1464"/>
      <c r="Z323" s="1464"/>
      <c r="AA323" s="1464"/>
    </row>
    <row r="324" spans="1:27" ht="14.5">
      <c r="A324" s="1464"/>
      <c r="B324" s="1464"/>
      <c r="C324" s="1464"/>
      <c r="D324" s="1464"/>
      <c r="E324" s="1464"/>
      <c r="F324" s="1464"/>
      <c r="G324" s="1464"/>
      <c r="H324" s="1463"/>
      <c r="I324" s="1464"/>
      <c r="J324" s="1464"/>
      <c r="K324" s="1464"/>
      <c r="L324" s="1464"/>
      <c r="M324" s="1464"/>
      <c r="N324" s="1464"/>
      <c r="O324" s="1464"/>
      <c r="P324" s="1464"/>
      <c r="Q324" s="1464"/>
      <c r="R324" s="1464"/>
      <c r="S324" s="1464"/>
      <c r="T324" s="1464"/>
      <c r="U324" s="1464"/>
      <c r="V324" s="1464"/>
      <c r="W324" s="1464"/>
      <c r="X324" s="1464"/>
      <c r="Y324" s="1464"/>
      <c r="Z324" s="1464"/>
      <c r="AA324" s="1464"/>
    </row>
    <row r="325" spans="1:27" ht="14.5">
      <c r="A325" s="1464"/>
      <c r="B325" s="1464"/>
      <c r="C325" s="1464"/>
      <c r="D325" s="1464"/>
      <c r="E325" s="1464"/>
      <c r="F325" s="1464"/>
      <c r="G325" s="1464"/>
      <c r="H325" s="1463"/>
      <c r="I325" s="1464"/>
      <c r="J325" s="1464"/>
      <c r="K325" s="1464"/>
      <c r="L325" s="1464"/>
      <c r="M325" s="1464"/>
      <c r="N325" s="1464"/>
      <c r="O325" s="1464"/>
      <c r="P325" s="1464"/>
      <c r="Q325" s="1464"/>
      <c r="R325" s="1464"/>
      <c r="S325" s="1464"/>
      <c r="T325" s="1464"/>
      <c r="U325" s="1464"/>
      <c r="V325" s="1464"/>
      <c r="W325" s="1464"/>
      <c r="X325" s="1464"/>
      <c r="Y325" s="1464"/>
      <c r="Z325" s="1464"/>
      <c r="AA325" s="1464"/>
    </row>
    <row r="326" spans="1:27" ht="14.5">
      <c r="A326" s="1464"/>
      <c r="B326" s="1464"/>
      <c r="C326" s="1464"/>
      <c r="D326" s="1464"/>
      <c r="E326" s="1464"/>
      <c r="F326" s="1464"/>
      <c r="G326" s="1464"/>
      <c r="H326" s="1463"/>
      <c r="I326" s="1464"/>
      <c r="J326" s="1464"/>
      <c r="K326" s="1464"/>
      <c r="L326" s="1464"/>
      <c r="M326" s="1464"/>
      <c r="N326" s="1464"/>
      <c r="O326" s="1464"/>
      <c r="P326" s="1464"/>
      <c r="Q326" s="1464"/>
      <c r="R326" s="1464"/>
      <c r="S326" s="1464"/>
      <c r="T326" s="1464"/>
      <c r="U326" s="1464"/>
      <c r="V326" s="1464"/>
      <c r="W326" s="1464"/>
      <c r="X326" s="1464"/>
      <c r="Y326" s="1464"/>
      <c r="Z326" s="1464"/>
      <c r="AA326" s="1464"/>
    </row>
    <row r="327" spans="1:27" ht="14.5">
      <c r="A327" s="1464"/>
      <c r="B327" s="1464"/>
      <c r="C327" s="1464"/>
      <c r="D327" s="1464"/>
      <c r="E327" s="1464"/>
      <c r="F327" s="1464"/>
      <c r="G327" s="1464"/>
      <c r="H327" s="1463"/>
      <c r="I327" s="1464"/>
      <c r="J327" s="1464"/>
      <c r="K327" s="1464"/>
      <c r="L327" s="1464"/>
      <c r="M327" s="1464"/>
      <c r="N327" s="1464"/>
      <c r="O327" s="1464"/>
      <c r="P327" s="1464"/>
      <c r="Q327" s="1464"/>
      <c r="R327" s="1464"/>
      <c r="S327" s="1464"/>
      <c r="T327" s="1464"/>
      <c r="U327" s="1464"/>
      <c r="V327" s="1464"/>
      <c r="W327" s="1464"/>
      <c r="X327" s="1464"/>
      <c r="Y327" s="1464"/>
      <c r="Z327" s="1464"/>
      <c r="AA327" s="1464"/>
    </row>
    <row r="328" spans="1:27" ht="14.5">
      <c r="A328" s="1464"/>
      <c r="B328" s="1464"/>
      <c r="C328" s="1464"/>
      <c r="D328" s="1464"/>
      <c r="E328" s="1464"/>
      <c r="F328" s="1464"/>
      <c r="G328" s="1464"/>
      <c r="H328" s="1463"/>
      <c r="I328" s="1464"/>
      <c r="J328" s="1464"/>
      <c r="K328" s="1464"/>
      <c r="L328" s="1464"/>
      <c r="M328" s="1464"/>
      <c r="N328" s="1464"/>
      <c r="O328" s="1464"/>
      <c r="P328" s="1464"/>
      <c r="Q328" s="1464"/>
      <c r="R328" s="1464"/>
      <c r="S328" s="1464"/>
      <c r="T328" s="1464"/>
      <c r="U328" s="1464"/>
      <c r="V328" s="1464"/>
      <c r="W328" s="1464"/>
      <c r="X328" s="1464"/>
      <c r="Y328" s="1464"/>
      <c r="Z328" s="1464"/>
      <c r="AA328" s="1464"/>
    </row>
    <row r="329" spans="1:27" ht="14.5">
      <c r="A329" s="1464"/>
      <c r="B329" s="1464"/>
      <c r="C329" s="1464"/>
      <c r="D329" s="1464"/>
      <c r="E329" s="1464"/>
      <c r="F329" s="1464"/>
      <c r="G329" s="1464"/>
      <c r="H329" s="1463"/>
      <c r="I329" s="1464"/>
      <c r="J329" s="1464"/>
      <c r="K329" s="1464"/>
      <c r="L329" s="1464"/>
      <c r="M329" s="1464"/>
      <c r="N329" s="1464"/>
      <c r="O329" s="1464"/>
      <c r="P329" s="1464"/>
      <c r="Q329" s="1464"/>
      <c r="R329" s="1464"/>
      <c r="S329" s="1464"/>
      <c r="T329" s="1464"/>
      <c r="U329" s="1464"/>
      <c r="V329" s="1464"/>
      <c r="W329" s="1464"/>
      <c r="X329" s="1464"/>
      <c r="Y329" s="1464"/>
      <c r="Z329" s="1464"/>
      <c r="AA329" s="1464"/>
    </row>
    <row r="330" spans="1:27" ht="14.5">
      <c r="A330" s="1464"/>
      <c r="B330" s="1464"/>
      <c r="C330" s="1464"/>
      <c r="D330" s="1464"/>
      <c r="E330" s="1464"/>
      <c r="F330" s="1464"/>
      <c r="G330" s="1464"/>
      <c r="H330" s="1463"/>
      <c r="I330" s="1464"/>
      <c r="J330" s="1464"/>
      <c r="K330" s="1464"/>
      <c r="L330" s="1464"/>
      <c r="M330" s="1464"/>
      <c r="N330" s="1464"/>
      <c r="O330" s="1464"/>
      <c r="P330" s="1464"/>
      <c r="Q330" s="1464"/>
      <c r="R330" s="1464"/>
      <c r="S330" s="1464"/>
      <c r="T330" s="1464"/>
      <c r="U330" s="1464"/>
      <c r="V330" s="1464"/>
      <c r="W330" s="1464"/>
      <c r="X330" s="1464"/>
      <c r="Y330" s="1464"/>
      <c r="Z330" s="1464"/>
      <c r="AA330" s="1464"/>
    </row>
    <row r="331" spans="1:27" ht="14.5">
      <c r="A331" s="1464"/>
      <c r="B331" s="1464"/>
      <c r="C331" s="1464"/>
      <c r="D331" s="1464"/>
      <c r="E331" s="1464"/>
      <c r="F331" s="1464"/>
      <c r="G331" s="1464"/>
      <c r="H331" s="1463"/>
      <c r="I331" s="1464"/>
      <c r="J331" s="1464"/>
      <c r="K331" s="1464"/>
      <c r="L331" s="1464"/>
      <c r="M331" s="1464"/>
      <c r="N331" s="1464"/>
      <c r="O331" s="1464"/>
      <c r="P331" s="1464"/>
      <c r="Q331" s="1464"/>
      <c r="R331" s="1464"/>
      <c r="S331" s="1464"/>
      <c r="T331" s="1464"/>
      <c r="U331" s="1464"/>
      <c r="V331" s="1464"/>
      <c r="W331" s="1464"/>
      <c r="X331" s="1464"/>
      <c r="Y331" s="1464"/>
      <c r="Z331" s="1464"/>
      <c r="AA331" s="1464"/>
    </row>
    <row r="332" spans="1:27" ht="14.5">
      <c r="A332" s="1464"/>
      <c r="B332" s="1464"/>
      <c r="C332" s="1464"/>
      <c r="D332" s="1464"/>
      <c r="E332" s="1464"/>
      <c r="F332" s="1464"/>
      <c r="G332" s="1464"/>
      <c r="H332" s="1463"/>
      <c r="I332" s="1464"/>
      <c r="J332" s="1464"/>
      <c r="K332" s="1464"/>
      <c r="L332" s="1464"/>
      <c r="M332" s="1464"/>
      <c r="N332" s="1464"/>
      <c r="O332" s="1464"/>
      <c r="P332" s="1464"/>
      <c r="Q332" s="1464"/>
      <c r="R332" s="1464"/>
      <c r="S332" s="1464"/>
      <c r="T332" s="1464"/>
      <c r="U332" s="1464"/>
      <c r="V332" s="1464"/>
      <c r="W332" s="1464"/>
      <c r="X332" s="1464"/>
      <c r="Y332" s="1464"/>
      <c r="Z332" s="1464"/>
      <c r="AA332" s="1464"/>
    </row>
    <row r="333" spans="1:27" ht="14.5">
      <c r="A333" s="1464"/>
      <c r="B333" s="1464"/>
      <c r="C333" s="1464"/>
      <c r="D333" s="1464"/>
      <c r="E333" s="1464"/>
      <c r="F333" s="1464"/>
      <c r="G333" s="1464"/>
      <c r="H333" s="1463"/>
      <c r="I333" s="1464"/>
      <c r="J333" s="1464"/>
      <c r="K333" s="1464"/>
      <c r="L333" s="1464"/>
      <c r="M333" s="1464"/>
      <c r="N333" s="1464"/>
      <c r="O333" s="1464"/>
      <c r="P333" s="1464"/>
      <c r="Q333" s="1464"/>
      <c r="R333" s="1464"/>
      <c r="S333" s="1464"/>
      <c r="T333" s="1464"/>
      <c r="U333" s="1464"/>
      <c r="V333" s="1464"/>
      <c r="W333" s="1464"/>
      <c r="X333" s="1464"/>
      <c r="Y333" s="1464"/>
      <c r="Z333" s="1464"/>
      <c r="AA333" s="1464"/>
    </row>
    <row r="334" spans="1:27" ht="14.5">
      <c r="A334" s="1464"/>
      <c r="B334" s="1464"/>
      <c r="C334" s="1464"/>
      <c r="D334" s="1464"/>
      <c r="E334" s="1464"/>
      <c r="F334" s="1464"/>
      <c r="G334" s="1464"/>
      <c r="H334" s="1463"/>
      <c r="I334" s="1464"/>
      <c r="J334" s="1464"/>
      <c r="K334" s="1464"/>
      <c r="L334" s="1464"/>
      <c r="M334" s="1464"/>
      <c r="N334" s="1464"/>
      <c r="O334" s="1464"/>
      <c r="P334" s="1464"/>
      <c r="Q334" s="1464"/>
      <c r="R334" s="1464"/>
      <c r="S334" s="1464"/>
      <c r="T334" s="1464"/>
      <c r="U334" s="1464"/>
      <c r="V334" s="1464"/>
      <c r="W334" s="1464"/>
      <c r="X334" s="1464"/>
      <c r="Y334" s="1464"/>
      <c r="Z334" s="1464"/>
      <c r="AA334" s="1464"/>
    </row>
    <row r="335" spans="1:27" ht="14.5">
      <c r="A335" s="1464"/>
      <c r="B335" s="1464"/>
      <c r="C335" s="1464"/>
      <c r="D335" s="1464"/>
      <c r="E335" s="1464"/>
      <c r="F335" s="1464"/>
      <c r="G335" s="1464"/>
      <c r="H335" s="1463"/>
      <c r="I335" s="1464"/>
      <c r="J335" s="1464"/>
      <c r="K335" s="1464"/>
      <c r="L335" s="1464"/>
      <c r="M335" s="1464"/>
      <c r="N335" s="1464"/>
      <c r="O335" s="1464"/>
      <c r="P335" s="1464"/>
      <c r="Q335" s="1464"/>
      <c r="R335" s="1464"/>
      <c r="S335" s="1464"/>
      <c r="T335" s="1464"/>
      <c r="U335" s="1464"/>
      <c r="V335" s="1464"/>
      <c r="W335" s="1464"/>
      <c r="X335" s="1464"/>
      <c r="Y335" s="1464"/>
      <c r="Z335" s="1464"/>
      <c r="AA335" s="1464"/>
    </row>
    <row r="336" spans="1:27" ht="14.5">
      <c r="A336" s="1464"/>
      <c r="B336" s="1464"/>
      <c r="C336" s="1464"/>
      <c r="D336" s="1464"/>
      <c r="E336" s="1464"/>
      <c r="F336" s="1464"/>
      <c r="G336" s="1464"/>
      <c r="H336" s="1463"/>
      <c r="I336" s="1464"/>
      <c r="J336" s="1464"/>
      <c r="K336" s="1464"/>
      <c r="L336" s="1464"/>
      <c r="M336" s="1464"/>
      <c r="N336" s="1464"/>
      <c r="O336" s="1464"/>
      <c r="P336" s="1464"/>
      <c r="Q336" s="1464"/>
      <c r="R336" s="1464"/>
      <c r="S336" s="1464"/>
      <c r="T336" s="1464"/>
      <c r="U336" s="1464"/>
      <c r="V336" s="1464"/>
      <c r="W336" s="1464"/>
      <c r="X336" s="1464"/>
      <c r="Y336" s="1464"/>
      <c r="Z336" s="1464"/>
      <c r="AA336" s="1464"/>
    </row>
    <row r="337" spans="1:27" ht="14.5">
      <c r="A337" s="1464"/>
      <c r="B337" s="1464"/>
      <c r="C337" s="1464"/>
      <c r="D337" s="1464"/>
      <c r="E337" s="1464"/>
      <c r="F337" s="1464"/>
      <c r="G337" s="1464"/>
      <c r="H337" s="1463"/>
      <c r="I337" s="1464"/>
      <c r="J337" s="1464"/>
      <c r="K337" s="1464"/>
      <c r="L337" s="1464"/>
      <c r="M337" s="1464"/>
      <c r="N337" s="1464"/>
      <c r="O337" s="1464"/>
      <c r="P337" s="1464"/>
      <c r="Q337" s="1464"/>
      <c r="R337" s="1464"/>
      <c r="S337" s="1464"/>
      <c r="T337" s="1464"/>
      <c r="U337" s="1464"/>
      <c r="V337" s="1464"/>
      <c r="W337" s="1464"/>
      <c r="X337" s="1464"/>
      <c r="Y337" s="1464"/>
      <c r="Z337" s="1464"/>
      <c r="AA337" s="1464"/>
    </row>
    <row r="338" spans="1:27" ht="14.5">
      <c r="A338" s="1464"/>
      <c r="B338" s="1464"/>
      <c r="C338" s="1464"/>
      <c r="D338" s="1464"/>
      <c r="E338" s="1464"/>
      <c r="F338" s="1464"/>
      <c r="G338" s="1464"/>
      <c r="H338" s="1463"/>
      <c r="I338" s="1464"/>
      <c r="J338" s="1464"/>
      <c r="K338" s="1464"/>
      <c r="L338" s="1464"/>
      <c r="M338" s="1464"/>
      <c r="N338" s="1464"/>
      <c r="O338" s="1464"/>
      <c r="P338" s="1464"/>
      <c r="Q338" s="1464"/>
      <c r="R338" s="1464"/>
      <c r="S338" s="1464"/>
      <c r="T338" s="1464"/>
      <c r="U338" s="1464"/>
      <c r="V338" s="1464"/>
      <c r="W338" s="1464"/>
      <c r="X338" s="1464"/>
      <c r="Y338" s="1464"/>
      <c r="Z338" s="1464"/>
      <c r="AA338" s="1464"/>
    </row>
    <row r="339" spans="1:27" ht="14.5">
      <c r="A339" s="1464"/>
      <c r="B339" s="1464"/>
      <c r="C339" s="1464"/>
      <c r="D339" s="1464"/>
      <c r="E339" s="1464"/>
      <c r="F339" s="1464"/>
      <c r="G339" s="1464"/>
      <c r="H339" s="1463"/>
      <c r="I339" s="1464"/>
      <c r="J339" s="1464"/>
      <c r="K339" s="1464"/>
      <c r="L339" s="1464"/>
      <c r="M339" s="1464"/>
      <c r="N339" s="1464"/>
      <c r="O339" s="1464"/>
      <c r="P339" s="1464"/>
      <c r="Q339" s="1464"/>
      <c r="R339" s="1464"/>
      <c r="S339" s="1464"/>
      <c r="T339" s="1464"/>
      <c r="U339" s="1464"/>
      <c r="V339" s="1464"/>
      <c r="W339" s="1464"/>
      <c r="X339" s="1464"/>
      <c r="Y339" s="1464"/>
      <c r="Z339" s="1464"/>
      <c r="AA339" s="1464"/>
    </row>
    <row r="340" spans="1:27" ht="14.5">
      <c r="A340" s="1464"/>
      <c r="B340" s="1464"/>
      <c r="C340" s="1464"/>
      <c r="D340" s="1464"/>
      <c r="E340" s="1464"/>
      <c r="F340" s="1464"/>
      <c r="G340" s="1464"/>
      <c r="H340" s="1463"/>
      <c r="I340" s="1464"/>
      <c r="J340" s="1464"/>
      <c r="K340" s="1464"/>
      <c r="L340" s="1464"/>
      <c r="M340" s="1464"/>
      <c r="N340" s="1464"/>
      <c r="O340" s="1464"/>
      <c r="P340" s="1464"/>
      <c r="Q340" s="1464"/>
      <c r="R340" s="1464"/>
      <c r="S340" s="1464"/>
      <c r="T340" s="1464"/>
      <c r="U340" s="1464"/>
      <c r="V340" s="1464"/>
      <c r="W340" s="1464"/>
      <c r="X340" s="1464"/>
      <c r="Y340" s="1464"/>
      <c r="Z340" s="1464"/>
      <c r="AA340" s="1464"/>
    </row>
    <row r="341" spans="1:27" ht="14.5">
      <c r="A341" s="1464"/>
      <c r="B341" s="1464"/>
      <c r="C341" s="1464"/>
      <c r="D341" s="1464"/>
      <c r="E341" s="1464"/>
      <c r="F341" s="1464"/>
      <c r="G341" s="1464"/>
      <c r="H341" s="1463"/>
      <c r="I341" s="1464"/>
      <c r="J341" s="1464"/>
      <c r="K341" s="1464"/>
      <c r="L341" s="1464"/>
      <c r="M341" s="1464"/>
      <c r="N341" s="1464"/>
      <c r="O341" s="1464"/>
      <c r="P341" s="1464"/>
      <c r="Q341" s="1464"/>
      <c r="R341" s="1464"/>
      <c r="S341" s="1464"/>
      <c r="T341" s="1464"/>
      <c r="U341" s="1464"/>
      <c r="V341" s="1464"/>
      <c r="W341" s="1464"/>
      <c r="X341" s="1464"/>
      <c r="Y341" s="1464"/>
      <c r="Z341" s="1464"/>
      <c r="AA341" s="1464"/>
    </row>
    <row r="342" spans="1:27" ht="14.5">
      <c r="A342" s="1464"/>
      <c r="B342" s="1464"/>
      <c r="C342" s="1464"/>
      <c r="D342" s="1464"/>
      <c r="E342" s="1464"/>
      <c r="F342" s="1464"/>
      <c r="G342" s="1464"/>
      <c r="H342" s="1463"/>
      <c r="I342" s="1464"/>
      <c r="J342" s="1464"/>
      <c r="K342" s="1464"/>
      <c r="L342" s="1464"/>
      <c r="M342" s="1464"/>
      <c r="N342" s="1464"/>
      <c r="O342" s="1464"/>
      <c r="P342" s="1464"/>
      <c r="Q342" s="1464"/>
      <c r="R342" s="1464"/>
      <c r="S342" s="1464"/>
      <c r="T342" s="1464"/>
      <c r="U342" s="1464"/>
      <c r="V342" s="1464"/>
      <c r="W342" s="1464"/>
      <c r="X342" s="1464"/>
      <c r="Y342" s="1464"/>
      <c r="Z342" s="1464"/>
      <c r="AA342" s="1464"/>
    </row>
    <row r="343" spans="1:27" ht="14.5">
      <c r="A343" s="1464"/>
      <c r="B343" s="1464"/>
      <c r="C343" s="1464"/>
      <c r="D343" s="1464"/>
      <c r="E343" s="1464"/>
      <c r="F343" s="1464"/>
      <c r="G343" s="1464"/>
      <c r="H343" s="1463"/>
      <c r="I343" s="1464"/>
      <c r="J343" s="1464"/>
      <c r="K343" s="1464"/>
      <c r="L343" s="1464"/>
      <c r="M343" s="1464"/>
      <c r="N343" s="1464"/>
      <c r="O343" s="1464"/>
      <c r="P343" s="1464"/>
      <c r="Q343" s="1464"/>
      <c r="R343" s="1464"/>
      <c r="S343" s="1464"/>
      <c r="T343" s="1464"/>
      <c r="U343" s="1464"/>
      <c r="V343" s="1464"/>
      <c r="W343" s="1464"/>
      <c r="X343" s="1464"/>
      <c r="Y343" s="1464"/>
      <c r="Z343" s="1464"/>
      <c r="AA343" s="1464"/>
    </row>
    <row r="344" spans="1:27" ht="14.5">
      <c r="A344" s="1464"/>
      <c r="B344" s="1464"/>
      <c r="C344" s="1464"/>
      <c r="D344" s="1464"/>
      <c r="E344" s="1464"/>
      <c r="F344" s="1464"/>
      <c r="G344" s="1464"/>
      <c r="H344" s="1463"/>
      <c r="I344" s="1464"/>
      <c r="J344" s="1464"/>
      <c r="K344" s="1464"/>
      <c r="L344" s="1464"/>
      <c r="M344" s="1464"/>
      <c r="N344" s="1464"/>
      <c r="O344" s="1464"/>
      <c r="P344" s="1464"/>
      <c r="Q344" s="1464"/>
      <c r="R344" s="1464"/>
      <c r="S344" s="1464"/>
      <c r="T344" s="1464"/>
      <c r="U344" s="1464"/>
      <c r="V344" s="1464"/>
      <c r="W344" s="1464"/>
      <c r="X344" s="1464"/>
      <c r="Y344" s="1464"/>
      <c r="Z344" s="1464"/>
      <c r="AA344" s="1464"/>
    </row>
    <row r="345" spans="1:27" ht="14.5">
      <c r="A345" s="1464"/>
      <c r="B345" s="1464"/>
      <c r="C345" s="1464"/>
      <c r="D345" s="1464"/>
      <c r="E345" s="1464"/>
      <c r="F345" s="1464"/>
      <c r="G345" s="1464"/>
      <c r="H345" s="1463"/>
      <c r="I345" s="1464"/>
      <c r="J345" s="1464"/>
      <c r="K345" s="1464"/>
      <c r="L345" s="1464"/>
      <c r="M345" s="1464"/>
      <c r="N345" s="1464"/>
      <c r="O345" s="1464"/>
      <c r="P345" s="1464"/>
      <c r="Q345" s="1464"/>
      <c r="R345" s="1464"/>
      <c r="S345" s="1464"/>
      <c r="T345" s="1464"/>
      <c r="U345" s="1464"/>
      <c r="V345" s="1464"/>
      <c r="W345" s="1464"/>
      <c r="X345" s="1464"/>
      <c r="Y345" s="1464"/>
      <c r="Z345" s="1464"/>
      <c r="AA345" s="1464"/>
    </row>
    <row r="346" spans="1:27" ht="14.5">
      <c r="A346" s="1464"/>
      <c r="B346" s="1464"/>
      <c r="C346" s="1464"/>
      <c r="D346" s="1464"/>
      <c r="E346" s="1464"/>
      <c r="F346" s="1464"/>
      <c r="G346" s="1464"/>
      <c r="H346" s="1463"/>
      <c r="I346" s="1464"/>
      <c r="J346" s="1464"/>
      <c r="K346" s="1464"/>
      <c r="L346" s="1464"/>
      <c r="M346" s="1464"/>
      <c r="N346" s="1464"/>
      <c r="O346" s="1464"/>
      <c r="P346" s="1464"/>
      <c r="Q346" s="1464"/>
      <c r="R346" s="1464"/>
      <c r="S346" s="1464"/>
      <c r="T346" s="1464"/>
      <c r="U346" s="1464"/>
      <c r="V346" s="1464"/>
      <c r="W346" s="1464"/>
      <c r="X346" s="1464"/>
      <c r="Y346" s="1464"/>
      <c r="Z346" s="1464"/>
      <c r="AA346" s="1464"/>
    </row>
    <row r="347" spans="1:27" ht="14.5">
      <c r="A347" s="1464"/>
      <c r="B347" s="1464"/>
      <c r="C347" s="1464"/>
      <c r="D347" s="1464"/>
      <c r="E347" s="1464"/>
      <c r="F347" s="1464"/>
      <c r="G347" s="1464"/>
      <c r="H347" s="1463"/>
      <c r="I347" s="1464"/>
      <c r="J347" s="1464"/>
      <c r="K347" s="1464"/>
      <c r="L347" s="1464"/>
      <c r="M347" s="1464"/>
      <c r="N347" s="1464"/>
      <c r="O347" s="1464"/>
      <c r="P347" s="1464"/>
      <c r="Q347" s="1464"/>
      <c r="R347" s="1464"/>
      <c r="S347" s="1464"/>
      <c r="T347" s="1464"/>
      <c r="U347" s="1464"/>
      <c r="V347" s="1464"/>
      <c r="W347" s="1464"/>
      <c r="X347" s="1464"/>
      <c r="Y347" s="1464"/>
      <c r="Z347" s="1464"/>
      <c r="AA347" s="1464"/>
    </row>
    <row r="348" spans="1:27" ht="14.5">
      <c r="A348" s="1464"/>
      <c r="B348" s="1464"/>
      <c r="C348" s="1464"/>
      <c r="D348" s="1464"/>
      <c r="E348" s="1464"/>
      <c r="F348" s="1464"/>
      <c r="G348" s="1464"/>
      <c r="H348" s="1463"/>
      <c r="I348" s="1464"/>
      <c r="J348" s="1464"/>
      <c r="K348" s="1464"/>
      <c r="L348" s="1464"/>
      <c r="M348" s="1464"/>
      <c r="N348" s="1464"/>
      <c r="O348" s="1464"/>
      <c r="P348" s="1464"/>
      <c r="Q348" s="1464"/>
      <c r="R348" s="1464"/>
      <c r="S348" s="1464"/>
      <c r="T348" s="1464"/>
      <c r="U348" s="1464"/>
      <c r="V348" s="1464"/>
      <c r="W348" s="1464"/>
      <c r="X348" s="1464"/>
      <c r="Y348" s="1464"/>
      <c r="Z348" s="1464"/>
      <c r="AA348" s="1464"/>
    </row>
    <row r="349" spans="1:27" ht="14.5">
      <c r="A349" s="1464"/>
      <c r="B349" s="1464"/>
      <c r="C349" s="1464"/>
      <c r="D349" s="1464"/>
      <c r="E349" s="1464"/>
      <c r="F349" s="1464"/>
      <c r="G349" s="1464"/>
      <c r="H349" s="1463"/>
      <c r="I349" s="1464"/>
      <c r="J349" s="1464"/>
      <c r="K349" s="1464"/>
      <c r="L349" s="1464"/>
      <c r="M349" s="1464"/>
      <c r="N349" s="1464"/>
      <c r="O349" s="1464"/>
      <c r="P349" s="1464"/>
      <c r="Q349" s="1464"/>
      <c r="R349" s="1464"/>
      <c r="S349" s="1464"/>
      <c r="T349" s="1464"/>
      <c r="U349" s="1464"/>
      <c r="V349" s="1464"/>
      <c r="W349" s="1464"/>
      <c r="X349" s="1464"/>
      <c r="Y349" s="1464"/>
      <c r="Z349" s="1464"/>
      <c r="AA349" s="1464"/>
    </row>
    <row r="350" spans="1:27" ht="14.5">
      <c r="A350" s="1464"/>
      <c r="B350" s="1464"/>
      <c r="C350" s="1464"/>
      <c r="D350" s="1464"/>
      <c r="E350" s="1464"/>
      <c r="F350" s="1464"/>
      <c r="G350" s="1464"/>
      <c r="H350" s="1463"/>
      <c r="I350" s="1464"/>
      <c r="J350" s="1464"/>
      <c r="K350" s="1464"/>
      <c r="L350" s="1464"/>
      <c r="M350" s="1464"/>
      <c r="N350" s="1464"/>
      <c r="O350" s="1464"/>
      <c r="P350" s="1464"/>
      <c r="Q350" s="1464"/>
      <c r="R350" s="1464"/>
      <c r="S350" s="1464"/>
      <c r="T350" s="1464"/>
      <c r="U350" s="1464"/>
      <c r="V350" s="1464"/>
      <c r="W350" s="1464"/>
      <c r="X350" s="1464"/>
      <c r="Y350" s="1464"/>
      <c r="Z350" s="1464"/>
      <c r="AA350" s="1464"/>
    </row>
    <row r="351" spans="1:27" ht="14.5">
      <c r="A351" s="1464"/>
      <c r="B351" s="1464"/>
      <c r="C351" s="1464"/>
      <c r="D351" s="1464"/>
      <c r="E351" s="1464"/>
      <c r="F351" s="1464"/>
      <c r="G351" s="1464"/>
      <c r="H351" s="1463"/>
      <c r="I351" s="1464"/>
      <c r="J351" s="1464"/>
      <c r="K351" s="1464"/>
      <c r="L351" s="1464"/>
      <c r="M351" s="1464"/>
      <c r="N351" s="1464"/>
      <c r="O351" s="1464"/>
      <c r="P351" s="1464"/>
      <c r="Q351" s="1464"/>
      <c r="R351" s="1464"/>
      <c r="S351" s="1464"/>
      <c r="T351" s="1464"/>
      <c r="U351" s="1464"/>
      <c r="V351" s="1464"/>
      <c r="W351" s="1464"/>
      <c r="X351" s="1464"/>
      <c r="Y351" s="1464"/>
      <c r="Z351" s="1464"/>
      <c r="AA351" s="1464"/>
    </row>
    <row r="352" spans="1:27" ht="14.5">
      <c r="A352" s="1464"/>
      <c r="B352" s="1464"/>
      <c r="C352" s="1464"/>
      <c r="D352" s="1464"/>
      <c r="E352" s="1464"/>
      <c r="F352" s="1464"/>
      <c r="G352" s="1464"/>
      <c r="H352" s="1463"/>
      <c r="I352" s="1464"/>
      <c r="J352" s="1464"/>
      <c r="K352" s="1464"/>
      <c r="L352" s="1464"/>
      <c r="M352" s="1464"/>
      <c r="N352" s="1464"/>
      <c r="O352" s="1464"/>
      <c r="P352" s="1464"/>
      <c r="Q352" s="1464"/>
      <c r="R352" s="1464"/>
      <c r="S352" s="1464"/>
      <c r="T352" s="1464"/>
      <c r="U352" s="1464"/>
      <c r="V352" s="1464"/>
      <c r="W352" s="1464"/>
      <c r="X352" s="1464"/>
      <c r="Y352" s="1464"/>
      <c r="Z352" s="1464"/>
      <c r="AA352" s="1464"/>
    </row>
    <row r="353" spans="1:27" ht="14.5">
      <c r="A353" s="1464"/>
      <c r="B353" s="1464"/>
      <c r="C353" s="1464"/>
      <c r="D353" s="1464"/>
      <c r="E353" s="1464"/>
      <c r="F353" s="1464"/>
      <c r="G353" s="1464"/>
      <c r="H353" s="1463"/>
      <c r="I353" s="1464"/>
      <c r="J353" s="1464"/>
      <c r="K353" s="1464"/>
      <c r="L353" s="1464"/>
      <c r="M353" s="1464"/>
      <c r="N353" s="1464"/>
      <c r="O353" s="1464"/>
      <c r="P353" s="1464"/>
      <c r="Q353" s="1464"/>
      <c r="R353" s="1464"/>
      <c r="S353" s="1464"/>
      <c r="T353" s="1464"/>
      <c r="U353" s="1464"/>
      <c r="V353" s="1464"/>
      <c r="W353" s="1464"/>
      <c r="X353" s="1464"/>
      <c r="Y353" s="1464"/>
      <c r="Z353" s="1464"/>
      <c r="AA353" s="1464"/>
    </row>
    <row r="354" spans="1:27" ht="14.5">
      <c r="A354" s="1464"/>
      <c r="B354" s="1464"/>
      <c r="C354" s="1464"/>
      <c r="D354" s="1464"/>
      <c r="E354" s="1464"/>
      <c r="F354" s="1464"/>
      <c r="G354" s="1464"/>
      <c r="H354" s="1463"/>
      <c r="I354" s="1464"/>
      <c r="J354" s="1464"/>
      <c r="K354" s="1464"/>
      <c r="L354" s="1464"/>
      <c r="M354" s="1464"/>
      <c r="N354" s="1464"/>
      <c r="O354" s="1464"/>
      <c r="P354" s="1464"/>
      <c r="Q354" s="1464"/>
      <c r="R354" s="1464"/>
      <c r="S354" s="1464"/>
      <c r="T354" s="1464"/>
      <c r="U354" s="1464"/>
      <c r="V354" s="1464"/>
      <c r="W354" s="1464"/>
      <c r="X354" s="1464"/>
      <c r="Y354" s="1464"/>
      <c r="Z354" s="1464"/>
      <c r="AA354" s="1464"/>
    </row>
    <row r="355" spans="1:27" ht="14.5">
      <c r="A355" s="1464"/>
      <c r="B355" s="1464"/>
      <c r="C355" s="1464"/>
      <c r="D355" s="1464"/>
      <c r="E355" s="1464"/>
      <c r="F355" s="1464"/>
      <c r="G355" s="1464"/>
      <c r="H355" s="1463"/>
      <c r="I355" s="1464"/>
      <c r="J355" s="1464"/>
      <c r="K355" s="1464"/>
      <c r="L355" s="1464"/>
      <c r="M355" s="1464"/>
      <c r="N355" s="1464"/>
      <c r="O355" s="1464"/>
      <c r="P355" s="1464"/>
      <c r="Q355" s="1464"/>
      <c r="R355" s="1464"/>
      <c r="S355" s="1464"/>
      <c r="T355" s="1464"/>
      <c r="U355" s="1464"/>
      <c r="V355" s="1464"/>
      <c r="W355" s="1464"/>
      <c r="X355" s="1464"/>
      <c r="Y355" s="1464"/>
      <c r="Z355" s="1464"/>
      <c r="AA355" s="1464"/>
    </row>
    <row r="356" spans="1:27" ht="14.5">
      <c r="A356" s="1464"/>
      <c r="B356" s="1464"/>
      <c r="C356" s="1464"/>
      <c r="D356" s="1464"/>
      <c r="E356" s="1464"/>
      <c r="F356" s="1464"/>
      <c r="G356" s="1464"/>
      <c r="H356" s="1463"/>
      <c r="I356" s="1464"/>
      <c r="J356" s="1464"/>
      <c r="K356" s="1464"/>
      <c r="L356" s="1464"/>
      <c r="M356" s="1464"/>
      <c r="N356" s="1464"/>
      <c r="O356" s="1464"/>
      <c r="P356" s="1464"/>
      <c r="Q356" s="1464"/>
      <c r="R356" s="1464"/>
      <c r="S356" s="1464"/>
      <c r="T356" s="1464"/>
      <c r="U356" s="1464"/>
      <c r="V356" s="1464"/>
      <c r="W356" s="1464"/>
      <c r="X356" s="1464"/>
      <c r="Y356" s="1464"/>
      <c r="Z356" s="1464"/>
      <c r="AA356" s="1464"/>
    </row>
    <row r="357" spans="1:27" ht="14.5">
      <c r="A357" s="1464"/>
      <c r="B357" s="1464"/>
      <c r="C357" s="1464"/>
      <c r="D357" s="1464"/>
      <c r="E357" s="1464"/>
      <c r="F357" s="1464"/>
      <c r="G357" s="1464"/>
      <c r="H357" s="1463"/>
      <c r="I357" s="1464"/>
      <c r="J357" s="1464"/>
      <c r="K357" s="1464"/>
      <c r="L357" s="1464"/>
      <c r="M357" s="1464"/>
      <c r="N357" s="1464"/>
      <c r="O357" s="1464"/>
      <c r="P357" s="1464"/>
      <c r="Q357" s="1464"/>
      <c r="R357" s="1464"/>
      <c r="S357" s="1464"/>
      <c r="T357" s="1464"/>
      <c r="U357" s="1464"/>
      <c r="V357" s="1464"/>
      <c r="W357" s="1464"/>
      <c r="X357" s="1464"/>
      <c r="Y357" s="1464"/>
      <c r="Z357" s="1464"/>
      <c r="AA357" s="1464"/>
    </row>
    <row r="358" spans="1:27" ht="14.5">
      <c r="A358" s="1464"/>
      <c r="B358" s="1464"/>
      <c r="C358" s="1464"/>
      <c r="D358" s="1464"/>
      <c r="E358" s="1464"/>
      <c r="F358" s="1464"/>
      <c r="G358" s="1464"/>
      <c r="H358" s="1463"/>
      <c r="I358" s="1464"/>
      <c r="J358" s="1464"/>
      <c r="K358" s="1464"/>
      <c r="L358" s="1464"/>
      <c r="M358" s="1464"/>
      <c r="N358" s="1464"/>
      <c r="O358" s="1464"/>
      <c r="P358" s="1464"/>
      <c r="Q358" s="1464"/>
      <c r="R358" s="1464"/>
      <c r="S358" s="1464"/>
      <c r="T358" s="1464"/>
      <c r="U358" s="1464"/>
      <c r="V358" s="1464"/>
      <c r="W358" s="1464"/>
      <c r="X358" s="1464"/>
      <c r="Y358" s="1464"/>
      <c r="Z358" s="1464"/>
      <c r="AA358" s="1464"/>
    </row>
    <row r="359" spans="1:27" ht="14.5">
      <c r="A359" s="1464"/>
      <c r="B359" s="1464"/>
      <c r="C359" s="1464"/>
      <c r="D359" s="1464"/>
      <c r="E359" s="1464"/>
      <c r="F359" s="1464"/>
      <c r="G359" s="1464"/>
      <c r="H359" s="1463"/>
      <c r="I359" s="1464"/>
      <c r="J359" s="1464"/>
      <c r="K359" s="1464"/>
      <c r="L359" s="1464"/>
      <c r="M359" s="1464"/>
      <c r="N359" s="1464"/>
      <c r="O359" s="1464"/>
      <c r="P359" s="1464"/>
      <c r="Q359" s="1464"/>
      <c r="R359" s="1464"/>
      <c r="S359" s="1464"/>
      <c r="T359" s="1464"/>
      <c r="U359" s="1464"/>
      <c r="V359" s="1464"/>
      <c r="W359" s="1464"/>
      <c r="X359" s="1464"/>
      <c r="Y359" s="1464"/>
      <c r="Z359" s="1464"/>
      <c r="AA359" s="1464"/>
    </row>
    <row r="360" spans="1:27" ht="14.5">
      <c r="A360" s="1464"/>
      <c r="B360" s="1464"/>
      <c r="C360" s="1464"/>
      <c r="D360" s="1464"/>
      <c r="E360" s="1464"/>
      <c r="F360" s="1464"/>
      <c r="G360" s="1464"/>
      <c r="H360" s="1463"/>
      <c r="I360" s="1464"/>
      <c r="J360" s="1464"/>
      <c r="K360" s="1464"/>
      <c r="L360" s="1464"/>
      <c r="M360" s="1464"/>
      <c r="N360" s="1464"/>
      <c r="O360" s="1464"/>
      <c r="P360" s="1464"/>
      <c r="Q360" s="1464"/>
      <c r="R360" s="1464"/>
      <c r="S360" s="1464"/>
      <c r="T360" s="1464"/>
      <c r="U360" s="1464"/>
      <c r="V360" s="1464"/>
      <c r="W360" s="1464"/>
      <c r="X360" s="1464"/>
      <c r="Y360" s="1464"/>
      <c r="Z360" s="1464"/>
      <c r="AA360" s="1464"/>
    </row>
    <row r="361" spans="1:27" ht="14.5">
      <c r="A361" s="1464"/>
      <c r="B361" s="1464"/>
      <c r="C361" s="1464"/>
      <c r="D361" s="1464"/>
      <c r="E361" s="1464"/>
      <c r="F361" s="1464"/>
      <c r="G361" s="1464"/>
      <c r="H361" s="1463"/>
      <c r="I361" s="1464"/>
      <c r="J361" s="1464"/>
      <c r="K361" s="1464"/>
      <c r="L361" s="1464"/>
      <c r="M361" s="1464"/>
      <c r="N361" s="1464"/>
      <c r="O361" s="1464"/>
      <c r="P361" s="1464"/>
      <c r="Q361" s="1464"/>
      <c r="R361" s="1464"/>
      <c r="S361" s="1464"/>
      <c r="T361" s="1464"/>
      <c r="U361" s="1464"/>
      <c r="V361" s="1464"/>
      <c r="W361" s="1464"/>
      <c r="X361" s="1464"/>
      <c r="Y361" s="1464"/>
      <c r="Z361" s="1464"/>
      <c r="AA361" s="1464"/>
    </row>
    <row r="362" spans="1:27" ht="14.5">
      <c r="A362" s="1464"/>
      <c r="B362" s="1464"/>
      <c r="C362" s="1464"/>
      <c r="D362" s="1464"/>
      <c r="E362" s="1464"/>
      <c r="F362" s="1464"/>
      <c r="G362" s="1464"/>
      <c r="H362" s="1463"/>
      <c r="I362" s="1464"/>
      <c r="J362" s="1464"/>
      <c r="K362" s="1464"/>
      <c r="L362" s="1464"/>
      <c r="M362" s="1464"/>
      <c r="N362" s="1464"/>
      <c r="O362" s="1464"/>
      <c r="P362" s="1464"/>
      <c r="Q362" s="1464"/>
      <c r="R362" s="1464"/>
      <c r="S362" s="1464"/>
      <c r="T362" s="1464"/>
      <c r="U362" s="1464"/>
      <c r="V362" s="1464"/>
      <c r="W362" s="1464"/>
      <c r="X362" s="1464"/>
      <c r="Y362" s="1464"/>
      <c r="Z362" s="1464"/>
      <c r="AA362" s="1464"/>
    </row>
    <row r="363" spans="1:27" ht="14.5">
      <c r="A363" s="1464"/>
      <c r="B363" s="1464"/>
      <c r="C363" s="1464"/>
      <c r="D363" s="1464"/>
      <c r="E363" s="1464"/>
      <c r="F363" s="1464"/>
      <c r="G363" s="1464"/>
      <c r="H363" s="1463"/>
      <c r="I363" s="1464"/>
      <c r="J363" s="1464"/>
      <c r="K363" s="1464"/>
      <c r="L363" s="1464"/>
      <c r="M363" s="1464"/>
      <c r="N363" s="1464"/>
      <c r="O363" s="1464"/>
      <c r="P363" s="1464"/>
      <c r="Q363" s="1464"/>
      <c r="R363" s="1464"/>
      <c r="S363" s="1464"/>
      <c r="T363" s="1464"/>
      <c r="U363" s="1464"/>
      <c r="V363" s="1464"/>
      <c r="W363" s="1464"/>
      <c r="X363" s="1464"/>
      <c r="Y363" s="1464"/>
      <c r="Z363" s="1464"/>
      <c r="AA363" s="1464"/>
    </row>
    <row r="364" spans="1:27" ht="14.5">
      <c r="A364" s="1464"/>
      <c r="B364" s="1464"/>
      <c r="C364" s="1464"/>
      <c r="D364" s="1464"/>
      <c r="E364" s="1464"/>
      <c r="F364" s="1464"/>
      <c r="G364" s="1464"/>
      <c r="H364" s="1463"/>
      <c r="I364" s="1464"/>
      <c r="J364" s="1464"/>
      <c r="K364" s="1464"/>
      <c r="L364" s="1464"/>
      <c r="M364" s="1464"/>
      <c r="N364" s="1464"/>
      <c r="O364" s="1464"/>
      <c r="P364" s="1464"/>
      <c r="Q364" s="1464"/>
      <c r="R364" s="1464"/>
      <c r="S364" s="1464"/>
      <c r="T364" s="1464"/>
      <c r="U364" s="1464"/>
      <c r="V364" s="1464"/>
      <c r="W364" s="1464"/>
      <c r="X364" s="1464"/>
      <c r="Y364" s="1464"/>
      <c r="Z364" s="1464"/>
      <c r="AA364" s="1464"/>
    </row>
    <row r="365" spans="1:27" ht="14.5">
      <c r="A365" s="1464"/>
      <c r="B365" s="1464"/>
      <c r="C365" s="1464"/>
      <c r="D365" s="1464"/>
      <c r="E365" s="1464"/>
      <c r="F365" s="1464"/>
      <c r="G365" s="1464"/>
      <c r="H365" s="1463"/>
      <c r="I365" s="1464"/>
      <c r="J365" s="1464"/>
      <c r="K365" s="1464"/>
      <c r="L365" s="1464"/>
      <c r="M365" s="1464"/>
      <c r="N365" s="1464"/>
      <c r="O365" s="1464"/>
      <c r="P365" s="1464"/>
      <c r="Q365" s="1464"/>
      <c r="R365" s="1464"/>
      <c r="S365" s="1464"/>
      <c r="T365" s="1464"/>
      <c r="U365" s="1464"/>
      <c r="V365" s="1464"/>
      <c r="W365" s="1464"/>
      <c r="X365" s="1464"/>
      <c r="Y365" s="1464"/>
      <c r="Z365" s="1464"/>
      <c r="AA365" s="1464"/>
    </row>
    <row r="366" spans="1:27" ht="14.5">
      <c r="A366" s="1464"/>
      <c r="B366" s="1464"/>
      <c r="C366" s="1464"/>
      <c r="D366" s="1464"/>
      <c r="E366" s="1464"/>
      <c r="F366" s="1464"/>
      <c r="G366" s="1464"/>
      <c r="H366" s="1463"/>
      <c r="I366" s="1464"/>
      <c r="J366" s="1464"/>
      <c r="K366" s="1464"/>
      <c r="L366" s="1464"/>
      <c r="M366" s="1464"/>
      <c r="N366" s="1464"/>
      <c r="O366" s="1464"/>
      <c r="P366" s="1464"/>
      <c r="Q366" s="1464"/>
      <c r="R366" s="1464"/>
      <c r="S366" s="1464"/>
      <c r="T366" s="1464"/>
      <c r="U366" s="1464"/>
      <c r="V366" s="1464"/>
      <c r="W366" s="1464"/>
      <c r="X366" s="1464"/>
      <c r="Y366" s="1464"/>
      <c r="Z366" s="1464"/>
      <c r="AA366" s="1464"/>
    </row>
    <row r="367" spans="1:27" ht="14.5">
      <c r="A367" s="1464"/>
      <c r="B367" s="1464"/>
      <c r="C367" s="1464"/>
      <c r="D367" s="1464"/>
      <c r="E367" s="1464"/>
      <c r="F367" s="1464"/>
      <c r="G367" s="1464"/>
      <c r="H367" s="1463"/>
      <c r="I367" s="1464"/>
      <c r="J367" s="1464"/>
      <c r="K367" s="1464"/>
      <c r="L367" s="1464"/>
      <c r="M367" s="1464"/>
      <c r="N367" s="1464"/>
      <c r="O367" s="1464"/>
      <c r="P367" s="1464"/>
      <c r="Q367" s="1464"/>
      <c r="R367" s="1464"/>
      <c r="S367" s="1464"/>
      <c r="T367" s="1464"/>
      <c r="U367" s="1464"/>
      <c r="V367" s="1464"/>
      <c r="W367" s="1464"/>
      <c r="X367" s="1464"/>
      <c r="Y367" s="1464"/>
      <c r="Z367" s="1464"/>
      <c r="AA367" s="1464"/>
    </row>
    <row r="368" spans="1:27" ht="14.5">
      <c r="A368" s="1464"/>
      <c r="B368" s="1464"/>
      <c r="C368" s="1464"/>
      <c r="D368" s="1464"/>
      <c r="E368" s="1464"/>
      <c r="F368" s="1464"/>
      <c r="G368" s="1464"/>
      <c r="H368" s="1463"/>
      <c r="I368" s="1464"/>
      <c r="J368" s="1464"/>
      <c r="K368" s="1464"/>
      <c r="L368" s="1464"/>
      <c r="M368" s="1464"/>
      <c r="N368" s="1464"/>
      <c r="O368" s="1464"/>
      <c r="P368" s="1464"/>
      <c r="Q368" s="1464"/>
      <c r="R368" s="1464"/>
      <c r="S368" s="1464"/>
      <c r="T368" s="1464"/>
      <c r="U368" s="1464"/>
      <c r="V368" s="1464"/>
      <c r="W368" s="1464"/>
      <c r="X368" s="1464"/>
      <c r="Y368" s="1464"/>
      <c r="Z368" s="1464"/>
      <c r="AA368" s="1464"/>
    </row>
    <row r="369" spans="1:27" ht="14.5">
      <c r="A369" s="1464"/>
      <c r="B369" s="1464"/>
      <c r="C369" s="1464"/>
      <c r="D369" s="1464"/>
      <c r="E369" s="1464"/>
      <c r="F369" s="1464"/>
      <c r="G369" s="1464"/>
      <c r="H369" s="1463"/>
      <c r="I369" s="1464"/>
      <c r="J369" s="1464"/>
      <c r="K369" s="1464"/>
      <c r="L369" s="1464"/>
      <c r="M369" s="1464"/>
      <c r="N369" s="1464"/>
      <c r="O369" s="1464"/>
      <c r="P369" s="1464"/>
      <c r="Q369" s="1464"/>
      <c r="R369" s="1464"/>
      <c r="S369" s="1464"/>
      <c r="T369" s="1464"/>
      <c r="U369" s="1464"/>
      <c r="V369" s="1464"/>
      <c r="W369" s="1464"/>
      <c r="X369" s="1464"/>
      <c r="Y369" s="1464"/>
      <c r="Z369" s="1464"/>
      <c r="AA369" s="1464"/>
    </row>
    <row r="370" spans="1:27" ht="14.5">
      <c r="A370" s="1464"/>
      <c r="B370" s="1464"/>
      <c r="C370" s="1464"/>
      <c r="D370" s="1464"/>
      <c r="E370" s="1464"/>
      <c r="F370" s="1464"/>
      <c r="G370" s="1464"/>
      <c r="H370" s="1463"/>
      <c r="I370" s="1464"/>
      <c r="J370" s="1464"/>
      <c r="K370" s="1464"/>
      <c r="L370" s="1464"/>
      <c r="M370" s="1464"/>
      <c r="N370" s="1464"/>
      <c r="O370" s="1464"/>
      <c r="P370" s="1464"/>
      <c r="Q370" s="1464"/>
      <c r="R370" s="1464"/>
      <c r="S370" s="1464"/>
      <c r="T370" s="1464"/>
      <c r="U370" s="1464"/>
      <c r="V370" s="1464"/>
      <c r="W370" s="1464"/>
      <c r="X370" s="1464"/>
      <c r="Y370" s="1464"/>
      <c r="Z370" s="1464"/>
      <c r="AA370" s="1464"/>
    </row>
    <row r="371" spans="1:27" ht="14.5">
      <c r="A371" s="1464"/>
      <c r="B371" s="1464"/>
      <c r="C371" s="1464"/>
      <c r="D371" s="1464"/>
      <c r="E371" s="1464"/>
      <c r="F371" s="1464"/>
      <c r="G371" s="1464"/>
      <c r="H371" s="1463"/>
      <c r="I371" s="1464"/>
      <c r="J371" s="1464"/>
      <c r="K371" s="1464"/>
      <c r="L371" s="1464"/>
      <c r="M371" s="1464"/>
      <c r="N371" s="1464"/>
      <c r="O371" s="1464"/>
      <c r="P371" s="1464"/>
      <c r="Q371" s="1464"/>
      <c r="R371" s="1464"/>
      <c r="S371" s="1464"/>
      <c r="T371" s="1464"/>
      <c r="U371" s="1464"/>
      <c r="V371" s="1464"/>
      <c r="W371" s="1464"/>
      <c r="X371" s="1464"/>
      <c r="Y371" s="1464"/>
      <c r="Z371" s="1464"/>
      <c r="AA371" s="1464"/>
    </row>
    <row r="372" spans="1:27" ht="14.5">
      <c r="A372" s="1464"/>
      <c r="B372" s="1464"/>
      <c r="C372" s="1464"/>
      <c r="D372" s="1464"/>
      <c r="E372" s="1464"/>
      <c r="F372" s="1464"/>
      <c r="G372" s="1464"/>
      <c r="H372" s="1463"/>
      <c r="I372" s="1464"/>
      <c r="J372" s="1464"/>
      <c r="K372" s="1464"/>
      <c r="L372" s="1464"/>
      <c r="M372" s="1464"/>
      <c r="N372" s="1464"/>
      <c r="O372" s="1464"/>
      <c r="P372" s="1464"/>
      <c r="Q372" s="1464"/>
      <c r="R372" s="1464"/>
      <c r="S372" s="1464"/>
      <c r="T372" s="1464"/>
      <c r="U372" s="1464"/>
      <c r="V372" s="1464"/>
      <c r="W372" s="1464"/>
      <c r="X372" s="1464"/>
      <c r="Y372" s="1464"/>
      <c r="Z372" s="1464"/>
      <c r="AA372" s="1464"/>
    </row>
    <row r="373" spans="1:27" ht="14.5">
      <c r="A373" s="1464"/>
      <c r="B373" s="1464"/>
      <c r="C373" s="1464"/>
      <c r="D373" s="1464"/>
      <c r="E373" s="1464"/>
      <c r="F373" s="1464"/>
      <c r="G373" s="1464"/>
      <c r="H373" s="1463"/>
      <c r="I373" s="1464"/>
      <c r="J373" s="1464"/>
      <c r="K373" s="1464"/>
      <c r="L373" s="1464"/>
      <c r="M373" s="1464"/>
      <c r="N373" s="1464"/>
      <c r="O373" s="1464"/>
      <c r="P373" s="1464"/>
      <c r="Q373" s="1464"/>
      <c r="R373" s="1464"/>
      <c r="S373" s="1464"/>
      <c r="T373" s="1464"/>
      <c r="U373" s="1464"/>
      <c r="V373" s="1464"/>
      <c r="W373" s="1464"/>
      <c r="X373" s="1464"/>
      <c r="Y373" s="1464"/>
      <c r="Z373" s="1464"/>
      <c r="AA373" s="1464"/>
    </row>
    <row r="374" spans="1:27" ht="14.5">
      <c r="A374" s="1464"/>
      <c r="B374" s="1464"/>
      <c r="C374" s="1464"/>
      <c r="D374" s="1464"/>
      <c r="E374" s="1464"/>
      <c r="F374" s="1464"/>
      <c r="G374" s="1464"/>
      <c r="H374" s="1463"/>
      <c r="I374" s="1464"/>
      <c r="J374" s="1464"/>
      <c r="K374" s="1464"/>
      <c r="L374" s="1464"/>
      <c r="M374" s="1464"/>
      <c r="N374" s="1464"/>
      <c r="O374" s="1464"/>
      <c r="P374" s="1464"/>
      <c r="Q374" s="1464"/>
      <c r="R374" s="1464"/>
      <c r="S374" s="1464"/>
      <c r="T374" s="1464"/>
      <c r="U374" s="1464"/>
      <c r="V374" s="1464"/>
      <c r="W374" s="1464"/>
      <c r="X374" s="1464"/>
      <c r="Y374" s="1464"/>
      <c r="Z374" s="1464"/>
      <c r="AA374" s="1464"/>
    </row>
    <row r="375" spans="1:27" ht="14.5">
      <c r="A375" s="1464"/>
      <c r="B375" s="1464"/>
      <c r="C375" s="1464"/>
      <c r="D375" s="1464"/>
      <c r="E375" s="1464"/>
      <c r="F375" s="1464"/>
      <c r="G375" s="1464"/>
      <c r="H375" s="1463"/>
      <c r="I375" s="1464"/>
      <c r="J375" s="1464"/>
      <c r="K375" s="1464"/>
      <c r="L375" s="1464"/>
      <c r="M375" s="1464"/>
      <c r="N375" s="1464"/>
      <c r="O375" s="1464"/>
      <c r="P375" s="1464"/>
      <c r="Q375" s="1464"/>
      <c r="R375" s="1464"/>
      <c r="S375" s="1464"/>
      <c r="T375" s="1464"/>
      <c r="U375" s="1464"/>
      <c r="V375" s="1464"/>
      <c r="W375" s="1464"/>
      <c r="X375" s="1464"/>
      <c r="Y375" s="1464"/>
      <c r="Z375" s="1464"/>
      <c r="AA375" s="1464"/>
    </row>
    <row r="376" spans="1:27" ht="14.5">
      <c r="A376" s="1464"/>
      <c r="B376" s="1464"/>
      <c r="C376" s="1464"/>
      <c r="D376" s="1464"/>
      <c r="E376" s="1464"/>
      <c r="F376" s="1464"/>
      <c r="G376" s="1464"/>
      <c r="H376" s="1463"/>
      <c r="I376" s="1464"/>
      <c r="J376" s="1464"/>
      <c r="K376" s="1464"/>
      <c r="L376" s="1464"/>
      <c r="M376" s="1464"/>
      <c r="N376" s="1464"/>
      <c r="O376" s="1464"/>
      <c r="P376" s="1464"/>
      <c r="Q376" s="1464"/>
      <c r="R376" s="1464"/>
      <c r="S376" s="1464"/>
      <c r="T376" s="1464"/>
      <c r="U376" s="1464"/>
      <c r="V376" s="1464"/>
      <c r="W376" s="1464"/>
      <c r="X376" s="1464"/>
      <c r="Y376" s="1464"/>
      <c r="Z376" s="1464"/>
      <c r="AA376" s="1464"/>
    </row>
    <row r="377" spans="1:27" ht="14.5">
      <c r="A377" s="1464"/>
      <c r="B377" s="1464"/>
      <c r="C377" s="1464"/>
      <c r="D377" s="1464"/>
      <c r="E377" s="1464"/>
      <c r="F377" s="1464"/>
      <c r="G377" s="1464"/>
      <c r="H377" s="1463"/>
      <c r="I377" s="1464"/>
      <c r="J377" s="1464"/>
      <c r="K377" s="1464"/>
      <c r="L377" s="1464"/>
      <c r="M377" s="1464"/>
      <c r="N377" s="1464"/>
      <c r="O377" s="1464"/>
      <c r="P377" s="1464"/>
      <c r="Q377" s="1464"/>
      <c r="R377" s="1464"/>
      <c r="S377" s="1464"/>
      <c r="T377" s="1464"/>
      <c r="U377" s="1464"/>
      <c r="V377" s="1464"/>
      <c r="W377" s="1464"/>
      <c r="X377" s="1464"/>
      <c r="Y377" s="1464"/>
      <c r="Z377" s="1464"/>
      <c r="AA377" s="1464"/>
    </row>
    <row r="378" spans="1:27" ht="14.5">
      <c r="A378" s="1464"/>
      <c r="B378" s="1464"/>
      <c r="C378" s="1464"/>
      <c r="D378" s="1464"/>
      <c r="E378" s="1464"/>
      <c r="F378" s="1464"/>
      <c r="G378" s="1464"/>
      <c r="H378" s="1463"/>
      <c r="I378" s="1464"/>
      <c r="J378" s="1464"/>
      <c r="K378" s="1464"/>
      <c r="L378" s="1464"/>
      <c r="M378" s="1464"/>
      <c r="N378" s="1464"/>
      <c r="O378" s="1464"/>
      <c r="P378" s="1464"/>
      <c r="Q378" s="1464"/>
      <c r="R378" s="1464"/>
      <c r="S378" s="1464"/>
      <c r="T378" s="1464"/>
      <c r="U378" s="1464"/>
      <c r="V378" s="1464"/>
      <c r="W378" s="1464"/>
      <c r="X378" s="1464"/>
      <c r="Y378" s="1464"/>
      <c r="Z378" s="1464"/>
      <c r="AA378" s="1464"/>
    </row>
    <row r="379" spans="1:27" ht="14.5">
      <c r="A379" s="1464"/>
      <c r="B379" s="1464"/>
      <c r="C379" s="1464"/>
      <c r="D379" s="1464"/>
      <c r="E379" s="1464"/>
      <c r="F379" s="1464"/>
      <c r="G379" s="1464"/>
      <c r="H379" s="1463"/>
      <c r="I379" s="1464"/>
      <c r="J379" s="1464"/>
      <c r="K379" s="1464"/>
      <c r="L379" s="1464"/>
      <c r="M379" s="1464"/>
      <c r="N379" s="1464"/>
      <c r="O379" s="1464"/>
      <c r="P379" s="1464"/>
      <c r="Q379" s="1464"/>
      <c r="R379" s="1464"/>
      <c r="S379" s="1464"/>
      <c r="T379" s="1464"/>
      <c r="U379" s="1464"/>
      <c r="V379" s="1464"/>
      <c r="W379" s="1464"/>
      <c r="X379" s="1464"/>
      <c r="Y379" s="1464"/>
      <c r="Z379" s="1464"/>
      <c r="AA379" s="1464"/>
    </row>
    <row r="380" spans="1:27" ht="14.5">
      <c r="A380" s="1464"/>
      <c r="B380" s="1464"/>
      <c r="C380" s="1464"/>
      <c r="D380" s="1464"/>
      <c r="E380" s="1464"/>
      <c r="F380" s="1464"/>
      <c r="G380" s="1464"/>
      <c r="H380" s="1463"/>
      <c r="I380" s="1464"/>
      <c r="J380" s="1464"/>
      <c r="K380" s="1464"/>
      <c r="L380" s="1464"/>
      <c r="M380" s="1464"/>
      <c r="N380" s="1464"/>
      <c r="O380" s="1464"/>
      <c r="P380" s="1464"/>
      <c r="Q380" s="1464"/>
      <c r="R380" s="1464"/>
      <c r="S380" s="1464"/>
      <c r="T380" s="1464"/>
      <c r="U380" s="1464"/>
      <c r="V380" s="1464"/>
      <c r="W380" s="1464"/>
      <c r="X380" s="1464"/>
      <c r="Y380" s="1464"/>
      <c r="Z380" s="1464"/>
      <c r="AA380" s="1464"/>
    </row>
    <row r="381" spans="1:27" ht="14.5">
      <c r="A381" s="1464"/>
      <c r="B381" s="1464"/>
      <c r="C381" s="1464"/>
      <c r="D381" s="1464"/>
      <c r="E381" s="1464"/>
      <c r="F381" s="1464"/>
      <c r="G381" s="1464"/>
      <c r="H381" s="1463"/>
      <c r="I381" s="1464"/>
      <c r="J381" s="1464"/>
      <c r="K381" s="1464"/>
      <c r="L381" s="1464"/>
      <c r="M381" s="1464"/>
      <c r="N381" s="1464"/>
      <c r="O381" s="1464"/>
      <c r="P381" s="1464"/>
      <c r="Q381" s="1464"/>
      <c r="R381" s="1464"/>
      <c r="S381" s="1464"/>
      <c r="T381" s="1464"/>
      <c r="U381" s="1464"/>
      <c r="V381" s="1464"/>
      <c r="W381" s="1464"/>
      <c r="X381" s="1464"/>
      <c r="Y381" s="1464"/>
      <c r="Z381" s="1464"/>
      <c r="AA381" s="1464"/>
    </row>
    <row r="382" spans="1:27" ht="14.5">
      <c r="A382" s="1464"/>
      <c r="B382" s="1464"/>
      <c r="C382" s="1464"/>
      <c r="D382" s="1464"/>
      <c r="E382" s="1464"/>
      <c r="F382" s="1464"/>
      <c r="G382" s="1464"/>
      <c r="H382" s="1463"/>
      <c r="I382" s="1464"/>
      <c r="J382" s="1464"/>
      <c r="K382" s="1464"/>
      <c r="L382" s="1464"/>
      <c r="M382" s="1464"/>
      <c r="N382" s="1464"/>
      <c r="O382" s="1464"/>
      <c r="P382" s="1464"/>
      <c r="Q382" s="1464"/>
      <c r="R382" s="1464"/>
      <c r="S382" s="1464"/>
      <c r="T382" s="1464"/>
      <c r="U382" s="1464"/>
      <c r="V382" s="1464"/>
      <c r="W382" s="1464"/>
      <c r="X382" s="1464"/>
      <c r="Y382" s="1464"/>
      <c r="Z382" s="1464"/>
      <c r="AA382" s="1464"/>
    </row>
    <row r="383" spans="1:27" ht="14.5">
      <c r="A383" s="1464"/>
      <c r="B383" s="1464"/>
      <c r="C383" s="1464"/>
      <c r="D383" s="1464"/>
      <c r="E383" s="1464"/>
      <c r="F383" s="1464"/>
      <c r="G383" s="1464"/>
      <c r="H383" s="1463"/>
      <c r="I383" s="1464"/>
      <c r="J383" s="1464"/>
      <c r="K383" s="1464"/>
      <c r="L383" s="1464"/>
      <c r="M383" s="1464"/>
      <c r="N383" s="1464"/>
      <c r="O383" s="1464"/>
      <c r="P383" s="1464"/>
      <c r="Q383" s="1464"/>
      <c r="R383" s="1464"/>
      <c r="S383" s="1464"/>
      <c r="T383" s="1464"/>
      <c r="U383" s="1464"/>
      <c r="V383" s="1464"/>
      <c r="W383" s="1464"/>
      <c r="X383" s="1464"/>
      <c r="Y383" s="1464"/>
      <c r="Z383" s="1464"/>
      <c r="AA383" s="1464"/>
    </row>
    <row r="384" spans="1:27" ht="14.5">
      <c r="A384" s="1464"/>
      <c r="B384" s="1464"/>
      <c r="C384" s="1464"/>
      <c r="D384" s="1464"/>
      <c r="E384" s="1464"/>
      <c r="F384" s="1464"/>
      <c r="G384" s="1464"/>
      <c r="H384" s="1463"/>
      <c r="I384" s="1464"/>
      <c r="J384" s="1464"/>
      <c r="K384" s="1464"/>
      <c r="L384" s="1464"/>
      <c r="M384" s="1464"/>
      <c r="N384" s="1464"/>
      <c r="O384" s="1464"/>
      <c r="P384" s="1464"/>
      <c r="Q384" s="1464"/>
      <c r="R384" s="1464"/>
      <c r="S384" s="1464"/>
      <c r="T384" s="1464"/>
      <c r="U384" s="1464"/>
      <c r="V384" s="1464"/>
      <c r="W384" s="1464"/>
      <c r="X384" s="1464"/>
      <c r="Y384" s="1464"/>
      <c r="Z384" s="1464"/>
      <c r="AA384" s="1464"/>
    </row>
    <row r="385" spans="1:27" ht="14.5">
      <c r="A385" s="1464"/>
      <c r="B385" s="1464"/>
      <c r="C385" s="1464"/>
      <c r="D385" s="1464"/>
      <c r="E385" s="1464"/>
      <c r="F385" s="1464"/>
      <c r="G385" s="1464"/>
      <c r="H385" s="1463"/>
      <c r="I385" s="1464"/>
      <c r="J385" s="1464"/>
      <c r="K385" s="1464"/>
      <c r="L385" s="1464"/>
      <c r="M385" s="1464"/>
      <c r="N385" s="1464"/>
      <c r="O385" s="1464"/>
      <c r="P385" s="1464"/>
      <c r="Q385" s="1464"/>
      <c r="R385" s="1464"/>
      <c r="S385" s="1464"/>
      <c r="T385" s="1464"/>
      <c r="U385" s="1464"/>
      <c r="V385" s="1464"/>
      <c r="W385" s="1464"/>
      <c r="X385" s="1464"/>
      <c r="Y385" s="1464"/>
      <c r="Z385" s="1464"/>
      <c r="AA385" s="1464"/>
    </row>
    <row r="386" spans="1:27" ht="14.5">
      <c r="A386" s="1464"/>
      <c r="B386" s="1464"/>
      <c r="C386" s="1464"/>
      <c r="D386" s="1464"/>
      <c r="E386" s="1464"/>
      <c r="F386" s="1464"/>
      <c r="G386" s="1464"/>
      <c r="H386" s="1463"/>
      <c r="I386" s="1464"/>
      <c r="J386" s="1464"/>
      <c r="K386" s="1464"/>
      <c r="L386" s="1464"/>
      <c r="M386" s="1464"/>
      <c r="N386" s="1464"/>
      <c r="O386" s="1464"/>
      <c r="P386" s="1464"/>
      <c r="Q386" s="1464"/>
      <c r="R386" s="1464"/>
      <c r="S386" s="1464"/>
      <c r="T386" s="1464"/>
      <c r="U386" s="1464"/>
      <c r="V386" s="1464"/>
      <c r="W386" s="1464"/>
      <c r="X386" s="1464"/>
      <c r="Y386" s="1464"/>
      <c r="Z386" s="1464"/>
      <c r="AA386" s="1464"/>
    </row>
    <row r="387" spans="1:27" ht="14.5">
      <c r="A387" s="1464"/>
      <c r="B387" s="1464"/>
      <c r="C387" s="1464"/>
      <c r="D387" s="1464"/>
      <c r="E387" s="1464"/>
      <c r="F387" s="1464"/>
      <c r="G387" s="1464"/>
      <c r="H387" s="1463"/>
      <c r="I387" s="1464"/>
      <c r="J387" s="1464"/>
      <c r="K387" s="1464"/>
      <c r="L387" s="1464"/>
      <c r="M387" s="1464"/>
      <c r="N387" s="1464"/>
      <c r="O387" s="1464"/>
      <c r="P387" s="1464"/>
      <c r="Q387" s="1464"/>
      <c r="R387" s="1464"/>
      <c r="S387" s="1464"/>
      <c r="T387" s="1464"/>
      <c r="U387" s="1464"/>
      <c r="V387" s="1464"/>
      <c r="W387" s="1464"/>
      <c r="X387" s="1464"/>
      <c r="Y387" s="1464"/>
      <c r="Z387" s="1464"/>
      <c r="AA387" s="1464"/>
    </row>
    <row r="388" spans="1:27" ht="14.5">
      <c r="A388" s="1464"/>
      <c r="B388" s="1464"/>
      <c r="C388" s="1464"/>
      <c r="D388" s="1464"/>
      <c r="E388" s="1464"/>
      <c r="F388" s="1464"/>
      <c r="G388" s="1464"/>
      <c r="H388" s="1463"/>
      <c r="I388" s="1464"/>
      <c r="J388" s="1464"/>
      <c r="K388" s="1464"/>
      <c r="L388" s="1464"/>
      <c r="M388" s="1464"/>
      <c r="N388" s="1464"/>
      <c r="O388" s="1464"/>
      <c r="P388" s="1464"/>
      <c r="Q388" s="1464"/>
      <c r="R388" s="1464"/>
      <c r="S388" s="1464"/>
      <c r="T388" s="1464"/>
      <c r="U388" s="1464"/>
      <c r="V388" s="1464"/>
      <c r="W388" s="1464"/>
      <c r="X388" s="1464"/>
      <c r="Y388" s="1464"/>
      <c r="Z388" s="1464"/>
      <c r="AA388" s="1464"/>
    </row>
    <row r="389" spans="1:27" ht="14.5">
      <c r="A389" s="1464"/>
      <c r="B389" s="1464"/>
      <c r="C389" s="1464"/>
      <c r="D389" s="1464"/>
      <c r="E389" s="1464"/>
      <c r="F389" s="1464"/>
      <c r="G389" s="1464"/>
      <c r="H389" s="1463"/>
      <c r="I389" s="1464"/>
      <c r="J389" s="1464"/>
      <c r="K389" s="1464"/>
      <c r="L389" s="1464"/>
      <c r="M389" s="1464"/>
      <c r="N389" s="1464"/>
      <c r="O389" s="1464"/>
      <c r="P389" s="1464"/>
      <c r="Q389" s="1464"/>
      <c r="R389" s="1464"/>
      <c r="S389" s="1464"/>
      <c r="T389" s="1464"/>
      <c r="U389" s="1464"/>
      <c r="V389" s="1464"/>
      <c r="W389" s="1464"/>
      <c r="X389" s="1464"/>
      <c r="Y389" s="1464"/>
      <c r="Z389" s="1464"/>
      <c r="AA389" s="1464"/>
    </row>
    <row r="390" spans="1:27" ht="14.5">
      <c r="A390" s="1464"/>
      <c r="B390" s="1464"/>
      <c r="C390" s="1464"/>
      <c r="D390" s="1464"/>
      <c r="E390" s="1464"/>
      <c r="F390" s="1464"/>
      <c r="G390" s="1464"/>
      <c r="H390" s="1463"/>
      <c r="I390" s="1464"/>
      <c r="J390" s="1464"/>
      <c r="K390" s="1464"/>
      <c r="L390" s="1464"/>
      <c r="M390" s="1464"/>
      <c r="N390" s="1464"/>
      <c r="O390" s="1464"/>
      <c r="P390" s="1464"/>
      <c r="Q390" s="1464"/>
      <c r="R390" s="1464"/>
      <c r="S390" s="1464"/>
      <c r="T390" s="1464"/>
      <c r="U390" s="1464"/>
      <c r="V390" s="1464"/>
      <c r="W390" s="1464"/>
      <c r="X390" s="1464"/>
      <c r="Y390" s="1464"/>
      <c r="Z390" s="1464"/>
      <c r="AA390" s="1464"/>
    </row>
    <row r="391" spans="1:27" ht="14.5">
      <c r="A391" s="1464"/>
      <c r="B391" s="1464"/>
      <c r="C391" s="1464"/>
      <c r="D391" s="1464"/>
      <c r="E391" s="1464"/>
      <c r="F391" s="1464"/>
      <c r="G391" s="1464"/>
      <c r="H391" s="1463"/>
      <c r="I391" s="1464"/>
      <c r="J391" s="1464"/>
      <c r="K391" s="1464"/>
      <c r="L391" s="1464"/>
      <c r="M391" s="1464"/>
      <c r="N391" s="1464"/>
      <c r="O391" s="1464"/>
      <c r="P391" s="1464"/>
      <c r="Q391" s="1464"/>
      <c r="R391" s="1464"/>
      <c r="S391" s="1464"/>
      <c r="T391" s="1464"/>
      <c r="U391" s="1464"/>
      <c r="V391" s="1464"/>
      <c r="W391" s="1464"/>
      <c r="X391" s="1464"/>
      <c r="Y391" s="1464"/>
      <c r="Z391" s="1464"/>
      <c r="AA391" s="1464"/>
    </row>
    <row r="392" spans="1:27" ht="14.5">
      <c r="A392" s="1464"/>
      <c r="B392" s="1464"/>
      <c r="C392" s="1464"/>
      <c r="D392" s="1464"/>
      <c r="E392" s="1464"/>
      <c r="F392" s="1464"/>
      <c r="G392" s="1464"/>
      <c r="H392" s="1463"/>
      <c r="I392" s="1464"/>
      <c r="J392" s="1464"/>
      <c r="K392" s="1464"/>
      <c r="L392" s="1464"/>
      <c r="M392" s="1464"/>
      <c r="N392" s="1464"/>
      <c r="O392" s="1464"/>
      <c r="P392" s="1464"/>
      <c r="Q392" s="1464"/>
      <c r="R392" s="1464"/>
      <c r="S392" s="1464"/>
      <c r="T392" s="1464"/>
      <c r="U392" s="1464"/>
      <c r="V392" s="1464"/>
      <c r="W392" s="1464"/>
      <c r="X392" s="1464"/>
      <c r="Y392" s="1464"/>
      <c r="Z392" s="1464"/>
      <c r="AA392" s="1464"/>
    </row>
    <row r="393" spans="1:27" ht="14.5">
      <c r="A393" s="1464"/>
      <c r="B393" s="1464"/>
      <c r="C393" s="1464"/>
      <c r="D393" s="1464"/>
      <c r="E393" s="1464"/>
      <c r="F393" s="1464"/>
      <c r="G393" s="1464"/>
      <c r="H393" s="1463"/>
      <c r="I393" s="1464"/>
      <c r="J393" s="1464"/>
      <c r="K393" s="1464"/>
      <c r="L393" s="1464"/>
      <c r="M393" s="1464"/>
      <c r="N393" s="1464"/>
      <c r="O393" s="1464"/>
      <c r="P393" s="1464"/>
      <c r="Q393" s="1464"/>
      <c r="R393" s="1464"/>
      <c r="S393" s="1464"/>
      <c r="T393" s="1464"/>
      <c r="U393" s="1464"/>
      <c r="V393" s="1464"/>
      <c r="W393" s="1464"/>
      <c r="X393" s="1464"/>
      <c r="Y393" s="1464"/>
      <c r="Z393" s="1464"/>
      <c r="AA393" s="1464"/>
    </row>
    <row r="394" spans="1:27" ht="14.5">
      <c r="A394" s="1464"/>
      <c r="B394" s="1464"/>
      <c r="C394" s="1464"/>
      <c r="D394" s="1464"/>
      <c r="E394" s="1464"/>
      <c r="F394" s="1464"/>
      <c r="G394" s="1464"/>
      <c r="H394" s="1463"/>
      <c r="I394" s="1464"/>
      <c r="J394" s="1464"/>
      <c r="K394" s="1464"/>
      <c r="L394" s="1464"/>
      <c r="M394" s="1464"/>
      <c r="N394" s="1464"/>
      <c r="O394" s="1464"/>
      <c r="P394" s="1464"/>
      <c r="Q394" s="1464"/>
      <c r="R394" s="1464"/>
      <c r="S394" s="1464"/>
      <c r="T394" s="1464"/>
      <c r="U394" s="1464"/>
      <c r="V394" s="1464"/>
      <c r="W394" s="1464"/>
      <c r="X394" s="1464"/>
      <c r="Y394" s="1464"/>
      <c r="Z394" s="1464"/>
      <c r="AA394" s="1464"/>
    </row>
    <row r="395" spans="1:27" ht="14.5">
      <c r="A395" s="1464"/>
      <c r="B395" s="1464"/>
      <c r="C395" s="1464"/>
      <c r="D395" s="1464"/>
      <c r="E395" s="1464"/>
      <c r="F395" s="1464"/>
      <c r="G395" s="1464"/>
      <c r="H395" s="1463"/>
      <c r="I395" s="1464"/>
      <c r="J395" s="1464"/>
      <c r="K395" s="1464"/>
      <c r="L395" s="1464"/>
      <c r="M395" s="1464"/>
      <c r="N395" s="1464"/>
      <c r="O395" s="1464"/>
      <c r="P395" s="1464"/>
      <c r="Q395" s="1464"/>
      <c r="R395" s="1464"/>
      <c r="S395" s="1464"/>
      <c r="T395" s="1464"/>
      <c r="U395" s="1464"/>
      <c r="V395" s="1464"/>
      <c r="W395" s="1464"/>
      <c r="X395" s="1464"/>
      <c r="Y395" s="1464"/>
      <c r="Z395" s="1464"/>
      <c r="AA395" s="1464"/>
    </row>
    <row r="396" spans="1:27" ht="14.5">
      <c r="A396" s="1464"/>
      <c r="B396" s="1464"/>
      <c r="C396" s="1464"/>
      <c r="D396" s="1464"/>
      <c r="E396" s="1464"/>
      <c r="F396" s="1464"/>
      <c r="G396" s="1464"/>
      <c r="H396" s="1463"/>
      <c r="I396" s="1464"/>
      <c r="J396" s="1464"/>
      <c r="K396" s="1464"/>
      <c r="L396" s="1464"/>
      <c r="M396" s="1464"/>
      <c r="N396" s="1464"/>
      <c r="O396" s="1464"/>
      <c r="P396" s="1464"/>
      <c r="Q396" s="1464"/>
      <c r="R396" s="1464"/>
      <c r="S396" s="1464"/>
      <c r="T396" s="1464"/>
      <c r="U396" s="1464"/>
      <c r="V396" s="1464"/>
      <c r="W396" s="1464"/>
      <c r="X396" s="1464"/>
      <c r="Y396" s="1464"/>
      <c r="Z396" s="1464"/>
      <c r="AA396" s="1464"/>
    </row>
    <row r="397" spans="1:27" ht="14.5">
      <c r="A397" s="1464"/>
      <c r="B397" s="1464"/>
      <c r="C397" s="1464"/>
      <c r="D397" s="1464"/>
      <c r="E397" s="1464"/>
      <c r="F397" s="1464"/>
      <c r="G397" s="1464"/>
      <c r="H397" s="1463"/>
      <c r="I397" s="1464"/>
      <c r="J397" s="1464"/>
      <c r="K397" s="1464"/>
      <c r="L397" s="1464"/>
      <c r="M397" s="1464"/>
      <c r="N397" s="1464"/>
      <c r="O397" s="1464"/>
      <c r="P397" s="1464"/>
      <c r="Q397" s="1464"/>
      <c r="R397" s="1464"/>
      <c r="S397" s="1464"/>
      <c r="T397" s="1464"/>
      <c r="U397" s="1464"/>
      <c r="V397" s="1464"/>
      <c r="W397" s="1464"/>
      <c r="X397" s="1464"/>
      <c r="Y397" s="1464"/>
      <c r="Z397" s="1464"/>
      <c r="AA397" s="1464"/>
    </row>
    <row r="398" spans="1:27" ht="14.5">
      <c r="A398" s="1464"/>
      <c r="B398" s="1464"/>
      <c r="C398" s="1464"/>
      <c r="D398" s="1464"/>
      <c r="E398" s="1464"/>
      <c r="F398" s="1464"/>
      <c r="G398" s="1464"/>
      <c r="H398" s="1463"/>
      <c r="I398" s="1464"/>
      <c r="J398" s="1464"/>
      <c r="K398" s="1464"/>
      <c r="L398" s="1464"/>
      <c r="M398" s="1464"/>
      <c r="N398" s="1464"/>
      <c r="O398" s="1464"/>
      <c r="P398" s="1464"/>
      <c r="Q398" s="1464"/>
      <c r="R398" s="1464"/>
      <c r="S398" s="1464"/>
      <c r="T398" s="1464"/>
      <c r="U398" s="1464"/>
      <c r="V398" s="1464"/>
      <c r="W398" s="1464"/>
      <c r="X398" s="1464"/>
      <c r="Y398" s="1464"/>
      <c r="Z398" s="1464"/>
      <c r="AA398" s="1464"/>
    </row>
    <row r="399" spans="1:27" ht="14.5">
      <c r="A399" s="1464"/>
      <c r="B399" s="1464"/>
      <c r="C399" s="1464"/>
      <c r="D399" s="1464"/>
      <c r="E399" s="1464"/>
      <c r="F399" s="1464"/>
      <c r="G399" s="1464"/>
      <c r="H399" s="1463"/>
      <c r="I399" s="1464"/>
      <c r="J399" s="1464"/>
      <c r="K399" s="1464"/>
      <c r="L399" s="1464"/>
      <c r="M399" s="1464"/>
      <c r="N399" s="1464"/>
      <c r="O399" s="1464"/>
      <c r="P399" s="1464"/>
      <c r="Q399" s="1464"/>
      <c r="R399" s="1464"/>
      <c r="S399" s="1464"/>
      <c r="T399" s="1464"/>
      <c r="U399" s="1464"/>
      <c r="V399" s="1464"/>
      <c r="W399" s="1464"/>
      <c r="X399" s="1464"/>
      <c r="Y399" s="1464"/>
      <c r="Z399" s="1464"/>
      <c r="AA399" s="1464"/>
    </row>
    <row r="400" spans="1:27" ht="14.5">
      <c r="A400" s="1464"/>
      <c r="B400" s="1464"/>
      <c r="C400" s="1464"/>
      <c r="D400" s="1464"/>
      <c r="E400" s="1464"/>
      <c r="F400" s="1464"/>
      <c r="G400" s="1464"/>
      <c r="H400" s="1463"/>
      <c r="I400" s="1464"/>
      <c r="J400" s="1464"/>
      <c r="K400" s="1464"/>
      <c r="L400" s="1464"/>
      <c r="M400" s="1464"/>
      <c r="N400" s="1464"/>
      <c r="O400" s="1464"/>
      <c r="P400" s="1464"/>
      <c r="Q400" s="1464"/>
      <c r="R400" s="1464"/>
      <c r="S400" s="1464"/>
      <c r="T400" s="1464"/>
      <c r="U400" s="1464"/>
      <c r="V400" s="1464"/>
      <c r="W400" s="1464"/>
      <c r="X400" s="1464"/>
      <c r="Y400" s="1464"/>
      <c r="Z400" s="1464"/>
      <c r="AA400" s="1464"/>
    </row>
    <row r="401" spans="1:27" ht="14.5">
      <c r="A401" s="1464"/>
      <c r="B401" s="1464"/>
      <c r="C401" s="1464"/>
      <c r="D401" s="1464"/>
      <c r="E401" s="1464"/>
      <c r="F401" s="1464"/>
      <c r="G401" s="1464"/>
      <c r="H401" s="1463"/>
      <c r="I401" s="1464"/>
      <c r="J401" s="1464"/>
      <c r="K401" s="1464"/>
      <c r="L401" s="1464"/>
      <c r="M401" s="1464"/>
      <c r="N401" s="1464"/>
      <c r="O401" s="1464"/>
      <c r="P401" s="1464"/>
      <c r="Q401" s="1464"/>
      <c r="R401" s="1464"/>
      <c r="S401" s="1464"/>
      <c r="T401" s="1464"/>
      <c r="U401" s="1464"/>
      <c r="V401" s="1464"/>
      <c r="W401" s="1464"/>
      <c r="X401" s="1464"/>
      <c r="Y401" s="1464"/>
      <c r="Z401" s="1464"/>
      <c r="AA401" s="1464"/>
    </row>
    <row r="402" spans="1:27" ht="14.5">
      <c r="A402" s="1464"/>
      <c r="B402" s="1464"/>
      <c r="C402" s="1464"/>
      <c r="D402" s="1464"/>
      <c r="E402" s="1464"/>
      <c r="F402" s="1464"/>
      <c r="G402" s="1464"/>
      <c r="H402" s="1463"/>
      <c r="I402" s="1464"/>
      <c r="J402" s="1464"/>
      <c r="K402" s="1464"/>
      <c r="L402" s="1464"/>
      <c r="M402" s="1464"/>
      <c r="N402" s="1464"/>
      <c r="O402" s="1464"/>
      <c r="P402" s="1464"/>
      <c r="Q402" s="1464"/>
      <c r="R402" s="1464"/>
      <c r="S402" s="1464"/>
      <c r="T402" s="1464"/>
      <c r="U402" s="1464"/>
      <c r="V402" s="1464"/>
      <c r="W402" s="1464"/>
      <c r="X402" s="1464"/>
      <c r="Y402" s="1464"/>
      <c r="Z402" s="1464"/>
      <c r="AA402" s="1464"/>
    </row>
    <row r="403" spans="1:27" ht="14.5">
      <c r="A403" s="1464"/>
      <c r="B403" s="1464"/>
      <c r="C403" s="1464"/>
      <c r="D403" s="1464"/>
      <c r="E403" s="1464"/>
      <c r="F403" s="1464"/>
      <c r="G403" s="1464"/>
      <c r="H403" s="1463"/>
      <c r="I403" s="1464"/>
      <c r="J403" s="1464"/>
      <c r="K403" s="1464"/>
      <c r="L403" s="1464"/>
      <c r="M403" s="1464"/>
      <c r="N403" s="1464"/>
      <c r="O403" s="1464"/>
      <c r="P403" s="1464"/>
      <c r="Q403" s="1464"/>
      <c r="R403" s="1464"/>
      <c r="S403" s="1464"/>
      <c r="T403" s="1464"/>
      <c r="U403" s="1464"/>
      <c r="V403" s="1464"/>
      <c r="W403" s="1464"/>
      <c r="X403" s="1464"/>
      <c r="Y403" s="1464"/>
      <c r="Z403" s="1464"/>
      <c r="AA403" s="1464"/>
    </row>
    <row r="404" spans="1:27" ht="14.5">
      <c r="A404" s="1464"/>
      <c r="B404" s="1464"/>
      <c r="C404" s="1464"/>
      <c r="D404" s="1464"/>
      <c r="E404" s="1464"/>
      <c r="F404" s="1464"/>
      <c r="G404" s="1464"/>
      <c r="H404" s="1463"/>
      <c r="I404" s="1464"/>
      <c r="J404" s="1464"/>
      <c r="K404" s="1464"/>
      <c r="L404" s="1464"/>
      <c r="M404" s="1464"/>
      <c r="N404" s="1464"/>
      <c r="O404" s="1464"/>
      <c r="P404" s="1464"/>
      <c r="Q404" s="1464"/>
      <c r="R404" s="1464"/>
      <c r="S404" s="1464"/>
      <c r="T404" s="1464"/>
      <c r="U404" s="1464"/>
      <c r="V404" s="1464"/>
      <c r="W404" s="1464"/>
      <c r="X404" s="1464"/>
      <c r="Y404" s="1464"/>
      <c r="Z404" s="1464"/>
      <c r="AA404" s="1464"/>
    </row>
    <row r="405" spans="1:27" ht="14.5">
      <c r="A405" s="1464"/>
      <c r="B405" s="1464"/>
      <c r="C405" s="1464"/>
      <c r="D405" s="1464"/>
      <c r="E405" s="1464"/>
      <c r="F405" s="1464"/>
      <c r="G405" s="1464"/>
      <c r="H405" s="1463"/>
      <c r="I405" s="1464"/>
      <c r="J405" s="1464"/>
      <c r="K405" s="1464"/>
      <c r="L405" s="1464"/>
      <c r="M405" s="1464"/>
      <c r="N405" s="1464"/>
      <c r="O405" s="1464"/>
      <c r="P405" s="1464"/>
      <c r="Q405" s="1464"/>
      <c r="R405" s="1464"/>
      <c r="S405" s="1464"/>
      <c r="T405" s="1464"/>
      <c r="U405" s="1464"/>
      <c r="V405" s="1464"/>
      <c r="W405" s="1464"/>
      <c r="X405" s="1464"/>
      <c r="Y405" s="1464"/>
      <c r="Z405" s="1464"/>
      <c r="AA405" s="1464"/>
    </row>
    <row r="406" spans="1:27" ht="14.5">
      <c r="A406" s="1464"/>
      <c r="B406" s="1464"/>
      <c r="C406" s="1464"/>
      <c r="D406" s="1464"/>
      <c r="E406" s="1464"/>
      <c r="F406" s="1464"/>
      <c r="G406" s="1464"/>
      <c r="H406" s="1463"/>
      <c r="I406" s="1464"/>
      <c r="J406" s="1464"/>
      <c r="K406" s="1464"/>
      <c r="L406" s="1464"/>
      <c r="M406" s="1464"/>
      <c r="N406" s="1464"/>
      <c r="O406" s="1464"/>
      <c r="P406" s="1464"/>
      <c r="Q406" s="1464"/>
      <c r="R406" s="1464"/>
      <c r="S406" s="1464"/>
      <c r="T406" s="1464"/>
      <c r="U406" s="1464"/>
      <c r="V406" s="1464"/>
      <c r="W406" s="1464"/>
      <c r="X406" s="1464"/>
      <c r="Y406" s="1464"/>
      <c r="Z406" s="1464"/>
      <c r="AA406" s="1464"/>
    </row>
    <row r="407" spans="1:27" ht="14.5">
      <c r="A407" s="1464"/>
      <c r="B407" s="1464"/>
      <c r="C407" s="1464"/>
      <c r="D407" s="1464"/>
      <c r="E407" s="1464"/>
      <c r="F407" s="1464"/>
      <c r="G407" s="1464"/>
      <c r="H407" s="1463"/>
      <c r="I407" s="1464"/>
      <c r="J407" s="1464"/>
      <c r="K407" s="1464"/>
      <c r="L407" s="1464"/>
      <c r="M407" s="1464"/>
      <c r="N407" s="1464"/>
      <c r="O407" s="1464"/>
      <c r="P407" s="1464"/>
      <c r="Q407" s="1464"/>
      <c r="R407" s="1464"/>
      <c r="S407" s="1464"/>
      <c r="T407" s="1464"/>
      <c r="U407" s="1464"/>
      <c r="V407" s="1464"/>
      <c r="W407" s="1464"/>
      <c r="X407" s="1464"/>
      <c r="Y407" s="1464"/>
      <c r="Z407" s="1464"/>
      <c r="AA407" s="1464"/>
    </row>
    <row r="408" spans="1:27" ht="14.5">
      <c r="A408" s="1464"/>
      <c r="B408" s="1464"/>
      <c r="C408" s="1464"/>
      <c r="D408" s="1464"/>
      <c r="E408" s="1464"/>
      <c r="F408" s="1464"/>
      <c r="G408" s="1464"/>
      <c r="H408" s="1463"/>
      <c r="I408" s="1464"/>
      <c r="J408" s="1464"/>
      <c r="K408" s="1464"/>
      <c r="L408" s="1464"/>
      <c r="M408" s="1464"/>
      <c r="N408" s="1464"/>
      <c r="O408" s="1464"/>
      <c r="P408" s="1464"/>
      <c r="Q408" s="1464"/>
      <c r="R408" s="1464"/>
      <c r="S408" s="1464"/>
      <c r="T408" s="1464"/>
      <c r="U408" s="1464"/>
      <c r="V408" s="1464"/>
      <c r="W408" s="1464"/>
      <c r="X408" s="1464"/>
      <c r="Y408" s="1464"/>
      <c r="Z408" s="1464"/>
      <c r="AA408" s="1464"/>
    </row>
    <row r="409" spans="1:27" ht="14.5">
      <c r="A409" s="1464"/>
      <c r="B409" s="1464"/>
      <c r="C409" s="1464"/>
      <c r="D409" s="1464"/>
      <c r="E409" s="1464"/>
      <c r="F409" s="1464"/>
      <c r="G409" s="1464"/>
      <c r="H409" s="1463"/>
      <c r="I409" s="1464"/>
      <c r="J409" s="1464"/>
      <c r="K409" s="1464"/>
      <c r="L409" s="1464"/>
      <c r="M409" s="1464"/>
      <c r="N409" s="1464"/>
      <c r="O409" s="1464"/>
      <c r="P409" s="1464"/>
      <c r="Q409" s="1464"/>
      <c r="R409" s="1464"/>
      <c r="S409" s="1464"/>
      <c r="T409" s="1464"/>
      <c r="U409" s="1464"/>
      <c r="V409" s="1464"/>
      <c r="W409" s="1464"/>
      <c r="X409" s="1464"/>
      <c r="Y409" s="1464"/>
      <c r="Z409" s="1464"/>
      <c r="AA409" s="1464"/>
    </row>
    <row r="410" spans="1:27" ht="14.5">
      <c r="A410" s="1464"/>
      <c r="B410" s="1464"/>
      <c r="C410" s="1464"/>
      <c r="D410" s="1464"/>
      <c r="E410" s="1464"/>
      <c r="F410" s="1464"/>
      <c r="G410" s="1464"/>
      <c r="H410" s="1463"/>
      <c r="I410" s="1464"/>
      <c r="J410" s="1464"/>
      <c r="K410" s="1464"/>
      <c r="L410" s="1464"/>
      <c r="M410" s="1464"/>
      <c r="N410" s="1464"/>
      <c r="O410" s="1464"/>
      <c r="P410" s="1464"/>
      <c r="Q410" s="1464"/>
      <c r="R410" s="1464"/>
      <c r="S410" s="1464"/>
      <c r="T410" s="1464"/>
      <c r="U410" s="1464"/>
      <c r="V410" s="1464"/>
      <c r="W410" s="1464"/>
      <c r="X410" s="1464"/>
      <c r="Y410" s="1464"/>
      <c r="Z410" s="1464"/>
      <c r="AA410" s="1464"/>
    </row>
    <row r="411" spans="1:27" ht="14.5">
      <c r="A411" s="1464"/>
      <c r="B411" s="1464"/>
      <c r="C411" s="1464"/>
      <c r="D411" s="1464"/>
      <c r="E411" s="1464"/>
      <c r="F411" s="1464"/>
      <c r="G411" s="1464"/>
      <c r="H411" s="1463"/>
      <c r="I411" s="1464"/>
      <c r="J411" s="1464"/>
      <c r="K411" s="1464"/>
      <c r="L411" s="1464"/>
      <c r="M411" s="1464"/>
      <c r="N411" s="1464"/>
      <c r="O411" s="1464"/>
      <c r="P411" s="1464"/>
      <c r="Q411" s="1464"/>
      <c r="R411" s="1464"/>
      <c r="S411" s="1464"/>
      <c r="T411" s="1464"/>
      <c r="U411" s="1464"/>
      <c r="V411" s="1464"/>
      <c r="W411" s="1464"/>
      <c r="X411" s="1464"/>
      <c r="Y411" s="1464"/>
      <c r="Z411" s="1464"/>
      <c r="AA411" s="1464"/>
    </row>
    <row r="412" spans="1:27" ht="14.5">
      <c r="A412" s="1464"/>
      <c r="B412" s="1464"/>
      <c r="C412" s="1464"/>
      <c r="D412" s="1464"/>
      <c r="E412" s="1464"/>
      <c r="F412" s="1464"/>
      <c r="G412" s="1464"/>
      <c r="H412" s="1463"/>
      <c r="I412" s="1464"/>
      <c r="J412" s="1464"/>
      <c r="K412" s="1464"/>
      <c r="L412" s="1464"/>
      <c r="M412" s="1464"/>
      <c r="N412" s="1464"/>
      <c r="O412" s="1464"/>
      <c r="P412" s="1464"/>
      <c r="Q412" s="1464"/>
      <c r="R412" s="1464"/>
      <c r="S412" s="1464"/>
      <c r="T412" s="1464"/>
      <c r="U412" s="1464"/>
      <c r="V412" s="1464"/>
      <c r="W412" s="1464"/>
      <c r="X412" s="1464"/>
      <c r="Y412" s="1464"/>
      <c r="Z412" s="1464"/>
      <c r="AA412" s="1464"/>
    </row>
    <row r="413" spans="1:27" ht="14.5">
      <c r="A413" s="1464"/>
      <c r="B413" s="1464"/>
      <c r="C413" s="1464"/>
      <c r="D413" s="1464"/>
      <c r="E413" s="1464"/>
      <c r="F413" s="1464"/>
      <c r="G413" s="1464"/>
      <c r="H413" s="1463"/>
      <c r="I413" s="1464"/>
      <c r="J413" s="1464"/>
      <c r="K413" s="1464"/>
      <c r="L413" s="1464"/>
      <c r="M413" s="1464"/>
      <c r="N413" s="1464"/>
      <c r="O413" s="1464"/>
      <c r="P413" s="1464"/>
      <c r="Q413" s="1464"/>
      <c r="R413" s="1464"/>
      <c r="S413" s="1464"/>
      <c r="T413" s="1464"/>
      <c r="U413" s="1464"/>
      <c r="V413" s="1464"/>
      <c r="W413" s="1464"/>
      <c r="X413" s="1464"/>
      <c r="Y413" s="1464"/>
      <c r="Z413" s="1464"/>
      <c r="AA413" s="1464"/>
    </row>
    <row r="414" spans="1:27" ht="14.5">
      <c r="A414" s="1464"/>
      <c r="B414" s="1464"/>
      <c r="C414" s="1464"/>
      <c r="D414" s="1464"/>
      <c r="E414" s="1464"/>
      <c r="F414" s="1464"/>
      <c r="G414" s="1464"/>
      <c r="H414" s="1463"/>
      <c r="I414" s="1464"/>
      <c r="J414" s="1464"/>
      <c r="K414" s="1464"/>
      <c r="L414" s="1464"/>
      <c r="M414" s="1464"/>
      <c r="N414" s="1464"/>
      <c r="O414" s="1464"/>
      <c r="P414" s="1464"/>
      <c r="Q414" s="1464"/>
      <c r="R414" s="1464"/>
      <c r="S414" s="1464"/>
      <c r="T414" s="1464"/>
      <c r="U414" s="1464"/>
      <c r="V414" s="1464"/>
      <c r="W414" s="1464"/>
      <c r="X414" s="1464"/>
      <c r="Y414" s="1464"/>
      <c r="Z414" s="1464"/>
      <c r="AA414" s="1464"/>
    </row>
    <row r="415" spans="1:27" ht="14.5">
      <c r="A415" s="1464"/>
      <c r="B415" s="1464"/>
      <c r="C415" s="1464"/>
      <c r="D415" s="1464"/>
      <c r="E415" s="1464"/>
      <c r="F415" s="1464"/>
      <c r="G415" s="1464"/>
      <c r="H415" s="1463"/>
      <c r="I415" s="1464"/>
      <c r="J415" s="1464"/>
      <c r="K415" s="1464"/>
      <c r="L415" s="1464"/>
      <c r="M415" s="1464"/>
      <c r="N415" s="1464"/>
      <c r="O415" s="1464"/>
      <c r="P415" s="1464"/>
      <c r="Q415" s="1464"/>
      <c r="R415" s="1464"/>
      <c r="S415" s="1464"/>
      <c r="T415" s="1464"/>
      <c r="U415" s="1464"/>
      <c r="V415" s="1464"/>
      <c r="W415" s="1464"/>
      <c r="X415" s="1464"/>
      <c r="Y415" s="1464"/>
      <c r="Z415" s="1464"/>
      <c r="AA415" s="1464"/>
    </row>
    <row r="416" spans="1:27" ht="14.5">
      <c r="A416" s="1464"/>
      <c r="B416" s="1464"/>
      <c r="C416" s="1464"/>
      <c r="D416" s="1464"/>
      <c r="E416" s="1464"/>
      <c r="F416" s="1464"/>
      <c r="G416" s="1464"/>
      <c r="H416" s="1463"/>
      <c r="I416" s="1464"/>
      <c r="J416" s="1464"/>
      <c r="K416" s="1464"/>
      <c r="L416" s="1464"/>
      <c r="M416" s="1464"/>
      <c r="N416" s="1464"/>
      <c r="O416" s="1464"/>
      <c r="P416" s="1464"/>
      <c r="Q416" s="1464"/>
      <c r="R416" s="1464"/>
      <c r="S416" s="1464"/>
      <c r="T416" s="1464"/>
      <c r="U416" s="1464"/>
      <c r="V416" s="1464"/>
      <c r="W416" s="1464"/>
      <c r="X416" s="1464"/>
      <c r="Y416" s="1464"/>
      <c r="Z416" s="1464"/>
      <c r="AA416" s="1464"/>
    </row>
    <row r="417" spans="1:27" ht="14.5">
      <c r="A417" s="1464"/>
      <c r="B417" s="1464"/>
      <c r="C417" s="1464"/>
      <c r="D417" s="1464"/>
      <c r="E417" s="1464"/>
      <c r="F417" s="1464"/>
      <c r="G417" s="1464"/>
      <c r="H417" s="1463"/>
      <c r="I417" s="1464"/>
      <c r="J417" s="1464"/>
      <c r="K417" s="1464"/>
      <c r="L417" s="1464"/>
      <c r="M417" s="1464"/>
      <c r="N417" s="1464"/>
      <c r="O417" s="1464"/>
      <c r="P417" s="1464"/>
      <c r="Q417" s="1464"/>
      <c r="R417" s="1464"/>
      <c r="S417" s="1464"/>
      <c r="T417" s="1464"/>
      <c r="U417" s="1464"/>
      <c r="V417" s="1464"/>
      <c r="W417" s="1464"/>
      <c r="X417" s="1464"/>
      <c r="Y417" s="1464"/>
      <c r="Z417" s="1464"/>
      <c r="AA417" s="1464"/>
    </row>
    <row r="418" spans="1:27" ht="14.5">
      <c r="A418" s="1464"/>
      <c r="B418" s="1464"/>
      <c r="C418" s="1464"/>
      <c r="D418" s="1464"/>
      <c r="E418" s="1464"/>
      <c r="F418" s="1464"/>
      <c r="G418" s="1464"/>
      <c r="H418" s="1463"/>
      <c r="I418" s="1464"/>
      <c r="J418" s="1464"/>
      <c r="K418" s="1464"/>
      <c r="L418" s="1464"/>
      <c r="M418" s="1464"/>
      <c r="N418" s="1464"/>
      <c r="O418" s="1464"/>
      <c r="P418" s="1464"/>
      <c r="Q418" s="1464"/>
      <c r="R418" s="1464"/>
      <c r="S418" s="1464"/>
      <c r="T418" s="1464"/>
      <c r="U418" s="1464"/>
      <c r="V418" s="1464"/>
      <c r="W418" s="1464"/>
      <c r="X418" s="1464"/>
      <c r="Y418" s="1464"/>
      <c r="Z418" s="1464"/>
      <c r="AA418" s="1464"/>
    </row>
    <row r="419" spans="1:27" ht="14.5">
      <c r="A419" s="1464"/>
      <c r="B419" s="1464"/>
      <c r="C419" s="1464"/>
      <c r="D419" s="1464"/>
      <c r="E419" s="1464"/>
      <c r="F419" s="1464"/>
      <c r="G419" s="1464"/>
      <c r="H419" s="1463"/>
      <c r="I419" s="1464"/>
      <c r="J419" s="1464"/>
      <c r="K419" s="1464"/>
      <c r="L419" s="1464"/>
      <c r="M419" s="1464"/>
      <c r="N419" s="1464"/>
      <c r="O419" s="1464"/>
      <c r="P419" s="1464"/>
      <c r="Q419" s="1464"/>
      <c r="R419" s="1464"/>
      <c r="S419" s="1464"/>
      <c r="T419" s="1464"/>
      <c r="U419" s="1464"/>
      <c r="V419" s="1464"/>
      <c r="W419" s="1464"/>
      <c r="X419" s="1464"/>
      <c r="Y419" s="1464"/>
      <c r="Z419" s="1464"/>
      <c r="AA419" s="1464"/>
    </row>
    <row r="420" spans="1:27" ht="14.5">
      <c r="A420" s="1464"/>
      <c r="B420" s="1464"/>
      <c r="C420" s="1464"/>
      <c r="D420" s="1464"/>
      <c r="E420" s="1464"/>
      <c r="F420" s="1464"/>
      <c r="G420" s="1464"/>
      <c r="H420" s="1463"/>
      <c r="I420" s="1464"/>
      <c r="J420" s="1464"/>
      <c r="K420" s="1464"/>
      <c r="L420" s="1464"/>
      <c r="M420" s="1464"/>
      <c r="N420" s="1464"/>
      <c r="O420" s="1464"/>
      <c r="P420" s="1464"/>
      <c r="Q420" s="1464"/>
      <c r="R420" s="1464"/>
      <c r="S420" s="1464"/>
      <c r="T420" s="1464"/>
      <c r="U420" s="1464"/>
      <c r="V420" s="1464"/>
      <c r="W420" s="1464"/>
      <c r="X420" s="1464"/>
      <c r="Y420" s="1464"/>
      <c r="Z420" s="1464"/>
      <c r="AA420" s="1464"/>
    </row>
    <row r="421" spans="1:27" ht="14.5">
      <c r="A421" s="1464"/>
      <c r="B421" s="1464"/>
      <c r="C421" s="1464"/>
      <c r="D421" s="1464"/>
      <c r="E421" s="1464"/>
      <c r="F421" s="1464"/>
      <c r="G421" s="1464"/>
      <c r="H421" s="1463"/>
      <c r="I421" s="1464"/>
      <c r="J421" s="1464"/>
      <c r="K421" s="1464"/>
      <c r="L421" s="1464"/>
      <c r="M421" s="1464"/>
      <c r="N421" s="1464"/>
      <c r="O421" s="1464"/>
      <c r="P421" s="1464"/>
      <c r="Q421" s="1464"/>
      <c r="R421" s="1464"/>
      <c r="S421" s="1464"/>
      <c r="T421" s="1464"/>
      <c r="U421" s="1464"/>
      <c r="V421" s="1464"/>
      <c r="W421" s="1464"/>
      <c r="X421" s="1464"/>
      <c r="Y421" s="1464"/>
      <c r="Z421" s="1464"/>
      <c r="AA421" s="1464"/>
    </row>
    <row r="422" spans="1:27" ht="14.5">
      <c r="A422" s="1464"/>
      <c r="B422" s="1464"/>
      <c r="C422" s="1464"/>
      <c r="D422" s="1464"/>
      <c r="E422" s="1464"/>
      <c r="F422" s="1464"/>
      <c r="G422" s="1464"/>
      <c r="H422" s="1463"/>
      <c r="I422" s="1464"/>
      <c r="J422" s="1464"/>
      <c r="K422" s="1464"/>
      <c r="L422" s="1464"/>
      <c r="M422" s="1464"/>
      <c r="N422" s="1464"/>
      <c r="O422" s="1464"/>
      <c r="P422" s="1464"/>
      <c r="Q422" s="1464"/>
      <c r="R422" s="1464"/>
      <c r="S422" s="1464"/>
      <c r="T422" s="1464"/>
      <c r="U422" s="1464"/>
      <c r="V422" s="1464"/>
      <c r="W422" s="1464"/>
      <c r="X422" s="1464"/>
      <c r="Y422" s="1464"/>
      <c r="Z422" s="1464"/>
      <c r="AA422" s="1464"/>
    </row>
    <row r="423" spans="1:27" ht="14.5">
      <c r="A423" s="1464"/>
      <c r="B423" s="1464"/>
      <c r="C423" s="1464"/>
      <c r="D423" s="1464"/>
      <c r="E423" s="1464"/>
      <c r="F423" s="1464"/>
      <c r="G423" s="1464"/>
      <c r="H423" s="1463"/>
      <c r="I423" s="1464"/>
      <c r="J423" s="1464"/>
      <c r="K423" s="1464"/>
      <c r="L423" s="1464"/>
      <c r="M423" s="1464"/>
      <c r="N423" s="1464"/>
      <c r="O423" s="1464"/>
      <c r="P423" s="1464"/>
      <c r="Q423" s="1464"/>
      <c r="R423" s="1464"/>
      <c r="S423" s="1464"/>
      <c r="T423" s="1464"/>
      <c r="U423" s="1464"/>
      <c r="V423" s="1464"/>
      <c r="W423" s="1464"/>
      <c r="X423" s="1464"/>
      <c r="Y423" s="1464"/>
      <c r="Z423" s="1464"/>
      <c r="AA423" s="1464"/>
    </row>
    <row r="424" spans="1:27" ht="14.5">
      <c r="A424" s="1464"/>
      <c r="B424" s="1464"/>
      <c r="C424" s="1464"/>
      <c r="D424" s="1464"/>
      <c r="E424" s="1464"/>
      <c r="F424" s="1464"/>
      <c r="G424" s="1464"/>
      <c r="H424" s="1463"/>
      <c r="I424" s="1464"/>
      <c r="J424" s="1464"/>
      <c r="K424" s="1464"/>
      <c r="L424" s="1464"/>
      <c r="M424" s="1464"/>
      <c r="N424" s="1464"/>
      <c r="O424" s="1464"/>
      <c r="P424" s="1464"/>
      <c r="Q424" s="1464"/>
      <c r="R424" s="1464"/>
      <c r="S424" s="1464"/>
      <c r="T424" s="1464"/>
      <c r="U424" s="1464"/>
      <c r="V424" s="1464"/>
      <c r="W424" s="1464"/>
      <c r="X424" s="1464"/>
      <c r="Y424" s="1464"/>
      <c r="Z424" s="1464"/>
      <c r="AA424" s="1464"/>
    </row>
    <row r="425" spans="1:27" ht="14.5">
      <c r="A425" s="1464"/>
      <c r="B425" s="1464"/>
      <c r="C425" s="1464"/>
      <c r="D425" s="1464"/>
      <c r="E425" s="1464"/>
      <c r="F425" s="1464"/>
      <c r="G425" s="1464"/>
      <c r="H425" s="1463"/>
      <c r="I425" s="1464"/>
      <c r="J425" s="1464"/>
      <c r="K425" s="1464"/>
      <c r="L425" s="1464"/>
      <c r="M425" s="1464"/>
      <c r="N425" s="1464"/>
      <c r="O425" s="1464"/>
      <c r="P425" s="1464"/>
      <c r="Q425" s="1464"/>
      <c r="R425" s="1464"/>
      <c r="S425" s="1464"/>
      <c r="T425" s="1464"/>
      <c r="U425" s="1464"/>
      <c r="V425" s="1464"/>
      <c r="W425" s="1464"/>
      <c r="X425" s="1464"/>
      <c r="Y425" s="1464"/>
      <c r="Z425" s="1464"/>
      <c r="AA425" s="1464"/>
    </row>
    <row r="426" spans="1:27" ht="14.5">
      <c r="A426" s="1464"/>
      <c r="B426" s="1464"/>
      <c r="C426" s="1464"/>
      <c r="D426" s="1464"/>
      <c r="E426" s="1464"/>
      <c r="F426" s="1464"/>
      <c r="G426" s="1464"/>
      <c r="H426" s="1463"/>
      <c r="I426" s="1464"/>
      <c r="J426" s="1464"/>
      <c r="K426" s="1464"/>
      <c r="L426" s="1464"/>
      <c r="M426" s="1464"/>
      <c r="N426" s="1464"/>
      <c r="O426" s="1464"/>
      <c r="P426" s="1464"/>
      <c r="Q426" s="1464"/>
      <c r="R426" s="1464"/>
      <c r="S426" s="1464"/>
      <c r="T426" s="1464"/>
      <c r="U426" s="1464"/>
      <c r="V426" s="1464"/>
      <c r="W426" s="1464"/>
      <c r="X426" s="1464"/>
      <c r="Y426" s="1464"/>
      <c r="Z426" s="1464"/>
      <c r="AA426" s="1464"/>
    </row>
    <row r="427" spans="1:27" ht="14.5">
      <c r="A427" s="1464"/>
      <c r="B427" s="1464"/>
      <c r="C427" s="1464"/>
      <c r="D427" s="1464"/>
      <c r="E427" s="1464"/>
      <c r="F427" s="1464"/>
      <c r="G427" s="1464"/>
      <c r="H427" s="1463"/>
      <c r="I427" s="1464"/>
      <c r="J427" s="1464"/>
      <c r="K427" s="1464"/>
      <c r="L427" s="1464"/>
      <c r="M427" s="1464"/>
      <c r="N427" s="1464"/>
      <c r="O427" s="1464"/>
      <c r="P427" s="1464"/>
      <c r="Q427" s="1464"/>
      <c r="R427" s="1464"/>
      <c r="S427" s="1464"/>
      <c r="T427" s="1464"/>
      <c r="U427" s="1464"/>
      <c r="V427" s="1464"/>
      <c r="W427" s="1464"/>
      <c r="X427" s="1464"/>
      <c r="Y427" s="1464"/>
      <c r="Z427" s="1464"/>
      <c r="AA427" s="1464"/>
    </row>
    <row r="428" spans="1:27" ht="14.5">
      <c r="A428" s="1464"/>
      <c r="B428" s="1464"/>
      <c r="C428" s="1464"/>
      <c r="D428" s="1464"/>
      <c r="E428" s="1464"/>
      <c r="F428" s="1464"/>
      <c r="G428" s="1464"/>
      <c r="H428" s="1463"/>
      <c r="I428" s="1464"/>
      <c r="J428" s="1464"/>
      <c r="K428" s="1464"/>
      <c r="L428" s="1464"/>
      <c r="M428" s="1464"/>
      <c r="N428" s="1464"/>
      <c r="O428" s="1464"/>
      <c r="P428" s="1464"/>
      <c r="Q428" s="1464"/>
      <c r="R428" s="1464"/>
      <c r="S428" s="1464"/>
      <c r="T428" s="1464"/>
      <c r="U428" s="1464"/>
      <c r="V428" s="1464"/>
      <c r="W428" s="1464"/>
      <c r="X428" s="1464"/>
      <c r="Y428" s="1464"/>
      <c r="Z428" s="1464"/>
      <c r="AA428" s="1464"/>
    </row>
    <row r="429" spans="1:27" ht="14.5">
      <c r="A429" s="1464"/>
      <c r="B429" s="1464"/>
      <c r="C429" s="1464"/>
      <c r="D429" s="1464"/>
      <c r="E429" s="1464"/>
      <c r="F429" s="1464"/>
      <c r="G429" s="1464"/>
      <c r="H429" s="1463"/>
      <c r="I429" s="1464"/>
      <c r="J429" s="1464"/>
      <c r="K429" s="1464"/>
      <c r="L429" s="1464"/>
      <c r="M429" s="1464"/>
      <c r="N429" s="1464"/>
      <c r="O429" s="1464"/>
      <c r="P429" s="1464"/>
      <c r="Q429" s="1464"/>
      <c r="R429" s="1464"/>
      <c r="S429" s="1464"/>
      <c r="T429" s="1464"/>
      <c r="U429" s="1464"/>
      <c r="V429" s="1464"/>
      <c r="W429" s="1464"/>
      <c r="X429" s="1464"/>
      <c r="Y429" s="1464"/>
      <c r="Z429" s="1464"/>
      <c r="AA429" s="1464"/>
    </row>
    <row r="430" spans="1:27" ht="14.5">
      <c r="A430" s="1464"/>
      <c r="B430" s="1464"/>
      <c r="C430" s="1464"/>
      <c r="D430" s="1464"/>
      <c r="E430" s="1464"/>
      <c r="F430" s="1464"/>
      <c r="G430" s="1464"/>
      <c r="H430" s="1463"/>
      <c r="I430" s="1464"/>
      <c r="J430" s="1464"/>
      <c r="K430" s="1464"/>
      <c r="L430" s="1464"/>
      <c r="M430" s="1464"/>
      <c r="N430" s="1464"/>
      <c r="O430" s="1464"/>
      <c r="P430" s="1464"/>
      <c r="Q430" s="1464"/>
      <c r="R430" s="1464"/>
      <c r="S430" s="1464"/>
      <c r="T430" s="1464"/>
      <c r="U430" s="1464"/>
      <c r="V430" s="1464"/>
      <c r="W430" s="1464"/>
      <c r="X430" s="1464"/>
      <c r="Y430" s="1464"/>
      <c r="Z430" s="1464"/>
      <c r="AA430" s="1464"/>
    </row>
    <row r="431" spans="1:27" ht="14.5">
      <c r="A431" s="1464"/>
      <c r="B431" s="1464"/>
      <c r="C431" s="1464"/>
      <c r="D431" s="1464"/>
      <c r="E431" s="1464"/>
      <c r="F431" s="1464"/>
      <c r="G431" s="1464"/>
      <c r="H431" s="1463"/>
      <c r="I431" s="1464"/>
      <c r="J431" s="1464"/>
      <c r="K431" s="1464"/>
      <c r="L431" s="1464"/>
      <c r="M431" s="1464"/>
      <c r="N431" s="1464"/>
      <c r="O431" s="1464"/>
      <c r="P431" s="1464"/>
      <c r="Q431" s="1464"/>
      <c r="R431" s="1464"/>
      <c r="S431" s="1464"/>
      <c r="T431" s="1464"/>
      <c r="U431" s="1464"/>
      <c r="V431" s="1464"/>
      <c r="W431" s="1464"/>
      <c r="X431" s="1464"/>
      <c r="Y431" s="1464"/>
      <c r="Z431" s="1464"/>
      <c r="AA431" s="1464"/>
    </row>
    <row r="432" spans="1:27" ht="14.5">
      <c r="A432" s="1464"/>
      <c r="B432" s="1464"/>
      <c r="C432" s="1464"/>
      <c r="D432" s="1464"/>
      <c r="E432" s="1464"/>
      <c r="F432" s="1464"/>
      <c r="G432" s="1464"/>
      <c r="H432" s="1463"/>
      <c r="I432" s="1464"/>
      <c r="J432" s="1464"/>
      <c r="K432" s="1464"/>
      <c r="L432" s="1464"/>
      <c r="M432" s="1464"/>
      <c r="N432" s="1464"/>
      <c r="O432" s="1464"/>
      <c r="P432" s="1464"/>
      <c r="Q432" s="1464"/>
      <c r="R432" s="1464"/>
      <c r="S432" s="1464"/>
      <c r="T432" s="1464"/>
      <c r="U432" s="1464"/>
      <c r="V432" s="1464"/>
      <c r="W432" s="1464"/>
      <c r="X432" s="1464"/>
      <c r="Y432" s="1464"/>
      <c r="Z432" s="1464"/>
      <c r="AA432" s="1464"/>
    </row>
    <row r="433" spans="1:27" ht="14.5">
      <c r="A433" s="1464"/>
      <c r="B433" s="1464"/>
      <c r="C433" s="1464"/>
      <c r="D433" s="1464"/>
      <c r="E433" s="1464"/>
      <c r="F433" s="1464"/>
      <c r="G433" s="1464"/>
      <c r="H433" s="1463"/>
      <c r="I433" s="1464"/>
      <c r="J433" s="1464"/>
      <c r="K433" s="1464"/>
      <c r="L433" s="1464"/>
      <c r="M433" s="1464"/>
      <c r="N433" s="1464"/>
      <c r="O433" s="1464"/>
      <c r="P433" s="1464"/>
      <c r="Q433" s="1464"/>
      <c r="R433" s="1464"/>
      <c r="S433" s="1464"/>
      <c r="T433" s="1464"/>
      <c r="U433" s="1464"/>
      <c r="V433" s="1464"/>
      <c r="W433" s="1464"/>
      <c r="X433" s="1464"/>
      <c r="Y433" s="1464"/>
      <c r="Z433" s="1464"/>
      <c r="AA433" s="1464"/>
    </row>
    <row r="434" spans="1:27" ht="14.5">
      <c r="A434" s="1464"/>
      <c r="B434" s="1464"/>
      <c r="C434" s="1464"/>
      <c r="D434" s="1464"/>
      <c r="E434" s="1464"/>
      <c r="F434" s="1464"/>
      <c r="G434" s="1464"/>
      <c r="H434" s="1463"/>
      <c r="I434" s="1464"/>
      <c r="J434" s="1464"/>
      <c r="K434" s="1464"/>
      <c r="L434" s="1464"/>
      <c r="M434" s="1464"/>
      <c r="N434" s="1464"/>
      <c r="O434" s="1464"/>
      <c r="P434" s="1464"/>
      <c r="Q434" s="1464"/>
      <c r="R434" s="1464"/>
      <c r="S434" s="1464"/>
      <c r="T434" s="1464"/>
      <c r="U434" s="1464"/>
      <c r="V434" s="1464"/>
      <c r="W434" s="1464"/>
      <c r="X434" s="1464"/>
      <c r="Y434" s="1464"/>
      <c r="Z434" s="1464"/>
      <c r="AA434" s="1464"/>
    </row>
    <row r="435" spans="1:27" ht="14.5">
      <c r="A435" s="1464"/>
      <c r="B435" s="1464"/>
      <c r="C435" s="1464"/>
      <c r="D435" s="1464"/>
      <c r="E435" s="1464"/>
      <c r="F435" s="1464"/>
      <c r="G435" s="1464"/>
      <c r="H435" s="1463"/>
      <c r="I435" s="1464"/>
      <c r="J435" s="1464"/>
      <c r="K435" s="1464"/>
      <c r="L435" s="1464"/>
      <c r="M435" s="1464"/>
      <c r="N435" s="1464"/>
      <c r="O435" s="1464"/>
      <c r="P435" s="1464"/>
      <c r="Q435" s="1464"/>
      <c r="R435" s="1464"/>
      <c r="S435" s="1464"/>
      <c r="T435" s="1464"/>
      <c r="U435" s="1464"/>
      <c r="V435" s="1464"/>
      <c r="W435" s="1464"/>
      <c r="X435" s="1464"/>
      <c r="Y435" s="1464"/>
      <c r="Z435" s="1464"/>
      <c r="AA435" s="1464"/>
    </row>
    <row r="436" spans="1:27" ht="14.5">
      <c r="A436" s="1464"/>
      <c r="B436" s="1464"/>
      <c r="C436" s="1464"/>
      <c r="D436" s="1464"/>
      <c r="E436" s="1464"/>
      <c r="F436" s="1464"/>
      <c r="G436" s="1464"/>
      <c r="H436" s="1463"/>
      <c r="I436" s="1464"/>
      <c r="J436" s="1464"/>
      <c r="K436" s="1464"/>
      <c r="L436" s="1464"/>
      <c r="M436" s="1464"/>
      <c r="N436" s="1464"/>
      <c r="O436" s="1464"/>
      <c r="P436" s="1464"/>
      <c r="Q436" s="1464"/>
      <c r="R436" s="1464"/>
      <c r="S436" s="1464"/>
      <c r="T436" s="1464"/>
      <c r="U436" s="1464"/>
      <c r="V436" s="1464"/>
      <c r="W436" s="1464"/>
      <c r="X436" s="1464"/>
      <c r="Y436" s="1464"/>
      <c r="Z436" s="1464"/>
      <c r="AA436" s="1464"/>
    </row>
    <row r="437" spans="1:27" ht="14.5">
      <c r="A437" s="1464"/>
      <c r="B437" s="1464"/>
      <c r="C437" s="1464"/>
      <c r="D437" s="1464"/>
      <c r="E437" s="1464"/>
      <c r="F437" s="1464"/>
      <c r="G437" s="1464"/>
      <c r="H437" s="1463"/>
      <c r="I437" s="1464"/>
      <c r="J437" s="1464"/>
      <c r="K437" s="1464"/>
      <c r="L437" s="1464"/>
      <c r="M437" s="1464"/>
      <c r="N437" s="1464"/>
      <c r="O437" s="1464"/>
      <c r="P437" s="1464"/>
      <c r="Q437" s="1464"/>
      <c r="R437" s="1464"/>
      <c r="S437" s="1464"/>
      <c r="T437" s="1464"/>
      <c r="U437" s="1464"/>
      <c r="V437" s="1464"/>
      <c r="W437" s="1464"/>
      <c r="X437" s="1464"/>
      <c r="Y437" s="1464"/>
      <c r="Z437" s="1464"/>
      <c r="AA437" s="1464"/>
    </row>
    <row r="438" spans="1:27" ht="14.5">
      <c r="A438" s="1464"/>
      <c r="B438" s="1464"/>
      <c r="C438" s="1464"/>
      <c r="D438" s="1464"/>
      <c r="E438" s="1464"/>
      <c r="F438" s="1464"/>
      <c r="G438" s="1464"/>
      <c r="H438" s="1463"/>
      <c r="I438" s="1464"/>
      <c r="J438" s="1464"/>
      <c r="K438" s="1464"/>
      <c r="L438" s="1464"/>
      <c r="M438" s="1464"/>
      <c r="N438" s="1464"/>
      <c r="O438" s="1464"/>
      <c r="P438" s="1464"/>
      <c r="Q438" s="1464"/>
      <c r="R438" s="1464"/>
      <c r="S438" s="1464"/>
      <c r="T438" s="1464"/>
      <c r="U438" s="1464"/>
      <c r="V438" s="1464"/>
      <c r="W438" s="1464"/>
      <c r="X438" s="1464"/>
      <c r="Y438" s="1464"/>
      <c r="Z438" s="1464"/>
      <c r="AA438" s="1464"/>
    </row>
    <row r="439" spans="1:27" ht="14.5">
      <c r="A439" s="1464"/>
      <c r="B439" s="1464"/>
      <c r="C439" s="1464"/>
      <c r="D439" s="1464"/>
      <c r="E439" s="1464"/>
      <c r="F439" s="1464"/>
      <c r="G439" s="1464"/>
      <c r="H439" s="1463"/>
      <c r="I439" s="1464"/>
      <c r="J439" s="1464"/>
      <c r="K439" s="1464"/>
      <c r="L439" s="1464"/>
      <c r="M439" s="1464"/>
      <c r="N439" s="1464"/>
      <c r="O439" s="1464"/>
      <c r="P439" s="1464"/>
      <c r="Q439" s="1464"/>
      <c r="R439" s="1464"/>
      <c r="S439" s="1464"/>
      <c r="T439" s="1464"/>
      <c r="U439" s="1464"/>
      <c r="V439" s="1464"/>
      <c r="W439" s="1464"/>
      <c r="X439" s="1464"/>
      <c r="Y439" s="1464"/>
      <c r="Z439" s="1464"/>
      <c r="AA439" s="1464"/>
    </row>
    <row r="440" spans="1:27" ht="14.5">
      <c r="A440" s="1464"/>
      <c r="B440" s="1464"/>
      <c r="C440" s="1464"/>
      <c r="D440" s="1464"/>
      <c r="E440" s="1464"/>
      <c r="F440" s="1464"/>
      <c r="G440" s="1464"/>
      <c r="H440" s="1463"/>
      <c r="I440" s="1464"/>
      <c r="J440" s="1464"/>
      <c r="K440" s="1464"/>
      <c r="L440" s="1464"/>
      <c r="M440" s="1464"/>
      <c r="N440" s="1464"/>
      <c r="O440" s="1464"/>
      <c r="P440" s="1464"/>
      <c r="Q440" s="1464"/>
      <c r="R440" s="1464"/>
      <c r="S440" s="1464"/>
      <c r="T440" s="1464"/>
      <c r="U440" s="1464"/>
      <c r="V440" s="1464"/>
      <c r="W440" s="1464"/>
      <c r="X440" s="1464"/>
      <c r="Y440" s="1464"/>
      <c r="Z440" s="1464"/>
      <c r="AA440" s="1464"/>
    </row>
    <row r="441" spans="1:27" ht="14.5">
      <c r="A441" s="1464"/>
      <c r="B441" s="1464"/>
      <c r="C441" s="1464"/>
      <c r="D441" s="1464"/>
      <c r="E441" s="1464"/>
      <c r="F441" s="1464"/>
      <c r="G441" s="1464"/>
      <c r="H441" s="1463"/>
      <c r="I441" s="1464"/>
      <c r="J441" s="1464"/>
      <c r="K441" s="1464"/>
      <c r="L441" s="1464"/>
      <c r="M441" s="1464"/>
      <c r="N441" s="1464"/>
      <c r="O441" s="1464"/>
      <c r="P441" s="1464"/>
      <c r="Q441" s="1464"/>
      <c r="R441" s="1464"/>
      <c r="S441" s="1464"/>
      <c r="T441" s="1464"/>
      <c r="U441" s="1464"/>
      <c r="V441" s="1464"/>
      <c r="W441" s="1464"/>
      <c r="X441" s="1464"/>
      <c r="Y441" s="1464"/>
      <c r="Z441" s="1464"/>
      <c r="AA441" s="1464"/>
    </row>
    <row r="442" spans="1:27" ht="14.5">
      <c r="A442" s="1464"/>
      <c r="B442" s="1464"/>
      <c r="C442" s="1464"/>
      <c r="D442" s="1464"/>
      <c r="E442" s="1464"/>
      <c r="F442" s="1464"/>
      <c r="G442" s="1464"/>
      <c r="H442" s="1463"/>
      <c r="I442" s="1464"/>
      <c r="J442" s="1464"/>
      <c r="K442" s="1464"/>
      <c r="L442" s="1464"/>
      <c r="M442" s="1464"/>
      <c r="N442" s="1464"/>
      <c r="O442" s="1464"/>
      <c r="P442" s="1464"/>
      <c r="Q442" s="1464"/>
      <c r="R442" s="1464"/>
      <c r="S442" s="1464"/>
      <c r="T442" s="1464"/>
      <c r="U442" s="1464"/>
      <c r="V442" s="1464"/>
      <c r="W442" s="1464"/>
      <c r="X442" s="1464"/>
      <c r="Y442" s="1464"/>
      <c r="Z442" s="1464"/>
      <c r="AA442" s="1464"/>
    </row>
    <row r="443" spans="1:27" ht="14.5">
      <c r="A443" s="1464"/>
      <c r="B443" s="1464"/>
      <c r="C443" s="1464"/>
      <c r="D443" s="1464"/>
      <c r="E443" s="1464"/>
      <c r="F443" s="1464"/>
      <c r="G443" s="1464"/>
      <c r="H443" s="1463"/>
      <c r="I443" s="1464"/>
      <c r="J443" s="1464"/>
      <c r="K443" s="1464"/>
      <c r="L443" s="1464"/>
      <c r="M443" s="1464"/>
      <c r="N443" s="1464"/>
      <c r="O443" s="1464"/>
      <c r="P443" s="1464"/>
      <c r="Q443" s="1464"/>
      <c r="R443" s="1464"/>
      <c r="S443" s="1464"/>
      <c r="T443" s="1464"/>
      <c r="U443" s="1464"/>
      <c r="V443" s="1464"/>
      <c r="W443" s="1464"/>
      <c r="X443" s="1464"/>
      <c r="Y443" s="1464"/>
      <c r="Z443" s="1464"/>
      <c r="AA443" s="1464"/>
    </row>
    <row r="444" spans="1:27" ht="14.5">
      <c r="A444" s="1464"/>
      <c r="B444" s="1464"/>
      <c r="C444" s="1464"/>
      <c r="D444" s="1464"/>
      <c r="E444" s="1464"/>
      <c r="F444" s="1464"/>
      <c r="G444" s="1464"/>
      <c r="H444" s="1463"/>
      <c r="I444" s="1464"/>
      <c r="J444" s="1464"/>
      <c r="K444" s="1464"/>
      <c r="L444" s="1464"/>
      <c r="M444" s="1464"/>
      <c r="N444" s="1464"/>
      <c r="O444" s="1464"/>
      <c r="P444" s="1464"/>
      <c r="Q444" s="1464"/>
      <c r="R444" s="1464"/>
      <c r="S444" s="1464"/>
      <c r="T444" s="1464"/>
      <c r="U444" s="1464"/>
      <c r="V444" s="1464"/>
      <c r="W444" s="1464"/>
      <c r="X444" s="1464"/>
      <c r="Y444" s="1464"/>
      <c r="Z444" s="1464"/>
      <c r="AA444" s="1464"/>
    </row>
    <row r="445" spans="1:27" ht="14.5">
      <c r="A445" s="1464"/>
      <c r="B445" s="1464"/>
      <c r="C445" s="1464"/>
      <c r="D445" s="1464"/>
      <c r="E445" s="1464"/>
      <c r="F445" s="1464"/>
      <c r="G445" s="1464"/>
      <c r="H445" s="1463"/>
      <c r="I445" s="1464"/>
      <c r="J445" s="1464"/>
      <c r="K445" s="1464"/>
      <c r="L445" s="1464"/>
      <c r="M445" s="1464"/>
      <c r="N445" s="1464"/>
      <c r="O445" s="1464"/>
      <c r="P445" s="1464"/>
      <c r="Q445" s="1464"/>
      <c r="R445" s="1464"/>
      <c r="S445" s="1464"/>
      <c r="T445" s="1464"/>
      <c r="U445" s="1464"/>
      <c r="V445" s="1464"/>
      <c r="W445" s="1464"/>
      <c r="X445" s="1464"/>
      <c r="Y445" s="1464"/>
      <c r="Z445" s="1464"/>
      <c r="AA445" s="1464"/>
    </row>
    <row r="446" spans="1:27" ht="14.5">
      <c r="A446" s="1464"/>
      <c r="B446" s="1464"/>
      <c r="C446" s="1464"/>
      <c r="D446" s="1464"/>
      <c r="E446" s="1464"/>
      <c r="F446" s="1464"/>
      <c r="G446" s="1464"/>
      <c r="H446" s="1463"/>
      <c r="I446" s="1464"/>
      <c r="J446" s="1464"/>
      <c r="K446" s="1464"/>
      <c r="L446" s="1464"/>
      <c r="M446" s="1464"/>
      <c r="N446" s="1464"/>
      <c r="O446" s="1464"/>
      <c r="P446" s="1464"/>
      <c r="Q446" s="1464"/>
      <c r="R446" s="1464"/>
      <c r="S446" s="1464"/>
      <c r="T446" s="1464"/>
      <c r="U446" s="1464"/>
      <c r="V446" s="1464"/>
      <c r="W446" s="1464"/>
      <c r="X446" s="1464"/>
      <c r="Y446" s="1464"/>
      <c r="Z446" s="1464"/>
      <c r="AA446" s="1464"/>
    </row>
    <row r="447" spans="1:27" ht="14.5">
      <c r="A447" s="1464"/>
      <c r="B447" s="1464"/>
      <c r="C447" s="1464"/>
      <c r="D447" s="1464"/>
      <c r="E447" s="1464"/>
      <c r="F447" s="1464"/>
      <c r="G447" s="1464"/>
      <c r="H447" s="1463"/>
      <c r="I447" s="1464"/>
      <c r="J447" s="1464"/>
      <c r="K447" s="1464"/>
      <c r="L447" s="1464"/>
      <c r="M447" s="1464"/>
      <c r="N447" s="1464"/>
      <c r="O447" s="1464"/>
      <c r="P447" s="1464"/>
      <c r="Q447" s="1464"/>
      <c r="R447" s="1464"/>
      <c r="S447" s="1464"/>
      <c r="T447" s="1464"/>
      <c r="U447" s="1464"/>
      <c r="V447" s="1464"/>
      <c r="W447" s="1464"/>
      <c r="X447" s="1464"/>
      <c r="Y447" s="1464"/>
      <c r="Z447" s="1464"/>
      <c r="AA447" s="1464"/>
    </row>
    <row r="448" spans="1:27" ht="14.5">
      <c r="A448" s="1464"/>
      <c r="B448" s="1464"/>
      <c r="C448" s="1464"/>
      <c r="D448" s="1464"/>
      <c r="E448" s="1464"/>
      <c r="F448" s="1464"/>
      <c r="G448" s="1464"/>
      <c r="H448" s="1463"/>
      <c r="I448" s="1464"/>
      <c r="J448" s="1464"/>
      <c r="K448" s="1464"/>
      <c r="L448" s="1464"/>
      <c r="M448" s="1464"/>
      <c r="N448" s="1464"/>
      <c r="O448" s="1464"/>
      <c r="P448" s="1464"/>
      <c r="Q448" s="1464"/>
      <c r="R448" s="1464"/>
      <c r="S448" s="1464"/>
      <c r="T448" s="1464"/>
      <c r="U448" s="1464"/>
      <c r="V448" s="1464"/>
      <c r="W448" s="1464"/>
      <c r="X448" s="1464"/>
      <c r="Y448" s="1464"/>
      <c r="Z448" s="1464"/>
      <c r="AA448" s="1464"/>
    </row>
    <row r="449" spans="1:27" ht="14.5">
      <c r="A449" s="1464"/>
      <c r="B449" s="1464"/>
      <c r="C449" s="1464"/>
      <c r="D449" s="1464"/>
      <c r="E449" s="1464"/>
      <c r="F449" s="1464"/>
      <c r="G449" s="1464"/>
      <c r="H449" s="1463"/>
      <c r="I449" s="1464"/>
      <c r="J449" s="1464"/>
      <c r="K449" s="1464"/>
      <c r="L449" s="1464"/>
      <c r="M449" s="1464"/>
      <c r="N449" s="1464"/>
      <c r="O449" s="1464"/>
      <c r="P449" s="1464"/>
      <c r="Q449" s="1464"/>
      <c r="R449" s="1464"/>
      <c r="S449" s="1464"/>
      <c r="T449" s="1464"/>
      <c r="U449" s="1464"/>
      <c r="V449" s="1464"/>
      <c r="W449" s="1464"/>
      <c r="X449" s="1464"/>
      <c r="Y449" s="1464"/>
      <c r="Z449" s="1464"/>
      <c r="AA449" s="1464"/>
    </row>
    <row r="450" spans="1:27" ht="14.5">
      <c r="A450" s="1464"/>
      <c r="B450" s="1464"/>
      <c r="C450" s="1464"/>
      <c r="D450" s="1464"/>
      <c r="E450" s="1464"/>
      <c r="F450" s="1464"/>
      <c r="G450" s="1464"/>
      <c r="H450" s="1463"/>
      <c r="I450" s="1464"/>
      <c r="J450" s="1464"/>
      <c r="K450" s="1464"/>
      <c r="L450" s="1464"/>
      <c r="M450" s="1464"/>
      <c r="N450" s="1464"/>
      <c r="O450" s="1464"/>
      <c r="P450" s="1464"/>
      <c r="Q450" s="1464"/>
      <c r="R450" s="1464"/>
      <c r="S450" s="1464"/>
      <c r="T450" s="1464"/>
      <c r="U450" s="1464"/>
      <c r="V450" s="1464"/>
      <c r="W450" s="1464"/>
      <c r="X450" s="1464"/>
      <c r="Y450" s="1464"/>
      <c r="Z450" s="1464"/>
      <c r="AA450" s="1464"/>
    </row>
    <row r="451" spans="1:27" ht="14.5">
      <c r="A451" s="1464"/>
      <c r="B451" s="1464"/>
      <c r="C451" s="1464"/>
      <c r="D451" s="1464"/>
      <c r="E451" s="1464"/>
      <c r="F451" s="1464"/>
      <c r="G451" s="1464"/>
      <c r="H451" s="1463"/>
      <c r="I451" s="1464"/>
      <c r="J451" s="1464"/>
      <c r="K451" s="1464"/>
      <c r="L451" s="1464"/>
      <c r="M451" s="1464"/>
      <c r="N451" s="1464"/>
      <c r="O451" s="1464"/>
      <c r="P451" s="1464"/>
      <c r="Q451" s="1464"/>
      <c r="R451" s="1464"/>
      <c r="S451" s="1464"/>
      <c r="T451" s="1464"/>
      <c r="U451" s="1464"/>
      <c r="V451" s="1464"/>
      <c r="W451" s="1464"/>
      <c r="X451" s="1464"/>
      <c r="Y451" s="1464"/>
      <c r="Z451" s="1464"/>
      <c r="AA451" s="1464"/>
    </row>
    <row r="452" spans="1:27" ht="14.5">
      <c r="A452" s="1464"/>
      <c r="B452" s="1464"/>
      <c r="C452" s="1464"/>
      <c r="D452" s="1464"/>
      <c r="E452" s="1464"/>
      <c r="F452" s="1464"/>
      <c r="G452" s="1464"/>
      <c r="H452" s="1463"/>
      <c r="I452" s="1464"/>
      <c r="J452" s="1464"/>
      <c r="K452" s="1464"/>
      <c r="L452" s="1464"/>
      <c r="M452" s="1464"/>
      <c r="N452" s="1464"/>
      <c r="O452" s="1464"/>
      <c r="P452" s="1464"/>
      <c r="Q452" s="1464"/>
      <c r="R452" s="1464"/>
      <c r="S452" s="1464"/>
      <c r="T452" s="1464"/>
      <c r="U452" s="1464"/>
      <c r="V452" s="1464"/>
      <c r="W452" s="1464"/>
      <c r="X452" s="1464"/>
      <c r="Y452" s="1464"/>
      <c r="Z452" s="1464"/>
      <c r="AA452" s="1464"/>
    </row>
    <row r="453" spans="1:27" ht="14.5">
      <c r="A453" s="1464"/>
      <c r="B453" s="1464"/>
      <c r="C453" s="1464"/>
      <c r="D453" s="1464"/>
      <c r="E453" s="1464"/>
      <c r="F453" s="1464"/>
      <c r="G453" s="1464"/>
      <c r="H453" s="1463"/>
      <c r="I453" s="1464"/>
      <c r="J453" s="1464"/>
      <c r="K453" s="1464"/>
      <c r="L453" s="1464"/>
      <c r="M453" s="1464"/>
      <c r="N453" s="1464"/>
      <c r="O453" s="1464"/>
      <c r="P453" s="1464"/>
      <c r="Q453" s="1464"/>
      <c r="R453" s="1464"/>
      <c r="S453" s="1464"/>
      <c r="T453" s="1464"/>
      <c r="U453" s="1464"/>
      <c r="V453" s="1464"/>
      <c r="W453" s="1464"/>
      <c r="X453" s="1464"/>
      <c r="Y453" s="1464"/>
      <c r="Z453" s="1464"/>
      <c r="AA453" s="1464"/>
    </row>
    <row r="454" spans="1:27" ht="14.5">
      <c r="A454" s="1464"/>
      <c r="B454" s="1464"/>
      <c r="C454" s="1464"/>
      <c r="D454" s="1464"/>
      <c r="E454" s="1464"/>
      <c r="F454" s="1464"/>
      <c r="G454" s="1464"/>
      <c r="H454" s="1463"/>
      <c r="I454" s="1464"/>
      <c r="J454" s="1464"/>
      <c r="K454" s="1464"/>
      <c r="L454" s="1464"/>
      <c r="M454" s="1464"/>
      <c r="N454" s="1464"/>
      <c r="O454" s="1464"/>
      <c r="P454" s="1464"/>
      <c r="Q454" s="1464"/>
      <c r="R454" s="1464"/>
      <c r="S454" s="1464"/>
      <c r="T454" s="1464"/>
      <c r="U454" s="1464"/>
      <c r="V454" s="1464"/>
      <c r="W454" s="1464"/>
      <c r="X454" s="1464"/>
      <c r="Y454" s="1464"/>
      <c r="Z454" s="1464"/>
      <c r="AA454" s="1464"/>
    </row>
    <row r="455" spans="1:27" ht="14.5">
      <c r="A455" s="1464"/>
      <c r="B455" s="1464"/>
      <c r="C455" s="1464"/>
      <c r="D455" s="1464"/>
      <c r="E455" s="1464"/>
      <c r="F455" s="1464"/>
      <c r="G455" s="1464"/>
      <c r="H455" s="1463"/>
      <c r="I455" s="1464"/>
      <c r="J455" s="1464"/>
      <c r="K455" s="1464"/>
      <c r="L455" s="1464"/>
      <c r="M455" s="1464"/>
      <c r="N455" s="1464"/>
      <c r="O455" s="1464"/>
      <c r="P455" s="1464"/>
      <c r="Q455" s="1464"/>
      <c r="R455" s="1464"/>
      <c r="S455" s="1464"/>
      <c r="T455" s="1464"/>
      <c r="U455" s="1464"/>
      <c r="V455" s="1464"/>
      <c r="W455" s="1464"/>
      <c r="X455" s="1464"/>
      <c r="Y455" s="1464"/>
      <c r="Z455" s="1464"/>
      <c r="AA455" s="1464"/>
    </row>
    <row r="456" spans="1:27" ht="14.5">
      <c r="A456" s="1464"/>
      <c r="B456" s="1464"/>
      <c r="C456" s="1464"/>
      <c r="D456" s="1464"/>
      <c r="E456" s="1464"/>
      <c r="F456" s="1464"/>
      <c r="G456" s="1464"/>
      <c r="H456" s="1463"/>
      <c r="I456" s="1464"/>
      <c r="J456" s="1464"/>
      <c r="K456" s="1464"/>
      <c r="L456" s="1464"/>
      <c r="M456" s="1464"/>
      <c r="N456" s="1464"/>
      <c r="O456" s="1464"/>
      <c r="P456" s="1464"/>
      <c r="Q456" s="1464"/>
      <c r="R456" s="1464"/>
      <c r="S456" s="1464"/>
      <c r="T456" s="1464"/>
      <c r="U456" s="1464"/>
      <c r="V456" s="1464"/>
      <c r="W456" s="1464"/>
      <c r="X456" s="1464"/>
      <c r="Y456" s="1464"/>
      <c r="Z456" s="1464"/>
      <c r="AA456" s="1464"/>
    </row>
    <row r="457" spans="1:27" ht="14.5">
      <c r="A457" s="1464"/>
      <c r="B457" s="1464"/>
      <c r="C457" s="1464"/>
      <c r="D457" s="1464"/>
      <c r="E457" s="1464"/>
      <c r="F457" s="1464"/>
      <c r="G457" s="1464"/>
      <c r="H457" s="1463"/>
      <c r="I457" s="1464"/>
      <c r="J457" s="1464"/>
      <c r="K457" s="1464"/>
      <c r="L457" s="1464"/>
      <c r="M457" s="1464"/>
      <c r="N457" s="1464"/>
      <c r="O457" s="1464"/>
      <c r="P457" s="1464"/>
      <c r="Q457" s="1464"/>
      <c r="R457" s="1464"/>
      <c r="S457" s="1464"/>
      <c r="T457" s="1464"/>
      <c r="U457" s="1464"/>
      <c r="V457" s="1464"/>
      <c r="W457" s="1464"/>
      <c r="X457" s="1464"/>
      <c r="Y457" s="1464"/>
      <c r="Z457" s="1464"/>
      <c r="AA457" s="1464"/>
    </row>
    <row r="458" spans="1:27" ht="14.5">
      <c r="A458" s="1464"/>
      <c r="B458" s="1464"/>
      <c r="C458" s="1464"/>
      <c r="D458" s="1464"/>
      <c r="E458" s="1464"/>
      <c r="F458" s="1464"/>
      <c r="G458" s="1464"/>
      <c r="H458" s="1463"/>
      <c r="I458" s="1464"/>
      <c r="J458" s="1464"/>
      <c r="K458" s="1464"/>
      <c r="L458" s="1464"/>
      <c r="M458" s="1464"/>
      <c r="N458" s="1464"/>
      <c r="O458" s="1464"/>
      <c r="P458" s="1464"/>
      <c r="Q458" s="1464"/>
      <c r="R458" s="1464"/>
      <c r="S458" s="1464"/>
      <c r="T458" s="1464"/>
      <c r="U458" s="1464"/>
      <c r="V458" s="1464"/>
      <c r="W458" s="1464"/>
      <c r="X458" s="1464"/>
      <c r="Y458" s="1464"/>
      <c r="Z458" s="1464"/>
      <c r="AA458" s="1464"/>
    </row>
    <row r="459" spans="1:27" ht="14.5">
      <c r="A459" s="1464"/>
      <c r="B459" s="1464"/>
      <c r="C459" s="1464"/>
      <c r="D459" s="1464"/>
      <c r="E459" s="1464"/>
      <c r="F459" s="1464"/>
      <c r="G459" s="1464"/>
      <c r="H459" s="1463"/>
      <c r="I459" s="1464"/>
      <c r="J459" s="1464"/>
      <c r="K459" s="1464"/>
      <c r="L459" s="1464"/>
      <c r="M459" s="1464"/>
      <c r="N459" s="1464"/>
      <c r="O459" s="1464"/>
      <c r="P459" s="1464"/>
      <c r="Q459" s="1464"/>
      <c r="R459" s="1464"/>
      <c r="S459" s="1464"/>
      <c r="T459" s="1464"/>
      <c r="U459" s="1464"/>
      <c r="V459" s="1464"/>
      <c r="W459" s="1464"/>
      <c r="X459" s="1464"/>
      <c r="Y459" s="1464"/>
      <c r="Z459" s="1464"/>
      <c r="AA459" s="1464"/>
    </row>
    <row r="460" spans="1:27" ht="14.5">
      <c r="A460" s="1464"/>
      <c r="B460" s="1464"/>
      <c r="C460" s="1464"/>
      <c r="D460" s="1464"/>
      <c r="E460" s="1464"/>
      <c r="F460" s="1464"/>
      <c r="G460" s="1464"/>
      <c r="H460" s="1463"/>
      <c r="I460" s="1464"/>
      <c r="J460" s="1464"/>
      <c r="K460" s="1464"/>
      <c r="L460" s="1464"/>
      <c r="M460" s="1464"/>
      <c r="N460" s="1464"/>
      <c r="O460" s="1464"/>
      <c r="P460" s="1464"/>
      <c r="Q460" s="1464"/>
      <c r="R460" s="1464"/>
      <c r="S460" s="1464"/>
      <c r="T460" s="1464"/>
      <c r="U460" s="1464"/>
      <c r="V460" s="1464"/>
      <c r="W460" s="1464"/>
      <c r="X460" s="1464"/>
      <c r="Y460" s="1464"/>
      <c r="Z460" s="1464"/>
      <c r="AA460" s="1464"/>
    </row>
    <row r="461" spans="1:27" ht="14.5">
      <c r="A461" s="1464"/>
      <c r="B461" s="1464"/>
      <c r="C461" s="1464"/>
      <c r="D461" s="1464"/>
      <c r="E461" s="1464"/>
      <c r="F461" s="1464"/>
      <c r="G461" s="1464"/>
      <c r="H461" s="1463"/>
      <c r="I461" s="1464"/>
      <c r="J461" s="1464"/>
      <c r="K461" s="1464"/>
      <c r="L461" s="1464"/>
      <c r="M461" s="1464"/>
      <c r="N461" s="1464"/>
      <c r="O461" s="1464"/>
      <c r="P461" s="1464"/>
      <c r="Q461" s="1464"/>
      <c r="R461" s="1464"/>
      <c r="S461" s="1464"/>
      <c r="T461" s="1464"/>
      <c r="U461" s="1464"/>
      <c r="V461" s="1464"/>
      <c r="W461" s="1464"/>
      <c r="X461" s="1464"/>
      <c r="Y461" s="1464"/>
      <c r="Z461" s="1464"/>
      <c r="AA461" s="1464"/>
    </row>
    <row r="462" spans="1:27" ht="14.5">
      <c r="A462" s="1464"/>
      <c r="B462" s="1464"/>
      <c r="C462" s="1464"/>
      <c r="D462" s="1464"/>
      <c r="E462" s="1464"/>
      <c r="F462" s="1464"/>
      <c r="G462" s="1464"/>
      <c r="H462" s="1463"/>
      <c r="I462" s="1464"/>
      <c r="J462" s="1464"/>
      <c r="K462" s="1464"/>
      <c r="L462" s="1464"/>
      <c r="M462" s="1464"/>
      <c r="N462" s="1464"/>
      <c r="O462" s="1464"/>
      <c r="P462" s="1464"/>
      <c r="Q462" s="1464"/>
      <c r="R462" s="1464"/>
      <c r="S462" s="1464"/>
      <c r="T462" s="1464"/>
      <c r="U462" s="1464"/>
      <c r="V462" s="1464"/>
      <c r="W462" s="1464"/>
      <c r="X462" s="1464"/>
      <c r="Y462" s="1464"/>
      <c r="Z462" s="1464"/>
      <c r="AA462" s="1464"/>
    </row>
    <row r="463" spans="1:27" ht="14.5">
      <c r="A463" s="1464"/>
      <c r="B463" s="1464"/>
      <c r="C463" s="1464"/>
      <c r="D463" s="1464"/>
      <c r="E463" s="1464"/>
      <c r="F463" s="1464"/>
      <c r="G463" s="1464"/>
      <c r="H463" s="1463"/>
      <c r="I463" s="1464"/>
      <c r="J463" s="1464"/>
      <c r="K463" s="1464"/>
      <c r="L463" s="1464"/>
      <c r="M463" s="1464"/>
      <c r="N463" s="1464"/>
      <c r="O463" s="1464"/>
      <c r="P463" s="1464"/>
      <c r="Q463" s="1464"/>
      <c r="R463" s="1464"/>
      <c r="S463" s="1464"/>
      <c r="T463" s="1464"/>
      <c r="U463" s="1464"/>
      <c r="V463" s="1464"/>
      <c r="W463" s="1464"/>
      <c r="X463" s="1464"/>
      <c r="Y463" s="1464"/>
      <c r="Z463" s="1464"/>
      <c r="AA463" s="1464"/>
    </row>
    <row r="464" spans="1:27" ht="14.5">
      <c r="A464" s="1464"/>
      <c r="B464" s="1464"/>
      <c r="C464" s="1464"/>
      <c r="D464" s="1464"/>
      <c r="E464" s="1464"/>
      <c r="F464" s="1464"/>
      <c r="G464" s="1464"/>
      <c r="H464" s="1463"/>
      <c r="I464" s="1464"/>
      <c r="J464" s="1464"/>
      <c r="K464" s="1464"/>
      <c r="L464" s="1464"/>
      <c r="M464" s="1464"/>
      <c r="N464" s="1464"/>
      <c r="O464" s="1464"/>
      <c r="P464" s="1464"/>
      <c r="Q464" s="1464"/>
      <c r="R464" s="1464"/>
      <c r="S464" s="1464"/>
      <c r="T464" s="1464"/>
      <c r="U464" s="1464"/>
      <c r="V464" s="1464"/>
      <c r="W464" s="1464"/>
      <c r="X464" s="1464"/>
      <c r="Y464" s="1464"/>
      <c r="Z464" s="1464"/>
      <c r="AA464" s="1464"/>
    </row>
    <row r="465" spans="1:27" ht="14.5">
      <c r="A465" s="1464"/>
      <c r="B465" s="1464"/>
      <c r="C465" s="1464"/>
      <c r="D465" s="1464"/>
      <c r="E465" s="1464"/>
      <c r="F465" s="1464"/>
      <c r="G465" s="1464"/>
      <c r="H465" s="1463"/>
      <c r="I465" s="1464"/>
      <c r="J465" s="1464"/>
      <c r="K465" s="1464"/>
      <c r="L465" s="1464"/>
      <c r="M465" s="1464"/>
      <c r="N465" s="1464"/>
      <c r="O465" s="1464"/>
      <c r="P465" s="1464"/>
      <c r="Q465" s="1464"/>
      <c r="R465" s="1464"/>
      <c r="S465" s="1464"/>
      <c r="T465" s="1464"/>
      <c r="U465" s="1464"/>
      <c r="V465" s="1464"/>
      <c r="W465" s="1464"/>
      <c r="X465" s="1464"/>
      <c r="Y465" s="1464"/>
      <c r="Z465" s="1464"/>
      <c r="AA465" s="1464"/>
    </row>
    <row r="466" spans="1:27" ht="14.5">
      <c r="A466" s="1464"/>
      <c r="B466" s="1464"/>
      <c r="C466" s="1464"/>
      <c r="D466" s="1464"/>
      <c r="E466" s="1464"/>
      <c r="F466" s="1464"/>
      <c r="G466" s="1464"/>
      <c r="H466" s="1463"/>
      <c r="I466" s="1464"/>
      <c r="J466" s="1464"/>
      <c r="K466" s="1464"/>
      <c r="L466" s="1464"/>
      <c r="M466" s="1464"/>
      <c r="N466" s="1464"/>
      <c r="O466" s="1464"/>
      <c r="P466" s="1464"/>
      <c r="Q466" s="1464"/>
      <c r="R466" s="1464"/>
      <c r="S466" s="1464"/>
      <c r="T466" s="1464"/>
      <c r="U466" s="1464"/>
      <c r="V466" s="1464"/>
      <c r="W466" s="1464"/>
      <c r="X466" s="1464"/>
      <c r="Y466" s="1464"/>
      <c r="Z466" s="1464"/>
      <c r="AA466" s="1464"/>
    </row>
    <row r="467" spans="1:27" ht="14.5">
      <c r="A467" s="1464"/>
      <c r="B467" s="1464"/>
      <c r="C467" s="1464"/>
      <c r="D467" s="1464"/>
      <c r="E467" s="1464"/>
      <c r="F467" s="1464"/>
      <c r="G467" s="1464"/>
      <c r="H467" s="1463"/>
      <c r="I467" s="1464"/>
      <c r="J467" s="1464"/>
      <c r="K467" s="1464"/>
      <c r="L467" s="1464"/>
      <c r="M467" s="1464"/>
      <c r="N467" s="1464"/>
      <c r="O467" s="1464"/>
      <c r="P467" s="1464"/>
      <c r="Q467" s="1464"/>
      <c r="R467" s="1464"/>
      <c r="S467" s="1464"/>
      <c r="T467" s="1464"/>
      <c r="U467" s="1464"/>
      <c r="V467" s="1464"/>
      <c r="W467" s="1464"/>
      <c r="X467" s="1464"/>
      <c r="Y467" s="1464"/>
      <c r="Z467" s="1464"/>
      <c r="AA467" s="1464"/>
    </row>
    <row r="468" spans="1:27" ht="14.5">
      <c r="A468" s="1464"/>
      <c r="B468" s="1464"/>
      <c r="C468" s="1464"/>
      <c r="D468" s="1464"/>
      <c r="E468" s="1464"/>
      <c r="F468" s="1464"/>
      <c r="G468" s="1464"/>
      <c r="H468" s="1463"/>
      <c r="I468" s="1464"/>
      <c r="J468" s="1464"/>
      <c r="K468" s="1464"/>
      <c r="L468" s="1464"/>
      <c r="M468" s="1464"/>
      <c r="N468" s="1464"/>
      <c r="O468" s="1464"/>
      <c r="P468" s="1464"/>
      <c r="Q468" s="1464"/>
      <c r="R468" s="1464"/>
      <c r="S468" s="1464"/>
      <c r="T468" s="1464"/>
      <c r="U468" s="1464"/>
      <c r="V468" s="1464"/>
      <c r="W468" s="1464"/>
      <c r="X468" s="1464"/>
      <c r="Y468" s="1464"/>
      <c r="Z468" s="1464"/>
      <c r="AA468" s="1464"/>
    </row>
    <row r="469" spans="1:27" ht="14.5">
      <c r="A469" s="1464"/>
      <c r="B469" s="1464"/>
      <c r="C469" s="1464"/>
      <c r="D469" s="1464"/>
      <c r="E469" s="1464"/>
      <c r="F469" s="1464"/>
      <c r="G469" s="1464"/>
      <c r="H469" s="1463"/>
      <c r="I469" s="1464"/>
      <c r="J469" s="1464"/>
      <c r="K469" s="1464"/>
      <c r="L469" s="1464"/>
      <c r="M469" s="1464"/>
      <c r="N469" s="1464"/>
      <c r="O469" s="1464"/>
      <c r="P469" s="1464"/>
      <c r="Q469" s="1464"/>
      <c r="R469" s="1464"/>
      <c r="S469" s="1464"/>
      <c r="T469" s="1464"/>
      <c r="U469" s="1464"/>
      <c r="V469" s="1464"/>
      <c r="W469" s="1464"/>
      <c r="X469" s="1464"/>
      <c r="Y469" s="1464"/>
      <c r="Z469" s="1464"/>
      <c r="AA469" s="1464"/>
    </row>
    <row r="470" spans="1:27" ht="14.5">
      <c r="A470" s="1464"/>
      <c r="B470" s="1464"/>
      <c r="C470" s="1464"/>
      <c r="D470" s="1464"/>
      <c r="E470" s="1464"/>
      <c r="F470" s="1464"/>
      <c r="G470" s="1464"/>
      <c r="H470" s="1463"/>
      <c r="I470" s="1464"/>
      <c r="J470" s="1464"/>
      <c r="K470" s="1464"/>
      <c r="L470" s="1464"/>
      <c r="M470" s="1464"/>
      <c r="N470" s="1464"/>
      <c r="O470" s="1464"/>
      <c r="P470" s="1464"/>
      <c r="Q470" s="1464"/>
      <c r="R470" s="1464"/>
      <c r="S470" s="1464"/>
      <c r="T470" s="1464"/>
      <c r="U470" s="1464"/>
      <c r="V470" s="1464"/>
      <c r="W470" s="1464"/>
      <c r="X470" s="1464"/>
      <c r="Y470" s="1464"/>
      <c r="Z470" s="1464"/>
      <c r="AA470" s="1464"/>
    </row>
    <row r="471" spans="1:27" ht="14.5">
      <c r="A471" s="1464"/>
      <c r="B471" s="1464"/>
      <c r="C471" s="1464"/>
      <c r="D471" s="1464"/>
      <c r="E471" s="1464"/>
      <c r="F471" s="1464"/>
      <c r="G471" s="1464"/>
      <c r="H471" s="1463"/>
      <c r="I471" s="1464"/>
      <c r="J471" s="1464"/>
      <c r="K471" s="1464"/>
      <c r="L471" s="1464"/>
      <c r="M471" s="1464"/>
      <c r="N471" s="1464"/>
      <c r="O471" s="1464"/>
      <c r="P471" s="1464"/>
      <c r="Q471" s="1464"/>
      <c r="R471" s="1464"/>
      <c r="S471" s="1464"/>
      <c r="T471" s="1464"/>
      <c r="U471" s="1464"/>
      <c r="V471" s="1464"/>
      <c r="W471" s="1464"/>
      <c r="X471" s="1464"/>
      <c r="Y471" s="1464"/>
      <c r="Z471" s="1464"/>
      <c r="AA471" s="1464"/>
    </row>
    <row r="472" spans="1:27" ht="14.5">
      <c r="A472" s="1464"/>
      <c r="B472" s="1464"/>
      <c r="C472" s="1464"/>
      <c r="D472" s="1464"/>
      <c r="E472" s="1464"/>
      <c r="F472" s="1464"/>
      <c r="G472" s="1464"/>
      <c r="H472" s="1463"/>
      <c r="I472" s="1464"/>
      <c r="J472" s="1464"/>
      <c r="K472" s="1464"/>
      <c r="L472" s="1464"/>
      <c r="M472" s="1464"/>
      <c r="N472" s="1464"/>
      <c r="O472" s="1464"/>
      <c r="P472" s="1464"/>
      <c r="Q472" s="1464"/>
      <c r="R472" s="1464"/>
      <c r="S472" s="1464"/>
      <c r="T472" s="1464"/>
      <c r="U472" s="1464"/>
      <c r="V472" s="1464"/>
      <c r="W472" s="1464"/>
      <c r="X472" s="1464"/>
      <c r="Y472" s="1464"/>
      <c r="Z472" s="1464"/>
      <c r="AA472" s="1464"/>
    </row>
    <row r="473" spans="1:27" ht="14.5">
      <c r="A473" s="1464"/>
      <c r="B473" s="1464"/>
      <c r="C473" s="1464"/>
      <c r="D473" s="1464"/>
      <c r="E473" s="1464"/>
      <c r="F473" s="1464"/>
      <c r="G473" s="1464"/>
      <c r="H473" s="1463"/>
      <c r="I473" s="1464"/>
      <c r="J473" s="1464"/>
      <c r="K473" s="1464"/>
      <c r="L473" s="1464"/>
      <c r="M473" s="1464"/>
      <c r="N473" s="1464"/>
      <c r="O473" s="1464"/>
      <c r="P473" s="1464"/>
      <c r="Q473" s="1464"/>
      <c r="R473" s="1464"/>
      <c r="S473" s="1464"/>
      <c r="T473" s="1464"/>
      <c r="U473" s="1464"/>
      <c r="V473" s="1464"/>
      <c r="W473" s="1464"/>
      <c r="X473" s="1464"/>
      <c r="Y473" s="1464"/>
      <c r="Z473" s="1464"/>
      <c r="AA473" s="1464"/>
    </row>
    <row r="474" spans="1:27" ht="14.5">
      <c r="A474" s="1464"/>
      <c r="B474" s="1464"/>
      <c r="C474" s="1464"/>
      <c r="D474" s="1464"/>
      <c r="E474" s="1464"/>
      <c r="F474" s="1464"/>
      <c r="G474" s="1464"/>
      <c r="H474" s="1463"/>
      <c r="I474" s="1464"/>
      <c r="J474" s="1464"/>
      <c r="K474" s="1464"/>
      <c r="L474" s="1464"/>
      <c r="M474" s="1464"/>
      <c r="N474" s="1464"/>
      <c r="O474" s="1464"/>
      <c r="P474" s="1464"/>
      <c r="Q474" s="1464"/>
      <c r="R474" s="1464"/>
      <c r="S474" s="1464"/>
      <c r="T474" s="1464"/>
      <c r="U474" s="1464"/>
      <c r="V474" s="1464"/>
      <c r="W474" s="1464"/>
      <c r="X474" s="1464"/>
      <c r="Y474" s="1464"/>
      <c r="Z474" s="1464"/>
      <c r="AA474" s="1464"/>
    </row>
    <row r="475" spans="1:27" ht="14.5">
      <c r="A475" s="1464"/>
      <c r="B475" s="1464"/>
      <c r="C475" s="1464"/>
      <c r="D475" s="1464"/>
      <c r="E475" s="1464"/>
      <c r="F475" s="1464"/>
      <c r="G475" s="1464"/>
      <c r="H475" s="1463"/>
      <c r="I475" s="1464"/>
      <c r="J475" s="1464"/>
      <c r="K475" s="1464"/>
      <c r="L475" s="1464"/>
      <c r="M475" s="1464"/>
      <c r="N475" s="1464"/>
      <c r="O475" s="1464"/>
      <c r="P475" s="1464"/>
      <c r="Q475" s="1464"/>
      <c r="R475" s="1464"/>
      <c r="S475" s="1464"/>
      <c r="T475" s="1464"/>
      <c r="U475" s="1464"/>
      <c r="V475" s="1464"/>
      <c r="W475" s="1464"/>
      <c r="X475" s="1464"/>
      <c r="Y475" s="1464"/>
      <c r="Z475" s="1464"/>
      <c r="AA475" s="1464"/>
    </row>
    <row r="476" spans="1:27" ht="14.5">
      <c r="A476" s="1464"/>
      <c r="B476" s="1464"/>
      <c r="C476" s="1464"/>
      <c r="D476" s="1464"/>
      <c r="E476" s="1464"/>
      <c r="F476" s="1464"/>
      <c r="G476" s="1464"/>
      <c r="H476" s="1463"/>
      <c r="I476" s="1464"/>
      <c r="J476" s="1464"/>
      <c r="K476" s="1464"/>
      <c r="L476" s="1464"/>
      <c r="M476" s="1464"/>
      <c r="N476" s="1464"/>
      <c r="O476" s="1464"/>
      <c r="P476" s="1464"/>
      <c r="Q476" s="1464"/>
      <c r="R476" s="1464"/>
      <c r="S476" s="1464"/>
      <c r="T476" s="1464"/>
      <c r="U476" s="1464"/>
      <c r="V476" s="1464"/>
      <c r="W476" s="1464"/>
      <c r="X476" s="1464"/>
      <c r="Y476" s="1464"/>
      <c r="Z476" s="1464"/>
      <c r="AA476" s="1464"/>
    </row>
    <row r="477" spans="1:27" ht="14.5">
      <c r="A477" s="1464"/>
      <c r="B477" s="1464"/>
      <c r="C477" s="1464"/>
      <c r="D477" s="1464"/>
      <c r="E477" s="1464"/>
      <c r="F477" s="1464"/>
      <c r="G477" s="1464"/>
      <c r="H477" s="1463"/>
      <c r="I477" s="1464"/>
      <c r="J477" s="1464"/>
      <c r="K477" s="1464"/>
      <c r="L477" s="1464"/>
      <c r="M477" s="1464"/>
      <c r="N477" s="1464"/>
      <c r="O477" s="1464"/>
      <c r="P477" s="1464"/>
      <c r="Q477" s="1464"/>
      <c r="R477" s="1464"/>
      <c r="S477" s="1464"/>
      <c r="T477" s="1464"/>
      <c r="U477" s="1464"/>
      <c r="V477" s="1464"/>
      <c r="W477" s="1464"/>
      <c r="X477" s="1464"/>
      <c r="Y477" s="1464"/>
      <c r="Z477" s="1464"/>
      <c r="AA477" s="1464"/>
    </row>
    <row r="478" spans="1:27" ht="14.5">
      <c r="A478" s="1464"/>
      <c r="B478" s="1464"/>
      <c r="C478" s="1464"/>
      <c r="D478" s="1464"/>
      <c r="E478" s="1464"/>
      <c r="F478" s="1464"/>
      <c r="G478" s="1464"/>
      <c r="H478" s="1463"/>
      <c r="I478" s="1464"/>
      <c r="J478" s="1464"/>
      <c r="K478" s="1464"/>
      <c r="L478" s="1464"/>
      <c r="M478" s="1464"/>
      <c r="N478" s="1464"/>
      <c r="O478" s="1464"/>
      <c r="P478" s="1464"/>
      <c r="Q478" s="1464"/>
      <c r="R478" s="1464"/>
      <c r="S478" s="1464"/>
      <c r="T478" s="1464"/>
      <c r="U478" s="1464"/>
      <c r="V478" s="1464"/>
      <c r="W478" s="1464"/>
      <c r="X478" s="1464"/>
      <c r="Y478" s="1464"/>
      <c r="Z478" s="1464"/>
      <c r="AA478" s="1464"/>
    </row>
    <row r="479" spans="1:27" ht="14.5">
      <c r="A479" s="1464"/>
      <c r="B479" s="1464"/>
      <c r="C479" s="1464"/>
      <c r="D479" s="1464"/>
      <c r="E479" s="1464"/>
      <c r="F479" s="1464"/>
      <c r="G479" s="1464"/>
      <c r="H479" s="1463"/>
      <c r="I479" s="1464"/>
      <c r="J479" s="1464"/>
      <c r="K479" s="1464"/>
      <c r="L479" s="1464"/>
      <c r="M479" s="1464"/>
      <c r="N479" s="1464"/>
      <c r="O479" s="1464"/>
      <c r="P479" s="1464"/>
      <c r="Q479" s="1464"/>
      <c r="R479" s="1464"/>
      <c r="S479" s="1464"/>
      <c r="T479" s="1464"/>
      <c r="U479" s="1464"/>
      <c r="V479" s="1464"/>
      <c r="W479" s="1464"/>
      <c r="X479" s="1464"/>
      <c r="Y479" s="1464"/>
      <c r="Z479" s="1464"/>
      <c r="AA479" s="1464"/>
    </row>
    <row r="480" spans="1:27" ht="14.5">
      <c r="A480" s="1464"/>
      <c r="B480" s="1464"/>
      <c r="C480" s="1464"/>
      <c r="D480" s="1464"/>
      <c r="E480" s="1464"/>
      <c r="F480" s="1464"/>
      <c r="G480" s="1464"/>
      <c r="H480" s="1463"/>
      <c r="I480" s="1464"/>
      <c r="J480" s="1464"/>
      <c r="K480" s="1464"/>
      <c r="L480" s="1464"/>
      <c r="M480" s="1464"/>
      <c r="N480" s="1464"/>
      <c r="O480" s="1464"/>
      <c r="P480" s="1464"/>
      <c r="Q480" s="1464"/>
      <c r="R480" s="1464"/>
      <c r="S480" s="1464"/>
      <c r="T480" s="1464"/>
      <c r="U480" s="1464"/>
      <c r="V480" s="1464"/>
      <c r="W480" s="1464"/>
      <c r="X480" s="1464"/>
      <c r="Y480" s="1464"/>
      <c r="Z480" s="1464"/>
      <c r="AA480" s="1464"/>
    </row>
    <row r="481" spans="1:27" ht="14.5">
      <c r="A481" s="1464"/>
      <c r="B481" s="1464"/>
      <c r="C481" s="1464"/>
      <c r="D481" s="1464"/>
      <c r="E481" s="1464"/>
      <c r="F481" s="1464"/>
      <c r="G481" s="1464"/>
      <c r="H481" s="1463"/>
      <c r="I481" s="1464"/>
      <c r="J481" s="1464"/>
      <c r="K481" s="1464"/>
      <c r="L481" s="1464"/>
      <c r="M481" s="1464"/>
      <c r="N481" s="1464"/>
      <c r="O481" s="1464"/>
      <c r="P481" s="1464"/>
      <c r="Q481" s="1464"/>
      <c r="R481" s="1464"/>
      <c r="S481" s="1464"/>
      <c r="T481" s="1464"/>
      <c r="U481" s="1464"/>
      <c r="V481" s="1464"/>
      <c r="W481" s="1464"/>
      <c r="X481" s="1464"/>
      <c r="Y481" s="1464"/>
      <c r="Z481" s="1464"/>
      <c r="AA481" s="1464"/>
    </row>
    <row r="482" spans="1:27" ht="14.5">
      <c r="A482" s="1464"/>
      <c r="B482" s="1464"/>
      <c r="C482" s="1464"/>
      <c r="D482" s="1464"/>
      <c r="E482" s="1464"/>
      <c r="F482" s="1464"/>
      <c r="G482" s="1464"/>
      <c r="H482" s="1463"/>
      <c r="I482" s="1464"/>
      <c r="J482" s="1464"/>
      <c r="K482" s="1464"/>
      <c r="L482" s="1464"/>
      <c r="M482" s="1464"/>
      <c r="N482" s="1464"/>
      <c r="O482" s="1464"/>
      <c r="P482" s="1464"/>
      <c r="Q482" s="1464"/>
      <c r="R482" s="1464"/>
      <c r="S482" s="1464"/>
      <c r="T482" s="1464"/>
      <c r="U482" s="1464"/>
      <c r="V482" s="1464"/>
      <c r="W482" s="1464"/>
      <c r="X482" s="1464"/>
      <c r="Y482" s="1464"/>
      <c r="Z482" s="1464"/>
      <c r="AA482" s="1464"/>
    </row>
    <row r="483" spans="1:27" ht="14.5">
      <c r="A483" s="1464"/>
      <c r="B483" s="1464"/>
      <c r="C483" s="1464"/>
      <c r="D483" s="1464"/>
      <c r="E483" s="1464"/>
      <c r="F483" s="1464"/>
      <c r="G483" s="1464"/>
      <c r="H483" s="1463"/>
      <c r="I483" s="1464"/>
      <c r="J483" s="1464"/>
      <c r="K483" s="1464"/>
      <c r="L483" s="1464"/>
      <c r="M483" s="1464"/>
      <c r="N483" s="1464"/>
      <c r="O483" s="1464"/>
      <c r="P483" s="1464"/>
      <c r="Q483" s="1464"/>
      <c r="R483" s="1464"/>
      <c r="S483" s="1464"/>
      <c r="T483" s="1464"/>
      <c r="U483" s="1464"/>
      <c r="V483" s="1464"/>
      <c r="W483" s="1464"/>
      <c r="X483" s="1464"/>
      <c r="Y483" s="1464"/>
      <c r="Z483" s="1464"/>
      <c r="AA483" s="1464"/>
    </row>
    <row r="484" spans="1:27" ht="14.5">
      <c r="A484" s="1464"/>
      <c r="B484" s="1464"/>
      <c r="C484" s="1464"/>
      <c r="D484" s="1464"/>
      <c r="E484" s="1464"/>
      <c r="F484" s="1464"/>
      <c r="G484" s="1464"/>
      <c r="H484" s="1463"/>
      <c r="I484" s="1464"/>
      <c r="J484" s="1464"/>
      <c r="K484" s="1464"/>
      <c r="L484" s="1464"/>
      <c r="M484" s="1464"/>
      <c r="N484" s="1464"/>
      <c r="O484" s="1464"/>
      <c r="P484" s="1464"/>
      <c r="Q484" s="1464"/>
      <c r="R484" s="1464"/>
      <c r="S484" s="1464"/>
      <c r="T484" s="1464"/>
      <c r="U484" s="1464"/>
      <c r="V484" s="1464"/>
      <c r="W484" s="1464"/>
      <c r="X484" s="1464"/>
      <c r="Y484" s="1464"/>
      <c r="Z484" s="1464"/>
      <c r="AA484" s="1464"/>
    </row>
    <row r="485" spans="1:27" ht="14.5">
      <c r="A485" s="1464"/>
      <c r="B485" s="1464"/>
      <c r="C485" s="1464"/>
      <c r="D485" s="1464"/>
      <c r="E485" s="1464"/>
      <c r="F485" s="1464"/>
      <c r="G485" s="1464"/>
      <c r="H485" s="1463"/>
      <c r="I485" s="1464"/>
      <c r="J485" s="1464"/>
      <c r="K485" s="1464"/>
      <c r="L485" s="1464"/>
      <c r="M485" s="1464"/>
      <c r="N485" s="1464"/>
      <c r="O485" s="1464"/>
      <c r="P485" s="1464"/>
      <c r="Q485" s="1464"/>
      <c r="R485" s="1464"/>
      <c r="S485" s="1464"/>
      <c r="T485" s="1464"/>
      <c r="U485" s="1464"/>
      <c r="V485" s="1464"/>
      <c r="W485" s="1464"/>
      <c r="X485" s="1464"/>
      <c r="Y485" s="1464"/>
      <c r="Z485" s="1464"/>
      <c r="AA485" s="1464"/>
    </row>
    <row r="486" spans="1:27" ht="14.5">
      <c r="A486" s="1464"/>
      <c r="B486" s="1464"/>
      <c r="C486" s="1464"/>
      <c r="D486" s="1464"/>
      <c r="E486" s="1464"/>
      <c r="F486" s="1464"/>
      <c r="G486" s="1464"/>
      <c r="H486" s="1463"/>
      <c r="I486" s="1464"/>
      <c r="J486" s="1464"/>
      <c r="K486" s="1464"/>
      <c r="L486" s="1464"/>
      <c r="M486" s="1464"/>
      <c r="N486" s="1464"/>
      <c r="O486" s="1464"/>
      <c r="P486" s="1464"/>
      <c r="Q486" s="1464"/>
      <c r="R486" s="1464"/>
      <c r="S486" s="1464"/>
      <c r="T486" s="1464"/>
      <c r="U486" s="1464"/>
      <c r="V486" s="1464"/>
      <c r="W486" s="1464"/>
      <c r="X486" s="1464"/>
      <c r="Y486" s="1464"/>
      <c r="Z486" s="1464"/>
      <c r="AA486" s="1464"/>
    </row>
    <row r="487" spans="1:27" ht="14.5">
      <c r="A487" s="1464"/>
      <c r="B487" s="1464"/>
      <c r="C487" s="1464"/>
      <c r="D487" s="1464"/>
      <c r="E487" s="1464"/>
      <c r="F487" s="1464"/>
      <c r="G487" s="1464"/>
      <c r="H487" s="1463"/>
      <c r="I487" s="1464"/>
      <c r="J487" s="1464"/>
      <c r="K487" s="1464"/>
      <c r="L487" s="1464"/>
      <c r="M487" s="1464"/>
      <c r="N487" s="1464"/>
      <c r="O487" s="1464"/>
      <c r="P487" s="1464"/>
      <c r="Q487" s="1464"/>
      <c r="R487" s="1464"/>
      <c r="S487" s="1464"/>
      <c r="T487" s="1464"/>
      <c r="U487" s="1464"/>
      <c r="V487" s="1464"/>
      <c r="W487" s="1464"/>
      <c r="X487" s="1464"/>
      <c r="Y487" s="1464"/>
      <c r="Z487" s="1464"/>
      <c r="AA487" s="1464"/>
    </row>
    <row r="488" spans="1:27" ht="14.5">
      <c r="A488" s="1464"/>
      <c r="B488" s="1464"/>
      <c r="C488" s="1464"/>
      <c r="D488" s="1464"/>
      <c r="E488" s="1464"/>
      <c r="F488" s="1464"/>
      <c r="G488" s="1464"/>
      <c r="H488" s="1463"/>
      <c r="I488" s="1464"/>
      <c r="J488" s="1464"/>
      <c r="K488" s="1464"/>
      <c r="L488" s="1464"/>
      <c r="M488" s="1464"/>
      <c r="N488" s="1464"/>
      <c r="O488" s="1464"/>
      <c r="P488" s="1464"/>
      <c r="Q488" s="1464"/>
      <c r="R488" s="1464"/>
      <c r="S488" s="1464"/>
      <c r="T488" s="1464"/>
      <c r="U488" s="1464"/>
      <c r="V488" s="1464"/>
      <c r="W488" s="1464"/>
      <c r="X488" s="1464"/>
      <c r="Y488" s="1464"/>
      <c r="Z488" s="1464"/>
      <c r="AA488" s="1464"/>
    </row>
    <row r="489" spans="1:27" ht="14.5">
      <c r="A489" s="1464"/>
      <c r="B489" s="1464"/>
      <c r="C489" s="1464"/>
      <c r="D489" s="1464"/>
      <c r="E489" s="1464"/>
      <c r="F489" s="1464"/>
      <c r="G489" s="1464"/>
      <c r="H489" s="1463"/>
      <c r="I489" s="1464"/>
      <c r="J489" s="1464"/>
      <c r="K489" s="1464"/>
      <c r="L489" s="1464"/>
      <c r="M489" s="1464"/>
      <c r="N489" s="1464"/>
      <c r="O489" s="1464"/>
      <c r="P489" s="1464"/>
      <c r="Q489" s="1464"/>
      <c r="R489" s="1464"/>
      <c r="S489" s="1464"/>
      <c r="T489" s="1464"/>
      <c r="U489" s="1464"/>
      <c r="V489" s="1464"/>
      <c r="W489" s="1464"/>
      <c r="X489" s="1464"/>
      <c r="Y489" s="1464"/>
      <c r="Z489" s="1464"/>
      <c r="AA489" s="1464"/>
    </row>
    <row r="490" spans="1:27" ht="14.5">
      <c r="A490" s="1464"/>
      <c r="B490" s="1464"/>
      <c r="C490" s="1464"/>
      <c r="D490" s="1464"/>
      <c r="E490" s="1464"/>
      <c r="F490" s="1464"/>
      <c r="G490" s="1464"/>
      <c r="H490" s="1463"/>
      <c r="I490" s="1464"/>
      <c r="J490" s="1464"/>
      <c r="K490" s="1464"/>
      <c r="L490" s="1464"/>
      <c r="M490" s="1464"/>
      <c r="N490" s="1464"/>
      <c r="O490" s="1464"/>
      <c r="P490" s="1464"/>
      <c r="Q490" s="1464"/>
      <c r="R490" s="1464"/>
      <c r="S490" s="1464"/>
      <c r="T490" s="1464"/>
      <c r="U490" s="1464"/>
      <c r="V490" s="1464"/>
      <c r="W490" s="1464"/>
      <c r="X490" s="1464"/>
      <c r="Y490" s="1464"/>
      <c r="Z490" s="1464"/>
      <c r="AA490" s="1464"/>
    </row>
    <row r="491" spans="1:27" ht="14.5">
      <c r="A491" s="1464"/>
      <c r="B491" s="1464"/>
      <c r="C491" s="1464"/>
      <c r="D491" s="1464"/>
      <c r="E491" s="1464"/>
      <c r="F491" s="1464"/>
      <c r="G491" s="1464"/>
      <c r="H491" s="1463"/>
      <c r="I491" s="1464"/>
      <c r="J491" s="1464"/>
      <c r="K491" s="1464"/>
      <c r="L491" s="1464"/>
      <c r="M491" s="1464"/>
      <c r="N491" s="1464"/>
      <c r="O491" s="1464"/>
      <c r="P491" s="1464"/>
      <c r="Q491" s="1464"/>
      <c r="R491" s="1464"/>
      <c r="S491" s="1464"/>
      <c r="T491" s="1464"/>
      <c r="U491" s="1464"/>
      <c r="V491" s="1464"/>
      <c r="W491" s="1464"/>
      <c r="X491" s="1464"/>
      <c r="Y491" s="1464"/>
      <c r="Z491" s="1464"/>
      <c r="AA491" s="1464"/>
    </row>
    <row r="492" spans="1:27" ht="14.5">
      <c r="A492" s="1464"/>
      <c r="B492" s="1464"/>
      <c r="C492" s="1464"/>
      <c r="D492" s="1464"/>
      <c r="E492" s="1464"/>
      <c r="F492" s="1464"/>
      <c r="G492" s="1464"/>
      <c r="H492" s="1463"/>
      <c r="I492" s="1464"/>
      <c r="J492" s="1464"/>
      <c r="K492" s="1464"/>
      <c r="L492" s="1464"/>
      <c r="M492" s="1464"/>
      <c r="N492" s="1464"/>
      <c r="O492" s="1464"/>
      <c r="P492" s="1464"/>
      <c r="Q492" s="1464"/>
      <c r="R492" s="1464"/>
      <c r="S492" s="1464"/>
      <c r="T492" s="1464"/>
      <c r="U492" s="1464"/>
      <c r="V492" s="1464"/>
      <c r="W492" s="1464"/>
      <c r="X492" s="1464"/>
      <c r="Y492" s="1464"/>
      <c r="Z492" s="1464"/>
      <c r="AA492" s="1464"/>
    </row>
    <row r="493" spans="1:27" ht="14.5">
      <c r="A493" s="1464"/>
      <c r="B493" s="1464"/>
      <c r="C493" s="1464"/>
      <c r="D493" s="1464"/>
      <c r="E493" s="1464"/>
      <c r="F493" s="1464"/>
      <c r="G493" s="1464"/>
      <c r="H493" s="1463"/>
      <c r="I493" s="1464"/>
      <c r="J493" s="1464"/>
      <c r="K493" s="1464"/>
      <c r="L493" s="1464"/>
      <c r="M493" s="1464"/>
      <c r="N493" s="1464"/>
      <c r="O493" s="1464"/>
      <c r="P493" s="1464"/>
      <c r="Q493" s="1464"/>
      <c r="R493" s="1464"/>
      <c r="S493" s="1464"/>
      <c r="T493" s="1464"/>
      <c r="U493" s="1464"/>
      <c r="V493" s="1464"/>
      <c r="W493" s="1464"/>
      <c r="X493" s="1464"/>
      <c r="Y493" s="1464"/>
      <c r="Z493" s="1464"/>
      <c r="AA493" s="1464"/>
    </row>
    <row r="494" spans="1:27" ht="14.5">
      <c r="A494" s="1464"/>
      <c r="B494" s="1464"/>
      <c r="C494" s="1464"/>
      <c r="D494" s="1464"/>
      <c r="E494" s="1464"/>
      <c r="F494" s="1464"/>
      <c r="G494" s="1464"/>
      <c r="H494" s="1463"/>
      <c r="I494" s="1464"/>
      <c r="J494" s="1464"/>
      <c r="K494" s="1464"/>
      <c r="L494" s="1464"/>
      <c r="M494" s="1464"/>
      <c r="N494" s="1464"/>
      <c r="O494" s="1464"/>
      <c r="P494" s="1464"/>
      <c r="Q494" s="1464"/>
      <c r="R494" s="1464"/>
      <c r="S494" s="1464"/>
      <c r="T494" s="1464"/>
      <c r="U494" s="1464"/>
      <c r="V494" s="1464"/>
      <c r="W494" s="1464"/>
      <c r="X494" s="1464"/>
      <c r="Y494" s="1464"/>
      <c r="Z494" s="1464"/>
      <c r="AA494" s="1464"/>
    </row>
    <row r="495" spans="1:27" ht="14.5">
      <c r="A495" s="1464"/>
      <c r="B495" s="1464"/>
      <c r="C495" s="1464"/>
      <c r="D495" s="1464"/>
      <c r="E495" s="1464"/>
      <c r="F495" s="1464"/>
      <c r="G495" s="1464"/>
      <c r="H495" s="1463"/>
      <c r="I495" s="1464"/>
      <c r="J495" s="1464"/>
      <c r="K495" s="1464"/>
      <c r="L495" s="1464"/>
      <c r="M495" s="1464"/>
      <c r="N495" s="1464"/>
      <c r="O495" s="1464"/>
      <c r="P495" s="1464"/>
      <c r="Q495" s="1464"/>
      <c r="R495" s="1464"/>
      <c r="S495" s="1464"/>
      <c r="T495" s="1464"/>
      <c r="U495" s="1464"/>
      <c r="V495" s="1464"/>
      <c r="W495" s="1464"/>
      <c r="X495" s="1464"/>
      <c r="Y495" s="1464"/>
      <c r="Z495" s="1464"/>
      <c r="AA495" s="1464"/>
    </row>
    <row r="496" spans="1:27" ht="14.5">
      <c r="A496" s="1464"/>
      <c r="B496" s="1464"/>
      <c r="C496" s="1464"/>
      <c r="D496" s="1464"/>
      <c r="E496" s="1464"/>
      <c r="F496" s="1464"/>
      <c r="G496" s="1464"/>
      <c r="H496" s="1463"/>
      <c r="I496" s="1464"/>
      <c r="J496" s="1464"/>
      <c r="K496" s="1464"/>
      <c r="L496" s="1464"/>
      <c r="M496" s="1464"/>
      <c r="N496" s="1464"/>
      <c r="O496" s="1464"/>
      <c r="P496" s="1464"/>
      <c r="Q496" s="1464"/>
      <c r="R496" s="1464"/>
      <c r="S496" s="1464"/>
      <c r="T496" s="1464"/>
      <c r="U496" s="1464"/>
      <c r="V496" s="1464"/>
      <c r="W496" s="1464"/>
      <c r="X496" s="1464"/>
      <c r="Y496" s="1464"/>
      <c r="Z496" s="1464"/>
      <c r="AA496" s="1464"/>
    </row>
    <row r="497" spans="1:27" ht="14.5">
      <c r="A497" s="1464"/>
      <c r="B497" s="1464"/>
      <c r="C497" s="1464"/>
      <c r="D497" s="1464"/>
      <c r="E497" s="1464"/>
      <c r="F497" s="1464"/>
      <c r="G497" s="1464"/>
      <c r="H497" s="1463"/>
      <c r="I497" s="1464"/>
      <c r="J497" s="1464"/>
      <c r="K497" s="1464"/>
      <c r="L497" s="1464"/>
      <c r="M497" s="1464"/>
      <c r="N497" s="1464"/>
      <c r="O497" s="1464"/>
      <c r="P497" s="1464"/>
      <c r="Q497" s="1464"/>
      <c r="R497" s="1464"/>
      <c r="S497" s="1464"/>
      <c r="T497" s="1464"/>
      <c r="U497" s="1464"/>
      <c r="V497" s="1464"/>
      <c r="W497" s="1464"/>
      <c r="X497" s="1464"/>
      <c r="Y497" s="1464"/>
      <c r="Z497" s="1464"/>
      <c r="AA497" s="1464"/>
    </row>
    <row r="498" spans="1:27" ht="14.5">
      <c r="A498" s="1464"/>
      <c r="B498" s="1464"/>
      <c r="C498" s="1464"/>
      <c r="D498" s="1464"/>
      <c r="E498" s="1464"/>
      <c r="F498" s="1464"/>
      <c r="G498" s="1464"/>
      <c r="H498" s="1463"/>
      <c r="I498" s="1464"/>
      <c r="J498" s="1464"/>
      <c r="K498" s="1464"/>
      <c r="L498" s="1464"/>
      <c r="M498" s="1464"/>
      <c r="N498" s="1464"/>
      <c r="O498" s="1464"/>
      <c r="P498" s="1464"/>
      <c r="Q498" s="1464"/>
      <c r="R498" s="1464"/>
      <c r="S498" s="1464"/>
      <c r="T498" s="1464"/>
      <c r="U498" s="1464"/>
      <c r="V498" s="1464"/>
      <c r="W498" s="1464"/>
      <c r="X498" s="1464"/>
      <c r="Y498" s="1464"/>
      <c r="Z498" s="1464"/>
      <c r="AA498" s="1464"/>
    </row>
    <row r="499" spans="1:27" ht="14.5">
      <c r="A499" s="1464"/>
      <c r="B499" s="1464"/>
      <c r="C499" s="1464"/>
      <c r="D499" s="1464"/>
      <c r="E499" s="1464"/>
      <c r="F499" s="1464"/>
      <c r="G499" s="1464"/>
      <c r="H499" s="1463"/>
      <c r="I499" s="1464"/>
      <c r="J499" s="1464"/>
      <c r="K499" s="1464"/>
      <c r="L499" s="1464"/>
      <c r="M499" s="1464"/>
      <c r="N499" s="1464"/>
      <c r="O499" s="1464"/>
      <c r="P499" s="1464"/>
      <c r="Q499" s="1464"/>
      <c r="R499" s="1464"/>
      <c r="S499" s="1464"/>
      <c r="T499" s="1464"/>
      <c r="U499" s="1464"/>
      <c r="V499" s="1464"/>
      <c r="W499" s="1464"/>
      <c r="X499" s="1464"/>
      <c r="Y499" s="1464"/>
      <c r="Z499" s="1464"/>
      <c r="AA499" s="1464"/>
    </row>
    <row r="500" spans="1:27" ht="14.5">
      <c r="A500" s="1464"/>
      <c r="B500" s="1464"/>
      <c r="C500" s="1464"/>
      <c r="D500" s="1464"/>
      <c r="E500" s="1464"/>
      <c r="F500" s="1464"/>
      <c r="G500" s="1464"/>
      <c r="H500" s="1463"/>
      <c r="I500" s="1464"/>
      <c r="J500" s="1464"/>
      <c r="K500" s="1464"/>
      <c r="L500" s="1464"/>
      <c r="M500" s="1464"/>
      <c r="N500" s="1464"/>
      <c r="O500" s="1464"/>
      <c r="P500" s="1464"/>
      <c r="Q500" s="1464"/>
      <c r="R500" s="1464"/>
      <c r="S500" s="1464"/>
      <c r="T500" s="1464"/>
      <c r="U500" s="1464"/>
      <c r="V500" s="1464"/>
      <c r="W500" s="1464"/>
      <c r="X500" s="1464"/>
      <c r="Y500" s="1464"/>
      <c r="Z500" s="1464"/>
      <c r="AA500" s="1464"/>
    </row>
    <row r="501" spans="1:27" ht="14.5">
      <c r="A501" s="1464"/>
      <c r="B501" s="1464"/>
      <c r="C501" s="1464"/>
      <c r="D501" s="1464"/>
      <c r="E501" s="1464"/>
      <c r="F501" s="1464"/>
      <c r="G501" s="1464"/>
      <c r="H501" s="1463"/>
      <c r="I501" s="1464"/>
      <c r="J501" s="1464"/>
      <c r="K501" s="1464"/>
      <c r="L501" s="1464"/>
      <c r="M501" s="1464"/>
      <c r="N501" s="1464"/>
      <c r="O501" s="1464"/>
      <c r="P501" s="1464"/>
      <c r="Q501" s="1464"/>
      <c r="R501" s="1464"/>
      <c r="S501" s="1464"/>
      <c r="T501" s="1464"/>
      <c r="U501" s="1464"/>
      <c r="V501" s="1464"/>
      <c r="W501" s="1464"/>
      <c r="X501" s="1464"/>
      <c r="Y501" s="1464"/>
      <c r="Z501" s="1464"/>
      <c r="AA501" s="1464"/>
    </row>
    <row r="502" spans="1:27" ht="14.5">
      <c r="A502" s="1464"/>
      <c r="B502" s="1464"/>
      <c r="C502" s="1464"/>
      <c r="D502" s="1464"/>
      <c r="E502" s="1464"/>
      <c r="F502" s="1464"/>
      <c r="G502" s="1464"/>
      <c r="H502" s="1463"/>
      <c r="I502" s="1464"/>
      <c r="J502" s="1464"/>
      <c r="K502" s="1464"/>
      <c r="L502" s="1464"/>
      <c r="M502" s="1464"/>
      <c r="N502" s="1464"/>
      <c r="O502" s="1464"/>
      <c r="P502" s="1464"/>
      <c r="Q502" s="1464"/>
      <c r="R502" s="1464"/>
      <c r="S502" s="1464"/>
      <c r="T502" s="1464"/>
      <c r="U502" s="1464"/>
      <c r="V502" s="1464"/>
      <c r="W502" s="1464"/>
      <c r="X502" s="1464"/>
      <c r="Y502" s="1464"/>
      <c r="Z502" s="1464"/>
      <c r="AA502" s="1464"/>
    </row>
    <row r="503" spans="1:27" ht="14.5">
      <c r="A503" s="1464"/>
      <c r="B503" s="1464"/>
      <c r="C503" s="1464"/>
      <c r="D503" s="1464"/>
      <c r="E503" s="1464"/>
      <c r="F503" s="1464"/>
      <c r="G503" s="1464"/>
      <c r="H503" s="1463"/>
      <c r="I503" s="1464"/>
      <c r="J503" s="1464"/>
      <c r="K503" s="1464"/>
      <c r="L503" s="1464"/>
      <c r="M503" s="1464"/>
      <c r="N503" s="1464"/>
      <c r="O503" s="1464"/>
      <c r="P503" s="1464"/>
      <c r="Q503" s="1464"/>
      <c r="R503" s="1464"/>
      <c r="S503" s="1464"/>
      <c r="T503" s="1464"/>
      <c r="U503" s="1464"/>
      <c r="V503" s="1464"/>
      <c r="W503" s="1464"/>
      <c r="X503" s="1464"/>
      <c r="Y503" s="1464"/>
      <c r="Z503" s="1464"/>
      <c r="AA503" s="1464"/>
    </row>
    <row r="504" spans="1:27" ht="14.5">
      <c r="A504" s="1464"/>
      <c r="B504" s="1464"/>
      <c r="C504" s="1464"/>
      <c r="D504" s="1464"/>
      <c r="E504" s="1464"/>
      <c r="F504" s="1464"/>
      <c r="G504" s="1464"/>
      <c r="H504" s="1463"/>
      <c r="I504" s="1464"/>
      <c r="J504" s="1464"/>
      <c r="K504" s="1464"/>
      <c r="L504" s="1464"/>
      <c r="M504" s="1464"/>
      <c r="N504" s="1464"/>
      <c r="O504" s="1464"/>
      <c r="P504" s="1464"/>
      <c r="Q504" s="1464"/>
      <c r="R504" s="1464"/>
      <c r="S504" s="1464"/>
      <c r="T504" s="1464"/>
      <c r="U504" s="1464"/>
      <c r="V504" s="1464"/>
      <c r="W504" s="1464"/>
      <c r="X504" s="1464"/>
      <c r="Y504" s="1464"/>
      <c r="Z504" s="1464"/>
      <c r="AA504" s="1464"/>
    </row>
    <row r="505" spans="1:27" ht="14.5">
      <c r="A505" s="1464"/>
      <c r="B505" s="1464"/>
      <c r="C505" s="1464"/>
      <c r="D505" s="1464"/>
      <c r="E505" s="1464"/>
      <c r="F505" s="1464"/>
      <c r="G505" s="1464"/>
      <c r="H505" s="1463"/>
      <c r="I505" s="1464"/>
      <c r="J505" s="1464"/>
      <c r="K505" s="1464"/>
      <c r="L505" s="1464"/>
      <c r="M505" s="1464"/>
      <c r="N505" s="1464"/>
      <c r="O505" s="1464"/>
      <c r="P505" s="1464"/>
      <c r="Q505" s="1464"/>
      <c r="R505" s="1464"/>
      <c r="S505" s="1464"/>
      <c r="T505" s="1464"/>
      <c r="U505" s="1464"/>
      <c r="V505" s="1464"/>
      <c r="W505" s="1464"/>
      <c r="X505" s="1464"/>
      <c r="Y505" s="1464"/>
      <c r="Z505" s="1464"/>
      <c r="AA505" s="1464"/>
    </row>
    <row r="506" spans="1:27" ht="14.5">
      <c r="A506" s="1464"/>
      <c r="B506" s="1464"/>
      <c r="C506" s="1464"/>
      <c r="D506" s="1464"/>
      <c r="E506" s="1464"/>
      <c r="F506" s="1464"/>
      <c r="G506" s="1464"/>
      <c r="H506" s="1463"/>
      <c r="I506" s="1464"/>
      <c r="J506" s="1464"/>
      <c r="K506" s="1464"/>
      <c r="L506" s="1464"/>
      <c r="M506" s="1464"/>
      <c r="N506" s="1464"/>
      <c r="O506" s="1464"/>
      <c r="P506" s="1464"/>
      <c r="Q506" s="1464"/>
      <c r="R506" s="1464"/>
      <c r="S506" s="1464"/>
      <c r="T506" s="1464"/>
      <c r="U506" s="1464"/>
      <c r="V506" s="1464"/>
      <c r="W506" s="1464"/>
      <c r="X506" s="1464"/>
      <c r="Y506" s="1464"/>
      <c r="Z506" s="1464"/>
      <c r="AA506" s="1464"/>
    </row>
    <row r="507" spans="1:27" ht="14.5">
      <c r="A507" s="1464"/>
      <c r="B507" s="1464"/>
      <c r="C507" s="1464"/>
      <c r="D507" s="1464"/>
      <c r="E507" s="1464"/>
      <c r="F507" s="1464"/>
      <c r="G507" s="1464"/>
      <c r="H507" s="1463"/>
      <c r="I507" s="1464"/>
      <c r="J507" s="1464"/>
      <c r="K507" s="1464"/>
      <c r="L507" s="1464"/>
      <c r="M507" s="1464"/>
      <c r="N507" s="1464"/>
      <c r="O507" s="1464"/>
      <c r="P507" s="1464"/>
      <c r="Q507" s="1464"/>
      <c r="R507" s="1464"/>
      <c r="S507" s="1464"/>
      <c r="T507" s="1464"/>
      <c r="U507" s="1464"/>
      <c r="V507" s="1464"/>
      <c r="W507" s="1464"/>
      <c r="X507" s="1464"/>
      <c r="Y507" s="1464"/>
      <c r="Z507" s="1464"/>
      <c r="AA507" s="1464"/>
    </row>
    <row r="508" spans="1:27" ht="14.5">
      <c r="A508" s="1464"/>
      <c r="B508" s="1464"/>
      <c r="C508" s="1464"/>
      <c r="D508" s="1464"/>
      <c r="E508" s="1464"/>
      <c r="F508" s="1464"/>
      <c r="G508" s="1464"/>
      <c r="H508" s="1463"/>
      <c r="I508" s="1464"/>
      <c r="J508" s="1464"/>
      <c r="K508" s="1464"/>
      <c r="L508" s="1464"/>
      <c r="M508" s="1464"/>
      <c r="N508" s="1464"/>
      <c r="O508" s="1464"/>
      <c r="P508" s="1464"/>
      <c r="Q508" s="1464"/>
      <c r="R508" s="1464"/>
      <c r="S508" s="1464"/>
      <c r="T508" s="1464"/>
      <c r="U508" s="1464"/>
      <c r="V508" s="1464"/>
      <c r="W508" s="1464"/>
      <c r="X508" s="1464"/>
      <c r="Y508" s="1464"/>
      <c r="Z508" s="1464"/>
      <c r="AA508" s="1464"/>
    </row>
    <row r="509" spans="1:27" ht="14.5">
      <c r="A509" s="1464"/>
      <c r="B509" s="1464"/>
      <c r="C509" s="1464"/>
      <c r="D509" s="1464"/>
      <c r="E509" s="1464"/>
      <c r="F509" s="1464"/>
      <c r="G509" s="1464"/>
      <c r="H509" s="1463"/>
      <c r="I509" s="1464"/>
      <c r="J509" s="1464"/>
      <c r="K509" s="1464"/>
      <c r="L509" s="1464"/>
      <c r="M509" s="1464"/>
      <c r="N509" s="1464"/>
      <c r="O509" s="1464"/>
      <c r="P509" s="1464"/>
      <c r="Q509" s="1464"/>
      <c r="R509" s="1464"/>
      <c r="S509" s="1464"/>
      <c r="T509" s="1464"/>
      <c r="U509" s="1464"/>
      <c r="V509" s="1464"/>
      <c r="W509" s="1464"/>
      <c r="X509" s="1464"/>
      <c r="Y509" s="1464"/>
      <c r="Z509" s="1464"/>
      <c r="AA509" s="1464"/>
    </row>
    <row r="510" spans="1:27" ht="14.5">
      <c r="A510" s="1464"/>
      <c r="B510" s="1464"/>
      <c r="C510" s="1464"/>
      <c r="D510" s="1464"/>
      <c r="E510" s="1464"/>
      <c r="F510" s="1464"/>
      <c r="G510" s="1464"/>
      <c r="H510" s="1463"/>
      <c r="I510" s="1464"/>
      <c r="J510" s="1464"/>
      <c r="K510" s="1464"/>
      <c r="L510" s="1464"/>
      <c r="M510" s="1464"/>
      <c r="N510" s="1464"/>
      <c r="O510" s="1464"/>
      <c r="P510" s="1464"/>
      <c r="Q510" s="1464"/>
      <c r="R510" s="1464"/>
      <c r="S510" s="1464"/>
      <c r="T510" s="1464"/>
      <c r="U510" s="1464"/>
      <c r="V510" s="1464"/>
      <c r="W510" s="1464"/>
      <c r="X510" s="1464"/>
      <c r="Y510" s="1464"/>
      <c r="Z510" s="1464"/>
      <c r="AA510" s="1464"/>
    </row>
    <row r="511" spans="1:27" ht="14.5">
      <c r="A511" s="1464"/>
      <c r="B511" s="1464"/>
      <c r="C511" s="1464"/>
      <c r="D511" s="1464"/>
      <c r="E511" s="1464"/>
      <c r="F511" s="1464"/>
      <c r="G511" s="1464"/>
      <c r="H511" s="1463"/>
      <c r="I511" s="1464"/>
      <c r="J511" s="1464"/>
      <c r="K511" s="1464"/>
      <c r="L511" s="1464"/>
      <c r="M511" s="1464"/>
      <c r="N511" s="1464"/>
      <c r="O511" s="1464"/>
      <c r="P511" s="1464"/>
      <c r="Q511" s="1464"/>
      <c r="R511" s="1464"/>
      <c r="S511" s="1464"/>
      <c r="T511" s="1464"/>
      <c r="U511" s="1464"/>
      <c r="V511" s="1464"/>
      <c r="W511" s="1464"/>
      <c r="X511" s="1464"/>
      <c r="Y511" s="1464"/>
      <c r="Z511" s="1464"/>
      <c r="AA511" s="1464"/>
    </row>
    <row r="512" spans="1:27" ht="14.5">
      <c r="A512" s="1464"/>
      <c r="B512" s="1464"/>
      <c r="C512" s="1464"/>
      <c r="D512" s="1464"/>
      <c r="E512" s="1464"/>
      <c r="F512" s="1464"/>
      <c r="G512" s="1464"/>
      <c r="H512" s="1463"/>
      <c r="I512" s="1464"/>
      <c r="J512" s="1464"/>
      <c r="K512" s="1464"/>
      <c r="L512" s="1464"/>
      <c r="M512" s="1464"/>
      <c r="N512" s="1464"/>
      <c r="O512" s="1464"/>
      <c r="P512" s="1464"/>
      <c r="Q512" s="1464"/>
      <c r="R512" s="1464"/>
      <c r="S512" s="1464"/>
      <c r="T512" s="1464"/>
      <c r="U512" s="1464"/>
      <c r="V512" s="1464"/>
      <c r="W512" s="1464"/>
      <c r="X512" s="1464"/>
      <c r="Y512" s="1464"/>
      <c r="Z512" s="1464"/>
      <c r="AA512" s="1464"/>
    </row>
    <row r="513" spans="1:27" ht="14.5">
      <c r="A513" s="1464"/>
      <c r="B513" s="1464"/>
      <c r="C513" s="1464"/>
      <c r="D513" s="1464"/>
      <c r="E513" s="1464"/>
      <c r="F513" s="1464"/>
      <c r="G513" s="1464"/>
      <c r="H513" s="1463"/>
      <c r="I513" s="1464"/>
      <c r="J513" s="1464"/>
      <c r="K513" s="1464"/>
      <c r="L513" s="1464"/>
      <c r="M513" s="1464"/>
      <c r="N513" s="1464"/>
      <c r="O513" s="1464"/>
      <c r="P513" s="1464"/>
      <c r="Q513" s="1464"/>
      <c r="R513" s="1464"/>
      <c r="S513" s="1464"/>
      <c r="T513" s="1464"/>
      <c r="U513" s="1464"/>
      <c r="V513" s="1464"/>
      <c r="W513" s="1464"/>
      <c r="X513" s="1464"/>
      <c r="Y513" s="1464"/>
      <c r="Z513" s="1464"/>
      <c r="AA513" s="1464"/>
    </row>
    <row r="514" spans="1:27" ht="14.5">
      <c r="A514" s="1464"/>
      <c r="B514" s="1464"/>
      <c r="C514" s="1464"/>
      <c r="D514" s="1464"/>
      <c r="E514" s="1464"/>
      <c r="F514" s="1464"/>
      <c r="G514" s="1464"/>
      <c r="H514" s="1463"/>
      <c r="I514" s="1464"/>
      <c r="J514" s="1464"/>
      <c r="K514" s="1464"/>
      <c r="L514" s="1464"/>
      <c r="M514" s="1464"/>
      <c r="N514" s="1464"/>
      <c r="O514" s="1464"/>
      <c r="P514" s="1464"/>
      <c r="Q514" s="1464"/>
      <c r="R514" s="1464"/>
      <c r="S514" s="1464"/>
      <c r="T514" s="1464"/>
      <c r="U514" s="1464"/>
      <c r="V514" s="1464"/>
      <c r="W514" s="1464"/>
      <c r="X514" s="1464"/>
      <c r="Y514" s="1464"/>
      <c r="Z514" s="1464"/>
      <c r="AA514" s="1464"/>
    </row>
    <row r="515" spans="1:27" ht="14.5">
      <c r="A515" s="1464"/>
      <c r="B515" s="1464"/>
      <c r="C515" s="1464"/>
      <c r="D515" s="1464"/>
      <c r="E515" s="1464"/>
      <c r="F515" s="1464"/>
      <c r="G515" s="1464"/>
      <c r="H515" s="1463"/>
      <c r="I515" s="1464"/>
      <c r="J515" s="1464"/>
      <c r="K515" s="1464"/>
      <c r="L515" s="1464"/>
      <c r="M515" s="1464"/>
      <c r="N515" s="1464"/>
      <c r="O515" s="1464"/>
      <c r="P515" s="1464"/>
      <c r="Q515" s="1464"/>
      <c r="R515" s="1464"/>
      <c r="S515" s="1464"/>
      <c r="T515" s="1464"/>
      <c r="U515" s="1464"/>
      <c r="V515" s="1464"/>
      <c r="W515" s="1464"/>
      <c r="X515" s="1464"/>
      <c r="Y515" s="1464"/>
      <c r="Z515" s="1464"/>
      <c r="AA515" s="1464"/>
    </row>
    <row r="516" spans="1:27" ht="14.5">
      <c r="A516" s="1464"/>
      <c r="B516" s="1464"/>
      <c r="C516" s="1464"/>
      <c r="D516" s="1464"/>
      <c r="E516" s="1464"/>
      <c r="F516" s="1464"/>
      <c r="G516" s="1464"/>
      <c r="H516" s="1463"/>
      <c r="I516" s="1464"/>
      <c r="J516" s="1464"/>
      <c r="K516" s="1464"/>
      <c r="L516" s="1464"/>
      <c r="M516" s="1464"/>
      <c r="N516" s="1464"/>
      <c r="O516" s="1464"/>
      <c r="P516" s="1464"/>
      <c r="Q516" s="1464"/>
      <c r="R516" s="1464"/>
      <c r="S516" s="1464"/>
      <c r="T516" s="1464"/>
      <c r="U516" s="1464"/>
      <c r="V516" s="1464"/>
      <c r="W516" s="1464"/>
      <c r="X516" s="1464"/>
      <c r="Y516" s="1464"/>
      <c r="Z516" s="1464"/>
      <c r="AA516" s="1464"/>
    </row>
    <row r="517" spans="1:27" ht="14.5">
      <c r="A517" s="1464"/>
      <c r="B517" s="1464"/>
      <c r="C517" s="1464"/>
      <c r="D517" s="1464"/>
      <c r="E517" s="1464"/>
      <c r="F517" s="1464"/>
      <c r="G517" s="1464"/>
      <c r="H517" s="1463"/>
      <c r="I517" s="1464"/>
      <c r="J517" s="1464"/>
      <c r="K517" s="1464"/>
      <c r="L517" s="1464"/>
      <c r="M517" s="1464"/>
      <c r="N517" s="1464"/>
      <c r="O517" s="1464"/>
      <c r="P517" s="1464"/>
      <c r="Q517" s="1464"/>
      <c r="R517" s="1464"/>
      <c r="S517" s="1464"/>
      <c r="T517" s="1464"/>
      <c r="U517" s="1464"/>
      <c r="V517" s="1464"/>
      <c r="W517" s="1464"/>
      <c r="X517" s="1464"/>
      <c r="Y517" s="1464"/>
      <c r="Z517" s="1464"/>
      <c r="AA517" s="1464"/>
    </row>
    <row r="518" spans="1:27" ht="14.5">
      <c r="A518" s="1464"/>
      <c r="B518" s="1464"/>
      <c r="C518" s="1464"/>
      <c r="D518" s="1464"/>
      <c r="E518" s="1464"/>
      <c r="F518" s="1464"/>
      <c r="G518" s="1464"/>
      <c r="H518" s="1463"/>
      <c r="I518" s="1464"/>
      <c r="J518" s="1464"/>
      <c r="K518" s="1464"/>
      <c r="L518" s="1464"/>
      <c r="M518" s="1464"/>
      <c r="N518" s="1464"/>
      <c r="O518" s="1464"/>
      <c r="P518" s="1464"/>
      <c r="Q518" s="1464"/>
      <c r="R518" s="1464"/>
      <c r="S518" s="1464"/>
      <c r="T518" s="1464"/>
      <c r="U518" s="1464"/>
      <c r="V518" s="1464"/>
      <c r="W518" s="1464"/>
      <c r="X518" s="1464"/>
      <c r="Y518" s="1464"/>
      <c r="Z518" s="1464"/>
      <c r="AA518" s="1464"/>
    </row>
    <row r="519" spans="1:27" ht="14.5">
      <c r="A519" s="1464"/>
      <c r="B519" s="1464"/>
      <c r="C519" s="1464"/>
      <c r="D519" s="1464"/>
      <c r="E519" s="1464"/>
      <c r="F519" s="1464"/>
      <c r="G519" s="1464"/>
      <c r="H519" s="1463"/>
      <c r="I519" s="1464"/>
      <c r="J519" s="1464"/>
      <c r="K519" s="1464"/>
      <c r="L519" s="1464"/>
      <c r="M519" s="1464"/>
      <c r="N519" s="1464"/>
      <c r="O519" s="1464"/>
      <c r="P519" s="1464"/>
      <c r="Q519" s="1464"/>
      <c r="R519" s="1464"/>
      <c r="S519" s="1464"/>
      <c r="T519" s="1464"/>
      <c r="U519" s="1464"/>
      <c r="V519" s="1464"/>
      <c r="W519" s="1464"/>
      <c r="X519" s="1464"/>
      <c r="Y519" s="1464"/>
      <c r="Z519" s="1464"/>
      <c r="AA519" s="1464"/>
    </row>
    <row r="520" spans="1:27" ht="14.5">
      <c r="A520" s="1464"/>
      <c r="B520" s="1464"/>
      <c r="C520" s="1464"/>
      <c r="D520" s="1464"/>
      <c r="E520" s="1464"/>
      <c r="F520" s="1464"/>
      <c r="G520" s="1464"/>
      <c r="H520" s="1463"/>
      <c r="I520" s="1464"/>
      <c r="J520" s="1464"/>
      <c r="K520" s="1464"/>
      <c r="L520" s="1464"/>
      <c r="M520" s="1464"/>
      <c r="N520" s="1464"/>
      <c r="O520" s="1464"/>
      <c r="P520" s="1464"/>
      <c r="Q520" s="1464"/>
      <c r="R520" s="1464"/>
      <c r="S520" s="1464"/>
      <c r="T520" s="1464"/>
      <c r="U520" s="1464"/>
      <c r="V520" s="1464"/>
      <c r="W520" s="1464"/>
      <c r="X520" s="1464"/>
      <c r="Y520" s="1464"/>
      <c r="Z520" s="1464"/>
      <c r="AA520" s="1464"/>
    </row>
    <row r="521" spans="1:27" ht="14.5">
      <c r="A521" s="1464"/>
      <c r="B521" s="1464"/>
      <c r="C521" s="1464"/>
      <c r="D521" s="1464"/>
      <c r="E521" s="1464"/>
      <c r="F521" s="1464"/>
      <c r="G521" s="1464"/>
      <c r="H521" s="1463"/>
      <c r="I521" s="1464"/>
      <c r="J521" s="1464"/>
      <c r="K521" s="1464"/>
      <c r="L521" s="1464"/>
      <c r="M521" s="1464"/>
      <c r="N521" s="1464"/>
      <c r="O521" s="1464"/>
      <c r="P521" s="1464"/>
      <c r="Q521" s="1464"/>
      <c r="R521" s="1464"/>
      <c r="S521" s="1464"/>
      <c r="T521" s="1464"/>
      <c r="U521" s="1464"/>
      <c r="V521" s="1464"/>
      <c r="W521" s="1464"/>
      <c r="X521" s="1464"/>
      <c r="Y521" s="1464"/>
      <c r="Z521" s="1464"/>
      <c r="AA521" s="1464"/>
    </row>
    <row r="522" spans="1:27" ht="14.5">
      <c r="A522" s="1464"/>
      <c r="B522" s="1464"/>
      <c r="C522" s="1464"/>
      <c r="D522" s="1464"/>
      <c r="E522" s="1464"/>
      <c r="F522" s="1464"/>
      <c r="G522" s="1464"/>
      <c r="H522" s="1463"/>
      <c r="I522" s="1464"/>
      <c r="J522" s="1464"/>
      <c r="K522" s="1464"/>
      <c r="L522" s="1464"/>
      <c r="M522" s="1464"/>
      <c r="N522" s="1464"/>
      <c r="O522" s="1464"/>
      <c r="P522" s="1464"/>
      <c r="Q522" s="1464"/>
      <c r="R522" s="1464"/>
      <c r="S522" s="1464"/>
      <c r="T522" s="1464"/>
      <c r="U522" s="1464"/>
      <c r="V522" s="1464"/>
      <c r="W522" s="1464"/>
      <c r="X522" s="1464"/>
      <c r="Y522" s="1464"/>
      <c r="Z522" s="1464"/>
      <c r="AA522" s="1464"/>
    </row>
    <row r="523" spans="1:27" ht="14.5">
      <c r="A523" s="1464"/>
      <c r="B523" s="1464"/>
      <c r="C523" s="1464"/>
      <c r="D523" s="1464"/>
      <c r="E523" s="1464"/>
      <c r="F523" s="1464"/>
      <c r="G523" s="1464"/>
      <c r="H523" s="1463"/>
      <c r="I523" s="1464"/>
      <c r="J523" s="1464"/>
      <c r="K523" s="1464"/>
      <c r="L523" s="1464"/>
      <c r="M523" s="1464"/>
      <c r="N523" s="1464"/>
      <c r="O523" s="1464"/>
      <c r="P523" s="1464"/>
      <c r="Q523" s="1464"/>
      <c r="R523" s="1464"/>
      <c r="S523" s="1464"/>
      <c r="T523" s="1464"/>
      <c r="U523" s="1464"/>
      <c r="V523" s="1464"/>
      <c r="W523" s="1464"/>
      <c r="X523" s="1464"/>
      <c r="Y523" s="1464"/>
      <c r="Z523" s="1464"/>
      <c r="AA523" s="1464"/>
    </row>
    <row r="524" spans="1:27" ht="14.5">
      <c r="A524" s="1464"/>
      <c r="B524" s="1464"/>
      <c r="C524" s="1464"/>
      <c r="D524" s="1464"/>
      <c r="E524" s="1464"/>
      <c r="F524" s="1464"/>
      <c r="G524" s="1464"/>
      <c r="H524" s="1463"/>
      <c r="I524" s="1464"/>
      <c r="J524" s="1464"/>
      <c r="K524" s="1464"/>
      <c r="L524" s="1464"/>
      <c r="M524" s="1464"/>
      <c r="N524" s="1464"/>
      <c r="O524" s="1464"/>
      <c r="P524" s="1464"/>
      <c r="Q524" s="1464"/>
      <c r="R524" s="1464"/>
      <c r="S524" s="1464"/>
      <c r="T524" s="1464"/>
      <c r="U524" s="1464"/>
      <c r="V524" s="1464"/>
      <c r="W524" s="1464"/>
      <c r="X524" s="1464"/>
      <c r="Y524" s="1464"/>
      <c r="Z524" s="1464"/>
      <c r="AA524" s="1464"/>
    </row>
    <row r="525" spans="1:27" ht="14.5">
      <c r="A525" s="1464"/>
      <c r="B525" s="1464"/>
      <c r="C525" s="1464"/>
      <c r="D525" s="1464"/>
      <c r="E525" s="1464"/>
      <c r="F525" s="1464"/>
      <c r="G525" s="1464"/>
      <c r="H525" s="1463"/>
      <c r="I525" s="1464"/>
      <c r="J525" s="1464"/>
      <c r="K525" s="1464"/>
      <c r="L525" s="1464"/>
      <c r="M525" s="1464"/>
      <c r="N525" s="1464"/>
      <c r="O525" s="1464"/>
      <c r="P525" s="1464"/>
      <c r="Q525" s="1464"/>
      <c r="R525" s="1464"/>
      <c r="S525" s="1464"/>
      <c r="T525" s="1464"/>
      <c r="U525" s="1464"/>
      <c r="V525" s="1464"/>
      <c r="W525" s="1464"/>
      <c r="X525" s="1464"/>
      <c r="Y525" s="1464"/>
      <c r="Z525" s="1464"/>
      <c r="AA525" s="1464"/>
    </row>
    <row r="526" spans="1:27" ht="14.5">
      <c r="A526" s="1464"/>
      <c r="B526" s="1464"/>
      <c r="C526" s="1464"/>
      <c r="D526" s="1464"/>
      <c r="E526" s="1464"/>
      <c r="F526" s="1464"/>
      <c r="G526" s="1464"/>
      <c r="H526" s="1463"/>
      <c r="I526" s="1464"/>
      <c r="J526" s="1464"/>
      <c r="K526" s="1464"/>
      <c r="L526" s="1464"/>
      <c r="M526" s="1464"/>
      <c r="N526" s="1464"/>
      <c r="O526" s="1464"/>
      <c r="P526" s="1464"/>
      <c r="Q526" s="1464"/>
      <c r="R526" s="1464"/>
      <c r="S526" s="1464"/>
      <c r="T526" s="1464"/>
      <c r="U526" s="1464"/>
      <c r="V526" s="1464"/>
      <c r="W526" s="1464"/>
      <c r="X526" s="1464"/>
      <c r="Y526" s="1464"/>
      <c r="Z526" s="1464"/>
      <c r="AA526" s="1464"/>
    </row>
    <row r="527" spans="1:27" ht="14.5">
      <c r="A527" s="1464"/>
      <c r="B527" s="1464"/>
      <c r="C527" s="1464"/>
      <c r="D527" s="1464"/>
      <c r="E527" s="1464"/>
      <c r="F527" s="1464"/>
      <c r="G527" s="1464"/>
      <c r="H527" s="1463"/>
      <c r="I527" s="1464"/>
      <c r="J527" s="1464"/>
      <c r="K527" s="1464"/>
      <c r="L527" s="1464"/>
      <c r="M527" s="1464"/>
      <c r="N527" s="1464"/>
      <c r="O527" s="1464"/>
      <c r="P527" s="1464"/>
      <c r="Q527" s="1464"/>
      <c r="R527" s="1464"/>
      <c r="S527" s="1464"/>
      <c r="T527" s="1464"/>
      <c r="U527" s="1464"/>
      <c r="V527" s="1464"/>
      <c r="W527" s="1464"/>
      <c r="X527" s="1464"/>
      <c r="Y527" s="1464"/>
      <c r="Z527" s="1464"/>
      <c r="AA527" s="1464"/>
    </row>
    <row r="528" spans="1:27" ht="14.5">
      <c r="A528" s="1464"/>
      <c r="B528" s="1464"/>
      <c r="C528" s="1464"/>
      <c r="D528" s="1464"/>
      <c r="E528" s="1464"/>
      <c r="F528" s="1464"/>
      <c r="G528" s="1464"/>
      <c r="H528" s="1463"/>
      <c r="I528" s="1464"/>
      <c r="J528" s="1464"/>
      <c r="K528" s="1464"/>
      <c r="L528" s="1464"/>
      <c r="M528" s="1464"/>
      <c r="N528" s="1464"/>
      <c r="O528" s="1464"/>
      <c r="P528" s="1464"/>
      <c r="Q528" s="1464"/>
      <c r="R528" s="1464"/>
      <c r="S528" s="1464"/>
      <c r="T528" s="1464"/>
      <c r="U528" s="1464"/>
      <c r="V528" s="1464"/>
      <c r="W528" s="1464"/>
      <c r="X528" s="1464"/>
      <c r="Y528" s="1464"/>
      <c r="Z528" s="1464"/>
      <c r="AA528" s="1464"/>
    </row>
    <row r="529" spans="1:27" ht="14.5">
      <c r="A529" s="1464"/>
      <c r="B529" s="1464"/>
      <c r="C529" s="1464"/>
      <c r="D529" s="1464"/>
      <c r="E529" s="1464"/>
      <c r="F529" s="1464"/>
      <c r="G529" s="1464"/>
      <c r="H529" s="1463"/>
      <c r="I529" s="1464"/>
      <c r="J529" s="1464"/>
      <c r="K529" s="1464"/>
      <c r="L529" s="1464"/>
      <c r="M529" s="1464"/>
      <c r="N529" s="1464"/>
      <c r="O529" s="1464"/>
      <c r="P529" s="1464"/>
      <c r="Q529" s="1464"/>
      <c r="R529" s="1464"/>
      <c r="S529" s="1464"/>
      <c r="T529" s="1464"/>
      <c r="U529" s="1464"/>
      <c r="V529" s="1464"/>
      <c r="W529" s="1464"/>
      <c r="X529" s="1464"/>
      <c r="Y529" s="1464"/>
      <c r="Z529" s="1464"/>
      <c r="AA529" s="1464"/>
    </row>
    <row r="530" spans="1:27" ht="14.5">
      <c r="A530" s="1464"/>
      <c r="B530" s="1464"/>
      <c r="C530" s="1464"/>
      <c r="D530" s="1464"/>
      <c r="E530" s="1464"/>
      <c r="F530" s="1464"/>
      <c r="G530" s="1464"/>
      <c r="H530" s="1463"/>
      <c r="I530" s="1464"/>
      <c r="J530" s="1464"/>
      <c r="K530" s="1464"/>
      <c r="L530" s="1464"/>
      <c r="M530" s="1464"/>
      <c r="N530" s="1464"/>
      <c r="O530" s="1464"/>
      <c r="P530" s="1464"/>
      <c r="Q530" s="1464"/>
      <c r="R530" s="1464"/>
      <c r="S530" s="1464"/>
      <c r="T530" s="1464"/>
      <c r="U530" s="1464"/>
      <c r="V530" s="1464"/>
      <c r="W530" s="1464"/>
      <c r="X530" s="1464"/>
      <c r="Y530" s="1464"/>
      <c r="Z530" s="1464"/>
      <c r="AA530" s="1464"/>
    </row>
    <row r="531" spans="1:27" ht="14.5">
      <c r="A531" s="1464"/>
      <c r="B531" s="1464"/>
      <c r="C531" s="1464"/>
      <c r="D531" s="1464"/>
      <c r="E531" s="1464"/>
      <c r="F531" s="1464"/>
      <c r="G531" s="1464"/>
      <c r="H531" s="1463"/>
      <c r="I531" s="1464"/>
      <c r="J531" s="1464"/>
      <c r="K531" s="1464"/>
      <c r="L531" s="1464"/>
      <c r="M531" s="1464"/>
      <c r="N531" s="1464"/>
      <c r="O531" s="1464"/>
      <c r="P531" s="1464"/>
      <c r="Q531" s="1464"/>
      <c r="R531" s="1464"/>
      <c r="S531" s="1464"/>
      <c r="T531" s="1464"/>
      <c r="U531" s="1464"/>
      <c r="V531" s="1464"/>
      <c r="W531" s="1464"/>
      <c r="X531" s="1464"/>
      <c r="Y531" s="1464"/>
      <c r="Z531" s="1464"/>
      <c r="AA531" s="1464"/>
    </row>
    <row r="532" spans="1:27" ht="14.5">
      <c r="A532" s="1464"/>
      <c r="B532" s="1464"/>
      <c r="C532" s="1464"/>
      <c r="D532" s="1464"/>
      <c r="E532" s="1464"/>
      <c r="F532" s="1464"/>
      <c r="G532" s="1464"/>
      <c r="H532" s="1463"/>
      <c r="I532" s="1464"/>
      <c r="J532" s="1464"/>
      <c r="K532" s="1464"/>
      <c r="L532" s="1464"/>
      <c r="M532" s="1464"/>
      <c r="N532" s="1464"/>
      <c r="O532" s="1464"/>
      <c r="P532" s="1464"/>
      <c r="Q532" s="1464"/>
      <c r="R532" s="1464"/>
      <c r="S532" s="1464"/>
      <c r="T532" s="1464"/>
      <c r="U532" s="1464"/>
      <c r="V532" s="1464"/>
      <c r="W532" s="1464"/>
      <c r="X532" s="1464"/>
      <c r="Y532" s="1464"/>
      <c r="Z532" s="1464"/>
      <c r="AA532" s="1464"/>
    </row>
    <row r="533" spans="1:27" ht="14.5">
      <c r="A533" s="1464"/>
      <c r="B533" s="1464"/>
      <c r="C533" s="1464"/>
      <c r="D533" s="1464"/>
      <c r="E533" s="1464"/>
      <c r="F533" s="1464"/>
      <c r="G533" s="1464"/>
      <c r="H533" s="1463"/>
      <c r="I533" s="1464"/>
      <c r="J533" s="1464"/>
      <c r="K533" s="1464"/>
      <c r="L533" s="1464"/>
      <c r="M533" s="1464"/>
      <c r="N533" s="1464"/>
      <c r="O533" s="1464"/>
      <c r="P533" s="1464"/>
      <c r="Q533" s="1464"/>
      <c r="R533" s="1464"/>
      <c r="S533" s="1464"/>
      <c r="T533" s="1464"/>
      <c r="U533" s="1464"/>
      <c r="V533" s="1464"/>
      <c r="W533" s="1464"/>
      <c r="X533" s="1464"/>
      <c r="Y533" s="1464"/>
      <c r="Z533" s="1464"/>
      <c r="AA533" s="1464"/>
    </row>
    <row r="534" spans="1:27" ht="14.5">
      <c r="A534" s="1464"/>
      <c r="B534" s="1464"/>
      <c r="C534" s="1464"/>
      <c r="D534" s="1464"/>
      <c r="E534" s="1464"/>
      <c r="F534" s="1464"/>
      <c r="G534" s="1464"/>
      <c r="H534" s="1463"/>
      <c r="I534" s="1464"/>
      <c r="J534" s="1464"/>
      <c r="K534" s="1464"/>
      <c r="L534" s="1464"/>
      <c r="M534" s="1464"/>
      <c r="N534" s="1464"/>
      <c r="O534" s="1464"/>
      <c r="P534" s="1464"/>
      <c r="Q534" s="1464"/>
      <c r="R534" s="1464"/>
      <c r="S534" s="1464"/>
      <c r="T534" s="1464"/>
      <c r="U534" s="1464"/>
      <c r="V534" s="1464"/>
      <c r="W534" s="1464"/>
      <c r="X534" s="1464"/>
      <c r="Y534" s="1464"/>
      <c r="Z534" s="1464"/>
      <c r="AA534" s="1464"/>
    </row>
    <row r="535" spans="1:27" ht="14.5">
      <c r="A535" s="1464"/>
      <c r="B535" s="1464"/>
      <c r="C535" s="1464"/>
      <c r="D535" s="1464"/>
      <c r="E535" s="1464"/>
      <c r="F535" s="1464"/>
      <c r="G535" s="1464"/>
      <c r="H535" s="1463"/>
      <c r="I535" s="1464"/>
      <c r="J535" s="1464"/>
      <c r="K535" s="1464"/>
      <c r="L535" s="1464"/>
      <c r="M535" s="1464"/>
      <c r="N535" s="1464"/>
      <c r="O535" s="1464"/>
      <c r="P535" s="1464"/>
      <c r="Q535" s="1464"/>
      <c r="R535" s="1464"/>
      <c r="S535" s="1464"/>
      <c r="T535" s="1464"/>
      <c r="U535" s="1464"/>
      <c r="V535" s="1464"/>
      <c r="W535" s="1464"/>
      <c r="X535" s="1464"/>
      <c r="Y535" s="1464"/>
      <c r="Z535" s="1464"/>
      <c r="AA535" s="1464"/>
    </row>
    <row r="536" spans="1:27" ht="14.5">
      <c r="A536" s="1464"/>
      <c r="B536" s="1464"/>
      <c r="C536" s="1464"/>
      <c r="D536" s="1464"/>
      <c r="E536" s="1464"/>
      <c r="F536" s="1464"/>
      <c r="G536" s="1464"/>
      <c r="H536" s="1463"/>
      <c r="I536" s="1464"/>
      <c r="J536" s="1464"/>
      <c r="K536" s="1464"/>
      <c r="L536" s="1464"/>
      <c r="M536" s="1464"/>
      <c r="N536" s="1464"/>
      <c r="O536" s="1464"/>
      <c r="P536" s="1464"/>
      <c r="Q536" s="1464"/>
      <c r="R536" s="1464"/>
      <c r="S536" s="1464"/>
      <c r="T536" s="1464"/>
      <c r="U536" s="1464"/>
      <c r="V536" s="1464"/>
      <c r="W536" s="1464"/>
      <c r="X536" s="1464"/>
      <c r="Y536" s="1464"/>
      <c r="Z536" s="1464"/>
      <c r="AA536" s="1464"/>
    </row>
    <row r="537" spans="1:27" ht="14.5">
      <c r="A537" s="1464"/>
      <c r="B537" s="1464"/>
      <c r="C537" s="1464"/>
      <c r="D537" s="1464"/>
      <c r="E537" s="1464"/>
      <c r="F537" s="1464"/>
      <c r="G537" s="1464"/>
      <c r="H537" s="1463"/>
      <c r="I537" s="1464"/>
      <c r="J537" s="1464"/>
      <c r="K537" s="1464"/>
      <c r="L537" s="1464"/>
      <c r="M537" s="1464"/>
      <c r="N537" s="1464"/>
      <c r="O537" s="1464"/>
      <c r="P537" s="1464"/>
      <c r="Q537" s="1464"/>
      <c r="R537" s="1464"/>
      <c r="S537" s="1464"/>
      <c r="T537" s="1464"/>
      <c r="U537" s="1464"/>
      <c r="V537" s="1464"/>
      <c r="W537" s="1464"/>
      <c r="X537" s="1464"/>
      <c r="Y537" s="1464"/>
      <c r="Z537" s="1464"/>
      <c r="AA537" s="1464"/>
    </row>
    <row r="538" spans="1:27" ht="14.5">
      <c r="A538" s="1464"/>
      <c r="B538" s="1464"/>
      <c r="C538" s="1464"/>
      <c r="D538" s="1464"/>
      <c r="E538" s="1464"/>
      <c r="F538" s="1464"/>
      <c r="G538" s="1464"/>
      <c r="H538" s="1463"/>
      <c r="I538" s="1464"/>
      <c r="J538" s="1464"/>
      <c r="K538" s="1464"/>
      <c r="L538" s="1464"/>
      <c r="M538" s="1464"/>
      <c r="N538" s="1464"/>
      <c r="O538" s="1464"/>
      <c r="P538" s="1464"/>
      <c r="Q538" s="1464"/>
      <c r="R538" s="1464"/>
      <c r="S538" s="1464"/>
      <c r="T538" s="1464"/>
      <c r="U538" s="1464"/>
      <c r="V538" s="1464"/>
      <c r="W538" s="1464"/>
      <c r="X538" s="1464"/>
      <c r="Y538" s="1464"/>
      <c r="Z538" s="1464"/>
      <c r="AA538" s="1464"/>
    </row>
    <row r="539" spans="1:27" ht="14.5">
      <c r="A539" s="1464"/>
      <c r="B539" s="1464"/>
      <c r="C539" s="1464"/>
      <c r="D539" s="1464"/>
      <c r="E539" s="1464"/>
      <c r="F539" s="1464"/>
      <c r="G539" s="1464"/>
      <c r="H539" s="1463"/>
      <c r="I539" s="1464"/>
      <c r="J539" s="1464"/>
      <c r="K539" s="1464"/>
      <c r="L539" s="1464"/>
      <c r="M539" s="1464"/>
      <c r="N539" s="1464"/>
      <c r="O539" s="1464"/>
      <c r="P539" s="1464"/>
      <c r="Q539" s="1464"/>
      <c r="R539" s="1464"/>
      <c r="S539" s="1464"/>
      <c r="T539" s="1464"/>
      <c r="U539" s="1464"/>
      <c r="V539" s="1464"/>
      <c r="W539" s="1464"/>
      <c r="X539" s="1464"/>
      <c r="Y539" s="1464"/>
      <c r="Z539" s="1464"/>
      <c r="AA539" s="1464"/>
    </row>
    <row r="540" spans="1:27" ht="14.5">
      <c r="A540" s="1464"/>
      <c r="B540" s="1464"/>
      <c r="C540" s="1464"/>
      <c r="D540" s="1464"/>
      <c r="E540" s="1464"/>
      <c r="F540" s="1464"/>
      <c r="G540" s="1464"/>
      <c r="H540" s="1463"/>
      <c r="I540" s="1464"/>
      <c r="J540" s="1464"/>
      <c r="K540" s="1464"/>
      <c r="L540" s="1464"/>
      <c r="M540" s="1464"/>
      <c r="N540" s="1464"/>
      <c r="O540" s="1464"/>
      <c r="P540" s="1464"/>
      <c r="Q540" s="1464"/>
      <c r="R540" s="1464"/>
      <c r="S540" s="1464"/>
      <c r="T540" s="1464"/>
      <c r="U540" s="1464"/>
      <c r="V540" s="1464"/>
      <c r="W540" s="1464"/>
      <c r="X540" s="1464"/>
      <c r="Y540" s="1464"/>
      <c r="Z540" s="1464"/>
      <c r="AA540" s="1464"/>
    </row>
    <row r="541" spans="1:27" ht="14.5">
      <c r="A541" s="1464"/>
      <c r="B541" s="1464"/>
      <c r="C541" s="1464"/>
      <c r="D541" s="1464"/>
      <c r="E541" s="1464"/>
      <c r="F541" s="1464"/>
      <c r="G541" s="1464"/>
      <c r="H541" s="1463"/>
      <c r="I541" s="1464"/>
      <c r="J541" s="1464"/>
      <c r="K541" s="1464"/>
      <c r="L541" s="1464"/>
      <c r="M541" s="1464"/>
      <c r="N541" s="1464"/>
      <c r="O541" s="1464"/>
      <c r="P541" s="1464"/>
      <c r="Q541" s="1464"/>
      <c r="R541" s="1464"/>
      <c r="S541" s="1464"/>
      <c r="T541" s="1464"/>
      <c r="U541" s="1464"/>
      <c r="V541" s="1464"/>
      <c r="W541" s="1464"/>
      <c r="X541" s="1464"/>
      <c r="Y541" s="1464"/>
      <c r="Z541" s="1464"/>
      <c r="AA541" s="1464"/>
    </row>
    <row r="542" spans="1:27" ht="14.5">
      <c r="A542" s="1464"/>
      <c r="B542" s="1464"/>
      <c r="C542" s="1464"/>
      <c r="D542" s="1464"/>
      <c r="E542" s="1464"/>
      <c r="F542" s="1464"/>
      <c r="G542" s="1464"/>
      <c r="H542" s="1463"/>
      <c r="I542" s="1464"/>
      <c r="J542" s="1464"/>
      <c r="K542" s="1464"/>
      <c r="L542" s="1464"/>
      <c r="M542" s="1464"/>
      <c r="N542" s="1464"/>
      <c r="O542" s="1464"/>
      <c r="P542" s="1464"/>
      <c r="Q542" s="1464"/>
      <c r="R542" s="1464"/>
      <c r="S542" s="1464"/>
      <c r="T542" s="1464"/>
      <c r="U542" s="1464"/>
      <c r="V542" s="1464"/>
      <c r="W542" s="1464"/>
      <c r="X542" s="1464"/>
      <c r="Y542" s="1464"/>
      <c r="Z542" s="1464"/>
      <c r="AA542" s="1464"/>
    </row>
    <row r="543" spans="1:27" ht="14.5">
      <c r="A543" s="1464"/>
      <c r="B543" s="1464"/>
      <c r="C543" s="1464"/>
      <c r="D543" s="1464"/>
      <c r="E543" s="1464"/>
      <c r="F543" s="1464"/>
      <c r="G543" s="1464"/>
      <c r="H543" s="1463"/>
      <c r="I543" s="1464"/>
      <c r="J543" s="1464"/>
      <c r="K543" s="1464"/>
      <c r="L543" s="1464"/>
      <c r="M543" s="1464"/>
      <c r="N543" s="1464"/>
      <c r="O543" s="1464"/>
      <c r="P543" s="1464"/>
      <c r="Q543" s="1464"/>
      <c r="R543" s="1464"/>
      <c r="S543" s="1464"/>
      <c r="T543" s="1464"/>
      <c r="U543" s="1464"/>
      <c r="V543" s="1464"/>
      <c r="W543" s="1464"/>
      <c r="X543" s="1464"/>
      <c r="Y543" s="1464"/>
      <c r="Z543" s="1464"/>
      <c r="AA543" s="1464"/>
    </row>
    <row r="544" spans="1:27" ht="14.5">
      <c r="A544" s="1464"/>
      <c r="B544" s="1464"/>
      <c r="C544" s="1464"/>
      <c r="D544" s="1464"/>
      <c r="E544" s="1464"/>
      <c r="F544" s="1464"/>
      <c r="G544" s="1464"/>
      <c r="H544" s="1463"/>
      <c r="I544" s="1464"/>
      <c r="J544" s="1464"/>
      <c r="K544" s="1464"/>
      <c r="L544" s="1464"/>
      <c r="M544" s="1464"/>
      <c r="N544" s="1464"/>
      <c r="O544" s="1464"/>
      <c r="P544" s="1464"/>
      <c r="Q544" s="1464"/>
      <c r="R544" s="1464"/>
      <c r="S544" s="1464"/>
      <c r="T544" s="1464"/>
      <c r="U544" s="1464"/>
      <c r="V544" s="1464"/>
      <c r="W544" s="1464"/>
      <c r="X544" s="1464"/>
      <c r="Y544" s="1464"/>
      <c r="Z544" s="1464"/>
      <c r="AA544" s="1464"/>
    </row>
    <row r="545" spans="1:27" ht="14.5">
      <c r="A545" s="1464"/>
      <c r="B545" s="1464"/>
      <c r="C545" s="1464"/>
      <c r="D545" s="1464"/>
      <c r="E545" s="1464"/>
      <c r="F545" s="1464"/>
      <c r="G545" s="1464"/>
      <c r="H545" s="1463"/>
      <c r="I545" s="1464"/>
      <c r="J545" s="1464"/>
      <c r="K545" s="1464"/>
      <c r="L545" s="1464"/>
      <c r="M545" s="1464"/>
      <c r="N545" s="1464"/>
      <c r="O545" s="1464"/>
      <c r="P545" s="1464"/>
      <c r="Q545" s="1464"/>
      <c r="R545" s="1464"/>
      <c r="S545" s="1464"/>
      <c r="T545" s="1464"/>
      <c r="U545" s="1464"/>
      <c r="V545" s="1464"/>
      <c r="W545" s="1464"/>
      <c r="X545" s="1464"/>
      <c r="Y545" s="1464"/>
      <c r="Z545" s="1464"/>
      <c r="AA545" s="1464"/>
    </row>
    <row r="546" spans="1:27" ht="14.5">
      <c r="A546" s="1464"/>
      <c r="B546" s="1464"/>
      <c r="C546" s="1464"/>
      <c r="D546" s="1464"/>
      <c r="E546" s="1464"/>
      <c r="F546" s="1464"/>
      <c r="G546" s="1464"/>
      <c r="H546" s="1463"/>
      <c r="I546" s="1464"/>
      <c r="J546" s="1464"/>
      <c r="K546" s="1464"/>
      <c r="L546" s="1464"/>
      <c r="M546" s="1464"/>
      <c r="N546" s="1464"/>
      <c r="O546" s="1464"/>
      <c r="P546" s="1464"/>
      <c r="Q546" s="1464"/>
      <c r="R546" s="1464"/>
      <c r="S546" s="1464"/>
      <c r="T546" s="1464"/>
      <c r="U546" s="1464"/>
      <c r="V546" s="1464"/>
      <c r="W546" s="1464"/>
      <c r="X546" s="1464"/>
      <c r="Y546" s="1464"/>
      <c r="Z546" s="1464"/>
      <c r="AA546" s="1464"/>
    </row>
    <row r="547" spans="1:27" ht="14.5">
      <c r="A547" s="1464"/>
      <c r="B547" s="1464"/>
      <c r="C547" s="1464"/>
      <c r="D547" s="1464"/>
      <c r="E547" s="1464"/>
      <c r="F547" s="1464"/>
      <c r="G547" s="1464"/>
      <c r="H547" s="1463"/>
      <c r="I547" s="1464"/>
      <c r="J547" s="1464"/>
      <c r="K547" s="1464"/>
      <c r="L547" s="1464"/>
      <c r="M547" s="1464"/>
      <c r="N547" s="1464"/>
      <c r="O547" s="1464"/>
      <c r="P547" s="1464"/>
      <c r="Q547" s="1464"/>
      <c r="R547" s="1464"/>
      <c r="S547" s="1464"/>
      <c r="T547" s="1464"/>
      <c r="U547" s="1464"/>
      <c r="V547" s="1464"/>
      <c r="W547" s="1464"/>
      <c r="X547" s="1464"/>
      <c r="Y547" s="1464"/>
      <c r="Z547" s="1464"/>
      <c r="AA547" s="1464"/>
    </row>
    <row r="548" spans="1:27" ht="14.5">
      <c r="A548" s="1464"/>
      <c r="B548" s="1464"/>
      <c r="C548" s="1464"/>
      <c r="D548" s="1464"/>
      <c r="E548" s="1464"/>
      <c r="F548" s="1464"/>
      <c r="G548" s="1464"/>
      <c r="H548" s="1463"/>
      <c r="I548" s="1464"/>
      <c r="J548" s="1464"/>
      <c r="K548" s="1464"/>
      <c r="L548" s="1464"/>
      <c r="M548" s="1464"/>
      <c r="N548" s="1464"/>
      <c r="O548" s="1464"/>
      <c r="P548" s="1464"/>
      <c r="Q548" s="1464"/>
      <c r="R548" s="1464"/>
      <c r="S548" s="1464"/>
      <c r="T548" s="1464"/>
      <c r="U548" s="1464"/>
      <c r="V548" s="1464"/>
      <c r="W548" s="1464"/>
      <c r="X548" s="1464"/>
      <c r="Y548" s="1464"/>
      <c r="Z548" s="1464"/>
      <c r="AA548" s="1464"/>
    </row>
    <row r="549" spans="1:27" ht="14.5">
      <c r="A549" s="1464"/>
      <c r="B549" s="1464"/>
      <c r="C549" s="1464"/>
      <c r="D549" s="1464"/>
      <c r="E549" s="1464"/>
      <c r="F549" s="1464"/>
      <c r="G549" s="1464"/>
      <c r="H549" s="1463"/>
      <c r="I549" s="1464"/>
      <c r="J549" s="1464"/>
      <c r="K549" s="1464"/>
      <c r="L549" s="1464"/>
      <c r="M549" s="1464"/>
      <c r="N549" s="1464"/>
      <c r="O549" s="1464"/>
      <c r="P549" s="1464"/>
      <c r="Q549" s="1464"/>
      <c r="R549" s="1464"/>
      <c r="S549" s="1464"/>
      <c r="T549" s="1464"/>
      <c r="U549" s="1464"/>
      <c r="V549" s="1464"/>
      <c r="W549" s="1464"/>
      <c r="X549" s="1464"/>
      <c r="Y549" s="1464"/>
      <c r="Z549" s="1464"/>
      <c r="AA549" s="1464"/>
    </row>
    <row r="550" spans="1:27" ht="14.5">
      <c r="A550" s="1464"/>
      <c r="B550" s="1464"/>
      <c r="C550" s="1464"/>
      <c r="D550" s="1464"/>
      <c r="E550" s="1464"/>
      <c r="F550" s="1464"/>
      <c r="G550" s="1464"/>
      <c r="H550" s="1463"/>
      <c r="I550" s="1464"/>
      <c r="J550" s="1464"/>
      <c r="K550" s="1464"/>
      <c r="L550" s="1464"/>
      <c r="M550" s="1464"/>
      <c r="N550" s="1464"/>
      <c r="O550" s="1464"/>
      <c r="P550" s="1464"/>
      <c r="Q550" s="1464"/>
      <c r="R550" s="1464"/>
      <c r="S550" s="1464"/>
      <c r="T550" s="1464"/>
      <c r="U550" s="1464"/>
      <c r="V550" s="1464"/>
      <c r="W550" s="1464"/>
      <c r="X550" s="1464"/>
      <c r="Y550" s="1464"/>
      <c r="Z550" s="1464"/>
      <c r="AA550" s="1464"/>
    </row>
    <row r="551" spans="1:27" ht="14.5">
      <c r="A551" s="1464"/>
      <c r="B551" s="1464"/>
      <c r="C551" s="1464"/>
      <c r="D551" s="1464"/>
      <c r="E551" s="1464"/>
      <c r="F551" s="1464"/>
      <c r="G551" s="1464"/>
      <c r="H551" s="1463"/>
      <c r="I551" s="1464"/>
      <c r="J551" s="1464"/>
      <c r="K551" s="1464"/>
      <c r="L551" s="1464"/>
      <c r="M551" s="1464"/>
      <c r="N551" s="1464"/>
      <c r="O551" s="1464"/>
      <c r="P551" s="1464"/>
      <c r="Q551" s="1464"/>
      <c r="R551" s="1464"/>
      <c r="S551" s="1464"/>
      <c r="T551" s="1464"/>
      <c r="U551" s="1464"/>
      <c r="V551" s="1464"/>
      <c r="W551" s="1464"/>
      <c r="X551" s="1464"/>
      <c r="Y551" s="1464"/>
      <c r="Z551" s="1464"/>
      <c r="AA551" s="1464"/>
    </row>
    <row r="552" spans="1:27" ht="14.5">
      <c r="A552" s="1464"/>
      <c r="B552" s="1464"/>
      <c r="C552" s="1464"/>
      <c r="D552" s="1464"/>
      <c r="E552" s="1464"/>
      <c r="F552" s="1464"/>
      <c r="G552" s="1464"/>
      <c r="H552" s="1463"/>
      <c r="I552" s="1464"/>
      <c r="J552" s="1464"/>
      <c r="K552" s="1464"/>
      <c r="L552" s="1464"/>
      <c r="M552" s="1464"/>
      <c r="N552" s="1464"/>
      <c r="O552" s="1464"/>
      <c r="P552" s="1464"/>
      <c r="Q552" s="1464"/>
      <c r="R552" s="1464"/>
      <c r="S552" s="1464"/>
      <c r="T552" s="1464"/>
      <c r="U552" s="1464"/>
      <c r="V552" s="1464"/>
      <c r="W552" s="1464"/>
      <c r="X552" s="1464"/>
      <c r="Y552" s="1464"/>
      <c r="Z552" s="1464"/>
      <c r="AA552" s="1464"/>
    </row>
    <row r="553" spans="1:27" ht="14.5">
      <c r="A553" s="1464"/>
      <c r="B553" s="1464"/>
      <c r="C553" s="1464"/>
      <c r="D553" s="1464"/>
      <c r="E553" s="1464"/>
      <c r="F553" s="1464"/>
      <c r="G553" s="1464"/>
      <c r="H553" s="1463"/>
      <c r="I553" s="1464"/>
      <c r="J553" s="1464"/>
      <c r="K553" s="1464"/>
      <c r="L553" s="1464"/>
      <c r="M553" s="1464"/>
      <c r="N553" s="1464"/>
      <c r="O553" s="1464"/>
      <c r="P553" s="1464"/>
      <c r="Q553" s="1464"/>
      <c r="R553" s="1464"/>
      <c r="S553" s="1464"/>
      <c r="T553" s="1464"/>
      <c r="U553" s="1464"/>
      <c r="V553" s="1464"/>
      <c r="W553" s="1464"/>
      <c r="X553" s="1464"/>
      <c r="Y553" s="1464"/>
      <c r="Z553" s="1464"/>
      <c r="AA553" s="1464"/>
    </row>
    <row r="554" spans="1:27" ht="14.5">
      <c r="A554" s="1464"/>
      <c r="B554" s="1464"/>
      <c r="C554" s="1464"/>
      <c r="D554" s="1464"/>
      <c r="E554" s="1464"/>
      <c r="F554" s="1464"/>
      <c r="G554" s="1464"/>
      <c r="H554" s="1463"/>
      <c r="I554" s="1464"/>
      <c r="J554" s="1464"/>
      <c r="K554" s="1464"/>
      <c r="L554" s="1464"/>
      <c r="M554" s="1464"/>
      <c r="N554" s="1464"/>
      <c r="O554" s="1464"/>
      <c r="P554" s="1464"/>
      <c r="Q554" s="1464"/>
      <c r="R554" s="1464"/>
      <c r="S554" s="1464"/>
      <c r="T554" s="1464"/>
      <c r="U554" s="1464"/>
      <c r="V554" s="1464"/>
      <c r="W554" s="1464"/>
      <c r="X554" s="1464"/>
      <c r="Y554" s="1464"/>
      <c r="Z554" s="1464"/>
      <c r="AA554" s="1464"/>
    </row>
    <row r="555" spans="1:27" ht="14.5">
      <c r="A555" s="1464"/>
      <c r="B555" s="1464"/>
      <c r="C555" s="1464"/>
      <c r="D555" s="1464"/>
      <c r="E555" s="1464"/>
      <c r="F555" s="1464"/>
      <c r="G555" s="1464"/>
      <c r="H555" s="1463"/>
      <c r="I555" s="1464"/>
      <c r="J555" s="1464"/>
      <c r="K555" s="1464"/>
      <c r="L555" s="1464"/>
      <c r="M555" s="1464"/>
      <c r="N555" s="1464"/>
      <c r="O555" s="1464"/>
      <c r="P555" s="1464"/>
      <c r="Q555" s="1464"/>
      <c r="R555" s="1464"/>
      <c r="S555" s="1464"/>
      <c r="T555" s="1464"/>
      <c r="U555" s="1464"/>
      <c r="V555" s="1464"/>
      <c r="W555" s="1464"/>
      <c r="X555" s="1464"/>
      <c r="Y555" s="1464"/>
      <c r="Z555" s="1464"/>
      <c r="AA555" s="1464"/>
    </row>
    <row r="556" spans="1:27" ht="14.5">
      <c r="A556" s="1464"/>
      <c r="B556" s="1464"/>
      <c r="C556" s="1464"/>
      <c r="D556" s="1464"/>
      <c r="E556" s="1464"/>
      <c r="F556" s="1464"/>
      <c r="G556" s="1464"/>
      <c r="H556" s="1463"/>
      <c r="I556" s="1464"/>
      <c r="J556" s="1464"/>
      <c r="K556" s="1464"/>
      <c r="L556" s="1464"/>
      <c r="M556" s="1464"/>
      <c r="N556" s="1464"/>
      <c r="O556" s="1464"/>
      <c r="P556" s="1464"/>
      <c r="Q556" s="1464"/>
      <c r="R556" s="1464"/>
      <c r="S556" s="1464"/>
      <c r="T556" s="1464"/>
      <c r="U556" s="1464"/>
      <c r="V556" s="1464"/>
      <c r="W556" s="1464"/>
      <c r="X556" s="1464"/>
      <c r="Y556" s="1464"/>
      <c r="Z556" s="1464"/>
      <c r="AA556" s="1464"/>
    </row>
    <row r="557" spans="1:27" ht="14.5">
      <c r="A557" s="1464"/>
      <c r="B557" s="1464"/>
      <c r="C557" s="1464"/>
      <c r="D557" s="1464"/>
      <c r="E557" s="1464"/>
      <c r="F557" s="1464"/>
      <c r="G557" s="1464"/>
      <c r="H557" s="1463"/>
      <c r="I557" s="1464"/>
      <c r="J557" s="1464"/>
      <c r="K557" s="1464"/>
      <c r="L557" s="1464"/>
      <c r="M557" s="1464"/>
      <c r="N557" s="1464"/>
      <c r="O557" s="1464"/>
      <c r="P557" s="1464"/>
      <c r="Q557" s="1464"/>
      <c r="R557" s="1464"/>
      <c r="S557" s="1464"/>
      <c r="T557" s="1464"/>
      <c r="U557" s="1464"/>
      <c r="V557" s="1464"/>
      <c r="W557" s="1464"/>
      <c r="X557" s="1464"/>
      <c r="Y557" s="1464"/>
      <c r="Z557" s="1464"/>
      <c r="AA557" s="1464"/>
    </row>
    <row r="558" spans="1:27" ht="14.5">
      <c r="A558" s="1464"/>
      <c r="B558" s="1464"/>
      <c r="C558" s="1464"/>
      <c r="D558" s="1464"/>
      <c r="E558" s="1464"/>
      <c r="F558" s="1464"/>
      <c r="G558" s="1464"/>
      <c r="H558" s="1463"/>
      <c r="I558" s="1464"/>
      <c r="J558" s="1464"/>
      <c r="K558" s="1464"/>
      <c r="L558" s="1464"/>
      <c r="M558" s="1464"/>
      <c r="N558" s="1464"/>
      <c r="O558" s="1464"/>
      <c r="P558" s="1464"/>
      <c r="Q558" s="1464"/>
      <c r="R558" s="1464"/>
      <c r="S558" s="1464"/>
      <c r="T558" s="1464"/>
      <c r="U558" s="1464"/>
      <c r="V558" s="1464"/>
      <c r="W558" s="1464"/>
      <c r="X558" s="1464"/>
      <c r="Y558" s="1464"/>
      <c r="Z558" s="1464"/>
      <c r="AA558" s="1464"/>
    </row>
    <row r="559" spans="1:27" ht="14.5">
      <c r="A559" s="1464"/>
      <c r="B559" s="1464"/>
      <c r="C559" s="1464"/>
      <c r="D559" s="1464"/>
      <c r="E559" s="1464"/>
      <c r="F559" s="1464"/>
      <c r="G559" s="1464"/>
      <c r="H559" s="1463"/>
      <c r="I559" s="1464"/>
      <c r="J559" s="1464"/>
      <c r="K559" s="1464"/>
      <c r="L559" s="1464"/>
      <c r="M559" s="1464"/>
      <c r="N559" s="1464"/>
      <c r="O559" s="1464"/>
      <c r="P559" s="1464"/>
      <c r="Q559" s="1464"/>
      <c r="R559" s="1464"/>
      <c r="S559" s="1464"/>
      <c r="T559" s="1464"/>
      <c r="U559" s="1464"/>
      <c r="V559" s="1464"/>
      <c r="W559" s="1464"/>
      <c r="X559" s="1464"/>
      <c r="Y559" s="1464"/>
      <c r="Z559" s="1464"/>
      <c r="AA559" s="1464"/>
    </row>
    <row r="560" spans="1:27" ht="14.5">
      <c r="A560" s="1464"/>
      <c r="B560" s="1464"/>
      <c r="C560" s="1464"/>
      <c r="D560" s="1464"/>
      <c r="E560" s="1464"/>
      <c r="F560" s="1464"/>
      <c r="G560" s="1464"/>
      <c r="H560" s="1463"/>
      <c r="I560" s="1464"/>
      <c r="J560" s="1464"/>
      <c r="K560" s="1464"/>
      <c r="L560" s="1464"/>
      <c r="M560" s="1464"/>
      <c r="N560" s="1464"/>
      <c r="O560" s="1464"/>
      <c r="P560" s="1464"/>
      <c r="Q560" s="1464"/>
      <c r="R560" s="1464"/>
      <c r="S560" s="1464"/>
      <c r="T560" s="1464"/>
      <c r="U560" s="1464"/>
      <c r="V560" s="1464"/>
      <c r="W560" s="1464"/>
      <c r="X560" s="1464"/>
      <c r="Y560" s="1464"/>
      <c r="Z560" s="1464"/>
      <c r="AA560" s="1464"/>
    </row>
    <row r="561" spans="1:27" ht="14.5">
      <c r="A561" s="1464"/>
      <c r="B561" s="1464"/>
      <c r="C561" s="1464"/>
      <c r="D561" s="1464"/>
      <c r="E561" s="1464"/>
      <c r="F561" s="1464"/>
      <c r="G561" s="1464"/>
      <c r="H561" s="1463"/>
      <c r="I561" s="1464"/>
      <c r="J561" s="1464"/>
      <c r="K561" s="1464"/>
      <c r="L561" s="1464"/>
      <c r="M561" s="1464"/>
      <c r="N561" s="1464"/>
      <c r="O561" s="1464"/>
      <c r="P561" s="1464"/>
      <c r="Q561" s="1464"/>
      <c r="R561" s="1464"/>
      <c r="S561" s="1464"/>
      <c r="T561" s="1464"/>
      <c r="U561" s="1464"/>
      <c r="V561" s="1464"/>
      <c r="W561" s="1464"/>
      <c r="X561" s="1464"/>
      <c r="Y561" s="1464"/>
      <c r="Z561" s="1464"/>
      <c r="AA561" s="1464"/>
    </row>
    <row r="562" spans="1:27" ht="14.5">
      <c r="A562" s="1464"/>
      <c r="B562" s="1464"/>
      <c r="C562" s="1464"/>
      <c r="D562" s="1464"/>
      <c r="E562" s="1464"/>
      <c r="F562" s="1464"/>
      <c r="G562" s="1464"/>
      <c r="H562" s="1463"/>
      <c r="I562" s="1464"/>
      <c r="J562" s="1464"/>
      <c r="K562" s="1464"/>
      <c r="L562" s="1464"/>
      <c r="M562" s="1464"/>
      <c r="N562" s="1464"/>
      <c r="O562" s="1464"/>
      <c r="P562" s="1464"/>
      <c r="Q562" s="1464"/>
      <c r="R562" s="1464"/>
      <c r="S562" s="1464"/>
      <c r="T562" s="1464"/>
      <c r="U562" s="1464"/>
      <c r="V562" s="1464"/>
      <c r="W562" s="1464"/>
      <c r="X562" s="1464"/>
      <c r="Y562" s="1464"/>
      <c r="Z562" s="1464"/>
      <c r="AA562" s="1464"/>
    </row>
    <row r="563" spans="1:27" ht="14.5">
      <c r="A563" s="1464"/>
      <c r="B563" s="1464"/>
      <c r="C563" s="1464"/>
      <c r="D563" s="1464"/>
      <c r="E563" s="1464"/>
      <c r="F563" s="1464"/>
      <c r="G563" s="1464"/>
      <c r="H563" s="1463"/>
      <c r="I563" s="1464"/>
      <c r="J563" s="1464"/>
      <c r="K563" s="1464"/>
      <c r="L563" s="1464"/>
      <c r="M563" s="1464"/>
      <c r="N563" s="1464"/>
      <c r="O563" s="1464"/>
      <c r="P563" s="1464"/>
      <c r="Q563" s="1464"/>
      <c r="R563" s="1464"/>
      <c r="S563" s="1464"/>
      <c r="T563" s="1464"/>
      <c r="U563" s="1464"/>
      <c r="V563" s="1464"/>
      <c r="W563" s="1464"/>
      <c r="X563" s="1464"/>
      <c r="Y563" s="1464"/>
      <c r="Z563" s="1464"/>
      <c r="AA563" s="1464"/>
    </row>
    <row r="564" spans="1:27" ht="14.5">
      <c r="A564" s="1464"/>
      <c r="B564" s="1464"/>
      <c r="C564" s="1464"/>
      <c r="D564" s="1464"/>
      <c r="E564" s="1464"/>
      <c r="F564" s="1464"/>
      <c r="G564" s="1464"/>
      <c r="H564" s="1463"/>
      <c r="I564" s="1464"/>
      <c r="J564" s="1464"/>
      <c r="K564" s="1464"/>
      <c r="L564" s="1464"/>
      <c r="M564" s="1464"/>
      <c r="N564" s="1464"/>
      <c r="O564" s="1464"/>
      <c r="P564" s="1464"/>
      <c r="Q564" s="1464"/>
      <c r="R564" s="1464"/>
      <c r="S564" s="1464"/>
      <c r="T564" s="1464"/>
      <c r="U564" s="1464"/>
      <c r="V564" s="1464"/>
      <c r="W564" s="1464"/>
      <c r="X564" s="1464"/>
      <c r="Y564" s="1464"/>
      <c r="Z564" s="1464"/>
      <c r="AA564" s="1464"/>
    </row>
    <row r="565" spans="1:27" ht="14.5">
      <c r="A565" s="1464"/>
      <c r="B565" s="1464"/>
      <c r="C565" s="1464"/>
      <c r="D565" s="1464"/>
      <c r="E565" s="1464"/>
      <c r="F565" s="1464"/>
      <c r="G565" s="1464"/>
      <c r="H565" s="1463"/>
      <c r="I565" s="1464"/>
      <c r="J565" s="1464"/>
      <c r="K565" s="1464"/>
      <c r="L565" s="1464"/>
      <c r="M565" s="1464"/>
      <c r="N565" s="1464"/>
      <c r="O565" s="1464"/>
      <c r="P565" s="1464"/>
      <c r="Q565" s="1464"/>
      <c r="R565" s="1464"/>
      <c r="S565" s="1464"/>
      <c r="T565" s="1464"/>
      <c r="U565" s="1464"/>
      <c r="V565" s="1464"/>
      <c r="W565" s="1464"/>
      <c r="X565" s="1464"/>
      <c r="Y565" s="1464"/>
      <c r="Z565" s="1464"/>
      <c r="AA565" s="1464"/>
    </row>
    <row r="566" spans="1:27" ht="14.5">
      <c r="A566" s="1464"/>
      <c r="B566" s="1464"/>
      <c r="C566" s="1464"/>
      <c r="D566" s="1464"/>
      <c r="E566" s="1464"/>
      <c r="F566" s="1464"/>
      <c r="G566" s="1464"/>
      <c r="H566" s="1463"/>
      <c r="I566" s="1464"/>
      <c r="J566" s="1464"/>
      <c r="K566" s="1464"/>
      <c r="L566" s="1464"/>
      <c r="M566" s="1464"/>
      <c r="N566" s="1464"/>
      <c r="O566" s="1464"/>
      <c r="P566" s="1464"/>
      <c r="Q566" s="1464"/>
      <c r="R566" s="1464"/>
      <c r="S566" s="1464"/>
      <c r="T566" s="1464"/>
      <c r="U566" s="1464"/>
      <c r="V566" s="1464"/>
      <c r="W566" s="1464"/>
      <c r="X566" s="1464"/>
      <c r="Y566" s="1464"/>
      <c r="Z566" s="1464"/>
      <c r="AA566" s="1464"/>
    </row>
    <row r="567" spans="1:27" ht="14.5">
      <c r="A567" s="1464"/>
      <c r="B567" s="1464"/>
      <c r="C567" s="1464"/>
      <c r="D567" s="1464"/>
      <c r="E567" s="1464"/>
      <c r="F567" s="1464"/>
      <c r="G567" s="1464"/>
      <c r="H567" s="1463"/>
      <c r="I567" s="1464"/>
      <c r="J567" s="1464"/>
      <c r="K567" s="1464"/>
      <c r="L567" s="1464"/>
      <c r="M567" s="1464"/>
      <c r="N567" s="1464"/>
      <c r="O567" s="1464"/>
      <c r="P567" s="1464"/>
      <c r="Q567" s="1464"/>
      <c r="R567" s="1464"/>
      <c r="S567" s="1464"/>
      <c r="T567" s="1464"/>
      <c r="U567" s="1464"/>
      <c r="V567" s="1464"/>
      <c r="W567" s="1464"/>
      <c r="X567" s="1464"/>
      <c r="Y567" s="1464"/>
      <c r="Z567" s="1464"/>
      <c r="AA567" s="1464"/>
    </row>
    <row r="568" spans="1:27" ht="14.5">
      <c r="A568" s="1464"/>
      <c r="B568" s="1464"/>
      <c r="C568" s="1464"/>
      <c r="D568" s="1464"/>
      <c r="E568" s="1464"/>
      <c r="F568" s="1464"/>
      <c r="G568" s="1464"/>
      <c r="H568" s="1463"/>
      <c r="I568" s="1464"/>
      <c r="J568" s="1464"/>
      <c r="K568" s="1464"/>
      <c r="L568" s="1464"/>
      <c r="M568" s="1464"/>
      <c r="N568" s="1464"/>
      <c r="O568" s="1464"/>
      <c r="P568" s="1464"/>
      <c r="Q568" s="1464"/>
      <c r="R568" s="1464"/>
      <c r="S568" s="1464"/>
      <c r="T568" s="1464"/>
      <c r="U568" s="1464"/>
      <c r="V568" s="1464"/>
      <c r="W568" s="1464"/>
      <c r="X568" s="1464"/>
      <c r="Y568" s="1464"/>
      <c r="Z568" s="1464"/>
      <c r="AA568" s="1464"/>
    </row>
    <row r="569" spans="1:27" ht="14.5">
      <c r="A569" s="1464"/>
      <c r="B569" s="1464"/>
      <c r="C569" s="1464"/>
      <c r="D569" s="1464"/>
      <c r="E569" s="1464"/>
      <c r="F569" s="1464"/>
      <c r="G569" s="1464"/>
      <c r="H569" s="1463"/>
      <c r="I569" s="1464"/>
      <c r="J569" s="1464"/>
      <c r="K569" s="1464"/>
      <c r="L569" s="1464"/>
      <c r="M569" s="1464"/>
      <c r="N569" s="1464"/>
      <c r="O569" s="1464"/>
      <c r="P569" s="1464"/>
      <c r="Q569" s="1464"/>
      <c r="R569" s="1464"/>
      <c r="S569" s="1464"/>
      <c r="T569" s="1464"/>
      <c r="U569" s="1464"/>
      <c r="V569" s="1464"/>
      <c r="W569" s="1464"/>
      <c r="X569" s="1464"/>
      <c r="Y569" s="1464"/>
      <c r="Z569" s="1464"/>
      <c r="AA569" s="1464"/>
    </row>
    <row r="570" spans="1:27" ht="14.5">
      <c r="A570" s="1464"/>
      <c r="B570" s="1464"/>
      <c r="C570" s="1464"/>
      <c r="D570" s="1464"/>
      <c r="E570" s="1464"/>
      <c r="F570" s="1464"/>
      <c r="G570" s="1464"/>
      <c r="H570" s="1463"/>
      <c r="I570" s="1464"/>
      <c r="J570" s="1464"/>
      <c r="K570" s="1464"/>
      <c r="L570" s="1464"/>
      <c r="M570" s="1464"/>
      <c r="N570" s="1464"/>
      <c r="O570" s="1464"/>
      <c r="P570" s="1464"/>
      <c r="Q570" s="1464"/>
      <c r="R570" s="1464"/>
      <c r="S570" s="1464"/>
      <c r="T570" s="1464"/>
      <c r="U570" s="1464"/>
      <c r="V570" s="1464"/>
      <c r="W570" s="1464"/>
      <c r="X570" s="1464"/>
      <c r="Y570" s="1464"/>
      <c r="Z570" s="1464"/>
      <c r="AA570" s="1464"/>
    </row>
    <row r="571" spans="1:27" ht="14.5">
      <c r="A571" s="1464"/>
      <c r="B571" s="1464"/>
      <c r="C571" s="1464"/>
      <c r="D571" s="1464"/>
      <c r="E571" s="1464"/>
      <c r="F571" s="1464"/>
      <c r="G571" s="1464"/>
      <c r="H571" s="1463"/>
      <c r="I571" s="1464"/>
      <c r="J571" s="1464"/>
      <c r="K571" s="1464"/>
      <c r="L571" s="1464"/>
      <c r="M571" s="1464"/>
      <c r="N571" s="1464"/>
      <c r="O571" s="1464"/>
      <c r="P571" s="1464"/>
      <c r="Q571" s="1464"/>
      <c r="R571" s="1464"/>
      <c r="S571" s="1464"/>
      <c r="T571" s="1464"/>
      <c r="U571" s="1464"/>
      <c r="V571" s="1464"/>
      <c r="W571" s="1464"/>
      <c r="X571" s="1464"/>
      <c r="Y571" s="1464"/>
      <c r="Z571" s="1464"/>
      <c r="AA571" s="1464"/>
    </row>
    <row r="572" spans="1:27" ht="14.5">
      <c r="A572" s="1464"/>
      <c r="B572" s="1464"/>
      <c r="C572" s="1464"/>
      <c r="D572" s="1464"/>
      <c r="E572" s="1464"/>
      <c r="F572" s="1464"/>
      <c r="G572" s="1464"/>
      <c r="H572" s="1463"/>
      <c r="I572" s="1464"/>
      <c r="J572" s="1464"/>
      <c r="K572" s="1464"/>
      <c r="L572" s="1464"/>
      <c r="M572" s="1464"/>
      <c r="N572" s="1464"/>
      <c r="O572" s="1464"/>
      <c r="P572" s="1464"/>
      <c r="Q572" s="1464"/>
      <c r="R572" s="1464"/>
      <c r="S572" s="1464"/>
      <c r="T572" s="1464"/>
      <c r="U572" s="1464"/>
      <c r="V572" s="1464"/>
      <c r="W572" s="1464"/>
      <c r="X572" s="1464"/>
      <c r="Y572" s="1464"/>
      <c r="Z572" s="1464"/>
      <c r="AA572" s="1464"/>
    </row>
    <row r="573" spans="1:27" ht="14.5">
      <c r="A573" s="1464"/>
      <c r="B573" s="1464"/>
      <c r="C573" s="1464"/>
      <c r="D573" s="1464"/>
      <c r="E573" s="1464"/>
      <c r="F573" s="1464"/>
      <c r="G573" s="1464"/>
      <c r="H573" s="1463"/>
      <c r="I573" s="1464"/>
      <c r="J573" s="1464"/>
      <c r="K573" s="1464"/>
      <c r="L573" s="1464"/>
      <c r="M573" s="1464"/>
      <c r="N573" s="1464"/>
      <c r="O573" s="1464"/>
      <c r="P573" s="1464"/>
      <c r="Q573" s="1464"/>
      <c r="R573" s="1464"/>
      <c r="S573" s="1464"/>
      <c r="T573" s="1464"/>
      <c r="U573" s="1464"/>
      <c r="V573" s="1464"/>
      <c r="W573" s="1464"/>
      <c r="X573" s="1464"/>
      <c r="Y573" s="1464"/>
      <c r="Z573" s="1464"/>
      <c r="AA573" s="1464"/>
    </row>
    <row r="574" spans="1:27" ht="14.5">
      <c r="A574" s="1464"/>
      <c r="B574" s="1464"/>
      <c r="C574" s="1464"/>
      <c r="D574" s="1464"/>
      <c r="E574" s="1464"/>
      <c r="F574" s="1464"/>
      <c r="G574" s="1464"/>
      <c r="H574" s="1463"/>
      <c r="I574" s="1464"/>
      <c r="J574" s="1464"/>
      <c r="K574" s="1464"/>
      <c r="L574" s="1464"/>
      <c r="M574" s="1464"/>
      <c r="N574" s="1464"/>
      <c r="O574" s="1464"/>
      <c r="P574" s="1464"/>
      <c r="Q574" s="1464"/>
      <c r="R574" s="1464"/>
      <c r="S574" s="1464"/>
      <c r="T574" s="1464"/>
      <c r="U574" s="1464"/>
      <c r="V574" s="1464"/>
      <c r="W574" s="1464"/>
      <c r="X574" s="1464"/>
      <c r="Y574" s="1464"/>
      <c r="Z574" s="1464"/>
      <c r="AA574" s="1464"/>
    </row>
    <row r="575" spans="1:27" ht="14.5">
      <c r="A575" s="1464"/>
      <c r="B575" s="1464"/>
      <c r="C575" s="1464"/>
      <c r="D575" s="1464"/>
      <c r="E575" s="1464"/>
      <c r="F575" s="1464"/>
      <c r="G575" s="1464"/>
      <c r="H575" s="1463"/>
      <c r="I575" s="1464"/>
      <c r="J575" s="1464"/>
      <c r="K575" s="1464"/>
      <c r="L575" s="1464"/>
      <c r="M575" s="1464"/>
      <c r="N575" s="1464"/>
      <c r="O575" s="1464"/>
      <c r="P575" s="1464"/>
      <c r="Q575" s="1464"/>
      <c r="R575" s="1464"/>
      <c r="S575" s="1464"/>
      <c r="T575" s="1464"/>
      <c r="U575" s="1464"/>
      <c r="V575" s="1464"/>
      <c r="W575" s="1464"/>
      <c r="X575" s="1464"/>
      <c r="Y575" s="1464"/>
      <c r="Z575" s="1464"/>
      <c r="AA575" s="1464"/>
    </row>
    <row r="576" spans="1:27" ht="14.5">
      <c r="A576" s="1464"/>
      <c r="B576" s="1464"/>
      <c r="C576" s="1464"/>
      <c r="D576" s="1464"/>
      <c r="E576" s="1464"/>
      <c r="F576" s="1464"/>
      <c r="G576" s="1464"/>
      <c r="H576" s="1463"/>
      <c r="I576" s="1464"/>
      <c r="J576" s="1464"/>
      <c r="K576" s="1464"/>
      <c r="L576" s="1464"/>
      <c r="M576" s="1464"/>
      <c r="N576" s="1464"/>
      <c r="O576" s="1464"/>
      <c r="P576" s="1464"/>
      <c r="Q576" s="1464"/>
      <c r="R576" s="1464"/>
      <c r="S576" s="1464"/>
      <c r="T576" s="1464"/>
      <c r="U576" s="1464"/>
      <c r="V576" s="1464"/>
      <c r="W576" s="1464"/>
      <c r="X576" s="1464"/>
      <c r="Y576" s="1464"/>
      <c r="Z576" s="1464"/>
      <c r="AA576" s="1464"/>
    </row>
    <row r="577" spans="1:27" ht="14.5">
      <c r="A577" s="1464"/>
      <c r="B577" s="1464"/>
      <c r="C577" s="1464"/>
      <c r="D577" s="1464"/>
      <c r="E577" s="1464"/>
      <c r="F577" s="1464"/>
      <c r="G577" s="1464"/>
      <c r="H577" s="1463"/>
      <c r="I577" s="1464"/>
      <c r="J577" s="1464"/>
      <c r="K577" s="1464"/>
      <c r="L577" s="1464"/>
      <c r="M577" s="1464"/>
      <c r="N577" s="1464"/>
      <c r="O577" s="1464"/>
      <c r="P577" s="1464"/>
      <c r="Q577" s="1464"/>
      <c r="R577" s="1464"/>
      <c r="S577" s="1464"/>
      <c r="T577" s="1464"/>
      <c r="U577" s="1464"/>
      <c r="V577" s="1464"/>
      <c r="W577" s="1464"/>
      <c r="X577" s="1464"/>
      <c r="Y577" s="1464"/>
      <c r="Z577" s="1464"/>
      <c r="AA577" s="1464"/>
    </row>
    <row r="578" spans="1:27" ht="14.5">
      <c r="A578" s="1464"/>
      <c r="B578" s="1464"/>
      <c r="C578" s="1464"/>
      <c r="D578" s="1464"/>
      <c r="E578" s="1464"/>
      <c r="F578" s="1464"/>
      <c r="G578" s="1464"/>
      <c r="H578" s="1463"/>
      <c r="I578" s="1464"/>
      <c r="J578" s="1464"/>
      <c r="K578" s="1464"/>
      <c r="L578" s="1464"/>
      <c r="M578" s="1464"/>
      <c r="N578" s="1464"/>
      <c r="O578" s="1464"/>
      <c r="P578" s="1464"/>
      <c r="Q578" s="1464"/>
      <c r="R578" s="1464"/>
      <c r="S578" s="1464"/>
      <c r="T578" s="1464"/>
      <c r="U578" s="1464"/>
      <c r="V578" s="1464"/>
      <c r="W578" s="1464"/>
      <c r="X578" s="1464"/>
      <c r="Y578" s="1464"/>
      <c r="Z578" s="1464"/>
      <c r="AA578" s="1464"/>
    </row>
    <row r="579" spans="1:27" ht="14.5">
      <c r="A579" s="1464"/>
      <c r="B579" s="1464"/>
      <c r="C579" s="1464"/>
      <c r="D579" s="1464"/>
      <c r="E579" s="1464"/>
      <c r="F579" s="1464"/>
      <c r="G579" s="1464"/>
      <c r="H579" s="1463"/>
      <c r="I579" s="1464"/>
      <c r="J579" s="1464"/>
      <c r="K579" s="1464"/>
      <c r="L579" s="1464"/>
      <c r="M579" s="1464"/>
      <c r="N579" s="1464"/>
      <c r="O579" s="1464"/>
      <c r="P579" s="1464"/>
      <c r="Q579" s="1464"/>
      <c r="R579" s="1464"/>
      <c r="S579" s="1464"/>
      <c r="T579" s="1464"/>
      <c r="U579" s="1464"/>
      <c r="V579" s="1464"/>
      <c r="W579" s="1464"/>
      <c r="X579" s="1464"/>
      <c r="Y579" s="1464"/>
      <c r="Z579" s="1464"/>
      <c r="AA579" s="1464"/>
    </row>
    <row r="580" spans="1:27" ht="14.5">
      <c r="A580" s="1464"/>
      <c r="B580" s="1464"/>
      <c r="C580" s="1464"/>
      <c r="D580" s="1464"/>
      <c r="E580" s="1464"/>
      <c r="F580" s="1464"/>
      <c r="G580" s="1464"/>
      <c r="H580" s="1463"/>
      <c r="I580" s="1464"/>
      <c r="J580" s="1464"/>
      <c r="K580" s="1464"/>
      <c r="L580" s="1464"/>
      <c r="M580" s="1464"/>
      <c r="N580" s="1464"/>
      <c r="O580" s="1464"/>
      <c r="P580" s="1464"/>
      <c r="Q580" s="1464"/>
      <c r="R580" s="1464"/>
      <c r="S580" s="1464"/>
      <c r="T580" s="1464"/>
      <c r="U580" s="1464"/>
      <c r="V580" s="1464"/>
      <c r="W580" s="1464"/>
      <c r="X580" s="1464"/>
      <c r="Y580" s="1464"/>
      <c r="Z580" s="1464"/>
      <c r="AA580" s="1464"/>
    </row>
    <row r="581" spans="1:27" ht="14.5">
      <c r="A581" s="1464"/>
      <c r="B581" s="1464"/>
      <c r="C581" s="1464"/>
      <c r="D581" s="1464"/>
      <c r="E581" s="1464"/>
      <c r="F581" s="1464"/>
      <c r="G581" s="1464"/>
      <c r="H581" s="1463"/>
      <c r="I581" s="1464"/>
      <c r="J581" s="1464"/>
      <c r="K581" s="1464"/>
      <c r="L581" s="1464"/>
      <c r="M581" s="1464"/>
      <c r="N581" s="1464"/>
      <c r="O581" s="1464"/>
      <c r="P581" s="1464"/>
      <c r="Q581" s="1464"/>
      <c r="R581" s="1464"/>
      <c r="S581" s="1464"/>
      <c r="T581" s="1464"/>
      <c r="U581" s="1464"/>
      <c r="V581" s="1464"/>
      <c r="W581" s="1464"/>
      <c r="X581" s="1464"/>
      <c r="Y581" s="1464"/>
      <c r="Z581" s="1464"/>
      <c r="AA581" s="1464"/>
    </row>
    <row r="582" spans="1:27" ht="14.5">
      <c r="A582" s="1464"/>
      <c r="B582" s="1464"/>
      <c r="C582" s="1464"/>
      <c r="D582" s="1464"/>
      <c r="E582" s="1464"/>
      <c r="F582" s="1464"/>
      <c r="G582" s="1464"/>
      <c r="H582" s="1463"/>
      <c r="I582" s="1464"/>
      <c r="J582" s="1464"/>
      <c r="K582" s="1464"/>
      <c r="L582" s="1464"/>
      <c r="M582" s="1464"/>
      <c r="N582" s="1464"/>
      <c r="O582" s="1464"/>
      <c r="P582" s="1464"/>
      <c r="Q582" s="1464"/>
      <c r="R582" s="1464"/>
      <c r="S582" s="1464"/>
      <c r="T582" s="1464"/>
      <c r="U582" s="1464"/>
      <c r="V582" s="1464"/>
      <c r="W582" s="1464"/>
      <c r="X582" s="1464"/>
      <c r="Y582" s="1464"/>
      <c r="Z582" s="1464"/>
      <c r="AA582" s="1464"/>
    </row>
    <row r="583" spans="1:27" ht="14.5">
      <c r="A583" s="1464"/>
      <c r="B583" s="1464"/>
      <c r="C583" s="1464"/>
      <c r="D583" s="1464"/>
      <c r="E583" s="1464"/>
      <c r="F583" s="1464"/>
      <c r="G583" s="1464"/>
      <c r="H583" s="1463"/>
      <c r="I583" s="1464"/>
      <c r="J583" s="1464"/>
      <c r="K583" s="1464"/>
      <c r="L583" s="1464"/>
      <c r="M583" s="1464"/>
      <c r="N583" s="1464"/>
      <c r="O583" s="1464"/>
      <c r="P583" s="1464"/>
      <c r="Q583" s="1464"/>
      <c r="R583" s="1464"/>
      <c r="S583" s="1464"/>
      <c r="T583" s="1464"/>
      <c r="U583" s="1464"/>
      <c r="V583" s="1464"/>
      <c r="W583" s="1464"/>
      <c r="X583" s="1464"/>
      <c r="Y583" s="1464"/>
      <c r="Z583" s="1464"/>
      <c r="AA583" s="1464"/>
    </row>
    <row r="584" spans="1:27" ht="14.5">
      <c r="A584" s="1464"/>
      <c r="B584" s="1464"/>
      <c r="C584" s="1464"/>
      <c r="D584" s="1464"/>
      <c r="E584" s="1464"/>
      <c r="F584" s="1464"/>
      <c r="G584" s="1464"/>
      <c r="H584" s="1463"/>
      <c r="I584" s="1464"/>
      <c r="J584" s="1464"/>
      <c r="K584" s="1464"/>
      <c r="L584" s="1464"/>
      <c r="M584" s="1464"/>
      <c r="N584" s="1464"/>
      <c r="O584" s="1464"/>
      <c r="P584" s="1464"/>
      <c r="Q584" s="1464"/>
      <c r="R584" s="1464"/>
      <c r="S584" s="1464"/>
      <c r="T584" s="1464"/>
      <c r="U584" s="1464"/>
      <c r="V584" s="1464"/>
      <c r="W584" s="1464"/>
      <c r="X584" s="1464"/>
      <c r="Y584" s="1464"/>
      <c r="Z584" s="1464"/>
      <c r="AA584" s="1464"/>
    </row>
    <row r="585" spans="1:27" ht="14.5">
      <c r="A585" s="1464"/>
      <c r="B585" s="1464"/>
      <c r="C585" s="1464"/>
      <c r="D585" s="1464"/>
      <c r="E585" s="1464"/>
      <c r="F585" s="1464"/>
      <c r="G585" s="1464"/>
      <c r="H585" s="1463"/>
      <c r="I585" s="1464"/>
      <c r="J585" s="1464"/>
      <c r="K585" s="1464"/>
      <c r="L585" s="1464"/>
      <c r="M585" s="1464"/>
      <c r="N585" s="1464"/>
      <c r="O585" s="1464"/>
      <c r="P585" s="1464"/>
      <c r="Q585" s="1464"/>
      <c r="R585" s="1464"/>
      <c r="S585" s="1464"/>
      <c r="T585" s="1464"/>
      <c r="U585" s="1464"/>
      <c r="V585" s="1464"/>
      <c r="W585" s="1464"/>
      <c r="X585" s="1464"/>
      <c r="Y585" s="1464"/>
      <c r="Z585" s="1464"/>
      <c r="AA585" s="1464"/>
    </row>
    <row r="586" spans="1:27" ht="14.5">
      <c r="A586" s="1464"/>
      <c r="B586" s="1464"/>
      <c r="C586" s="1464"/>
      <c r="D586" s="1464"/>
      <c r="E586" s="1464"/>
      <c r="F586" s="1464"/>
      <c r="G586" s="1464"/>
      <c r="H586" s="1463"/>
      <c r="I586" s="1464"/>
      <c r="J586" s="1464"/>
      <c r="K586" s="1464"/>
      <c r="L586" s="1464"/>
      <c r="M586" s="1464"/>
      <c r="N586" s="1464"/>
      <c r="O586" s="1464"/>
      <c r="P586" s="1464"/>
      <c r="Q586" s="1464"/>
      <c r="R586" s="1464"/>
      <c r="S586" s="1464"/>
      <c r="T586" s="1464"/>
      <c r="U586" s="1464"/>
      <c r="V586" s="1464"/>
      <c r="W586" s="1464"/>
      <c r="X586" s="1464"/>
      <c r="Y586" s="1464"/>
      <c r="Z586" s="1464"/>
      <c r="AA586" s="1464"/>
    </row>
    <row r="587" spans="1:27" ht="14.5">
      <c r="A587" s="1464"/>
      <c r="B587" s="1464"/>
      <c r="C587" s="1464"/>
      <c r="D587" s="1464"/>
      <c r="E587" s="1464"/>
      <c r="F587" s="1464"/>
      <c r="G587" s="1464"/>
      <c r="H587" s="1463"/>
      <c r="I587" s="1464"/>
      <c r="J587" s="1464"/>
      <c r="K587" s="1464"/>
      <c r="L587" s="1464"/>
      <c r="M587" s="1464"/>
      <c r="N587" s="1464"/>
      <c r="O587" s="1464"/>
      <c r="P587" s="1464"/>
      <c r="Q587" s="1464"/>
      <c r="R587" s="1464"/>
      <c r="S587" s="1464"/>
      <c r="T587" s="1464"/>
      <c r="U587" s="1464"/>
      <c r="V587" s="1464"/>
      <c r="W587" s="1464"/>
      <c r="X587" s="1464"/>
      <c r="Y587" s="1464"/>
      <c r="Z587" s="1464"/>
      <c r="AA587" s="1464"/>
    </row>
    <row r="588" spans="1:27" ht="14.5">
      <c r="A588" s="1464"/>
      <c r="B588" s="1464"/>
      <c r="C588" s="1464"/>
      <c r="D588" s="1464"/>
      <c r="E588" s="1464"/>
      <c r="F588" s="1464"/>
      <c r="G588" s="1464"/>
      <c r="H588" s="1463"/>
      <c r="I588" s="1464"/>
      <c r="J588" s="1464"/>
      <c r="K588" s="1464"/>
      <c r="L588" s="1464"/>
      <c r="M588" s="1464"/>
      <c r="N588" s="1464"/>
      <c r="O588" s="1464"/>
      <c r="P588" s="1464"/>
      <c r="Q588" s="1464"/>
      <c r="R588" s="1464"/>
      <c r="S588" s="1464"/>
      <c r="T588" s="1464"/>
      <c r="U588" s="1464"/>
      <c r="V588" s="1464"/>
      <c r="W588" s="1464"/>
      <c r="X588" s="1464"/>
      <c r="Y588" s="1464"/>
      <c r="Z588" s="1464"/>
      <c r="AA588" s="1464"/>
    </row>
    <row r="589" spans="1:27" ht="14.5">
      <c r="A589" s="1464"/>
      <c r="B589" s="1464"/>
      <c r="C589" s="1464"/>
      <c r="D589" s="1464"/>
      <c r="E589" s="1464"/>
      <c r="F589" s="1464"/>
      <c r="G589" s="1464"/>
      <c r="H589" s="1463"/>
      <c r="I589" s="1464"/>
      <c r="J589" s="1464"/>
      <c r="K589" s="1464"/>
      <c r="L589" s="1464"/>
      <c r="M589" s="1464"/>
      <c r="N589" s="1464"/>
      <c r="O589" s="1464"/>
      <c r="P589" s="1464"/>
      <c r="Q589" s="1464"/>
      <c r="R589" s="1464"/>
      <c r="S589" s="1464"/>
      <c r="T589" s="1464"/>
      <c r="U589" s="1464"/>
      <c r="V589" s="1464"/>
      <c r="W589" s="1464"/>
      <c r="X589" s="1464"/>
      <c r="Y589" s="1464"/>
      <c r="Z589" s="1464"/>
      <c r="AA589" s="1464"/>
    </row>
    <row r="590" spans="1:27" ht="14.5">
      <c r="A590" s="1464"/>
      <c r="B590" s="1464"/>
      <c r="C590" s="1464"/>
      <c r="D590" s="1464"/>
      <c r="E590" s="1464"/>
      <c r="F590" s="1464"/>
      <c r="G590" s="1464"/>
      <c r="H590" s="1463"/>
      <c r="I590" s="1464"/>
      <c r="J590" s="1464"/>
      <c r="K590" s="1464"/>
      <c r="L590" s="1464"/>
      <c r="M590" s="1464"/>
      <c r="N590" s="1464"/>
      <c r="O590" s="1464"/>
      <c r="P590" s="1464"/>
      <c r="Q590" s="1464"/>
      <c r="R590" s="1464"/>
      <c r="S590" s="1464"/>
      <c r="T590" s="1464"/>
      <c r="U590" s="1464"/>
      <c r="V590" s="1464"/>
      <c r="W590" s="1464"/>
      <c r="X590" s="1464"/>
      <c r="Y590" s="1464"/>
      <c r="Z590" s="1464"/>
      <c r="AA590" s="1464"/>
    </row>
    <row r="591" spans="1:27" ht="14.5">
      <c r="A591" s="1464"/>
      <c r="B591" s="1464"/>
      <c r="C591" s="1464"/>
      <c r="D591" s="1464"/>
      <c r="E591" s="1464"/>
      <c r="F591" s="1464"/>
      <c r="G591" s="1464"/>
      <c r="H591" s="1463"/>
      <c r="I591" s="1464"/>
      <c r="J591" s="1464"/>
      <c r="K591" s="1464"/>
      <c r="L591" s="1464"/>
      <c r="M591" s="1464"/>
      <c r="N591" s="1464"/>
      <c r="O591" s="1464"/>
      <c r="P591" s="1464"/>
      <c r="Q591" s="1464"/>
      <c r="R591" s="1464"/>
      <c r="S591" s="1464"/>
      <c r="T591" s="1464"/>
      <c r="U591" s="1464"/>
      <c r="V591" s="1464"/>
      <c r="W591" s="1464"/>
      <c r="X591" s="1464"/>
      <c r="Y591" s="1464"/>
      <c r="Z591" s="1464"/>
      <c r="AA591" s="1464"/>
    </row>
    <row r="592" spans="1:27" ht="14.5">
      <c r="A592" s="1464"/>
      <c r="B592" s="1464"/>
      <c r="C592" s="1464"/>
      <c r="D592" s="1464"/>
      <c r="E592" s="1464"/>
      <c r="F592" s="1464"/>
      <c r="G592" s="1464"/>
      <c r="H592" s="1463"/>
      <c r="I592" s="1464"/>
      <c r="J592" s="1464"/>
      <c r="K592" s="1464"/>
      <c r="L592" s="1464"/>
      <c r="M592" s="1464"/>
      <c r="N592" s="1464"/>
      <c r="O592" s="1464"/>
      <c r="P592" s="1464"/>
      <c r="Q592" s="1464"/>
      <c r="R592" s="1464"/>
      <c r="S592" s="1464"/>
      <c r="T592" s="1464"/>
      <c r="U592" s="1464"/>
      <c r="V592" s="1464"/>
      <c r="W592" s="1464"/>
      <c r="X592" s="1464"/>
      <c r="Y592" s="1464"/>
      <c r="Z592" s="1464"/>
      <c r="AA592" s="1464"/>
    </row>
    <row r="593" spans="1:27" ht="14.5">
      <c r="A593" s="1464"/>
      <c r="B593" s="1464"/>
      <c r="C593" s="1464"/>
      <c r="D593" s="1464"/>
      <c r="E593" s="1464"/>
      <c r="F593" s="1464"/>
      <c r="G593" s="1464"/>
      <c r="H593" s="1463"/>
      <c r="I593" s="1464"/>
      <c r="J593" s="1464"/>
      <c r="K593" s="1464"/>
      <c r="L593" s="1464"/>
      <c r="M593" s="1464"/>
      <c r="N593" s="1464"/>
      <c r="O593" s="1464"/>
      <c r="P593" s="1464"/>
      <c r="Q593" s="1464"/>
      <c r="R593" s="1464"/>
      <c r="S593" s="1464"/>
      <c r="T593" s="1464"/>
      <c r="U593" s="1464"/>
      <c r="V593" s="1464"/>
      <c r="W593" s="1464"/>
      <c r="X593" s="1464"/>
      <c r="Y593" s="1464"/>
      <c r="Z593" s="1464"/>
      <c r="AA593" s="1464"/>
    </row>
    <row r="594" spans="1:27" ht="14.5">
      <c r="A594" s="1464"/>
      <c r="B594" s="1464"/>
      <c r="C594" s="1464"/>
      <c r="D594" s="1464"/>
      <c r="E594" s="1464"/>
      <c r="F594" s="1464"/>
      <c r="G594" s="1464"/>
      <c r="H594" s="1463"/>
      <c r="I594" s="1464"/>
      <c r="J594" s="1464"/>
      <c r="K594" s="1464"/>
      <c r="L594" s="1464"/>
      <c r="M594" s="1464"/>
      <c r="N594" s="1464"/>
      <c r="O594" s="1464"/>
      <c r="P594" s="1464"/>
      <c r="Q594" s="1464"/>
      <c r="R594" s="1464"/>
      <c r="S594" s="1464"/>
      <c r="T594" s="1464"/>
      <c r="U594" s="1464"/>
      <c r="V594" s="1464"/>
      <c r="W594" s="1464"/>
      <c r="X594" s="1464"/>
      <c r="Y594" s="1464"/>
      <c r="Z594" s="1464"/>
      <c r="AA594" s="1464"/>
    </row>
    <row r="595" spans="1:27" ht="14.5">
      <c r="A595" s="1464"/>
      <c r="B595" s="1464"/>
      <c r="C595" s="1464"/>
      <c r="D595" s="1464"/>
      <c r="E595" s="1464"/>
      <c r="F595" s="1464"/>
      <c r="G595" s="1464"/>
      <c r="H595" s="1463"/>
      <c r="I595" s="1464"/>
      <c r="J595" s="1464"/>
      <c r="K595" s="1464"/>
      <c r="L595" s="1464"/>
      <c r="M595" s="1464"/>
      <c r="N595" s="1464"/>
      <c r="O595" s="1464"/>
      <c r="P595" s="1464"/>
      <c r="Q595" s="1464"/>
      <c r="R595" s="1464"/>
      <c r="S595" s="1464"/>
      <c r="T595" s="1464"/>
      <c r="U595" s="1464"/>
      <c r="V595" s="1464"/>
      <c r="W595" s="1464"/>
      <c r="X595" s="1464"/>
      <c r="Y595" s="1464"/>
      <c r="Z595" s="1464"/>
      <c r="AA595" s="1464"/>
    </row>
    <row r="596" spans="1:27" ht="14.5">
      <c r="A596" s="1464"/>
      <c r="B596" s="1464"/>
      <c r="C596" s="1464"/>
      <c r="D596" s="1464"/>
      <c r="E596" s="1464"/>
      <c r="F596" s="1464"/>
      <c r="G596" s="1464"/>
      <c r="H596" s="1463"/>
      <c r="I596" s="1464"/>
      <c r="J596" s="1464"/>
      <c r="K596" s="1464"/>
      <c r="L596" s="1464"/>
      <c r="M596" s="1464"/>
      <c r="N596" s="1464"/>
      <c r="O596" s="1464"/>
      <c r="P596" s="1464"/>
      <c r="Q596" s="1464"/>
      <c r="R596" s="1464"/>
      <c r="S596" s="1464"/>
      <c r="T596" s="1464"/>
      <c r="U596" s="1464"/>
      <c r="V596" s="1464"/>
      <c r="W596" s="1464"/>
      <c r="X596" s="1464"/>
      <c r="Y596" s="1464"/>
      <c r="Z596" s="1464"/>
      <c r="AA596" s="1464"/>
    </row>
    <row r="597" spans="1:27" ht="14.5">
      <c r="A597" s="1464"/>
      <c r="B597" s="1464"/>
      <c r="C597" s="1464"/>
      <c r="D597" s="1464"/>
      <c r="E597" s="1464"/>
      <c r="F597" s="1464"/>
      <c r="G597" s="1464"/>
      <c r="H597" s="1463"/>
      <c r="I597" s="1464"/>
      <c r="J597" s="1464"/>
      <c r="K597" s="1464"/>
      <c r="L597" s="1464"/>
      <c r="M597" s="1464"/>
      <c r="N597" s="1464"/>
      <c r="O597" s="1464"/>
      <c r="P597" s="1464"/>
      <c r="Q597" s="1464"/>
      <c r="R597" s="1464"/>
      <c r="S597" s="1464"/>
      <c r="T597" s="1464"/>
      <c r="U597" s="1464"/>
      <c r="V597" s="1464"/>
      <c r="W597" s="1464"/>
      <c r="X597" s="1464"/>
      <c r="Y597" s="1464"/>
      <c r="Z597" s="1464"/>
      <c r="AA597" s="1464"/>
    </row>
    <row r="598" spans="1:27" ht="14.5">
      <c r="A598" s="1464"/>
      <c r="B598" s="1464"/>
      <c r="C598" s="1464"/>
      <c r="D598" s="1464"/>
      <c r="E598" s="1464"/>
      <c r="F598" s="1464"/>
      <c r="G598" s="1464"/>
      <c r="H598" s="1463"/>
      <c r="I598" s="1464"/>
      <c r="J598" s="1464"/>
      <c r="K598" s="1464"/>
      <c r="L598" s="1464"/>
      <c r="M598" s="1464"/>
      <c r="N598" s="1464"/>
      <c r="O598" s="1464"/>
      <c r="P598" s="1464"/>
      <c r="Q598" s="1464"/>
      <c r="R598" s="1464"/>
      <c r="S598" s="1464"/>
      <c r="T598" s="1464"/>
      <c r="U598" s="1464"/>
      <c r="V598" s="1464"/>
      <c r="W598" s="1464"/>
      <c r="X598" s="1464"/>
      <c r="Y598" s="1464"/>
      <c r="Z598" s="1464"/>
      <c r="AA598" s="1464"/>
    </row>
    <row r="599" spans="1:27" ht="14.5">
      <c r="A599" s="1464"/>
      <c r="B599" s="1464"/>
      <c r="C599" s="1464"/>
      <c r="D599" s="1464"/>
      <c r="E599" s="1464"/>
      <c r="F599" s="1464"/>
      <c r="G599" s="1464"/>
      <c r="H599" s="1463"/>
      <c r="I599" s="1464"/>
      <c r="J599" s="1464"/>
      <c r="K599" s="1464"/>
      <c r="L599" s="1464"/>
      <c r="M599" s="1464"/>
      <c r="N599" s="1464"/>
      <c r="O599" s="1464"/>
      <c r="P599" s="1464"/>
      <c r="Q599" s="1464"/>
      <c r="R599" s="1464"/>
      <c r="S599" s="1464"/>
      <c r="T599" s="1464"/>
      <c r="U599" s="1464"/>
      <c r="V599" s="1464"/>
      <c r="W599" s="1464"/>
      <c r="X599" s="1464"/>
      <c r="Y599" s="1464"/>
      <c r="Z599" s="1464"/>
      <c r="AA599" s="1464"/>
    </row>
    <row r="600" spans="1:27" ht="14.5">
      <c r="A600" s="1464"/>
      <c r="B600" s="1464"/>
      <c r="C600" s="1464"/>
      <c r="D600" s="1464"/>
      <c r="E600" s="1464"/>
      <c r="F600" s="1464"/>
      <c r="G600" s="1464"/>
      <c r="H600" s="1463"/>
      <c r="I600" s="1464"/>
      <c r="J600" s="1464"/>
      <c r="K600" s="1464"/>
      <c r="L600" s="1464"/>
      <c r="M600" s="1464"/>
      <c r="N600" s="1464"/>
      <c r="O600" s="1464"/>
      <c r="P600" s="1464"/>
      <c r="Q600" s="1464"/>
      <c r="R600" s="1464"/>
      <c r="S600" s="1464"/>
      <c r="T600" s="1464"/>
      <c r="U600" s="1464"/>
      <c r="V600" s="1464"/>
      <c r="W600" s="1464"/>
      <c r="X600" s="1464"/>
      <c r="Y600" s="1464"/>
      <c r="Z600" s="1464"/>
      <c r="AA600" s="1464"/>
    </row>
    <row r="601" spans="1:27" ht="14.5">
      <c r="A601" s="1464"/>
      <c r="B601" s="1464"/>
      <c r="C601" s="1464"/>
      <c r="D601" s="1464"/>
      <c r="E601" s="1464"/>
      <c r="F601" s="1464"/>
      <c r="G601" s="1464"/>
      <c r="H601" s="1463"/>
      <c r="I601" s="1464"/>
      <c r="J601" s="1464"/>
      <c r="K601" s="1464"/>
      <c r="L601" s="1464"/>
      <c r="M601" s="1464"/>
      <c r="N601" s="1464"/>
      <c r="O601" s="1464"/>
      <c r="P601" s="1464"/>
      <c r="Q601" s="1464"/>
      <c r="R601" s="1464"/>
      <c r="S601" s="1464"/>
      <c r="T601" s="1464"/>
      <c r="U601" s="1464"/>
      <c r="V601" s="1464"/>
      <c r="W601" s="1464"/>
      <c r="X601" s="1464"/>
      <c r="Y601" s="1464"/>
      <c r="Z601" s="1464"/>
      <c r="AA601" s="1464"/>
    </row>
    <row r="602" spans="1:27" ht="14.5">
      <c r="A602" s="1464"/>
      <c r="B602" s="1464"/>
      <c r="C602" s="1464"/>
      <c r="D602" s="1464"/>
      <c r="E602" s="1464"/>
      <c r="F602" s="1464"/>
      <c r="G602" s="1464"/>
      <c r="H602" s="1463"/>
      <c r="I602" s="1464"/>
      <c r="J602" s="1464"/>
      <c r="K602" s="1464"/>
      <c r="L602" s="1464"/>
      <c r="M602" s="1464"/>
      <c r="N602" s="1464"/>
      <c r="O602" s="1464"/>
      <c r="P602" s="1464"/>
      <c r="Q602" s="1464"/>
      <c r="R602" s="1464"/>
      <c r="S602" s="1464"/>
      <c r="T602" s="1464"/>
      <c r="U602" s="1464"/>
      <c r="V602" s="1464"/>
      <c r="W602" s="1464"/>
      <c r="X602" s="1464"/>
      <c r="Y602" s="1464"/>
      <c r="Z602" s="1464"/>
      <c r="AA602" s="1464"/>
    </row>
    <row r="603" spans="1:27" ht="14.5">
      <c r="A603" s="1464"/>
      <c r="B603" s="1464"/>
      <c r="C603" s="1464"/>
      <c r="D603" s="1464"/>
      <c r="E603" s="1464"/>
      <c r="F603" s="1464"/>
      <c r="G603" s="1464"/>
      <c r="H603" s="1463"/>
      <c r="I603" s="1464"/>
      <c r="J603" s="1464"/>
      <c r="K603" s="1464"/>
      <c r="L603" s="1464"/>
      <c r="M603" s="1464"/>
      <c r="N603" s="1464"/>
      <c r="O603" s="1464"/>
      <c r="P603" s="1464"/>
      <c r="Q603" s="1464"/>
      <c r="R603" s="1464"/>
      <c r="S603" s="1464"/>
      <c r="T603" s="1464"/>
      <c r="U603" s="1464"/>
      <c r="V603" s="1464"/>
      <c r="W603" s="1464"/>
      <c r="X603" s="1464"/>
      <c r="Y603" s="1464"/>
      <c r="Z603" s="1464"/>
      <c r="AA603" s="1464"/>
    </row>
    <row r="604" spans="1:27" ht="14.5">
      <c r="A604" s="1464"/>
      <c r="B604" s="1464"/>
      <c r="C604" s="1464"/>
      <c r="D604" s="1464"/>
      <c r="E604" s="1464"/>
      <c r="F604" s="1464"/>
      <c r="G604" s="1464"/>
      <c r="H604" s="1463"/>
      <c r="I604" s="1464"/>
      <c r="J604" s="1464"/>
      <c r="K604" s="1464"/>
      <c r="L604" s="1464"/>
      <c r="M604" s="1464"/>
      <c r="N604" s="1464"/>
      <c r="O604" s="1464"/>
      <c r="P604" s="1464"/>
      <c r="Q604" s="1464"/>
      <c r="R604" s="1464"/>
      <c r="S604" s="1464"/>
      <c r="T604" s="1464"/>
      <c r="U604" s="1464"/>
      <c r="V604" s="1464"/>
      <c r="W604" s="1464"/>
      <c r="X604" s="1464"/>
      <c r="Y604" s="1464"/>
      <c r="Z604" s="1464"/>
      <c r="AA604" s="1464"/>
    </row>
    <row r="605" spans="1:27" ht="14.5">
      <c r="A605" s="1464"/>
      <c r="B605" s="1464"/>
      <c r="C605" s="1464"/>
      <c r="D605" s="1464"/>
      <c r="E605" s="1464"/>
      <c r="F605" s="1464"/>
      <c r="G605" s="1464"/>
      <c r="H605" s="1463"/>
      <c r="I605" s="1464"/>
      <c r="J605" s="1464"/>
      <c r="K605" s="1464"/>
      <c r="L605" s="1464"/>
      <c r="M605" s="1464"/>
      <c r="N605" s="1464"/>
      <c r="O605" s="1464"/>
      <c r="P605" s="1464"/>
      <c r="Q605" s="1464"/>
      <c r="R605" s="1464"/>
      <c r="S605" s="1464"/>
      <c r="T605" s="1464"/>
      <c r="U605" s="1464"/>
      <c r="V605" s="1464"/>
      <c r="W605" s="1464"/>
      <c r="X605" s="1464"/>
      <c r="Y605" s="1464"/>
      <c r="Z605" s="1464"/>
      <c r="AA605" s="1464"/>
    </row>
    <row r="606" spans="1:27" ht="14.5">
      <c r="A606" s="1464"/>
      <c r="B606" s="1464"/>
      <c r="C606" s="1464"/>
      <c r="D606" s="1464"/>
      <c r="E606" s="1464"/>
      <c r="F606" s="1464"/>
      <c r="G606" s="1464"/>
      <c r="H606" s="1463"/>
      <c r="I606" s="1464"/>
      <c r="J606" s="1464"/>
      <c r="K606" s="1464"/>
      <c r="L606" s="1464"/>
      <c r="M606" s="1464"/>
      <c r="N606" s="1464"/>
      <c r="O606" s="1464"/>
      <c r="P606" s="1464"/>
      <c r="Q606" s="1464"/>
      <c r="R606" s="1464"/>
      <c r="S606" s="1464"/>
      <c r="T606" s="1464"/>
      <c r="U606" s="1464"/>
      <c r="V606" s="1464"/>
      <c r="W606" s="1464"/>
      <c r="X606" s="1464"/>
      <c r="Y606" s="1464"/>
      <c r="Z606" s="1464"/>
      <c r="AA606" s="1464"/>
    </row>
    <row r="607" spans="1:27" ht="14.5">
      <c r="A607" s="1464"/>
      <c r="B607" s="1464"/>
      <c r="C607" s="1464"/>
      <c r="D607" s="1464"/>
      <c r="E607" s="1464"/>
      <c r="F607" s="1464"/>
      <c r="G607" s="1464"/>
      <c r="H607" s="1463"/>
      <c r="I607" s="1464"/>
      <c r="J607" s="1464"/>
      <c r="K607" s="1464"/>
      <c r="L607" s="1464"/>
      <c r="M607" s="1464"/>
      <c r="N607" s="1464"/>
      <c r="O607" s="1464"/>
      <c r="P607" s="1464"/>
      <c r="Q607" s="1464"/>
      <c r="R607" s="1464"/>
      <c r="S607" s="1464"/>
      <c r="T607" s="1464"/>
      <c r="U607" s="1464"/>
      <c r="V607" s="1464"/>
      <c r="W607" s="1464"/>
      <c r="X607" s="1464"/>
      <c r="Y607" s="1464"/>
      <c r="Z607" s="1464"/>
      <c r="AA607" s="1464"/>
    </row>
    <row r="608" spans="1:27" ht="14.5">
      <c r="A608" s="1464"/>
      <c r="B608" s="1464"/>
      <c r="C608" s="1464"/>
      <c r="D608" s="1464"/>
      <c r="E608" s="1464"/>
      <c r="F608" s="1464"/>
      <c r="G608" s="1464"/>
      <c r="H608" s="1463"/>
      <c r="I608" s="1464"/>
      <c r="J608" s="1464"/>
      <c r="K608" s="1464"/>
      <c r="L608" s="1464"/>
      <c r="M608" s="1464"/>
      <c r="N608" s="1464"/>
      <c r="O608" s="1464"/>
      <c r="P608" s="1464"/>
      <c r="Q608" s="1464"/>
      <c r="R608" s="1464"/>
      <c r="S608" s="1464"/>
      <c r="T608" s="1464"/>
      <c r="U608" s="1464"/>
      <c r="V608" s="1464"/>
      <c r="W608" s="1464"/>
      <c r="X608" s="1464"/>
      <c r="Y608" s="1464"/>
      <c r="Z608" s="1464"/>
      <c r="AA608" s="1464"/>
    </row>
    <row r="609" spans="1:27" ht="14.5">
      <c r="A609" s="1464"/>
      <c r="B609" s="1464"/>
      <c r="C609" s="1464"/>
      <c r="D609" s="1464"/>
      <c r="E609" s="1464"/>
      <c r="F609" s="1464"/>
      <c r="G609" s="1464"/>
      <c r="H609" s="1463"/>
      <c r="I609" s="1464"/>
      <c r="J609" s="1464"/>
      <c r="K609" s="1464"/>
      <c r="L609" s="1464"/>
      <c r="M609" s="1464"/>
      <c r="N609" s="1464"/>
      <c r="O609" s="1464"/>
      <c r="P609" s="1464"/>
      <c r="Q609" s="1464"/>
      <c r="R609" s="1464"/>
      <c r="S609" s="1464"/>
      <c r="T609" s="1464"/>
      <c r="U609" s="1464"/>
      <c r="V609" s="1464"/>
      <c r="W609" s="1464"/>
      <c r="X609" s="1464"/>
      <c r="Y609" s="1464"/>
      <c r="Z609" s="1464"/>
      <c r="AA609" s="1464"/>
    </row>
    <row r="610" spans="1:27" ht="14.5">
      <c r="A610" s="1464"/>
      <c r="B610" s="1464"/>
      <c r="C610" s="1464"/>
      <c r="D610" s="1464"/>
      <c r="E610" s="1464"/>
      <c r="F610" s="1464"/>
      <c r="G610" s="1464"/>
      <c r="H610" s="1463"/>
      <c r="I610" s="1464"/>
      <c r="J610" s="1464"/>
      <c r="K610" s="1464"/>
      <c r="L610" s="1464"/>
      <c r="M610" s="1464"/>
      <c r="N610" s="1464"/>
      <c r="O610" s="1464"/>
      <c r="P610" s="1464"/>
      <c r="Q610" s="1464"/>
      <c r="R610" s="1464"/>
      <c r="S610" s="1464"/>
      <c r="T610" s="1464"/>
      <c r="U610" s="1464"/>
      <c r="V610" s="1464"/>
      <c r="W610" s="1464"/>
      <c r="X610" s="1464"/>
      <c r="Y610" s="1464"/>
      <c r="Z610" s="1464"/>
      <c r="AA610" s="1464"/>
    </row>
    <row r="611" spans="1:27" ht="14.5">
      <c r="A611" s="1464"/>
      <c r="B611" s="1464"/>
      <c r="C611" s="1464"/>
      <c r="D611" s="1464"/>
      <c r="E611" s="1464"/>
      <c r="F611" s="1464"/>
      <c r="G611" s="1464"/>
      <c r="H611" s="1463"/>
      <c r="I611" s="1464"/>
      <c r="J611" s="1464"/>
      <c r="K611" s="1464"/>
      <c r="L611" s="1464"/>
      <c r="M611" s="1464"/>
      <c r="N611" s="1464"/>
      <c r="O611" s="1464"/>
      <c r="P611" s="1464"/>
      <c r="Q611" s="1464"/>
      <c r="R611" s="1464"/>
      <c r="S611" s="1464"/>
      <c r="T611" s="1464"/>
      <c r="U611" s="1464"/>
      <c r="V611" s="1464"/>
      <c r="W611" s="1464"/>
      <c r="X611" s="1464"/>
      <c r="Y611" s="1464"/>
      <c r="Z611" s="1464"/>
      <c r="AA611" s="1464"/>
    </row>
    <row r="612" spans="1:27" ht="14.5">
      <c r="A612" s="1464"/>
      <c r="B612" s="1464"/>
      <c r="C612" s="1464"/>
      <c r="D612" s="1464"/>
      <c r="E612" s="1464"/>
      <c r="F612" s="1464"/>
      <c r="G612" s="1464"/>
      <c r="H612" s="1463"/>
      <c r="I612" s="1464"/>
      <c r="J612" s="1464"/>
      <c r="K612" s="1464"/>
      <c r="L612" s="1464"/>
      <c r="M612" s="1464"/>
      <c r="N612" s="1464"/>
      <c r="O612" s="1464"/>
      <c r="P612" s="1464"/>
      <c r="Q612" s="1464"/>
      <c r="R612" s="1464"/>
      <c r="S612" s="1464"/>
      <c r="T612" s="1464"/>
      <c r="U612" s="1464"/>
      <c r="V612" s="1464"/>
      <c r="W612" s="1464"/>
      <c r="X612" s="1464"/>
      <c r="Y612" s="1464"/>
      <c r="Z612" s="1464"/>
      <c r="AA612" s="1464"/>
    </row>
    <row r="613" spans="1:27" ht="14.5">
      <c r="A613" s="1464"/>
      <c r="B613" s="1464"/>
      <c r="C613" s="1464"/>
      <c r="D613" s="1464"/>
      <c r="E613" s="1464"/>
      <c r="F613" s="1464"/>
      <c r="G613" s="1464"/>
      <c r="H613" s="1463"/>
      <c r="I613" s="1464"/>
      <c r="J613" s="1464"/>
      <c r="K613" s="1464"/>
      <c r="L613" s="1464"/>
      <c r="M613" s="1464"/>
      <c r="N613" s="1464"/>
      <c r="O613" s="1464"/>
      <c r="P613" s="1464"/>
      <c r="Q613" s="1464"/>
      <c r="R613" s="1464"/>
      <c r="S613" s="1464"/>
      <c r="T613" s="1464"/>
      <c r="U613" s="1464"/>
      <c r="V613" s="1464"/>
      <c r="W613" s="1464"/>
      <c r="X613" s="1464"/>
      <c r="Y613" s="1464"/>
      <c r="Z613" s="1464"/>
      <c r="AA613" s="1464"/>
    </row>
    <row r="614" spans="1:27" ht="14.5">
      <c r="A614" s="1464"/>
      <c r="B614" s="1464"/>
      <c r="C614" s="1464"/>
      <c r="D614" s="1464"/>
      <c r="E614" s="1464"/>
      <c r="F614" s="1464"/>
      <c r="G614" s="1464"/>
      <c r="H614" s="1463"/>
      <c r="I614" s="1464"/>
      <c r="J614" s="1464"/>
      <c r="K614" s="1464"/>
      <c r="L614" s="1464"/>
      <c r="M614" s="1464"/>
      <c r="N614" s="1464"/>
      <c r="O614" s="1464"/>
      <c r="P614" s="1464"/>
      <c r="Q614" s="1464"/>
      <c r="R614" s="1464"/>
      <c r="S614" s="1464"/>
      <c r="T614" s="1464"/>
      <c r="U614" s="1464"/>
      <c r="V614" s="1464"/>
      <c r="W614" s="1464"/>
      <c r="X614" s="1464"/>
      <c r="Y614" s="1464"/>
      <c r="Z614" s="1464"/>
      <c r="AA614" s="1464"/>
    </row>
    <row r="615" spans="1:27" ht="14.5">
      <c r="A615" s="1464"/>
      <c r="B615" s="1464"/>
      <c r="C615" s="1464"/>
      <c r="D615" s="1464"/>
      <c r="E615" s="1464"/>
      <c r="F615" s="1464"/>
      <c r="G615" s="1464"/>
      <c r="H615" s="1463"/>
      <c r="I615" s="1464"/>
      <c r="J615" s="1464"/>
      <c r="K615" s="1464"/>
      <c r="L615" s="1464"/>
      <c r="M615" s="1464"/>
      <c r="N615" s="1464"/>
      <c r="O615" s="1464"/>
      <c r="P615" s="1464"/>
      <c r="Q615" s="1464"/>
      <c r="R615" s="1464"/>
      <c r="S615" s="1464"/>
      <c r="T615" s="1464"/>
      <c r="U615" s="1464"/>
      <c r="V615" s="1464"/>
      <c r="W615" s="1464"/>
      <c r="X615" s="1464"/>
      <c r="Y615" s="1464"/>
      <c r="Z615" s="1464"/>
      <c r="AA615" s="1464"/>
    </row>
    <row r="616" spans="1:27" ht="14.5">
      <c r="A616" s="1464"/>
      <c r="B616" s="1464"/>
      <c r="C616" s="1464"/>
      <c r="D616" s="1464"/>
      <c r="E616" s="1464"/>
      <c r="F616" s="1464"/>
      <c r="G616" s="1464"/>
      <c r="H616" s="1463"/>
      <c r="I616" s="1464"/>
      <c r="J616" s="1464"/>
      <c r="K616" s="1464"/>
      <c r="L616" s="1464"/>
      <c r="M616" s="1464"/>
      <c r="N616" s="1464"/>
      <c r="O616" s="1464"/>
      <c r="P616" s="1464"/>
      <c r="Q616" s="1464"/>
      <c r="R616" s="1464"/>
      <c r="S616" s="1464"/>
      <c r="T616" s="1464"/>
      <c r="U616" s="1464"/>
      <c r="V616" s="1464"/>
      <c r="W616" s="1464"/>
      <c r="X616" s="1464"/>
      <c r="Y616" s="1464"/>
      <c r="Z616" s="1464"/>
      <c r="AA616" s="1464"/>
    </row>
    <row r="617" spans="1:27" ht="14.5">
      <c r="A617" s="1464"/>
      <c r="B617" s="1464"/>
      <c r="C617" s="1464"/>
      <c r="D617" s="1464"/>
      <c r="E617" s="1464"/>
      <c r="F617" s="1464"/>
      <c r="G617" s="1464"/>
      <c r="H617" s="1463"/>
      <c r="I617" s="1464"/>
      <c r="J617" s="1464"/>
      <c r="K617" s="1464"/>
      <c r="L617" s="1464"/>
      <c r="M617" s="1464"/>
      <c r="N617" s="1464"/>
      <c r="O617" s="1464"/>
      <c r="P617" s="1464"/>
      <c r="Q617" s="1464"/>
      <c r="R617" s="1464"/>
      <c r="S617" s="1464"/>
      <c r="T617" s="1464"/>
      <c r="U617" s="1464"/>
      <c r="V617" s="1464"/>
      <c r="W617" s="1464"/>
      <c r="X617" s="1464"/>
      <c r="Y617" s="1464"/>
      <c r="Z617" s="1464"/>
      <c r="AA617" s="1464"/>
    </row>
    <row r="618" spans="1:27" ht="14.5">
      <c r="A618" s="1464"/>
      <c r="B618" s="1464"/>
      <c r="C618" s="1464"/>
      <c r="D618" s="1464"/>
      <c r="E618" s="1464"/>
      <c r="F618" s="1464"/>
      <c r="G618" s="1464"/>
      <c r="H618" s="1463"/>
      <c r="I618" s="1464"/>
      <c r="J618" s="1464"/>
      <c r="K618" s="1464"/>
      <c r="L618" s="1464"/>
      <c r="M618" s="1464"/>
      <c r="N618" s="1464"/>
      <c r="O618" s="1464"/>
      <c r="P618" s="1464"/>
      <c r="Q618" s="1464"/>
      <c r="R618" s="1464"/>
      <c r="S618" s="1464"/>
      <c r="T618" s="1464"/>
      <c r="U618" s="1464"/>
      <c r="V618" s="1464"/>
      <c r="W618" s="1464"/>
      <c r="X618" s="1464"/>
      <c r="Y618" s="1464"/>
      <c r="Z618" s="1464"/>
      <c r="AA618" s="1464"/>
    </row>
    <row r="619" spans="1:27" ht="14.5">
      <c r="A619" s="1464"/>
      <c r="B619" s="1464"/>
      <c r="C619" s="1464"/>
      <c r="D619" s="1464"/>
      <c r="E619" s="1464"/>
      <c r="F619" s="1464"/>
      <c r="G619" s="1464"/>
      <c r="H619" s="1463"/>
      <c r="I619" s="1464"/>
      <c r="J619" s="1464"/>
      <c r="K619" s="1464"/>
      <c r="L619" s="1464"/>
      <c r="M619" s="1464"/>
      <c r="N619" s="1464"/>
      <c r="O619" s="1464"/>
      <c r="P619" s="1464"/>
      <c r="Q619" s="1464"/>
      <c r="R619" s="1464"/>
      <c r="S619" s="1464"/>
      <c r="T619" s="1464"/>
      <c r="U619" s="1464"/>
      <c r="V619" s="1464"/>
      <c r="W619" s="1464"/>
      <c r="X619" s="1464"/>
      <c r="Y619" s="1464"/>
      <c r="Z619" s="1464"/>
      <c r="AA619" s="1464"/>
    </row>
    <row r="620" spans="1:27" ht="14.5">
      <c r="A620" s="1464"/>
      <c r="B620" s="1464"/>
      <c r="C620" s="1464"/>
      <c r="D620" s="1464"/>
      <c r="E620" s="1464"/>
      <c r="F620" s="1464"/>
      <c r="G620" s="1464"/>
      <c r="H620" s="1463"/>
      <c r="I620" s="1464"/>
      <c r="J620" s="1464"/>
      <c r="K620" s="1464"/>
      <c r="L620" s="1464"/>
      <c r="M620" s="1464"/>
      <c r="N620" s="1464"/>
      <c r="O620" s="1464"/>
      <c r="P620" s="1464"/>
      <c r="Q620" s="1464"/>
      <c r="R620" s="1464"/>
      <c r="S620" s="1464"/>
      <c r="T620" s="1464"/>
      <c r="U620" s="1464"/>
      <c r="V620" s="1464"/>
      <c r="W620" s="1464"/>
      <c r="X620" s="1464"/>
      <c r="Y620" s="1464"/>
      <c r="Z620" s="1464"/>
      <c r="AA620" s="1464"/>
    </row>
    <row r="621" spans="1:27" ht="14.5">
      <c r="A621" s="1464"/>
      <c r="B621" s="1464"/>
      <c r="C621" s="1464"/>
      <c r="D621" s="1464"/>
      <c r="E621" s="1464"/>
      <c r="F621" s="1464"/>
      <c r="G621" s="1464"/>
      <c r="H621" s="1463"/>
      <c r="I621" s="1464"/>
      <c r="J621" s="1464"/>
      <c r="K621" s="1464"/>
      <c r="L621" s="1464"/>
      <c r="M621" s="1464"/>
      <c r="N621" s="1464"/>
      <c r="O621" s="1464"/>
      <c r="P621" s="1464"/>
      <c r="Q621" s="1464"/>
      <c r="R621" s="1464"/>
      <c r="S621" s="1464"/>
      <c r="T621" s="1464"/>
      <c r="U621" s="1464"/>
      <c r="V621" s="1464"/>
      <c r="W621" s="1464"/>
      <c r="X621" s="1464"/>
      <c r="Y621" s="1464"/>
      <c r="Z621" s="1464"/>
      <c r="AA621" s="1464"/>
    </row>
    <row r="622" spans="1:27" ht="14.5">
      <c r="A622" s="1464"/>
      <c r="B622" s="1464"/>
      <c r="C622" s="1464"/>
      <c r="D622" s="1464"/>
      <c r="E622" s="1464"/>
      <c r="F622" s="1464"/>
      <c r="G622" s="1464"/>
      <c r="H622" s="1463"/>
      <c r="I622" s="1464"/>
      <c r="J622" s="1464"/>
      <c r="K622" s="1464"/>
      <c r="L622" s="1464"/>
      <c r="M622" s="1464"/>
      <c r="N622" s="1464"/>
      <c r="O622" s="1464"/>
      <c r="P622" s="1464"/>
      <c r="Q622" s="1464"/>
      <c r="R622" s="1464"/>
      <c r="S622" s="1464"/>
      <c r="T622" s="1464"/>
      <c r="U622" s="1464"/>
      <c r="V622" s="1464"/>
      <c r="W622" s="1464"/>
      <c r="X622" s="1464"/>
      <c r="Y622" s="1464"/>
      <c r="Z622" s="1464"/>
      <c r="AA622" s="1464"/>
    </row>
    <row r="623" spans="1:27" ht="14.5">
      <c r="A623" s="1464"/>
      <c r="B623" s="1464"/>
      <c r="C623" s="1464"/>
      <c r="D623" s="1464"/>
      <c r="E623" s="1464"/>
      <c r="F623" s="1464"/>
      <c r="G623" s="1464"/>
      <c r="H623" s="1463"/>
      <c r="I623" s="1464"/>
      <c r="J623" s="1464"/>
      <c r="K623" s="1464"/>
      <c r="L623" s="1464"/>
      <c r="M623" s="1464"/>
      <c r="N623" s="1464"/>
      <c r="O623" s="1464"/>
      <c r="P623" s="1464"/>
      <c r="Q623" s="1464"/>
      <c r="R623" s="1464"/>
      <c r="S623" s="1464"/>
      <c r="T623" s="1464"/>
      <c r="U623" s="1464"/>
      <c r="V623" s="1464"/>
      <c r="W623" s="1464"/>
      <c r="X623" s="1464"/>
      <c r="Y623" s="1464"/>
      <c r="Z623" s="1464"/>
      <c r="AA623" s="1464"/>
    </row>
    <row r="624" spans="1:27" ht="14.5">
      <c r="A624" s="1464"/>
      <c r="B624" s="1464"/>
      <c r="C624" s="1464"/>
      <c r="D624" s="1464"/>
      <c r="E624" s="1464"/>
      <c r="F624" s="1464"/>
      <c r="G624" s="1464"/>
      <c r="H624" s="1463"/>
      <c r="I624" s="1464"/>
      <c r="J624" s="1464"/>
      <c r="K624" s="1464"/>
      <c r="L624" s="1464"/>
      <c r="M624" s="1464"/>
      <c r="N624" s="1464"/>
      <c r="O624" s="1464"/>
      <c r="P624" s="1464"/>
      <c r="Q624" s="1464"/>
      <c r="R624" s="1464"/>
      <c r="S624" s="1464"/>
      <c r="T624" s="1464"/>
      <c r="U624" s="1464"/>
      <c r="V624" s="1464"/>
      <c r="W624" s="1464"/>
      <c r="X624" s="1464"/>
      <c r="Y624" s="1464"/>
      <c r="Z624" s="1464"/>
      <c r="AA624" s="1464"/>
    </row>
    <row r="625" spans="1:27" ht="14.5">
      <c r="A625" s="1464"/>
      <c r="B625" s="1464"/>
      <c r="C625" s="1464"/>
      <c r="D625" s="1464"/>
      <c r="E625" s="1464"/>
      <c r="F625" s="1464"/>
      <c r="G625" s="1464"/>
      <c r="H625" s="1463"/>
      <c r="I625" s="1464"/>
      <c r="J625" s="1464"/>
      <c r="K625" s="1464"/>
      <c r="L625" s="1464"/>
      <c r="M625" s="1464"/>
      <c r="N625" s="1464"/>
      <c r="O625" s="1464"/>
      <c r="P625" s="1464"/>
      <c r="Q625" s="1464"/>
      <c r="R625" s="1464"/>
      <c r="S625" s="1464"/>
      <c r="T625" s="1464"/>
      <c r="U625" s="1464"/>
      <c r="V625" s="1464"/>
      <c r="W625" s="1464"/>
      <c r="X625" s="1464"/>
      <c r="Y625" s="1464"/>
      <c r="Z625" s="1464"/>
      <c r="AA625" s="1464"/>
    </row>
    <row r="626" spans="1:27" ht="14.5">
      <c r="A626" s="1464"/>
      <c r="B626" s="1464"/>
      <c r="C626" s="1464"/>
      <c r="D626" s="1464"/>
      <c r="E626" s="1464"/>
      <c r="F626" s="1464"/>
      <c r="G626" s="1464"/>
      <c r="H626" s="1463"/>
      <c r="I626" s="1464"/>
      <c r="J626" s="1464"/>
      <c r="K626" s="1464"/>
      <c r="L626" s="1464"/>
      <c r="M626" s="1464"/>
      <c r="N626" s="1464"/>
      <c r="O626" s="1464"/>
      <c r="P626" s="1464"/>
      <c r="Q626" s="1464"/>
      <c r="R626" s="1464"/>
      <c r="S626" s="1464"/>
      <c r="T626" s="1464"/>
      <c r="U626" s="1464"/>
      <c r="V626" s="1464"/>
      <c r="W626" s="1464"/>
      <c r="X626" s="1464"/>
      <c r="Y626" s="1464"/>
      <c r="Z626" s="1464"/>
      <c r="AA626" s="1464"/>
    </row>
    <row r="627" spans="1:27" ht="14.5">
      <c r="A627" s="1464"/>
      <c r="B627" s="1464"/>
      <c r="C627" s="1464"/>
      <c r="D627" s="1464"/>
      <c r="E627" s="1464"/>
      <c r="F627" s="1464"/>
      <c r="G627" s="1464"/>
      <c r="H627" s="1463"/>
      <c r="I627" s="1464"/>
      <c r="J627" s="1464"/>
      <c r="K627" s="1464"/>
      <c r="L627" s="1464"/>
      <c r="M627" s="1464"/>
      <c r="N627" s="1464"/>
      <c r="O627" s="1464"/>
      <c r="P627" s="1464"/>
      <c r="Q627" s="1464"/>
      <c r="R627" s="1464"/>
      <c r="S627" s="1464"/>
      <c r="T627" s="1464"/>
      <c r="U627" s="1464"/>
      <c r="V627" s="1464"/>
      <c r="W627" s="1464"/>
      <c r="X627" s="1464"/>
      <c r="Y627" s="1464"/>
      <c r="Z627" s="1464"/>
      <c r="AA627" s="1464"/>
    </row>
    <row r="628" spans="1:27" ht="14.5">
      <c r="A628" s="1464"/>
      <c r="B628" s="1464"/>
      <c r="C628" s="1464"/>
      <c r="D628" s="1464"/>
      <c r="E628" s="1464"/>
      <c r="F628" s="1464"/>
      <c r="G628" s="1464"/>
      <c r="H628" s="1463"/>
      <c r="I628" s="1464"/>
      <c r="J628" s="1464"/>
      <c r="K628" s="1464"/>
      <c r="L628" s="1464"/>
      <c r="M628" s="1464"/>
      <c r="N628" s="1464"/>
      <c r="O628" s="1464"/>
      <c r="P628" s="1464"/>
      <c r="Q628" s="1464"/>
      <c r="R628" s="1464"/>
      <c r="S628" s="1464"/>
      <c r="T628" s="1464"/>
      <c r="U628" s="1464"/>
      <c r="V628" s="1464"/>
      <c r="W628" s="1464"/>
      <c r="X628" s="1464"/>
      <c r="Y628" s="1464"/>
      <c r="Z628" s="1464"/>
      <c r="AA628" s="1464"/>
    </row>
    <row r="629" spans="1:27" ht="14.5">
      <c r="A629" s="1464"/>
      <c r="B629" s="1464"/>
      <c r="C629" s="1464"/>
      <c r="D629" s="1464"/>
      <c r="E629" s="1464"/>
      <c r="F629" s="1464"/>
      <c r="G629" s="1464"/>
      <c r="H629" s="1463"/>
      <c r="I629" s="1464"/>
      <c r="J629" s="1464"/>
      <c r="K629" s="1464"/>
      <c r="L629" s="1464"/>
      <c r="M629" s="1464"/>
      <c r="N629" s="1464"/>
      <c r="O629" s="1464"/>
      <c r="P629" s="1464"/>
      <c r="Q629" s="1464"/>
      <c r="R629" s="1464"/>
      <c r="S629" s="1464"/>
      <c r="T629" s="1464"/>
      <c r="U629" s="1464"/>
      <c r="V629" s="1464"/>
      <c r="W629" s="1464"/>
      <c r="X629" s="1464"/>
      <c r="Y629" s="1464"/>
      <c r="Z629" s="1464"/>
      <c r="AA629" s="1464"/>
    </row>
    <row r="630" spans="1:27" ht="14.5">
      <c r="A630" s="1464"/>
      <c r="B630" s="1464"/>
      <c r="C630" s="1464"/>
      <c r="D630" s="1464"/>
      <c r="E630" s="1464"/>
      <c r="F630" s="1464"/>
      <c r="G630" s="1464"/>
      <c r="H630" s="1463"/>
      <c r="I630" s="1464"/>
      <c r="J630" s="1464"/>
      <c r="K630" s="1464"/>
      <c r="L630" s="1464"/>
      <c r="M630" s="1464"/>
      <c r="N630" s="1464"/>
      <c r="O630" s="1464"/>
      <c r="P630" s="1464"/>
      <c r="Q630" s="1464"/>
      <c r="R630" s="1464"/>
      <c r="S630" s="1464"/>
      <c r="T630" s="1464"/>
      <c r="U630" s="1464"/>
      <c r="V630" s="1464"/>
      <c r="W630" s="1464"/>
      <c r="X630" s="1464"/>
      <c r="Y630" s="1464"/>
      <c r="Z630" s="1464"/>
      <c r="AA630" s="1464"/>
    </row>
    <row r="631" spans="1:27" ht="14.5">
      <c r="A631" s="1464"/>
      <c r="B631" s="1464"/>
      <c r="C631" s="1464"/>
      <c r="D631" s="1464"/>
      <c r="E631" s="1464"/>
      <c r="F631" s="1464"/>
      <c r="G631" s="1464"/>
      <c r="H631" s="1463"/>
      <c r="I631" s="1464"/>
      <c r="J631" s="1464"/>
      <c r="K631" s="1464"/>
      <c r="L631" s="1464"/>
      <c r="M631" s="1464"/>
      <c r="N631" s="1464"/>
      <c r="O631" s="1464"/>
      <c r="P631" s="1464"/>
      <c r="Q631" s="1464"/>
      <c r="R631" s="1464"/>
      <c r="S631" s="1464"/>
      <c r="T631" s="1464"/>
      <c r="U631" s="1464"/>
      <c r="V631" s="1464"/>
      <c r="W631" s="1464"/>
      <c r="X631" s="1464"/>
      <c r="Y631" s="1464"/>
      <c r="Z631" s="1464"/>
      <c r="AA631" s="1464"/>
    </row>
    <row r="632" spans="1:27" ht="14.5">
      <c r="A632" s="1464"/>
      <c r="B632" s="1464"/>
      <c r="C632" s="1464"/>
      <c r="D632" s="1464"/>
      <c r="E632" s="1464"/>
      <c r="F632" s="1464"/>
      <c r="G632" s="1464"/>
      <c r="H632" s="1463"/>
      <c r="I632" s="1464"/>
      <c r="J632" s="1464"/>
      <c r="K632" s="1464"/>
      <c r="L632" s="1464"/>
      <c r="M632" s="1464"/>
      <c r="N632" s="1464"/>
      <c r="O632" s="1464"/>
      <c r="P632" s="1464"/>
      <c r="Q632" s="1464"/>
      <c r="R632" s="1464"/>
      <c r="S632" s="1464"/>
      <c r="T632" s="1464"/>
      <c r="U632" s="1464"/>
      <c r="V632" s="1464"/>
      <c r="W632" s="1464"/>
      <c r="X632" s="1464"/>
      <c r="Y632" s="1464"/>
      <c r="Z632" s="1464"/>
      <c r="AA632" s="1464"/>
    </row>
    <row r="633" spans="1:27" ht="14.5">
      <c r="A633" s="1464"/>
      <c r="B633" s="1464"/>
      <c r="C633" s="1464"/>
      <c r="D633" s="1464"/>
      <c r="E633" s="1464"/>
      <c r="F633" s="1464"/>
      <c r="G633" s="1464"/>
      <c r="H633" s="1463"/>
      <c r="I633" s="1464"/>
      <c r="J633" s="1464"/>
      <c r="K633" s="1464"/>
      <c r="L633" s="1464"/>
      <c r="M633" s="1464"/>
      <c r="N633" s="1464"/>
      <c r="O633" s="1464"/>
      <c r="P633" s="1464"/>
      <c r="Q633" s="1464"/>
      <c r="R633" s="1464"/>
      <c r="S633" s="1464"/>
      <c r="T633" s="1464"/>
      <c r="U633" s="1464"/>
      <c r="V633" s="1464"/>
      <c r="W633" s="1464"/>
      <c r="X633" s="1464"/>
      <c r="Y633" s="1464"/>
      <c r="Z633" s="1464"/>
      <c r="AA633" s="1464"/>
    </row>
    <row r="634" spans="1:27" ht="14.5">
      <c r="A634" s="1464"/>
      <c r="B634" s="1464"/>
      <c r="C634" s="1464"/>
      <c r="D634" s="1464"/>
      <c r="E634" s="1464"/>
      <c r="F634" s="1464"/>
      <c r="G634" s="1464"/>
      <c r="H634" s="1463"/>
      <c r="I634" s="1464"/>
      <c r="J634" s="1464"/>
      <c r="K634" s="1464"/>
      <c r="L634" s="1464"/>
      <c r="M634" s="1464"/>
      <c r="N634" s="1464"/>
      <c r="O634" s="1464"/>
      <c r="P634" s="1464"/>
      <c r="Q634" s="1464"/>
      <c r="R634" s="1464"/>
      <c r="S634" s="1464"/>
      <c r="T634" s="1464"/>
      <c r="U634" s="1464"/>
      <c r="V634" s="1464"/>
      <c r="W634" s="1464"/>
      <c r="X634" s="1464"/>
      <c r="Y634" s="1464"/>
      <c r="Z634" s="1464"/>
      <c r="AA634" s="1464"/>
    </row>
    <row r="635" spans="1:27" ht="14.5">
      <c r="A635" s="1464"/>
      <c r="B635" s="1464"/>
      <c r="C635" s="1464"/>
      <c r="D635" s="1464"/>
      <c r="E635" s="1464"/>
      <c r="F635" s="1464"/>
      <c r="G635" s="1464"/>
      <c r="H635" s="1463"/>
      <c r="I635" s="1464"/>
      <c r="J635" s="1464"/>
      <c r="K635" s="1464"/>
      <c r="L635" s="1464"/>
      <c r="M635" s="1464"/>
      <c r="N635" s="1464"/>
      <c r="O635" s="1464"/>
      <c r="P635" s="1464"/>
      <c r="Q635" s="1464"/>
      <c r="R635" s="1464"/>
      <c r="S635" s="1464"/>
      <c r="T635" s="1464"/>
      <c r="U635" s="1464"/>
      <c r="V635" s="1464"/>
      <c r="W635" s="1464"/>
      <c r="X635" s="1464"/>
      <c r="Y635" s="1464"/>
      <c r="Z635" s="1464"/>
      <c r="AA635" s="1464"/>
    </row>
    <row r="636" spans="1:27" ht="14.5">
      <c r="A636" s="1464"/>
      <c r="B636" s="1464"/>
      <c r="C636" s="1464"/>
      <c r="D636" s="1464"/>
      <c r="E636" s="1464"/>
      <c r="F636" s="1464"/>
      <c r="G636" s="1464"/>
      <c r="H636" s="1463"/>
      <c r="I636" s="1464"/>
      <c r="J636" s="1464"/>
      <c r="K636" s="1464"/>
      <c r="L636" s="1464"/>
      <c r="M636" s="1464"/>
      <c r="N636" s="1464"/>
      <c r="O636" s="1464"/>
      <c r="P636" s="1464"/>
      <c r="Q636" s="1464"/>
      <c r="R636" s="1464"/>
      <c r="S636" s="1464"/>
      <c r="T636" s="1464"/>
      <c r="U636" s="1464"/>
      <c r="V636" s="1464"/>
      <c r="W636" s="1464"/>
      <c r="X636" s="1464"/>
      <c r="Y636" s="1464"/>
      <c r="Z636" s="1464"/>
      <c r="AA636" s="1464"/>
    </row>
    <row r="637" spans="1:27" ht="14.5">
      <c r="A637" s="1464"/>
      <c r="B637" s="1464"/>
      <c r="C637" s="1464"/>
      <c r="D637" s="1464"/>
      <c r="E637" s="1464"/>
      <c r="F637" s="1464"/>
      <c r="G637" s="1464"/>
      <c r="H637" s="1463"/>
      <c r="I637" s="1464"/>
      <c r="J637" s="1464"/>
      <c r="K637" s="1464"/>
      <c r="L637" s="1464"/>
      <c r="M637" s="1464"/>
      <c r="N637" s="1464"/>
      <c r="O637" s="1464"/>
      <c r="P637" s="1464"/>
      <c r="Q637" s="1464"/>
      <c r="R637" s="1464"/>
      <c r="S637" s="1464"/>
      <c r="T637" s="1464"/>
      <c r="U637" s="1464"/>
      <c r="V637" s="1464"/>
      <c r="W637" s="1464"/>
      <c r="X637" s="1464"/>
      <c r="Y637" s="1464"/>
      <c r="Z637" s="1464"/>
      <c r="AA637" s="1464"/>
    </row>
    <row r="638" spans="1:27" ht="14.5">
      <c r="A638" s="1464"/>
      <c r="B638" s="1464"/>
      <c r="C638" s="1464"/>
      <c r="D638" s="1464"/>
      <c r="E638" s="1464"/>
      <c r="F638" s="1464"/>
      <c r="G638" s="1464"/>
      <c r="H638" s="1463"/>
      <c r="I638" s="1464"/>
      <c r="J638" s="1464"/>
      <c r="K638" s="1464"/>
      <c r="L638" s="1464"/>
      <c r="M638" s="1464"/>
      <c r="N638" s="1464"/>
      <c r="O638" s="1464"/>
      <c r="P638" s="1464"/>
      <c r="Q638" s="1464"/>
      <c r="R638" s="1464"/>
      <c r="S638" s="1464"/>
      <c r="T638" s="1464"/>
      <c r="U638" s="1464"/>
      <c r="V638" s="1464"/>
      <c r="W638" s="1464"/>
      <c r="X638" s="1464"/>
      <c r="Y638" s="1464"/>
      <c r="Z638" s="1464"/>
      <c r="AA638" s="1464"/>
    </row>
    <row r="639" spans="1:27" ht="14.5">
      <c r="A639" s="1464"/>
      <c r="B639" s="1464"/>
      <c r="C639" s="1464"/>
      <c r="D639" s="1464"/>
      <c r="E639" s="1464"/>
      <c r="F639" s="1464"/>
      <c r="G639" s="1464"/>
      <c r="H639" s="1463"/>
      <c r="I639" s="1464"/>
      <c r="J639" s="1464"/>
      <c r="K639" s="1464"/>
      <c r="L639" s="1464"/>
      <c r="M639" s="1464"/>
      <c r="N639" s="1464"/>
      <c r="O639" s="1464"/>
      <c r="P639" s="1464"/>
      <c r="Q639" s="1464"/>
      <c r="R639" s="1464"/>
      <c r="S639" s="1464"/>
      <c r="T639" s="1464"/>
      <c r="U639" s="1464"/>
      <c r="V639" s="1464"/>
      <c r="W639" s="1464"/>
      <c r="X639" s="1464"/>
      <c r="Y639" s="1464"/>
      <c r="Z639" s="1464"/>
      <c r="AA639" s="1464"/>
    </row>
    <row r="640" spans="1:27" ht="14.5">
      <c r="A640" s="1464"/>
      <c r="B640" s="1464"/>
      <c r="C640" s="1464"/>
      <c r="D640" s="1464"/>
      <c r="E640" s="1464"/>
      <c r="F640" s="1464"/>
      <c r="G640" s="1464"/>
      <c r="H640" s="1463"/>
      <c r="I640" s="1464"/>
      <c r="J640" s="1464"/>
      <c r="K640" s="1464"/>
      <c r="L640" s="1464"/>
      <c r="M640" s="1464"/>
      <c r="N640" s="1464"/>
      <c r="O640" s="1464"/>
      <c r="P640" s="1464"/>
      <c r="Q640" s="1464"/>
      <c r="R640" s="1464"/>
      <c r="S640" s="1464"/>
      <c r="T640" s="1464"/>
      <c r="U640" s="1464"/>
      <c r="V640" s="1464"/>
      <c r="W640" s="1464"/>
      <c r="X640" s="1464"/>
      <c r="Y640" s="1464"/>
      <c r="Z640" s="1464"/>
      <c r="AA640" s="1464"/>
    </row>
    <row r="641" spans="1:27" ht="14.5">
      <c r="A641" s="1464"/>
      <c r="B641" s="1464"/>
      <c r="C641" s="1464"/>
      <c r="D641" s="1464"/>
      <c r="E641" s="1464"/>
      <c r="F641" s="1464"/>
      <c r="G641" s="1464"/>
      <c r="H641" s="1463"/>
      <c r="I641" s="1464"/>
      <c r="J641" s="1464"/>
      <c r="K641" s="1464"/>
      <c r="L641" s="1464"/>
      <c r="M641" s="1464"/>
      <c r="N641" s="1464"/>
      <c r="O641" s="1464"/>
      <c r="P641" s="1464"/>
      <c r="Q641" s="1464"/>
      <c r="R641" s="1464"/>
      <c r="S641" s="1464"/>
      <c r="T641" s="1464"/>
      <c r="U641" s="1464"/>
      <c r="V641" s="1464"/>
      <c r="W641" s="1464"/>
      <c r="X641" s="1464"/>
      <c r="Y641" s="1464"/>
      <c r="Z641" s="1464"/>
      <c r="AA641" s="1464"/>
    </row>
    <row r="642" spans="1:27" ht="14.5">
      <c r="A642" s="1464"/>
      <c r="B642" s="1464"/>
      <c r="C642" s="1464"/>
      <c r="D642" s="1464"/>
      <c r="E642" s="1464"/>
      <c r="F642" s="1464"/>
      <c r="G642" s="1464"/>
      <c r="H642" s="1463"/>
      <c r="I642" s="1464"/>
      <c r="J642" s="1464"/>
      <c r="K642" s="1464"/>
      <c r="L642" s="1464"/>
      <c r="M642" s="1464"/>
      <c r="N642" s="1464"/>
      <c r="O642" s="1464"/>
      <c r="P642" s="1464"/>
      <c r="Q642" s="1464"/>
      <c r="R642" s="1464"/>
      <c r="S642" s="1464"/>
      <c r="T642" s="1464"/>
      <c r="U642" s="1464"/>
      <c r="V642" s="1464"/>
      <c r="W642" s="1464"/>
      <c r="X642" s="1464"/>
      <c r="Y642" s="1464"/>
      <c r="Z642" s="1464"/>
      <c r="AA642" s="1464"/>
    </row>
    <row r="643" spans="1:27" ht="14.5">
      <c r="A643" s="1464"/>
      <c r="B643" s="1464"/>
      <c r="C643" s="1464"/>
      <c r="D643" s="1464"/>
      <c r="E643" s="1464"/>
      <c r="F643" s="1464"/>
      <c r="G643" s="1464"/>
      <c r="H643" s="1463"/>
      <c r="I643" s="1464"/>
      <c r="J643" s="1464"/>
      <c r="K643" s="1464"/>
      <c r="L643" s="1464"/>
      <c r="M643" s="1464"/>
      <c r="N643" s="1464"/>
      <c r="O643" s="1464"/>
      <c r="P643" s="1464"/>
      <c r="Q643" s="1464"/>
      <c r="R643" s="1464"/>
      <c r="S643" s="1464"/>
      <c r="T643" s="1464"/>
      <c r="U643" s="1464"/>
      <c r="V643" s="1464"/>
      <c r="W643" s="1464"/>
      <c r="X643" s="1464"/>
      <c r="Y643" s="1464"/>
      <c r="Z643" s="1464"/>
      <c r="AA643" s="1464"/>
    </row>
    <row r="644" spans="1:27" ht="14.5">
      <c r="A644" s="1464"/>
      <c r="B644" s="1464"/>
      <c r="C644" s="1464"/>
      <c r="D644" s="1464"/>
      <c r="E644" s="1464"/>
      <c r="F644" s="1464"/>
      <c r="G644" s="1464"/>
      <c r="H644" s="1463"/>
      <c r="I644" s="1464"/>
      <c r="J644" s="1464"/>
      <c r="K644" s="1464"/>
      <c r="L644" s="1464"/>
      <c r="M644" s="1464"/>
      <c r="N644" s="1464"/>
      <c r="O644" s="1464"/>
      <c r="P644" s="1464"/>
      <c r="Q644" s="1464"/>
      <c r="R644" s="1464"/>
      <c r="S644" s="1464"/>
      <c r="T644" s="1464"/>
      <c r="U644" s="1464"/>
      <c r="V644" s="1464"/>
      <c r="W644" s="1464"/>
      <c r="X644" s="1464"/>
      <c r="Y644" s="1464"/>
      <c r="Z644" s="1464"/>
      <c r="AA644" s="1464"/>
    </row>
    <row r="645" spans="1:27" ht="14.5">
      <c r="A645" s="1464"/>
      <c r="B645" s="1464"/>
      <c r="C645" s="1464"/>
      <c r="D645" s="1464"/>
      <c r="E645" s="1464"/>
      <c r="F645" s="1464"/>
      <c r="G645" s="1464"/>
      <c r="H645" s="1463"/>
      <c r="I645" s="1464"/>
      <c r="J645" s="1464"/>
      <c r="K645" s="1464"/>
      <c r="L645" s="1464"/>
      <c r="M645" s="1464"/>
      <c r="N645" s="1464"/>
      <c r="O645" s="1464"/>
      <c r="P645" s="1464"/>
      <c r="Q645" s="1464"/>
      <c r="R645" s="1464"/>
      <c r="S645" s="1464"/>
      <c r="T645" s="1464"/>
      <c r="U645" s="1464"/>
      <c r="V645" s="1464"/>
      <c r="W645" s="1464"/>
      <c r="X645" s="1464"/>
      <c r="Y645" s="1464"/>
      <c r="Z645" s="1464"/>
      <c r="AA645" s="1464"/>
    </row>
    <row r="646" spans="1:27" ht="14.5">
      <c r="A646" s="1464"/>
      <c r="B646" s="1464"/>
      <c r="C646" s="1464"/>
      <c r="D646" s="1464"/>
      <c r="E646" s="1464"/>
      <c r="F646" s="1464"/>
      <c r="G646" s="1464"/>
      <c r="H646" s="1463"/>
      <c r="I646" s="1464"/>
      <c r="J646" s="1464"/>
      <c r="K646" s="1464"/>
      <c r="L646" s="1464"/>
      <c r="M646" s="1464"/>
      <c r="N646" s="1464"/>
      <c r="O646" s="1464"/>
      <c r="P646" s="1464"/>
      <c r="Q646" s="1464"/>
      <c r="R646" s="1464"/>
      <c r="S646" s="1464"/>
      <c r="T646" s="1464"/>
      <c r="U646" s="1464"/>
      <c r="V646" s="1464"/>
      <c r="W646" s="1464"/>
      <c r="X646" s="1464"/>
      <c r="Y646" s="1464"/>
      <c r="Z646" s="1464"/>
      <c r="AA646" s="1464"/>
    </row>
    <row r="647" spans="1:27" ht="14.5">
      <c r="A647" s="1464"/>
      <c r="B647" s="1464"/>
      <c r="C647" s="1464"/>
      <c r="D647" s="1464"/>
      <c r="E647" s="1464"/>
      <c r="F647" s="1464"/>
      <c r="G647" s="1464"/>
      <c r="H647" s="1463"/>
      <c r="I647" s="1464"/>
      <c r="J647" s="1464"/>
      <c r="K647" s="1464"/>
      <c r="L647" s="1464"/>
      <c r="M647" s="1464"/>
      <c r="N647" s="1464"/>
      <c r="O647" s="1464"/>
      <c r="P647" s="1464"/>
      <c r="Q647" s="1464"/>
      <c r="R647" s="1464"/>
      <c r="S647" s="1464"/>
      <c r="T647" s="1464"/>
      <c r="U647" s="1464"/>
      <c r="V647" s="1464"/>
      <c r="W647" s="1464"/>
      <c r="X647" s="1464"/>
      <c r="Y647" s="1464"/>
      <c r="Z647" s="1464"/>
      <c r="AA647" s="1464"/>
    </row>
    <row r="648" spans="1:27" ht="14.5">
      <c r="A648" s="1464"/>
      <c r="B648" s="1464"/>
      <c r="C648" s="1464"/>
      <c r="D648" s="1464"/>
      <c r="E648" s="1464"/>
      <c r="F648" s="1464"/>
      <c r="G648" s="1464"/>
      <c r="H648" s="1463"/>
      <c r="I648" s="1464"/>
      <c r="J648" s="1464"/>
      <c r="K648" s="1464"/>
      <c r="L648" s="1464"/>
      <c r="M648" s="1464"/>
      <c r="N648" s="1464"/>
      <c r="O648" s="1464"/>
      <c r="P648" s="1464"/>
      <c r="Q648" s="1464"/>
      <c r="R648" s="1464"/>
      <c r="S648" s="1464"/>
      <c r="T648" s="1464"/>
      <c r="U648" s="1464"/>
      <c r="V648" s="1464"/>
      <c r="W648" s="1464"/>
      <c r="X648" s="1464"/>
      <c r="Y648" s="1464"/>
      <c r="Z648" s="1464"/>
      <c r="AA648" s="1464"/>
    </row>
    <row r="649" spans="1:27" ht="14.5">
      <c r="A649" s="1464"/>
      <c r="B649" s="1464"/>
      <c r="C649" s="1464"/>
      <c r="D649" s="1464"/>
      <c r="E649" s="1464"/>
      <c r="F649" s="1464"/>
      <c r="G649" s="1464"/>
      <c r="H649" s="1463"/>
      <c r="I649" s="1464"/>
      <c r="J649" s="1464"/>
      <c r="K649" s="1464"/>
      <c r="L649" s="1464"/>
      <c r="M649" s="1464"/>
      <c r="N649" s="1464"/>
      <c r="O649" s="1464"/>
      <c r="P649" s="1464"/>
      <c r="Q649" s="1464"/>
      <c r="R649" s="1464"/>
      <c r="S649" s="1464"/>
      <c r="T649" s="1464"/>
      <c r="U649" s="1464"/>
      <c r="V649" s="1464"/>
      <c r="W649" s="1464"/>
      <c r="X649" s="1464"/>
      <c r="Y649" s="1464"/>
      <c r="Z649" s="1464"/>
      <c r="AA649" s="1464"/>
    </row>
    <row r="650" spans="1:27" ht="14.5">
      <c r="A650" s="1464"/>
      <c r="B650" s="1464"/>
      <c r="C650" s="1464"/>
      <c r="D650" s="1464"/>
      <c r="E650" s="1464"/>
      <c r="F650" s="1464"/>
      <c r="G650" s="1464"/>
      <c r="H650" s="1463"/>
      <c r="I650" s="1464"/>
      <c r="J650" s="1464"/>
      <c r="K650" s="1464"/>
      <c r="L650" s="1464"/>
      <c r="M650" s="1464"/>
      <c r="N650" s="1464"/>
      <c r="O650" s="1464"/>
      <c r="P650" s="1464"/>
      <c r="Q650" s="1464"/>
      <c r="R650" s="1464"/>
      <c r="S650" s="1464"/>
      <c r="T650" s="1464"/>
      <c r="U650" s="1464"/>
      <c r="V650" s="1464"/>
      <c r="W650" s="1464"/>
      <c r="X650" s="1464"/>
      <c r="Y650" s="1464"/>
      <c r="Z650" s="1464"/>
      <c r="AA650" s="1464"/>
    </row>
    <row r="651" spans="1:27" ht="14.5">
      <c r="A651" s="1464"/>
      <c r="B651" s="1464"/>
      <c r="C651" s="1464"/>
      <c r="D651" s="1464"/>
      <c r="E651" s="1464"/>
      <c r="F651" s="1464"/>
      <c r="G651" s="1464"/>
      <c r="H651" s="1463"/>
      <c r="I651" s="1464"/>
      <c r="J651" s="1464"/>
      <c r="K651" s="1464"/>
      <c r="L651" s="1464"/>
      <c r="M651" s="1464"/>
      <c r="N651" s="1464"/>
      <c r="O651" s="1464"/>
      <c r="P651" s="1464"/>
      <c r="Q651" s="1464"/>
      <c r="R651" s="1464"/>
      <c r="S651" s="1464"/>
      <c r="T651" s="1464"/>
      <c r="U651" s="1464"/>
      <c r="V651" s="1464"/>
      <c r="W651" s="1464"/>
      <c r="X651" s="1464"/>
      <c r="Y651" s="1464"/>
      <c r="Z651" s="1464"/>
      <c r="AA651" s="1464"/>
    </row>
    <row r="652" spans="1:27" ht="14.5">
      <c r="A652" s="1464"/>
      <c r="B652" s="1464"/>
      <c r="C652" s="1464"/>
      <c r="D652" s="1464"/>
      <c r="E652" s="1464"/>
      <c r="F652" s="1464"/>
      <c r="G652" s="1464"/>
      <c r="H652" s="1463"/>
      <c r="I652" s="1464"/>
      <c r="J652" s="1464"/>
      <c r="K652" s="1464"/>
      <c r="L652" s="1464"/>
      <c r="M652" s="1464"/>
      <c r="N652" s="1464"/>
      <c r="O652" s="1464"/>
      <c r="P652" s="1464"/>
      <c r="Q652" s="1464"/>
      <c r="R652" s="1464"/>
      <c r="S652" s="1464"/>
      <c r="T652" s="1464"/>
      <c r="U652" s="1464"/>
      <c r="V652" s="1464"/>
      <c r="W652" s="1464"/>
      <c r="X652" s="1464"/>
      <c r="Y652" s="1464"/>
      <c r="Z652" s="1464"/>
      <c r="AA652" s="1464"/>
    </row>
    <row r="653" spans="1:27" ht="14.5">
      <c r="A653" s="1464"/>
      <c r="B653" s="1464"/>
      <c r="C653" s="1464"/>
      <c r="D653" s="1464"/>
      <c r="E653" s="1464"/>
      <c r="F653" s="1464"/>
      <c r="G653" s="1464"/>
      <c r="H653" s="1463"/>
      <c r="I653" s="1464"/>
      <c r="J653" s="1464"/>
      <c r="K653" s="1464"/>
      <c r="L653" s="1464"/>
      <c r="M653" s="1464"/>
      <c r="N653" s="1464"/>
      <c r="O653" s="1464"/>
      <c r="P653" s="1464"/>
      <c r="Q653" s="1464"/>
      <c r="R653" s="1464"/>
      <c r="S653" s="1464"/>
      <c r="T653" s="1464"/>
      <c r="U653" s="1464"/>
      <c r="V653" s="1464"/>
      <c r="W653" s="1464"/>
      <c r="X653" s="1464"/>
      <c r="Y653" s="1464"/>
      <c r="Z653" s="1464"/>
      <c r="AA653" s="1464"/>
    </row>
    <row r="654" spans="1:27" ht="14.5">
      <c r="A654" s="1464"/>
      <c r="B654" s="1464"/>
      <c r="C654" s="1464"/>
      <c r="D654" s="1464"/>
      <c r="E654" s="1464"/>
      <c r="F654" s="1464"/>
      <c r="G654" s="1464"/>
      <c r="H654" s="1463"/>
      <c r="I654" s="1464"/>
      <c r="J654" s="1464"/>
      <c r="K654" s="1464"/>
      <c r="L654" s="1464"/>
      <c r="M654" s="1464"/>
      <c r="N654" s="1464"/>
      <c r="O654" s="1464"/>
      <c r="P654" s="1464"/>
      <c r="Q654" s="1464"/>
      <c r="R654" s="1464"/>
      <c r="S654" s="1464"/>
      <c r="T654" s="1464"/>
      <c r="U654" s="1464"/>
      <c r="V654" s="1464"/>
      <c r="W654" s="1464"/>
      <c r="X654" s="1464"/>
      <c r="Y654" s="1464"/>
      <c r="Z654" s="1464"/>
      <c r="AA654" s="1464"/>
    </row>
    <row r="655" spans="1:27" ht="14.5">
      <c r="A655" s="1464"/>
      <c r="B655" s="1464"/>
      <c r="C655" s="1464"/>
      <c r="D655" s="1464"/>
      <c r="E655" s="1464"/>
      <c r="F655" s="1464"/>
      <c r="G655" s="1464"/>
      <c r="H655" s="1463"/>
      <c r="I655" s="1464"/>
      <c r="J655" s="1464"/>
      <c r="K655" s="1464"/>
      <c r="L655" s="1464"/>
      <c r="M655" s="1464"/>
      <c r="N655" s="1464"/>
      <c r="O655" s="1464"/>
      <c r="P655" s="1464"/>
      <c r="Q655" s="1464"/>
      <c r="R655" s="1464"/>
      <c r="S655" s="1464"/>
      <c r="T655" s="1464"/>
      <c r="U655" s="1464"/>
      <c r="V655" s="1464"/>
      <c r="W655" s="1464"/>
      <c r="X655" s="1464"/>
      <c r="Y655" s="1464"/>
      <c r="Z655" s="1464"/>
      <c r="AA655" s="1464"/>
    </row>
    <row r="656" spans="1:27" ht="14.5">
      <c r="A656" s="1464"/>
      <c r="B656" s="1464"/>
      <c r="C656" s="1464"/>
      <c r="D656" s="1464"/>
      <c r="E656" s="1464"/>
      <c r="F656" s="1464"/>
      <c r="G656" s="1464"/>
      <c r="H656" s="1463"/>
      <c r="I656" s="1464"/>
      <c r="J656" s="1464"/>
      <c r="K656" s="1464"/>
      <c r="L656" s="1464"/>
      <c r="M656" s="1464"/>
      <c r="N656" s="1464"/>
      <c r="O656" s="1464"/>
      <c r="P656" s="1464"/>
      <c r="Q656" s="1464"/>
      <c r="R656" s="1464"/>
      <c r="S656" s="1464"/>
      <c r="T656" s="1464"/>
      <c r="U656" s="1464"/>
      <c r="V656" s="1464"/>
      <c r="W656" s="1464"/>
      <c r="X656" s="1464"/>
      <c r="Y656" s="1464"/>
      <c r="Z656" s="1464"/>
      <c r="AA656" s="1464"/>
    </row>
    <row r="657" spans="1:27" ht="14.5">
      <c r="A657" s="1464"/>
      <c r="B657" s="1464"/>
      <c r="C657" s="1464"/>
      <c r="D657" s="1464"/>
      <c r="E657" s="1464"/>
      <c r="F657" s="1464"/>
      <c r="G657" s="1464"/>
      <c r="H657" s="1463"/>
      <c r="I657" s="1464"/>
      <c r="J657" s="1464"/>
      <c r="K657" s="1464"/>
      <c r="L657" s="1464"/>
      <c r="M657" s="1464"/>
      <c r="N657" s="1464"/>
      <c r="O657" s="1464"/>
      <c r="P657" s="1464"/>
      <c r="Q657" s="1464"/>
      <c r="R657" s="1464"/>
      <c r="S657" s="1464"/>
      <c r="T657" s="1464"/>
      <c r="U657" s="1464"/>
      <c r="V657" s="1464"/>
      <c r="W657" s="1464"/>
      <c r="X657" s="1464"/>
      <c r="Y657" s="1464"/>
      <c r="Z657" s="1464"/>
      <c r="AA657" s="1464"/>
    </row>
    <row r="658" spans="1:27" ht="14.5">
      <c r="A658" s="1464"/>
      <c r="B658" s="1464"/>
      <c r="C658" s="1464"/>
      <c r="D658" s="1464"/>
      <c r="E658" s="1464"/>
      <c r="F658" s="1464"/>
      <c r="G658" s="1464"/>
      <c r="H658" s="1463"/>
      <c r="I658" s="1464"/>
      <c r="J658" s="1464"/>
      <c r="K658" s="1464"/>
      <c r="L658" s="1464"/>
      <c r="M658" s="1464"/>
      <c r="N658" s="1464"/>
      <c r="O658" s="1464"/>
      <c r="P658" s="1464"/>
      <c r="Q658" s="1464"/>
      <c r="R658" s="1464"/>
      <c r="S658" s="1464"/>
      <c r="T658" s="1464"/>
      <c r="U658" s="1464"/>
      <c r="V658" s="1464"/>
      <c r="W658" s="1464"/>
      <c r="X658" s="1464"/>
      <c r="Y658" s="1464"/>
      <c r="Z658" s="1464"/>
      <c r="AA658" s="1464"/>
    </row>
    <row r="659" spans="1:27" ht="14.5">
      <c r="A659" s="1464"/>
      <c r="B659" s="1464"/>
      <c r="C659" s="1464"/>
      <c r="D659" s="1464"/>
      <c r="E659" s="1464"/>
      <c r="F659" s="1464"/>
      <c r="G659" s="1464"/>
      <c r="H659" s="1463"/>
      <c r="I659" s="1464"/>
      <c r="J659" s="1464"/>
      <c r="K659" s="1464"/>
      <c r="L659" s="1464"/>
      <c r="M659" s="1464"/>
      <c r="N659" s="1464"/>
      <c r="O659" s="1464"/>
      <c r="P659" s="1464"/>
      <c r="Q659" s="1464"/>
      <c r="R659" s="1464"/>
      <c r="S659" s="1464"/>
      <c r="T659" s="1464"/>
      <c r="U659" s="1464"/>
      <c r="V659" s="1464"/>
      <c r="W659" s="1464"/>
      <c r="X659" s="1464"/>
      <c r="Y659" s="1464"/>
      <c r="Z659" s="1464"/>
      <c r="AA659" s="1464"/>
    </row>
    <row r="660" spans="1:27" ht="14.5">
      <c r="A660" s="1464"/>
      <c r="B660" s="1464"/>
      <c r="C660" s="1464"/>
      <c r="D660" s="1464"/>
      <c r="E660" s="1464"/>
      <c r="F660" s="1464"/>
      <c r="G660" s="1464"/>
      <c r="H660" s="1463"/>
      <c r="I660" s="1464"/>
      <c r="J660" s="1464"/>
      <c r="K660" s="1464"/>
      <c r="L660" s="1464"/>
      <c r="M660" s="1464"/>
      <c r="N660" s="1464"/>
      <c r="O660" s="1464"/>
      <c r="P660" s="1464"/>
      <c r="Q660" s="1464"/>
      <c r="R660" s="1464"/>
      <c r="S660" s="1464"/>
      <c r="T660" s="1464"/>
      <c r="U660" s="1464"/>
      <c r="V660" s="1464"/>
      <c r="W660" s="1464"/>
      <c r="X660" s="1464"/>
      <c r="Y660" s="1464"/>
      <c r="Z660" s="1464"/>
      <c r="AA660" s="1464"/>
    </row>
    <row r="661" spans="1:27" ht="14.5">
      <c r="A661" s="1464"/>
      <c r="B661" s="1464"/>
      <c r="C661" s="1464"/>
      <c r="D661" s="1464"/>
      <c r="E661" s="1464"/>
      <c r="F661" s="1464"/>
      <c r="G661" s="1464"/>
      <c r="H661" s="1463"/>
      <c r="I661" s="1464"/>
      <c r="J661" s="1464"/>
      <c r="K661" s="1464"/>
      <c r="L661" s="1464"/>
      <c r="M661" s="1464"/>
      <c r="N661" s="1464"/>
      <c r="O661" s="1464"/>
      <c r="P661" s="1464"/>
      <c r="Q661" s="1464"/>
      <c r="R661" s="1464"/>
      <c r="S661" s="1464"/>
      <c r="T661" s="1464"/>
      <c r="U661" s="1464"/>
      <c r="V661" s="1464"/>
      <c r="W661" s="1464"/>
      <c r="X661" s="1464"/>
      <c r="Y661" s="1464"/>
      <c r="Z661" s="1464"/>
      <c r="AA661" s="1464"/>
    </row>
    <row r="662" spans="1:27" ht="14.5">
      <c r="A662" s="1464"/>
      <c r="B662" s="1464"/>
      <c r="C662" s="1464"/>
      <c r="D662" s="1464"/>
      <c r="E662" s="1464"/>
      <c r="F662" s="1464"/>
      <c r="G662" s="1464"/>
      <c r="H662" s="1463"/>
      <c r="I662" s="1464"/>
      <c r="J662" s="1464"/>
      <c r="K662" s="1464"/>
      <c r="L662" s="1464"/>
      <c r="M662" s="1464"/>
      <c r="N662" s="1464"/>
      <c r="O662" s="1464"/>
      <c r="P662" s="1464"/>
      <c r="Q662" s="1464"/>
      <c r="R662" s="1464"/>
      <c r="S662" s="1464"/>
      <c r="T662" s="1464"/>
      <c r="U662" s="1464"/>
      <c r="V662" s="1464"/>
      <c r="W662" s="1464"/>
      <c r="X662" s="1464"/>
      <c r="Y662" s="1464"/>
      <c r="Z662" s="1464"/>
      <c r="AA662" s="1464"/>
    </row>
    <row r="663" spans="1:27" ht="14.5">
      <c r="A663" s="1464"/>
      <c r="B663" s="1464"/>
      <c r="C663" s="1464"/>
      <c r="D663" s="1464"/>
      <c r="E663" s="1464"/>
      <c r="F663" s="1464"/>
      <c r="G663" s="1464"/>
      <c r="H663" s="1463"/>
      <c r="I663" s="1464"/>
      <c r="J663" s="1464"/>
      <c r="K663" s="1464"/>
      <c r="L663" s="1464"/>
      <c r="M663" s="1464"/>
      <c r="N663" s="1464"/>
      <c r="O663" s="1464"/>
      <c r="P663" s="1464"/>
      <c r="Q663" s="1464"/>
      <c r="R663" s="1464"/>
      <c r="S663" s="1464"/>
      <c r="T663" s="1464"/>
      <c r="U663" s="1464"/>
      <c r="V663" s="1464"/>
      <c r="W663" s="1464"/>
      <c r="X663" s="1464"/>
      <c r="Y663" s="1464"/>
      <c r="Z663" s="1464"/>
      <c r="AA663" s="1464"/>
    </row>
    <row r="664" spans="1:27" ht="14.5">
      <c r="A664" s="1464"/>
      <c r="B664" s="1464"/>
      <c r="C664" s="1464"/>
      <c r="D664" s="1464"/>
      <c r="E664" s="1464"/>
      <c r="F664" s="1464"/>
      <c r="G664" s="1464"/>
      <c r="H664" s="1463"/>
      <c r="I664" s="1464"/>
      <c r="J664" s="1464"/>
      <c r="K664" s="1464"/>
      <c r="L664" s="1464"/>
      <c r="M664" s="1464"/>
      <c r="N664" s="1464"/>
      <c r="O664" s="1464"/>
      <c r="P664" s="1464"/>
      <c r="Q664" s="1464"/>
      <c r="R664" s="1464"/>
      <c r="S664" s="1464"/>
      <c r="T664" s="1464"/>
      <c r="U664" s="1464"/>
      <c r="V664" s="1464"/>
      <c r="W664" s="1464"/>
      <c r="X664" s="1464"/>
      <c r="Y664" s="1464"/>
      <c r="Z664" s="1464"/>
      <c r="AA664" s="1464"/>
    </row>
    <row r="665" spans="1:27" ht="14.5">
      <c r="A665" s="1464"/>
      <c r="B665" s="1464"/>
      <c r="C665" s="1464"/>
      <c r="D665" s="1464"/>
      <c r="E665" s="1464"/>
      <c r="F665" s="1464"/>
      <c r="G665" s="1464"/>
      <c r="H665" s="1463"/>
      <c r="I665" s="1464"/>
      <c r="J665" s="1464"/>
      <c r="K665" s="1464"/>
      <c r="L665" s="1464"/>
      <c r="M665" s="1464"/>
      <c r="N665" s="1464"/>
      <c r="O665" s="1464"/>
      <c r="P665" s="1464"/>
      <c r="Q665" s="1464"/>
      <c r="R665" s="1464"/>
      <c r="S665" s="1464"/>
      <c r="T665" s="1464"/>
      <c r="U665" s="1464"/>
      <c r="V665" s="1464"/>
      <c r="W665" s="1464"/>
      <c r="X665" s="1464"/>
      <c r="Y665" s="1464"/>
      <c r="Z665" s="1464"/>
      <c r="AA665" s="1464"/>
    </row>
    <row r="666" spans="1:27" ht="14.5">
      <c r="A666" s="1464"/>
      <c r="B666" s="1464"/>
      <c r="C666" s="1464"/>
      <c r="D666" s="1464"/>
      <c r="E666" s="1464"/>
      <c r="F666" s="1464"/>
      <c r="G666" s="1464"/>
      <c r="H666" s="1463"/>
      <c r="I666" s="1464"/>
      <c r="J666" s="1464"/>
      <c r="K666" s="1464"/>
      <c r="L666" s="1464"/>
      <c r="M666" s="1464"/>
      <c r="N666" s="1464"/>
      <c r="O666" s="1464"/>
      <c r="P666" s="1464"/>
      <c r="Q666" s="1464"/>
      <c r="R666" s="1464"/>
      <c r="S666" s="1464"/>
      <c r="T666" s="1464"/>
      <c r="U666" s="1464"/>
      <c r="V666" s="1464"/>
      <c r="W666" s="1464"/>
      <c r="X666" s="1464"/>
      <c r="Y666" s="1464"/>
      <c r="Z666" s="1464"/>
      <c r="AA666" s="1464"/>
    </row>
    <row r="667" spans="1:27" ht="14.5">
      <c r="A667" s="1464"/>
      <c r="B667" s="1464"/>
      <c r="C667" s="1464"/>
      <c r="D667" s="1464"/>
      <c r="E667" s="1464"/>
      <c r="F667" s="1464"/>
      <c r="G667" s="1464"/>
      <c r="H667" s="1463"/>
      <c r="I667" s="1464"/>
      <c r="J667" s="1464"/>
      <c r="K667" s="1464"/>
      <c r="L667" s="1464"/>
      <c r="M667" s="1464"/>
      <c r="N667" s="1464"/>
      <c r="O667" s="1464"/>
      <c r="P667" s="1464"/>
      <c r="Q667" s="1464"/>
      <c r="R667" s="1464"/>
      <c r="S667" s="1464"/>
      <c r="T667" s="1464"/>
      <c r="U667" s="1464"/>
      <c r="V667" s="1464"/>
      <c r="W667" s="1464"/>
      <c r="X667" s="1464"/>
      <c r="Y667" s="1464"/>
      <c r="Z667" s="1464"/>
      <c r="AA667" s="1464"/>
    </row>
    <row r="668" spans="1:27" ht="14.5">
      <c r="A668" s="1464"/>
      <c r="B668" s="1464"/>
      <c r="C668" s="1464"/>
      <c r="D668" s="1464"/>
      <c r="E668" s="1464"/>
      <c r="F668" s="1464"/>
      <c r="G668" s="1464"/>
      <c r="H668" s="1463"/>
      <c r="I668" s="1464"/>
      <c r="J668" s="1464"/>
      <c r="K668" s="1464"/>
      <c r="L668" s="1464"/>
      <c r="M668" s="1464"/>
      <c r="N668" s="1464"/>
      <c r="O668" s="1464"/>
      <c r="P668" s="1464"/>
      <c r="Q668" s="1464"/>
      <c r="R668" s="1464"/>
      <c r="S668" s="1464"/>
      <c r="T668" s="1464"/>
      <c r="U668" s="1464"/>
      <c r="V668" s="1464"/>
      <c r="W668" s="1464"/>
      <c r="X668" s="1464"/>
      <c r="Y668" s="1464"/>
      <c r="Z668" s="1464"/>
      <c r="AA668" s="1464"/>
    </row>
    <row r="669" spans="1:27" ht="14.5">
      <c r="A669" s="1464"/>
      <c r="B669" s="1464"/>
      <c r="C669" s="1464"/>
      <c r="D669" s="1464"/>
      <c r="E669" s="1464"/>
      <c r="F669" s="1464"/>
      <c r="G669" s="1464"/>
      <c r="H669" s="1463"/>
      <c r="I669" s="1464"/>
      <c r="J669" s="1464"/>
      <c r="K669" s="1464"/>
      <c r="L669" s="1464"/>
      <c r="M669" s="1464"/>
      <c r="N669" s="1464"/>
      <c r="O669" s="1464"/>
      <c r="P669" s="1464"/>
      <c r="Q669" s="1464"/>
      <c r="R669" s="1464"/>
      <c r="S669" s="1464"/>
      <c r="T669" s="1464"/>
      <c r="U669" s="1464"/>
      <c r="V669" s="1464"/>
      <c r="W669" s="1464"/>
      <c r="X669" s="1464"/>
      <c r="Y669" s="1464"/>
      <c r="Z669" s="1464"/>
      <c r="AA669" s="1464"/>
    </row>
    <row r="670" spans="1:27" ht="14.5">
      <c r="A670" s="1464"/>
      <c r="B670" s="1464"/>
      <c r="C670" s="1464"/>
      <c r="D670" s="1464"/>
      <c r="E670" s="1464"/>
      <c r="F670" s="1464"/>
      <c r="G670" s="1464"/>
      <c r="H670" s="1463"/>
      <c r="I670" s="1464"/>
      <c r="J670" s="1464"/>
      <c r="K670" s="1464"/>
      <c r="L670" s="1464"/>
      <c r="M670" s="1464"/>
      <c r="N670" s="1464"/>
      <c r="O670" s="1464"/>
      <c r="P670" s="1464"/>
      <c r="Q670" s="1464"/>
      <c r="R670" s="1464"/>
      <c r="S670" s="1464"/>
      <c r="T670" s="1464"/>
      <c r="U670" s="1464"/>
      <c r="V670" s="1464"/>
      <c r="W670" s="1464"/>
      <c r="X670" s="1464"/>
      <c r="Y670" s="1464"/>
      <c r="Z670" s="1464"/>
      <c r="AA670" s="1464"/>
    </row>
    <row r="671" spans="1:27" ht="14.5">
      <c r="A671" s="1464"/>
      <c r="B671" s="1464"/>
      <c r="C671" s="1464"/>
      <c r="D671" s="1464"/>
      <c r="E671" s="1464"/>
      <c r="F671" s="1464"/>
      <c r="G671" s="1464"/>
      <c r="H671" s="1463"/>
      <c r="I671" s="1464"/>
      <c r="J671" s="1464"/>
      <c r="K671" s="1464"/>
      <c r="L671" s="1464"/>
      <c r="M671" s="1464"/>
      <c r="N671" s="1464"/>
      <c r="O671" s="1464"/>
      <c r="P671" s="1464"/>
      <c r="Q671" s="1464"/>
      <c r="R671" s="1464"/>
      <c r="S671" s="1464"/>
      <c r="T671" s="1464"/>
      <c r="U671" s="1464"/>
      <c r="V671" s="1464"/>
      <c r="W671" s="1464"/>
      <c r="X671" s="1464"/>
      <c r="Y671" s="1464"/>
      <c r="Z671" s="1464"/>
      <c r="AA671" s="1464"/>
    </row>
    <row r="672" spans="1:27" ht="14.5">
      <c r="A672" s="1464"/>
      <c r="B672" s="1464"/>
      <c r="C672" s="1464"/>
      <c r="D672" s="1464"/>
      <c r="E672" s="1464"/>
      <c r="F672" s="1464"/>
      <c r="G672" s="1464"/>
      <c r="H672" s="1463"/>
      <c r="I672" s="1464"/>
      <c r="J672" s="1464"/>
      <c r="K672" s="1464"/>
      <c r="L672" s="1464"/>
      <c r="M672" s="1464"/>
      <c r="N672" s="1464"/>
      <c r="O672" s="1464"/>
      <c r="P672" s="1464"/>
      <c r="Q672" s="1464"/>
      <c r="R672" s="1464"/>
      <c r="S672" s="1464"/>
      <c r="T672" s="1464"/>
      <c r="U672" s="1464"/>
      <c r="V672" s="1464"/>
      <c r="W672" s="1464"/>
      <c r="X672" s="1464"/>
      <c r="Y672" s="1464"/>
      <c r="Z672" s="1464"/>
      <c r="AA672" s="1464"/>
    </row>
    <row r="673" spans="1:27" ht="14.5">
      <c r="A673" s="1464"/>
      <c r="B673" s="1464"/>
      <c r="C673" s="1464"/>
      <c r="D673" s="1464"/>
      <c r="E673" s="1464"/>
      <c r="F673" s="1464"/>
      <c r="G673" s="1464"/>
      <c r="H673" s="1463"/>
      <c r="I673" s="1464"/>
      <c r="J673" s="1464"/>
      <c r="K673" s="1464"/>
      <c r="L673" s="1464"/>
      <c r="M673" s="1464"/>
      <c r="N673" s="1464"/>
      <c r="O673" s="1464"/>
      <c r="P673" s="1464"/>
      <c r="Q673" s="1464"/>
      <c r="R673" s="1464"/>
      <c r="S673" s="1464"/>
      <c r="T673" s="1464"/>
      <c r="U673" s="1464"/>
      <c r="V673" s="1464"/>
      <c r="W673" s="1464"/>
      <c r="X673" s="1464"/>
      <c r="Y673" s="1464"/>
      <c r="Z673" s="1464"/>
      <c r="AA673" s="1464"/>
    </row>
    <row r="674" spans="1:27" ht="14.5">
      <c r="A674" s="1464"/>
      <c r="B674" s="1464"/>
      <c r="C674" s="1464"/>
      <c r="D674" s="1464"/>
      <c r="E674" s="1464"/>
      <c r="F674" s="1464"/>
      <c r="G674" s="1464"/>
      <c r="H674" s="1463"/>
      <c r="I674" s="1464"/>
      <c r="J674" s="1464"/>
      <c r="K674" s="1464"/>
      <c r="L674" s="1464"/>
      <c r="M674" s="1464"/>
      <c r="N674" s="1464"/>
      <c r="O674" s="1464"/>
      <c r="P674" s="1464"/>
      <c r="Q674" s="1464"/>
      <c r="R674" s="1464"/>
      <c r="S674" s="1464"/>
      <c r="T674" s="1464"/>
      <c r="U674" s="1464"/>
      <c r="V674" s="1464"/>
      <c r="W674" s="1464"/>
      <c r="X674" s="1464"/>
      <c r="Y674" s="1464"/>
      <c r="Z674" s="1464"/>
      <c r="AA674" s="1464"/>
    </row>
    <row r="675" spans="1:27" ht="14.5">
      <c r="A675" s="1464"/>
      <c r="B675" s="1464"/>
      <c r="C675" s="1464"/>
      <c r="D675" s="1464"/>
      <c r="E675" s="1464"/>
      <c r="F675" s="1464"/>
      <c r="G675" s="1464"/>
      <c r="H675" s="1463"/>
      <c r="I675" s="1464"/>
      <c r="J675" s="1464"/>
      <c r="K675" s="1464"/>
      <c r="L675" s="1464"/>
      <c r="M675" s="1464"/>
      <c r="N675" s="1464"/>
      <c r="O675" s="1464"/>
      <c r="P675" s="1464"/>
      <c r="Q675" s="1464"/>
      <c r="R675" s="1464"/>
      <c r="S675" s="1464"/>
      <c r="T675" s="1464"/>
      <c r="U675" s="1464"/>
      <c r="V675" s="1464"/>
      <c r="W675" s="1464"/>
      <c r="X675" s="1464"/>
      <c r="Y675" s="1464"/>
      <c r="Z675" s="1464"/>
      <c r="AA675" s="1464"/>
    </row>
    <row r="676" spans="1:27" ht="14.5">
      <c r="A676" s="1464"/>
      <c r="B676" s="1464"/>
      <c r="C676" s="1464"/>
      <c r="D676" s="1464"/>
      <c r="E676" s="1464"/>
      <c r="F676" s="1464"/>
      <c r="G676" s="1464"/>
      <c r="H676" s="1463"/>
      <c r="I676" s="1464"/>
      <c r="J676" s="1464"/>
      <c r="K676" s="1464"/>
      <c r="L676" s="1464"/>
      <c r="M676" s="1464"/>
      <c r="N676" s="1464"/>
      <c r="O676" s="1464"/>
      <c r="P676" s="1464"/>
      <c r="Q676" s="1464"/>
      <c r="R676" s="1464"/>
      <c r="S676" s="1464"/>
      <c r="T676" s="1464"/>
      <c r="U676" s="1464"/>
      <c r="V676" s="1464"/>
      <c r="W676" s="1464"/>
      <c r="X676" s="1464"/>
      <c r="Y676" s="1464"/>
      <c r="Z676" s="1464"/>
      <c r="AA676" s="1464"/>
    </row>
    <row r="677" spans="1:27" ht="14.5">
      <c r="A677" s="1464"/>
      <c r="B677" s="1464"/>
      <c r="C677" s="1464"/>
      <c r="D677" s="1464"/>
      <c r="E677" s="1464"/>
      <c r="F677" s="1464"/>
      <c r="G677" s="1464"/>
      <c r="H677" s="1463"/>
      <c r="I677" s="1464"/>
      <c r="J677" s="1464"/>
      <c r="K677" s="1464"/>
      <c r="L677" s="1464"/>
      <c r="M677" s="1464"/>
      <c r="N677" s="1464"/>
      <c r="O677" s="1464"/>
      <c r="P677" s="1464"/>
      <c r="Q677" s="1464"/>
      <c r="R677" s="1464"/>
      <c r="S677" s="1464"/>
      <c r="T677" s="1464"/>
      <c r="U677" s="1464"/>
      <c r="V677" s="1464"/>
      <c r="W677" s="1464"/>
      <c r="X677" s="1464"/>
      <c r="Y677" s="1464"/>
      <c r="Z677" s="1464"/>
      <c r="AA677" s="1464"/>
    </row>
    <row r="678" spans="1:27" ht="14.5">
      <c r="A678" s="1464"/>
      <c r="B678" s="1464"/>
      <c r="C678" s="1464"/>
      <c r="D678" s="1464"/>
      <c r="E678" s="1464"/>
      <c r="F678" s="1464"/>
      <c r="G678" s="1464"/>
      <c r="H678" s="1463"/>
      <c r="I678" s="1464"/>
      <c r="J678" s="1464"/>
      <c r="K678" s="1464"/>
      <c r="L678" s="1464"/>
      <c r="M678" s="1464"/>
      <c r="N678" s="1464"/>
      <c r="O678" s="1464"/>
      <c r="P678" s="1464"/>
      <c r="Q678" s="1464"/>
      <c r="R678" s="1464"/>
      <c r="S678" s="1464"/>
      <c r="T678" s="1464"/>
      <c r="U678" s="1464"/>
      <c r="V678" s="1464"/>
      <c r="W678" s="1464"/>
      <c r="X678" s="1464"/>
      <c r="Y678" s="1464"/>
      <c r="Z678" s="1464"/>
      <c r="AA678" s="1464"/>
    </row>
    <row r="679" spans="1:27" ht="14.5">
      <c r="A679" s="1464"/>
      <c r="B679" s="1464"/>
      <c r="C679" s="1464"/>
      <c r="D679" s="1464"/>
      <c r="E679" s="1464"/>
      <c r="F679" s="1464"/>
      <c r="G679" s="1464"/>
      <c r="H679" s="1463"/>
      <c r="I679" s="1464"/>
      <c r="J679" s="1464"/>
      <c r="K679" s="1464"/>
      <c r="L679" s="1464"/>
      <c r="M679" s="1464"/>
      <c r="N679" s="1464"/>
      <c r="O679" s="1464"/>
      <c r="P679" s="1464"/>
      <c r="Q679" s="1464"/>
      <c r="R679" s="1464"/>
      <c r="S679" s="1464"/>
      <c r="T679" s="1464"/>
      <c r="U679" s="1464"/>
      <c r="V679" s="1464"/>
      <c r="W679" s="1464"/>
      <c r="X679" s="1464"/>
      <c r="Y679" s="1464"/>
      <c r="Z679" s="1464"/>
      <c r="AA679" s="1464"/>
    </row>
    <row r="680" spans="1:27" ht="14.5">
      <c r="A680" s="1464"/>
      <c r="B680" s="1464"/>
      <c r="C680" s="1464"/>
      <c r="D680" s="1464"/>
      <c r="E680" s="1464"/>
      <c r="F680" s="1464"/>
      <c r="G680" s="1464"/>
      <c r="H680" s="1463"/>
      <c r="I680" s="1464"/>
      <c r="J680" s="1464"/>
      <c r="K680" s="1464"/>
      <c r="L680" s="1464"/>
      <c r="M680" s="1464"/>
      <c r="N680" s="1464"/>
      <c r="O680" s="1464"/>
      <c r="P680" s="1464"/>
      <c r="Q680" s="1464"/>
      <c r="R680" s="1464"/>
      <c r="S680" s="1464"/>
      <c r="T680" s="1464"/>
      <c r="U680" s="1464"/>
      <c r="V680" s="1464"/>
      <c r="W680" s="1464"/>
      <c r="X680" s="1464"/>
      <c r="Y680" s="1464"/>
      <c r="Z680" s="1464"/>
      <c r="AA680" s="1464"/>
    </row>
    <row r="681" spans="1:27" ht="14.5">
      <c r="A681" s="1464"/>
      <c r="B681" s="1464"/>
      <c r="C681" s="1464"/>
      <c r="D681" s="1464"/>
      <c r="E681" s="1464"/>
      <c r="F681" s="1464"/>
      <c r="G681" s="1464"/>
      <c r="H681" s="1463"/>
      <c r="I681" s="1464"/>
      <c r="J681" s="1464"/>
      <c r="K681" s="1464"/>
      <c r="L681" s="1464"/>
      <c r="M681" s="1464"/>
      <c r="N681" s="1464"/>
      <c r="O681" s="1464"/>
      <c r="P681" s="1464"/>
      <c r="Q681" s="1464"/>
      <c r="R681" s="1464"/>
      <c r="S681" s="1464"/>
      <c r="T681" s="1464"/>
      <c r="U681" s="1464"/>
      <c r="V681" s="1464"/>
      <c r="W681" s="1464"/>
      <c r="X681" s="1464"/>
      <c r="Y681" s="1464"/>
      <c r="Z681" s="1464"/>
      <c r="AA681" s="1464"/>
    </row>
    <row r="682" spans="1:27" ht="14.5">
      <c r="A682" s="1464"/>
      <c r="B682" s="1464"/>
      <c r="C682" s="1464"/>
      <c r="D682" s="1464"/>
      <c r="E682" s="1464"/>
      <c r="F682" s="1464"/>
      <c r="G682" s="1464"/>
      <c r="H682" s="1463"/>
      <c r="I682" s="1464"/>
      <c r="J682" s="1464"/>
      <c r="K682" s="1464"/>
      <c r="L682" s="1464"/>
      <c r="M682" s="1464"/>
      <c r="N682" s="1464"/>
      <c r="O682" s="1464"/>
      <c r="P682" s="1464"/>
      <c r="Q682" s="1464"/>
      <c r="R682" s="1464"/>
      <c r="S682" s="1464"/>
      <c r="T682" s="1464"/>
      <c r="U682" s="1464"/>
      <c r="V682" s="1464"/>
      <c r="W682" s="1464"/>
      <c r="X682" s="1464"/>
      <c r="Y682" s="1464"/>
      <c r="Z682" s="1464"/>
      <c r="AA682" s="1464"/>
    </row>
    <row r="683" spans="1:27" ht="14.5">
      <c r="A683" s="1464"/>
      <c r="B683" s="1464"/>
      <c r="C683" s="1464"/>
      <c r="D683" s="1464"/>
      <c r="E683" s="1464"/>
      <c r="F683" s="1464"/>
      <c r="G683" s="1464"/>
      <c r="H683" s="1463"/>
      <c r="I683" s="1464"/>
      <c r="J683" s="1464"/>
      <c r="K683" s="1464"/>
      <c r="L683" s="1464"/>
      <c r="M683" s="1464"/>
      <c r="N683" s="1464"/>
      <c r="O683" s="1464"/>
      <c r="P683" s="1464"/>
      <c r="Q683" s="1464"/>
      <c r="R683" s="1464"/>
      <c r="S683" s="1464"/>
      <c r="T683" s="1464"/>
      <c r="U683" s="1464"/>
      <c r="V683" s="1464"/>
      <c r="W683" s="1464"/>
      <c r="X683" s="1464"/>
      <c r="Y683" s="1464"/>
      <c r="Z683" s="1464"/>
      <c r="AA683" s="1464"/>
    </row>
    <row r="684" spans="1:27" ht="14.5">
      <c r="A684" s="1464"/>
      <c r="B684" s="1464"/>
      <c r="C684" s="1464"/>
      <c r="D684" s="1464"/>
      <c r="E684" s="1464"/>
      <c r="F684" s="1464"/>
      <c r="G684" s="1464"/>
      <c r="H684" s="1463"/>
      <c r="I684" s="1464"/>
      <c r="J684" s="1464"/>
      <c r="K684" s="1464"/>
      <c r="L684" s="1464"/>
      <c r="M684" s="1464"/>
      <c r="N684" s="1464"/>
      <c r="O684" s="1464"/>
      <c r="P684" s="1464"/>
      <c r="Q684" s="1464"/>
      <c r="R684" s="1464"/>
      <c r="S684" s="1464"/>
      <c r="T684" s="1464"/>
      <c r="U684" s="1464"/>
      <c r="V684" s="1464"/>
      <c r="W684" s="1464"/>
      <c r="X684" s="1464"/>
      <c r="Y684" s="1464"/>
      <c r="Z684" s="1464"/>
      <c r="AA684" s="1464"/>
    </row>
    <row r="685" spans="1:27" ht="14.5">
      <c r="A685" s="1464"/>
      <c r="B685" s="1464"/>
      <c r="C685" s="1464"/>
      <c r="D685" s="1464"/>
      <c r="E685" s="1464"/>
      <c r="F685" s="1464"/>
      <c r="G685" s="1464"/>
      <c r="H685" s="1463"/>
      <c r="I685" s="1464"/>
      <c r="J685" s="1464"/>
      <c r="K685" s="1464"/>
      <c r="L685" s="1464"/>
      <c r="M685" s="1464"/>
      <c r="N685" s="1464"/>
      <c r="O685" s="1464"/>
      <c r="P685" s="1464"/>
      <c r="Q685" s="1464"/>
      <c r="R685" s="1464"/>
      <c r="S685" s="1464"/>
      <c r="T685" s="1464"/>
      <c r="U685" s="1464"/>
      <c r="V685" s="1464"/>
      <c r="W685" s="1464"/>
      <c r="X685" s="1464"/>
      <c r="Y685" s="1464"/>
      <c r="Z685" s="1464"/>
      <c r="AA685" s="1464"/>
    </row>
    <row r="686" spans="1:27" ht="14.5">
      <c r="A686" s="1464"/>
      <c r="B686" s="1464"/>
      <c r="C686" s="1464"/>
      <c r="D686" s="1464"/>
      <c r="E686" s="1464"/>
      <c r="F686" s="1464"/>
      <c r="G686" s="1464"/>
      <c r="H686" s="1463"/>
      <c r="I686" s="1464"/>
      <c r="J686" s="1464"/>
      <c r="K686" s="1464"/>
      <c r="L686" s="1464"/>
      <c r="M686" s="1464"/>
      <c r="N686" s="1464"/>
      <c r="O686" s="1464"/>
      <c r="P686" s="1464"/>
      <c r="Q686" s="1464"/>
      <c r="R686" s="1464"/>
      <c r="S686" s="1464"/>
      <c r="T686" s="1464"/>
      <c r="U686" s="1464"/>
      <c r="V686" s="1464"/>
      <c r="W686" s="1464"/>
      <c r="X686" s="1464"/>
      <c r="Y686" s="1464"/>
      <c r="Z686" s="1464"/>
      <c r="AA686" s="1464"/>
    </row>
    <row r="687" spans="1:27" ht="14.5">
      <c r="A687" s="1464"/>
      <c r="B687" s="1464"/>
      <c r="C687" s="1464"/>
      <c r="D687" s="1464"/>
      <c r="E687" s="1464"/>
      <c r="F687" s="1464"/>
      <c r="G687" s="1464"/>
      <c r="H687" s="1463"/>
      <c r="I687" s="1464"/>
      <c r="J687" s="1464"/>
      <c r="K687" s="1464"/>
      <c r="L687" s="1464"/>
      <c r="M687" s="1464"/>
      <c r="N687" s="1464"/>
      <c r="O687" s="1464"/>
      <c r="P687" s="1464"/>
      <c r="Q687" s="1464"/>
      <c r="R687" s="1464"/>
      <c r="S687" s="1464"/>
      <c r="T687" s="1464"/>
      <c r="U687" s="1464"/>
      <c r="V687" s="1464"/>
      <c r="W687" s="1464"/>
      <c r="X687" s="1464"/>
      <c r="Y687" s="1464"/>
      <c r="Z687" s="1464"/>
      <c r="AA687" s="1464"/>
    </row>
    <row r="688" spans="1:27" ht="14.5">
      <c r="A688" s="1464"/>
      <c r="B688" s="1464"/>
      <c r="C688" s="1464"/>
      <c r="D688" s="1464"/>
      <c r="E688" s="1464"/>
      <c r="F688" s="1464"/>
      <c r="G688" s="1464"/>
      <c r="H688" s="1463"/>
      <c r="I688" s="1464"/>
      <c r="J688" s="1464"/>
      <c r="K688" s="1464"/>
      <c r="L688" s="1464"/>
      <c r="M688" s="1464"/>
      <c r="N688" s="1464"/>
      <c r="O688" s="1464"/>
      <c r="P688" s="1464"/>
      <c r="Q688" s="1464"/>
      <c r="R688" s="1464"/>
      <c r="S688" s="1464"/>
      <c r="T688" s="1464"/>
      <c r="U688" s="1464"/>
      <c r="V688" s="1464"/>
      <c r="W688" s="1464"/>
      <c r="X688" s="1464"/>
      <c r="Y688" s="1464"/>
      <c r="Z688" s="1464"/>
      <c r="AA688" s="1464"/>
    </row>
    <row r="689" spans="1:27" ht="14.5">
      <c r="A689" s="1464"/>
      <c r="B689" s="1464"/>
      <c r="C689" s="1464"/>
      <c r="D689" s="1464"/>
      <c r="E689" s="1464"/>
      <c r="F689" s="1464"/>
      <c r="G689" s="1464"/>
      <c r="H689" s="1463"/>
      <c r="I689" s="1464"/>
      <c r="J689" s="1464"/>
      <c r="K689" s="1464"/>
      <c r="L689" s="1464"/>
      <c r="M689" s="1464"/>
      <c r="N689" s="1464"/>
      <c r="O689" s="1464"/>
      <c r="P689" s="1464"/>
      <c r="Q689" s="1464"/>
      <c r="R689" s="1464"/>
      <c r="S689" s="1464"/>
      <c r="T689" s="1464"/>
      <c r="U689" s="1464"/>
      <c r="V689" s="1464"/>
      <c r="W689" s="1464"/>
      <c r="X689" s="1464"/>
      <c r="Y689" s="1464"/>
      <c r="Z689" s="1464"/>
      <c r="AA689" s="1464"/>
    </row>
    <row r="690" spans="1:27" ht="14.5">
      <c r="A690" s="1464"/>
      <c r="B690" s="1464"/>
      <c r="C690" s="1464"/>
      <c r="D690" s="1464"/>
      <c r="E690" s="1464"/>
      <c r="F690" s="1464"/>
      <c r="G690" s="1464"/>
      <c r="H690" s="1463"/>
      <c r="I690" s="1464"/>
      <c r="J690" s="1464"/>
      <c r="K690" s="1464"/>
      <c r="L690" s="1464"/>
      <c r="M690" s="1464"/>
      <c r="N690" s="1464"/>
      <c r="O690" s="1464"/>
      <c r="P690" s="1464"/>
      <c r="Q690" s="1464"/>
      <c r="R690" s="1464"/>
      <c r="S690" s="1464"/>
      <c r="T690" s="1464"/>
      <c r="U690" s="1464"/>
      <c r="V690" s="1464"/>
      <c r="W690" s="1464"/>
      <c r="X690" s="1464"/>
      <c r="Y690" s="1464"/>
      <c r="Z690" s="1464"/>
      <c r="AA690" s="1464"/>
    </row>
    <row r="691" spans="1:27" ht="14.5">
      <c r="A691" s="1464"/>
      <c r="B691" s="1464"/>
      <c r="C691" s="1464"/>
      <c r="D691" s="1464"/>
      <c r="E691" s="1464"/>
      <c r="F691" s="1464"/>
      <c r="G691" s="1464"/>
      <c r="H691" s="1463"/>
      <c r="I691" s="1464"/>
      <c r="J691" s="1464"/>
      <c r="K691" s="1464"/>
      <c r="L691" s="1464"/>
      <c r="M691" s="1464"/>
      <c r="N691" s="1464"/>
      <c r="O691" s="1464"/>
      <c r="P691" s="1464"/>
      <c r="Q691" s="1464"/>
      <c r="R691" s="1464"/>
      <c r="S691" s="1464"/>
      <c r="T691" s="1464"/>
      <c r="U691" s="1464"/>
      <c r="V691" s="1464"/>
      <c r="W691" s="1464"/>
      <c r="X691" s="1464"/>
      <c r="Y691" s="1464"/>
      <c r="Z691" s="1464"/>
      <c r="AA691" s="1464"/>
    </row>
    <row r="692" spans="1:27" ht="14.5">
      <c r="A692" s="1464"/>
      <c r="B692" s="1464"/>
      <c r="C692" s="1464"/>
      <c r="D692" s="1464"/>
      <c r="E692" s="1464"/>
      <c r="F692" s="1464"/>
      <c r="G692" s="1464"/>
      <c r="H692" s="1463"/>
      <c r="I692" s="1464"/>
      <c r="J692" s="1464"/>
      <c r="K692" s="1464"/>
      <c r="L692" s="1464"/>
      <c r="M692" s="1464"/>
      <c r="N692" s="1464"/>
      <c r="O692" s="1464"/>
      <c r="P692" s="1464"/>
      <c r="Q692" s="1464"/>
      <c r="R692" s="1464"/>
      <c r="S692" s="1464"/>
      <c r="T692" s="1464"/>
      <c r="U692" s="1464"/>
      <c r="V692" s="1464"/>
      <c r="W692" s="1464"/>
      <c r="X692" s="1464"/>
      <c r="Y692" s="1464"/>
      <c r="Z692" s="1464"/>
      <c r="AA692" s="1464"/>
    </row>
    <row r="693" spans="1:27" ht="14.5">
      <c r="A693" s="1464"/>
      <c r="B693" s="1464"/>
      <c r="C693" s="1464"/>
      <c r="D693" s="1464"/>
      <c r="E693" s="1464"/>
      <c r="F693" s="1464"/>
      <c r="G693" s="1464"/>
      <c r="H693" s="1463"/>
      <c r="I693" s="1464"/>
      <c r="J693" s="1464"/>
      <c r="K693" s="1464"/>
      <c r="L693" s="1464"/>
      <c r="M693" s="1464"/>
      <c r="N693" s="1464"/>
      <c r="O693" s="1464"/>
      <c r="P693" s="1464"/>
      <c r="Q693" s="1464"/>
      <c r="R693" s="1464"/>
      <c r="S693" s="1464"/>
      <c r="T693" s="1464"/>
      <c r="U693" s="1464"/>
      <c r="V693" s="1464"/>
      <c r="W693" s="1464"/>
      <c r="X693" s="1464"/>
      <c r="Y693" s="1464"/>
      <c r="Z693" s="1464"/>
      <c r="AA693" s="1464"/>
    </row>
    <row r="694" spans="1:27" ht="14.5">
      <c r="A694" s="1464"/>
      <c r="B694" s="1464"/>
      <c r="C694" s="1464"/>
      <c r="D694" s="1464"/>
      <c r="E694" s="1464"/>
      <c r="F694" s="1464"/>
      <c r="G694" s="1464"/>
      <c r="H694" s="1463"/>
      <c r="I694" s="1464"/>
      <c r="J694" s="1464"/>
      <c r="K694" s="1464"/>
      <c r="L694" s="1464"/>
      <c r="M694" s="1464"/>
      <c r="N694" s="1464"/>
      <c r="O694" s="1464"/>
      <c r="P694" s="1464"/>
      <c r="Q694" s="1464"/>
      <c r="R694" s="1464"/>
      <c r="S694" s="1464"/>
      <c r="T694" s="1464"/>
      <c r="U694" s="1464"/>
      <c r="V694" s="1464"/>
      <c r="W694" s="1464"/>
      <c r="X694" s="1464"/>
      <c r="Y694" s="1464"/>
      <c r="Z694" s="1464"/>
      <c r="AA694" s="1464"/>
    </row>
    <row r="695" spans="1:27" ht="14.5">
      <c r="A695" s="1464"/>
      <c r="B695" s="1464"/>
      <c r="C695" s="1464"/>
      <c r="D695" s="1464"/>
      <c r="E695" s="1464"/>
      <c r="F695" s="1464"/>
      <c r="G695" s="1464"/>
      <c r="H695" s="1463"/>
      <c r="I695" s="1464"/>
      <c r="J695" s="1464"/>
      <c r="K695" s="1464"/>
      <c r="L695" s="1464"/>
      <c r="M695" s="1464"/>
      <c r="N695" s="1464"/>
      <c r="O695" s="1464"/>
      <c r="P695" s="1464"/>
      <c r="Q695" s="1464"/>
      <c r="R695" s="1464"/>
      <c r="S695" s="1464"/>
      <c r="T695" s="1464"/>
      <c r="U695" s="1464"/>
      <c r="V695" s="1464"/>
      <c r="W695" s="1464"/>
      <c r="X695" s="1464"/>
      <c r="Y695" s="1464"/>
      <c r="Z695" s="1464"/>
      <c r="AA695" s="1464"/>
    </row>
    <row r="696" spans="1:27" ht="14.5">
      <c r="A696" s="1464"/>
      <c r="B696" s="1464"/>
      <c r="C696" s="1464"/>
      <c r="D696" s="1464"/>
      <c r="E696" s="1464"/>
      <c r="F696" s="1464"/>
      <c r="G696" s="1464"/>
      <c r="H696" s="1463"/>
      <c r="I696" s="1464"/>
      <c r="J696" s="1464"/>
      <c r="K696" s="1464"/>
      <c r="L696" s="1464"/>
      <c r="M696" s="1464"/>
      <c r="N696" s="1464"/>
      <c r="O696" s="1464"/>
      <c r="P696" s="1464"/>
      <c r="Q696" s="1464"/>
      <c r="R696" s="1464"/>
      <c r="S696" s="1464"/>
      <c r="T696" s="1464"/>
      <c r="U696" s="1464"/>
      <c r="V696" s="1464"/>
      <c r="W696" s="1464"/>
      <c r="X696" s="1464"/>
      <c r="Y696" s="1464"/>
      <c r="Z696" s="1464"/>
      <c r="AA696" s="1464"/>
    </row>
    <row r="697" spans="1:27" ht="14.5">
      <c r="A697" s="1464"/>
      <c r="B697" s="1464"/>
      <c r="C697" s="1464"/>
      <c r="D697" s="1464"/>
      <c r="E697" s="1464"/>
      <c r="F697" s="1464"/>
      <c r="G697" s="1464"/>
      <c r="H697" s="1463"/>
      <c r="I697" s="1464"/>
      <c r="J697" s="1464"/>
      <c r="K697" s="1464"/>
      <c r="L697" s="1464"/>
      <c r="M697" s="1464"/>
      <c r="N697" s="1464"/>
      <c r="O697" s="1464"/>
      <c r="P697" s="1464"/>
      <c r="Q697" s="1464"/>
      <c r="R697" s="1464"/>
      <c r="S697" s="1464"/>
      <c r="T697" s="1464"/>
      <c r="U697" s="1464"/>
      <c r="V697" s="1464"/>
      <c r="W697" s="1464"/>
      <c r="X697" s="1464"/>
      <c r="Y697" s="1464"/>
      <c r="Z697" s="1464"/>
      <c r="AA697" s="1464"/>
    </row>
    <row r="698" spans="1:27" ht="14.5">
      <c r="A698" s="1464"/>
      <c r="B698" s="1464"/>
      <c r="C698" s="1464"/>
      <c r="D698" s="1464"/>
      <c r="E698" s="1464"/>
      <c r="F698" s="1464"/>
      <c r="G698" s="1464"/>
      <c r="H698" s="1463"/>
      <c r="I698" s="1464"/>
      <c r="J698" s="1464"/>
      <c r="K698" s="1464"/>
      <c r="L698" s="1464"/>
      <c r="M698" s="1464"/>
      <c r="N698" s="1464"/>
      <c r="O698" s="1464"/>
      <c r="P698" s="1464"/>
      <c r="Q698" s="1464"/>
      <c r="R698" s="1464"/>
      <c r="S698" s="1464"/>
      <c r="T698" s="1464"/>
      <c r="U698" s="1464"/>
      <c r="V698" s="1464"/>
      <c r="W698" s="1464"/>
      <c r="X698" s="1464"/>
      <c r="Y698" s="1464"/>
      <c r="Z698" s="1464"/>
      <c r="AA698" s="1464"/>
    </row>
    <row r="699" spans="1:27" ht="14.5">
      <c r="A699" s="1464"/>
      <c r="B699" s="1464"/>
      <c r="C699" s="1464"/>
      <c r="D699" s="1464"/>
      <c r="E699" s="1464"/>
      <c r="F699" s="1464"/>
      <c r="G699" s="1464"/>
      <c r="H699" s="1463"/>
      <c r="I699" s="1464"/>
      <c r="J699" s="1464"/>
      <c r="K699" s="1464"/>
      <c r="L699" s="1464"/>
      <c r="M699" s="1464"/>
      <c r="N699" s="1464"/>
      <c r="O699" s="1464"/>
      <c r="P699" s="1464"/>
      <c r="Q699" s="1464"/>
      <c r="R699" s="1464"/>
      <c r="S699" s="1464"/>
      <c r="T699" s="1464"/>
      <c r="U699" s="1464"/>
      <c r="V699" s="1464"/>
      <c r="W699" s="1464"/>
      <c r="X699" s="1464"/>
      <c r="Y699" s="1464"/>
      <c r="Z699" s="1464"/>
      <c r="AA699" s="1464"/>
    </row>
    <row r="700" spans="1:27" ht="14.5">
      <c r="A700" s="1464"/>
      <c r="B700" s="1464"/>
      <c r="C700" s="1464"/>
      <c r="D700" s="1464"/>
      <c r="E700" s="1464"/>
      <c r="F700" s="1464"/>
      <c r="G700" s="1464"/>
      <c r="H700" s="1463"/>
      <c r="I700" s="1464"/>
      <c r="J700" s="1464"/>
      <c r="K700" s="1464"/>
      <c r="L700" s="1464"/>
      <c r="M700" s="1464"/>
      <c r="N700" s="1464"/>
      <c r="O700" s="1464"/>
      <c r="P700" s="1464"/>
      <c r="Q700" s="1464"/>
      <c r="R700" s="1464"/>
      <c r="S700" s="1464"/>
      <c r="T700" s="1464"/>
      <c r="U700" s="1464"/>
      <c r="V700" s="1464"/>
      <c r="W700" s="1464"/>
      <c r="X700" s="1464"/>
      <c r="Y700" s="1464"/>
      <c r="Z700" s="1464"/>
      <c r="AA700" s="1464"/>
    </row>
    <row r="701" spans="1:27" ht="14.5">
      <c r="A701" s="1464"/>
      <c r="B701" s="1464"/>
      <c r="C701" s="1464"/>
      <c r="D701" s="1464"/>
      <c r="E701" s="1464"/>
      <c r="F701" s="1464"/>
      <c r="G701" s="1464"/>
      <c r="H701" s="1463"/>
      <c r="I701" s="1464"/>
      <c r="J701" s="1464"/>
      <c r="K701" s="1464"/>
      <c r="L701" s="1464"/>
      <c r="M701" s="1464"/>
      <c r="N701" s="1464"/>
      <c r="O701" s="1464"/>
      <c r="P701" s="1464"/>
      <c r="Q701" s="1464"/>
      <c r="R701" s="1464"/>
      <c r="S701" s="1464"/>
      <c r="T701" s="1464"/>
      <c r="U701" s="1464"/>
      <c r="V701" s="1464"/>
      <c r="W701" s="1464"/>
      <c r="X701" s="1464"/>
      <c r="Y701" s="1464"/>
      <c r="Z701" s="1464"/>
      <c r="AA701" s="1464"/>
    </row>
    <row r="702" spans="1:27" ht="14.5">
      <c r="A702" s="1464"/>
      <c r="B702" s="1464"/>
      <c r="C702" s="1464"/>
      <c r="D702" s="1464"/>
      <c r="E702" s="1464"/>
      <c r="F702" s="1464"/>
      <c r="G702" s="1464"/>
      <c r="H702" s="1463"/>
      <c r="I702" s="1464"/>
      <c r="J702" s="1464"/>
      <c r="K702" s="1464"/>
      <c r="L702" s="1464"/>
      <c r="M702" s="1464"/>
      <c r="N702" s="1464"/>
      <c r="O702" s="1464"/>
      <c r="P702" s="1464"/>
      <c r="Q702" s="1464"/>
      <c r="R702" s="1464"/>
      <c r="S702" s="1464"/>
      <c r="T702" s="1464"/>
      <c r="U702" s="1464"/>
      <c r="V702" s="1464"/>
      <c r="W702" s="1464"/>
      <c r="X702" s="1464"/>
      <c r="Y702" s="1464"/>
      <c r="Z702" s="1464"/>
      <c r="AA702" s="1464"/>
    </row>
    <row r="703" spans="1:27" ht="14.5">
      <c r="A703" s="1464"/>
      <c r="B703" s="1464"/>
      <c r="C703" s="1464"/>
      <c r="D703" s="1464"/>
      <c r="E703" s="1464"/>
      <c r="F703" s="1464"/>
      <c r="G703" s="1464"/>
      <c r="H703" s="1463"/>
      <c r="I703" s="1464"/>
      <c r="J703" s="1464"/>
      <c r="K703" s="1464"/>
      <c r="L703" s="1464"/>
      <c r="M703" s="1464"/>
      <c r="N703" s="1464"/>
      <c r="O703" s="1464"/>
      <c r="P703" s="1464"/>
      <c r="Q703" s="1464"/>
      <c r="R703" s="1464"/>
      <c r="S703" s="1464"/>
      <c r="T703" s="1464"/>
      <c r="U703" s="1464"/>
      <c r="V703" s="1464"/>
      <c r="W703" s="1464"/>
      <c r="X703" s="1464"/>
      <c r="Y703" s="1464"/>
      <c r="Z703" s="1464"/>
      <c r="AA703" s="1464"/>
    </row>
    <row r="704" spans="1:27" ht="14.5">
      <c r="A704" s="1464"/>
      <c r="B704" s="1464"/>
      <c r="C704" s="1464"/>
      <c r="D704" s="1464"/>
      <c r="E704" s="1464"/>
      <c r="F704" s="1464"/>
      <c r="G704" s="1464"/>
      <c r="H704" s="1463"/>
      <c r="I704" s="1464"/>
      <c r="J704" s="1464"/>
      <c r="K704" s="1464"/>
      <c r="L704" s="1464"/>
      <c r="M704" s="1464"/>
      <c r="N704" s="1464"/>
      <c r="O704" s="1464"/>
      <c r="P704" s="1464"/>
      <c r="Q704" s="1464"/>
      <c r="R704" s="1464"/>
      <c r="S704" s="1464"/>
      <c r="T704" s="1464"/>
      <c r="U704" s="1464"/>
      <c r="V704" s="1464"/>
      <c r="W704" s="1464"/>
      <c r="X704" s="1464"/>
      <c r="Y704" s="1464"/>
      <c r="Z704" s="1464"/>
      <c r="AA704" s="1464"/>
    </row>
    <row r="705" spans="1:27" ht="14.5">
      <c r="A705" s="1464"/>
      <c r="B705" s="1464"/>
      <c r="C705" s="1464"/>
      <c r="D705" s="1464"/>
      <c r="E705" s="1464"/>
      <c r="F705" s="1464"/>
      <c r="G705" s="1464"/>
      <c r="H705" s="1463"/>
      <c r="I705" s="1464"/>
      <c r="J705" s="1464"/>
      <c r="K705" s="1464"/>
      <c r="L705" s="1464"/>
      <c r="M705" s="1464"/>
      <c r="N705" s="1464"/>
      <c r="O705" s="1464"/>
      <c r="P705" s="1464"/>
      <c r="Q705" s="1464"/>
      <c r="R705" s="1464"/>
      <c r="S705" s="1464"/>
      <c r="T705" s="1464"/>
      <c r="U705" s="1464"/>
      <c r="V705" s="1464"/>
      <c r="W705" s="1464"/>
      <c r="X705" s="1464"/>
      <c r="Y705" s="1464"/>
      <c r="Z705" s="1464"/>
      <c r="AA705" s="1464"/>
    </row>
    <row r="706" spans="1:27" ht="14.5">
      <c r="A706" s="1464"/>
      <c r="B706" s="1464"/>
      <c r="C706" s="1464"/>
      <c r="D706" s="1464"/>
      <c r="E706" s="1464"/>
      <c r="F706" s="1464"/>
      <c r="G706" s="1464"/>
      <c r="H706" s="1463"/>
      <c r="I706" s="1464"/>
      <c r="J706" s="1464"/>
      <c r="K706" s="1464"/>
      <c r="L706" s="1464"/>
      <c r="M706" s="1464"/>
      <c r="N706" s="1464"/>
      <c r="O706" s="1464"/>
      <c r="P706" s="1464"/>
      <c r="Q706" s="1464"/>
      <c r="R706" s="1464"/>
      <c r="S706" s="1464"/>
      <c r="T706" s="1464"/>
      <c r="U706" s="1464"/>
      <c r="V706" s="1464"/>
      <c r="W706" s="1464"/>
      <c r="X706" s="1464"/>
      <c r="Y706" s="1464"/>
      <c r="Z706" s="1464"/>
      <c r="AA706" s="1464"/>
    </row>
    <row r="707" spans="1:27" ht="14.5">
      <c r="A707" s="1464"/>
      <c r="B707" s="1464"/>
      <c r="C707" s="1464"/>
      <c r="D707" s="1464"/>
      <c r="E707" s="1464"/>
      <c r="F707" s="1464"/>
      <c r="G707" s="1464"/>
      <c r="H707" s="1463"/>
      <c r="I707" s="1464"/>
      <c r="J707" s="1464"/>
      <c r="K707" s="1464"/>
      <c r="L707" s="1464"/>
      <c r="M707" s="1464"/>
      <c r="N707" s="1464"/>
      <c r="O707" s="1464"/>
      <c r="P707" s="1464"/>
      <c r="Q707" s="1464"/>
      <c r="R707" s="1464"/>
      <c r="S707" s="1464"/>
      <c r="T707" s="1464"/>
      <c r="U707" s="1464"/>
      <c r="V707" s="1464"/>
      <c r="W707" s="1464"/>
      <c r="X707" s="1464"/>
      <c r="Y707" s="1464"/>
      <c r="Z707" s="1464"/>
      <c r="AA707" s="1464"/>
    </row>
    <row r="708" spans="1:27" ht="14.5">
      <c r="A708" s="1464"/>
      <c r="B708" s="1464"/>
      <c r="C708" s="1464"/>
      <c r="D708" s="1464"/>
      <c r="E708" s="1464"/>
      <c r="F708" s="1464"/>
      <c r="G708" s="1464"/>
      <c r="H708" s="1463"/>
      <c r="I708" s="1464"/>
      <c r="J708" s="1464"/>
      <c r="K708" s="1464"/>
      <c r="L708" s="1464"/>
      <c r="M708" s="1464"/>
      <c r="N708" s="1464"/>
      <c r="O708" s="1464"/>
      <c r="P708" s="1464"/>
      <c r="Q708" s="1464"/>
      <c r="R708" s="1464"/>
      <c r="S708" s="1464"/>
      <c r="T708" s="1464"/>
      <c r="U708" s="1464"/>
      <c r="V708" s="1464"/>
      <c r="W708" s="1464"/>
      <c r="X708" s="1464"/>
      <c r="Y708" s="1464"/>
      <c r="Z708" s="1464"/>
      <c r="AA708" s="1464"/>
    </row>
    <row r="709" spans="1:27" ht="14.5">
      <c r="A709" s="1464"/>
      <c r="B709" s="1464"/>
      <c r="C709" s="1464"/>
      <c r="D709" s="1464"/>
      <c r="E709" s="1464"/>
      <c r="F709" s="1464"/>
      <c r="G709" s="1464"/>
      <c r="H709" s="1463"/>
      <c r="I709" s="1464"/>
      <c r="J709" s="1464"/>
      <c r="K709" s="1464"/>
      <c r="L709" s="1464"/>
      <c r="M709" s="1464"/>
      <c r="N709" s="1464"/>
      <c r="O709" s="1464"/>
      <c r="P709" s="1464"/>
      <c r="Q709" s="1464"/>
      <c r="R709" s="1464"/>
      <c r="S709" s="1464"/>
      <c r="T709" s="1464"/>
      <c r="U709" s="1464"/>
      <c r="V709" s="1464"/>
      <c r="W709" s="1464"/>
      <c r="X709" s="1464"/>
      <c r="Y709" s="1464"/>
      <c r="Z709" s="1464"/>
      <c r="AA709" s="1464"/>
    </row>
    <row r="710" spans="1:27" ht="14.5">
      <c r="A710" s="1464"/>
      <c r="B710" s="1464"/>
      <c r="C710" s="1464"/>
      <c r="D710" s="1464"/>
      <c r="E710" s="1464"/>
      <c r="F710" s="1464"/>
      <c r="G710" s="1464"/>
      <c r="H710" s="1463"/>
      <c r="I710" s="1464"/>
      <c r="J710" s="1464"/>
      <c r="K710" s="1464"/>
      <c r="L710" s="1464"/>
      <c r="M710" s="1464"/>
      <c r="N710" s="1464"/>
      <c r="O710" s="1464"/>
      <c r="P710" s="1464"/>
      <c r="Q710" s="1464"/>
      <c r="R710" s="1464"/>
      <c r="S710" s="1464"/>
      <c r="T710" s="1464"/>
      <c r="U710" s="1464"/>
      <c r="V710" s="1464"/>
      <c r="W710" s="1464"/>
      <c r="X710" s="1464"/>
      <c r="Y710" s="1464"/>
      <c r="Z710" s="1464"/>
      <c r="AA710" s="1464"/>
    </row>
    <row r="711" spans="1:27" ht="14.5">
      <c r="A711" s="1464"/>
      <c r="B711" s="1464"/>
      <c r="C711" s="1464"/>
      <c r="D711" s="1464"/>
      <c r="E711" s="1464"/>
      <c r="F711" s="1464"/>
      <c r="G711" s="1464"/>
      <c r="H711" s="1463"/>
      <c r="I711" s="1464"/>
      <c r="J711" s="1464"/>
      <c r="K711" s="1464"/>
      <c r="L711" s="1464"/>
      <c r="M711" s="1464"/>
      <c r="N711" s="1464"/>
      <c r="O711" s="1464"/>
      <c r="P711" s="1464"/>
      <c r="Q711" s="1464"/>
      <c r="R711" s="1464"/>
      <c r="S711" s="1464"/>
      <c r="T711" s="1464"/>
      <c r="U711" s="1464"/>
      <c r="V711" s="1464"/>
      <c r="W711" s="1464"/>
      <c r="X711" s="1464"/>
      <c r="Y711" s="1464"/>
      <c r="Z711" s="1464"/>
      <c r="AA711" s="1464"/>
    </row>
    <row r="712" spans="1:27" ht="14.5">
      <c r="A712" s="1464"/>
      <c r="B712" s="1464"/>
      <c r="C712" s="1464"/>
      <c r="D712" s="1464"/>
      <c r="E712" s="1464"/>
      <c r="F712" s="1464"/>
      <c r="G712" s="1464"/>
      <c r="H712" s="1463"/>
      <c r="I712" s="1464"/>
      <c r="J712" s="1464"/>
      <c r="K712" s="1464"/>
      <c r="L712" s="1464"/>
      <c r="M712" s="1464"/>
      <c r="N712" s="1464"/>
      <c r="O712" s="1464"/>
      <c r="P712" s="1464"/>
      <c r="Q712" s="1464"/>
      <c r="R712" s="1464"/>
      <c r="S712" s="1464"/>
      <c r="T712" s="1464"/>
      <c r="U712" s="1464"/>
      <c r="V712" s="1464"/>
      <c r="W712" s="1464"/>
      <c r="X712" s="1464"/>
      <c r="Y712" s="1464"/>
      <c r="Z712" s="1464"/>
      <c r="AA712" s="1464"/>
    </row>
    <row r="713" spans="1:27" ht="14.5">
      <c r="A713" s="1464"/>
      <c r="B713" s="1464"/>
      <c r="C713" s="1464"/>
      <c r="D713" s="1464"/>
      <c r="E713" s="1464"/>
      <c r="F713" s="1464"/>
      <c r="G713" s="1464"/>
      <c r="H713" s="1463"/>
      <c r="I713" s="1464"/>
      <c r="J713" s="1464"/>
      <c r="K713" s="1464"/>
      <c r="L713" s="1464"/>
      <c r="M713" s="1464"/>
      <c r="N713" s="1464"/>
      <c r="O713" s="1464"/>
      <c r="P713" s="1464"/>
      <c r="Q713" s="1464"/>
      <c r="R713" s="1464"/>
      <c r="S713" s="1464"/>
      <c r="T713" s="1464"/>
      <c r="U713" s="1464"/>
      <c r="V713" s="1464"/>
      <c r="W713" s="1464"/>
      <c r="X713" s="1464"/>
      <c r="Y713" s="1464"/>
      <c r="Z713" s="1464"/>
      <c r="AA713" s="1464"/>
    </row>
    <row r="714" spans="1:27" ht="14.5">
      <c r="A714" s="1464"/>
      <c r="B714" s="1464"/>
      <c r="C714" s="1464"/>
      <c r="D714" s="1464"/>
      <c r="E714" s="1464"/>
      <c r="F714" s="1464"/>
      <c r="G714" s="1464"/>
      <c r="H714" s="1463"/>
      <c r="I714" s="1464"/>
      <c r="J714" s="1464"/>
      <c r="K714" s="1464"/>
      <c r="L714" s="1464"/>
      <c r="M714" s="1464"/>
      <c r="N714" s="1464"/>
      <c r="O714" s="1464"/>
      <c r="P714" s="1464"/>
      <c r="Q714" s="1464"/>
      <c r="R714" s="1464"/>
      <c r="S714" s="1464"/>
      <c r="T714" s="1464"/>
      <c r="U714" s="1464"/>
      <c r="V714" s="1464"/>
      <c r="W714" s="1464"/>
      <c r="X714" s="1464"/>
      <c r="Y714" s="1464"/>
      <c r="Z714" s="1464"/>
      <c r="AA714" s="1464"/>
    </row>
    <row r="715" spans="1:27" ht="14.5">
      <c r="A715" s="1464"/>
      <c r="B715" s="1464"/>
      <c r="C715" s="1464"/>
      <c r="D715" s="1464"/>
      <c r="E715" s="1464"/>
      <c r="F715" s="1464"/>
      <c r="G715" s="1464"/>
      <c r="H715" s="1463"/>
      <c r="I715" s="1464"/>
      <c r="J715" s="1464"/>
      <c r="K715" s="1464"/>
      <c r="L715" s="1464"/>
      <c r="M715" s="1464"/>
      <c r="N715" s="1464"/>
      <c r="O715" s="1464"/>
      <c r="P715" s="1464"/>
      <c r="Q715" s="1464"/>
      <c r="R715" s="1464"/>
      <c r="S715" s="1464"/>
      <c r="T715" s="1464"/>
      <c r="U715" s="1464"/>
      <c r="V715" s="1464"/>
      <c r="W715" s="1464"/>
      <c r="X715" s="1464"/>
      <c r="Y715" s="1464"/>
      <c r="Z715" s="1464"/>
      <c r="AA715" s="1464"/>
    </row>
    <row r="716" spans="1:27" ht="14.5">
      <c r="A716" s="1464"/>
      <c r="B716" s="1464"/>
      <c r="C716" s="1464"/>
      <c r="D716" s="1464"/>
      <c r="E716" s="1464"/>
      <c r="F716" s="1464"/>
      <c r="G716" s="1464"/>
      <c r="H716" s="1463"/>
      <c r="I716" s="1464"/>
      <c r="J716" s="1464"/>
      <c r="K716" s="1464"/>
      <c r="L716" s="1464"/>
      <c r="M716" s="1464"/>
      <c r="N716" s="1464"/>
      <c r="O716" s="1464"/>
      <c r="P716" s="1464"/>
      <c r="Q716" s="1464"/>
      <c r="R716" s="1464"/>
      <c r="S716" s="1464"/>
      <c r="T716" s="1464"/>
      <c r="U716" s="1464"/>
      <c r="V716" s="1464"/>
      <c r="W716" s="1464"/>
      <c r="X716" s="1464"/>
      <c r="Y716" s="1464"/>
      <c r="Z716" s="1464"/>
      <c r="AA716" s="1464"/>
    </row>
    <row r="717" spans="1:27" ht="14.5">
      <c r="A717" s="1464"/>
      <c r="B717" s="1464"/>
      <c r="C717" s="1464"/>
      <c r="D717" s="1464"/>
      <c r="E717" s="1464"/>
      <c r="F717" s="1464"/>
      <c r="G717" s="1464"/>
      <c r="H717" s="1463"/>
      <c r="I717" s="1464"/>
      <c r="J717" s="1464"/>
      <c r="K717" s="1464"/>
      <c r="L717" s="1464"/>
      <c r="M717" s="1464"/>
      <c r="N717" s="1464"/>
      <c r="O717" s="1464"/>
      <c r="P717" s="1464"/>
      <c r="Q717" s="1464"/>
      <c r="R717" s="1464"/>
      <c r="S717" s="1464"/>
      <c r="T717" s="1464"/>
      <c r="U717" s="1464"/>
      <c r="V717" s="1464"/>
      <c r="W717" s="1464"/>
      <c r="X717" s="1464"/>
      <c r="Y717" s="1464"/>
      <c r="Z717" s="1464"/>
      <c r="AA717" s="1464"/>
    </row>
    <row r="718" spans="1:27" ht="14.5">
      <c r="A718" s="1464"/>
      <c r="B718" s="1464"/>
      <c r="C718" s="1464"/>
      <c r="D718" s="1464"/>
      <c r="E718" s="1464"/>
      <c r="F718" s="1464"/>
      <c r="G718" s="1464"/>
      <c r="H718" s="1463"/>
      <c r="I718" s="1464"/>
      <c r="J718" s="1464"/>
      <c r="K718" s="1464"/>
      <c r="L718" s="1464"/>
      <c r="M718" s="1464"/>
      <c r="N718" s="1464"/>
      <c r="O718" s="1464"/>
      <c r="P718" s="1464"/>
      <c r="Q718" s="1464"/>
      <c r="R718" s="1464"/>
      <c r="S718" s="1464"/>
      <c r="T718" s="1464"/>
      <c r="U718" s="1464"/>
      <c r="V718" s="1464"/>
      <c r="W718" s="1464"/>
      <c r="X718" s="1464"/>
      <c r="Y718" s="1464"/>
      <c r="Z718" s="1464"/>
      <c r="AA718" s="1464"/>
    </row>
    <row r="719" spans="1:27" ht="14.5">
      <c r="A719" s="1464"/>
      <c r="B719" s="1464"/>
      <c r="C719" s="1464"/>
      <c r="D719" s="1464"/>
      <c r="E719" s="1464"/>
      <c r="F719" s="1464"/>
      <c r="G719" s="1464"/>
      <c r="H719" s="1463"/>
      <c r="I719" s="1464"/>
      <c r="J719" s="1464"/>
      <c r="K719" s="1464"/>
      <c r="L719" s="1464"/>
      <c r="M719" s="1464"/>
      <c r="N719" s="1464"/>
      <c r="O719" s="1464"/>
      <c r="P719" s="1464"/>
      <c r="Q719" s="1464"/>
      <c r="R719" s="1464"/>
      <c r="S719" s="1464"/>
      <c r="T719" s="1464"/>
      <c r="U719" s="1464"/>
      <c r="V719" s="1464"/>
      <c r="W719" s="1464"/>
      <c r="X719" s="1464"/>
      <c r="Y719" s="1464"/>
      <c r="Z719" s="1464"/>
      <c r="AA719" s="1464"/>
    </row>
    <row r="720" spans="1:27" ht="14.5">
      <c r="A720" s="1464"/>
      <c r="B720" s="1464"/>
      <c r="C720" s="1464"/>
      <c r="D720" s="1464"/>
      <c r="E720" s="1464"/>
      <c r="F720" s="1464"/>
      <c r="G720" s="1464"/>
      <c r="H720" s="1463"/>
      <c r="I720" s="1464"/>
      <c r="J720" s="1464"/>
      <c r="K720" s="1464"/>
      <c r="L720" s="1464"/>
      <c r="M720" s="1464"/>
      <c r="N720" s="1464"/>
      <c r="O720" s="1464"/>
      <c r="P720" s="1464"/>
      <c r="Q720" s="1464"/>
      <c r="R720" s="1464"/>
      <c r="S720" s="1464"/>
      <c r="T720" s="1464"/>
      <c r="U720" s="1464"/>
      <c r="V720" s="1464"/>
      <c r="W720" s="1464"/>
      <c r="X720" s="1464"/>
      <c r="Y720" s="1464"/>
      <c r="Z720" s="1464"/>
      <c r="AA720" s="1464"/>
    </row>
    <row r="721" spans="1:27" ht="14.5">
      <c r="A721" s="1464"/>
      <c r="B721" s="1464"/>
      <c r="C721" s="1464"/>
      <c r="D721" s="1464"/>
      <c r="E721" s="1464"/>
      <c r="F721" s="1464"/>
      <c r="G721" s="1464"/>
      <c r="H721" s="1463"/>
      <c r="I721" s="1464"/>
      <c r="J721" s="1464"/>
      <c r="K721" s="1464"/>
      <c r="L721" s="1464"/>
      <c r="M721" s="1464"/>
      <c r="N721" s="1464"/>
      <c r="O721" s="1464"/>
      <c r="P721" s="1464"/>
      <c r="Q721" s="1464"/>
      <c r="R721" s="1464"/>
      <c r="S721" s="1464"/>
      <c r="T721" s="1464"/>
      <c r="U721" s="1464"/>
      <c r="V721" s="1464"/>
      <c r="W721" s="1464"/>
      <c r="X721" s="1464"/>
      <c r="Y721" s="1464"/>
      <c r="Z721" s="1464"/>
      <c r="AA721" s="1464"/>
    </row>
    <row r="722" spans="1:27" ht="14.5">
      <c r="A722" s="1464"/>
      <c r="B722" s="1464"/>
      <c r="C722" s="1464"/>
      <c r="D722" s="1464"/>
      <c r="E722" s="1464"/>
      <c r="F722" s="1464"/>
      <c r="G722" s="1464"/>
      <c r="H722" s="1463"/>
      <c r="I722" s="1464"/>
      <c r="J722" s="1464"/>
      <c r="K722" s="1464"/>
      <c r="L722" s="1464"/>
      <c r="M722" s="1464"/>
      <c r="N722" s="1464"/>
      <c r="O722" s="1464"/>
      <c r="P722" s="1464"/>
      <c r="Q722" s="1464"/>
      <c r="R722" s="1464"/>
      <c r="S722" s="1464"/>
      <c r="T722" s="1464"/>
      <c r="U722" s="1464"/>
      <c r="V722" s="1464"/>
      <c r="W722" s="1464"/>
      <c r="X722" s="1464"/>
      <c r="Y722" s="1464"/>
      <c r="Z722" s="1464"/>
      <c r="AA722" s="1464"/>
    </row>
    <row r="723" spans="1:27" ht="14.5">
      <c r="A723" s="1464"/>
      <c r="B723" s="1464"/>
      <c r="C723" s="1464"/>
      <c r="D723" s="1464"/>
      <c r="E723" s="1464"/>
      <c r="F723" s="1464"/>
      <c r="G723" s="1464"/>
      <c r="H723" s="1463"/>
      <c r="I723" s="1464"/>
      <c r="J723" s="1464"/>
      <c r="K723" s="1464"/>
      <c r="L723" s="1464"/>
      <c r="M723" s="1464"/>
      <c r="N723" s="1464"/>
      <c r="O723" s="1464"/>
      <c r="P723" s="1464"/>
      <c r="Q723" s="1464"/>
      <c r="R723" s="1464"/>
      <c r="S723" s="1464"/>
      <c r="T723" s="1464"/>
      <c r="U723" s="1464"/>
      <c r="V723" s="1464"/>
      <c r="W723" s="1464"/>
      <c r="X723" s="1464"/>
      <c r="Y723" s="1464"/>
      <c r="Z723" s="1464"/>
      <c r="AA723" s="1464"/>
    </row>
    <row r="724" spans="1:27" ht="14.5">
      <c r="A724" s="1464"/>
      <c r="B724" s="1464"/>
      <c r="C724" s="1464"/>
      <c r="D724" s="1464"/>
      <c r="E724" s="1464"/>
      <c r="F724" s="1464"/>
      <c r="G724" s="1464"/>
      <c r="H724" s="1463"/>
      <c r="I724" s="1464"/>
      <c r="J724" s="1464"/>
      <c r="K724" s="1464"/>
      <c r="L724" s="1464"/>
      <c r="M724" s="1464"/>
      <c r="N724" s="1464"/>
      <c r="O724" s="1464"/>
      <c r="P724" s="1464"/>
      <c r="Q724" s="1464"/>
      <c r="R724" s="1464"/>
      <c r="S724" s="1464"/>
      <c r="T724" s="1464"/>
      <c r="U724" s="1464"/>
      <c r="V724" s="1464"/>
      <c r="W724" s="1464"/>
      <c r="X724" s="1464"/>
      <c r="Y724" s="1464"/>
      <c r="Z724" s="1464"/>
      <c r="AA724" s="1464"/>
    </row>
    <row r="725" spans="1:27" ht="14.5">
      <c r="A725" s="1464"/>
      <c r="B725" s="1464"/>
      <c r="C725" s="1464"/>
      <c r="D725" s="1464"/>
      <c r="E725" s="1464"/>
      <c r="F725" s="1464"/>
      <c r="G725" s="1464"/>
      <c r="H725" s="1463"/>
      <c r="I725" s="1464"/>
      <c r="J725" s="1464"/>
      <c r="K725" s="1464"/>
      <c r="L725" s="1464"/>
      <c r="M725" s="1464"/>
      <c r="N725" s="1464"/>
      <c r="O725" s="1464"/>
      <c r="P725" s="1464"/>
      <c r="Q725" s="1464"/>
      <c r="R725" s="1464"/>
      <c r="S725" s="1464"/>
      <c r="T725" s="1464"/>
      <c r="U725" s="1464"/>
      <c r="V725" s="1464"/>
      <c r="W725" s="1464"/>
      <c r="X725" s="1464"/>
      <c r="Y725" s="1464"/>
      <c r="Z725" s="1464"/>
      <c r="AA725" s="1464"/>
    </row>
    <row r="726" spans="1:27" ht="14.5">
      <c r="A726" s="1464"/>
      <c r="B726" s="1464"/>
      <c r="C726" s="1464"/>
      <c r="D726" s="1464"/>
      <c r="E726" s="1464"/>
      <c r="F726" s="1464"/>
      <c r="G726" s="1464"/>
      <c r="H726" s="1463"/>
      <c r="I726" s="1464"/>
      <c r="J726" s="1464"/>
      <c r="K726" s="1464"/>
      <c r="L726" s="1464"/>
      <c r="M726" s="1464"/>
      <c r="N726" s="1464"/>
      <c r="O726" s="1464"/>
      <c r="P726" s="1464"/>
      <c r="Q726" s="1464"/>
      <c r="R726" s="1464"/>
      <c r="S726" s="1464"/>
      <c r="T726" s="1464"/>
      <c r="U726" s="1464"/>
      <c r="V726" s="1464"/>
      <c r="W726" s="1464"/>
      <c r="X726" s="1464"/>
      <c r="Y726" s="1464"/>
      <c r="Z726" s="1464"/>
      <c r="AA726" s="1464"/>
    </row>
    <row r="727" spans="1:27" ht="14.5">
      <c r="A727" s="1464"/>
      <c r="B727" s="1464"/>
      <c r="C727" s="1464"/>
      <c r="D727" s="1464"/>
      <c r="E727" s="1464"/>
      <c r="F727" s="1464"/>
      <c r="G727" s="1464"/>
      <c r="H727" s="1463"/>
      <c r="I727" s="1464"/>
      <c r="J727" s="1464"/>
      <c r="K727" s="1464"/>
      <c r="L727" s="1464"/>
      <c r="M727" s="1464"/>
      <c r="N727" s="1464"/>
      <c r="O727" s="1464"/>
      <c r="P727" s="1464"/>
      <c r="Q727" s="1464"/>
      <c r="R727" s="1464"/>
      <c r="S727" s="1464"/>
      <c r="T727" s="1464"/>
      <c r="U727" s="1464"/>
      <c r="V727" s="1464"/>
      <c r="W727" s="1464"/>
      <c r="X727" s="1464"/>
      <c r="Y727" s="1464"/>
      <c r="Z727" s="1464"/>
      <c r="AA727" s="1464"/>
    </row>
    <row r="728" spans="1:27" ht="14.5">
      <c r="A728" s="1464"/>
      <c r="B728" s="1464"/>
      <c r="C728" s="1464"/>
      <c r="D728" s="1464"/>
      <c r="E728" s="1464"/>
      <c r="F728" s="1464"/>
      <c r="G728" s="1464"/>
      <c r="H728" s="1463"/>
      <c r="I728" s="1464"/>
      <c r="J728" s="1464"/>
      <c r="K728" s="1464"/>
      <c r="L728" s="1464"/>
      <c r="M728" s="1464"/>
      <c r="N728" s="1464"/>
      <c r="O728" s="1464"/>
      <c r="P728" s="1464"/>
      <c r="Q728" s="1464"/>
      <c r="R728" s="1464"/>
      <c r="S728" s="1464"/>
      <c r="T728" s="1464"/>
      <c r="U728" s="1464"/>
      <c r="V728" s="1464"/>
      <c r="W728" s="1464"/>
      <c r="X728" s="1464"/>
      <c r="Y728" s="1464"/>
      <c r="Z728" s="1464"/>
      <c r="AA728" s="1464"/>
    </row>
    <row r="729" spans="1:27" ht="14.5">
      <c r="A729" s="1464"/>
      <c r="B729" s="1464"/>
      <c r="C729" s="1464"/>
      <c r="D729" s="1464"/>
      <c r="E729" s="1464"/>
      <c r="F729" s="1464"/>
      <c r="G729" s="1464"/>
      <c r="H729" s="1463"/>
      <c r="I729" s="1464"/>
      <c r="J729" s="1464"/>
      <c r="K729" s="1464"/>
      <c r="L729" s="1464"/>
      <c r="M729" s="1464"/>
      <c r="N729" s="1464"/>
      <c r="O729" s="1464"/>
      <c r="P729" s="1464"/>
      <c r="Q729" s="1464"/>
      <c r="R729" s="1464"/>
      <c r="S729" s="1464"/>
      <c r="T729" s="1464"/>
      <c r="U729" s="1464"/>
      <c r="V729" s="1464"/>
      <c r="W729" s="1464"/>
      <c r="X729" s="1464"/>
      <c r="Y729" s="1464"/>
      <c r="Z729" s="1464"/>
      <c r="AA729" s="1464"/>
    </row>
    <row r="730" spans="1:27" ht="14.5">
      <c r="A730" s="1464"/>
      <c r="B730" s="1464"/>
      <c r="C730" s="1464"/>
      <c r="D730" s="1464"/>
      <c r="E730" s="1464"/>
      <c r="F730" s="1464"/>
      <c r="G730" s="1464"/>
      <c r="H730" s="1463"/>
      <c r="I730" s="1464"/>
      <c r="J730" s="1464"/>
      <c r="K730" s="1464"/>
      <c r="L730" s="1464"/>
      <c r="M730" s="1464"/>
      <c r="N730" s="1464"/>
      <c r="O730" s="1464"/>
      <c r="P730" s="1464"/>
      <c r="Q730" s="1464"/>
      <c r="R730" s="1464"/>
      <c r="S730" s="1464"/>
      <c r="T730" s="1464"/>
      <c r="U730" s="1464"/>
      <c r="V730" s="1464"/>
      <c r="W730" s="1464"/>
      <c r="X730" s="1464"/>
      <c r="Y730" s="1464"/>
      <c r="Z730" s="1464"/>
      <c r="AA730" s="1464"/>
    </row>
    <row r="731" spans="1:27" ht="14.5">
      <c r="A731" s="1464"/>
      <c r="B731" s="1464"/>
      <c r="C731" s="1464"/>
      <c r="D731" s="1464"/>
      <c r="E731" s="1464"/>
      <c r="F731" s="1464"/>
      <c r="G731" s="1464"/>
      <c r="H731" s="1463"/>
      <c r="I731" s="1464"/>
      <c r="J731" s="1464"/>
      <c r="K731" s="1464"/>
      <c r="L731" s="1464"/>
      <c r="M731" s="1464"/>
      <c r="N731" s="1464"/>
      <c r="O731" s="1464"/>
      <c r="P731" s="1464"/>
      <c r="Q731" s="1464"/>
      <c r="R731" s="1464"/>
      <c r="S731" s="1464"/>
      <c r="T731" s="1464"/>
      <c r="U731" s="1464"/>
      <c r="V731" s="1464"/>
      <c r="W731" s="1464"/>
      <c r="X731" s="1464"/>
      <c r="Y731" s="1464"/>
      <c r="Z731" s="1464"/>
      <c r="AA731" s="1464"/>
    </row>
    <row r="732" spans="1:27" ht="14.5">
      <c r="A732" s="1464"/>
      <c r="B732" s="1464"/>
      <c r="C732" s="1464"/>
      <c r="D732" s="1464"/>
      <c r="E732" s="1464"/>
      <c r="F732" s="1464"/>
      <c r="G732" s="1464"/>
      <c r="H732" s="1463"/>
      <c r="I732" s="1464"/>
      <c r="J732" s="1464"/>
      <c r="K732" s="1464"/>
      <c r="L732" s="1464"/>
      <c r="M732" s="1464"/>
      <c r="N732" s="1464"/>
      <c r="O732" s="1464"/>
      <c r="P732" s="1464"/>
      <c r="Q732" s="1464"/>
      <c r="R732" s="1464"/>
      <c r="S732" s="1464"/>
      <c r="T732" s="1464"/>
      <c r="U732" s="1464"/>
      <c r="V732" s="1464"/>
      <c r="W732" s="1464"/>
      <c r="X732" s="1464"/>
      <c r="Y732" s="1464"/>
      <c r="Z732" s="1464"/>
      <c r="AA732" s="1464"/>
    </row>
    <row r="733" spans="1:27" ht="14.5">
      <c r="A733" s="1464"/>
      <c r="B733" s="1464"/>
      <c r="C733" s="1464"/>
      <c r="D733" s="1464"/>
      <c r="E733" s="1464"/>
      <c r="F733" s="1464"/>
      <c r="G733" s="1464"/>
      <c r="H733" s="1463"/>
      <c r="I733" s="1464"/>
      <c r="J733" s="1464"/>
      <c r="K733" s="1464"/>
      <c r="L733" s="1464"/>
      <c r="M733" s="1464"/>
      <c r="N733" s="1464"/>
      <c r="O733" s="1464"/>
      <c r="P733" s="1464"/>
      <c r="Q733" s="1464"/>
      <c r="R733" s="1464"/>
      <c r="S733" s="1464"/>
      <c r="T733" s="1464"/>
      <c r="U733" s="1464"/>
      <c r="V733" s="1464"/>
      <c r="W733" s="1464"/>
      <c r="X733" s="1464"/>
      <c r="Y733" s="1464"/>
      <c r="Z733" s="1464"/>
      <c r="AA733" s="1464"/>
    </row>
    <row r="734" spans="1:27" ht="14.5">
      <c r="A734" s="1464"/>
      <c r="B734" s="1464"/>
      <c r="C734" s="1464"/>
      <c r="D734" s="1464"/>
      <c r="E734" s="1464"/>
      <c r="F734" s="1464"/>
      <c r="G734" s="1464"/>
      <c r="H734" s="1463"/>
      <c r="I734" s="1464"/>
      <c r="J734" s="1464"/>
      <c r="K734" s="1464"/>
      <c r="L734" s="1464"/>
      <c r="M734" s="1464"/>
      <c r="N734" s="1464"/>
      <c r="O734" s="1464"/>
      <c r="P734" s="1464"/>
      <c r="Q734" s="1464"/>
      <c r="R734" s="1464"/>
      <c r="S734" s="1464"/>
      <c r="T734" s="1464"/>
      <c r="U734" s="1464"/>
      <c r="V734" s="1464"/>
      <c r="W734" s="1464"/>
      <c r="X734" s="1464"/>
      <c r="Y734" s="1464"/>
      <c r="Z734" s="1464"/>
      <c r="AA734" s="1464"/>
    </row>
    <row r="735" spans="1:27" ht="14.5">
      <c r="A735" s="1464"/>
      <c r="B735" s="1464"/>
      <c r="C735" s="1464"/>
      <c r="D735" s="1464"/>
      <c r="E735" s="1464"/>
      <c r="F735" s="1464"/>
      <c r="G735" s="1464"/>
      <c r="H735" s="1463"/>
      <c r="I735" s="1464"/>
      <c r="J735" s="1464"/>
      <c r="K735" s="1464"/>
      <c r="L735" s="1464"/>
      <c r="M735" s="1464"/>
      <c r="N735" s="1464"/>
      <c r="O735" s="1464"/>
      <c r="P735" s="1464"/>
      <c r="Q735" s="1464"/>
      <c r="R735" s="1464"/>
      <c r="S735" s="1464"/>
      <c r="T735" s="1464"/>
      <c r="U735" s="1464"/>
      <c r="V735" s="1464"/>
      <c r="W735" s="1464"/>
      <c r="X735" s="1464"/>
      <c r="Y735" s="1464"/>
      <c r="Z735" s="1464"/>
      <c r="AA735" s="1464"/>
    </row>
    <row r="736" spans="1:27" ht="14.5">
      <c r="A736" s="1464"/>
      <c r="B736" s="1464"/>
      <c r="C736" s="1464"/>
      <c r="D736" s="1464"/>
      <c r="E736" s="1464"/>
      <c r="F736" s="1464"/>
      <c r="G736" s="1464"/>
      <c r="H736" s="1463"/>
      <c r="I736" s="1464"/>
      <c r="J736" s="1464"/>
      <c r="K736" s="1464"/>
      <c r="L736" s="1464"/>
      <c r="M736" s="1464"/>
      <c r="N736" s="1464"/>
      <c r="O736" s="1464"/>
      <c r="P736" s="1464"/>
      <c r="Q736" s="1464"/>
      <c r="R736" s="1464"/>
      <c r="S736" s="1464"/>
      <c r="T736" s="1464"/>
      <c r="U736" s="1464"/>
      <c r="V736" s="1464"/>
      <c r="W736" s="1464"/>
      <c r="X736" s="1464"/>
      <c r="Y736" s="1464"/>
      <c r="Z736" s="1464"/>
      <c r="AA736" s="1464"/>
    </row>
    <row r="737" spans="1:27" ht="14.5">
      <c r="A737" s="1464"/>
      <c r="B737" s="1464"/>
      <c r="C737" s="1464"/>
      <c r="D737" s="1464"/>
      <c r="E737" s="1464"/>
      <c r="F737" s="1464"/>
      <c r="G737" s="1464"/>
      <c r="H737" s="1463"/>
      <c r="I737" s="1464"/>
      <c r="J737" s="1464"/>
      <c r="K737" s="1464"/>
      <c r="L737" s="1464"/>
      <c r="M737" s="1464"/>
      <c r="N737" s="1464"/>
      <c r="O737" s="1464"/>
      <c r="P737" s="1464"/>
      <c r="Q737" s="1464"/>
      <c r="R737" s="1464"/>
      <c r="S737" s="1464"/>
      <c r="T737" s="1464"/>
      <c r="U737" s="1464"/>
      <c r="V737" s="1464"/>
      <c r="W737" s="1464"/>
      <c r="X737" s="1464"/>
      <c r="Y737" s="1464"/>
      <c r="Z737" s="1464"/>
      <c r="AA737" s="1464"/>
    </row>
    <row r="738" spans="1:27" ht="14.5">
      <c r="A738" s="1464"/>
      <c r="B738" s="1464"/>
      <c r="C738" s="1464"/>
      <c r="D738" s="1464"/>
      <c r="E738" s="1464"/>
      <c r="F738" s="1464"/>
      <c r="G738" s="1464"/>
      <c r="H738" s="1463"/>
      <c r="I738" s="1464"/>
      <c r="J738" s="1464"/>
      <c r="K738" s="1464"/>
      <c r="L738" s="1464"/>
      <c r="M738" s="1464"/>
      <c r="N738" s="1464"/>
      <c r="O738" s="1464"/>
      <c r="P738" s="1464"/>
      <c r="Q738" s="1464"/>
      <c r="R738" s="1464"/>
      <c r="S738" s="1464"/>
      <c r="T738" s="1464"/>
      <c r="U738" s="1464"/>
      <c r="V738" s="1464"/>
      <c r="W738" s="1464"/>
      <c r="X738" s="1464"/>
      <c r="Y738" s="1464"/>
      <c r="Z738" s="1464"/>
      <c r="AA738" s="1464"/>
    </row>
    <row r="739" spans="1:27" ht="14.5">
      <c r="A739" s="1464"/>
      <c r="B739" s="1464"/>
      <c r="C739" s="1464"/>
      <c r="D739" s="1464"/>
      <c r="E739" s="1464"/>
      <c r="F739" s="1464"/>
      <c r="G739" s="1464"/>
      <c r="H739" s="1463"/>
      <c r="I739" s="1464"/>
      <c r="J739" s="1464"/>
      <c r="K739" s="1464"/>
      <c r="L739" s="1464"/>
      <c r="M739" s="1464"/>
      <c r="N739" s="1464"/>
      <c r="O739" s="1464"/>
      <c r="P739" s="1464"/>
      <c r="Q739" s="1464"/>
      <c r="R739" s="1464"/>
      <c r="S739" s="1464"/>
      <c r="T739" s="1464"/>
      <c r="U739" s="1464"/>
      <c r="V739" s="1464"/>
      <c r="W739" s="1464"/>
      <c r="X739" s="1464"/>
      <c r="Y739" s="1464"/>
      <c r="Z739" s="1464"/>
      <c r="AA739" s="1464"/>
    </row>
    <row r="740" spans="1:27" ht="14.5">
      <c r="A740" s="1464"/>
      <c r="B740" s="1464"/>
      <c r="C740" s="1464"/>
      <c r="D740" s="1464"/>
      <c r="E740" s="1464"/>
      <c r="F740" s="1464"/>
      <c r="G740" s="1464"/>
      <c r="H740" s="1463"/>
      <c r="I740" s="1464"/>
      <c r="J740" s="1464"/>
      <c r="K740" s="1464"/>
      <c r="L740" s="1464"/>
      <c r="M740" s="1464"/>
      <c r="N740" s="1464"/>
      <c r="O740" s="1464"/>
      <c r="P740" s="1464"/>
      <c r="Q740" s="1464"/>
      <c r="R740" s="1464"/>
      <c r="S740" s="1464"/>
      <c r="T740" s="1464"/>
      <c r="U740" s="1464"/>
      <c r="V740" s="1464"/>
      <c r="W740" s="1464"/>
      <c r="X740" s="1464"/>
      <c r="Y740" s="1464"/>
      <c r="Z740" s="1464"/>
      <c r="AA740" s="1464"/>
    </row>
    <row r="741" spans="1:27" ht="14.5">
      <c r="A741" s="1464"/>
      <c r="B741" s="1464"/>
      <c r="C741" s="1464"/>
      <c r="D741" s="1464"/>
      <c r="E741" s="1464"/>
      <c r="F741" s="1464"/>
      <c r="G741" s="1464"/>
      <c r="H741" s="1463"/>
      <c r="I741" s="1464"/>
      <c r="J741" s="1464"/>
      <c r="K741" s="1464"/>
      <c r="L741" s="1464"/>
      <c r="M741" s="1464"/>
      <c r="N741" s="1464"/>
      <c r="O741" s="1464"/>
      <c r="P741" s="1464"/>
      <c r="Q741" s="1464"/>
      <c r="R741" s="1464"/>
      <c r="S741" s="1464"/>
      <c r="T741" s="1464"/>
      <c r="U741" s="1464"/>
      <c r="V741" s="1464"/>
      <c r="W741" s="1464"/>
      <c r="X741" s="1464"/>
      <c r="Y741" s="1464"/>
      <c r="Z741" s="1464"/>
      <c r="AA741" s="1464"/>
    </row>
    <row r="742" spans="1:27" ht="14.5">
      <c r="A742" s="1464"/>
      <c r="B742" s="1464"/>
      <c r="C742" s="1464"/>
      <c r="D742" s="1464"/>
      <c r="E742" s="1464"/>
      <c r="F742" s="1464"/>
      <c r="G742" s="1464"/>
      <c r="H742" s="1463"/>
      <c r="I742" s="1464"/>
      <c r="J742" s="1464"/>
      <c r="K742" s="1464"/>
      <c r="L742" s="1464"/>
      <c r="M742" s="1464"/>
      <c r="N742" s="1464"/>
      <c r="O742" s="1464"/>
      <c r="P742" s="1464"/>
      <c r="Q742" s="1464"/>
      <c r="R742" s="1464"/>
      <c r="S742" s="1464"/>
      <c r="T742" s="1464"/>
      <c r="U742" s="1464"/>
      <c r="V742" s="1464"/>
      <c r="W742" s="1464"/>
      <c r="X742" s="1464"/>
      <c r="Y742" s="1464"/>
      <c r="Z742" s="1464"/>
      <c r="AA742" s="1464"/>
    </row>
    <row r="743" spans="1:27" ht="14.5">
      <c r="A743" s="1464"/>
      <c r="B743" s="1464"/>
      <c r="C743" s="1464"/>
      <c r="D743" s="1464"/>
      <c r="E743" s="1464"/>
      <c r="F743" s="1464"/>
      <c r="G743" s="1464"/>
      <c r="H743" s="1463"/>
      <c r="I743" s="1464"/>
      <c r="J743" s="1464"/>
      <c r="K743" s="1464"/>
      <c r="L743" s="1464"/>
      <c r="M743" s="1464"/>
      <c r="N743" s="1464"/>
      <c r="O743" s="1464"/>
      <c r="P743" s="1464"/>
      <c r="Q743" s="1464"/>
      <c r="R743" s="1464"/>
      <c r="S743" s="1464"/>
      <c r="T743" s="1464"/>
      <c r="U743" s="1464"/>
      <c r="V743" s="1464"/>
      <c r="W743" s="1464"/>
      <c r="X743" s="1464"/>
      <c r="Y743" s="1464"/>
      <c r="Z743" s="1464"/>
      <c r="AA743" s="1464"/>
    </row>
    <row r="744" spans="1:27" ht="14.5">
      <c r="A744" s="1464"/>
      <c r="B744" s="1464"/>
      <c r="C744" s="1464"/>
      <c r="D744" s="1464"/>
      <c r="E744" s="1464"/>
      <c r="F744" s="1464"/>
      <c r="G744" s="1464"/>
      <c r="H744" s="1463"/>
      <c r="I744" s="1464"/>
      <c r="J744" s="1464"/>
      <c r="K744" s="1464"/>
      <c r="L744" s="1464"/>
      <c r="M744" s="1464"/>
      <c r="N744" s="1464"/>
      <c r="O744" s="1464"/>
      <c r="P744" s="1464"/>
      <c r="Q744" s="1464"/>
      <c r="R744" s="1464"/>
      <c r="S744" s="1464"/>
      <c r="T744" s="1464"/>
      <c r="U744" s="1464"/>
      <c r="V744" s="1464"/>
      <c r="W744" s="1464"/>
      <c r="X744" s="1464"/>
      <c r="Y744" s="1464"/>
      <c r="Z744" s="1464"/>
      <c r="AA744" s="1464"/>
    </row>
    <row r="745" spans="1:27" ht="14.5">
      <c r="A745" s="1464"/>
      <c r="B745" s="1464"/>
      <c r="C745" s="1464"/>
      <c r="D745" s="1464"/>
      <c r="E745" s="1464"/>
      <c r="F745" s="1464"/>
      <c r="G745" s="1464"/>
      <c r="H745" s="1463"/>
      <c r="I745" s="1464"/>
      <c r="J745" s="1464"/>
      <c r="K745" s="1464"/>
      <c r="L745" s="1464"/>
      <c r="M745" s="1464"/>
      <c r="N745" s="1464"/>
      <c r="O745" s="1464"/>
      <c r="P745" s="1464"/>
      <c r="Q745" s="1464"/>
      <c r="R745" s="1464"/>
      <c r="S745" s="1464"/>
      <c r="T745" s="1464"/>
      <c r="U745" s="1464"/>
      <c r="V745" s="1464"/>
      <c r="W745" s="1464"/>
      <c r="X745" s="1464"/>
      <c r="Y745" s="1464"/>
      <c r="Z745" s="1464"/>
      <c r="AA745" s="1464"/>
    </row>
    <row r="746" spans="1:27" ht="14.5">
      <c r="A746" s="1464"/>
      <c r="B746" s="1464"/>
      <c r="C746" s="1464"/>
      <c r="D746" s="1464"/>
      <c r="E746" s="1464"/>
      <c r="F746" s="1464"/>
      <c r="G746" s="1464"/>
      <c r="H746" s="1463"/>
      <c r="I746" s="1464"/>
      <c r="J746" s="1464"/>
      <c r="K746" s="1464"/>
      <c r="L746" s="1464"/>
      <c r="M746" s="1464"/>
      <c r="N746" s="1464"/>
      <c r="O746" s="1464"/>
      <c r="P746" s="1464"/>
      <c r="Q746" s="1464"/>
      <c r="R746" s="1464"/>
      <c r="S746" s="1464"/>
      <c r="T746" s="1464"/>
      <c r="U746" s="1464"/>
      <c r="V746" s="1464"/>
      <c r="W746" s="1464"/>
      <c r="X746" s="1464"/>
      <c r="Y746" s="1464"/>
      <c r="Z746" s="1464"/>
      <c r="AA746" s="1464"/>
    </row>
    <row r="747" spans="1:27" ht="14.5">
      <c r="A747" s="1464"/>
      <c r="B747" s="1464"/>
      <c r="C747" s="1464"/>
      <c r="D747" s="1464"/>
      <c r="E747" s="1464"/>
      <c r="F747" s="1464"/>
      <c r="G747" s="1464"/>
      <c r="H747" s="1463"/>
      <c r="I747" s="1464"/>
      <c r="J747" s="1464"/>
      <c r="K747" s="1464"/>
      <c r="L747" s="1464"/>
      <c r="M747" s="1464"/>
      <c r="N747" s="1464"/>
      <c r="O747" s="1464"/>
      <c r="P747" s="1464"/>
      <c r="Q747" s="1464"/>
      <c r="R747" s="1464"/>
      <c r="S747" s="1464"/>
      <c r="T747" s="1464"/>
      <c r="U747" s="1464"/>
      <c r="V747" s="1464"/>
      <c r="W747" s="1464"/>
      <c r="X747" s="1464"/>
      <c r="Y747" s="1464"/>
      <c r="Z747" s="1464"/>
      <c r="AA747" s="1464"/>
    </row>
    <row r="748" spans="1:27" ht="14.5">
      <c r="A748" s="1464"/>
      <c r="B748" s="1464"/>
      <c r="C748" s="1464"/>
      <c r="D748" s="1464"/>
      <c r="E748" s="1464"/>
      <c r="F748" s="1464"/>
      <c r="G748" s="1464"/>
      <c r="H748" s="1463"/>
      <c r="I748" s="1464"/>
      <c r="J748" s="1464"/>
      <c r="K748" s="1464"/>
      <c r="L748" s="1464"/>
      <c r="M748" s="1464"/>
      <c r="N748" s="1464"/>
      <c r="O748" s="1464"/>
      <c r="P748" s="1464"/>
      <c r="Q748" s="1464"/>
      <c r="R748" s="1464"/>
      <c r="S748" s="1464"/>
      <c r="T748" s="1464"/>
      <c r="U748" s="1464"/>
      <c r="V748" s="1464"/>
      <c r="W748" s="1464"/>
      <c r="X748" s="1464"/>
      <c r="Y748" s="1464"/>
      <c r="Z748" s="1464"/>
      <c r="AA748" s="1464"/>
    </row>
    <row r="749" spans="1:27" ht="14.5">
      <c r="A749" s="1464"/>
      <c r="B749" s="1464"/>
      <c r="C749" s="1464"/>
      <c r="D749" s="1464"/>
      <c r="E749" s="1464"/>
      <c r="F749" s="1464"/>
      <c r="G749" s="1464"/>
      <c r="H749" s="1463"/>
      <c r="I749" s="1464"/>
      <c r="J749" s="1464"/>
      <c r="K749" s="1464"/>
      <c r="L749" s="1464"/>
      <c r="M749" s="1464"/>
      <c r="N749" s="1464"/>
      <c r="O749" s="1464"/>
      <c r="P749" s="1464"/>
      <c r="Q749" s="1464"/>
      <c r="R749" s="1464"/>
      <c r="S749" s="1464"/>
      <c r="T749" s="1464"/>
      <c r="U749" s="1464"/>
      <c r="V749" s="1464"/>
      <c r="W749" s="1464"/>
      <c r="X749" s="1464"/>
      <c r="Y749" s="1464"/>
      <c r="Z749" s="1464"/>
      <c r="AA749" s="1464"/>
    </row>
    <row r="750" spans="1:27" ht="14.5">
      <c r="A750" s="1464"/>
      <c r="B750" s="1464"/>
      <c r="C750" s="1464"/>
      <c r="D750" s="1464"/>
      <c r="E750" s="1464"/>
      <c r="F750" s="1464"/>
      <c r="G750" s="1464"/>
      <c r="H750" s="1463"/>
      <c r="I750" s="1464"/>
      <c r="J750" s="1464"/>
      <c r="K750" s="1464"/>
      <c r="L750" s="1464"/>
      <c r="M750" s="1464"/>
      <c r="N750" s="1464"/>
      <c r="O750" s="1464"/>
      <c r="P750" s="1464"/>
      <c r="Q750" s="1464"/>
      <c r="R750" s="1464"/>
      <c r="S750" s="1464"/>
      <c r="T750" s="1464"/>
      <c r="U750" s="1464"/>
      <c r="V750" s="1464"/>
      <c r="W750" s="1464"/>
      <c r="X750" s="1464"/>
      <c r="Y750" s="1464"/>
      <c r="Z750" s="1464"/>
      <c r="AA750" s="1464"/>
    </row>
    <row r="751" spans="1:27" ht="14.5">
      <c r="A751" s="1464"/>
      <c r="B751" s="1464"/>
      <c r="C751" s="1464"/>
      <c r="D751" s="1464"/>
      <c r="E751" s="1464"/>
      <c r="F751" s="1464"/>
      <c r="G751" s="1464"/>
      <c r="H751" s="1463"/>
      <c r="I751" s="1464"/>
      <c r="J751" s="1464"/>
      <c r="K751" s="1464"/>
      <c r="L751" s="1464"/>
      <c r="M751" s="1464"/>
      <c r="N751" s="1464"/>
      <c r="O751" s="1464"/>
      <c r="P751" s="1464"/>
      <c r="Q751" s="1464"/>
      <c r="R751" s="1464"/>
      <c r="S751" s="1464"/>
      <c r="T751" s="1464"/>
      <c r="U751" s="1464"/>
      <c r="V751" s="1464"/>
      <c r="W751" s="1464"/>
      <c r="X751" s="1464"/>
      <c r="Y751" s="1464"/>
      <c r="Z751" s="1464"/>
      <c r="AA751" s="1464"/>
    </row>
    <row r="752" spans="1:27" ht="14.5">
      <c r="A752" s="1464"/>
      <c r="B752" s="1464"/>
      <c r="C752" s="1464"/>
      <c r="D752" s="1464"/>
      <c r="E752" s="1464"/>
      <c r="F752" s="1464"/>
      <c r="G752" s="1464"/>
      <c r="H752" s="1463"/>
      <c r="I752" s="1464"/>
      <c r="J752" s="1464"/>
      <c r="K752" s="1464"/>
      <c r="L752" s="1464"/>
      <c r="M752" s="1464"/>
      <c r="N752" s="1464"/>
      <c r="O752" s="1464"/>
      <c r="P752" s="1464"/>
      <c r="Q752" s="1464"/>
      <c r="R752" s="1464"/>
      <c r="S752" s="1464"/>
      <c r="T752" s="1464"/>
      <c r="U752" s="1464"/>
      <c r="V752" s="1464"/>
      <c r="W752" s="1464"/>
      <c r="X752" s="1464"/>
      <c r="Y752" s="1464"/>
      <c r="Z752" s="1464"/>
      <c r="AA752" s="1464"/>
    </row>
    <row r="753" spans="1:27" ht="14.5">
      <c r="A753" s="1464"/>
      <c r="B753" s="1464"/>
      <c r="C753" s="1464"/>
      <c r="D753" s="1464"/>
      <c r="E753" s="1464"/>
      <c r="F753" s="1464"/>
      <c r="G753" s="1464"/>
      <c r="H753" s="1463"/>
      <c r="I753" s="1464"/>
      <c r="J753" s="1464"/>
      <c r="K753" s="1464"/>
      <c r="L753" s="1464"/>
      <c r="M753" s="1464"/>
      <c r="N753" s="1464"/>
      <c r="O753" s="1464"/>
      <c r="P753" s="1464"/>
      <c r="Q753" s="1464"/>
      <c r="R753" s="1464"/>
      <c r="S753" s="1464"/>
      <c r="T753" s="1464"/>
      <c r="U753" s="1464"/>
      <c r="V753" s="1464"/>
      <c r="W753" s="1464"/>
      <c r="X753" s="1464"/>
      <c r="Y753" s="1464"/>
      <c r="Z753" s="1464"/>
      <c r="AA753" s="1464"/>
    </row>
    <row r="754" spans="1:27" ht="14.5">
      <c r="A754" s="1464"/>
      <c r="B754" s="1464"/>
      <c r="C754" s="1464"/>
      <c r="D754" s="1464"/>
      <c r="E754" s="1464"/>
      <c r="F754" s="1464"/>
      <c r="G754" s="1464"/>
      <c r="H754" s="1463"/>
      <c r="I754" s="1464"/>
      <c r="J754" s="1464"/>
      <c r="K754" s="1464"/>
      <c r="L754" s="1464"/>
      <c r="M754" s="1464"/>
      <c r="N754" s="1464"/>
      <c r="O754" s="1464"/>
      <c r="P754" s="1464"/>
      <c r="Q754" s="1464"/>
      <c r="R754" s="1464"/>
      <c r="S754" s="1464"/>
      <c r="T754" s="1464"/>
      <c r="U754" s="1464"/>
      <c r="V754" s="1464"/>
      <c r="W754" s="1464"/>
      <c r="X754" s="1464"/>
      <c r="Y754" s="1464"/>
      <c r="Z754" s="1464"/>
      <c r="AA754" s="1464"/>
    </row>
    <row r="755" spans="1:27" ht="14.5">
      <c r="A755" s="1464"/>
      <c r="B755" s="1464"/>
      <c r="C755" s="1464"/>
      <c r="D755" s="1464"/>
      <c r="E755" s="1464"/>
      <c r="F755" s="1464"/>
      <c r="G755" s="1464"/>
      <c r="H755" s="1463"/>
      <c r="I755" s="1464"/>
      <c r="J755" s="1464"/>
      <c r="K755" s="1464"/>
      <c r="L755" s="1464"/>
      <c r="M755" s="1464"/>
      <c r="N755" s="1464"/>
      <c r="O755" s="1464"/>
      <c r="P755" s="1464"/>
      <c r="Q755" s="1464"/>
      <c r="R755" s="1464"/>
      <c r="S755" s="1464"/>
      <c r="T755" s="1464"/>
      <c r="U755" s="1464"/>
      <c r="V755" s="1464"/>
      <c r="W755" s="1464"/>
      <c r="X755" s="1464"/>
      <c r="Y755" s="1464"/>
      <c r="Z755" s="1464"/>
      <c r="AA755" s="1464"/>
    </row>
    <row r="756" spans="1:27" ht="14.5">
      <c r="A756" s="1464"/>
      <c r="B756" s="1464"/>
      <c r="C756" s="1464"/>
      <c r="D756" s="1464"/>
      <c r="E756" s="1464"/>
      <c r="F756" s="1464"/>
      <c r="G756" s="1464"/>
      <c r="H756" s="1463"/>
      <c r="I756" s="1464"/>
      <c r="J756" s="1464"/>
      <c r="K756" s="1464"/>
      <c r="L756" s="1464"/>
      <c r="M756" s="1464"/>
      <c r="N756" s="1464"/>
      <c r="O756" s="1464"/>
      <c r="P756" s="1464"/>
      <c r="Q756" s="1464"/>
      <c r="R756" s="1464"/>
      <c r="S756" s="1464"/>
      <c r="T756" s="1464"/>
      <c r="U756" s="1464"/>
      <c r="V756" s="1464"/>
      <c r="W756" s="1464"/>
      <c r="X756" s="1464"/>
      <c r="Y756" s="1464"/>
      <c r="Z756" s="1464"/>
      <c r="AA756" s="1464"/>
    </row>
    <row r="757" spans="1:27" ht="14.5">
      <c r="A757" s="1464"/>
      <c r="B757" s="1464"/>
      <c r="C757" s="1464"/>
      <c r="D757" s="1464"/>
      <c r="E757" s="1464"/>
      <c r="F757" s="1464"/>
      <c r="G757" s="1464"/>
      <c r="H757" s="1463"/>
      <c r="I757" s="1464"/>
      <c r="J757" s="1464"/>
      <c r="K757" s="1464"/>
      <c r="L757" s="1464"/>
      <c r="M757" s="1464"/>
      <c r="N757" s="1464"/>
      <c r="O757" s="1464"/>
      <c r="P757" s="1464"/>
      <c r="Q757" s="1464"/>
      <c r="R757" s="1464"/>
      <c r="S757" s="1464"/>
      <c r="T757" s="1464"/>
      <c r="U757" s="1464"/>
      <c r="V757" s="1464"/>
      <c r="W757" s="1464"/>
      <c r="X757" s="1464"/>
      <c r="Y757" s="1464"/>
      <c r="Z757" s="1464"/>
      <c r="AA757" s="1464"/>
    </row>
    <row r="758" spans="1:27" ht="14.5">
      <c r="A758" s="1464"/>
      <c r="B758" s="1464"/>
      <c r="C758" s="1464"/>
      <c r="D758" s="1464"/>
      <c r="E758" s="1464"/>
      <c r="F758" s="1464"/>
      <c r="G758" s="1464"/>
      <c r="H758" s="1463"/>
      <c r="I758" s="1464"/>
      <c r="J758" s="1464"/>
      <c r="K758" s="1464"/>
      <c r="L758" s="1464"/>
      <c r="M758" s="1464"/>
      <c r="N758" s="1464"/>
      <c r="O758" s="1464"/>
      <c r="P758" s="1464"/>
      <c r="Q758" s="1464"/>
      <c r="R758" s="1464"/>
      <c r="S758" s="1464"/>
      <c r="T758" s="1464"/>
      <c r="U758" s="1464"/>
      <c r="V758" s="1464"/>
      <c r="W758" s="1464"/>
      <c r="X758" s="1464"/>
      <c r="Y758" s="1464"/>
      <c r="Z758" s="1464"/>
      <c r="AA758" s="1464"/>
    </row>
    <row r="759" spans="1:27" ht="14.5">
      <c r="A759" s="1464"/>
      <c r="B759" s="1464"/>
      <c r="C759" s="1464"/>
      <c r="D759" s="1464"/>
      <c r="E759" s="1464"/>
      <c r="F759" s="1464"/>
      <c r="G759" s="1464"/>
      <c r="H759" s="1463"/>
      <c r="I759" s="1464"/>
      <c r="J759" s="1464"/>
      <c r="K759" s="1464"/>
      <c r="L759" s="1464"/>
      <c r="M759" s="1464"/>
      <c r="N759" s="1464"/>
      <c r="O759" s="1464"/>
      <c r="P759" s="1464"/>
      <c r="Q759" s="1464"/>
      <c r="R759" s="1464"/>
      <c r="S759" s="1464"/>
      <c r="T759" s="1464"/>
      <c r="U759" s="1464"/>
      <c r="V759" s="1464"/>
      <c r="W759" s="1464"/>
      <c r="X759" s="1464"/>
      <c r="Y759" s="1464"/>
      <c r="Z759" s="1464"/>
      <c r="AA759" s="1464"/>
    </row>
    <row r="760" spans="1:27" ht="14.5">
      <c r="A760" s="1464"/>
      <c r="B760" s="1464"/>
      <c r="C760" s="1464"/>
      <c r="D760" s="1464"/>
      <c r="E760" s="1464"/>
      <c r="F760" s="1464"/>
      <c r="G760" s="1464"/>
      <c r="H760" s="1463"/>
      <c r="I760" s="1464"/>
      <c r="J760" s="1464"/>
      <c r="K760" s="1464"/>
      <c r="L760" s="1464"/>
      <c r="M760" s="1464"/>
      <c r="N760" s="1464"/>
      <c r="O760" s="1464"/>
      <c r="P760" s="1464"/>
      <c r="Q760" s="1464"/>
      <c r="R760" s="1464"/>
      <c r="S760" s="1464"/>
      <c r="T760" s="1464"/>
      <c r="U760" s="1464"/>
      <c r="V760" s="1464"/>
      <c r="W760" s="1464"/>
      <c r="X760" s="1464"/>
      <c r="Y760" s="1464"/>
      <c r="Z760" s="1464"/>
      <c r="AA760" s="1464"/>
    </row>
    <row r="761" spans="1:27" ht="14.5">
      <c r="A761" s="1464"/>
      <c r="B761" s="1464"/>
      <c r="C761" s="1464"/>
      <c r="D761" s="1464"/>
      <c r="E761" s="1464"/>
      <c r="F761" s="1464"/>
      <c r="G761" s="1464"/>
      <c r="H761" s="1463"/>
      <c r="I761" s="1464"/>
      <c r="J761" s="1464"/>
      <c r="K761" s="1464"/>
      <c r="L761" s="1464"/>
      <c r="M761" s="1464"/>
      <c r="N761" s="1464"/>
      <c r="O761" s="1464"/>
      <c r="P761" s="1464"/>
      <c r="Q761" s="1464"/>
      <c r="R761" s="1464"/>
      <c r="S761" s="1464"/>
      <c r="T761" s="1464"/>
      <c r="U761" s="1464"/>
      <c r="V761" s="1464"/>
      <c r="W761" s="1464"/>
      <c r="X761" s="1464"/>
      <c r="Y761" s="1464"/>
      <c r="Z761" s="1464"/>
      <c r="AA761" s="1464"/>
    </row>
    <row r="762" spans="1:27" ht="14.5">
      <c r="A762" s="1464"/>
      <c r="B762" s="1464"/>
      <c r="C762" s="1464"/>
      <c r="D762" s="1464"/>
      <c r="E762" s="1464"/>
      <c r="F762" s="1464"/>
      <c r="G762" s="1464"/>
      <c r="H762" s="1463"/>
      <c r="I762" s="1464"/>
      <c r="J762" s="1464"/>
      <c r="K762" s="1464"/>
      <c r="L762" s="1464"/>
      <c r="M762" s="1464"/>
      <c r="N762" s="1464"/>
      <c r="O762" s="1464"/>
      <c r="P762" s="1464"/>
      <c r="Q762" s="1464"/>
      <c r="R762" s="1464"/>
      <c r="S762" s="1464"/>
      <c r="T762" s="1464"/>
      <c r="U762" s="1464"/>
      <c r="V762" s="1464"/>
      <c r="W762" s="1464"/>
      <c r="X762" s="1464"/>
      <c r="Y762" s="1464"/>
      <c r="Z762" s="1464"/>
      <c r="AA762" s="1464"/>
    </row>
    <row r="763" spans="1:27" ht="14.5">
      <c r="A763" s="1464"/>
      <c r="B763" s="1464"/>
      <c r="C763" s="1464"/>
      <c r="D763" s="1464"/>
      <c r="E763" s="1464"/>
      <c r="F763" s="1464"/>
      <c r="G763" s="1464"/>
      <c r="H763" s="1463"/>
      <c r="I763" s="1464"/>
      <c r="J763" s="1464"/>
      <c r="K763" s="1464"/>
      <c r="L763" s="1464"/>
      <c r="M763" s="1464"/>
      <c r="N763" s="1464"/>
      <c r="O763" s="1464"/>
      <c r="P763" s="1464"/>
      <c r="Q763" s="1464"/>
      <c r="R763" s="1464"/>
      <c r="S763" s="1464"/>
      <c r="T763" s="1464"/>
      <c r="U763" s="1464"/>
      <c r="V763" s="1464"/>
      <c r="W763" s="1464"/>
      <c r="X763" s="1464"/>
      <c r="Y763" s="1464"/>
      <c r="Z763" s="1464"/>
      <c r="AA763" s="1464"/>
    </row>
    <row r="764" spans="1:27" ht="14.5">
      <c r="A764" s="1464"/>
      <c r="B764" s="1464"/>
      <c r="C764" s="1464"/>
      <c r="D764" s="1464"/>
      <c r="E764" s="1464"/>
      <c r="F764" s="1464"/>
      <c r="G764" s="1464"/>
      <c r="H764" s="1463"/>
      <c r="I764" s="1464"/>
      <c r="J764" s="1464"/>
      <c r="K764" s="1464"/>
      <c r="L764" s="1464"/>
      <c r="M764" s="1464"/>
      <c r="N764" s="1464"/>
      <c r="O764" s="1464"/>
      <c r="P764" s="1464"/>
      <c r="Q764" s="1464"/>
      <c r="R764" s="1464"/>
      <c r="S764" s="1464"/>
      <c r="T764" s="1464"/>
      <c r="U764" s="1464"/>
      <c r="V764" s="1464"/>
      <c r="W764" s="1464"/>
      <c r="X764" s="1464"/>
      <c r="Y764" s="1464"/>
      <c r="Z764" s="1464"/>
      <c r="AA764" s="1464"/>
    </row>
    <row r="765" spans="1:27" ht="14.5">
      <c r="A765" s="1464"/>
      <c r="B765" s="1464"/>
      <c r="C765" s="1464"/>
      <c r="D765" s="1464"/>
      <c r="E765" s="1464"/>
      <c r="F765" s="1464"/>
      <c r="G765" s="1464"/>
      <c r="H765" s="1463"/>
      <c r="I765" s="1464"/>
      <c r="J765" s="1464"/>
      <c r="K765" s="1464"/>
      <c r="L765" s="1464"/>
      <c r="M765" s="1464"/>
      <c r="N765" s="1464"/>
      <c r="O765" s="1464"/>
      <c r="P765" s="1464"/>
      <c r="Q765" s="1464"/>
      <c r="R765" s="1464"/>
      <c r="S765" s="1464"/>
      <c r="T765" s="1464"/>
      <c r="U765" s="1464"/>
      <c r="V765" s="1464"/>
      <c r="W765" s="1464"/>
      <c r="X765" s="1464"/>
      <c r="Y765" s="1464"/>
      <c r="Z765" s="1464"/>
      <c r="AA765" s="1464"/>
    </row>
    <row r="766" spans="1:27" ht="14.5">
      <c r="A766" s="1464"/>
      <c r="B766" s="1464"/>
      <c r="C766" s="1464"/>
      <c r="D766" s="1464"/>
      <c r="E766" s="1464"/>
      <c r="F766" s="1464"/>
      <c r="G766" s="1464"/>
      <c r="H766" s="1463"/>
      <c r="I766" s="1464"/>
      <c r="J766" s="1464"/>
      <c r="K766" s="1464"/>
      <c r="L766" s="1464"/>
      <c r="M766" s="1464"/>
      <c r="N766" s="1464"/>
      <c r="O766" s="1464"/>
      <c r="P766" s="1464"/>
      <c r="Q766" s="1464"/>
      <c r="R766" s="1464"/>
      <c r="S766" s="1464"/>
      <c r="T766" s="1464"/>
      <c r="U766" s="1464"/>
      <c r="V766" s="1464"/>
      <c r="W766" s="1464"/>
      <c r="X766" s="1464"/>
      <c r="Y766" s="1464"/>
      <c r="Z766" s="1464"/>
      <c r="AA766" s="1464"/>
    </row>
    <row r="767" spans="1:27" ht="14.5">
      <c r="A767" s="1464"/>
      <c r="B767" s="1464"/>
      <c r="C767" s="1464"/>
      <c r="D767" s="1464"/>
      <c r="E767" s="1464"/>
      <c r="F767" s="1464"/>
      <c r="G767" s="1464"/>
      <c r="H767" s="1463"/>
      <c r="I767" s="1464"/>
      <c r="J767" s="1464"/>
      <c r="K767" s="1464"/>
      <c r="L767" s="1464"/>
      <c r="M767" s="1464"/>
      <c r="N767" s="1464"/>
      <c r="O767" s="1464"/>
      <c r="P767" s="1464"/>
      <c r="Q767" s="1464"/>
      <c r="R767" s="1464"/>
      <c r="S767" s="1464"/>
      <c r="T767" s="1464"/>
      <c r="U767" s="1464"/>
      <c r="V767" s="1464"/>
      <c r="W767" s="1464"/>
      <c r="X767" s="1464"/>
      <c r="Y767" s="1464"/>
      <c r="Z767" s="1464"/>
      <c r="AA767" s="1464"/>
    </row>
    <row r="768" spans="1:27" ht="14.5">
      <c r="A768" s="1464"/>
      <c r="B768" s="1464"/>
      <c r="C768" s="1464"/>
      <c r="D768" s="1464"/>
      <c r="E768" s="1464"/>
      <c r="F768" s="1464"/>
      <c r="G768" s="1464"/>
      <c r="H768" s="1463"/>
      <c r="I768" s="1464"/>
      <c r="J768" s="1464"/>
      <c r="K768" s="1464"/>
      <c r="L768" s="1464"/>
      <c r="M768" s="1464"/>
      <c r="N768" s="1464"/>
      <c r="O768" s="1464"/>
      <c r="P768" s="1464"/>
      <c r="Q768" s="1464"/>
      <c r="R768" s="1464"/>
      <c r="S768" s="1464"/>
      <c r="T768" s="1464"/>
      <c r="U768" s="1464"/>
      <c r="V768" s="1464"/>
      <c r="W768" s="1464"/>
      <c r="X768" s="1464"/>
      <c r="Y768" s="1464"/>
      <c r="Z768" s="1464"/>
      <c r="AA768" s="1464"/>
    </row>
    <row r="769" spans="1:27" ht="14.5">
      <c r="A769" s="1464"/>
      <c r="B769" s="1464"/>
      <c r="C769" s="1464"/>
      <c r="D769" s="1464"/>
      <c r="E769" s="1464"/>
      <c r="F769" s="1464"/>
      <c r="G769" s="1464"/>
      <c r="H769" s="1463"/>
      <c r="I769" s="1464"/>
      <c r="J769" s="1464"/>
      <c r="K769" s="1464"/>
      <c r="L769" s="1464"/>
      <c r="M769" s="1464"/>
      <c r="N769" s="1464"/>
      <c r="O769" s="1464"/>
      <c r="P769" s="1464"/>
      <c r="Q769" s="1464"/>
      <c r="R769" s="1464"/>
      <c r="S769" s="1464"/>
      <c r="T769" s="1464"/>
      <c r="U769" s="1464"/>
      <c r="V769" s="1464"/>
      <c r="W769" s="1464"/>
      <c r="X769" s="1464"/>
      <c r="Y769" s="1464"/>
      <c r="Z769" s="1464"/>
      <c r="AA769" s="1464"/>
    </row>
    <row r="770" spans="1:27" ht="14.5">
      <c r="A770" s="1464"/>
      <c r="B770" s="1464"/>
      <c r="C770" s="1464"/>
      <c r="D770" s="1464"/>
      <c r="E770" s="1464"/>
      <c r="F770" s="1464"/>
      <c r="G770" s="1464"/>
      <c r="H770" s="1463"/>
      <c r="I770" s="1464"/>
      <c r="J770" s="1464"/>
      <c r="K770" s="1464"/>
      <c r="L770" s="1464"/>
      <c r="M770" s="1464"/>
      <c r="N770" s="1464"/>
      <c r="O770" s="1464"/>
      <c r="P770" s="1464"/>
      <c r="Q770" s="1464"/>
      <c r="R770" s="1464"/>
      <c r="S770" s="1464"/>
      <c r="T770" s="1464"/>
      <c r="U770" s="1464"/>
      <c r="V770" s="1464"/>
      <c r="W770" s="1464"/>
      <c r="X770" s="1464"/>
      <c r="Y770" s="1464"/>
      <c r="Z770" s="1464"/>
      <c r="AA770" s="1464"/>
    </row>
    <row r="771" spans="1:27" ht="14.5">
      <c r="A771" s="1464"/>
      <c r="B771" s="1464"/>
      <c r="C771" s="1464"/>
      <c r="D771" s="1464"/>
      <c r="E771" s="1464"/>
      <c r="F771" s="1464"/>
      <c r="G771" s="1464"/>
      <c r="H771" s="1463"/>
      <c r="I771" s="1464"/>
      <c r="J771" s="1464"/>
      <c r="K771" s="1464"/>
      <c r="L771" s="1464"/>
      <c r="M771" s="1464"/>
      <c r="N771" s="1464"/>
      <c r="O771" s="1464"/>
      <c r="P771" s="1464"/>
      <c r="Q771" s="1464"/>
      <c r="R771" s="1464"/>
      <c r="S771" s="1464"/>
      <c r="T771" s="1464"/>
      <c r="U771" s="1464"/>
      <c r="V771" s="1464"/>
      <c r="W771" s="1464"/>
      <c r="X771" s="1464"/>
      <c r="Y771" s="1464"/>
      <c r="Z771" s="1464"/>
      <c r="AA771" s="1464"/>
    </row>
    <row r="772" spans="1:27" ht="14.5">
      <c r="A772" s="1464"/>
      <c r="B772" s="1464"/>
      <c r="C772" s="1464"/>
      <c r="D772" s="1464"/>
      <c r="E772" s="1464"/>
      <c r="F772" s="1464"/>
      <c r="G772" s="1464"/>
      <c r="H772" s="1463"/>
      <c r="I772" s="1464"/>
      <c r="J772" s="1464"/>
      <c r="K772" s="1464"/>
      <c r="L772" s="1464"/>
      <c r="M772" s="1464"/>
      <c r="N772" s="1464"/>
      <c r="O772" s="1464"/>
      <c r="P772" s="1464"/>
      <c r="Q772" s="1464"/>
      <c r="R772" s="1464"/>
      <c r="S772" s="1464"/>
      <c r="T772" s="1464"/>
      <c r="U772" s="1464"/>
      <c r="V772" s="1464"/>
      <c r="W772" s="1464"/>
      <c r="X772" s="1464"/>
      <c r="Y772" s="1464"/>
      <c r="Z772" s="1464"/>
      <c r="AA772" s="1464"/>
    </row>
    <row r="773" spans="1:27" ht="14.5">
      <c r="A773" s="1464"/>
      <c r="B773" s="1464"/>
      <c r="C773" s="1464"/>
      <c r="D773" s="1464"/>
      <c r="E773" s="1464"/>
      <c r="F773" s="1464"/>
      <c r="G773" s="1464"/>
      <c r="H773" s="1463"/>
      <c r="I773" s="1464"/>
      <c r="J773" s="1464"/>
      <c r="K773" s="1464"/>
      <c r="L773" s="1464"/>
      <c r="M773" s="1464"/>
      <c r="N773" s="1464"/>
      <c r="O773" s="1464"/>
      <c r="P773" s="1464"/>
      <c r="Q773" s="1464"/>
      <c r="R773" s="1464"/>
      <c r="S773" s="1464"/>
      <c r="T773" s="1464"/>
      <c r="U773" s="1464"/>
      <c r="V773" s="1464"/>
      <c r="W773" s="1464"/>
      <c r="X773" s="1464"/>
      <c r="Y773" s="1464"/>
      <c r="Z773" s="1464"/>
      <c r="AA773" s="1464"/>
    </row>
    <row r="774" spans="1:27" ht="14.5">
      <c r="A774" s="1464"/>
      <c r="B774" s="1464"/>
      <c r="C774" s="1464"/>
      <c r="D774" s="1464"/>
      <c r="E774" s="1464"/>
      <c r="F774" s="1464"/>
      <c r="G774" s="1464"/>
      <c r="H774" s="1463"/>
      <c r="I774" s="1464"/>
      <c r="J774" s="1464"/>
      <c r="K774" s="1464"/>
      <c r="L774" s="1464"/>
      <c r="M774" s="1464"/>
      <c r="N774" s="1464"/>
      <c r="O774" s="1464"/>
      <c r="P774" s="1464"/>
      <c r="Q774" s="1464"/>
      <c r="R774" s="1464"/>
      <c r="S774" s="1464"/>
      <c r="T774" s="1464"/>
      <c r="U774" s="1464"/>
      <c r="V774" s="1464"/>
      <c r="W774" s="1464"/>
      <c r="X774" s="1464"/>
      <c r="Y774" s="1464"/>
      <c r="Z774" s="1464"/>
      <c r="AA774" s="1464"/>
    </row>
    <row r="775" spans="1:27" ht="14.5">
      <c r="A775" s="1464"/>
      <c r="B775" s="1464"/>
      <c r="C775" s="1464"/>
      <c r="D775" s="1464"/>
      <c r="E775" s="1464"/>
      <c r="F775" s="1464"/>
      <c r="G775" s="1464"/>
      <c r="H775" s="1463"/>
      <c r="I775" s="1464"/>
      <c r="J775" s="1464"/>
      <c r="K775" s="1464"/>
      <c r="L775" s="1464"/>
      <c r="M775" s="1464"/>
      <c r="N775" s="1464"/>
      <c r="O775" s="1464"/>
      <c r="P775" s="1464"/>
      <c r="Q775" s="1464"/>
      <c r="R775" s="1464"/>
      <c r="S775" s="1464"/>
      <c r="T775" s="1464"/>
      <c r="U775" s="1464"/>
      <c r="V775" s="1464"/>
      <c r="W775" s="1464"/>
      <c r="X775" s="1464"/>
      <c r="Y775" s="1464"/>
      <c r="Z775" s="1464"/>
      <c r="AA775" s="1464"/>
    </row>
    <row r="776" spans="1:27" ht="14.5">
      <c r="A776" s="1464"/>
      <c r="B776" s="1464"/>
      <c r="C776" s="1464"/>
      <c r="D776" s="1464"/>
      <c r="E776" s="1464"/>
      <c r="F776" s="1464"/>
      <c r="G776" s="1464"/>
      <c r="H776" s="1463"/>
      <c r="I776" s="1464"/>
      <c r="J776" s="1464"/>
      <c r="K776" s="1464"/>
      <c r="L776" s="1464"/>
      <c r="M776" s="1464"/>
      <c r="N776" s="1464"/>
      <c r="O776" s="1464"/>
      <c r="P776" s="1464"/>
      <c r="Q776" s="1464"/>
      <c r="R776" s="1464"/>
      <c r="S776" s="1464"/>
      <c r="T776" s="1464"/>
      <c r="U776" s="1464"/>
      <c r="V776" s="1464"/>
      <c r="W776" s="1464"/>
      <c r="X776" s="1464"/>
      <c r="Y776" s="1464"/>
      <c r="Z776" s="1464"/>
      <c r="AA776" s="1464"/>
    </row>
    <row r="777" spans="1:27" ht="14.5">
      <c r="A777" s="1464"/>
      <c r="B777" s="1464"/>
      <c r="C777" s="1464"/>
      <c r="D777" s="1464"/>
      <c r="E777" s="1464"/>
      <c r="F777" s="1464"/>
      <c r="G777" s="1464"/>
      <c r="H777" s="1463"/>
      <c r="I777" s="1464"/>
      <c r="J777" s="1464"/>
      <c r="K777" s="1464"/>
      <c r="L777" s="1464"/>
      <c r="M777" s="1464"/>
      <c r="N777" s="1464"/>
      <c r="O777" s="1464"/>
      <c r="P777" s="1464"/>
      <c r="Q777" s="1464"/>
      <c r="R777" s="1464"/>
      <c r="S777" s="1464"/>
      <c r="T777" s="1464"/>
      <c r="U777" s="1464"/>
      <c r="V777" s="1464"/>
      <c r="W777" s="1464"/>
      <c r="X777" s="1464"/>
      <c r="Y777" s="1464"/>
      <c r="Z777" s="1464"/>
      <c r="AA777" s="1464"/>
    </row>
    <row r="778" spans="1:27" ht="14.5">
      <c r="A778" s="1464"/>
      <c r="B778" s="1464"/>
      <c r="C778" s="1464"/>
      <c r="D778" s="1464"/>
      <c r="E778" s="1464"/>
      <c r="F778" s="1464"/>
      <c r="G778" s="1464"/>
      <c r="H778" s="1463"/>
      <c r="I778" s="1464"/>
      <c r="J778" s="1464"/>
      <c r="K778" s="1464"/>
      <c r="L778" s="1464"/>
      <c r="M778" s="1464"/>
      <c r="N778" s="1464"/>
      <c r="O778" s="1464"/>
      <c r="P778" s="1464"/>
      <c r="Q778" s="1464"/>
      <c r="R778" s="1464"/>
      <c r="S778" s="1464"/>
      <c r="T778" s="1464"/>
      <c r="U778" s="1464"/>
      <c r="V778" s="1464"/>
      <c r="W778" s="1464"/>
      <c r="X778" s="1464"/>
      <c r="Y778" s="1464"/>
      <c r="Z778" s="1464"/>
      <c r="AA778" s="1464"/>
    </row>
    <row r="779" spans="1:27" ht="14.5">
      <c r="A779" s="1464"/>
      <c r="B779" s="1464"/>
      <c r="C779" s="1464"/>
      <c r="D779" s="1464"/>
      <c r="E779" s="1464"/>
      <c r="F779" s="1464"/>
      <c r="G779" s="1464"/>
      <c r="H779" s="1463"/>
      <c r="I779" s="1464"/>
      <c r="J779" s="1464"/>
      <c r="K779" s="1464"/>
      <c r="L779" s="1464"/>
      <c r="M779" s="1464"/>
      <c r="N779" s="1464"/>
      <c r="O779" s="1464"/>
      <c r="P779" s="1464"/>
      <c r="Q779" s="1464"/>
      <c r="R779" s="1464"/>
      <c r="S779" s="1464"/>
      <c r="T779" s="1464"/>
      <c r="U779" s="1464"/>
      <c r="V779" s="1464"/>
      <c r="W779" s="1464"/>
      <c r="X779" s="1464"/>
      <c r="Y779" s="1464"/>
      <c r="Z779" s="1464"/>
      <c r="AA779" s="1464"/>
    </row>
    <row r="780" spans="1:27" ht="14.5">
      <c r="A780" s="1464"/>
      <c r="B780" s="1464"/>
      <c r="C780" s="1464"/>
      <c r="D780" s="1464"/>
      <c r="E780" s="1464"/>
      <c r="F780" s="1464"/>
      <c r="G780" s="1464"/>
      <c r="H780" s="1463"/>
      <c r="I780" s="1464"/>
      <c r="J780" s="1464"/>
      <c r="K780" s="1464"/>
      <c r="L780" s="1464"/>
      <c r="M780" s="1464"/>
      <c r="N780" s="1464"/>
      <c r="O780" s="1464"/>
      <c r="P780" s="1464"/>
      <c r="Q780" s="1464"/>
      <c r="R780" s="1464"/>
      <c r="S780" s="1464"/>
      <c r="T780" s="1464"/>
      <c r="U780" s="1464"/>
      <c r="V780" s="1464"/>
      <c r="W780" s="1464"/>
      <c r="X780" s="1464"/>
      <c r="Y780" s="1464"/>
      <c r="Z780" s="1464"/>
      <c r="AA780" s="1464"/>
    </row>
    <row r="781" spans="1:27" ht="14.5">
      <c r="A781" s="1464"/>
      <c r="B781" s="1464"/>
      <c r="C781" s="1464"/>
      <c r="D781" s="1464"/>
      <c r="E781" s="1464"/>
      <c r="F781" s="1464"/>
      <c r="G781" s="1464"/>
      <c r="H781" s="1463"/>
      <c r="I781" s="1464"/>
      <c r="J781" s="1464"/>
      <c r="K781" s="1464"/>
      <c r="L781" s="1464"/>
      <c r="M781" s="1464"/>
      <c r="N781" s="1464"/>
      <c r="O781" s="1464"/>
      <c r="P781" s="1464"/>
      <c r="Q781" s="1464"/>
      <c r="R781" s="1464"/>
      <c r="S781" s="1464"/>
      <c r="T781" s="1464"/>
      <c r="U781" s="1464"/>
      <c r="V781" s="1464"/>
      <c r="W781" s="1464"/>
      <c r="X781" s="1464"/>
      <c r="Y781" s="1464"/>
      <c r="Z781" s="1464"/>
      <c r="AA781" s="1464"/>
    </row>
    <row r="782" spans="1:27" ht="14.5">
      <c r="A782" s="1464"/>
      <c r="B782" s="1464"/>
      <c r="C782" s="1464"/>
      <c r="D782" s="1464"/>
      <c r="E782" s="1464"/>
      <c r="F782" s="1464"/>
      <c r="G782" s="1464"/>
      <c r="H782" s="1463"/>
      <c r="I782" s="1464"/>
      <c r="J782" s="1464"/>
      <c r="K782" s="1464"/>
      <c r="L782" s="1464"/>
      <c r="M782" s="1464"/>
      <c r="N782" s="1464"/>
      <c r="O782" s="1464"/>
      <c r="P782" s="1464"/>
      <c r="Q782" s="1464"/>
      <c r="R782" s="1464"/>
      <c r="S782" s="1464"/>
      <c r="T782" s="1464"/>
      <c r="U782" s="1464"/>
      <c r="V782" s="1464"/>
      <c r="W782" s="1464"/>
      <c r="X782" s="1464"/>
      <c r="Y782" s="1464"/>
      <c r="Z782" s="1464"/>
      <c r="AA782" s="1464"/>
    </row>
    <row r="783" spans="1:27" ht="14.5">
      <c r="A783" s="1464"/>
      <c r="B783" s="1464"/>
      <c r="C783" s="1464"/>
      <c r="D783" s="1464"/>
      <c r="E783" s="1464"/>
      <c r="F783" s="1464"/>
      <c r="G783" s="1464"/>
      <c r="H783" s="1463"/>
      <c r="I783" s="1464"/>
      <c r="J783" s="1464"/>
      <c r="K783" s="1464"/>
      <c r="L783" s="1464"/>
      <c r="M783" s="1464"/>
      <c r="N783" s="1464"/>
      <c r="O783" s="1464"/>
      <c r="P783" s="1464"/>
      <c r="Q783" s="1464"/>
      <c r="R783" s="1464"/>
      <c r="S783" s="1464"/>
      <c r="T783" s="1464"/>
      <c r="U783" s="1464"/>
      <c r="V783" s="1464"/>
      <c r="W783" s="1464"/>
      <c r="X783" s="1464"/>
      <c r="Y783" s="1464"/>
      <c r="Z783" s="1464"/>
      <c r="AA783" s="1464"/>
    </row>
    <row r="784" spans="1:27" ht="14.5">
      <c r="A784" s="1464"/>
      <c r="B784" s="1464"/>
      <c r="C784" s="1464"/>
      <c r="D784" s="1464"/>
      <c r="E784" s="1464"/>
      <c r="F784" s="1464"/>
      <c r="G784" s="1464"/>
      <c r="H784" s="1463"/>
      <c r="I784" s="1464"/>
      <c r="J784" s="1464"/>
      <c r="K784" s="1464"/>
      <c r="L784" s="1464"/>
      <c r="M784" s="1464"/>
      <c r="N784" s="1464"/>
      <c r="O784" s="1464"/>
      <c r="P784" s="1464"/>
      <c r="Q784" s="1464"/>
      <c r="R784" s="1464"/>
      <c r="S784" s="1464"/>
      <c r="T784" s="1464"/>
      <c r="U784" s="1464"/>
      <c r="V784" s="1464"/>
      <c r="W784" s="1464"/>
      <c r="X784" s="1464"/>
      <c r="Y784" s="1464"/>
      <c r="Z784" s="1464"/>
      <c r="AA784" s="1464"/>
    </row>
    <row r="785" spans="1:27" ht="14.5">
      <c r="A785" s="1464"/>
      <c r="B785" s="1464"/>
      <c r="C785" s="1464"/>
      <c r="D785" s="1464"/>
      <c r="E785" s="1464"/>
      <c r="F785" s="1464"/>
      <c r="G785" s="1464"/>
      <c r="H785" s="1463"/>
      <c r="I785" s="1464"/>
      <c r="J785" s="1464"/>
      <c r="K785" s="1464"/>
      <c r="L785" s="1464"/>
      <c r="M785" s="1464"/>
      <c r="N785" s="1464"/>
      <c r="O785" s="1464"/>
      <c r="P785" s="1464"/>
      <c r="Q785" s="1464"/>
      <c r="R785" s="1464"/>
      <c r="S785" s="1464"/>
      <c r="T785" s="1464"/>
      <c r="U785" s="1464"/>
      <c r="V785" s="1464"/>
      <c r="W785" s="1464"/>
      <c r="X785" s="1464"/>
      <c r="Y785" s="1464"/>
      <c r="Z785" s="1464"/>
      <c r="AA785" s="1464"/>
    </row>
    <row r="786" spans="1:27" ht="14.5">
      <c r="A786" s="1464"/>
      <c r="B786" s="1464"/>
      <c r="C786" s="1464"/>
      <c r="D786" s="1464"/>
      <c r="E786" s="1464"/>
      <c r="F786" s="1464"/>
      <c r="G786" s="1464"/>
      <c r="H786" s="1463"/>
      <c r="I786" s="1464"/>
      <c r="J786" s="1464"/>
      <c r="K786" s="1464"/>
      <c r="L786" s="1464"/>
      <c r="M786" s="1464"/>
      <c r="N786" s="1464"/>
      <c r="O786" s="1464"/>
      <c r="P786" s="1464"/>
      <c r="Q786" s="1464"/>
      <c r="R786" s="1464"/>
      <c r="S786" s="1464"/>
      <c r="T786" s="1464"/>
      <c r="U786" s="1464"/>
      <c r="V786" s="1464"/>
      <c r="W786" s="1464"/>
      <c r="X786" s="1464"/>
      <c r="Y786" s="1464"/>
      <c r="Z786" s="1464"/>
      <c r="AA786" s="1464"/>
    </row>
    <row r="787" spans="1:27" ht="14.5">
      <c r="A787" s="1464"/>
      <c r="B787" s="1464"/>
      <c r="C787" s="1464"/>
      <c r="D787" s="1464"/>
      <c r="E787" s="1464"/>
      <c r="F787" s="1464"/>
      <c r="G787" s="1464"/>
      <c r="H787" s="1463"/>
      <c r="I787" s="1464"/>
      <c r="J787" s="1464"/>
      <c r="K787" s="1464"/>
      <c r="L787" s="1464"/>
      <c r="M787" s="1464"/>
      <c r="N787" s="1464"/>
      <c r="O787" s="1464"/>
      <c r="P787" s="1464"/>
      <c r="Q787" s="1464"/>
      <c r="R787" s="1464"/>
      <c r="S787" s="1464"/>
      <c r="T787" s="1464"/>
      <c r="U787" s="1464"/>
      <c r="V787" s="1464"/>
      <c r="W787" s="1464"/>
      <c r="X787" s="1464"/>
      <c r="Y787" s="1464"/>
      <c r="Z787" s="1464"/>
      <c r="AA787" s="1464"/>
    </row>
    <row r="788" spans="1:27" ht="14.5">
      <c r="A788" s="1464"/>
      <c r="B788" s="1464"/>
      <c r="C788" s="1464"/>
      <c r="D788" s="1464"/>
      <c r="E788" s="1464"/>
      <c r="F788" s="1464"/>
      <c r="G788" s="1464"/>
      <c r="H788" s="1463"/>
      <c r="I788" s="1464"/>
      <c r="J788" s="1464"/>
      <c r="K788" s="1464"/>
      <c r="L788" s="1464"/>
      <c r="M788" s="1464"/>
      <c r="N788" s="1464"/>
      <c r="O788" s="1464"/>
      <c r="P788" s="1464"/>
      <c r="Q788" s="1464"/>
      <c r="R788" s="1464"/>
      <c r="S788" s="1464"/>
      <c r="T788" s="1464"/>
      <c r="U788" s="1464"/>
      <c r="V788" s="1464"/>
      <c r="W788" s="1464"/>
      <c r="X788" s="1464"/>
      <c r="Y788" s="1464"/>
      <c r="Z788" s="1464"/>
      <c r="AA788" s="1464"/>
    </row>
    <row r="789" spans="1:27" ht="14.5">
      <c r="A789" s="1464"/>
      <c r="B789" s="1464"/>
      <c r="C789" s="1464"/>
      <c r="D789" s="1464"/>
      <c r="E789" s="1464"/>
      <c r="F789" s="1464"/>
      <c r="G789" s="1464"/>
      <c r="H789" s="1463"/>
      <c r="I789" s="1464"/>
      <c r="J789" s="1464"/>
      <c r="K789" s="1464"/>
      <c r="L789" s="1464"/>
      <c r="M789" s="1464"/>
      <c r="N789" s="1464"/>
      <c r="O789" s="1464"/>
      <c r="P789" s="1464"/>
      <c r="Q789" s="1464"/>
      <c r="R789" s="1464"/>
      <c r="S789" s="1464"/>
      <c r="T789" s="1464"/>
      <c r="U789" s="1464"/>
      <c r="V789" s="1464"/>
      <c r="W789" s="1464"/>
      <c r="X789" s="1464"/>
      <c r="Y789" s="1464"/>
      <c r="Z789" s="1464"/>
      <c r="AA789" s="1464"/>
    </row>
    <row r="790" spans="1:27" ht="14.5">
      <c r="A790" s="1464"/>
      <c r="B790" s="1464"/>
      <c r="C790" s="1464"/>
      <c r="D790" s="1464"/>
      <c r="E790" s="1464"/>
      <c r="F790" s="1464"/>
      <c r="G790" s="1464"/>
      <c r="H790" s="1463"/>
      <c r="I790" s="1464"/>
      <c r="J790" s="1464"/>
      <c r="K790" s="1464"/>
      <c r="L790" s="1464"/>
      <c r="M790" s="1464"/>
      <c r="N790" s="1464"/>
      <c r="O790" s="1464"/>
      <c r="P790" s="1464"/>
      <c r="Q790" s="1464"/>
      <c r="R790" s="1464"/>
      <c r="S790" s="1464"/>
      <c r="T790" s="1464"/>
      <c r="U790" s="1464"/>
      <c r="V790" s="1464"/>
      <c r="W790" s="1464"/>
      <c r="X790" s="1464"/>
      <c r="Y790" s="1464"/>
      <c r="Z790" s="1464"/>
      <c r="AA790" s="1464"/>
    </row>
    <row r="791" spans="1:27" ht="14.5">
      <c r="A791" s="1464"/>
      <c r="B791" s="1464"/>
      <c r="C791" s="1464"/>
      <c r="D791" s="1464"/>
      <c r="E791" s="1464"/>
      <c r="F791" s="1464"/>
      <c r="G791" s="1464"/>
      <c r="H791" s="1463"/>
      <c r="I791" s="1464"/>
      <c r="J791" s="1464"/>
      <c r="K791" s="1464"/>
      <c r="L791" s="1464"/>
      <c r="M791" s="1464"/>
      <c r="N791" s="1464"/>
      <c r="O791" s="1464"/>
      <c r="P791" s="1464"/>
      <c r="Q791" s="1464"/>
      <c r="R791" s="1464"/>
      <c r="S791" s="1464"/>
      <c r="T791" s="1464"/>
      <c r="U791" s="1464"/>
      <c r="V791" s="1464"/>
      <c r="W791" s="1464"/>
      <c r="X791" s="1464"/>
      <c r="Y791" s="1464"/>
      <c r="Z791" s="1464"/>
      <c r="AA791" s="1464"/>
    </row>
    <row r="792" spans="1:27" ht="14.5">
      <c r="A792" s="1464"/>
      <c r="B792" s="1464"/>
      <c r="C792" s="1464"/>
      <c r="D792" s="1464"/>
      <c r="E792" s="1464"/>
      <c r="F792" s="1464"/>
      <c r="G792" s="1464"/>
      <c r="H792" s="1463"/>
      <c r="I792" s="1464"/>
      <c r="J792" s="1464"/>
      <c r="K792" s="1464"/>
      <c r="L792" s="1464"/>
      <c r="M792" s="1464"/>
      <c r="N792" s="1464"/>
      <c r="O792" s="1464"/>
      <c r="P792" s="1464"/>
      <c r="Q792" s="1464"/>
      <c r="R792" s="1464"/>
      <c r="S792" s="1464"/>
      <c r="T792" s="1464"/>
      <c r="U792" s="1464"/>
      <c r="V792" s="1464"/>
      <c r="W792" s="1464"/>
      <c r="X792" s="1464"/>
      <c r="Y792" s="1464"/>
      <c r="Z792" s="1464"/>
      <c r="AA792" s="1464"/>
    </row>
    <row r="793" spans="1:27" ht="14.5">
      <c r="A793" s="1464"/>
      <c r="B793" s="1464"/>
      <c r="C793" s="1464"/>
      <c r="D793" s="1464"/>
      <c r="E793" s="1464"/>
      <c r="F793" s="1464"/>
      <c r="G793" s="1464"/>
      <c r="H793" s="1463"/>
      <c r="I793" s="1464"/>
      <c r="J793" s="1464"/>
      <c r="K793" s="1464"/>
      <c r="L793" s="1464"/>
      <c r="M793" s="1464"/>
      <c r="N793" s="1464"/>
      <c r="O793" s="1464"/>
      <c r="P793" s="1464"/>
      <c r="Q793" s="1464"/>
      <c r="R793" s="1464"/>
      <c r="S793" s="1464"/>
      <c r="T793" s="1464"/>
      <c r="U793" s="1464"/>
      <c r="V793" s="1464"/>
      <c r="W793" s="1464"/>
      <c r="X793" s="1464"/>
      <c r="Y793" s="1464"/>
      <c r="Z793" s="1464"/>
      <c r="AA793" s="1464"/>
    </row>
    <row r="794" spans="1:27" ht="14.5">
      <c r="A794" s="1464"/>
      <c r="B794" s="1464"/>
      <c r="C794" s="1464"/>
      <c r="D794" s="1464"/>
      <c r="E794" s="1464"/>
      <c r="F794" s="1464"/>
      <c r="G794" s="1464"/>
      <c r="H794" s="1463"/>
      <c r="I794" s="1464"/>
      <c r="J794" s="1464"/>
      <c r="K794" s="1464"/>
      <c r="L794" s="1464"/>
      <c r="M794" s="1464"/>
      <c r="N794" s="1464"/>
      <c r="O794" s="1464"/>
      <c r="P794" s="1464"/>
      <c r="Q794" s="1464"/>
      <c r="R794" s="1464"/>
      <c r="S794" s="1464"/>
      <c r="T794" s="1464"/>
      <c r="U794" s="1464"/>
      <c r="V794" s="1464"/>
      <c r="W794" s="1464"/>
      <c r="X794" s="1464"/>
      <c r="Y794" s="1464"/>
      <c r="Z794" s="1464"/>
      <c r="AA794" s="1464"/>
    </row>
    <row r="795" spans="1:27" ht="14.5">
      <c r="A795" s="1464"/>
      <c r="B795" s="1464"/>
      <c r="C795" s="1464"/>
      <c r="D795" s="1464"/>
      <c r="E795" s="1464"/>
      <c r="F795" s="1464"/>
      <c r="G795" s="1464"/>
      <c r="H795" s="1463"/>
      <c r="I795" s="1464"/>
      <c r="J795" s="1464"/>
      <c r="K795" s="1464"/>
      <c r="L795" s="1464"/>
      <c r="M795" s="1464"/>
      <c r="N795" s="1464"/>
      <c r="O795" s="1464"/>
      <c r="P795" s="1464"/>
      <c r="Q795" s="1464"/>
      <c r="R795" s="1464"/>
      <c r="S795" s="1464"/>
      <c r="T795" s="1464"/>
      <c r="U795" s="1464"/>
      <c r="V795" s="1464"/>
      <c r="W795" s="1464"/>
      <c r="X795" s="1464"/>
      <c r="Y795" s="1464"/>
      <c r="Z795" s="1464"/>
      <c r="AA795" s="1464"/>
    </row>
    <row r="796" spans="1:27" ht="14.5">
      <c r="A796" s="1464"/>
      <c r="B796" s="1464"/>
      <c r="C796" s="1464"/>
      <c r="D796" s="1464"/>
      <c r="E796" s="1464"/>
      <c r="F796" s="1464"/>
      <c r="G796" s="1464"/>
      <c r="H796" s="1463"/>
      <c r="I796" s="1464"/>
      <c r="J796" s="1464"/>
      <c r="K796" s="1464"/>
      <c r="L796" s="1464"/>
      <c r="M796" s="1464"/>
      <c r="N796" s="1464"/>
      <c r="O796" s="1464"/>
      <c r="P796" s="1464"/>
      <c r="Q796" s="1464"/>
      <c r="R796" s="1464"/>
      <c r="S796" s="1464"/>
      <c r="T796" s="1464"/>
      <c r="U796" s="1464"/>
      <c r="V796" s="1464"/>
      <c r="W796" s="1464"/>
      <c r="X796" s="1464"/>
      <c r="Y796" s="1464"/>
      <c r="Z796" s="1464"/>
      <c r="AA796" s="1464"/>
    </row>
    <row r="797" spans="1:27" ht="14.5">
      <c r="A797" s="1464"/>
      <c r="B797" s="1464"/>
      <c r="C797" s="1464"/>
      <c r="D797" s="1464"/>
      <c r="E797" s="1464"/>
      <c r="F797" s="1464"/>
      <c r="G797" s="1464"/>
      <c r="H797" s="1463"/>
      <c r="I797" s="1464"/>
      <c r="J797" s="1464"/>
      <c r="K797" s="1464"/>
      <c r="L797" s="1464"/>
      <c r="M797" s="1464"/>
      <c r="N797" s="1464"/>
      <c r="O797" s="1464"/>
      <c r="P797" s="1464"/>
      <c r="Q797" s="1464"/>
      <c r="R797" s="1464"/>
      <c r="S797" s="1464"/>
      <c r="T797" s="1464"/>
      <c r="U797" s="1464"/>
      <c r="V797" s="1464"/>
      <c r="W797" s="1464"/>
      <c r="X797" s="1464"/>
      <c r="Y797" s="1464"/>
      <c r="Z797" s="1464"/>
      <c r="AA797" s="1464"/>
    </row>
    <row r="798" spans="1:27" ht="14.5">
      <c r="A798" s="1464"/>
      <c r="B798" s="1464"/>
      <c r="C798" s="1464"/>
      <c r="D798" s="1464"/>
      <c r="E798" s="1464"/>
      <c r="F798" s="1464"/>
      <c r="G798" s="1464"/>
      <c r="H798" s="1463"/>
      <c r="I798" s="1464"/>
      <c r="J798" s="1464"/>
      <c r="K798" s="1464"/>
      <c r="L798" s="1464"/>
      <c r="M798" s="1464"/>
      <c r="N798" s="1464"/>
      <c r="O798" s="1464"/>
      <c r="P798" s="1464"/>
      <c r="Q798" s="1464"/>
      <c r="R798" s="1464"/>
      <c r="S798" s="1464"/>
      <c r="T798" s="1464"/>
      <c r="U798" s="1464"/>
      <c r="V798" s="1464"/>
      <c r="W798" s="1464"/>
      <c r="X798" s="1464"/>
      <c r="Y798" s="1464"/>
      <c r="Z798" s="1464"/>
      <c r="AA798" s="1464"/>
    </row>
    <row r="799" spans="1:27" ht="14.5">
      <c r="A799" s="1464"/>
      <c r="B799" s="1464"/>
      <c r="C799" s="1464"/>
      <c r="D799" s="1464"/>
      <c r="E799" s="1464"/>
      <c r="F799" s="1464"/>
      <c r="G799" s="1464"/>
      <c r="H799" s="1463"/>
      <c r="I799" s="1464"/>
      <c r="J799" s="1464"/>
      <c r="K799" s="1464"/>
      <c r="L799" s="1464"/>
      <c r="M799" s="1464"/>
      <c r="N799" s="1464"/>
      <c r="O799" s="1464"/>
      <c r="P799" s="1464"/>
      <c r="Q799" s="1464"/>
      <c r="R799" s="1464"/>
      <c r="S799" s="1464"/>
      <c r="T799" s="1464"/>
      <c r="U799" s="1464"/>
      <c r="V799" s="1464"/>
      <c r="W799" s="1464"/>
      <c r="X799" s="1464"/>
      <c r="Y799" s="1464"/>
      <c r="Z799" s="1464"/>
      <c r="AA799" s="1464"/>
    </row>
    <row r="800" spans="1:27" ht="14.5">
      <c r="A800" s="1464"/>
      <c r="B800" s="1464"/>
      <c r="C800" s="1464"/>
      <c r="D800" s="1464"/>
      <c r="E800" s="1464"/>
      <c r="F800" s="1464"/>
      <c r="G800" s="1464"/>
      <c r="H800" s="1463"/>
      <c r="I800" s="1464"/>
      <c r="J800" s="1464"/>
      <c r="K800" s="1464"/>
      <c r="L800" s="1464"/>
      <c r="M800" s="1464"/>
      <c r="N800" s="1464"/>
      <c r="O800" s="1464"/>
      <c r="P800" s="1464"/>
      <c r="Q800" s="1464"/>
      <c r="R800" s="1464"/>
      <c r="S800" s="1464"/>
      <c r="T800" s="1464"/>
      <c r="U800" s="1464"/>
      <c r="V800" s="1464"/>
      <c r="W800" s="1464"/>
      <c r="X800" s="1464"/>
      <c r="Y800" s="1464"/>
      <c r="Z800" s="1464"/>
      <c r="AA800" s="1464"/>
    </row>
    <row r="801" spans="1:27" ht="14.5">
      <c r="A801" s="1464"/>
      <c r="B801" s="1464"/>
      <c r="C801" s="1464"/>
      <c r="D801" s="1464"/>
      <c r="E801" s="1464"/>
      <c r="F801" s="1464"/>
      <c r="G801" s="1464"/>
      <c r="H801" s="1463"/>
      <c r="I801" s="1464"/>
      <c r="J801" s="1464"/>
      <c r="K801" s="1464"/>
      <c r="L801" s="1464"/>
      <c r="M801" s="1464"/>
      <c r="N801" s="1464"/>
      <c r="O801" s="1464"/>
      <c r="P801" s="1464"/>
      <c r="Q801" s="1464"/>
      <c r="R801" s="1464"/>
      <c r="S801" s="1464"/>
      <c r="T801" s="1464"/>
      <c r="U801" s="1464"/>
      <c r="V801" s="1464"/>
      <c r="W801" s="1464"/>
      <c r="X801" s="1464"/>
      <c r="Y801" s="1464"/>
      <c r="Z801" s="1464"/>
      <c r="AA801" s="1464"/>
    </row>
    <row r="802" spans="1:27" ht="14.5">
      <c r="A802" s="1464"/>
      <c r="B802" s="1464"/>
      <c r="C802" s="1464"/>
      <c r="D802" s="1464"/>
      <c r="E802" s="1464"/>
      <c r="F802" s="1464"/>
      <c r="G802" s="1464"/>
      <c r="H802" s="1463"/>
      <c r="I802" s="1464"/>
      <c r="J802" s="1464"/>
      <c r="K802" s="1464"/>
      <c r="L802" s="1464"/>
      <c r="M802" s="1464"/>
      <c r="N802" s="1464"/>
      <c r="O802" s="1464"/>
      <c r="P802" s="1464"/>
      <c r="Q802" s="1464"/>
      <c r="R802" s="1464"/>
      <c r="S802" s="1464"/>
      <c r="T802" s="1464"/>
      <c r="U802" s="1464"/>
      <c r="V802" s="1464"/>
      <c r="W802" s="1464"/>
      <c r="X802" s="1464"/>
      <c r="Y802" s="1464"/>
      <c r="Z802" s="1464"/>
      <c r="AA802" s="1464"/>
    </row>
    <row r="803" spans="1:27" ht="14.5">
      <c r="A803" s="1464"/>
      <c r="B803" s="1464"/>
      <c r="C803" s="1464"/>
      <c r="D803" s="1464"/>
      <c r="E803" s="1464"/>
      <c r="F803" s="1464"/>
      <c r="G803" s="1464"/>
      <c r="H803" s="1463"/>
      <c r="I803" s="1464"/>
      <c r="J803" s="1464"/>
      <c r="K803" s="1464"/>
      <c r="L803" s="1464"/>
      <c r="M803" s="1464"/>
      <c r="N803" s="1464"/>
      <c r="O803" s="1464"/>
      <c r="P803" s="1464"/>
      <c r="Q803" s="1464"/>
      <c r="R803" s="1464"/>
      <c r="S803" s="1464"/>
      <c r="T803" s="1464"/>
      <c r="U803" s="1464"/>
      <c r="V803" s="1464"/>
      <c r="W803" s="1464"/>
      <c r="X803" s="1464"/>
      <c r="Y803" s="1464"/>
      <c r="Z803" s="1464"/>
      <c r="AA803" s="1464"/>
    </row>
    <row r="804" spans="1:27" ht="14.5">
      <c r="A804" s="1464"/>
      <c r="B804" s="1464"/>
      <c r="C804" s="1464"/>
      <c r="D804" s="1464"/>
      <c r="E804" s="1464"/>
      <c r="F804" s="1464"/>
      <c r="G804" s="1464"/>
      <c r="H804" s="1463"/>
      <c r="I804" s="1464"/>
      <c r="J804" s="1464"/>
      <c r="K804" s="1464"/>
      <c r="L804" s="1464"/>
      <c r="M804" s="1464"/>
      <c r="N804" s="1464"/>
      <c r="O804" s="1464"/>
      <c r="P804" s="1464"/>
      <c r="Q804" s="1464"/>
      <c r="R804" s="1464"/>
      <c r="S804" s="1464"/>
      <c r="T804" s="1464"/>
      <c r="U804" s="1464"/>
      <c r="V804" s="1464"/>
      <c r="W804" s="1464"/>
      <c r="X804" s="1464"/>
      <c r="Y804" s="1464"/>
      <c r="Z804" s="1464"/>
      <c r="AA804" s="1464"/>
    </row>
    <row r="805" spans="1:27" ht="14.5">
      <c r="A805" s="1464"/>
      <c r="B805" s="1464"/>
      <c r="C805" s="1464"/>
      <c r="D805" s="1464"/>
      <c r="E805" s="1464"/>
      <c r="F805" s="1464"/>
      <c r="G805" s="1464"/>
      <c r="H805" s="1463"/>
      <c r="I805" s="1464"/>
      <c r="J805" s="1464"/>
      <c r="K805" s="1464"/>
      <c r="L805" s="1464"/>
      <c r="M805" s="1464"/>
      <c r="N805" s="1464"/>
      <c r="O805" s="1464"/>
      <c r="P805" s="1464"/>
      <c r="Q805" s="1464"/>
      <c r="R805" s="1464"/>
      <c r="S805" s="1464"/>
      <c r="T805" s="1464"/>
      <c r="U805" s="1464"/>
      <c r="V805" s="1464"/>
      <c r="W805" s="1464"/>
      <c r="X805" s="1464"/>
      <c r="Y805" s="1464"/>
      <c r="Z805" s="1464"/>
      <c r="AA805" s="1464"/>
    </row>
    <row r="806" spans="1:27" ht="14.5">
      <c r="A806" s="1464"/>
      <c r="B806" s="1464"/>
      <c r="C806" s="1464"/>
      <c r="D806" s="1464"/>
      <c r="E806" s="1464"/>
      <c r="F806" s="1464"/>
      <c r="G806" s="1464"/>
      <c r="H806" s="1463"/>
      <c r="I806" s="1464"/>
      <c r="J806" s="1464"/>
      <c r="K806" s="1464"/>
      <c r="L806" s="1464"/>
      <c r="M806" s="1464"/>
      <c r="N806" s="1464"/>
      <c r="O806" s="1464"/>
      <c r="P806" s="1464"/>
      <c r="Q806" s="1464"/>
      <c r="R806" s="1464"/>
      <c r="S806" s="1464"/>
      <c r="T806" s="1464"/>
      <c r="U806" s="1464"/>
      <c r="V806" s="1464"/>
      <c r="W806" s="1464"/>
      <c r="X806" s="1464"/>
      <c r="Y806" s="1464"/>
      <c r="Z806" s="1464"/>
      <c r="AA806" s="1464"/>
    </row>
    <row r="807" spans="1:27" ht="14.5">
      <c r="A807" s="1464"/>
      <c r="B807" s="1464"/>
      <c r="C807" s="1464"/>
      <c r="D807" s="1464"/>
      <c r="E807" s="1464"/>
      <c r="F807" s="1464"/>
      <c r="G807" s="1464"/>
      <c r="H807" s="1463"/>
      <c r="I807" s="1464"/>
      <c r="J807" s="1464"/>
      <c r="K807" s="1464"/>
      <c r="L807" s="1464"/>
      <c r="M807" s="1464"/>
      <c r="N807" s="1464"/>
      <c r="O807" s="1464"/>
      <c r="P807" s="1464"/>
      <c r="Q807" s="1464"/>
      <c r="R807" s="1464"/>
      <c r="S807" s="1464"/>
      <c r="T807" s="1464"/>
      <c r="U807" s="1464"/>
      <c r="V807" s="1464"/>
      <c r="W807" s="1464"/>
      <c r="X807" s="1464"/>
      <c r="Y807" s="1464"/>
      <c r="Z807" s="1464"/>
      <c r="AA807" s="1464"/>
    </row>
    <row r="808" spans="1:27" ht="14.5">
      <c r="A808" s="1464"/>
      <c r="B808" s="1464"/>
      <c r="C808" s="1464"/>
      <c r="D808" s="1464"/>
      <c r="E808" s="1464"/>
      <c r="F808" s="1464"/>
      <c r="G808" s="1464"/>
      <c r="H808" s="1463"/>
      <c r="I808" s="1464"/>
      <c r="J808" s="1464"/>
      <c r="K808" s="1464"/>
      <c r="L808" s="1464"/>
      <c r="M808" s="1464"/>
      <c r="N808" s="1464"/>
      <c r="O808" s="1464"/>
      <c r="P808" s="1464"/>
      <c r="Q808" s="1464"/>
      <c r="R808" s="1464"/>
      <c r="S808" s="1464"/>
      <c r="T808" s="1464"/>
      <c r="U808" s="1464"/>
      <c r="V808" s="1464"/>
      <c r="W808" s="1464"/>
      <c r="X808" s="1464"/>
      <c r="Y808" s="1464"/>
      <c r="Z808" s="1464"/>
      <c r="AA808" s="1464"/>
    </row>
    <row r="809" spans="1:27" ht="14.5">
      <c r="A809" s="1464"/>
      <c r="B809" s="1464"/>
      <c r="C809" s="1464"/>
      <c r="D809" s="1464"/>
      <c r="E809" s="1464"/>
      <c r="F809" s="1464"/>
      <c r="G809" s="1464"/>
      <c r="H809" s="1463"/>
      <c r="I809" s="1464"/>
      <c r="J809" s="1464"/>
      <c r="K809" s="1464"/>
      <c r="L809" s="1464"/>
      <c r="M809" s="1464"/>
      <c r="N809" s="1464"/>
      <c r="O809" s="1464"/>
      <c r="P809" s="1464"/>
      <c r="Q809" s="1464"/>
      <c r="R809" s="1464"/>
      <c r="S809" s="1464"/>
      <c r="T809" s="1464"/>
      <c r="U809" s="1464"/>
      <c r="V809" s="1464"/>
      <c r="W809" s="1464"/>
      <c r="X809" s="1464"/>
      <c r="Y809" s="1464"/>
      <c r="Z809" s="1464"/>
      <c r="AA809" s="1464"/>
    </row>
    <row r="810" spans="1:27" ht="14.5">
      <c r="A810" s="1464"/>
      <c r="B810" s="1464"/>
      <c r="C810" s="1464"/>
      <c r="D810" s="1464"/>
      <c r="E810" s="1464"/>
      <c r="F810" s="1464"/>
      <c r="G810" s="1464"/>
      <c r="H810" s="1463"/>
      <c r="I810" s="1464"/>
      <c r="J810" s="1464"/>
      <c r="K810" s="1464"/>
      <c r="L810" s="1464"/>
      <c r="M810" s="1464"/>
      <c r="N810" s="1464"/>
      <c r="O810" s="1464"/>
      <c r="P810" s="1464"/>
      <c r="Q810" s="1464"/>
      <c r="R810" s="1464"/>
      <c r="S810" s="1464"/>
      <c r="T810" s="1464"/>
      <c r="U810" s="1464"/>
      <c r="V810" s="1464"/>
      <c r="W810" s="1464"/>
      <c r="X810" s="1464"/>
      <c r="Y810" s="1464"/>
      <c r="Z810" s="1464"/>
      <c r="AA810" s="1464"/>
    </row>
    <row r="811" spans="1:27" ht="14.5">
      <c r="A811" s="1464"/>
      <c r="B811" s="1464"/>
      <c r="C811" s="1464"/>
      <c r="D811" s="1464"/>
      <c r="E811" s="1464"/>
      <c r="F811" s="1464"/>
      <c r="G811" s="1464"/>
      <c r="H811" s="1463"/>
      <c r="I811" s="1464"/>
      <c r="J811" s="1464"/>
      <c r="K811" s="1464"/>
      <c r="L811" s="1464"/>
      <c r="M811" s="1464"/>
      <c r="N811" s="1464"/>
      <c r="O811" s="1464"/>
      <c r="P811" s="1464"/>
      <c r="Q811" s="1464"/>
      <c r="R811" s="1464"/>
      <c r="S811" s="1464"/>
      <c r="T811" s="1464"/>
      <c r="U811" s="1464"/>
      <c r="V811" s="1464"/>
      <c r="W811" s="1464"/>
      <c r="X811" s="1464"/>
      <c r="Y811" s="1464"/>
      <c r="Z811" s="1464"/>
      <c r="AA811" s="1464"/>
    </row>
    <row r="812" spans="1:27" ht="14.5">
      <c r="A812" s="1464"/>
      <c r="B812" s="1464"/>
      <c r="C812" s="1464"/>
      <c r="D812" s="1464"/>
      <c r="E812" s="1464"/>
      <c r="F812" s="1464"/>
      <c r="G812" s="1464"/>
      <c r="H812" s="1463"/>
      <c r="I812" s="1464"/>
      <c r="J812" s="1464"/>
      <c r="K812" s="1464"/>
      <c r="L812" s="1464"/>
      <c r="M812" s="1464"/>
      <c r="N812" s="1464"/>
      <c r="O812" s="1464"/>
      <c r="P812" s="1464"/>
      <c r="Q812" s="1464"/>
      <c r="R812" s="1464"/>
      <c r="S812" s="1464"/>
      <c r="T812" s="1464"/>
      <c r="U812" s="1464"/>
      <c r="V812" s="1464"/>
      <c r="W812" s="1464"/>
      <c r="X812" s="1464"/>
      <c r="Y812" s="1464"/>
      <c r="Z812" s="1464"/>
      <c r="AA812" s="1464"/>
    </row>
    <row r="813" spans="1:27" ht="14.5">
      <c r="A813" s="1464"/>
      <c r="B813" s="1464"/>
      <c r="C813" s="1464"/>
      <c r="D813" s="1464"/>
      <c r="E813" s="1464"/>
      <c r="F813" s="1464"/>
      <c r="G813" s="1464"/>
      <c r="H813" s="1463"/>
      <c r="I813" s="1464"/>
      <c r="J813" s="1464"/>
      <c r="K813" s="1464"/>
      <c r="L813" s="1464"/>
      <c r="M813" s="1464"/>
      <c r="N813" s="1464"/>
      <c r="O813" s="1464"/>
      <c r="P813" s="1464"/>
      <c r="Q813" s="1464"/>
      <c r="R813" s="1464"/>
      <c r="S813" s="1464"/>
      <c r="T813" s="1464"/>
      <c r="U813" s="1464"/>
      <c r="V813" s="1464"/>
      <c r="W813" s="1464"/>
      <c r="X813" s="1464"/>
      <c r="Y813" s="1464"/>
      <c r="Z813" s="1464"/>
      <c r="AA813" s="1464"/>
    </row>
    <row r="814" spans="1:27" ht="14.5">
      <c r="A814" s="1464"/>
      <c r="B814" s="1464"/>
      <c r="C814" s="1464"/>
      <c r="D814" s="1464"/>
      <c r="E814" s="1464"/>
      <c r="F814" s="1464"/>
      <c r="G814" s="1464"/>
      <c r="H814" s="1463"/>
      <c r="I814" s="1464"/>
      <c r="J814" s="1464"/>
      <c r="K814" s="1464"/>
      <c r="L814" s="1464"/>
      <c r="M814" s="1464"/>
      <c r="N814" s="1464"/>
      <c r="O814" s="1464"/>
      <c r="P814" s="1464"/>
      <c r="Q814" s="1464"/>
      <c r="R814" s="1464"/>
      <c r="S814" s="1464"/>
      <c r="T814" s="1464"/>
      <c r="U814" s="1464"/>
      <c r="V814" s="1464"/>
      <c r="W814" s="1464"/>
      <c r="X814" s="1464"/>
      <c r="Y814" s="1464"/>
      <c r="Z814" s="1464"/>
      <c r="AA814" s="1464"/>
    </row>
    <row r="815" spans="1:27" ht="14.5">
      <c r="A815" s="1464"/>
      <c r="B815" s="1464"/>
      <c r="C815" s="1464"/>
      <c r="D815" s="1464"/>
      <c r="E815" s="1464"/>
      <c r="F815" s="1464"/>
      <c r="G815" s="1464"/>
      <c r="H815" s="1463"/>
      <c r="I815" s="1464"/>
      <c r="J815" s="1464"/>
      <c r="K815" s="1464"/>
      <c r="L815" s="1464"/>
      <c r="M815" s="1464"/>
      <c r="N815" s="1464"/>
      <c r="O815" s="1464"/>
      <c r="P815" s="1464"/>
      <c r="Q815" s="1464"/>
      <c r="R815" s="1464"/>
      <c r="S815" s="1464"/>
      <c r="T815" s="1464"/>
      <c r="U815" s="1464"/>
      <c r="V815" s="1464"/>
      <c r="W815" s="1464"/>
      <c r="X815" s="1464"/>
      <c r="Y815" s="1464"/>
      <c r="Z815" s="1464"/>
      <c r="AA815" s="1464"/>
    </row>
    <row r="816" spans="1:27" ht="14.5">
      <c r="A816" s="1464"/>
      <c r="B816" s="1464"/>
      <c r="C816" s="1464"/>
      <c r="D816" s="1464"/>
      <c r="E816" s="1464"/>
      <c r="F816" s="1464"/>
      <c r="G816" s="1464"/>
      <c r="H816" s="1463"/>
      <c r="I816" s="1464"/>
      <c r="J816" s="1464"/>
      <c r="K816" s="1464"/>
      <c r="L816" s="1464"/>
      <c r="M816" s="1464"/>
      <c r="N816" s="1464"/>
      <c r="O816" s="1464"/>
      <c r="P816" s="1464"/>
      <c r="Q816" s="1464"/>
      <c r="R816" s="1464"/>
      <c r="S816" s="1464"/>
      <c r="T816" s="1464"/>
      <c r="U816" s="1464"/>
      <c r="V816" s="1464"/>
      <c r="W816" s="1464"/>
      <c r="X816" s="1464"/>
      <c r="Y816" s="1464"/>
      <c r="Z816" s="1464"/>
      <c r="AA816" s="1464"/>
    </row>
    <row r="817" spans="1:27" ht="14.5">
      <c r="A817" s="1464"/>
      <c r="B817" s="1464"/>
      <c r="C817" s="1464"/>
      <c r="D817" s="1464"/>
      <c r="E817" s="1464"/>
      <c r="F817" s="1464"/>
      <c r="G817" s="1464"/>
      <c r="H817" s="1463"/>
      <c r="I817" s="1464"/>
      <c r="J817" s="1464"/>
      <c r="K817" s="1464"/>
      <c r="L817" s="1464"/>
      <c r="M817" s="1464"/>
      <c r="N817" s="1464"/>
      <c r="O817" s="1464"/>
      <c r="P817" s="1464"/>
      <c r="Q817" s="1464"/>
      <c r="R817" s="1464"/>
      <c r="S817" s="1464"/>
      <c r="T817" s="1464"/>
      <c r="U817" s="1464"/>
      <c r="V817" s="1464"/>
      <c r="W817" s="1464"/>
      <c r="X817" s="1464"/>
      <c r="Y817" s="1464"/>
      <c r="Z817" s="1464"/>
      <c r="AA817" s="1464"/>
    </row>
    <row r="818" spans="1:27" ht="14.5">
      <c r="A818" s="1464"/>
      <c r="B818" s="1464"/>
      <c r="C818" s="1464"/>
      <c r="D818" s="1464"/>
      <c r="E818" s="1464"/>
      <c r="F818" s="1464"/>
      <c r="G818" s="1464"/>
      <c r="H818" s="1463"/>
      <c r="I818" s="1464"/>
      <c r="J818" s="1464"/>
      <c r="K818" s="1464"/>
      <c r="L818" s="1464"/>
      <c r="M818" s="1464"/>
      <c r="N818" s="1464"/>
      <c r="O818" s="1464"/>
      <c r="P818" s="1464"/>
      <c r="Q818" s="1464"/>
      <c r="R818" s="1464"/>
      <c r="S818" s="1464"/>
      <c r="T818" s="1464"/>
      <c r="U818" s="1464"/>
      <c r="V818" s="1464"/>
      <c r="W818" s="1464"/>
      <c r="X818" s="1464"/>
      <c r="Y818" s="1464"/>
      <c r="Z818" s="1464"/>
      <c r="AA818" s="1464"/>
    </row>
    <row r="819" spans="1:27" ht="14.5">
      <c r="A819" s="1464"/>
      <c r="B819" s="1464"/>
      <c r="C819" s="1464"/>
      <c r="D819" s="1464"/>
      <c r="E819" s="1464"/>
      <c r="F819" s="1464"/>
      <c r="G819" s="1464"/>
      <c r="H819" s="1463"/>
      <c r="I819" s="1464"/>
      <c r="J819" s="1464"/>
      <c r="K819" s="1464"/>
      <c r="L819" s="1464"/>
      <c r="M819" s="1464"/>
      <c r="N819" s="1464"/>
      <c r="O819" s="1464"/>
      <c r="P819" s="1464"/>
      <c r="Q819" s="1464"/>
      <c r="R819" s="1464"/>
      <c r="S819" s="1464"/>
      <c r="T819" s="1464"/>
      <c r="U819" s="1464"/>
      <c r="V819" s="1464"/>
      <c r="W819" s="1464"/>
      <c r="X819" s="1464"/>
      <c r="Y819" s="1464"/>
      <c r="Z819" s="1464"/>
      <c r="AA819" s="1464"/>
    </row>
    <row r="820" spans="1:27" ht="14.5">
      <c r="A820" s="1464"/>
      <c r="B820" s="1464"/>
      <c r="C820" s="1464"/>
      <c r="D820" s="1464"/>
      <c r="E820" s="1464"/>
      <c r="F820" s="1464"/>
      <c r="G820" s="1464"/>
      <c r="H820" s="1463"/>
      <c r="I820" s="1464"/>
      <c r="J820" s="1464"/>
      <c r="K820" s="1464"/>
      <c r="L820" s="1464"/>
      <c r="M820" s="1464"/>
      <c r="N820" s="1464"/>
      <c r="O820" s="1464"/>
      <c r="P820" s="1464"/>
      <c r="Q820" s="1464"/>
      <c r="R820" s="1464"/>
      <c r="S820" s="1464"/>
      <c r="T820" s="1464"/>
      <c r="U820" s="1464"/>
      <c r="V820" s="1464"/>
      <c r="W820" s="1464"/>
      <c r="X820" s="1464"/>
      <c r="Y820" s="1464"/>
      <c r="Z820" s="1464"/>
      <c r="AA820" s="1464"/>
    </row>
    <row r="821" spans="1:27" ht="14.5">
      <c r="A821" s="1464"/>
      <c r="B821" s="1464"/>
      <c r="C821" s="1464"/>
      <c r="D821" s="1464"/>
      <c r="E821" s="1464"/>
      <c r="F821" s="1464"/>
      <c r="G821" s="1464"/>
      <c r="H821" s="1463"/>
      <c r="I821" s="1464"/>
      <c r="J821" s="1464"/>
      <c r="K821" s="1464"/>
      <c r="L821" s="1464"/>
      <c r="M821" s="1464"/>
      <c r="N821" s="1464"/>
      <c r="O821" s="1464"/>
      <c r="P821" s="1464"/>
      <c r="Q821" s="1464"/>
      <c r="R821" s="1464"/>
      <c r="S821" s="1464"/>
      <c r="T821" s="1464"/>
      <c r="U821" s="1464"/>
      <c r="V821" s="1464"/>
      <c r="W821" s="1464"/>
      <c r="X821" s="1464"/>
      <c r="Y821" s="1464"/>
      <c r="Z821" s="1464"/>
      <c r="AA821" s="1464"/>
    </row>
    <row r="822" spans="1:27" ht="14.5">
      <c r="A822" s="1464"/>
      <c r="B822" s="1464"/>
      <c r="C822" s="1464"/>
      <c r="D822" s="1464"/>
      <c r="E822" s="1464"/>
      <c r="F822" s="1464"/>
      <c r="G822" s="1464"/>
      <c r="H822" s="1463"/>
      <c r="I822" s="1464"/>
      <c r="J822" s="1464"/>
      <c r="K822" s="1464"/>
      <c r="L822" s="1464"/>
      <c r="M822" s="1464"/>
      <c r="N822" s="1464"/>
      <c r="O822" s="1464"/>
      <c r="P822" s="1464"/>
      <c r="Q822" s="1464"/>
      <c r="R822" s="1464"/>
      <c r="S822" s="1464"/>
      <c r="T822" s="1464"/>
      <c r="U822" s="1464"/>
      <c r="V822" s="1464"/>
      <c r="W822" s="1464"/>
      <c r="X822" s="1464"/>
      <c r="Y822" s="1464"/>
      <c r="Z822" s="1464"/>
      <c r="AA822" s="1464"/>
    </row>
    <row r="823" spans="1:27" ht="14.5">
      <c r="A823" s="1464"/>
      <c r="B823" s="1464"/>
      <c r="C823" s="1464"/>
      <c r="D823" s="1464"/>
      <c r="E823" s="1464"/>
      <c r="F823" s="1464"/>
      <c r="G823" s="1464"/>
      <c r="H823" s="1463"/>
      <c r="I823" s="1464"/>
      <c r="J823" s="1464"/>
      <c r="K823" s="1464"/>
      <c r="L823" s="1464"/>
      <c r="M823" s="1464"/>
      <c r="N823" s="1464"/>
      <c r="O823" s="1464"/>
      <c r="P823" s="1464"/>
      <c r="Q823" s="1464"/>
      <c r="R823" s="1464"/>
      <c r="S823" s="1464"/>
      <c r="T823" s="1464"/>
      <c r="U823" s="1464"/>
      <c r="V823" s="1464"/>
      <c r="W823" s="1464"/>
      <c r="X823" s="1464"/>
      <c r="Y823" s="1464"/>
      <c r="Z823" s="1464"/>
      <c r="AA823" s="1464"/>
    </row>
    <row r="824" spans="1:27" ht="14.5">
      <c r="A824" s="1464"/>
      <c r="B824" s="1464"/>
      <c r="C824" s="1464"/>
      <c r="D824" s="1464"/>
      <c r="E824" s="1464"/>
      <c r="F824" s="1464"/>
      <c r="G824" s="1464"/>
      <c r="H824" s="1463"/>
      <c r="I824" s="1464"/>
      <c r="J824" s="1464"/>
      <c r="K824" s="1464"/>
      <c r="L824" s="1464"/>
      <c r="M824" s="1464"/>
      <c r="N824" s="1464"/>
      <c r="O824" s="1464"/>
      <c r="P824" s="1464"/>
      <c r="Q824" s="1464"/>
      <c r="R824" s="1464"/>
      <c r="S824" s="1464"/>
      <c r="T824" s="1464"/>
      <c r="U824" s="1464"/>
      <c r="V824" s="1464"/>
      <c r="W824" s="1464"/>
      <c r="X824" s="1464"/>
      <c r="Y824" s="1464"/>
      <c r="Z824" s="1464"/>
      <c r="AA824" s="1464"/>
    </row>
    <row r="825" spans="1:27" ht="14.5">
      <c r="A825" s="1464"/>
      <c r="B825" s="1464"/>
      <c r="C825" s="1464"/>
      <c r="D825" s="1464"/>
      <c r="E825" s="1464"/>
      <c r="F825" s="1464"/>
      <c r="G825" s="1464"/>
      <c r="H825" s="1463"/>
      <c r="I825" s="1464"/>
      <c r="J825" s="1464"/>
      <c r="K825" s="1464"/>
      <c r="L825" s="1464"/>
      <c r="M825" s="1464"/>
      <c r="N825" s="1464"/>
      <c r="O825" s="1464"/>
      <c r="P825" s="1464"/>
      <c r="Q825" s="1464"/>
      <c r="R825" s="1464"/>
      <c r="S825" s="1464"/>
      <c r="T825" s="1464"/>
      <c r="U825" s="1464"/>
      <c r="V825" s="1464"/>
      <c r="W825" s="1464"/>
      <c r="X825" s="1464"/>
      <c r="Y825" s="1464"/>
      <c r="Z825" s="1464"/>
      <c r="AA825" s="1464"/>
    </row>
    <row r="826" spans="1:27" ht="14.5">
      <c r="A826" s="1464"/>
      <c r="B826" s="1464"/>
      <c r="C826" s="1464"/>
      <c r="D826" s="1464"/>
      <c r="E826" s="1464"/>
      <c r="F826" s="1464"/>
      <c r="G826" s="1464"/>
      <c r="H826" s="1463"/>
      <c r="I826" s="1464"/>
      <c r="J826" s="1464"/>
      <c r="K826" s="1464"/>
      <c r="L826" s="1464"/>
      <c r="M826" s="1464"/>
      <c r="N826" s="1464"/>
      <c r="O826" s="1464"/>
      <c r="P826" s="1464"/>
      <c r="Q826" s="1464"/>
      <c r="R826" s="1464"/>
      <c r="S826" s="1464"/>
      <c r="T826" s="1464"/>
      <c r="U826" s="1464"/>
      <c r="V826" s="1464"/>
      <c r="W826" s="1464"/>
      <c r="X826" s="1464"/>
      <c r="Y826" s="1464"/>
      <c r="Z826" s="1464"/>
      <c r="AA826" s="1464"/>
    </row>
    <row r="827" spans="1:27" ht="14.5">
      <c r="A827" s="1464"/>
      <c r="B827" s="1464"/>
      <c r="C827" s="1464"/>
      <c r="D827" s="1464"/>
      <c r="E827" s="1464"/>
      <c r="F827" s="1464"/>
      <c r="G827" s="1464"/>
      <c r="H827" s="1463"/>
      <c r="I827" s="1464"/>
      <c r="J827" s="1464"/>
      <c r="K827" s="1464"/>
      <c r="L827" s="1464"/>
      <c r="M827" s="1464"/>
      <c r="N827" s="1464"/>
      <c r="O827" s="1464"/>
      <c r="P827" s="1464"/>
      <c r="Q827" s="1464"/>
      <c r="R827" s="1464"/>
      <c r="S827" s="1464"/>
      <c r="T827" s="1464"/>
      <c r="U827" s="1464"/>
      <c r="V827" s="1464"/>
      <c r="W827" s="1464"/>
      <c r="X827" s="1464"/>
      <c r="Y827" s="1464"/>
      <c r="Z827" s="1464"/>
      <c r="AA827" s="1464"/>
    </row>
    <row r="828" spans="1:27" ht="14.5">
      <c r="A828" s="1464"/>
      <c r="B828" s="1464"/>
      <c r="C828" s="1464"/>
      <c r="D828" s="1464"/>
      <c r="E828" s="1464"/>
      <c r="F828" s="1464"/>
      <c r="G828" s="1464"/>
      <c r="H828" s="1463"/>
      <c r="I828" s="1464"/>
      <c r="J828" s="1464"/>
      <c r="K828" s="1464"/>
      <c r="L828" s="1464"/>
      <c r="M828" s="1464"/>
      <c r="N828" s="1464"/>
      <c r="O828" s="1464"/>
      <c r="P828" s="1464"/>
      <c r="Q828" s="1464"/>
      <c r="R828" s="1464"/>
      <c r="S828" s="1464"/>
      <c r="T828" s="1464"/>
      <c r="U828" s="1464"/>
      <c r="V828" s="1464"/>
      <c r="W828" s="1464"/>
      <c r="X828" s="1464"/>
      <c r="Y828" s="1464"/>
      <c r="Z828" s="1464"/>
      <c r="AA828" s="1464"/>
    </row>
    <row r="829" spans="1:27" ht="14.5">
      <c r="A829" s="1464"/>
      <c r="B829" s="1464"/>
      <c r="C829" s="1464"/>
      <c r="D829" s="1464"/>
      <c r="E829" s="1464"/>
      <c r="F829" s="1464"/>
      <c r="G829" s="1464"/>
      <c r="H829" s="1463"/>
      <c r="I829" s="1464"/>
      <c r="J829" s="1464"/>
      <c r="K829" s="1464"/>
      <c r="L829" s="1464"/>
      <c r="M829" s="1464"/>
      <c r="N829" s="1464"/>
      <c r="O829" s="1464"/>
      <c r="P829" s="1464"/>
      <c r="Q829" s="1464"/>
      <c r="R829" s="1464"/>
      <c r="S829" s="1464"/>
      <c r="T829" s="1464"/>
      <c r="U829" s="1464"/>
      <c r="V829" s="1464"/>
      <c r="W829" s="1464"/>
      <c r="X829" s="1464"/>
      <c r="Y829" s="1464"/>
      <c r="Z829" s="1464"/>
      <c r="AA829" s="1464"/>
    </row>
    <row r="830" spans="1:27" ht="14.5">
      <c r="A830" s="1464"/>
      <c r="B830" s="1464"/>
      <c r="C830" s="1464"/>
      <c r="D830" s="1464"/>
      <c r="E830" s="1464"/>
      <c r="F830" s="1464"/>
      <c r="G830" s="1464"/>
      <c r="H830" s="1463"/>
      <c r="I830" s="1464"/>
      <c r="J830" s="1464"/>
      <c r="K830" s="1464"/>
      <c r="L830" s="1464"/>
      <c r="M830" s="1464"/>
      <c r="N830" s="1464"/>
      <c r="O830" s="1464"/>
      <c r="P830" s="1464"/>
      <c r="Q830" s="1464"/>
      <c r="R830" s="1464"/>
      <c r="S830" s="1464"/>
      <c r="T830" s="1464"/>
      <c r="U830" s="1464"/>
      <c r="V830" s="1464"/>
      <c r="W830" s="1464"/>
      <c r="X830" s="1464"/>
      <c r="Y830" s="1464"/>
      <c r="Z830" s="1464"/>
      <c r="AA830" s="1464"/>
    </row>
    <row r="831" spans="1:27" ht="14.5">
      <c r="A831" s="1464"/>
      <c r="B831" s="1464"/>
      <c r="C831" s="1464"/>
      <c r="D831" s="1464"/>
      <c r="E831" s="1464"/>
      <c r="F831" s="1464"/>
      <c r="G831" s="1464"/>
      <c r="H831" s="1463"/>
      <c r="I831" s="1464"/>
      <c r="J831" s="1464"/>
      <c r="K831" s="1464"/>
      <c r="L831" s="1464"/>
      <c r="M831" s="1464"/>
      <c r="N831" s="1464"/>
      <c r="O831" s="1464"/>
      <c r="P831" s="1464"/>
      <c r="Q831" s="1464"/>
      <c r="R831" s="1464"/>
      <c r="S831" s="1464"/>
      <c r="T831" s="1464"/>
      <c r="U831" s="1464"/>
      <c r="V831" s="1464"/>
      <c r="W831" s="1464"/>
      <c r="X831" s="1464"/>
      <c r="Y831" s="1464"/>
      <c r="Z831" s="1464"/>
      <c r="AA831" s="1464"/>
    </row>
    <row r="832" spans="1:27" ht="14.5">
      <c r="A832" s="1464"/>
      <c r="B832" s="1464"/>
      <c r="C832" s="1464"/>
      <c r="D832" s="1464"/>
      <c r="E832" s="1464"/>
      <c r="F832" s="1464"/>
      <c r="G832" s="1464"/>
      <c r="H832" s="1463"/>
      <c r="I832" s="1464"/>
      <c r="J832" s="1464"/>
      <c r="K832" s="1464"/>
      <c r="L832" s="1464"/>
      <c r="M832" s="1464"/>
      <c r="N832" s="1464"/>
      <c r="O832" s="1464"/>
      <c r="P832" s="1464"/>
      <c r="Q832" s="1464"/>
      <c r="R832" s="1464"/>
      <c r="S832" s="1464"/>
      <c r="T832" s="1464"/>
      <c r="U832" s="1464"/>
      <c r="V832" s="1464"/>
      <c r="W832" s="1464"/>
      <c r="X832" s="1464"/>
      <c r="Y832" s="1464"/>
      <c r="Z832" s="1464"/>
      <c r="AA832" s="1464"/>
    </row>
    <row r="833" spans="1:27" ht="14.5">
      <c r="A833" s="1464"/>
      <c r="B833" s="1464"/>
      <c r="C833" s="1464"/>
      <c r="D833" s="1464"/>
      <c r="E833" s="1464"/>
      <c r="F833" s="1464"/>
      <c r="G833" s="1464"/>
      <c r="H833" s="1463"/>
      <c r="I833" s="1464"/>
      <c r="J833" s="1464"/>
      <c r="K833" s="1464"/>
      <c r="L833" s="1464"/>
      <c r="M833" s="1464"/>
      <c r="N833" s="1464"/>
      <c r="O833" s="1464"/>
      <c r="P833" s="1464"/>
      <c r="Q833" s="1464"/>
      <c r="R833" s="1464"/>
      <c r="S833" s="1464"/>
      <c r="T833" s="1464"/>
      <c r="U833" s="1464"/>
      <c r="V833" s="1464"/>
      <c r="W833" s="1464"/>
      <c r="X833" s="1464"/>
      <c r="Y833" s="1464"/>
      <c r="Z833" s="1464"/>
      <c r="AA833" s="1464"/>
    </row>
    <row r="834" spans="1:27" ht="14.5">
      <c r="A834" s="1464"/>
      <c r="B834" s="1464"/>
      <c r="C834" s="1464"/>
      <c r="D834" s="1464"/>
      <c r="E834" s="1464"/>
      <c r="F834" s="1464"/>
      <c r="G834" s="1464"/>
      <c r="H834" s="1463"/>
      <c r="I834" s="1464"/>
      <c r="J834" s="1464"/>
      <c r="K834" s="1464"/>
      <c r="L834" s="1464"/>
      <c r="M834" s="1464"/>
      <c r="N834" s="1464"/>
      <c r="O834" s="1464"/>
      <c r="P834" s="1464"/>
      <c r="Q834" s="1464"/>
      <c r="R834" s="1464"/>
      <c r="S834" s="1464"/>
      <c r="T834" s="1464"/>
      <c r="U834" s="1464"/>
      <c r="V834" s="1464"/>
      <c r="W834" s="1464"/>
      <c r="X834" s="1464"/>
      <c r="Y834" s="1464"/>
      <c r="Z834" s="1464"/>
      <c r="AA834" s="1464"/>
    </row>
    <row r="835" spans="1:27" ht="14.5">
      <c r="A835" s="1464"/>
      <c r="B835" s="1464"/>
      <c r="C835" s="1464"/>
      <c r="D835" s="1464"/>
      <c r="E835" s="1464"/>
      <c r="F835" s="1464"/>
      <c r="G835" s="1464"/>
      <c r="H835" s="1463"/>
      <c r="I835" s="1464"/>
      <c r="J835" s="1464"/>
      <c r="K835" s="1464"/>
      <c r="L835" s="1464"/>
      <c r="M835" s="1464"/>
      <c r="N835" s="1464"/>
      <c r="O835" s="1464"/>
      <c r="P835" s="1464"/>
      <c r="Q835" s="1464"/>
      <c r="R835" s="1464"/>
      <c r="S835" s="1464"/>
      <c r="T835" s="1464"/>
      <c r="U835" s="1464"/>
      <c r="V835" s="1464"/>
      <c r="W835" s="1464"/>
      <c r="X835" s="1464"/>
      <c r="Y835" s="1464"/>
      <c r="Z835" s="1464"/>
      <c r="AA835" s="1464"/>
    </row>
    <row r="836" spans="1:27" ht="14.5">
      <c r="A836" s="1464"/>
      <c r="B836" s="1464"/>
      <c r="C836" s="1464"/>
      <c r="D836" s="1464"/>
      <c r="E836" s="1464"/>
      <c r="F836" s="1464"/>
      <c r="G836" s="1464"/>
      <c r="H836" s="1463"/>
      <c r="I836" s="1464"/>
      <c r="J836" s="1464"/>
      <c r="K836" s="1464"/>
      <c r="L836" s="1464"/>
      <c r="M836" s="1464"/>
      <c r="N836" s="1464"/>
      <c r="O836" s="1464"/>
      <c r="P836" s="1464"/>
      <c r="Q836" s="1464"/>
      <c r="R836" s="1464"/>
      <c r="S836" s="1464"/>
      <c r="T836" s="1464"/>
      <c r="U836" s="1464"/>
      <c r="V836" s="1464"/>
      <c r="W836" s="1464"/>
      <c r="X836" s="1464"/>
      <c r="Y836" s="1464"/>
      <c r="Z836" s="1464"/>
      <c r="AA836" s="1464"/>
    </row>
    <row r="837" spans="1:27" ht="14.5">
      <c r="A837" s="1464"/>
      <c r="B837" s="1464"/>
      <c r="C837" s="1464"/>
      <c r="D837" s="1464"/>
      <c r="E837" s="1464"/>
      <c r="F837" s="1464"/>
      <c r="G837" s="1464"/>
      <c r="H837" s="1463"/>
      <c r="I837" s="1464"/>
      <c r="J837" s="1464"/>
      <c r="K837" s="1464"/>
      <c r="L837" s="1464"/>
      <c r="M837" s="1464"/>
      <c r="N837" s="1464"/>
      <c r="O837" s="1464"/>
      <c r="P837" s="1464"/>
      <c r="Q837" s="1464"/>
      <c r="R837" s="1464"/>
      <c r="S837" s="1464"/>
      <c r="T837" s="1464"/>
      <c r="U837" s="1464"/>
      <c r="V837" s="1464"/>
      <c r="W837" s="1464"/>
      <c r="X837" s="1464"/>
      <c r="Y837" s="1464"/>
      <c r="Z837" s="1464"/>
      <c r="AA837" s="1464"/>
    </row>
    <row r="838" spans="1:27" ht="14.5">
      <c r="A838" s="1464"/>
      <c r="B838" s="1464"/>
      <c r="C838" s="1464"/>
      <c r="D838" s="1464"/>
      <c r="E838" s="1464"/>
      <c r="F838" s="1464"/>
      <c r="G838" s="1464"/>
      <c r="H838" s="1463"/>
      <c r="I838" s="1464"/>
      <c r="J838" s="1464"/>
      <c r="K838" s="1464"/>
      <c r="L838" s="1464"/>
      <c r="M838" s="1464"/>
      <c r="N838" s="1464"/>
      <c r="O838" s="1464"/>
      <c r="P838" s="1464"/>
      <c r="Q838" s="1464"/>
      <c r="R838" s="1464"/>
      <c r="S838" s="1464"/>
      <c r="T838" s="1464"/>
      <c r="U838" s="1464"/>
      <c r="V838" s="1464"/>
      <c r="W838" s="1464"/>
      <c r="X838" s="1464"/>
      <c r="Y838" s="1464"/>
      <c r="Z838" s="1464"/>
      <c r="AA838" s="1464"/>
    </row>
    <row r="839" spans="1:27" ht="14.5">
      <c r="A839" s="1464"/>
      <c r="B839" s="1464"/>
      <c r="C839" s="1464"/>
      <c r="D839" s="1464"/>
      <c r="E839" s="1464"/>
      <c r="F839" s="1464"/>
      <c r="G839" s="1464"/>
      <c r="H839" s="1463"/>
      <c r="I839" s="1464"/>
      <c r="J839" s="1464"/>
      <c r="K839" s="1464"/>
      <c r="L839" s="1464"/>
      <c r="M839" s="1464"/>
      <c r="N839" s="1464"/>
      <c r="O839" s="1464"/>
      <c r="P839" s="1464"/>
      <c r="Q839" s="1464"/>
      <c r="R839" s="1464"/>
      <c r="S839" s="1464"/>
      <c r="T839" s="1464"/>
      <c r="U839" s="1464"/>
      <c r="V839" s="1464"/>
      <c r="W839" s="1464"/>
      <c r="X839" s="1464"/>
      <c r="Y839" s="1464"/>
      <c r="Z839" s="1464"/>
      <c r="AA839" s="1464"/>
    </row>
    <row r="840" spans="1:27" ht="14.5">
      <c r="A840" s="1464"/>
      <c r="B840" s="1464"/>
      <c r="C840" s="1464"/>
      <c r="D840" s="1464"/>
      <c r="E840" s="1464"/>
      <c r="F840" s="1464"/>
      <c r="G840" s="1464"/>
      <c r="H840" s="1463"/>
      <c r="I840" s="1464"/>
      <c r="J840" s="1464"/>
      <c r="K840" s="1464"/>
      <c r="L840" s="1464"/>
      <c r="M840" s="1464"/>
      <c r="N840" s="1464"/>
      <c r="O840" s="1464"/>
      <c r="P840" s="1464"/>
      <c r="Q840" s="1464"/>
      <c r="R840" s="1464"/>
      <c r="S840" s="1464"/>
      <c r="T840" s="1464"/>
      <c r="U840" s="1464"/>
      <c r="V840" s="1464"/>
      <c r="W840" s="1464"/>
      <c r="X840" s="1464"/>
      <c r="Y840" s="1464"/>
      <c r="Z840" s="1464"/>
      <c r="AA840" s="1464"/>
    </row>
    <row r="841" spans="1:27" ht="14.5">
      <c r="A841" s="1464"/>
      <c r="B841" s="1464"/>
      <c r="C841" s="1464"/>
      <c r="D841" s="1464"/>
      <c r="E841" s="1464"/>
      <c r="F841" s="1464"/>
      <c r="G841" s="1464"/>
      <c r="H841" s="1463"/>
      <c r="I841" s="1464"/>
      <c r="J841" s="1464"/>
      <c r="K841" s="1464"/>
      <c r="L841" s="1464"/>
      <c r="M841" s="1464"/>
      <c r="N841" s="1464"/>
      <c r="O841" s="1464"/>
      <c r="P841" s="1464"/>
      <c r="Q841" s="1464"/>
      <c r="R841" s="1464"/>
      <c r="S841" s="1464"/>
      <c r="T841" s="1464"/>
      <c r="U841" s="1464"/>
      <c r="V841" s="1464"/>
      <c r="W841" s="1464"/>
      <c r="X841" s="1464"/>
      <c r="Y841" s="1464"/>
      <c r="Z841" s="1464"/>
      <c r="AA841" s="1464"/>
    </row>
    <row r="842" spans="1:27" ht="14.5">
      <c r="A842" s="1464"/>
      <c r="B842" s="1464"/>
      <c r="C842" s="1464"/>
      <c r="D842" s="1464"/>
      <c r="E842" s="1464"/>
      <c r="F842" s="1464"/>
      <c r="G842" s="1464"/>
      <c r="H842" s="1463"/>
      <c r="I842" s="1464"/>
      <c r="J842" s="1464"/>
      <c r="K842" s="1464"/>
      <c r="L842" s="1464"/>
      <c r="M842" s="1464"/>
      <c r="N842" s="1464"/>
      <c r="O842" s="1464"/>
      <c r="P842" s="1464"/>
      <c r="Q842" s="1464"/>
      <c r="R842" s="1464"/>
      <c r="S842" s="1464"/>
      <c r="T842" s="1464"/>
      <c r="U842" s="1464"/>
      <c r="V842" s="1464"/>
      <c r="W842" s="1464"/>
      <c r="X842" s="1464"/>
      <c r="Y842" s="1464"/>
      <c r="Z842" s="1464"/>
      <c r="AA842" s="1464"/>
    </row>
    <row r="843" spans="1:27" ht="14.5">
      <c r="A843" s="1464"/>
      <c r="B843" s="1464"/>
      <c r="C843" s="1464"/>
      <c r="D843" s="1464"/>
      <c r="E843" s="1464"/>
      <c r="F843" s="1464"/>
      <c r="G843" s="1464"/>
      <c r="H843" s="1463"/>
      <c r="I843" s="1464"/>
      <c r="J843" s="1464"/>
      <c r="K843" s="1464"/>
      <c r="L843" s="1464"/>
      <c r="M843" s="1464"/>
      <c r="N843" s="1464"/>
      <c r="O843" s="1464"/>
      <c r="P843" s="1464"/>
      <c r="Q843" s="1464"/>
      <c r="R843" s="1464"/>
      <c r="S843" s="1464"/>
      <c r="T843" s="1464"/>
      <c r="U843" s="1464"/>
      <c r="V843" s="1464"/>
      <c r="W843" s="1464"/>
      <c r="X843" s="1464"/>
      <c r="Y843" s="1464"/>
      <c r="Z843" s="1464"/>
      <c r="AA843" s="1464"/>
    </row>
    <row r="844" spans="1:27" ht="14.5">
      <c r="A844" s="1464"/>
      <c r="B844" s="1464"/>
      <c r="C844" s="1464"/>
      <c r="D844" s="1464"/>
      <c r="E844" s="1464"/>
      <c r="F844" s="1464"/>
      <c r="G844" s="1464"/>
      <c r="H844" s="1463"/>
      <c r="I844" s="1464"/>
      <c r="J844" s="1464"/>
      <c r="K844" s="1464"/>
      <c r="L844" s="1464"/>
      <c r="M844" s="1464"/>
      <c r="N844" s="1464"/>
      <c r="O844" s="1464"/>
      <c r="P844" s="1464"/>
      <c r="Q844" s="1464"/>
      <c r="R844" s="1464"/>
      <c r="S844" s="1464"/>
      <c r="T844" s="1464"/>
      <c r="U844" s="1464"/>
      <c r="V844" s="1464"/>
      <c r="W844" s="1464"/>
      <c r="X844" s="1464"/>
      <c r="Y844" s="1464"/>
      <c r="Z844" s="1464"/>
      <c r="AA844" s="1464"/>
    </row>
    <row r="845" spans="1:27" ht="14.5">
      <c r="A845" s="1464"/>
      <c r="B845" s="1464"/>
      <c r="C845" s="1464"/>
      <c r="D845" s="1464"/>
      <c r="E845" s="1464"/>
      <c r="F845" s="1464"/>
      <c r="G845" s="1464"/>
      <c r="H845" s="1463"/>
      <c r="I845" s="1464"/>
      <c r="J845" s="1464"/>
      <c r="K845" s="1464"/>
      <c r="L845" s="1464"/>
      <c r="M845" s="1464"/>
      <c r="N845" s="1464"/>
      <c r="O845" s="1464"/>
      <c r="P845" s="1464"/>
      <c r="Q845" s="1464"/>
      <c r="R845" s="1464"/>
      <c r="S845" s="1464"/>
      <c r="T845" s="1464"/>
      <c r="U845" s="1464"/>
      <c r="V845" s="1464"/>
      <c r="W845" s="1464"/>
      <c r="X845" s="1464"/>
      <c r="Y845" s="1464"/>
      <c r="Z845" s="1464"/>
      <c r="AA845" s="1464"/>
    </row>
    <row r="846" spans="1:27" ht="14.5">
      <c r="A846" s="1464"/>
      <c r="B846" s="1464"/>
      <c r="C846" s="1464"/>
      <c r="D846" s="1464"/>
      <c r="E846" s="1464"/>
      <c r="F846" s="1464"/>
      <c r="G846" s="1464"/>
      <c r="H846" s="1463"/>
      <c r="I846" s="1464"/>
      <c r="J846" s="1464"/>
      <c r="K846" s="1464"/>
      <c r="L846" s="1464"/>
      <c r="M846" s="1464"/>
      <c r="N846" s="1464"/>
      <c r="O846" s="1464"/>
      <c r="P846" s="1464"/>
      <c r="Q846" s="1464"/>
      <c r="R846" s="1464"/>
      <c r="S846" s="1464"/>
      <c r="T846" s="1464"/>
      <c r="U846" s="1464"/>
      <c r="V846" s="1464"/>
      <c r="W846" s="1464"/>
      <c r="X846" s="1464"/>
      <c r="Y846" s="1464"/>
      <c r="Z846" s="1464"/>
      <c r="AA846" s="1464"/>
    </row>
    <row r="847" spans="1:27" ht="14.5">
      <c r="A847" s="1464"/>
      <c r="B847" s="1464"/>
      <c r="C847" s="1464"/>
      <c r="D847" s="1464"/>
      <c r="E847" s="1464"/>
      <c r="F847" s="1464"/>
      <c r="G847" s="1464"/>
      <c r="H847" s="1463"/>
      <c r="I847" s="1464"/>
      <c r="J847" s="1464"/>
      <c r="K847" s="1464"/>
      <c r="L847" s="1464"/>
      <c r="M847" s="1464"/>
      <c r="N847" s="1464"/>
      <c r="O847" s="1464"/>
      <c r="P847" s="1464"/>
      <c r="Q847" s="1464"/>
      <c r="R847" s="1464"/>
      <c r="S847" s="1464"/>
      <c r="T847" s="1464"/>
      <c r="U847" s="1464"/>
      <c r="V847" s="1464"/>
      <c r="W847" s="1464"/>
      <c r="X847" s="1464"/>
      <c r="Y847" s="1464"/>
      <c r="Z847" s="1464"/>
      <c r="AA847" s="1464"/>
    </row>
    <row r="848" spans="1:27" ht="14.5">
      <c r="A848" s="1464"/>
      <c r="B848" s="1464"/>
      <c r="C848" s="1464"/>
      <c r="D848" s="1464"/>
      <c r="E848" s="1464"/>
      <c r="F848" s="1464"/>
      <c r="G848" s="1464"/>
      <c r="H848" s="1463"/>
      <c r="I848" s="1464"/>
      <c r="J848" s="1464"/>
      <c r="K848" s="1464"/>
      <c r="L848" s="1464"/>
      <c r="M848" s="1464"/>
      <c r="N848" s="1464"/>
      <c r="O848" s="1464"/>
      <c r="P848" s="1464"/>
      <c r="Q848" s="1464"/>
      <c r="R848" s="1464"/>
      <c r="S848" s="1464"/>
      <c r="T848" s="1464"/>
      <c r="U848" s="1464"/>
      <c r="V848" s="1464"/>
      <c r="W848" s="1464"/>
      <c r="X848" s="1464"/>
      <c r="Y848" s="1464"/>
      <c r="Z848" s="1464"/>
      <c r="AA848" s="1464"/>
    </row>
    <row r="849" spans="1:27" ht="14.5">
      <c r="A849" s="1464"/>
      <c r="B849" s="1464"/>
      <c r="C849" s="1464"/>
      <c r="D849" s="1464"/>
      <c r="E849" s="1464"/>
      <c r="F849" s="1464"/>
      <c r="G849" s="1464"/>
      <c r="H849" s="1463"/>
      <c r="I849" s="1464"/>
      <c r="J849" s="1464"/>
      <c r="K849" s="1464"/>
      <c r="L849" s="1464"/>
      <c r="M849" s="1464"/>
      <c r="N849" s="1464"/>
      <c r="O849" s="1464"/>
      <c r="P849" s="1464"/>
      <c r="Q849" s="1464"/>
      <c r="R849" s="1464"/>
      <c r="S849" s="1464"/>
      <c r="T849" s="1464"/>
      <c r="U849" s="1464"/>
      <c r="V849" s="1464"/>
      <c r="W849" s="1464"/>
      <c r="X849" s="1464"/>
      <c r="Y849" s="1464"/>
      <c r="Z849" s="1464"/>
      <c r="AA849" s="1464"/>
    </row>
    <row r="850" spans="1:27" ht="14.5">
      <c r="A850" s="1464"/>
      <c r="B850" s="1464"/>
      <c r="C850" s="1464"/>
      <c r="D850" s="1464"/>
      <c r="E850" s="1464"/>
      <c r="F850" s="1464"/>
      <c r="G850" s="1464"/>
      <c r="H850" s="1463"/>
      <c r="I850" s="1464"/>
      <c r="J850" s="1464"/>
      <c r="K850" s="1464"/>
      <c r="L850" s="1464"/>
      <c r="M850" s="1464"/>
      <c r="N850" s="1464"/>
      <c r="O850" s="1464"/>
      <c r="P850" s="1464"/>
      <c r="Q850" s="1464"/>
      <c r="R850" s="1464"/>
      <c r="S850" s="1464"/>
      <c r="T850" s="1464"/>
      <c r="U850" s="1464"/>
      <c r="V850" s="1464"/>
      <c r="W850" s="1464"/>
      <c r="X850" s="1464"/>
      <c r="Y850" s="1464"/>
      <c r="Z850" s="1464"/>
      <c r="AA850" s="1464"/>
    </row>
    <row r="851" spans="1:27" ht="14.5">
      <c r="A851" s="1464"/>
      <c r="B851" s="1464"/>
      <c r="C851" s="1464"/>
      <c r="D851" s="1464"/>
      <c r="E851" s="1464"/>
      <c r="F851" s="1464"/>
      <c r="G851" s="1464"/>
      <c r="H851" s="1463"/>
      <c r="I851" s="1464"/>
      <c r="J851" s="1464"/>
      <c r="K851" s="1464"/>
      <c r="L851" s="1464"/>
      <c r="M851" s="1464"/>
      <c r="N851" s="1464"/>
      <c r="O851" s="1464"/>
      <c r="P851" s="1464"/>
      <c r="Q851" s="1464"/>
      <c r="R851" s="1464"/>
      <c r="S851" s="1464"/>
      <c r="T851" s="1464"/>
      <c r="U851" s="1464"/>
      <c r="V851" s="1464"/>
      <c r="W851" s="1464"/>
      <c r="X851" s="1464"/>
      <c r="Y851" s="1464"/>
      <c r="Z851" s="1464"/>
      <c r="AA851" s="1464"/>
    </row>
    <row r="852" spans="1:27" ht="14.5">
      <c r="A852" s="1464"/>
      <c r="B852" s="1464"/>
      <c r="C852" s="1464"/>
      <c r="D852" s="1464"/>
      <c r="E852" s="1464"/>
      <c r="F852" s="1464"/>
      <c r="G852" s="1464"/>
      <c r="H852" s="1463"/>
      <c r="I852" s="1464"/>
      <c r="J852" s="1464"/>
      <c r="K852" s="1464"/>
      <c r="L852" s="1464"/>
      <c r="M852" s="1464"/>
      <c r="N852" s="1464"/>
      <c r="O852" s="1464"/>
      <c r="P852" s="1464"/>
      <c r="Q852" s="1464"/>
      <c r="R852" s="1464"/>
      <c r="S852" s="1464"/>
      <c r="T852" s="1464"/>
      <c r="U852" s="1464"/>
      <c r="V852" s="1464"/>
      <c r="W852" s="1464"/>
      <c r="X852" s="1464"/>
      <c r="Y852" s="1464"/>
      <c r="Z852" s="1464"/>
      <c r="AA852" s="1464"/>
    </row>
    <row r="853" spans="1:27" ht="14.5">
      <c r="A853" s="1464"/>
      <c r="B853" s="1464"/>
      <c r="C853" s="1464"/>
      <c r="D853" s="1464"/>
      <c r="E853" s="1464"/>
      <c r="F853" s="1464"/>
      <c r="G853" s="1464"/>
      <c r="H853" s="1463"/>
      <c r="I853" s="1464"/>
      <c r="J853" s="1464"/>
      <c r="K853" s="1464"/>
      <c r="L853" s="1464"/>
      <c r="M853" s="1464"/>
      <c r="N853" s="1464"/>
      <c r="O853" s="1464"/>
      <c r="P853" s="1464"/>
      <c r="Q853" s="1464"/>
      <c r="R853" s="1464"/>
      <c r="S853" s="1464"/>
      <c r="T853" s="1464"/>
      <c r="U853" s="1464"/>
      <c r="V853" s="1464"/>
      <c r="W853" s="1464"/>
      <c r="X853" s="1464"/>
      <c r="Y853" s="1464"/>
      <c r="Z853" s="1464"/>
      <c r="AA853" s="1464"/>
    </row>
    <row r="854" spans="1:27" ht="14.5">
      <c r="A854" s="1464"/>
      <c r="B854" s="1464"/>
      <c r="C854" s="1464"/>
      <c r="D854" s="1464"/>
      <c r="E854" s="1464"/>
      <c r="F854" s="1464"/>
      <c r="G854" s="1464"/>
      <c r="H854" s="1463"/>
      <c r="I854" s="1464"/>
      <c r="J854" s="1464"/>
      <c r="K854" s="1464"/>
      <c r="L854" s="1464"/>
      <c r="M854" s="1464"/>
      <c r="N854" s="1464"/>
      <c r="O854" s="1464"/>
      <c r="P854" s="1464"/>
      <c r="Q854" s="1464"/>
      <c r="R854" s="1464"/>
      <c r="S854" s="1464"/>
      <c r="T854" s="1464"/>
      <c r="U854" s="1464"/>
      <c r="V854" s="1464"/>
      <c r="W854" s="1464"/>
      <c r="X854" s="1464"/>
      <c r="Y854" s="1464"/>
      <c r="Z854" s="1464"/>
      <c r="AA854" s="1464"/>
    </row>
    <row r="855" spans="1:27" ht="14.5">
      <c r="A855" s="1464"/>
      <c r="B855" s="1464"/>
      <c r="C855" s="1464"/>
      <c r="D855" s="1464"/>
      <c r="E855" s="1464"/>
      <c r="F855" s="1464"/>
      <c r="G855" s="1464"/>
      <c r="H855" s="1463"/>
      <c r="I855" s="1464"/>
      <c r="J855" s="1464"/>
      <c r="K855" s="1464"/>
      <c r="L855" s="1464"/>
      <c r="M855" s="1464"/>
      <c r="N855" s="1464"/>
      <c r="O855" s="1464"/>
      <c r="P855" s="1464"/>
      <c r="Q855" s="1464"/>
      <c r="R855" s="1464"/>
      <c r="S855" s="1464"/>
      <c r="T855" s="1464"/>
      <c r="U855" s="1464"/>
      <c r="V855" s="1464"/>
      <c r="W855" s="1464"/>
      <c r="X855" s="1464"/>
      <c r="Y855" s="1464"/>
      <c r="Z855" s="1464"/>
      <c r="AA855" s="1464"/>
    </row>
    <row r="856" spans="1:27" ht="14.5">
      <c r="A856" s="1464"/>
      <c r="B856" s="1464"/>
      <c r="C856" s="1464"/>
      <c r="D856" s="1464"/>
      <c r="E856" s="1464"/>
      <c r="F856" s="1464"/>
      <c r="G856" s="1464"/>
      <c r="H856" s="1463"/>
      <c r="I856" s="1464"/>
      <c r="J856" s="1464"/>
      <c r="K856" s="1464"/>
      <c r="L856" s="1464"/>
      <c r="M856" s="1464"/>
      <c r="N856" s="1464"/>
      <c r="O856" s="1464"/>
      <c r="P856" s="1464"/>
      <c r="Q856" s="1464"/>
      <c r="R856" s="1464"/>
      <c r="S856" s="1464"/>
      <c r="T856" s="1464"/>
      <c r="U856" s="1464"/>
      <c r="V856" s="1464"/>
      <c r="W856" s="1464"/>
      <c r="X856" s="1464"/>
      <c r="Y856" s="1464"/>
      <c r="Z856" s="1464"/>
      <c r="AA856" s="1464"/>
    </row>
    <row r="857" spans="1:27" ht="14.5">
      <c r="A857" s="1464"/>
      <c r="B857" s="1464"/>
      <c r="C857" s="1464"/>
      <c r="D857" s="1464"/>
      <c r="E857" s="1464"/>
      <c r="F857" s="1464"/>
      <c r="G857" s="1464"/>
      <c r="H857" s="1463"/>
      <c r="I857" s="1464"/>
      <c r="J857" s="1464"/>
      <c r="K857" s="1464"/>
      <c r="L857" s="1464"/>
      <c r="M857" s="1464"/>
      <c r="N857" s="1464"/>
      <c r="O857" s="1464"/>
      <c r="P857" s="1464"/>
      <c r="Q857" s="1464"/>
      <c r="R857" s="1464"/>
      <c r="S857" s="1464"/>
      <c r="T857" s="1464"/>
      <c r="U857" s="1464"/>
      <c r="V857" s="1464"/>
      <c r="W857" s="1464"/>
      <c r="X857" s="1464"/>
      <c r="Y857" s="1464"/>
      <c r="Z857" s="1464"/>
      <c r="AA857" s="1464"/>
    </row>
    <row r="858" spans="1:27" ht="14.5">
      <c r="A858" s="1464"/>
      <c r="B858" s="1464"/>
      <c r="C858" s="1464"/>
      <c r="D858" s="1464"/>
      <c r="E858" s="1464"/>
      <c r="F858" s="1464"/>
      <c r="G858" s="1464"/>
      <c r="H858" s="1463"/>
      <c r="I858" s="1464"/>
      <c r="J858" s="1464"/>
      <c r="K858" s="1464"/>
      <c r="L858" s="1464"/>
      <c r="M858" s="1464"/>
      <c r="N858" s="1464"/>
      <c r="O858" s="1464"/>
      <c r="P858" s="1464"/>
      <c r="Q858" s="1464"/>
      <c r="R858" s="1464"/>
      <c r="S858" s="1464"/>
      <c r="T858" s="1464"/>
      <c r="U858" s="1464"/>
      <c r="V858" s="1464"/>
      <c r="W858" s="1464"/>
      <c r="X858" s="1464"/>
      <c r="Y858" s="1464"/>
      <c r="Z858" s="1464"/>
      <c r="AA858" s="1464"/>
    </row>
    <row r="859" spans="1:27" ht="14.5">
      <c r="A859" s="1464"/>
      <c r="B859" s="1464"/>
      <c r="C859" s="1464"/>
      <c r="D859" s="1464"/>
      <c r="E859" s="1464"/>
      <c r="F859" s="1464"/>
      <c r="G859" s="1464"/>
      <c r="H859" s="1463"/>
      <c r="I859" s="1464"/>
      <c r="J859" s="1464"/>
      <c r="K859" s="1464"/>
      <c r="L859" s="1464"/>
      <c r="M859" s="1464"/>
      <c r="N859" s="1464"/>
      <c r="O859" s="1464"/>
      <c r="P859" s="1464"/>
      <c r="Q859" s="1464"/>
      <c r="R859" s="1464"/>
      <c r="S859" s="1464"/>
      <c r="T859" s="1464"/>
      <c r="U859" s="1464"/>
      <c r="V859" s="1464"/>
      <c r="W859" s="1464"/>
      <c r="X859" s="1464"/>
      <c r="Y859" s="1464"/>
      <c r="Z859" s="1464"/>
      <c r="AA859" s="1464"/>
    </row>
    <row r="860" spans="1:27" ht="14.5">
      <c r="A860" s="1464"/>
      <c r="B860" s="1464"/>
      <c r="C860" s="1464"/>
      <c r="D860" s="1464"/>
      <c r="E860" s="1464"/>
      <c r="F860" s="1464"/>
      <c r="G860" s="1464"/>
      <c r="H860" s="1463"/>
      <c r="I860" s="1464"/>
      <c r="J860" s="1464"/>
      <c r="K860" s="1464"/>
      <c r="L860" s="1464"/>
      <c r="M860" s="1464"/>
      <c r="N860" s="1464"/>
      <c r="O860" s="1464"/>
      <c r="P860" s="1464"/>
      <c r="Q860" s="1464"/>
      <c r="R860" s="1464"/>
      <c r="S860" s="1464"/>
      <c r="T860" s="1464"/>
      <c r="U860" s="1464"/>
      <c r="V860" s="1464"/>
      <c r="W860" s="1464"/>
      <c r="X860" s="1464"/>
      <c r="Y860" s="1464"/>
      <c r="Z860" s="1464"/>
      <c r="AA860" s="1464"/>
    </row>
    <row r="861" spans="1:27" ht="14.5">
      <c r="A861" s="1464"/>
      <c r="B861" s="1464"/>
      <c r="C861" s="1464"/>
      <c r="D861" s="1464"/>
      <c r="E861" s="1464"/>
      <c r="F861" s="1464"/>
      <c r="G861" s="1464"/>
      <c r="H861" s="1463"/>
      <c r="I861" s="1464"/>
      <c r="J861" s="1464"/>
      <c r="K861" s="1464"/>
      <c r="L861" s="1464"/>
      <c r="M861" s="1464"/>
      <c r="N861" s="1464"/>
      <c r="O861" s="1464"/>
      <c r="P861" s="1464"/>
      <c r="Q861" s="1464"/>
      <c r="R861" s="1464"/>
      <c r="S861" s="1464"/>
      <c r="T861" s="1464"/>
      <c r="U861" s="1464"/>
      <c r="V861" s="1464"/>
      <c r="W861" s="1464"/>
      <c r="X861" s="1464"/>
      <c r="Y861" s="1464"/>
      <c r="Z861" s="1464"/>
      <c r="AA861" s="1464"/>
    </row>
    <row r="862" spans="1:27" ht="14.5">
      <c r="A862" s="1464"/>
      <c r="B862" s="1464"/>
      <c r="C862" s="1464"/>
      <c r="D862" s="1464"/>
      <c r="E862" s="1464"/>
      <c r="F862" s="1464"/>
      <c r="G862" s="1464"/>
      <c r="H862" s="1463"/>
      <c r="I862" s="1464"/>
      <c r="J862" s="1464"/>
      <c r="K862" s="1464"/>
      <c r="L862" s="1464"/>
      <c r="M862" s="1464"/>
      <c r="N862" s="1464"/>
      <c r="O862" s="1464"/>
      <c r="P862" s="1464"/>
      <c r="Q862" s="1464"/>
      <c r="R862" s="1464"/>
      <c r="S862" s="1464"/>
      <c r="T862" s="1464"/>
      <c r="U862" s="1464"/>
      <c r="V862" s="1464"/>
      <c r="W862" s="1464"/>
      <c r="X862" s="1464"/>
      <c r="Y862" s="1464"/>
      <c r="Z862" s="1464"/>
      <c r="AA862" s="1464"/>
    </row>
    <row r="863" spans="1:27" ht="14.5">
      <c r="A863" s="1464"/>
      <c r="B863" s="1464"/>
      <c r="C863" s="1464"/>
      <c r="D863" s="1464"/>
      <c r="E863" s="1464"/>
      <c r="F863" s="1464"/>
      <c r="G863" s="1464"/>
      <c r="H863" s="1463"/>
      <c r="I863" s="1464"/>
      <c r="J863" s="1464"/>
      <c r="K863" s="1464"/>
      <c r="L863" s="1464"/>
      <c r="M863" s="1464"/>
      <c r="N863" s="1464"/>
      <c r="O863" s="1464"/>
      <c r="P863" s="1464"/>
      <c r="Q863" s="1464"/>
      <c r="R863" s="1464"/>
      <c r="S863" s="1464"/>
      <c r="T863" s="1464"/>
      <c r="U863" s="1464"/>
      <c r="V863" s="1464"/>
      <c r="W863" s="1464"/>
      <c r="X863" s="1464"/>
      <c r="Y863" s="1464"/>
      <c r="Z863" s="1464"/>
      <c r="AA863" s="1464"/>
    </row>
    <row r="864" spans="1:27" ht="14.5">
      <c r="A864" s="1464"/>
      <c r="B864" s="1464"/>
      <c r="C864" s="1464"/>
      <c r="D864" s="1464"/>
      <c r="E864" s="1464"/>
      <c r="F864" s="1464"/>
      <c r="G864" s="1464"/>
      <c r="H864" s="1463"/>
      <c r="I864" s="1464"/>
      <c r="J864" s="1464"/>
      <c r="K864" s="1464"/>
      <c r="L864" s="1464"/>
      <c r="M864" s="1464"/>
      <c r="N864" s="1464"/>
      <c r="O864" s="1464"/>
      <c r="P864" s="1464"/>
      <c r="Q864" s="1464"/>
      <c r="R864" s="1464"/>
      <c r="S864" s="1464"/>
      <c r="T864" s="1464"/>
      <c r="U864" s="1464"/>
      <c r="V864" s="1464"/>
      <c r="W864" s="1464"/>
      <c r="X864" s="1464"/>
      <c r="Y864" s="1464"/>
      <c r="Z864" s="1464"/>
      <c r="AA864" s="1464"/>
    </row>
    <row r="865" spans="1:27" ht="14.5">
      <c r="A865" s="1464"/>
      <c r="B865" s="1464"/>
      <c r="C865" s="1464"/>
      <c r="D865" s="1464"/>
      <c r="E865" s="1464"/>
      <c r="F865" s="1464"/>
      <c r="G865" s="1464"/>
      <c r="H865" s="1463"/>
      <c r="I865" s="1464"/>
      <c r="J865" s="1464"/>
      <c r="K865" s="1464"/>
      <c r="L865" s="1464"/>
      <c r="M865" s="1464"/>
      <c r="N865" s="1464"/>
      <c r="O865" s="1464"/>
      <c r="P865" s="1464"/>
      <c r="Q865" s="1464"/>
      <c r="R865" s="1464"/>
      <c r="S865" s="1464"/>
      <c r="T865" s="1464"/>
      <c r="U865" s="1464"/>
      <c r="V865" s="1464"/>
      <c r="W865" s="1464"/>
      <c r="X865" s="1464"/>
      <c r="Y865" s="1464"/>
      <c r="Z865" s="1464"/>
      <c r="AA865" s="1464"/>
    </row>
    <row r="866" spans="1:27" ht="14.5">
      <c r="A866" s="1464"/>
      <c r="B866" s="1464"/>
      <c r="C866" s="1464"/>
      <c r="D866" s="1464"/>
      <c r="E866" s="1464"/>
      <c r="F866" s="1464"/>
      <c r="G866" s="1464"/>
      <c r="H866" s="1463"/>
      <c r="I866" s="1464"/>
      <c r="J866" s="1464"/>
      <c r="K866" s="1464"/>
      <c r="L866" s="1464"/>
      <c r="M866" s="1464"/>
      <c r="N866" s="1464"/>
      <c r="O866" s="1464"/>
      <c r="P866" s="1464"/>
      <c r="Q866" s="1464"/>
      <c r="R866" s="1464"/>
      <c r="S866" s="1464"/>
      <c r="T866" s="1464"/>
      <c r="U866" s="1464"/>
      <c r="V866" s="1464"/>
      <c r="W866" s="1464"/>
      <c r="X866" s="1464"/>
      <c r="Y866" s="1464"/>
      <c r="Z866" s="1464"/>
      <c r="AA866" s="1464"/>
    </row>
    <row r="867" spans="1:27" ht="14.5">
      <c r="A867" s="1464"/>
      <c r="B867" s="1464"/>
      <c r="C867" s="1464"/>
      <c r="D867" s="1464"/>
      <c r="E867" s="1464"/>
      <c r="F867" s="1464"/>
      <c r="G867" s="1464"/>
      <c r="H867" s="1463"/>
      <c r="I867" s="1464"/>
      <c r="J867" s="1464"/>
      <c r="K867" s="1464"/>
      <c r="L867" s="1464"/>
      <c r="M867" s="1464"/>
      <c r="N867" s="1464"/>
      <c r="O867" s="1464"/>
      <c r="P867" s="1464"/>
      <c r="Q867" s="1464"/>
      <c r="R867" s="1464"/>
      <c r="S867" s="1464"/>
      <c r="T867" s="1464"/>
      <c r="U867" s="1464"/>
      <c r="V867" s="1464"/>
      <c r="W867" s="1464"/>
      <c r="X867" s="1464"/>
      <c r="Y867" s="1464"/>
      <c r="Z867" s="1464"/>
      <c r="AA867" s="1464"/>
    </row>
    <row r="868" spans="1:27" ht="14.5">
      <c r="A868" s="1464"/>
      <c r="B868" s="1464"/>
      <c r="C868" s="1464"/>
      <c r="D868" s="1464"/>
      <c r="E868" s="1464"/>
      <c r="F868" s="1464"/>
      <c r="G868" s="1464"/>
      <c r="H868" s="1463"/>
      <c r="I868" s="1464"/>
      <c r="J868" s="1464"/>
      <c r="K868" s="1464"/>
      <c r="L868" s="1464"/>
      <c r="M868" s="1464"/>
      <c r="N868" s="1464"/>
      <c r="O868" s="1464"/>
      <c r="P868" s="1464"/>
      <c r="Q868" s="1464"/>
      <c r="R868" s="1464"/>
      <c r="S868" s="1464"/>
      <c r="T868" s="1464"/>
      <c r="U868" s="1464"/>
      <c r="V868" s="1464"/>
      <c r="W868" s="1464"/>
      <c r="X868" s="1464"/>
      <c r="Y868" s="1464"/>
      <c r="Z868" s="1464"/>
      <c r="AA868" s="1464"/>
    </row>
    <row r="869" spans="1:27" ht="14.5">
      <c r="A869" s="1464"/>
      <c r="B869" s="1464"/>
      <c r="C869" s="1464"/>
      <c r="D869" s="1464"/>
      <c r="E869" s="1464"/>
      <c r="F869" s="1464"/>
      <c r="G869" s="1464"/>
      <c r="H869" s="1463"/>
      <c r="I869" s="1464"/>
      <c r="J869" s="1464"/>
      <c r="K869" s="1464"/>
      <c r="L869" s="1464"/>
      <c r="M869" s="1464"/>
      <c r="N869" s="1464"/>
      <c r="O869" s="1464"/>
      <c r="P869" s="1464"/>
      <c r="Q869" s="1464"/>
      <c r="R869" s="1464"/>
      <c r="S869" s="1464"/>
      <c r="T869" s="1464"/>
      <c r="U869" s="1464"/>
      <c r="V869" s="1464"/>
      <c r="W869" s="1464"/>
      <c r="X869" s="1464"/>
      <c r="Y869" s="1464"/>
      <c r="Z869" s="1464"/>
      <c r="AA869" s="1464"/>
    </row>
    <row r="870" spans="1:27" ht="14.5">
      <c r="A870" s="1464"/>
      <c r="B870" s="1464"/>
      <c r="C870" s="1464"/>
      <c r="D870" s="1464"/>
      <c r="E870" s="1464"/>
      <c r="F870" s="1464"/>
      <c r="G870" s="1464"/>
      <c r="H870" s="1463"/>
      <c r="I870" s="1464"/>
      <c r="J870" s="1464"/>
      <c r="K870" s="1464"/>
      <c r="L870" s="1464"/>
      <c r="M870" s="1464"/>
      <c r="N870" s="1464"/>
      <c r="O870" s="1464"/>
      <c r="P870" s="1464"/>
      <c r="Q870" s="1464"/>
      <c r="R870" s="1464"/>
      <c r="S870" s="1464"/>
      <c r="T870" s="1464"/>
      <c r="U870" s="1464"/>
      <c r="V870" s="1464"/>
      <c r="W870" s="1464"/>
      <c r="X870" s="1464"/>
      <c r="Y870" s="1464"/>
      <c r="Z870" s="1464"/>
      <c r="AA870" s="1464"/>
    </row>
    <row r="871" spans="1:27" ht="14.5">
      <c r="A871" s="1464"/>
      <c r="B871" s="1464"/>
      <c r="C871" s="1464"/>
      <c r="D871" s="1464"/>
      <c r="E871" s="1464"/>
      <c r="F871" s="1464"/>
      <c r="G871" s="1464"/>
      <c r="H871" s="1463"/>
      <c r="I871" s="1464"/>
      <c r="J871" s="1464"/>
      <c r="K871" s="1464"/>
      <c r="L871" s="1464"/>
      <c r="M871" s="1464"/>
      <c r="N871" s="1464"/>
      <c r="O871" s="1464"/>
      <c r="P871" s="1464"/>
      <c r="Q871" s="1464"/>
      <c r="R871" s="1464"/>
      <c r="S871" s="1464"/>
      <c r="T871" s="1464"/>
      <c r="U871" s="1464"/>
      <c r="V871" s="1464"/>
      <c r="W871" s="1464"/>
      <c r="X871" s="1464"/>
      <c r="Y871" s="1464"/>
      <c r="Z871" s="1464"/>
      <c r="AA871" s="1464"/>
    </row>
    <row r="872" spans="1:27" ht="14.5">
      <c r="A872" s="1464"/>
      <c r="B872" s="1464"/>
      <c r="C872" s="1464"/>
      <c r="D872" s="1464"/>
      <c r="E872" s="1464"/>
      <c r="F872" s="1464"/>
      <c r="G872" s="1464"/>
      <c r="H872" s="1463"/>
      <c r="I872" s="1464"/>
      <c r="J872" s="1464"/>
      <c r="K872" s="1464"/>
      <c r="L872" s="1464"/>
      <c r="M872" s="1464"/>
      <c r="N872" s="1464"/>
      <c r="O872" s="1464"/>
      <c r="P872" s="1464"/>
      <c r="Q872" s="1464"/>
      <c r="R872" s="1464"/>
      <c r="S872" s="1464"/>
      <c r="T872" s="1464"/>
      <c r="U872" s="1464"/>
      <c r="V872" s="1464"/>
      <c r="W872" s="1464"/>
      <c r="X872" s="1464"/>
      <c r="Y872" s="1464"/>
      <c r="Z872" s="1464"/>
      <c r="AA872" s="1464"/>
    </row>
    <row r="873" spans="1:27" ht="14.5">
      <c r="A873" s="1464"/>
      <c r="B873" s="1464"/>
      <c r="C873" s="1464"/>
      <c r="D873" s="1464"/>
      <c r="E873" s="1464"/>
      <c r="F873" s="1464"/>
      <c r="G873" s="1464"/>
      <c r="H873" s="1463"/>
      <c r="I873" s="1464"/>
      <c r="J873" s="1464"/>
      <c r="K873" s="1464"/>
      <c r="L873" s="1464"/>
      <c r="M873" s="1464"/>
      <c r="N873" s="1464"/>
      <c r="O873" s="1464"/>
      <c r="P873" s="1464"/>
      <c r="Q873" s="1464"/>
      <c r="R873" s="1464"/>
      <c r="S873" s="1464"/>
      <c r="T873" s="1464"/>
      <c r="U873" s="1464"/>
      <c r="V873" s="1464"/>
      <c r="W873" s="1464"/>
      <c r="X873" s="1464"/>
      <c r="Y873" s="1464"/>
      <c r="Z873" s="1464"/>
      <c r="AA873" s="1464"/>
    </row>
    <row r="874" spans="1:27" ht="14.5">
      <c r="A874" s="1464"/>
      <c r="B874" s="1464"/>
      <c r="C874" s="1464"/>
      <c r="D874" s="1464"/>
      <c r="E874" s="1464"/>
      <c r="F874" s="1464"/>
      <c r="G874" s="1464"/>
      <c r="H874" s="1463"/>
      <c r="I874" s="1464"/>
      <c r="J874" s="1464"/>
      <c r="K874" s="1464"/>
      <c r="L874" s="1464"/>
      <c r="M874" s="1464"/>
      <c r="N874" s="1464"/>
      <c r="O874" s="1464"/>
      <c r="P874" s="1464"/>
      <c r="Q874" s="1464"/>
      <c r="R874" s="1464"/>
      <c r="S874" s="1464"/>
      <c r="T874" s="1464"/>
      <c r="U874" s="1464"/>
      <c r="V874" s="1464"/>
      <c r="W874" s="1464"/>
      <c r="X874" s="1464"/>
      <c r="Y874" s="1464"/>
      <c r="Z874" s="1464"/>
      <c r="AA874" s="1464"/>
    </row>
    <row r="875" spans="1:27" ht="14.5">
      <c r="A875" s="1464"/>
      <c r="B875" s="1464"/>
      <c r="C875" s="1464"/>
      <c r="D875" s="1464"/>
      <c r="E875" s="1464"/>
      <c r="F875" s="1464"/>
      <c r="G875" s="1464"/>
      <c r="H875" s="1463"/>
      <c r="I875" s="1464"/>
      <c r="J875" s="1464"/>
      <c r="K875" s="1464"/>
      <c r="L875" s="1464"/>
      <c r="M875" s="1464"/>
      <c r="N875" s="1464"/>
      <c r="O875" s="1464"/>
      <c r="P875" s="1464"/>
      <c r="Q875" s="1464"/>
      <c r="R875" s="1464"/>
      <c r="S875" s="1464"/>
      <c r="T875" s="1464"/>
      <c r="U875" s="1464"/>
      <c r="V875" s="1464"/>
      <c r="W875" s="1464"/>
      <c r="X875" s="1464"/>
      <c r="Y875" s="1464"/>
      <c r="Z875" s="1464"/>
      <c r="AA875" s="1464"/>
    </row>
    <row r="876" spans="1:27" ht="14.5">
      <c r="A876" s="1464"/>
      <c r="B876" s="1464"/>
      <c r="C876" s="1464"/>
      <c r="D876" s="1464"/>
      <c r="E876" s="1464"/>
      <c r="F876" s="1464"/>
      <c r="G876" s="1464"/>
      <c r="H876" s="1463"/>
      <c r="I876" s="1464"/>
      <c r="J876" s="1464"/>
      <c r="K876" s="1464"/>
      <c r="L876" s="1464"/>
      <c r="M876" s="1464"/>
      <c r="N876" s="1464"/>
      <c r="O876" s="1464"/>
      <c r="P876" s="1464"/>
      <c r="Q876" s="1464"/>
      <c r="R876" s="1464"/>
      <c r="S876" s="1464"/>
      <c r="T876" s="1464"/>
      <c r="U876" s="1464"/>
      <c r="V876" s="1464"/>
      <c r="W876" s="1464"/>
      <c r="X876" s="1464"/>
      <c r="Y876" s="1464"/>
      <c r="Z876" s="1464"/>
      <c r="AA876" s="1464"/>
    </row>
    <row r="877" spans="1:27" ht="14.5">
      <c r="A877" s="1464"/>
      <c r="B877" s="1464"/>
      <c r="C877" s="1464"/>
      <c r="D877" s="1464"/>
      <c r="E877" s="1464"/>
      <c r="F877" s="1464"/>
      <c r="G877" s="1464"/>
      <c r="H877" s="1463"/>
      <c r="I877" s="1464"/>
      <c r="J877" s="1464"/>
      <c r="K877" s="1464"/>
      <c r="L877" s="1464"/>
      <c r="M877" s="1464"/>
      <c r="N877" s="1464"/>
      <c r="O877" s="1464"/>
      <c r="P877" s="1464"/>
      <c r="Q877" s="1464"/>
      <c r="R877" s="1464"/>
      <c r="S877" s="1464"/>
      <c r="T877" s="1464"/>
      <c r="U877" s="1464"/>
      <c r="V877" s="1464"/>
      <c r="W877" s="1464"/>
      <c r="X877" s="1464"/>
      <c r="Y877" s="1464"/>
      <c r="Z877" s="1464"/>
      <c r="AA877" s="1464"/>
    </row>
    <row r="878" spans="1:27" ht="14.5">
      <c r="A878" s="1464"/>
      <c r="B878" s="1464"/>
      <c r="C878" s="1464"/>
      <c r="D878" s="1464"/>
      <c r="E878" s="1464"/>
      <c r="F878" s="1464"/>
      <c r="G878" s="1464"/>
      <c r="H878" s="1463"/>
      <c r="I878" s="1464"/>
      <c r="J878" s="1464"/>
      <c r="K878" s="1464"/>
      <c r="L878" s="1464"/>
      <c r="M878" s="1464"/>
      <c r="N878" s="1464"/>
      <c r="O878" s="1464"/>
      <c r="P878" s="1464"/>
      <c r="Q878" s="1464"/>
      <c r="R878" s="1464"/>
      <c r="S878" s="1464"/>
      <c r="T878" s="1464"/>
      <c r="U878" s="1464"/>
      <c r="V878" s="1464"/>
      <c r="W878" s="1464"/>
      <c r="X878" s="1464"/>
      <c r="Y878" s="1464"/>
      <c r="Z878" s="1464"/>
      <c r="AA878" s="1464"/>
    </row>
    <row r="879" spans="1:27" ht="14.5">
      <c r="A879" s="1464"/>
      <c r="B879" s="1464"/>
      <c r="C879" s="1464"/>
      <c r="D879" s="1464"/>
      <c r="E879" s="1464"/>
      <c r="F879" s="1464"/>
      <c r="G879" s="1464"/>
      <c r="H879" s="1463"/>
      <c r="I879" s="1464"/>
      <c r="J879" s="1464"/>
      <c r="K879" s="1464"/>
      <c r="L879" s="1464"/>
      <c r="M879" s="1464"/>
      <c r="N879" s="1464"/>
      <c r="O879" s="1464"/>
      <c r="P879" s="1464"/>
      <c r="Q879" s="1464"/>
      <c r="R879" s="1464"/>
      <c r="S879" s="1464"/>
      <c r="T879" s="1464"/>
      <c r="U879" s="1464"/>
      <c r="V879" s="1464"/>
      <c r="W879" s="1464"/>
      <c r="X879" s="1464"/>
      <c r="Y879" s="1464"/>
      <c r="Z879" s="1464"/>
      <c r="AA879" s="1464"/>
    </row>
    <row r="880" spans="1:27" ht="14.5">
      <c r="A880" s="1464"/>
      <c r="B880" s="1464"/>
      <c r="C880" s="1464"/>
      <c r="D880" s="1464"/>
      <c r="E880" s="1464"/>
      <c r="F880" s="1464"/>
      <c r="G880" s="1464"/>
      <c r="H880" s="1463"/>
      <c r="I880" s="1464"/>
      <c r="J880" s="1464"/>
      <c r="K880" s="1464"/>
      <c r="L880" s="1464"/>
      <c r="M880" s="1464"/>
      <c r="N880" s="1464"/>
      <c r="O880" s="1464"/>
      <c r="P880" s="1464"/>
      <c r="Q880" s="1464"/>
      <c r="R880" s="1464"/>
      <c r="S880" s="1464"/>
      <c r="T880" s="1464"/>
      <c r="U880" s="1464"/>
      <c r="V880" s="1464"/>
      <c r="W880" s="1464"/>
      <c r="X880" s="1464"/>
      <c r="Y880" s="1464"/>
      <c r="Z880" s="1464"/>
      <c r="AA880" s="1464"/>
    </row>
    <row r="881" spans="1:27" ht="14.5">
      <c r="A881" s="1464"/>
      <c r="B881" s="1464"/>
      <c r="C881" s="1464"/>
      <c r="D881" s="1464"/>
      <c r="E881" s="1464"/>
      <c r="F881" s="1464"/>
      <c r="G881" s="1464"/>
      <c r="H881" s="1463"/>
      <c r="I881" s="1464"/>
      <c r="J881" s="1464"/>
      <c r="K881" s="1464"/>
      <c r="L881" s="1464"/>
      <c r="M881" s="1464"/>
      <c r="N881" s="1464"/>
      <c r="O881" s="1464"/>
      <c r="P881" s="1464"/>
      <c r="Q881" s="1464"/>
      <c r="R881" s="1464"/>
      <c r="S881" s="1464"/>
      <c r="T881" s="1464"/>
      <c r="U881" s="1464"/>
      <c r="V881" s="1464"/>
      <c r="W881" s="1464"/>
      <c r="X881" s="1464"/>
      <c r="Y881" s="1464"/>
      <c r="Z881" s="1464"/>
      <c r="AA881" s="1464"/>
    </row>
    <row r="882" spans="1:27" ht="14.5">
      <c r="A882" s="1464"/>
      <c r="B882" s="1464"/>
      <c r="C882" s="1464"/>
      <c r="D882" s="1464"/>
      <c r="E882" s="1464"/>
      <c r="F882" s="1464"/>
      <c r="G882" s="1464"/>
      <c r="H882" s="1463"/>
      <c r="I882" s="1464"/>
      <c r="J882" s="1464"/>
      <c r="K882" s="1464"/>
      <c r="L882" s="1464"/>
      <c r="M882" s="1464"/>
      <c r="N882" s="1464"/>
      <c r="O882" s="1464"/>
      <c r="P882" s="1464"/>
      <c r="Q882" s="1464"/>
      <c r="R882" s="1464"/>
      <c r="S882" s="1464"/>
      <c r="T882" s="1464"/>
      <c r="U882" s="1464"/>
      <c r="V882" s="1464"/>
      <c r="W882" s="1464"/>
      <c r="X882" s="1464"/>
      <c r="Y882" s="1464"/>
      <c r="Z882" s="1464"/>
      <c r="AA882" s="1464"/>
    </row>
    <row r="883" spans="1:27" ht="14.5">
      <c r="A883" s="1464"/>
      <c r="B883" s="1464"/>
      <c r="C883" s="1464"/>
      <c r="D883" s="1464"/>
      <c r="E883" s="1464"/>
      <c r="F883" s="1464"/>
      <c r="G883" s="1464"/>
      <c r="H883" s="1463"/>
      <c r="I883" s="1464"/>
      <c r="J883" s="1464"/>
      <c r="K883" s="1464"/>
      <c r="L883" s="1464"/>
      <c r="M883" s="1464"/>
      <c r="N883" s="1464"/>
      <c r="O883" s="1464"/>
      <c r="P883" s="1464"/>
      <c r="Q883" s="1464"/>
      <c r="R883" s="1464"/>
      <c r="S883" s="1464"/>
      <c r="T883" s="1464"/>
      <c r="U883" s="1464"/>
      <c r="V883" s="1464"/>
      <c r="W883" s="1464"/>
      <c r="X883" s="1464"/>
      <c r="Y883" s="1464"/>
      <c r="Z883" s="1464"/>
      <c r="AA883" s="1464"/>
    </row>
    <row r="884" spans="1:27" ht="14.5">
      <c r="A884" s="1464"/>
      <c r="B884" s="1464"/>
      <c r="C884" s="1464"/>
      <c r="D884" s="1464"/>
      <c r="E884" s="1464"/>
      <c r="F884" s="1464"/>
      <c r="G884" s="1464"/>
      <c r="H884" s="1463"/>
      <c r="I884" s="1464"/>
      <c r="J884" s="1464"/>
      <c r="K884" s="1464"/>
      <c r="L884" s="1464"/>
      <c r="M884" s="1464"/>
      <c r="N884" s="1464"/>
      <c r="O884" s="1464"/>
      <c r="P884" s="1464"/>
      <c r="Q884" s="1464"/>
      <c r="R884" s="1464"/>
      <c r="S884" s="1464"/>
      <c r="T884" s="1464"/>
      <c r="U884" s="1464"/>
      <c r="V884" s="1464"/>
      <c r="W884" s="1464"/>
      <c r="X884" s="1464"/>
      <c r="Y884" s="1464"/>
      <c r="Z884" s="1464"/>
      <c r="AA884" s="1464"/>
    </row>
    <row r="885" spans="1:27" ht="14.5">
      <c r="A885" s="1464"/>
      <c r="B885" s="1464"/>
      <c r="C885" s="1464"/>
      <c r="D885" s="1464"/>
      <c r="E885" s="1464"/>
      <c r="F885" s="1464"/>
      <c r="G885" s="1464"/>
      <c r="H885" s="1463"/>
      <c r="I885" s="1464"/>
      <c r="J885" s="1464"/>
      <c r="K885" s="1464"/>
      <c r="L885" s="1464"/>
      <c r="M885" s="1464"/>
      <c r="N885" s="1464"/>
      <c r="O885" s="1464"/>
      <c r="P885" s="1464"/>
      <c r="Q885" s="1464"/>
      <c r="R885" s="1464"/>
      <c r="S885" s="1464"/>
      <c r="T885" s="1464"/>
      <c r="U885" s="1464"/>
      <c r="V885" s="1464"/>
      <c r="W885" s="1464"/>
      <c r="X885" s="1464"/>
      <c r="Y885" s="1464"/>
      <c r="Z885" s="1464"/>
      <c r="AA885" s="1464"/>
    </row>
    <row r="886" spans="1:27" ht="14.5">
      <c r="A886" s="1464"/>
      <c r="B886" s="1464"/>
      <c r="C886" s="1464"/>
      <c r="D886" s="1464"/>
      <c r="E886" s="1464"/>
      <c r="F886" s="1464"/>
      <c r="G886" s="1464"/>
      <c r="H886" s="1463"/>
      <c r="I886" s="1464"/>
      <c r="J886" s="1464"/>
      <c r="K886" s="1464"/>
      <c r="L886" s="1464"/>
      <c r="M886" s="1464"/>
      <c r="N886" s="1464"/>
      <c r="O886" s="1464"/>
      <c r="P886" s="1464"/>
      <c r="Q886" s="1464"/>
      <c r="R886" s="1464"/>
      <c r="S886" s="1464"/>
      <c r="T886" s="1464"/>
      <c r="U886" s="1464"/>
      <c r="V886" s="1464"/>
      <c r="W886" s="1464"/>
      <c r="X886" s="1464"/>
      <c r="Y886" s="1464"/>
      <c r="Z886" s="1464"/>
      <c r="AA886" s="1464"/>
    </row>
    <row r="887" spans="1:27" ht="14.5">
      <c r="A887" s="1464"/>
      <c r="B887" s="1464"/>
      <c r="C887" s="1464"/>
      <c r="D887" s="1464"/>
      <c r="E887" s="1464"/>
      <c r="F887" s="1464"/>
      <c r="G887" s="1464"/>
      <c r="H887" s="1463"/>
      <c r="I887" s="1464"/>
      <c r="J887" s="1464"/>
      <c r="K887" s="1464"/>
      <c r="L887" s="1464"/>
      <c r="M887" s="1464"/>
      <c r="N887" s="1464"/>
      <c r="O887" s="1464"/>
      <c r="P887" s="1464"/>
      <c r="Q887" s="1464"/>
      <c r="R887" s="1464"/>
      <c r="S887" s="1464"/>
      <c r="T887" s="1464"/>
      <c r="U887" s="1464"/>
      <c r="V887" s="1464"/>
      <c r="W887" s="1464"/>
      <c r="X887" s="1464"/>
      <c r="Y887" s="1464"/>
      <c r="Z887" s="1464"/>
      <c r="AA887" s="1464"/>
    </row>
    <row r="888" spans="1:27" ht="14.5">
      <c r="A888" s="1464"/>
      <c r="B888" s="1464"/>
      <c r="C888" s="1464"/>
      <c r="D888" s="1464"/>
      <c r="E888" s="1464"/>
      <c r="F888" s="1464"/>
      <c r="G888" s="1464"/>
      <c r="H888" s="1463"/>
      <c r="I888" s="1464"/>
      <c r="J888" s="1464"/>
      <c r="K888" s="1464"/>
      <c r="L888" s="1464"/>
      <c r="M888" s="1464"/>
      <c r="N888" s="1464"/>
      <c r="O888" s="1464"/>
      <c r="P888" s="1464"/>
      <c r="Q888" s="1464"/>
      <c r="R888" s="1464"/>
      <c r="S888" s="1464"/>
      <c r="T888" s="1464"/>
      <c r="U888" s="1464"/>
      <c r="V888" s="1464"/>
      <c r="W888" s="1464"/>
      <c r="X888" s="1464"/>
      <c r="Y888" s="1464"/>
      <c r="Z888" s="1464"/>
      <c r="AA888" s="1464"/>
    </row>
    <row r="889" spans="1:27" ht="14.5">
      <c r="A889" s="1464"/>
      <c r="B889" s="1464"/>
      <c r="C889" s="1464"/>
      <c r="D889" s="1464"/>
      <c r="E889" s="1464"/>
      <c r="F889" s="1464"/>
      <c r="G889" s="1464"/>
      <c r="H889" s="1463"/>
      <c r="I889" s="1464"/>
      <c r="J889" s="1464"/>
      <c r="K889" s="1464"/>
      <c r="L889" s="1464"/>
      <c r="M889" s="1464"/>
      <c r="N889" s="1464"/>
      <c r="O889" s="1464"/>
      <c r="P889" s="1464"/>
      <c r="Q889" s="1464"/>
      <c r="R889" s="1464"/>
      <c r="S889" s="1464"/>
      <c r="T889" s="1464"/>
      <c r="U889" s="1464"/>
      <c r="V889" s="1464"/>
      <c r="W889" s="1464"/>
      <c r="X889" s="1464"/>
      <c r="Y889" s="1464"/>
      <c r="Z889" s="1464"/>
      <c r="AA889" s="1464"/>
    </row>
    <row r="890" spans="1:27" ht="14.5">
      <c r="A890" s="1464"/>
      <c r="B890" s="1464"/>
      <c r="C890" s="1464"/>
      <c r="D890" s="1464"/>
      <c r="E890" s="1464"/>
      <c r="F890" s="1464"/>
      <c r="G890" s="1464"/>
      <c r="H890" s="1463"/>
      <c r="I890" s="1464"/>
      <c r="J890" s="1464"/>
      <c r="K890" s="1464"/>
      <c r="L890" s="1464"/>
      <c r="M890" s="1464"/>
      <c r="N890" s="1464"/>
      <c r="O890" s="1464"/>
      <c r="P890" s="1464"/>
      <c r="Q890" s="1464"/>
      <c r="R890" s="1464"/>
      <c r="S890" s="1464"/>
      <c r="T890" s="1464"/>
      <c r="U890" s="1464"/>
      <c r="V890" s="1464"/>
      <c r="W890" s="1464"/>
      <c r="X890" s="1464"/>
      <c r="Y890" s="1464"/>
      <c r="Z890" s="1464"/>
      <c r="AA890" s="1464"/>
    </row>
    <row r="891" spans="1:27" ht="14.5">
      <c r="A891" s="1464"/>
      <c r="B891" s="1464"/>
      <c r="C891" s="1464"/>
      <c r="D891" s="1464"/>
      <c r="E891" s="1464"/>
      <c r="F891" s="1464"/>
      <c r="G891" s="1464"/>
      <c r="H891" s="1463"/>
      <c r="I891" s="1464"/>
      <c r="J891" s="1464"/>
      <c r="K891" s="1464"/>
      <c r="L891" s="1464"/>
      <c r="M891" s="1464"/>
      <c r="N891" s="1464"/>
      <c r="O891" s="1464"/>
      <c r="P891" s="1464"/>
      <c r="Q891" s="1464"/>
      <c r="R891" s="1464"/>
      <c r="S891" s="1464"/>
      <c r="T891" s="1464"/>
      <c r="U891" s="1464"/>
      <c r="V891" s="1464"/>
      <c r="W891" s="1464"/>
      <c r="X891" s="1464"/>
      <c r="Y891" s="1464"/>
      <c r="Z891" s="1464"/>
      <c r="AA891" s="1464"/>
    </row>
    <row r="892" spans="1:27" ht="14.5">
      <c r="A892" s="1464"/>
      <c r="B892" s="1464"/>
      <c r="C892" s="1464"/>
      <c r="D892" s="1464"/>
      <c r="E892" s="1464"/>
      <c r="F892" s="1464"/>
      <c r="G892" s="1464"/>
      <c r="H892" s="1463"/>
      <c r="I892" s="1464"/>
      <c r="J892" s="1464"/>
      <c r="K892" s="1464"/>
      <c r="L892" s="1464"/>
      <c r="M892" s="1464"/>
      <c r="N892" s="1464"/>
      <c r="O892" s="1464"/>
      <c r="P892" s="1464"/>
      <c r="Q892" s="1464"/>
      <c r="R892" s="1464"/>
      <c r="S892" s="1464"/>
      <c r="T892" s="1464"/>
      <c r="U892" s="1464"/>
      <c r="V892" s="1464"/>
      <c r="W892" s="1464"/>
      <c r="X892" s="1464"/>
      <c r="Y892" s="1464"/>
      <c r="Z892" s="1464"/>
      <c r="AA892" s="1464"/>
    </row>
    <row r="893" spans="1:27" ht="14.5">
      <c r="A893" s="1464"/>
      <c r="B893" s="1464"/>
      <c r="C893" s="1464"/>
      <c r="D893" s="1464"/>
      <c r="E893" s="1464"/>
      <c r="F893" s="1464"/>
      <c r="G893" s="1464"/>
      <c r="H893" s="1463"/>
      <c r="I893" s="1464"/>
      <c r="J893" s="1464"/>
      <c r="K893" s="1464"/>
      <c r="L893" s="1464"/>
      <c r="M893" s="1464"/>
      <c r="N893" s="1464"/>
      <c r="O893" s="1464"/>
      <c r="P893" s="1464"/>
      <c r="Q893" s="1464"/>
      <c r="R893" s="1464"/>
      <c r="S893" s="1464"/>
      <c r="T893" s="1464"/>
      <c r="U893" s="1464"/>
      <c r="V893" s="1464"/>
      <c r="W893" s="1464"/>
      <c r="X893" s="1464"/>
      <c r="Y893" s="1464"/>
      <c r="Z893" s="1464"/>
      <c r="AA893" s="1464"/>
    </row>
    <row r="894" spans="1:27" ht="14.5">
      <c r="A894" s="1464"/>
      <c r="B894" s="1464"/>
      <c r="C894" s="1464"/>
      <c r="D894" s="1464"/>
      <c r="E894" s="1464"/>
      <c r="F894" s="1464"/>
      <c r="G894" s="1464"/>
      <c r="H894" s="1463"/>
      <c r="I894" s="1464"/>
      <c r="J894" s="1464"/>
      <c r="K894" s="1464"/>
      <c r="L894" s="1464"/>
      <c r="M894" s="1464"/>
      <c r="N894" s="1464"/>
      <c r="O894" s="1464"/>
      <c r="P894" s="1464"/>
      <c r="Q894" s="1464"/>
      <c r="R894" s="1464"/>
      <c r="S894" s="1464"/>
      <c r="T894" s="1464"/>
      <c r="U894" s="1464"/>
      <c r="V894" s="1464"/>
      <c r="W894" s="1464"/>
      <c r="X894" s="1464"/>
      <c r="Y894" s="1464"/>
      <c r="Z894" s="1464"/>
      <c r="AA894" s="1464"/>
    </row>
    <row r="895" spans="1:27" ht="14.5">
      <c r="A895" s="1464"/>
      <c r="B895" s="1464"/>
      <c r="C895" s="1464"/>
      <c r="D895" s="1464"/>
      <c r="E895" s="1464"/>
      <c r="F895" s="1464"/>
      <c r="G895" s="1464"/>
      <c r="H895" s="1463"/>
      <c r="I895" s="1464"/>
      <c r="J895" s="1464"/>
      <c r="K895" s="1464"/>
      <c r="L895" s="1464"/>
      <c r="M895" s="1464"/>
      <c r="N895" s="1464"/>
      <c r="O895" s="1464"/>
      <c r="P895" s="1464"/>
      <c r="Q895" s="1464"/>
      <c r="R895" s="1464"/>
      <c r="S895" s="1464"/>
      <c r="T895" s="1464"/>
      <c r="U895" s="1464"/>
      <c r="V895" s="1464"/>
      <c r="W895" s="1464"/>
      <c r="X895" s="1464"/>
      <c r="Y895" s="1464"/>
      <c r="Z895" s="1464"/>
      <c r="AA895" s="1464"/>
    </row>
    <row r="896" spans="1:27" ht="14.5">
      <c r="A896" s="1464"/>
      <c r="B896" s="1464"/>
      <c r="C896" s="1464"/>
      <c r="D896" s="1464"/>
      <c r="E896" s="1464"/>
      <c r="F896" s="1464"/>
      <c r="G896" s="1464"/>
      <c r="H896" s="1463"/>
      <c r="I896" s="1464"/>
      <c r="J896" s="1464"/>
      <c r="K896" s="1464"/>
      <c r="L896" s="1464"/>
      <c r="M896" s="1464"/>
      <c r="N896" s="1464"/>
      <c r="O896" s="1464"/>
      <c r="P896" s="1464"/>
      <c r="Q896" s="1464"/>
      <c r="R896" s="1464"/>
      <c r="S896" s="1464"/>
      <c r="T896" s="1464"/>
      <c r="U896" s="1464"/>
      <c r="V896" s="1464"/>
      <c r="W896" s="1464"/>
      <c r="X896" s="1464"/>
      <c r="Y896" s="1464"/>
      <c r="Z896" s="1464"/>
      <c r="AA896" s="1464"/>
    </row>
    <row r="897" spans="1:27" ht="14.5">
      <c r="A897" s="1464"/>
      <c r="B897" s="1464"/>
      <c r="C897" s="1464"/>
      <c r="D897" s="1464"/>
      <c r="E897" s="1464"/>
      <c r="F897" s="1464"/>
      <c r="G897" s="1464"/>
      <c r="H897" s="1463"/>
      <c r="I897" s="1464"/>
      <c r="J897" s="1464"/>
      <c r="K897" s="1464"/>
      <c r="L897" s="1464"/>
      <c r="M897" s="1464"/>
      <c r="N897" s="1464"/>
      <c r="O897" s="1464"/>
      <c r="P897" s="1464"/>
      <c r="Q897" s="1464"/>
      <c r="R897" s="1464"/>
      <c r="S897" s="1464"/>
      <c r="T897" s="1464"/>
      <c r="U897" s="1464"/>
      <c r="V897" s="1464"/>
      <c r="W897" s="1464"/>
      <c r="X897" s="1464"/>
      <c r="Y897" s="1464"/>
      <c r="Z897" s="1464"/>
      <c r="AA897" s="1464"/>
    </row>
    <row r="898" spans="1:27" ht="14.5">
      <c r="A898" s="1464"/>
      <c r="B898" s="1464"/>
      <c r="C898" s="1464"/>
      <c r="D898" s="1464"/>
      <c r="E898" s="1464"/>
      <c r="F898" s="1464"/>
      <c r="G898" s="1464"/>
      <c r="H898" s="1463"/>
      <c r="I898" s="1464"/>
      <c r="J898" s="1464"/>
      <c r="K898" s="1464"/>
      <c r="L898" s="1464"/>
      <c r="M898" s="1464"/>
      <c r="N898" s="1464"/>
      <c r="O898" s="1464"/>
      <c r="P898" s="1464"/>
      <c r="Q898" s="1464"/>
      <c r="R898" s="1464"/>
      <c r="S898" s="1464"/>
      <c r="T898" s="1464"/>
      <c r="U898" s="1464"/>
      <c r="V898" s="1464"/>
      <c r="W898" s="1464"/>
      <c r="X898" s="1464"/>
      <c r="Y898" s="1464"/>
      <c r="Z898" s="1464"/>
      <c r="AA898" s="1464"/>
    </row>
    <row r="899" spans="1:27" ht="14.5">
      <c r="A899" s="1464"/>
      <c r="B899" s="1464"/>
      <c r="C899" s="1464"/>
      <c r="D899" s="1464"/>
      <c r="E899" s="1464"/>
      <c r="F899" s="1464"/>
      <c r="G899" s="1464"/>
      <c r="H899" s="1463"/>
      <c r="I899" s="1464"/>
      <c r="J899" s="1464"/>
      <c r="K899" s="1464"/>
      <c r="L899" s="1464"/>
      <c r="M899" s="1464"/>
      <c r="N899" s="1464"/>
      <c r="O899" s="1464"/>
      <c r="P899" s="1464"/>
      <c r="Q899" s="1464"/>
      <c r="R899" s="1464"/>
      <c r="S899" s="1464"/>
      <c r="T899" s="1464"/>
      <c r="U899" s="1464"/>
      <c r="V899" s="1464"/>
      <c r="W899" s="1464"/>
      <c r="X899" s="1464"/>
      <c r="Y899" s="1464"/>
      <c r="Z899" s="1464"/>
      <c r="AA899" s="1464"/>
    </row>
    <row r="900" spans="1:27" ht="14.5">
      <c r="A900" s="1464"/>
      <c r="B900" s="1464"/>
      <c r="C900" s="1464"/>
      <c r="D900" s="1464"/>
      <c r="E900" s="1464"/>
      <c r="F900" s="1464"/>
      <c r="G900" s="1464"/>
      <c r="H900" s="1463"/>
      <c r="I900" s="1464"/>
      <c r="J900" s="1464"/>
      <c r="K900" s="1464"/>
      <c r="L900" s="1464"/>
      <c r="M900" s="1464"/>
      <c r="N900" s="1464"/>
      <c r="O900" s="1464"/>
      <c r="P900" s="1464"/>
      <c r="Q900" s="1464"/>
      <c r="R900" s="1464"/>
      <c r="S900" s="1464"/>
      <c r="T900" s="1464"/>
      <c r="U900" s="1464"/>
      <c r="V900" s="1464"/>
      <c r="W900" s="1464"/>
      <c r="X900" s="1464"/>
      <c r="Y900" s="1464"/>
      <c r="Z900" s="1464"/>
      <c r="AA900" s="1464"/>
    </row>
    <row r="901" spans="1:27" ht="14.5">
      <c r="A901" s="1464"/>
      <c r="B901" s="1464"/>
      <c r="C901" s="1464"/>
      <c r="D901" s="1464"/>
      <c r="E901" s="1464"/>
      <c r="F901" s="1464"/>
      <c r="G901" s="1464"/>
      <c r="H901" s="1463"/>
      <c r="I901" s="1464"/>
      <c r="J901" s="1464"/>
      <c r="K901" s="1464"/>
      <c r="L901" s="1464"/>
      <c r="M901" s="1464"/>
      <c r="N901" s="1464"/>
      <c r="O901" s="1464"/>
      <c r="P901" s="1464"/>
      <c r="Q901" s="1464"/>
      <c r="R901" s="1464"/>
      <c r="S901" s="1464"/>
      <c r="T901" s="1464"/>
      <c r="U901" s="1464"/>
      <c r="V901" s="1464"/>
      <c r="W901" s="1464"/>
      <c r="X901" s="1464"/>
      <c r="Y901" s="1464"/>
      <c r="Z901" s="1464"/>
      <c r="AA901" s="1464"/>
    </row>
    <row r="902" spans="1:27" ht="14.5">
      <c r="A902" s="1464"/>
      <c r="B902" s="1464"/>
      <c r="C902" s="1464"/>
      <c r="D902" s="1464"/>
      <c r="E902" s="1464"/>
      <c r="F902" s="1464"/>
      <c r="G902" s="1464"/>
      <c r="H902" s="1463"/>
      <c r="I902" s="1464"/>
      <c r="J902" s="1464"/>
      <c r="K902" s="1464"/>
      <c r="L902" s="1464"/>
      <c r="M902" s="1464"/>
      <c r="N902" s="1464"/>
      <c r="O902" s="1464"/>
      <c r="P902" s="1464"/>
      <c r="Q902" s="1464"/>
      <c r="R902" s="1464"/>
      <c r="S902" s="1464"/>
      <c r="T902" s="1464"/>
      <c r="U902" s="1464"/>
      <c r="V902" s="1464"/>
      <c r="W902" s="1464"/>
      <c r="X902" s="1464"/>
      <c r="Y902" s="1464"/>
      <c r="Z902" s="1464"/>
      <c r="AA902" s="1464"/>
    </row>
    <row r="903" spans="1:27" ht="14.5">
      <c r="A903" s="1464"/>
      <c r="B903" s="1464"/>
      <c r="C903" s="1464"/>
      <c r="D903" s="1464"/>
      <c r="E903" s="1464"/>
      <c r="F903" s="1464"/>
      <c r="G903" s="1464"/>
      <c r="H903" s="1463"/>
      <c r="I903" s="1464"/>
      <c r="J903" s="1464"/>
      <c r="K903" s="1464"/>
      <c r="L903" s="1464"/>
      <c r="M903" s="1464"/>
      <c r="N903" s="1464"/>
      <c r="O903" s="1464"/>
      <c r="P903" s="1464"/>
      <c r="Q903" s="1464"/>
      <c r="R903" s="1464"/>
      <c r="S903" s="1464"/>
      <c r="T903" s="1464"/>
      <c r="U903" s="1464"/>
      <c r="V903" s="1464"/>
      <c r="W903" s="1464"/>
      <c r="X903" s="1464"/>
      <c r="Y903" s="1464"/>
      <c r="Z903" s="1464"/>
      <c r="AA903" s="1464"/>
    </row>
    <row r="904" spans="1:27" ht="14.5">
      <c r="A904" s="1464"/>
      <c r="B904" s="1464"/>
      <c r="C904" s="1464"/>
      <c r="D904" s="1464"/>
      <c r="E904" s="1464"/>
      <c r="F904" s="1464"/>
      <c r="G904" s="1464"/>
      <c r="H904" s="1463"/>
      <c r="I904" s="1464"/>
      <c r="J904" s="1464"/>
      <c r="K904" s="1464"/>
      <c r="L904" s="1464"/>
      <c r="M904" s="1464"/>
      <c r="N904" s="1464"/>
      <c r="O904" s="1464"/>
      <c r="P904" s="1464"/>
      <c r="Q904" s="1464"/>
      <c r="R904" s="1464"/>
      <c r="S904" s="1464"/>
      <c r="T904" s="1464"/>
      <c r="U904" s="1464"/>
      <c r="V904" s="1464"/>
      <c r="W904" s="1464"/>
      <c r="X904" s="1464"/>
      <c r="Y904" s="1464"/>
      <c r="Z904" s="1464"/>
      <c r="AA904" s="1464"/>
    </row>
    <row r="905" spans="1:27" ht="14.5">
      <c r="A905" s="1464"/>
      <c r="B905" s="1464"/>
      <c r="C905" s="1464"/>
      <c r="D905" s="1464"/>
      <c r="E905" s="1464"/>
      <c r="F905" s="1464"/>
      <c r="G905" s="1464"/>
      <c r="H905" s="1463"/>
      <c r="I905" s="1464"/>
      <c r="J905" s="1464"/>
      <c r="K905" s="1464"/>
      <c r="L905" s="1464"/>
      <c r="M905" s="1464"/>
      <c r="N905" s="1464"/>
      <c r="O905" s="1464"/>
      <c r="P905" s="1464"/>
      <c r="Q905" s="1464"/>
      <c r="R905" s="1464"/>
      <c r="S905" s="1464"/>
      <c r="T905" s="1464"/>
      <c r="U905" s="1464"/>
      <c r="V905" s="1464"/>
      <c r="W905" s="1464"/>
      <c r="X905" s="1464"/>
      <c r="Y905" s="1464"/>
      <c r="Z905" s="1464"/>
      <c r="AA905" s="1464"/>
    </row>
    <row r="906" spans="1:27" ht="14.5">
      <c r="A906" s="1464"/>
      <c r="B906" s="1464"/>
      <c r="C906" s="1464"/>
      <c r="D906" s="1464"/>
      <c r="E906" s="1464"/>
      <c r="F906" s="1464"/>
      <c r="G906" s="1464"/>
      <c r="H906" s="1463"/>
      <c r="I906" s="1464"/>
      <c r="J906" s="1464"/>
      <c r="K906" s="1464"/>
      <c r="L906" s="1464"/>
      <c r="M906" s="1464"/>
      <c r="N906" s="1464"/>
      <c r="O906" s="1464"/>
      <c r="P906" s="1464"/>
      <c r="Q906" s="1464"/>
      <c r="R906" s="1464"/>
      <c r="S906" s="1464"/>
      <c r="T906" s="1464"/>
      <c r="U906" s="1464"/>
      <c r="V906" s="1464"/>
      <c r="W906" s="1464"/>
      <c r="X906" s="1464"/>
      <c r="Y906" s="1464"/>
      <c r="Z906" s="1464"/>
      <c r="AA906" s="1464"/>
    </row>
    <row r="907" spans="1:27" ht="14.5">
      <c r="A907" s="1464"/>
      <c r="B907" s="1464"/>
      <c r="C907" s="1464"/>
      <c r="D907" s="1464"/>
      <c r="E907" s="1464"/>
      <c r="F907" s="1464"/>
      <c r="G907" s="1464"/>
      <c r="H907" s="1463"/>
      <c r="I907" s="1464"/>
      <c r="J907" s="1464"/>
      <c r="K907" s="1464"/>
      <c r="L907" s="1464"/>
      <c r="M907" s="1464"/>
      <c r="N907" s="1464"/>
      <c r="O907" s="1464"/>
      <c r="P907" s="1464"/>
      <c r="Q907" s="1464"/>
      <c r="R907" s="1464"/>
      <c r="S907" s="1464"/>
      <c r="T907" s="1464"/>
      <c r="U907" s="1464"/>
      <c r="V907" s="1464"/>
      <c r="W907" s="1464"/>
      <c r="X907" s="1464"/>
      <c r="Y907" s="1464"/>
      <c r="Z907" s="1464"/>
      <c r="AA907" s="1464"/>
    </row>
    <row r="908" spans="1:27" ht="14.5">
      <c r="A908" s="1464"/>
      <c r="B908" s="1464"/>
      <c r="C908" s="1464"/>
      <c r="D908" s="1464"/>
      <c r="E908" s="1464"/>
      <c r="F908" s="1464"/>
      <c r="G908" s="1464"/>
      <c r="H908" s="1463"/>
      <c r="I908" s="1464"/>
      <c r="J908" s="1464"/>
      <c r="K908" s="1464"/>
      <c r="L908" s="1464"/>
      <c r="M908" s="1464"/>
      <c r="N908" s="1464"/>
      <c r="O908" s="1464"/>
      <c r="P908" s="1464"/>
      <c r="Q908" s="1464"/>
      <c r="R908" s="1464"/>
      <c r="S908" s="1464"/>
      <c r="T908" s="1464"/>
      <c r="U908" s="1464"/>
      <c r="V908" s="1464"/>
      <c r="W908" s="1464"/>
      <c r="X908" s="1464"/>
      <c r="Y908" s="1464"/>
      <c r="Z908" s="1464"/>
      <c r="AA908" s="1464"/>
    </row>
    <row r="909" spans="1:27" ht="14.5">
      <c r="A909" s="1464"/>
      <c r="B909" s="1464"/>
      <c r="C909" s="1464"/>
      <c r="D909" s="1464"/>
      <c r="E909" s="1464"/>
      <c r="F909" s="1464"/>
      <c r="G909" s="1464"/>
      <c r="H909" s="1463"/>
      <c r="I909" s="1464"/>
      <c r="J909" s="1464"/>
      <c r="K909" s="1464"/>
      <c r="L909" s="1464"/>
      <c r="M909" s="1464"/>
      <c r="N909" s="1464"/>
      <c r="O909" s="1464"/>
      <c r="P909" s="1464"/>
      <c r="Q909" s="1464"/>
      <c r="R909" s="1464"/>
      <c r="S909" s="1464"/>
      <c r="T909" s="1464"/>
      <c r="U909" s="1464"/>
      <c r="V909" s="1464"/>
      <c r="W909" s="1464"/>
      <c r="X909" s="1464"/>
      <c r="Y909" s="1464"/>
      <c r="Z909" s="1464"/>
      <c r="AA909" s="1464"/>
    </row>
    <row r="910" spans="1:27" ht="14.5">
      <c r="A910" s="1464"/>
      <c r="B910" s="1464"/>
      <c r="C910" s="1464"/>
      <c r="D910" s="1464"/>
      <c r="E910" s="1464"/>
      <c r="F910" s="1464"/>
      <c r="G910" s="1464"/>
      <c r="H910" s="1463"/>
      <c r="I910" s="1464"/>
      <c r="J910" s="1464"/>
      <c r="K910" s="1464"/>
      <c r="L910" s="1464"/>
      <c r="M910" s="1464"/>
      <c r="N910" s="1464"/>
      <c r="O910" s="1464"/>
      <c r="P910" s="1464"/>
      <c r="Q910" s="1464"/>
      <c r="R910" s="1464"/>
      <c r="S910" s="1464"/>
      <c r="T910" s="1464"/>
      <c r="U910" s="1464"/>
      <c r="V910" s="1464"/>
      <c r="W910" s="1464"/>
      <c r="X910" s="1464"/>
      <c r="Y910" s="1464"/>
      <c r="Z910" s="1464"/>
      <c r="AA910" s="1464"/>
    </row>
    <row r="911" spans="1:27" ht="14.5">
      <c r="A911" s="1464"/>
      <c r="B911" s="1464"/>
      <c r="C911" s="1464"/>
      <c r="D911" s="1464"/>
      <c r="E911" s="1464"/>
      <c r="F911" s="1464"/>
      <c r="G911" s="1464"/>
      <c r="H911" s="1463"/>
      <c r="I911" s="1464"/>
      <c r="J911" s="1464"/>
      <c r="K911" s="1464"/>
      <c r="L911" s="1464"/>
      <c r="M911" s="1464"/>
      <c r="N911" s="1464"/>
      <c r="O911" s="1464"/>
      <c r="P911" s="1464"/>
      <c r="Q911" s="1464"/>
      <c r="R911" s="1464"/>
      <c r="S911" s="1464"/>
      <c r="T911" s="1464"/>
      <c r="U911" s="1464"/>
      <c r="V911" s="1464"/>
      <c r="W911" s="1464"/>
      <c r="X911" s="1464"/>
      <c r="Y911" s="1464"/>
      <c r="Z911" s="1464"/>
      <c r="AA911" s="1464"/>
    </row>
    <row r="912" spans="1:27" ht="14.5">
      <c r="A912" s="1464"/>
      <c r="B912" s="1464"/>
      <c r="C912" s="1464"/>
      <c r="D912" s="1464"/>
      <c r="E912" s="1464"/>
      <c r="F912" s="1464"/>
      <c r="G912" s="1464"/>
      <c r="H912" s="1463"/>
      <c r="I912" s="1464"/>
      <c r="J912" s="1464"/>
      <c r="K912" s="1464"/>
      <c r="L912" s="1464"/>
      <c r="M912" s="1464"/>
      <c r="N912" s="1464"/>
      <c r="O912" s="1464"/>
      <c r="P912" s="1464"/>
      <c r="Q912" s="1464"/>
      <c r="R912" s="1464"/>
      <c r="S912" s="1464"/>
      <c r="T912" s="1464"/>
      <c r="U912" s="1464"/>
      <c r="V912" s="1464"/>
      <c r="W912" s="1464"/>
      <c r="X912" s="1464"/>
      <c r="Y912" s="1464"/>
      <c r="Z912" s="1464"/>
      <c r="AA912" s="1464"/>
    </row>
    <row r="913" spans="1:27" ht="14.5">
      <c r="A913" s="1464"/>
      <c r="B913" s="1464"/>
      <c r="C913" s="1464"/>
      <c r="D913" s="1464"/>
      <c r="E913" s="1464"/>
      <c r="F913" s="1464"/>
      <c r="G913" s="1464"/>
      <c r="H913" s="1463"/>
      <c r="I913" s="1464"/>
      <c r="J913" s="1464"/>
      <c r="K913" s="1464"/>
      <c r="L913" s="1464"/>
      <c r="M913" s="1464"/>
      <c r="N913" s="1464"/>
      <c r="O913" s="1464"/>
      <c r="P913" s="1464"/>
      <c r="Q913" s="1464"/>
      <c r="R913" s="1464"/>
      <c r="S913" s="1464"/>
      <c r="T913" s="1464"/>
      <c r="U913" s="1464"/>
      <c r="V913" s="1464"/>
      <c r="W913" s="1464"/>
      <c r="X913" s="1464"/>
      <c r="Y913" s="1464"/>
      <c r="Z913" s="1464"/>
      <c r="AA913" s="1464"/>
    </row>
    <row r="914" spans="1:27" ht="14.5">
      <c r="A914" s="1464"/>
      <c r="B914" s="1464"/>
      <c r="C914" s="1464"/>
      <c r="D914" s="1464"/>
      <c r="E914" s="1464"/>
      <c r="F914" s="1464"/>
      <c r="G914" s="1464"/>
      <c r="H914" s="1463"/>
      <c r="I914" s="1464"/>
      <c r="J914" s="1464"/>
      <c r="K914" s="1464"/>
      <c r="L914" s="1464"/>
      <c r="M914" s="1464"/>
      <c r="N914" s="1464"/>
      <c r="O914" s="1464"/>
      <c r="P914" s="1464"/>
      <c r="Q914" s="1464"/>
      <c r="R914" s="1464"/>
      <c r="S914" s="1464"/>
      <c r="T914" s="1464"/>
      <c r="U914" s="1464"/>
      <c r="V914" s="1464"/>
      <c r="W914" s="1464"/>
      <c r="X914" s="1464"/>
      <c r="Y914" s="1464"/>
      <c r="Z914" s="1464"/>
      <c r="AA914" s="1464"/>
    </row>
    <row r="915" spans="1:27" ht="14.5">
      <c r="A915" s="1464"/>
      <c r="B915" s="1464"/>
      <c r="C915" s="1464"/>
      <c r="D915" s="1464"/>
      <c r="E915" s="1464"/>
      <c r="F915" s="1464"/>
      <c r="G915" s="1464"/>
      <c r="H915" s="1463"/>
      <c r="I915" s="1464"/>
      <c r="J915" s="1464"/>
      <c r="K915" s="1464"/>
      <c r="L915" s="1464"/>
      <c r="M915" s="1464"/>
      <c r="N915" s="1464"/>
      <c r="O915" s="1464"/>
      <c r="P915" s="1464"/>
      <c r="Q915" s="1464"/>
      <c r="R915" s="1464"/>
      <c r="S915" s="1464"/>
      <c r="T915" s="1464"/>
      <c r="U915" s="1464"/>
      <c r="V915" s="1464"/>
      <c r="W915" s="1464"/>
      <c r="X915" s="1464"/>
      <c r="Y915" s="1464"/>
      <c r="Z915" s="1464"/>
      <c r="AA915" s="1464"/>
    </row>
    <row r="916" spans="1:27" ht="14.5">
      <c r="A916" s="1464"/>
      <c r="B916" s="1464"/>
      <c r="C916" s="1464"/>
      <c r="D916" s="1464"/>
      <c r="E916" s="1464"/>
      <c r="F916" s="1464"/>
      <c r="G916" s="1464"/>
      <c r="H916" s="1463"/>
      <c r="I916" s="1464"/>
      <c r="J916" s="1464"/>
      <c r="K916" s="1464"/>
      <c r="L916" s="1464"/>
      <c r="M916" s="1464"/>
      <c r="N916" s="1464"/>
      <c r="O916" s="1464"/>
      <c r="P916" s="1464"/>
      <c r="Q916" s="1464"/>
      <c r="R916" s="1464"/>
      <c r="S916" s="1464"/>
      <c r="T916" s="1464"/>
      <c r="U916" s="1464"/>
      <c r="V916" s="1464"/>
      <c r="W916" s="1464"/>
      <c r="X916" s="1464"/>
      <c r="Y916" s="1464"/>
      <c r="Z916" s="1464"/>
      <c r="AA916" s="1464"/>
    </row>
    <row r="917" spans="1:27" ht="14.5">
      <c r="A917" s="1464"/>
      <c r="B917" s="1464"/>
      <c r="C917" s="1464"/>
      <c r="D917" s="1464"/>
      <c r="E917" s="1464"/>
      <c r="F917" s="1464"/>
      <c r="G917" s="1464"/>
      <c r="H917" s="1463"/>
      <c r="I917" s="1464"/>
      <c r="J917" s="1464"/>
      <c r="K917" s="1464"/>
      <c r="L917" s="1464"/>
      <c r="M917" s="1464"/>
      <c r="N917" s="1464"/>
      <c r="O917" s="1464"/>
      <c r="P917" s="1464"/>
      <c r="Q917" s="1464"/>
      <c r="R917" s="1464"/>
      <c r="S917" s="1464"/>
      <c r="T917" s="1464"/>
      <c r="U917" s="1464"/>
      <c r="V917" s="1464"/>
      <c r="W917" s="1464"/>
      <c r="X917" s="1464"/>
      <c r="Y917" s="1464"/>
      <c r="Z917" s="1464"/>
      <c r="AA917" s="1464"/>
    </row>
    <row r="918" spans="1:27" ht="14.5">
      <c r="A918" s="1464"/>
      <c r="B918" s="1464"/>
      <c r="C918" s="1464"/>
      <c r="D918" s="1464"/>
      <c r="E918" s="1464"/>
      <c r="F918" s="1464"/>
      <c r="G918" s="1464"/>
      <c r="H918" s="1463"/>
      <c r="I918" s="1464"/>
      <c r="J918" s="1464"/>
      <c r="K918" s="1464"/>
      <c r="L918" s="1464"/>
      <c r="M918" s="1464"/>
      <c r="N918" s="1464"/>
      <c r="O918" s="1464"/>
      <c r="P918" s="1464"/>
      <c r="Q918" s="1464"/>
      <c r="R918" s="1464"/>
      <c r="S918" s="1464"/>
      <c r="T918" s="1464"/>
      <c r="U918" s="1464"/>
      <c r="V918" s="1464"/>
      <c r="W918" s="1464"/>
      <c r="X918" s="1464"/>
      <c r="Y918" s="1464"/>
      <c r="Z918" s="1464"/>
      <c r="AA918" s="1464"/>
    </row>
    <row r="919" spans="1:27" ht="14.5">
      <c r="A919" s="1464"/>
      <c r="B919" s="1464"/>
      <c r="C919" s="1464"/>
      <c r="D919" s="1464"/>
      <c r="E919" s="1464"/>
      <c r="F919" s="1464"/>
      <c r="G919" s="1464"/>
      <c r="H919" s="1463"/>
      <c r="I919" s="1464"/>
      <c r="J919" s="1464"/>
      <c r="K919" s="1464"/>
      <c r="L919" s="1464"/>
      <c r="M919" s="1464"/>
      <c r="N919" s="1464"/>
      <c r="O919" s="1464"/>
      <c r="P919" s="1464"/>
      <c r="Q919" s="1464"/>
      <c r="R919" s="1464"/>
      <c r="S919" s="1464"/>
      <c r="T919" s="1464"/>
      <c r="U919" s="1464"/>
      <c r="V919" s="1464"/>
      <c r="W919" s="1464"/>
      <c r="X919" s="1464"/>
      <c r="Y919" s="1464"/>
      <c r="Z919" s="1464"/>
      <c r="AA919" s="1464"/>
    </row>
    <row r="920" spans="1:27" ht="14.5">
      <c r="A920" s="1464"/>
      <c r="B920" s="1464"/>
      <c r="C920" s="1464"/>
      <c r="D920" s="1464"/>
      <c r="E920" s="1464"/>
      <c r="F920" s="1464"/>
      <c r="G920" s="1464"/>
      <c r="H920" s="1463"/>
      <c r="I920" s="1464"/>
      <c r="J920" s="1464"/>
      <c r="K920" s="1464"/>
      <c r="L920" s="1464"/>
      <c r="M920" s="1464"/>
      <c r="N920" s="1464"/>
      <c r="O920" s="1464"/>
      <c r="P920" s="1464"/>
      <c r="Q920" s="1464"/>
      <c r="R920" s="1464"/>
      <c r="S920" s="1464"/>
      <c r="T920" s="1464"/>
      <c r="U920" s="1464"/>
      <c r="V920" s="1464"/>
      <c r="W920" s="1464"/>
      <c r="X920" s="1464"/>
      <c r="Y920" s="1464"/>
      <c r="Z920" s="1464"/>
      <c r="AA920" s="1464"/>
    </row>
    <row r="921" spans="1:27" ht="14.5">
      <c r="A921" s="1464"/>
      <c r="B921" s="1464"/>
      <c r="C921" s="1464"/>
      <c r="D921" s="1464"/>
      <c r="E921" s="1464"/>
      <c r="F921" s="1464"/>
      <c r="G921" s="1464"/>
      <c r="H921" s="1463"/>
      <c r="I921" s="1464"/>
      <c r="J921" s="1464"/>
      <c r="K921" s="1464"/>
      <c r="L921" s="1464"/>
      <c r="M921" s="1464"/>
      <c r="N921" s="1464"/>
      <c r="O921" s="1464"/>
      <c r="P921" s="1464"/>
      <c r="Q921" s="1464"/>
      <c r="R921" s="1464"/>
      <c r="S921" s="1464"/>
      <c r="T921" s="1464"/>
      <c r="U921" s="1464"/>
      <c r="V921" s="1464"/>
      <c r="W921" s="1464"/>
      <c r="X921" s="1464"/>
      <c r="Y921" s="1464"/>
      <c r="Z921" s="1464"/>
      <c r="AA921" s="1464"/>
    </row>
    <row r="922" spans="1:27" ht="14.5">
      <c r="A922" s="1464"/>
      <c r="B922" s="1464"/>
      <c r="C922" s="1464"/>
      <c r="D922" s="1464"/>
      <c r="E922" s="1464"/>
      <c r="F922" s="1464"/>
      <c r="G922" s="1464"/>
      <c r="H922" s="1463"/>
      <c r="I922" s="1464"/>
      <c r="J922" s="1464"/>
      <c r="K922" s="1464"/>
      <c r="L922" s="1464"/>
      <c r="M922" s="1464"/>
      <c r="N922" s="1464"/>
      <c r="O922" s="1464"/>
      <c r="P922" s="1464"/>
      <c r="Q922" s="1464"/>
      <c r="R922" s="1464"/>
      <c r="S922" s="1464"/>
      <c r="T922" s="1464"/>
      <c r="U922" s="1464"/>
      <c r="V922" s="1464"/>
      <c r="W922" s="1464"/>
      <c r="X922" s="1464"/>
      <c r="Y922" s="1464"/>
      <c r="Z922" s="1464"/>
      <c r="AA922" s="1464"/>
    </row>
    <row r="923" spans="1:27" ht="14.5">
      <c r="A923" s="1464"/>
      <c r="B923" s="1464"/>
      <c r="C923" s="1464"/>
      <c r="D923" s="1464"/>
      <c r="E923" s="1464"/>
      <c r="F923" s="1464"/>
      <c r="G923" s="1464"/>
      <c r="H923" s="1463"/>
      <c r="I923" s="1464"/>
      <c r="J923" s="1464"/>
      <c r="K923" s="1464"/>
      <c r="L923" s="1464"/>
      <c r="M923" s="1464"/>
      <c r="N923" s="1464"/>
      <c r="O923" s="1464"/>
      <c r="P923" s="1464"/>
      <c r="Q923" s="1464"/>
      <c r="R923" s="1464"/>
      <c r="S923" s="1464"/>
      <c r="T923" s="1464"/>
      <c r="U923" s="1464"/>
      <c r="V923" s="1464"/>
      <c r="W923" s="1464"/>
      <c r="X923" s="1464"/>
      <c r="Y923" s="1464"/>
      <c r="Z923" s="1464"/>
      <c r="AA923" s="1464"/>
    </row>
    <row r="924" spans="1:27" ht="14.5">
      <c r="A924" s="1464"/>
      <c r="B924" s="1464"/>
      <c r="C924" s="1464"/>
      <c r="D924" s="1464"/>
      <c r="E924" s="1464"/>
      <c r="F924" s="1464"/>
      <c r="G924" s="1464"/>
      <c r="H924" s="1463"/>
      <c r="I924" s="1464"/>
      <c r="J924" s="1464"/>
      <c r="K924" s="1464"/>
      <c r="L924" s="1464"/>
      <c r="M924" s="1464"/>
      <c r="N924" s="1464"/>
      <c r="O924" s="1464"/>
      <c r="P924" s="1464"/>
      <c r="Q924" s="1464"/>
      <c r="R924" s="1464"/>
      <c r="S924" s="1464"/>
      <c r="T924" s="1464"/>
      <c r="U924" s="1464"/>
      <c r="V924" s="1464"/>
      <c r="W924" s="1464"/>
      <c r="X924" s="1464"/>
      <c r="Y924" s="1464"/>
      <c r="Z924" s="1464"/>
      <c r="AA924" s="1464"/>
    </row>
    <row r="925" spans="1:27" ht="14.5">
      <c r="A925" s="1464"/>
      <c r="B925" s="1464"/>
      <c r="C925" s="1464"/>
      <c r="D925" s="1464"/>
      <c r="E925" s="1464"/>
      <c r="F925" s="1464"/>
      <c r="G925" s="1464"/>
      <c r="H925" s="1463"/>
      <c r="I925" s="1464"/>
      <c r="J925" s="1464"/>
      <c r="K925" s="1464"/>
      <c r="L925" s="1464"/>
      <c r="M925" s="1464"/>
      <c r="N925" s="1464"/>
      <c r="O925" s="1464"/>
      <c r="P925" s="1464"/>
      <c r="Q925" s="1464"/>
      <c r="R925" s="1464"/>
      <c r="S925" s="1464"/>
      <c r="T925" s="1464"/>
      <c r="U925" s="1464"/>
      <c r="V925" s="1464"/>
      <c r="W925" s="1464"/>
      <c r="X925" s="1464"/>
      <c r="Y925" s="1464"/>
      <c r="Z925" s="1464"/>
      <c r="AA925" s="1464"/>
    </row>
    <row r="926" spans="1:27" ht="14.5">
      <c r="A926" s="1464"/>
      <c r="B926" s="1464"/>
      <c r="C926" s="1464"/>
      <c r="D926" s="1464"/>
      <c r="E926" s="1464"/>
      <c r="F926" s="1464"/>
      <c r="G926" s="1464"/>
      <c r="H926" s="1463"/>
      <c r="I926" s="1464"/>
      <c r="J926" s="1464"/>
      <c r="K926" s="1464"/>
      <c r="L926" s="1464"/>
      <c r="M926" s="1464"/>
      <c r="N926" s="1464"/>
      <c r="O926" s="1464"/>
      <c r="P926" s="1464"/>
      <c r="Q926" s="1464"/>
      <c r="R926" s="1464"/>
      <c r="S926" s="1464"/>
      <c r="T926" s="1464"/>
      <c r="U926" s="1464"/>
      <c r="V926" s="1464"/>
      <c r="W926" s="1464"/>
      <c r="X926" s="1464"/>
      <c r="Y926" s="1464"/>
      <c r="Z926" s="1464"/>
      <c r="AA926" s="1464"/>
    </row>
    <row r="927" spans="1:27" ht="14.5">
      <c r="A927" s="1464"/>
      <c r="B927" s="1464"/>
      <c r="C927" s="1464"/>
      <c r="D927" s="1464"/>
      <c r="E927" s="1464"/>
      <c r="F927" s="1464"/>
      <c r="G927" s="1464"/>
      <c r="H927" s="1463"/>
      <c r="I927" s="1464"/>
      <c r="J927" s="1464"/>
      <c r="K927" s="1464"/>
      <c r="L927" s="1464"/>
      <c r="M927" s="1464"/>
      <c r="N927" s="1464"/>
      <c r="O927" s="1464"/>
      <c r="P927" s="1464"/>
      <c r="Q927" s="1464"/>
      <c r="R927" s="1464"/>
      <c r="S927" s="1464"/>
      <c r="T927" s="1464"/>
      <c r="U927" s="1464"/>
      <c r="V927" s="1464"/>
      <c r="W927" s="1464"/>
      <c r="X927" s="1464"/>
      <c r="Y927" s="1464"/>
      <c r="Z927" s="1464"/>
      <c r="AA927" s="1464"/>
    </row>
    <row r="928" spans="1:27" ht="14.5">
      <c r="A928" s="1464"/>
      <c r="B928" s="1464"/>
      <c r="C928" s="1464"/>
      <c r="D928" s="1464"/>
      <c r="E928" s="1464"/>
      <c r="F928" s="1464"/>
      <c r="G928" s="1464"/>
      <c r="H928" s="1463"/>
      <c r="I928" s="1464"/>
      <c r="J928" s="1464"/>
      <c r="K928" s="1464"/>
      <c r="L928" s="1464"/>
      <c r="M928" s="1464"/>
      <c r="N928" s="1464"/>
      <c r="O928" s="1464"/>
      <c r="P928" s="1464"/>
      <c r="Q928" s="1464"/>
      <c r="R928" s="1464"/>
      <c r="S928" s="1464"/>
      <c r="T928" s="1464"/>
      <c r="U928" s="1464"/>
      <c r="V928" s="1464"/>
      <c r="W928" s="1464"/>
      <c r="X928" s="1464"/>
      <c r="Y928" s="1464"/>
      <c r="Z928" s="1464"/>
      <c r="AA928" s="1464"/>
    </row>
    <row r="929" spans="1:27" ht="14.5">
      <c r="A929" s="1464"/>
      <c r="B929" s="1464"/>
      <c r="C929" s="1464"/>
      <c r="D929" s="1464"/>
      <c r="E929" s="1464"/>
      <c r="F929" s="1464"/>
      <c r="G929" s="1464"/>
      <c r="H929" s="1463"/>
      <c r="I929" s="1464"/>
      <c r="J929" s="1464"/>
      <c r="K929" s="1464"/>
      <c r="L929" s="1464"/>
      <c r="M929" s="1464"/>
      <c r="N929" s="1464"/>
      <c r="O929" s="1464"/>
      <c r="P929" s="1464"/>
      <c r="Q929" s="1464"/>
      <c r="R929" s="1464"/>
      <c r="S929" s="1464"/>
      <c r="T929" s="1464"/>
      <c r="U929" s="1464"/>
      <c r="V929" s="1464"/>
      <c r="W929" s="1464"/>
      <c r="X929" s="1464"/>
      <c r="Y929" s="1464"/>
      <c r="Z929" s="1464"/>
      <c r="AA929" s="1464"/>
    </row>
    <row r="930" spans="1:27" ht="14.5">
      <c r="A930" s="1464"/>
      <c r="B930" s="1464"/>
      <c r="C930" s="1464"/>
      <c r="D930" s="1464"/>
      <c r="E930" s="1464"/>
      <c r="F930" s="1464"/>
      <c r="G930" s="1464"/>
      <c r="H930" s="1463"/>
      <c r="I930" s="1464"/>
      <c r="J930" s="1464"/>
      <c r="K930" s="1464"/>
      <c r="L930" s="1464"/>
      <c r="M930" s="1464"/>
      <c r="N930" s="1464"/>
      <c r="O930" s="1464"/>
      <c r="P930" s="1464"/>
      <c r="Q930" s="1464"/>
      <c r="R930" s="1464"/>
      <c r="S930" s="1464"/>
      <c r="T930" s="1464"/>
      <c r="U930" s="1464"/>
      <c r="V930" s="1464"/>
      <c r="W930" s="1464"/>
      <c r="X930" s="1464"/>
      <c r="Y930" s="1464"/>
      <c r="Z930" s="1464"/>
      <c r="AA930" s="1464"/>
    </row>
    <row r="931" spans="1:27" ht="14.5">
      <c r="A931" s="1464"/>
      <c r="B931" s="1464"/>
      <c r="C931" s="1464"/>
      <c r="D931" s="1464"/>
      <c r="E931" s="1464"/>
      <c r="F931" s="1464"/>
      <c r="G931" s="1464"/>
      <c r="H931" s="1463"/>
      <c r="I931" s="1464"/>
      <c r="J931" s="1464"/>
      <c r="K931" s="1464"/>
      <c r="L931" s="1464"/>
      <c r="M931" s="1464"/>
      <c r="N931" s="1464"/>
      <c r="O931" s="1464"/>
      <c r="P931" s="1464"/>
      <c r="Q931" s="1464"/>
      <c r="R931" s="1464"/>
      <c r="S931" s="1464"/>
      <c r="T931" s="1464"/>
      <c r="U931" s="1464"/>
      <c r="V931" s="1464"/>
      <c r="W931" s="1464"/>
      <c r="X931" s="1464"/>
      <c r="Y931" s="1464"/>
      <c r="Z931" s="1464"/>
      <c r="AA931" s="1464"/>
    </row>
    <row r="932" spans="1:27" ht="14.5">
      <c r="A932" s="1464"/>
      <c r="B932" s="1464"/>
      <c r="C932" s="1464"/>
      <c r="D932" s="1464"/>
      <c r="E932" s="1464"/>
      <c r="F932" s="1464"/>
      <c r="G932" s="1464"/>
      <c r="H932" s="1463"/>
      <c r="I932" s="1464"/>
      <c r="J932" s="1464"/>
      <c r="K932" s="1464"/>
      <c r="L932" s="1464"/>
      <c r="M932" s="1464"/>
      <c r="N932" s="1464"/>
      <c r="O932" s="1464"/>
      <c r="P932" s="1464"/>
      <c r="Q932" s="1464"/>
      <c r="R932" s="1464"/>
      <c r="S932" s="1464"/>
      <c r="T932" s="1464"/>
      <c r="U932" s="1464"/>
      <c r="V932" s="1464"/>
      <c r="W932" s="1464"/>
      <c r="X932" s="1464"/>
      <c r="Y932" s="1464"/>
      <c r="Z932" s="1464"/>
      <c r="AA932" s="1464"/>
    </row>
    <row r="933" spans="1:27" ht="14.5">
      <c r="A933" s="1464"/>
      <c r="B933" s="1464"/>
      <c r="C933" s="1464"/>
      <c r="D933" s="1464"/>
      <c r="E933" s="1464"/>
      <c r="F933" s="1464"/>
      <c r="G933" s="1464"/>
      <c r="H933" s="1463"/>
      <c r="I933" s="1464"/>
      <c r="J933" s="1464"/>
      <c r="K933" s="1464"/>
      <c r="L933" s="1464"/>
      <c r="M933" s="1464"/>
      <c r="N933" s="1464"/>
      <c r="O933" s="1464"/>
      <c r="P933" s="1464"/>
      <c r="Q933" s="1464"/>
      <c r="R933" s="1464"/>
      <c r="S933" s="1464"/>
      <c r="T933" s="1464"/>
      <c r="U933" s="1464"/>
      <c r="V933" s="1464"/>
      <c r="W933" s="1464"/>
      <c r="X933" s="1464"/>
      <c r="Y933" s="1464"/>
      <c r="Z933" s="1464"/>
      <c r="AA933" s="1464"/>
    </row>
    <row r="934" spans="1:27" ht="14.5">
      <c r="A934" s="1464"/>
      <c r="B934" s="1464"/>
      <c r="C934" s="1464"/>
      <c r="D934" s="1464"/>
      <c r="E934" s="1464"/>
      <c r="F934" s="1464"/>
      <c r="G934" s="1464"/>
      <c r="H934" s="1463"/>
      <c r="I934" s="1464"/>
      <c r="J934" s="1464"/>
      <c r="K934" s="1464"/>
      <c r="L934" s="1464"/>
      <c r="M934" s="1464"/>
      <c r="N934" s="1464"/>
      <c r="O934" s="1464"/>
      <c r="P934" s="1464"/>
      <c r="Q934" s="1464"/>
      <c r="R934" s="1464"/>
      <c r="S934" s="1464"/>
      <c r="T934" s="1464"/>
      <c r="U934" s="1464"/>
      <c r="V934" s="1464"/>
      <c r="W934" s="1464"/>
      <c r="X934" s="1464"/>
      <c r="Y934" s="1464"/>
      <c r="Z934" s="1464"/>
      <c r="AA934" s="1464"/>
    </row>
    <row r="935" spans="1:27" ht="14.5">
      <c r="A935" s="1464"/>
      <c r="B935" s="1464"/>
      <c r="C935" s="1464"/>
      <c r="D935" s="1464"/>
      <c r="E935" s="1464"/>
      <c r="F935" s="1464"/>
      <c r="G935" s="1464"/>
      <c r="H935" s="1463"/>
      <c r="I935" s="1464"/>
      <c r="J935" s="1464"/>
      <c r="K935" s="1464"/>
      <c r="L935" s="1464"/>
      <c r="M935" s="1464"/>
      <c r="N935" s="1464"/>
      <c r="O935" s="1464"/>
      <c r="P935" s="1464"/>
      <c r="Q935" s="1464"/>
      <c r="R935" s="1464"/>
      <c r="S935" s="1464"/>
      <c r="T935" s="1464"/>
      <c r="U935" s="1464"/>
      <c r="V935" s="1464"/>
      <c r="W935" s="1464"/>
      <c r="X935" s="1464"/>
      <c r="Y935" s="1464"/>
      <c r="Z935" s="1464"/>
      <c r="AA935" s="1464"/>
    </row>
    <row r="936" spans="1:27" ht="14.5">
      <c r="A936" s="1464"/>
      <c r="B936" s="1464"/>
      <c r="C936" s="1464"/>
      <c r="D936" s="1464"/>
      <c r="E936" s="1464"/>
      <c r="F936" s="1464"/>
      <c r="G936" s="1464"/>
      <c r="H936" s="1463"/>
      <c r="I936" s="1464"/>
      <c r="J936" s="1464"/>
      <c r="K936" s="1464"/>
      <c r="L936" s="1464"/>
      <c r="M936" s="1464"/>
      <c r="N936" s="1464"/>
      <c r="O936" s="1464"/>
      <c r="P936" s="1464"/>
      <c r="Q936" s="1464"/>
      <c r="R936" s="1464"/>
      <c r="S936" s="1464"/>
      <c r="T936" s="1464"/>
      <c r="U936" s="1464"/>
      <c r="V936" s="1464"/>
      <c r="W936" s="1464"/>
      <c r="X936" s="1464"/>
      <c r="Y936" s="1464"/>
      <c r="Z936" s="1464"/>
      <c r="AA936" s="1464"/>
    </row>
    <row r="937" spans="1:27" ht="14.5">
      <c r="A937" s="1464"/>
      <c r="B937" s="1464"/>
      <c r="C937" s="1464"/>
      <c r="D937" s="1464"/>
      <c r="E937" s="1464"/>
      <c r="F937" s="1464"/>
      <c r="G937" s="1464"/>
      <c r="H937" s="1463"/>
      <c r="I937" s="1464"/>
      <c r="J937" s="1464"/>
      <c r="K937" s="1464"/>
      <c r="L937" s="1464"/>
      <c r="M937" s="1464"/>
      <c r="N937" s="1464"/>
      <c r="O937" s="1464"/>
      <c r="P937" s="1464"/>
      <c r="Q937" s="1464"/>
      <c r="R937" s="1464"/>
      <c r="S937" s="1464"/>
      <c r="T937" s="1464"/>
      <c r="U937" s="1464"/>
      <c r="V937" s="1464"/>
      <c r="W937" s="1464"/>
      <c r="X937" s="1464"/>
      <c r="Y937" s="1464"/>
      <c r="Z937" s="1464"/>
      <c r="AA937" s="1464"/>
    </row>
    <row r="938" spans="1:27" ht="14.5">
      <c r="A938" s="1464"/>
      <c r="B938" s="1464"/>
      <c r="C938" s="1464"/>
      <c r="D938" s="1464"/>
      <c r="E938" s="1464"/>
      <c r="F938" s="1464"/>
      <c r="G938" s="1464"/>
      <c r="H938" s="1463"/>
      <c r="I938" s="1464"/>
      <c r="J938" s="1464"/>
      <c r="K938" s="1464"/>
      <c r="L938" s="1464"/>
      <c r="M938" s="1464"/>
      <c r="N938" s="1464"/>
      <c r="O938" s="1464"/>
      <c r="P938" s="1464"/>
      <c r="Q938" s="1464"/>
      <c r="R938" s="1464"/>
      <c r="S938" s="1464"/>
      <c r="T938" s="1464"/>
      <c r="U938" s="1464"/>
      <c r="V938" s="1464"/>
      <c r="W938" s="1464"/>
      <c r="X938" s="1464"/>
      <c r="Y938" s="1464"/>
      <c r="Z938" s="1464"/>
      <c r="AA938" s="1464"/>
    </row>
    <row r="939" spans="1:27" ht="14.5">
      <c r="A939" s="1464"/>
      <c r="B939" s="1464"/>
      <c r="C939" s="1464"/>
      <c r="D939" s="1464"/>
      <c r="E939" s="1464"/>
      <c r="F939" s="1464"/>
      <c r="G939" s="1464"/>
      <c r="H939" s="1463"/>
      <c r="I939" s="1464"/>
      <c r="J939" s="1464"/>
      <c r="K939" s="1464"/>
      <c r="L939" s="1464"/>
      <c r="M939" s="1464"/>
      <c r="N939" s="1464"/>
      <c r="O939" s="1464"/>
      <c r="P939" s="1464"/>
      <c r="Q939" s="1464"/>
      <c r="R939" s="1464"/>
      <c r="S939" s="1464"/>
      <c r="T939" s="1464"/>
      <c r="U939" s="1464"/>
      <c r="V939" s="1464"/>
      <c r="W939" s="1464"/>
      <c r="X939" s="1464"/>
      <c r="Y939" s="1464"/>
      <c r="Z939" s="1464"/>
      <c r="AA939" s="1464"/>
    </row>
    <row r="940" spans="1:27" ht="14.5">
      <c r="A940" s="1464"/>
      <c r="B940" s="1464"/>
      <c r="C940" s="1464"/>
      <c r="D940" s="1464"/>
      <c r="E940" s="1464"/>
      <c r="F940" s="1464"/>
      <c r="G940" s="1464"/>
      <c r="H940" s="1463"/>
      <c r="I940" s="1464"/>
      <c r="J940" s="1464"/>
      <c r="K940" s="1464"/>
      <c r="L940" s="1464"/>
      <c r="M940" s="1464"/>
      <c r="N940" s="1464"/>
      <c r="O940" s="1464"/>
      <c r="P940" s="1464"/>
      <c r="Q940" s="1464"/>
      <c r="R940" s="1464"/>
      <c r="S940" s="1464"/>
      <c r="T940" s="1464"/>
      <c r="U940" s="1464"/>
      <c r="V940" s="1464"/>
      <c r="W940" s="1464"/>
      <c r="X940" s="1464"/>
      <c r="Y940" s="1464"/>
      <c r="Z940" s="1464"/>
      <c r="AA940" s="1464"/>
    </row>
    <row r="941" spans="1:27" ht="14.5">
      <c r="A941" s="1464"/>
      <c r="B941" s="1464"/>
      <c r="C941" s="1464"/>
      <c r="D941" s="1464"/>
      <c r="E941" s="1464"/>
      <c r="F941" s="1464"/>
      <c r="G941" s="1464"/>
      <c r="H941" s="1463"/>
      <c r="I941" s="1464"/>
      <c r="J941" s="1464"/>
      <c r="K941" s="1464"/>
      <c r="L941" s="1464"/>
      <c r="M941" s="1464"/>
      <c r="N941" s="1464"/>
      <c r="O941" s="1464"/>
      <c r="P941" s="1464"/>
      <c r="Q941" s="1464"/>
      <c r="R941" s="1464"/>
      <c r="S941" s="1464"/>
      <c r="T941" s="1464"/>
      <c r="U941" s="1464"/>
      <c r="V941" s="1464"/>
      <c r="W941" s="1464"/>
      <c r="X941" s="1464"/>
      <c r="Y941" s="1464"/>
      <c r="Z941" s="1464"/>
      <c r="AA941" s="1464"/>
    </row>
    <row r="942" spans="1:27" ht="14.5">
      <c r="A942" s="1464"/>
      <c r="B942" s="1464"/>
      <c r="C942" s="1464"/>
      <c r="D942" s="1464"/>
      <c r="E942" s="1464"/>
      <c r="F942" s="1464"/>
      <c r="G942" s="1464"/>
      <c r="H942" s="1463"/>
      <c r="I942" s="1464"/>
      <c r="J942" s="1464"/>
      <c r="K942" s="1464"/>
      <c r="L942" s="1464"/>
      <c r="M942" s="1464"/>
      <c r="N942" s="1464"/>
      <c r="O942" s="1464"/>
      <c r="P942" s="1464"/>
      <c r="Q942" s="1464"/>
      <c r="R942" s="1464"/>
      <c r="S942" s="1464"/>
      <c r="T942" s="1464"/>
      <c r="U942" s="1464"/>
      <c r="V942" s="1464"/>
      <c r="W942" s="1464"/>
      <c r="X942" s="1464"/>
      <c r="Y942" s="1464"/>
      <c r="Z942" s="1464"/>
      <c r="AA942" s="1464"/>
    </row>
    <row r="943" spans="1:27" ht="14.5">
      <c r="A943" s="1464"/>
      <c r="B943" s="1464"/>
      <c r="C943" s="1464"/>
      <c r="D943" s="1464"/>
      <c r="E943" s="1464"/>
      <c r="F943" s="1464"/>
      <c r="G943" s="1464"/>
      <c r="H943" s="1463"/>
      <c r="I943" s="1464"/>
      <c r="J943" s="1464"/>
      <c r="K943" s="1464"/>
      <c r="L943" s="1464"/>
      <c r="M943" s="1464"/>
      <c r="N943" s="1464"/>
      <c r="O943" s="1464"/>
      <c r="P943" s="1464"/>
      <c r="Q943" s="1464"/>
      <c r="R943" s="1464"/>
      <c r="S943" s="1464"/>
      <c r="T943" s="1464"/>
      <c r="U943" s="1464"/>
      <c r="V943" s="1464"/>
      <c r="W943" s="1464"/>
      <c r="X943" s="1464"/>
      <c r="Y943" s="1464"/>
      <c r="Z943" s="1464"/>
      <c r="AA943" s="1464"/>
    </row>
    <row r="944" spans="1:27" ht="14.5">
      <c r="A944" s="1464"/>
      <c r="B944" s="1464"/>
      <c r="C944" s="1464"/>
      <c r="D944" s="1464"/>
      <c r="E944" s="1464"/>
      <c r="F944" s="1464"/>
      <c r="G944" s="1464"/>
      <c r="H944" s="1463"/>
      <c r="I944" s="1464"/>
      <c r="J944" s="1464"/>
      <c r="K944" s="1464"/>
      <c r="L944" s="1464"/>
      <c r="M944" s="1464"/>
      <c r="N944" s="1464"/>
      <c r="O944" s="1464"/>
      <c r="P944" s="1464"/>
      <c r="Q944" s="1464"/>
      <c r="R944" s="1464"/>
      <c r="S944" s="1464"/>
      <c r="T944" s="1464"/>
      <c r="U944" s="1464"/>
      <c r="V944" s="1464"/>
      <c r="W944" s="1464"/>
      <c r="X944" s="1464"/>
      <c r="Y944" s="1464"/>
      <c r="Z944" s="1464"/>
      <c r="AA944" s="1464"/>
    </row>
    <row r="945" spans="1:27" ht="14.5">
      <c r="A945" s="1464"/>
      <c r="B945" s="1464"/>
      <c r="C945" s="1464"/>
      <c r="D945" s="1464"/>
      <c r="E945" s="1464"/>
      <c r="F945" s="1464"/>
      <c r="G945" s="1464"/>
      <c r="H945" s="1463"/>
      <c r="I945" s="1464"/>
      <c r="J945" s="1464"/>
      <c r="K945" s="1464"/>
      <c r="L945" s="1464"/>
      <c r="M945" s="1464"/>
      <c r="N945" s="1464"/>
      <c r="O945" s="1464"/>
      <c r="P945" s="1464"/>
      <c r="Q945" s="1464"/>
      <c r="R945" s="1464"/>
      <c r="S945" s="1464"/>
      <c r="T945" s="1464"/>
      <c r="U945" s="1464"/>
      <c r="V945" s="1464"/>
      <c r="W945" s="1464"/>
      <c r="X945" s="1464"/>
      <c r="Y945" s="1464"/>
      <c r="Z945" s="1464"/>
      <c r="AA945" s="1464"/>
    </row>
    <row r="946" spans="1:27" ht="14.5">
      <c r="A946" s="1464"/>
      <c r="B946" s="1464"/>
      <c r="C946" s="1464"/>
      <c r="D946" s="1464"/>
      <c r="E946" s="1464"/>
      <c r="F946" s="1464"/>
      <c r="G946" s="1464"/>
      <c r="H946" s="1463"/>
      <c r="I946" s="1464"/>
      <c r="J946" s="1464"/>
      <c r="K946" s="1464"/>
      <c r="L946" s="1464"/>
      <c r="M946" s="1464"/>
      <c r="N946" s="1464"/>
      <c r="O946" s="1464"/>
      <c r="P946" s="1464"/>
      <c r="Q946" s="1464"/>
      <c r="R946" s="1464"/>
      <c r="S946" s="1464"/>
      <c r="T946" s="1464"/>
      <c r="U946" s="1464"/>
      <c r="V946" s="1464"/>
      <c r="W946" s="1464"/>
      <c r="X946" s="1464"/>
      <c r="Y946" s="1464"/>
      <c r="Z946" s="1464"/>
      <c r="AA946" s="1464"/>
    </row>
    <row r="947" spans="1:27" ht="14.5">
      <c r="A947" s="1464"/>
      <c r="B947" s="1464"/>
      <c r="C947" s="1464"/>
      <c r="D947" s="1464"/>
      <c r="E947" s="1464"/>
      <c r="F947" s="1464"/>
      <c r="G947" s="1464"/>
      <c r="H947" s="1463"/>
      <c r="I947" s="1464"/>
      <c r="J947" s="1464"/>
      <c r="K947" s="1464"/>
      <c r="L947" s="1464"/>
      <c r="M947" s="1464"/>
      <c r="N947" s="1464"/>
      <c r="O947" s="1464"/>
      <c r="P947" s="1464"/>
      <c r="Q947" s="1464"/>
      <c r="R947" s="1464"/>
      <c r="S947" s="1464"/>
      <c r="T947" s="1464"/>
      <c r="U947" s="1464"/>
      <c r="V947" s="1464"/>
      <c r="W947" s="1464"/>
      <c r="X947" s="1464"/>
      <c r="Y947" s="1464"/>
      <c r="Z947" s="1464"/>
      <c r="AA947" s="1464"/>
    </row>
    <row r="948" spans="1:27" ht="14.5">
      <c r="A948" s="1464"/>
      <c r="B948" s="1464"/>
      <c r="C948" s="1464"/>
      <c r="D948" s="1464"/>
      <c r="E948" s="1464"/>
      <c r="F948" s="1464"/>
      <c r="G948" s="1464"/>
      <c r="H948" s="1463"/>
      <c r="I948" s="1464"/>
      <c r="J948" s="1464"/>
      <c r="K948" s="1464"/>
      <c r="L948" s="1464"/>
      <c r="M948" s="1464"/>
      <c r="N948" s="1464"/>
      <c r="O948" s="1464"/>
      <c r="P948" s="1464"/>
      <c r="Q948" s="1464"/>
      <c r="R948" s="1464"/>
      <c r="S948" s="1464"/>
      <c r="T948" s="1464"/>
      <c r="U948" s="1464"/>
      <c r="V948" s="1464"/>
      <c r="W948" s="1464"/>
      <c r="X948" s="1464"/>
      <c r="Y948" s="1464"/>
      <c r="Z948" s="1464"/>
      <c r="AA948" s="1464"/>
    </row>
    <row r="949" spans="1:27" ht="14.5">
      <c r="A949" s="1464"/>
      <c r="B949" s="1464"/>
      <c r="C949" s="1464"/>
      <c r="D949" s="1464"/>
      <c r="E949" s="1464"/>
      <c r="F949" s="1464"/>
      <c r="G949" s="1464"/>
      <c r="H949" s="1463"/>
      <c r="I949" s="1464"/>
      <c r="J949" s="1464"/>
      <c r="K949" s="1464"/>
      <c r="L949" s="1464"/>
      <c r="M949" s="1464"/>
      <c r="N949" s="1464"/>
      <c r="O949" s="1464"/>
      <c r="P949" s="1464"/>
      <c r="Q949" s="1464"/>
      <c r="R949" s="1464"/>
      <c r="S949" s="1464"/>
      <c r="T949" s="1464"/>
      <c r="U949" s="1464"/>
      <c r="V949" s="1464"/>
      <c r="W949" s="1464"/>
      <c r="X949" s="1464"/>
      <c r="Y949" s="1464"/>
      <c r="Z949" s="1464"/>
      <c r="AA949" s="1464"/>
    </row>
    <row r="950" spans="1:27" ht="14.5">
      <c r="A950" s="1464"/>
      <c r="B950" s="1464"/>
      <c r="C950" s="1464"/>
      <c r="D950" s="1464"/>
      <c r="E950" s="1464"/>
      <c r="F950" s="1464"/>
      <c r="G950" s="1464"/>
      <c r="H950" s="1463"/>
      <c r="I950" s="1464"/>
      <c r="J950" s="1464"/>
      <c r="K950" s="1464"/>
      <c r="L950" s="1464"/>
      <c r="M950" s="1464"/>
      <c r="N950" s="1464"/>
      <c r="O950" s="1464"/>
      <c r="P950" s="1464"/>
      <c r="Q950" s="1464"/>
      <c r="R950" s="1464"/>
      <c r="S950" s="1464"/>
      <c r="T950" s="1464"/>
      <c r="U950" s="1464"/>
      <c r="V950" s="1464"/>
      <c r="W950" s="1464"/>
      <c r="X950" s="1464"/>
      <c r="Y950" s="1464"/>
      <c r="Z950" s="1464"/>
      <c r="AA950" s="1464"/>
    </row>
    <row r="951" spans="1:27" ht="14.5">
      <c r="A951" s="1464"/>
      <c r="B951" s="1464"/>
      <c r="C951" s="1464"/>
      <c r="D951" s="1464"/>
      <c r="E951" s="1464"/>
      <c r="F951" s="1464"/>
      <c r="G951" s="1464"/>
      <c r="H951" s="1463"/>
      <c r="I951" s="1464"/>
      <c r="J951" s="1464"/>
      <c r="K951" s="1464"/>
      <c r="L951" s="1464"/>
      <c r="M951" s="1464"/>
      <c r="N951" s="1464"/>
      <c r="O951" s="1464"/>
      <c r="P951" s="1464"/>
      <c r="Q951" s="1464"/>
      <c r="R951" s="1464"/>
      <c r="S951" s="1464"/>
      <c r="T951" s="1464"/>
      <c r="U951" s="1464"/>
      <c r="V951" s="1464"/>
      <c r="W951" s="1464"/>
      <c r="X951" s="1464"/>
      <c r="Y951" s="1464"/>
      <c r="Z951" s="1464"/>
      <c r="AA951" s="1464"/>
    </row>
    <row r="952" spans="1:27" ht="14.5">
      <c r="A952" s="1464"/>
      <c r="B952" s="1464"/>
      <c r="C952" s="1464"/>
      <c r="D952" s="1464"/>
      <c r="E952" s="1464"/>
      <c r="F952" s="1464"/>
      <c r="G952" s="1464"/>
      <c r="H952" s="1463"/>
      <c r="I952" s="1464"/>
      <c r="J952" s="1464"/>
      <c r="K952" s="1464"/>
      <c r="L952" s="1464"/>
      <c r="M952" s="1464"/>
      <c r="N952" s="1464"/>
      <c r="O952" s="1464"/>
      <c r="P952" s="1464"/>
      <c r="Q952" s="1464"/>
      <c r="R952" s="1464"/>
      <c r="S952" s="1464"/>
      <c r="T952" s="1464"/>
      <c r="U952" s="1464"/>
      <c r="V952" s="1464"/>
      <c r="W952" s="1464"/>
      <c r="X952" s="1464"/>
      <c r="Y952" s="1464"/>
      <c r="Z952" s="1464"/>
      <c r="AA952" s="1464"/>
    </row>
    <row r="953" spans="1:27" ht="14.5">
      <c r="A953" s="1464"/>
      <c r="B953" s="1464"/>
      <c r="C953" s="1464"/>
      <c r="D953" s="1464"/>
      <c r="E953" s="1464"/>
      <c r="F953" s="1464"/>
      <c r="G953" s="1464"/>
      <c r="H953" s="1463"/>
      <c r="I953" s="1464"/>
      <c r="J953" s="1464"/>
      <c r="K953" s="1464"/>
      <c r="L953" s="1464"/>
      <c r="M953" s="1464"/>
      <c r="N953" s="1464"/>
      <c r="O953" s="1464"/>
      <c r="P953" s="1464"/>
      <c r="Q953" s="1464"/>
      <c r="R953" s="1464"/>
      <c r="S953" s="1464"/>
      <c r="T953" s="1464"/>
      <c r="U953" s="1464"/>
      <c r="V953" s="1464"/>
      <c r="W953" s="1464"/>
      <c r="X953" s="1464"/>
      <c r="Y953" s="1464"/>
      <c r="Z953" s="1464"/>
      <c r="AA953" s="1464"/>
    </row>
    <row r="954" spans="1:27" ht="14.5">
      <c r="A954" s="1464"/>
      <c r="B954" s="1464"/>
      <c r="C954" s="1464"/>
      <c r="D954" s="1464"/>
      <c r="E954" s="1464"/>
      <c r="F954" s="1464"/>
      <c r="G954" s="1464"/>
      <c r="H954" s="1463"/>
      <c r="I954" s="1464"/>
      <c r="J954" s="1464"/>
      <c r="K954" s="1464"/>
      <c r="L954" s="1464"/>
      <c r="M954" s="1464"/>
      <c r="N954" s="1464"/>
      <c r="O954" s="1464"/>
      <c r="P954" s="1464"/>
      <c r="Q954" s="1464"/>
      <c r="R954" s="1464"/>
      <c r="S954" s="1464"/>
      <c r="T954" s="1464"/>
      <c r="U954" s="1464"/>
      <c r="V954" s="1464"/>
      <c r="W954" s="1464"/>
      <c r="X954" s="1464"/>
      <c r="Y954" s="1464"/>
      <c r="Z954" s="1464"/>
      <c r="AA954" s="1464"/>
    </row>
    <row r="955" spans="1:27" ht="14.5">
      <c r="A955" s="1464"/>
      <c r="B955" s="1464"/>
      <c r="C955" s="1464"/>
      <c r="D955" s="1464"/>
      <c r="E955" s="1464"/>
      <c r="F955" s="1464"/>
      <c r="G955" s="1464"/>
      <c r="H955" s="1463"/>
      <c r="I955" s="1464"/>
      <c r="J955" s="1464"/>
      <c r="K955" s="1464"/>
      <c r="L955" s="1464"/>
      <c r="M955" s="1464"/>
      <c r="N955" s="1464"/>
      <c r="O955" s="1464"/>
      <c r="P955" s="1464"/>
      <c r="Q955" s="1464"/>
      <c r="R955" s="1464"/>
      <c r="S955" s="1464"/>
      <c r="T955" s="1464"/>
      <c r="U955" s="1464"/>
      <c r="V955" s="1464"/>
      <c r="W955" s="1464"/>
      <c r="X955" s="1464"/>
      <c r="Y955" s="1464"/>
      <c r="Z955" s="1464"/>
      <c r="AA955" s="1464"/>
    </row>
    <row r="956" spans="1:27" ht="14.5">
      <c r="A956" s="1464"/>
      <c r="B956" s="1464"/>
      <c r="C956" s="1464"/>
      <c r="D956" s="1464"/>
      <c r="E956" s="1464"/>
      <c r="F956" s="1464"/>
      <c r="G956" s="1464"/>
      <c r="H956" s="1463"/>
      <c r="I956" s="1464"/>
      <c r="J956" s="1464"/>
      <c r="K956" s="1464"/>
      <c r="L956" s="1464"/>
      <c r="M956" s="1464"/>
      <c r="N956" s="1464"/>
      <c r="O956" s="1464"/>
      <c r="P956" s="1464"/>
      <c r="Q956" s="1464"/>
      <c r="R956" s="1464"/>
      <c r="S956" s="1464"/>
      <c r="T956" s="1464"/>
      <c r="U956" s="1464"/>
      <c r="V956" s="1464"/>
      <c r="W956" s="1464"/>
      <c r="X956" s="1464"/>
      <c r="Y956" s="1464"/>
      <c r="Z956" s="1464"/>
      <c r="AA956" s="1464"/>
    </row>
    <row r="957" spans="1:27" ht="14.5">
      <c r="A957" s="1462"/>
      <c r="B957" s="1462"/>
      <c r="C957" s="1462"/>
      <c r="D957" s="1462"/>
      <c r="E957" s="1462"/>
      <c r="F957" s="1462"/>
      <c r="G957" s="1462"/>
      <c r="H957" s="1463"/>
      <c r="I957" s="1462"/>
      <c r="J957" s="1462"/>
      <c r="K957" s="1462"/>
      <c r="L957" s="1462"/>
      <c r="M957" s="1462"/>
      <c r="N957" s="1462"/>
      <c r="O957" s="1462"/>
      <c r="P957" s="1462"/>
      <c r="Q957" s="1462"/>
      <c r="R957" s="1462"/>
      <c r="S957" s="1462"/>
      <c r="T957" s="1462"/>
      <c r="U957" s="1462"/>
      <c r="V957" s="1462"/>
      <c r="W957" s="1462"/>
      <c r="X957" s="1462"/>
      <c r="Y957" s="1462"/>
      <c r="Z957" s="1462"/>
      <c r="AA957" s="1462"/>
    </row>
    <row r="958" spans="1:27" ht="14.5">
      <c r="A958" s="1462"/>
      <c r="B958" s="1462"/>
      <c r="C958" s="1462"/>
      <c r="D958" s="1462"/>
      <c r="E958" s="1462"/>
      <c r="F958" s="1462"/>
      <c r="G958" s="1462"/>
      <c r="H958" s="1463"/>
      <c r="I958" s="1462"/>
      <c r="J958" s="1462"/>
      <c r="K958" s="1462"/>
      <c r="L958" s="1462"/>
      <c r="M958" s="1462"/>
      <c r="N958" s="1462"/>
      <c r="O958" s="1462"/>
      <c r="P958" s="1462"/>
      <c r="Q958" s="1462"/>
      <c r="R958" s="1462"/>
      <c r="S958" s="1462"/>
      <c r="T958" s="1462"/>
      <c r="U958" s="1462"/>
      <c r="V958" s="1462"/>
      <c r="W958" s="1462"/>
      <c r="X958" s="1462"/>
      <c r="Y958" s="1462"/>
      <c r="Z958" s="1462"/>
      <c r="AA958" s="1462"/>
    </row>
    <row r="959" spans="1:27" ht="14.5">
      <c r="A959" s="1462"/>
      <c r="B959" s="1462"/>
      <c r="C959" s="1462"/>
      <c r="D959" s="1462"/>
      <c r="E959" s="1462"/>
      <c r="F959" s="1462"/>
      <c r="G959" s="1462"/>
      <c r="H959" s="1463"/>
      <c r="I959" s="1462"/>
      <c r="J959" s="1462"/>
      <c r="K959" s="1462"/>
      <c r="L959" s="1462"/>
      <c r="M959" s="1462"/>
      <c r="N959" s="1462"/>
      <c r="O959" s="1462"/>
      <c r="P959" s="1462"/>
      <c r="Q959" s="1462"/>
      <c r="R959" s="1462"/>
      <c r="S959" s="1462"/>
      <c r="T959" s="1462"/>
      <c r="U959" s="1462"/>
      <c r="V959" s="1462"/>
      <c r="W959" s="1462"/>
      <c r="X959" s="1462"/>
      <c r="Y959" s="1462"/>
      <c r="Z959" s="1462"/>
      <c r="AA959" s="1462"/>
    </row>
    <row r="960" spans="1:27" ht="14.5">
      <c r="A960" s="1462"/>
      <c r="B960" s="1462"/>
      <c r="C960" s="1462"/>
      <c r="D960" s="1462"/>
      <c r="E960" s="1462"/>
      <c r="F960" s="1462"/>
      <c r="G960" s="1462"/>
      <c r="H960" s="1463"/>
      <c r="I960" s="1462"/>
      <c r="J960" s="1462"/>
      <c r="K960" s="1462"/>
      <c r="L960" s="1462"/>
      <c r="M960" s="1462"/>
      <c r="N960" s="1462"/>
      <c r="O960" s="1462"/>
      <c r="P960" s="1462"/>
      <c r="Q960" s="1462"/>
      <c r="R960" s="1462"/>
      <c r="S960" s="1462"/>
      <c r="T960" s="1462"/>
      <c r="U960" s="1462"/>
      <c r="V960" s="1462"/>
      <c r="W960" s="1462"/>
      <c r="X960" s="1462"/>
      <c r="Y960" s="1462"/>
      <c r="Z960" s="1462"/>
      <c r="AA960" s="1462"/>
    </row>
    <row r="961" spans="1:27" ht="14.5">
      <c r="A961" s="1462"/>
      <c r="B961" s="1462"/>
      <c r="C961" s="1462"/>
      <c r="D961" s="1462"/>
      <c r="E961" s="1462"/>
      <c r="F961" s="1462"/>
      <c r="G961" s="1462"/>
      <c r="H961" s="1463"/>
      <c r="I961" s="1462"/>
      <c r="J961" s="1462"/>
      <c r="K961" s="1462"/>
      <c r="L961" s="1462"/>
      <c r="M961" s="1462"/>
      <c r="N961" s="1462"/>
      <c r="O961" s="1462"/>
      <c r="P961" s="1462"/>
      <c r="Q961" s="1462"/>
      <c r="R961" s="1462"/>
      <c r="S961" s="1462"/>
      <c r="T961" s="1462"/>
      <c r="U961" s="1462"/>
      <c r="V961" s="1462"/>
      <c r="W961" s="1462"/>
      <c r="X961" s="1462"/>
      <c r="Y961" s="1462"/>
      <c r="Z961" s="1462"/>
      <c r="AA961" s="1462"/>
    </row>
    <row r="962" spans="1:27" ht="14.5">
      <c r="A962" s="1462"/>
      <c r="B962" s="1462"/>
      <c r="C962" s="1462"/>
      <c r="D962" s="1462"/>
      <c r="E962" s="1462"/>
      <c r="F962" s="1462"/>
      <c r="G962" s="1462"/>
      <c r="H962" s="1463"/>
      <c r="I962" s="1462"/>
      <c r="J962" s="1462"/>
      <c r="K962" s="1462"/>
      <c r="L962" s="1462"/>
      <c r="M962" s="1462"/>
      <c r="N962" s="1462"/>
      <c r="O962" s="1462"/>
      <c r="P962" s="1462"/>
      <c r="Q962" s="1462"/>
      <c r="R962" s="1462"/>
      <c r="S962" s="1462"/>
      <c r="T962" s="1462"/>
      <c r="U962" s="1462"/>
      <c r="V962" s="1462"/>
      <c r="W962" s="1462"/>
      <c r="X962" s="1462"/>
      <c r="Y962" s="1462"/>
      <c r="Z962" s="1462"/>
      <c r="AA962" s="1462"/>
    </row>
    <row r="963" spans="1:27" ht="14.5">
      <c r="A963" s="1462"/>
      <c r="B963" s="1462"/>
      <c r="C963" s="1462"/>
      <c r="D963" s="1462"/>
      <c r="E963" s="1462"/>
      <c r="F963" s="1462"/>
      <c r="G963" s="1462"/>
      <c r="H963" s="1463"/>
      <c r="I963" s="1462"/>
      <c r="J963" s="1462"/>
      <c r="K963" s="1462"/>
      <c r="L963" s="1462"/>
      <c r="M963" s="1462"/>
      <c r="N963" s="1462"/>
      <c r="O963" s="1462"/>
      <c r="P963" s="1462"/>
      <c r="Q963" s="1462"/>
      <c r="R963" s="1462"/>
      <c r="S963" s="1462"/>
      <c r="T963" s="1462"/>
      <c r="U963" s="1462"/>
      <c r="V963" s="1462"/>
      <c r="W963" s="1462"/>
      <c r="X963" s="1462"/>
      <c r="Y963" s="1462"/>
      <c r="Z963" s="1462"/>
      <c r="AA963" s="1462"/>
    </row>
    <row r="964" spans="1:27" ht="14.5">
      <c r="A964" s="1462"/>
      <c r="B964" s="1462"/>
      <c r="C964" s="1462"/>
      <c r="D964" s="1462"/>
      <c r="E964" s="1462"/>
      <c r="F964" s="1462"/>
      <c r="G964" s="1462"/>
      <c r="H964" s="1463"/>
      <c r="I964" s="1462"/>
      <c r="J964" s="1462"/>
      <c r="K964" s="1462"/>
      <c r="L964" s="1462"/>
      <c r="M964" s="1462"/>
      <c r="N964" s="1462"/>
      <c r="O964" s="1462"/>
      <c r="P964" s="1462"/>
      <c r="Q964" s="1462"/>
      <c r="R964" s="1462"/>
      <c r="S964" s="1462"/>
      <c r="T964" s="1462"/>
      <c r="U964" s="1462"/>
      <c r="V964" s="1462"/>
      <c r="W964" s="1462"/>
      <c r="X964" s="1462"/>
      <c r="Y964" s="1462"/>
      <c r="Z964" s="1462"/>
      <c r="AA964" s="1462"/>
    </row>
    <row r="965" spans="1:27" ht="14.5">
      <c r="A965" s="1462"/>
      <c r="B965" s="1462"/>
      <c r="C965" s="1462"/>
      <c r="D965" s="1462"/>
      <c r="E965" s="1462"/>
      <c r="F965" s="1462"/>
      <c r="G965" s="1462"/>
      <c r="H965" s="1463"/>
      <c r="I965" s="1462"/>
      <c r="J965" s="1462"/>
      <c r="K965" s="1462"/>
      <c r="L965" s="1462"/>
      <c r="M965" s="1462"/>
      <c r="N965" s="1462"/>
      <c r="O965" s="1462"/>
      <c r="P965" s="1462"/>
      <c r="Q965" s="1462"/>
      <c r="R965" s="1462"/>
      <c r="S965" s="1462"/>
      <c r="T965" s="1462"/>
      <c r="U965" s="1462"/>
      <c r="V965" s="1462"/>
      <c r="W965" s="1462"/>
      <c r="X965" s="1462"/>
      <c r="Y965" s="1462"/>
      <c r="Z965" s="1462"/>
      <c r="AA965" s="1462"/>
    </row>
    <row r="966" spans="1:27" ht="14.5">
      <c r="A966" s="1462"/>
      <c r="B966" s="1462"/>
      <c r="C966" s="1462"/>
      <c r="D966" s="1462"/>
      <c r="E966" s="1462"/>
      <c r="F966" s="1462"/>
      <c r="G966" s="1462"/>
      <c r="H966" s="1463"/>
      <c r="I966" s="1462"/>
      <c r="J966" s="1462"/>
      <c r="K966" s="1462"/>
      <c r="L966" s="1462"/>
      <c r="M966" s="1462"/>
      <c r="N966" s="1462"/>
      <c r="O966" s="1462"/>
      <c r="P966" s="1462"/>
      <c r="Q966" s="1462"/>
      <c r="R966" s="1462"/>
      <c r="S966" s="1462"/>
      <c r="T966" s="1462"/>
      <c r="U966" s="1462"/>
      <c r="V966" s="1462"/>
      <c r="W966" s="1462"/>
      <c r="X966" s="1462"/>
      <c r="Y966" s="1462"/>
      <c r="Z966" s="1462"/>
      <c r="AA966" s="1462"/>
    </row>
    <row r="967" spans="1:27" ht="14.5">
      <c r="A967" s="1462"/>
      <c r="B967" s="1462"/>
      <c r="C967" s="1462"/>
      <c r="D967" s="1462"/>
      <c r="E967" s="1462"/>
      <c r="F967" s="1462"/>
      <c r="G967" s="1462"/>
      <c r="H967" s="1463"/>
      <c r="I967" s="1462"/>
      <c r="J967" s="1462"/>
      <c r="K967" s="1462"/>
      <c r="L967" s="1462"/>
      <c r="M967" s="1462"/>
      <c r="N967" s="1462"/>
      <c r="O967" s="1462"/>
      <c r="P967" s="1462"/>
      <c r="Q967" s="1462"/>
      <c r="R967" s="1462"/>
      <c r="S967" s="1462"/>
      <c r="T967" s="1462"/>
      <c r="U967" s="1462"/>
      <c r="V967" s="1462"/>
      <c r="W967" s="1462"/>
      <c r="X967" s="1462"/>
      <c r="Y967" s="1462"/>
      <c r="Z967" s="1462"/>
      <c r="AA967" s="1462"/>
    </row>
    <row r="968" spans="1:27" ht="14.5">
      <c r="A968" s="1462"/>
      <c r="B968" s="1462"/>
      <c r="C968" s="1462"/>
      <c r="D968" s="1462"/>
      <c r="E968" s="1462"/>
      <c r="F968" s="1462"/>
      <c r="G968" s="1462"/>
      <c r="H968" s="1463"/>
      <c r="I968" s="1462"/>
      <c r="J968" s="1462"/>
      <c r="K968" s="1462"/>
      <c r="L968" s="1462"/>
      <c r="M968" s="1462"/>
      <c r="N968" s="1462"/>
      <c r="O968" s="1462"/>
      <c r="P968" s="1462"/>
      <c r="Q968" s="1462"/>
      <c r="R968" s="1462"/>
      <c r="S968" s="1462"/>
      <c r="T968" s="1462"/>
      <c r="U968" s="1462"/>
      <c r="V968" s="1462"/>
      <c r="W968" s="1462"/>
      <c r="X968" s="1462"/>
      <c r="Y968" s="1462"/>
      <c r="Z968" s="1462"/>
      <c r="AA968" s="1462"/>
    </row>
    <row r="969" spans="1:27" ht="14.5">
      <c r="A969" s="1462"/>
      <c r="B969" s="1462"/>
      <c r="C969" s="1462"/>
      <c r="D969" s="1462"/>
      <c r="E969" s="1462"/>
      <c r="F969" s="1462"/>
      <c r="G969" s="1462"/>
      <c r="H969" s="1463"/>
      <c r="I969" s="1462"/>
      <c r="J969" s="1462"/>
      <c r="K969" s="1462"/>
      <c r="L969" s="1462"/>
      <c r="M969" s="1462"/>
      <c r="N969" s="1462"/>
      <c r="O969" s="1462"/>
      <c r="P969" s="1462"/>
      <c r="Q969" s="1462"/>
      <c r="R969" s="1462"/>
      <c r="S969" s="1462"/>
      <c r="T969" s="1462"/>
      <c r="U969" s="1462"/>
      <c r="V969" s="1462"/>
      <c r="W969" s="1462"/>
      <c r="X969" s="1462"/>
      <c r="Y969" s="1462"/>
      <c r="Z969" s="1462"/>
      <c r="AA969" s="1462"/>
    </row>
    <row r="970" spans="1:27" ht="14.5">
      <c r="A970" s="1462"/>
      <c r="B970" s="1462"/>
      <c r="C970" s="1462"/>
      <c r="D970" s="1462"/>
      <c r="E970" s="1462"/>
      <c r="F970" s="1462"/>
      <c r="G970" s="1462"/>
      <c r="H970" s="1463"/>
      <c r="I970" s="1462"/>
      <c r="J970" s="1462"/>
      <c r="K970" s="1462"/>
      <c r="L970" s="1462"/>
      <c r="M970" s="1462"/>
      <c r="N970" s="1462"/>
      <c r="O970" s="1462"/>
      <c r="P970" s="1462"/>
      <c r="Q970" s="1462"/>
      <c r="R970" s="1462"/>
      <c r="S970" s="1462"/>
      <c r="T970" s="1462"/>
      <c r="U970" s="1462"/>
      <c r="V970" s="1462"/>
      <c r="W970" s="1462"/>
      <c r="X970" s="1462"/>
      <c r="Y970" s="1462"/>
      <c r="Z970" s="1462"/>
      <c r="AA970" s="1462"/>
    </row>
    <row r="971" spans="1:27" ht="14.5">
      <c r="A971" s="1462"/>
      <c r="B971" s="1462"/>
      <c r="C971" s="1462"/>
      <c r="D971" s="1462"/>
      <c r="E971" s="1462"/>
      <c r="F971" s="1462"/>
      <c r="G971" s="1462"/>
      <c r="H971" s="1463"/>
      <c r="I971" s="1462"/>
      <c r="J971" s="1462"/>
      <c r="K971" s="1462"/>
      <c r="L971" s="1462"/>
      <c r="M971" s="1462"/>
      <c r="N971" s="1462"/>
      <c r="O971" s="1462"/>
      <c r="P971" s="1462"/>
      <c r="Q971" s="1462"/>
      <c r="R971" s="1462"/>
      <c r="S971" s="1462"/>
      <c r="T971" s="1462"/>
      <c r="U971" s="1462"/>
      <c r="V971" s="1462"/>
      <c r="W971" s="1462"/>
      <c r="X971" s="1462"/>
      <c r="Y971" s="1462"/>
      <c r="Z971" s="1462"/>
      <c r="AA971" s="1462"/>
    </row>
    <row r="972" spans="1:27" ht="14.5">
      <c r="A972" s="1462"/>
      <c r="B972" s="1462"/>
      <c r="C972" s="1462"/>
      <c r="D972" s="1462"/>
      <c r="E972" s="1462"/>
      <c r="F972" s="1462"/>
      <c r="G972" s="1462"/>
      <c r="H972" s="1463"/>
      <c r="I972" s="1462"/>
      <c r="J972" s="1462"/>
      <c r="K972" s="1462"/>
      <c r="L972" s="1462"/>
      <c r="M972" s="1462"/>
      <c r="N972" s="1462"/>
      <c r="O972" s="1462"/>
      <c r="P972" s="1462"/>
      <c r="Q972" s="1462"/>
      <c r="R972" s="1462"/>
      <c r="S972" s="1462"/>
      <c r="T972" s="1462"/>
      <c r="U972" s="1462"/>
      <c r="V972" s="1462"/>
      <c r="W972" s="1462"/>
      <c r="X972" s="1462"/>
      <c r="Y972" s="1462"/>
      <c r="Z972" s="1462"/>
      <c r="AA972" s="1462"/>
    </row>
    <row r="973" spans="1:27" ht="14.5">
      <c r="A973" s="1462"/>
      <c r="B973" s="1462"/>
      <c r="C973" s="1462"/>
      <c r="D973" s="1462"/>
      <c r="E973" s="1462"/>
      <c r="F973" s="1462"/>
      <c r="G973" s="1462"/>
      <c r="H973" s="1463"/>
      <c r="I973" s="1462"/>
      <c r="J973" s="1462"/>
      <c r="K973" s="1462"/>
      <c r="L973" s="1462"/>
      <c r="M973" s="1462"/>
      <c r="N973" s="1462"/>
      <c r="O973" s="1462"/>
      <c r="P973" s="1462"/>
      <c r="Q973" s="1462"/>
      <c r="R973" s="1462"/>
      <c r="S973" s="1462"/>
      <c r="T973" s="1462"/>
      <c r="U973" s="1462"/>
      <c r="V973" s="1462"/>
      <c r="W973" s="1462"/>
      <c r="X973" s="1462"/>
      <c r="Y973" s="1462"/>
      <c r="Z973" s="1462"/>
      <c r="AA973" s="1462"/>
    </row>
    <row r="974" spans="1:27" ht="14.5">
      <c r="A974" s="1462"/>
      <c r="B974" s="1462"/>
      <c r="C974" s="1462"/>
      <c r="D974" s="1462"/>
      <c r="E974" s="1462"/>
      <c r="F974" s="1462"/>
      <c r="G974" s="1462"/>
      <c r="H974" s="1463"/>
      <c r="I974" s="1462"/>
      <c r="J974" s="1462"/>
      <c r="K974" s="1462"/>
      <c r="L974" s="1462"/>
      <c r="M974" s="1462"/>
      <c r="N974" s="1462"/>
      <c r="O974" s="1462"/>
      <c r="P974" s="1462"/>
      <c r="Q974" s="1462"/>
      <c r="R974" s="1462"/>
      <c r="S974" s="1462"/>
      <c r="T974" s="1462"/>
      <c r="U974" s="1462"/>
      <c r="V974" s="1462"/>
      <c r="W974" s="1462"/>
      <c r="X974" s="1462"/>
      <c r="Y974" s="1462"/>
      <c r="Z974" s="1462"/>
      <c r="AA974" s="1462"/>
    </row>
    <row r="975" spans="1:27" ht="14.5">
      <c r="A975" s="1462"/>
      <c r="B975" s="1462"/>
      <c r="C975" s="1462"/>
      <c r="D975" s="1462"/>
      <c r="E975" s="1462"/>
      <c r="F975" s="1462"/>
      <c r="G975" s="1462"/>
      <c r="H975" s="1463"/>
      <c r="I975" s="1462"/>
      <c r="J975" s="1462"/>
      <c r="K975" s="1462"/>
      <c r="L975" s="1462"/>
      <c r="M975" s="1462"/>
      <c r="N975" s="1462"/>
      <c r="O975" s="1462"/>
      <c r="P975" s="1462"/>
      <c r="Q975" s="1462"/>
      <c r="R975" s="1462"/>
      <c r="S975" s="1462"/>
      <c r="T975" s="1462"/>
      <c r="U975" s="1462"/>
      <c r="V975" s="1462"/>
      <c r="W975" s="1462"/>
      <c r="X975" s="1462"/>
      <c r="Y975" s="1462"/>
      <c r="Z975" s="1462"/>
      <c r="AA975" s="1462"/>
    </row>
    <row r="976" spans="1:27" ht="14.5">
      <c r="A976" s="1462"/>
      <c r="B976" s="1462"/>
      <c r="C976" s="1462"/>
      <c r="D976" s="1462"/>
      <c r="E976" s="1462"/>
      <c r="F976" s="1462"/>
      <c r="G976" s="1462"/>
      <c r="H976" s="1463"/>
      <c r="I976" s="1462"/>
      <c r="J976" s="1462"/>
      <c r="K976" s="1462"/>
      <c r="L976" s="1462"/>
      <c r="M976" s="1462"/>
      <c r="N976" s="1462"/>
      <c r="O976" s="1462"/>
      <c r="P976" s="1462"/>
      <c r="Q976" s="1462"/>
      <c r="R976" s="1462"/>
      <c r="S976" s="1462"/>
      <c r="T976" s="1462"/>
      <c r="U976" s="1462"/>
      <c r="V976" s="1462"/>
      <c r="W976" s="1462"/>
      <c r="X976" s="1462"/>
      <c r="Y976" s="1462"/>
      <c r="Z976" s="1462"/>
      <c r="AA976" s="1462"/>
    </row>
    <row r="977" spans="1:27" ht="14.5">
      <c r="A977" s="1462"/>
      <c r="B977" s="1462"/>
      <c r="C977" s="1462"/>
      <c r="D977" s="1462"/>
      <c r="E977" s="1462"/>
      <c r="F977" s="1462"/>
      <c r="G977" s="1462"/>
      <c r="H977" s="1463"/>
      <c r="I977" s="1462"/>
      <c r="J977" s="1462"/>
      <c r="K977" s="1462"/>
      <c r="L977" s="1462"/>
      <c r="M977" s="1462"/>
      <c r="N977" s="1462"/>
      <c r="O977" s="1462"/>
      <c r="P977" s="1462"/>
      <c r="Q977" s="1462"/>
      <c r="R977" s="1462"/>
      <c r="S977" s="1462"/>
      <c r="T977" s="1462"/>
      <c r="U977" s="1462"/>
      <c r="V977" s="1462"/>
      <c r="W977" s="1462"/>
      <c r="X977" s="1462"/>
      <c r="Y977" s="1462"/>
      <c r="Z977" s="1462"/>
      <c r="AA977" s="1462"/>
    </row>
    <row r="978" spans="1:27" ht="14.5">
      <c r="A978" s="1462"/>
      <c r="B978" s="1462"/>
      <c r="C978" s="1462"/>
      <c r="D978" s="1462"/>
      <c r="E978" s="1462"/>
      <c r="F978" s="1462"/>
      <c r="G978" s="1462"/>
      <c r="H978" s="1463"/>
      <c r="I978" s="1462"/>
      <c r="J978" s="1462"/>
      <c r="K978" s="1462"/>
      <c r="L978" s="1462"/>
      <c r="M978" s="1462"/>
      <c r="N978" s="1462"/>
      <c r="O978" s="1462"/>
      <c r="P978" s="1462"/>
      <c r="Q978" s="1462"/>
      <c r="R978" s="1462"/>
      <c r="S978" s="1462"/>
      <c r="T978" s="1462"/>
      <c r="U978" s="1462"/>
      <c r="V978" s="1462"/>
      <c r="W978" s="1462"/>
      <c r="X978" s="1462"/>
      <c r="Y978" s="1462"/>
      <c r="Z978" s="1462"/>
      <c r="AA978" s="1462"/>
    </row>
    <row r="979" spans="1:27" ht="14.5">
      <c r="A979" s="1462"/>
      <c r="B979" s="1462"/>
      <c r="C979" s="1462"/>
      <c r="D979" s="1462"/>
      <c r="E979" s="1462"/>
      <c r="F979" s="1462"/>
      <c r="G979" s="1462"/>
      <c r="H979" s="1463"/>
      <c r="I979" s="1462"/>
      <c r="J979" s="1462"/>
      <c r="K979" s="1462"/>
      <c r="L979" s="1462"/>
      <c r="M979" s="1462"/>
      <c r="N979" s="1462"/>
      <c r="O979" s="1462"/>
      <c r="P979" s="1462"/>
      <c r="Q979" s="1462"/>
      <c r="R979" s="1462"/>
      <c r="S979" s="1462"/>
      <c r="T979" s="1462"/>
      <c r="U979" s="1462"/>
      <c r="V979" s="1462"/>
      <c r="W979" s="1462"/>
      <c r="X979" s="1462"/>
      <c r="Y979" s="1462"/>
      <c r="Z979" s="1462"/>
      <c r="AA979" s="1462"/>
    </row>
    <row r="980" spans="1:27" ht="14.5">
      <c r="A980" s="1462"/>
      <c r="B980" s="1462"/>
      <c r="C980" s="1462"/>
      <c r="D980" s="1462"/>
      <c r="E980" s="1462"/>
      <c r="F980" s="1462"/>
      <c r="G980" s="1462"/>
      <c r="H980" s="1463"/>
      <c r="I980" s="1462"/>
      <c r="J980" s="1462"/>
      <c r="K980" s="1462"/>
      <c r="L980" s="1462"/>
      <c r="M980" s="1462"/>
      <c r="N980" s="1462"/>
      <c r="O980" s="1462"/>
      <c r="P980" s="1462"/>
      <c r="Q980" s="1462"/>
      <c r="R980" s="1462"/>
      <c r="S980" s="1462"/>
      <c r="T980" s="1462"/>
      <c r="U980" s="1462"/>
      <c r="V980" s="1462"/>
      <c r="W980" s="1462"/>
      <c r="X980" s="1462"/>
      <c r="Y980" s="1462"/>
      <c r="Z980" s="1462"/>
      <c r="AA980" s="1462"/>
    </row>
    <row r="981" spans="1:27" ht="14.5">
      <c r="A981" s="1462"/>
      <c r="B981" s="1462"/>
      <c r="C981" s="1462"/>
      <c r="D981" s="1462"/>
      <c r="E981" s="1462"/>
      <c r="F981" s="1462"/>
      <c r="G981" s="1462"/>
      <c r="H981" s="1463"/>
      <c r="I981" s="1462"/>
      <c r="J981" s="1462"/>
      <c r="K981" s="1462"/>
      <c r="L981" s="1462"/>
      <c r="M981" s="1462"/>
      <c r="N981" s="1462"/>
      <c r="O981" s="1462"/>
      <c r="P981" s="1462"/>
      <c r="Q981" s="1462"/>
      <c r="R981" s="1462"/>
      <c r="S981" s="1462"/>
      <c r="T981" s="1462"/>
      <c r="U981" s="1462"/>
      <c r="V981" s="1462"/>
      <c r="W981" s="1462"/>
      <c r="X981" s="1462"/>
      <c r="Y981" s="1462"/>
      <c r="Z981" s="1462"/>
      <c r="AA981" s="1462"/>
    </row>
    <row r="982" spans="1:27" ht="14.5">
      <c r="A982" s="1462"/>
      <c r="B982" s="1462"/>
      <c r="C982" s="1462"/>
      <c r="D982" s="1462"/>
      <c r="E982" s="1462"/>
      <c r="F982" s="1462"/>
      <c r="G982" s="1462"/>
      <c r="H982" s="1463"/>
      <c r="I982" s="1462"/>
      <c r="J982" s="1462"/>
      <c r="K982" s="1462"/>
      <c r="L982" s="1462"/>
      <c r="M982" s="1462"/>
      <c r="N982" s="1462"/>
      <c r="O982" s="1462"/>
      <c r="P982" s="1462"/>
      <c r="Q982" s="1462"/>
      <c r="R982" s="1462"/>
      <c r="S982" s="1462"/>
      <c r="T982" s="1462"/>
      <c r="U982" s="1462"/>
      <c r="V982" s="1462"/>
      <c r="W982" s="1462"/>
      <c r="X982" s="1462"/>
      <c r="Y982" s="1462"/>
      <c r="Z982" s="1462"/>
      <c r="AA982" s="1462"/>
    </row>
    <row r="983" spans="1:27" ht="14.5">
      <c r="A983" s="1462"/>
      <c r="B983" s="1462"/>
      <c r="C983" s="1462"/>
      <c r="D983" s="1462"/>
      <c r="E983" s="1462"/>
      <c r="F983" s="1462"/>
      <c r="G983" s="1462"/>
      <c r="H983" s="1463"/>
      <c r="I983" s="1462"/>
      <c r="J983" s="1462"/>
      <c r="K983" s="1462"/>
      <c r="L983" s="1462"/>
      <c r="M983" s="1462"/>
      <c r="N983" s="1462"/>
      <c r="O983" s="1462"/>
      <c r="P983" s="1462"/>
      <c r="Q983" s="1462"/>
      <c r="R983" s="1462"/>
      <c r="S983" s="1462"/>
      <c r="T983" s="1462"/>
      <c r="U983" s="1462"/>
      <c r="V983" s="1462"/>
      <c r="W983" s="1462"/>
      <c r="X983" s="1462"/>
      <c r="Y983" s="1462"/>
      <c r="Z983" s="1462"/>
      <c r="AA983" s="1462"/>
    </row>
    <row r="984" spans="1:27" ht="14.5">
      <c r="A984" s="1462"/>
      <c r="B984" s="1462"/>
      <c r="C984" s="1462"/>
      <c r="D984" s="1462"/>
      <c r="E984" s="1462"/>
      <c r="F984" s="1462"/>
      <c r="G984" s="1462"/>
      <c r="H984" s="1463"/>
      <c r="I984" s="1462"/>
      <c r="J984" s="1462"/>
      <c r="K984" s="1462"/>
      <c r="L984" s="1462"/>
      <c r="M984" s="1462"/>
      <c r="N984" s="1462"/>
      <c r="O984" s="1462"/>
      <c r="P984" s="1462"/>
      <c r="Q984" s="1462"/>
      <c r="R984" s="1462"/>
      <c r="S984" s="1462"/>
      <c r="T984" s="1462"/>
      <c r="U984" s="1462"/>
      <c r="V984" s="1462"/>
      <c r="W984" s="1462"/>
      <c r="X984" s="1462"/>
      <c r="Y984" s="1462"/>
      <c r="Z984" s="1462"/>
      <c r="AA984" s="1462"/>
    </row>
    <row r="985" spans="1:27" ht="14.5">
      <c r="A985" s="1462"/>
      <c r="B985" s="1462"/>
      <c r="C985" s="1462"/>
      <c r="D985" s="1462"/>
      <c r="E985" s="1462"/>
      <c r="F985" s="1462"/>
      <c r="G985" s="1462"/>
      <c r="H985" s="1463"/>
      <c r="I985" s="1462"/>
      <c r="J985" s="1462"/>
      <c r="K985" s="1462"/>
      <c r="L985" s="1462"/>
      <c r="M985" s="1462"/>
      <c r="N985" s="1462"/>
      <c r="O985" s="1462"/>
      <c r="P985" s="1462"/>
      <c r="Q985" s="1462"/>
      <c r="R985" s="1462"/>
      <c r="S985" s="1462"/>
      <c r="T985" s="1462"/>
      <c r="U985" s="1462"/>
      <c r="V985" s="1462"/>
      <c r="W985" s="1462"/>
      <c r="X985" s="1462"/>
      <c r="Y985" s="1462"/>
      <c r="Z985" s="1462"/>
      <c r="AA985" s="1462"/>
    </row>
    <row r="986" spans="1:27" ht="14.5">
      <c r="A986" s="1462"/>
      <c r="B986" s="1462"/>
      <c r="C986" s="1462"/>
      <c r="D986" s="1462"/>
      <c r="E986" s="1462"/>
      <c r="F986" s="1462"/>
      <c r="G986" s="1462"/>
      <c r="H986" s="1463"/>
      <c r="I986" s="1462"/>
      <c r="J986" s="1462"/>
      <c r="K986" s="1462"/>
      <c r="L986" s="1462"/>
      <c r="M986" s="1462"/>
      <c r="N986" s="1462"/>
      <c r="O986" s="1462"/>
      <c r="P986" s="1462"/>
      <c r="Q986" s="1462"/>
      <c r="R986" s="1462"/>
      <c r="S986" s="1462"/>
      <c r="T986" s="1462"/>
      <c r="U986" s="1462"/>
      <c r="V986" s="1462"/>
      <c r="W986" s="1462"/>
      <c r="X986" s="1462"/>
      <c r="Y986" s="1462"/>
      <c r="Z986" s="1462"/>
      <c r="AA986" s="1462"/>
    </row>
    <row r="987" spans="1:27" ht="14.5">
      <c r="A987" s="1462"/>
      <c r="B987" s="1462"/>
      <c r="C987" s="1462"/>
      <c r="D987" s="1462"/>
      <c r="E987" s="1462"/>
      <c r="F987" s="1462"/>
      <c r="G987" s="1462"/>
      <c r="H987" s="1463"/>
      <c r="I987" s="1462"/>
      <c r="J987" s="1462"/>
      <c r="K987" s="1462"/>
      <c r="L987" s="1462"/>
      <c r="M987" s="1462"/>
      <c r="N987" s="1462"/>
      <c r="O987" s="1462"/>
      <c r="P987" s="1462"/>
      <c r="Q987" s="1462"/>
      <c r="R987" s="1462"/>
      <c r="S987" s="1462"/>
      <c r="T987" s="1462"/>
      <c r="U987" s="1462"/>
      <c r="V987" s="1462"/>
      <c r="W987" s="1462"/>
      <c r="X987" s="1462"/>
      <c r="Y987" s="1462"/>
      <c r="Z987" s="1462"/>
      <c r="AA987" s="1462"/>
    </row>
    <row r="988" spans="1:27" ht="14.5">
      <c r="A988" s="1462"/>
      <c r="B988" s="1462"/>
      <c r="C988" s="1462"/>
      <c r="D988" s="1462"/>
      <c r="E988" s="1462"/>
      <c r="F988" s="1462"/>
      <c r="G988" s="1462"/>
      <c r="H988" s="1463"/>
      <c r="I988" s="1462"/>
      <c r="J988" s="1462"/>
      <c r="K988" s="1462"/>
      <c r="L988" s="1462"/>
      <c r="M988" s="1462"/>
      <c r="N988" s="1462"/>
      <c r="O988" s="1462"/>
      <c r="P988" s="1462"/>
      <c r="Q988" s="1462"/>
      <c r="R988" s="1462"/>
      <c r="S988" s="1462"/>
      <c r="T988" s="1462"/>
      <c r="U988" s="1462"/>
      <c r="V988" s="1462"/>
      <c r="W988" s="1462"/>
      <c r="X988" s="1462"/>
      <c r="Y988" s="1462"/>
      <c r="Z988" s="1462"/>
      <c r="AA988" s="1462"/>
    </row>
    <row r="989" spans="1:27" ht="14.5">
      <c r="A989" s="1462"/>
      <c r="B989" s="1462"/>
      <c r="C989" s="1462"/>
      <c r="D989" s="1462"/>
      <c r="E989" s="1462"/>
      <c r="F989" s="1462"/>
      <c r="G989" s="1462"/>
      <c r="H989" s="1463"/>
      <c r="I989" s="1462"/>
      <c r="J989" s="1462"/>
      <c r="K989" s="1462"/>
      <c r="L989" s="1462"/>
      <c r="M989" s="1462"/>
      <c r="N989" s="1462"/>
      <c r="O989" s="1462"/>
      <c r="P989" s="1462"/>
      <c r="Q989" s="1462"/>
      <c r="R989" s="1462"/>
      <c r="S989" s="1462"/>
      <c r="T989" s="1462"/>
      <c r="U989" s="1462"/>
      <c r="V989" s="1462"/>
      <c r="W989" s="1462"/>
      <c r="X989" s="1462"/>
      <c r="Y989" s="1462"/>
      <c r="Z989" s="1462"/>
      <c r="AA989" s="1462"/>
    </row>
    <row r="990" spans="1:27" ht="14.5">
      <c r="A990" s="1462"/>
      <c r="B990" s="1462"/>
      <c r="C990" s="1462"/>
      <c r="D990" s="1462"/>
      <c r="E990" s="1462"/>
      <c r="F990" s="1462"/>
      <c r="G990" s="1462"/>
      <c r="H990" s="1463"/>
      <c r="I990" s="1462"/>
      <c r="J990" s="1462"/>
      <c r="K990" s="1462"/>
      <c r="L990" s="1462"/>
      <c r="M990" s="1462"/>
      <c r="N990" s="1462"/>
      <c r="O990" s="1462"/>
      <c r="P990" s="1462"/>
      <c r="Q990" s="1462"/>
      <c r="R990" s="1462"/>
      <c r="S990" s="1462"/>
      <c r="T990" s="1462"/>
      <c r="U990" s="1462"/>
      <c r="V990" s="1462"/>
      <c r="W990" s="1462"/>
      <c r="X990" s="1462"/>
      <c r="Y990" s="1462"/>
      <c r="Z990" s="1462"/>
      <c r="AA990" s="1462"/>
    </row>
    <row r="991" spans="1:27" ht="14.5">
      <c r="A991" s="1462"/>
      <c r="B991" s="1462"/>
      <c r="C991" s="1462"/>
      <c r="D991" s="1462"/>
      <c r="E991" s="1462"/>
      <c r="F991" s="1462"/>
      <c r="G991" s="1462"/>
      <c r="H991" s="1463"/>
      <c r="I991" s="1462"/>
      <c r="J991" s="1462"/>
      <c r="K991" s="1462"/>
      <c r="L991" s="1462"/>
      <c r="M991" s="1462"/>
      <c r="N991" s="1462"/>
      <c r="O991" s="1462"/>
      <c r="P991" s="1462"/>
      <c r="Q991" s="1462"/>
      <c r="R991" s="1462"/>
      <c r="S991" s="1462"/>
      <c r="T991" s="1462"/>
      <c r="U991" s="1462"/>
      <c r="V991" s="1462"/>
      <c r="W991" s="1462"/>
      <c r="X991" s="1462"/>
      <c r="Y991" s="1462"/>
      <c r="Z991" s="1462"/>
      <c r="AA991" s="1462"/>
    </row>
    <row r="992" spans="1:27" ht="14.5">
      <c r="A992" s="1462"/>
      <c r="B992" s="1462"/>
      <c r="C992" s="1462"/>
      <c r="D992" s="1462"/>
      <c r="E992" s="1462"/>
      <c r="F992" s="1462"/>
      <c r="G992" s="1462"/>
      <c r="H992" s="1463"/>
      <c r="I992" s="1462"/>
      <c r="J992" s="1462"/>
      <c r="K992" s="1462"/>
      <c r="L992" s="1462"/>
      <c r="M992" s="1462"/>
      <c r="N992" s="1462"/>
      <c r="O992" s="1462"/>
      <c r="P992" s="1462"/>
      <c r="Q992" s="1462"/>
      <c r="R992" s="1462"/>
      <c r="S992" s="1462"/>
      <c r="T992" s="1462"/>
      <c r="U992" s="1462"/>
      <c r="V992" s="1462"/>
      <c r="W992" s="1462"/>
      <c r="X992" s="1462"/>
      <c r="Y992" s="1462"/>
      <c r="Z992" s="1462"/>
      <c r="AA992" s="1462"/>
    </row>
    <row r="993" spans="1:27" ht="14.5">
      <c r="A993" s="1462"/>
      <c r="B993" s="1462"/>
      <c r="C993" s="1462"/>
      <c r="D993" s="1462"/>
      <c r="E993" s="1462"/>
      <c r="F993" s="1462"/>
      <c r="G993" s="1462"/>
      <c r="H993" s="1463"/>
      <c r="I993" s="1462"/>
      <c r="J993" s="1462"/>
      <c r="K993" s="1462"/>
      <c r="L993" s="1462"/>
      <c r="M993" s="1462"/>
      <c r="N993" s="1462"/>
      <c r="O993" s="1462"/>
      <c r="P993" s="1462"/>
      <c r="Q993" s="1462"/>
      <c r="R993" s="1462"/>
      <c r="S993" s="1462"/>
      <c r="T993" s="1462"/>
      <c r="U993" s="1462"/>
      <c r="V993" s="1462"/>
      <c r="W993" s="1462"/>
      <c r="X993" s="1462"/>
      <c r="Y993" s="1462"/>
      <c r="Z993" s="1462"/>
      <c r="AA993" s="1462"/>
    </row>
    <row r="994" spans="1:27" ht="14.5">
      <c r="A994" s="1462"/>
      <c r="B994" s="1462"/>
      <c r="C994" s="1462"/>
      <c r="D994" s="1462"/>
      <c r="E994" s="1462"/>
      <c r="F994" s="1462"/>
      <c r="G994" s="1462"/>
      <c r="H994" s="1463"/>
      <c r="I994" s="1462"/>
      <c r="J994" s="1462"/>
      <c r="K994" s="1462"/>
      <c r="L994" s="1462"/>
      <c r="M994" s="1462"/>
      <c r="N994" s="1462"/>
      <c r="O994" s="1462"/>
      <c r="P994" s="1462"/>
      <c r="Q994" s="1462"/>
      <c r="R994" s="1462"/>
      <c r="S994" s="1462"/>
      <c r="T994" s="1462"/>
      <c r="U994" s="1462"/>
      <c r="V994" s="1462"/>
      <c r="W994" s="1462"/>
      <c r="X994" s="1462"/>
      <c r="Y994" s="1462"/>
      <c r="Z994" s="1462"/>
      <c r="AA994" s="1462"/>
    </row>
    <row r="995" spans="1:27" ht="14.5">
      <c r="A995" s="1462"/>
      <c r="B995" s="1462"/>
      <c r="C995" s="1462"/>
      <c r="D995" s="1462"/>
      <c r="E995" s="1462"/>
      <c r="F995" s="1462"/>
      <c r="G995" s="1462"/>
      <c r="H995" s="1463"/>
      <c r="I995" s="1462"/>
      <c r="J995" s="1462"/>
      <c r="K995" s="1462"/>
      <c r="L995" s="1462"/>
      <c r="M995" s="1462"/>
      <c r="N995" s="1462"/>
      <c r="O995" s="1462"/>
      <c r="P995" s="1462"/>
      <c r="Q995" s="1462"/>
      <c r="R995" s="1462"/>
      <c r="S995" s="1462"/>
      <c r="T995" s="1462"/>
      <c r="U995" s="1462"/>
      <c r="V995" s="1462"/>
      <c r="W995" s="1462"/>
      <c r="X995" s="1462"/>
      <c r="Y995" s="1462"/>
      <c r="Z995" s="1462"/>
      <c r="AA995" s="1462"/>
    </row>
    <row r="996" spans="1:27" ht="14.5">
      <c r="A996" s="1462"/>
      <c r="B996" s="1462"/>
      <c r="C996" s="1462"/>
      <c r="D996" s="1462"/>
      <c r="E996" s="1462"/>
      <c r="F996" s="1462"/>
      <c r="G996" s="1462"/>
      <c r="H996" s="1463"/>
      <c r="I996" s="1462"/>
      <c r="J996" s="1462"/>
      <c r="K996" s="1462"/>
      <c r="L996" s="1462"/>
      <c r="M996" s="1462"/>
      <c r="N996" s="1462"/>
      <c r="O996" s="1462"/>
      <c r="P996" s="1462"/>
      <c r="Q996" s="1462"/>
      <c r="R996" s="1462"/>
      <c r="S996" s="1462"/>
      <c r="T996" s="1462"/>
      <c r="U996" s="1462"/>
      <c r="V996" s="1462"/>
      <c r="W996" s="1462"/>
      <c r="X996" s="1462"/>
      <c r="Y996" s="1462"/>
      <c r="Z996" s="1462"/>
      <c r="AA996" s="1462"/>
    </row>
    <row r="997" spans="1:27" ht="14.5">
      <c r="A997" s="1462"/>
      <c r="B997" s="1462"/>
      <c r="C997" s="1462"/>
      <c r="D997" s="1462"/>
      <c r="E997" s="1462"/>
      <c r="F997" s="1462"/>
      <c r="G997" s="1462"/>
      <c r="H997" s="1463"/>
      <c r="I997" s="1462"/>
      <c r="J997" s="1462"/>
      <c r="K997" s="1462"/>
      <c r="L997" s="1462"/>
      <c r="M997" s="1462"/>
      <c r="N997" s="1462"/>
      <c r="O997" s="1462"/>
      <c r="P997" s="1462"/>
      <c r="Q997" s="1462"/>
      <c r="R997" s="1462"/>
      <c r="S997" s="1462"/>
      <c r="T997" s="1462"/>
      <c r="U997" s="1462"/>
      <c r="V997" s="1462"/>
      <c r="W997" s="1462"/>
      <c r="X997" s="1462"/>
      <c r="Y997" s="1462"/>
      <c r="Z997" s="1462"/>
      <c r="AA997" s="1462"/>
    </row>
    <row r="998" spans="1:27" ht="14.5">
      <c r="A998" s="1462"/>
      <c r="B998" s="1462"/>
      <c r="C998" s="1462"/>
      <c r="D998" s="1462"/>
      <c r="E998" s="1462"/>
      <c r="F998" s="1462"/>
      <c r="G998" s="1462"/>
      <c r="H998" s="1463"/>
      <c r="I998" s="1462"/>
      <c r="J998" s="1462"/>
      <c r="K998" s="1462"/>
      <c r="L998" s="1462"/>
      <c r="M998" s="1462"/>
      <c r="N998" s="1462"/>
      <c r="O998" s="1462"/>
      <c r="P998" s="1462"/>
      <c r="Q998" s="1462"/>
      <c r="R998" s="1462"/>
      <c r="S998" s="1462"/>
      <c r="T998" s="1462"/>
      <c r="U998" s="1462"/>
      <c r="V998" s="1462"/>
      <c r="W998" s="1462"/>
      <c r="X998" s="1462"/>
      <c r="Y998" s="1462"/>
      <c r="Z998" s="1462"/>
      <c r="AA998" s="1462"/>
    </row>
    <row r="999" spans="1:27" ht="14.5">
      <c r="A999" s="1462"/>
      <c r="B999" s="1462"/>
      <c r="C999" s="1462"/>
      <c r="D999" s="1462"/>
      <c r="E999" s="1462"/>
      <c r="F999" s="1462"/>
      <c r="G999" s="1462"/>
      <c r="H999" s="1463"/>
      <c r="I999" s="1462"/>
      <c r="J999" s="1462"/>
      <c r="K999" s="1462"/>
      <c r="L999" s="1462"/>
      <c r="M999" s="1462"/>
      <c r="N999" s="1462"/>
      <c r="O999" s="1462"/>
      <c r="P999" s="1462"/>
      <c r="Q999" s="1462"/>
      <c r="R999" s="1462"/>
      <c r="S999" s="1462"/>
      <c r="T999" s="1462"/>
      <c r="U999" s="1462"/>
      <c r="V999" s="1462"/>
      <c r="W999" s="1462"/>
      <c r="X999" s="1462"/>
      <c r="Y999" s="1462"/>
      <c r="Z999" s="1462"/>
      <c r="AA999" s="1462"/>
    </row>
    <row r="1000" spans="1:27" ht="14.5">
      <c r="A1000" s="1462"/>
      <c r="B1000" s="1462"/>
      <c r="C1000" s="1462"/>
      <c r="D1000" s="1462"/>
      <c r="E1000" s="1462"/>
      <c r="F1000" s="1462"/>
      <c r="G1000" s="1462"/>
      <c r="H1000" s="1463"/>
      <c r="I1000" s="1462"/>
      <c r="J1000" s="1462"/>
      <c r="K1000" s="1462"/>
      <c r="L1000" s="1462"/>
      <c r="M1000" s="1462"/>
      <c r="N1000" s="1462"/>
      <c r="O1000" s="1462"/>
      <c r="P1000" s="1462"/>
      <c r="Q1000" s="1462"/>
      <c r="R1000" s="1462"/>
      <c r="S1000" s="1462"/>
      <c r="T1000" s="1462"/>
      <c r="U1000" s="1462"/>
      <c r="V1000" s="1462"/>
      <c r="W1000" s="1462"/>
      <c r="X1000" s="1462"/>
      <c r="Y1000" s="1462"/>
      <c r="Z1000" s="1462"/>
      <c r="AA1000" s="1462"/>
    </row>
    <row r="1001" spans="1:27" ht="14.5">
      <c r="A1001" s="1462"/>
      <c r="B1001" s="1462"/>
      <c r="C1001" s="1462"/>
      <c r="D1001" s="1462"/>
      <c r="E1001" s="1462"/>
      <c r="F1001" s="1462"/>
      <c r="G1001" s="1462"/>
      <c r="H1001" s="1463"/>
      <c r="I1001" s="1462"/>
      <c r="J1001" s="1462"/>
      <c r="K1001" s="1462"/>
      <c r="L1001" s="1462"/>
      <c r="M1001" s="1462"/>
      <c r="N1001" s="1462"/>
      <c r="O1001" s="1462"/>
      <c r="P1001" s="1462"/>
      <c r="Q1001" s="1462"/>
      <c r="R1001" s="1462"/>
      <c r="S1001" s="1462"/>
      <c r="T1001" s="1462"/>
      <c r="U1001" s="1462"/>
      <c r="V1001" s="1462"/>
      <c r="W1001" s="1462"/>
      <c r="X1001" s="1462"/>
      <c r="Y1001" s="1462"/>
      <c r="Z1001" s="1462"/>
      <c r="AA1001" s="1462"/>
    </row>
    <row r="1002" spans="1:27" ht="14.5">
      <c r="A1002" s="1462"/>
      <c r="B1002" s="1462"/>
      <c r="C1002" s="1462"/>
      <c r="D1002" s="1462"/>
      <c r="E1002" s="1462"/>
      <c r="F1002" s="1462"/>
      <c r="G1002" s="1462"/>
      <c r="H1002" s="1463"/>
      <c r="I1002" s="1462"/>
      <c r="J1002" s="1462"/>
      <c r="K1002" s="1462"/>
      <c r="L1002" s="1462"/>
      <c r="M1002" s="1462"/>
      <c r="N1002" s="1462"/>
      <c r="O1002" s="1462"/>
      <c r="P1002" s="1462"/>
      <c r="Q1002" s="1462"/>
      <c r="R1002" s="1462"/>
      <c r="S1002" s="1462"/>
      <c r="T1002" s="1462"/>
      <c r="U1002" s="1462"/>
      <c r="V1002" s="1462"/>
      <c r="W1002" s="1462"/>
      <c r="X1002" s="1462"/>
      <c r="Y1002" s="1462"/>
      <c r="Z1002" s="1462"/>
      <c r="AA1002" s="1462"/>
    </row>
    <row r="1003" spans="1:27" ht="14.5">
      <c r="A1003" s="1462"/>
      <c r="B1003" s="1462"/>
      <c r="C1003" s="1462"/>
      <c r="D1003" s="1462"/>
      <c r="E1003" s="1462"/>
      <c r="F1003" s="1462"/>
      <c r="G1003" s="1462"/>
      <c r="H1003" s="1463"/>
      <c r="I1003" s="1462"/>
      <c r="J1003" s="1462"/>
      <c r="K1003" s="1462"/>
      <c r="L1003" s="1462"/>
      <c r="M1003" s="1462"/>
      <c r="N1003" s="1462"/>
      <c r="O1003" s="1462"/>
      <c r="P1003" s="1462"/>
      <c r="Q1003" s="1462"/>
      <c r="R1003" s="1462"/>
      <c r="S1003" s="1462"/>
      <c r="T1003" s="1462"/>
      <c r="U1003" s="1462"/>
      <c r="V1003" s="1462"/>
      <c r="W1003" s="1462"/>
      <c r="X1003" s="1462"/>
      <c r="Y1003" s="1462"/>
      <c r="Z1003" s="1462"/>
      <c r="AA1003" s="1462"/>
    </row>
    <row r="1004" spans="1:27" ht="14.5">
      <c r="A1004" s="1462"/>
      <c r="B1004" s="1462"/>
      <c r="C1004" s="1462"/>
      <c r="D1004" s="1462"/>
      <c r="E1004" s="1462"/>
      <c r="F1004" s="1462"/>
      <c r="G1004" s="1462"/>
      <c r="H1004" s="1463"/>
      <c r="I1004" s="1462"/>
      <c r="J1004" s="1462"/>
      <c r="K1004" s="1462"/>
      <c r="L1004" s="1462"/>
      <c r="M1004" s="1462"/>
      <c r="N1004" s="1462"/>
      <c r="O1004" s="1462"/>
      <c r="P1004" s="1462"/>
      <c r="Q1004" s="1462"/>
      <c r="R1004" s="1462"/>
      <c r="S1004" s="1462"/>
      <c r="T1004" s="1462"/>
      <c r="U1004" s="1462"/>
      <c r="V1004" s="1462"/>
      <c r="W1004" s="1462"/>
      <c r="X1004" s="1462"/>
      <c r="Y1004" s="1462"/>
      <c r="Z1004" s="1462"/>
      <c r="AA1004" s="1462"/>
    </row>
    <row r="1005" spans="1:27" ht="14.5">
      <c r="A1005" s="1462"/>
      <c r="B1005" s="1462"/>
      <c r="C1005" s="1462"/>
      <c r="D1005" s="1462"/>
      <c r="E1005" s="1462"/>
      <c r="F1005" s="1462"/>
      <c r="G1005" s="1462"/>
      <c r="H1005" s="1463"/>
      <c r="I1005" s="1462"/>
      <c r="J1005" s="1462"/>
      <c r="K1005" s="1462"/>
      <c r="L1005" s="1462"/>
      <c r="M1005" s="1462"/>
      <c r="N1005" s="1462"/>
      <c r="O1005" s="1462"/>
      <c r="P1005" s="1462"/>
      <c r="Q1005" s="1462"/>
      <c r="R1005" s="1462"/>
      <c r="S1005" s="1462"/>
      <c r="T1005" s="1462"/>
      <c r="U1005" s="1462"/>
      <c r="V1005" s="1462"/>
      <c r="W1005" s="1462"/>
      <c r="X1005" s="1462"/>
      <c r="Y1005" s="1462"/>
      <c r="Z1005" s="1462"/>
      <c r="AA1005" s="1462"/>
    </row>
    <row r="1006" spans="1:27" ht="14.5">
      <c r="A1006" s="1462"/>
      <c r="B1006" s="1462"/>
      <c r="C1006" s="1462"/>
      <c r="D1006" s="1462"/>
      <c r="E1006" s="1462"/>
      <c r="F1006" s="1462"/>
      <c r="G1006" s="1462"/>
      <c r="H1006" s="1463"/>
      <c r="I1006" s="1462"/>
      <c r="J1006" s="1462"/>
      <c r="K1006" s="1462"/>
      <c r="L1006" s="1462"/>
      <c r="M1006" s="1462"/>
      <c r="N1006" s="1462"/>
      <c r="O1006" s="1462"/>
      <c r="P1006" s="1462"/>
      <c r="Q1006" s="1462"/>
      <c r="R1006" s="1462"/>
      <c r="S1006" s="1462"/>
      <c r="T1006" s="1462"/>
      <c r="U1006" s="1462"/>
      <c r="V1006" s="1462"/>
      <c r="W1006" s="1462"/>
      <c r="X1006" s="1462"/>
      <c r="Y1006" s="1462"/>
      <c r="Z1006" s="1462"/>
      <c r="AA1006" s="1462"/>
    </row>
    <row r="1007" spans="1:27" ht="14.5">
      <c r="A1007" s="1462"/>
      <c r="B1007" s="1462"/>
      <c r="C1007" s="1462"/>
      <c r="D1007" s="1462"/>
      <c r="E1007" s="1462"/>
      <c r="F1007" s="1462"/>
      <c r="G1007" s="1462"/>
      <c r="H1007" s="1463"/>
      <c r="I1007" s="1462"/>
      <c r="J1007" s="1462"/>
      <c r="K1007" s="1462"/>
      <c r="L1007" s="1462"/>
      <c r="M1007" s="1462"/>
      <c r="N1007" s="1462"/>
      <c r="O1007" s="1462"/>
      <c r="P1007" s="1462"/>
      <c r="Q1007" s="1462"/>
      <c r="R1007" s="1462"/>
      <c r="S1007" s="1462"/>
      <c r="T1007" s="1462"/>
      <c r="U1007" s="1462"/>
      <c r="V1007" s="1462"/>
      <c r="W1007" s="1462"/>
      <c r="X1007" s="1462"/>
      <c r="Y1007" s="1462"/>
      <c r="Z1007" s="1462"/>
      <c r="AA1007" s="1462"/>
    </row>
    <row r="1008" spans="1:27" ht="14.5">
      <c r="A1008" s="1462"/>
      <c r="B1008" s="1462"/>
      <c r="C1008" s="1462"/>
      <c r="D1008" s="1462"/>
      <c r="E1008" s="1462"/>
      <c r="F1008" s="1462"/>
      <c r="G1008" s="1462"/>
      <c r="H1008" s="1463"/>
      <c r="I1008" s="1462"/>
      <c r="J1008" s="1462"/>
      <c r="K1008" s="1462"/>
      <c r="L1008" s="1462"/>
      <c r="M1008" s="1462"/>
      <c r="N1008" s="1462"/>
      <c r="O1008" s="1462"/>
      <c r="P1008" s="1462"/>
      <c r="Q1008" s="1462"/>
      <c r="R1008" s="1462"/>
      <c r="S1008" s="1462"/>
      <c r="T1008" s="1462"/>
      <c r="U1008" s="1462"/>
      <c r="V1008" s="1462"/>
      <c r="W1008" s="1462"/>
      <c r="X1008" s="1462"/>
      <c r="Y1008" s="1462"/>
      <c r="Z1008" s="1462"/>
      <c r="AA1008" s="1462"/>
    </row>
    <row r="1009" spans="1:27" ht="14.5">
      <c r="A1009" s="1462"/>
      <c r="B1009" s="1462"/>
      <c r="C1009" s="1462"/>
      <c r="D1009" s="1462"/>
      <c r="E1009" s="1462"/>
      <c r="F1009" s="1462"/>
      <c r="G1009" s="1462"/>
      <c r="H1009" s="1463"/>
      <c r="I1009" s="1462"/>
      <c r="J1009" s="1462"/>
      <c r="K1009" s="1462"/>
      <c r="L1009" s="1462"/>
      <c r="M1009" s="1462"/>
      <c r="N1009" s="1462"/>
      <c r="O1009" s="1462"/>
      <c r="P1009" s="1462"/>
      <c r="Q1009" s="1462"/>
      <c r="R1009" s="1462"/>
      <c r="S1009" s="1462"/>
      <c r="T1009" s="1462"/>
      <c r="U1009" s="1462"/>
      <c r="V1009" s="1462"/>
      <c r="W1009" s="1462"/>
      <c r="X1009" s="1462"/>
      <c r="Y1009" s="1462"/>
      <c r="Z1009" s="1462"/>
      <c r="AA1009" s="1462"/>
    </row>
    <row r="1010" spans="1:27" ht="14.5">
      <c r="A1010" s="1462"/>
      <c r="B1010" s="1462"/>
      <c r="C1010" s="1462"/>
      <c r="D1010" s="1462"/>
      <c r="E1010" s="1462"/>
      <c r="F1010" s="1462"/>
      <c r="G1010" s="1462"/>
      <c r="H1010" s="1463"/>
      <c r="I1010" s="1462"/>
      <c r="J1010" s="1462"/>
      <c r="K1010" s="1462"/>
      <c r="L1010" s="1462"/>
      <c r="M1010" s="1462"/>
      <c r="N1010" s="1462"/>
      <c r="O1010" s="1462"/>
      <c r="P1010" s="1462"/>
      <c r="Q1010" s="1462"/>
      <c r="R1010" s="1462"/>
      <c r="S1010" s="1462"/>
      <c r="T1010" s="1462"/>
      <c r="U1010" s="1462"/>
      <c r="V1010" s="1462"/>
      <c r="W1010" s="1462"/>
      <c r="X1010" s="1462"/>
      <c r="Y1010" s="1462"/>
      <c r="Z1010" s="1462"/>
      <c r="AA1010" s="1462"/>
    </row>
    <row r="1011" spans="1:27" ht="14.5">
      <c r="A1011" s="1462"/>
      <c r="B1011" s="1462"/>
      <c r="C1011" s="1462"/>
      <c r="D1011" s="1462"/>
      <c r="E1011" s="1462"/>
      <c r="F1011" s="1462"/>
      <c r="G1011" s="1462"/>
      <c r="H1011" s="1463"/>
      <c r="I1011" s="1462"/>
      <c r="J1011" s="1462"/>
      <c r="K1011" s="1462"/>
      <c r="L1011" s="1462"/>
      <c r="M1011" s="1462"/>
      <c r="N1011" s="1462"/>
      <c r="O1011" s="1462"/>
      <c r="P1011" s="1462"/>
      <c r="Q1011" s="1462"/>
      <c r="R1011" s="1462"/>
      <c r="S1011" s="1462"/>
      <c r="T1011" s="1462"/>
      <c r="U1011" s="1462"/>
      <c r="V1011" s="1462"/>
      <c r="W1011" s="1462"/>
      <c r="X1011" s="1462"/>
      <c r="Y1011" s="1462"/>
      <c r="Z1011" s="1462"/>
      <c r="AA1011" s="1462"/>
    </row>
    <row r="1012" spans="1:27" ht="14.5">
      <c r="A1012" s="1462"/>
      <c r="B1012" s="1462"/>
      <c r="C1012" s="1462"/>
      <c r="D1012" s="1462"/>
      <c r="E1012" s="1462"/>
      <c r="F1012" s="1462"/>
      <c r="G1012" s="1462"/>
      <c r="H1012" s="1463"/>
      <c r="I1012" s="1462"/>
      <c r="J1012" s="1462"/>
      <c r="K1012" s="1462"/>
      <c r="L1012" s="1462"/>
      <c r="M1012" s="1462"/>
      <c r="N1012" s="1462"/>
      <c r="O1012" s="1462"/>
      <c r="P1012" s="1462"/>
      <c r="Q1012" s="1462"/>
      <c r="R1012" s="1462"/>
      <c r="S1012" s="1462"/>
      <c r="T1012" s="1462"/>
      <c r="U1012" s="1462"/>
      <c r="V1012" s="1462"/>
      <c r="W1012" s="1462"/>
      <c r="X1012" s="1462"/>
      <c r="Y1012" s="1462"/>
      <c r="Z1012" s="1462"/>
      <c r="AA1012" s="1462"/>
    </row>
  </sheetData>
  <mergeCells count="22">
    <mergeCell ref="A1:B1"/>
    <mergeCell ref="C1:G1"/>
    <mergeCell ref="A2:B2"/>
    <mergeCell ref="C2:G2"/>
    <mergeCell ref="A4:L4"/>
    <mergeCell ref="A5:L5"/>
    <mergeCell ref="K6:L6"/>
    <mergeCell ref="J7:L7"/>
    <mergeCell ref="M7:M8"/>
    <mergeCell ref="A50:B50"/>
    <mergeCell ref="A7:A8"/>
    <mergeCell ref="B7:B8"/>
    <mergeCell ref="C7:C8"/>
    <mergeCell ref="D7:D8"/>
    <mergeCell ref="E7:E8"/>
    <mergeCell ref="F7:H7"/>
    <mergeCell ref="I7:I8"/>
    <mergeCell ref="H51:H52"/>
    <mergeCell ref="E53:H53"/>
    <mergeCell ref="E54:H54"/>
    <mergeCell ref="G59:H59"/>
    <mergeCell ref="E60:H60"/>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Z1009"/>
  <sheetViews>
    <sheetView topLeftCell="A62" zoomScale="40" zoomScaleNormal="40" workbookViewId="0">
      <selection sqref="A1:B1"/>
    </sheetView>
  </sheetViews>
  <sheetFormatPr defaultColWidth="14.453125" defaultRowHeight="15" customHeight="1"/>
  <cols>
    <col min="1" max="1" width="6" customWidth="1"/>
    <col min="2" max="2" width="78.453125" customWidth="1"/>
    <col min="3" max="3" width="16.1796875" customWidth="1"/>
    <col min="4" max="4" width="32.26953125" customWidth="1"/>
    <col min="5" max="5" width="15.54296875" customWidth="1"/>
    <col min="6" max="6" width="21.08984375" customWidth="1"/>
    <col min="7" max="7" width="24.453125" customWidth="1"/>
    <col min="8" max="9" width="13.26953125" customWidth="1"/>
    <col min="10" max="10" width="15.08984375" customWidth="1"/>
    <col min="11" max="11" width="32.26953125" customWidth="1"/>
    <col min="12" max="12" width="15.7265625" customWidth="1"/>
    <col min="13" max="13" width="42.7265625" customWidth="1"/>
    <col min="14" max="26" width="8.7265625" customWidth="1"/>
  </cols>
  <sheetData>
    <row r="1" spans="1:26" ht="14.25" customHeight="1">
      <c r="A1" s="2998" t="s">
        <v>0</v>
      </c>
      <c r="B1" s="2874"/>
      <c r="C1" s="2999"/>
      <c r="D1" s="2874"/>
      <c r="E1" s="2874"/>
      <c r="F1" s="2874"/>
      <c r="G1" s="2874"/>
      <c r="H1" s="2874"/>
      <c r="I1" s="2874"/>
      <c r="J1" s="2874"/>
      <c r="K1" s="1516" t="s">
        <v>1736</v>
      </c>
      <c r="L1" s="1517"/>
      <c r="M1" s="1517"/>
      <c r="N1" s="1517" t="s">
        <v>1737</v>
      </c>
      <c r="O1" s="1517"/>
      <c r="P1" s="1517"/>
      <c r="Q1" s="1518"/>
      <c r="R1" s="1518"/>
      <c r="S1" s="1518"/>
      <c r="T1" s="1518"/>
      <c r="U1" s="1518"/>
      <c r="V1" s="1518"/>
      <c r="W1" s="1518"/>
      <c r="X1" s="1518"/>
      <c r="Y1" s="1518"/>
      <c r="Z1" s="1518"/>
    </row>
    <row r="2" spans="1:26" ht="19.5" customHeight="1">
      <c r="A2" s="2997" t="s">
        <v>1</v>
      </c>
      <c r="B2" s="2874"/>
      <c r="C2" s="2999"/>
      <c r="D2" s="2874"/>
      <c r="E2" s="2874"/>
      <c r="F2" s="2874"/>
      <c r="G2" s="2874"/>
      <c r="H2" s="2874"/>
      <c r="I2" s="2874"/>
      <c r="J2" s="2874"/>
      <c r="K2" s="1520"/>
      <c r="L2" s="1517"/>
      <c r="M2" s="1517"/>
      <c r="N2" s="1517"/>
      <c r="O2" s="1517"/>
      <c r="P2" s="1517"/>
      <c r="Q2" s="1518"/>
      <c r="R2" s="1518"/>
      <c r="S2" s="1518"/>
      <c r="T2" s="1518"/>
      <c r="U2" s="1518"/>
      <c r="V2" s="1518"/>
      <c r="W2" s="1518"/>
      <c r="X2" s="1518"/>
      <c r="Y2" s="1518"/>
      <c r="Z2" s="1518"/>
    </row>
    <row r="3" spans="1:26" ht="30" customHeight="1">
      <c r="A3" s="2997" t="s">
        <v>1738</v>
      </c>
      <c r="B3" s="2874"/>
      <c r="C3" s="2874"/>
      <c r="D3" s="2874"/>
      <c r="E3" s="2874"/>
      <c r="F3" s="2874"/>
      <c r="G3" s="2874"/>
      <c r="H3" s="2874"/>
      <c r="I3" s="2874"/>
      <c r="J3" s="2874"/>
      <c r="K3" s="2874"/>
      <c r="L3" s="1517"/>
      <c r="M3" s="1517"/>
      <c r="N3" s="1517"/>
      <c r="O3" s="1517"/>
      <c r="P3" s="1517"/>
      <c r="Q3" s="1518"/>
      <c r="R3" s="1518"/>
      <c r="S3" s="1518"/>
      <c r="T3" s="1518"/>
      <c r="U3" s="1518"/>
      <c r="V3" s="1518"/>
      <c r="W3" s="1518"/>
      <c r="X3" s="1518"/>
      <c r="Y3" s="1518"/>
      <c r="Z3" s="1518"/>
    </row>
    <row r="4" spans="1:26" ht="27" customHeight="1">
      <c r="A4" s="2995" t="s">
        <v>1739</v>
      </c>
      <c r="B4" s="2874"/>
      <c r="C4" s="2874"/>
      <c r="D4" s="2874"/>
      <c r="E4" s="2874"/>
      <c r="F4" s="2874"/>
      <c r="G4" s="2874"/>
      <c r="H4" s="2874"/>
      <c r="I4" s="2874"/>
      <c r="J4" s="2874"/>
      <c r="K4" s="2874"/>
      <c r="L4" s="1521"/>
      <c r="M4" s="1521"/>
      <c r="N4" s="1521"/>
      <c r="O4" s="1521"/>
      <c r="P4" s="1521"/>
      <c r="Q4" s="1522"/>
      <c r="R4" s="1522"/>
      <c r="S4" s="1522"/>
      <c r="T4" s="1522"/>
      <c r="U4" s="1522"/>
      <c r="V4" s="1522"/>
      <c r="W4" s="1522"/>
      <c r="X4" s="1522"/>
      <c r="Y4" s="1522"/>
      <c r="Z4" s="1522"/>
    </row>
    <row r="5" spans="1:26" ht="22.5" customHeight="1">
      <c r="A5" s="1523"/>
      <c r="B5" s="1523"/>
      <c r="C5" s="1523"/>
      <c r="D5" s="1523"/>
      <c r="E5" s="1523"/>
      <c r="F5" s="1524"/>
      <c r="G5" s="1523"/>
      <c r="H5" s="1523"/>
      <c r="I5" s="1523"/>
      <c r="J5" s="1523"/>
      <c r="K5" s="1525" t="s">
        <v>1633</v>
      </c>
      <c r="L5" s="1517"/>
      <c r="M5" s="1517"/>
      <c r="N5" s="1517"/>
      <c r="O5" s="1517"/>
      <c r="P5" s="1517"/>
      <c r="Q5" s="1518"/>
      <c r="R5" s="1518"/>
      <c r="S5" s="1518"/>
      <c r="T5" s="1518"/>
      <c r="U5" s="1518"/>
      <c r="V5" s="1518"/>
      <c r="W5" s="1518"/>
      <c r="X5" s="1518"/>
      <c r="Y5" s="1518"/>
      <c r="Z5" s="1518"/>
    </row>
    <row r="6" spans="1:26" ht="77.25" customHeight="1">
      <c r="A6" s="1526" t="s">
        <v>159</v>
      </c>
      <c r="B6" s="1526" t="s">
        <v>1634</v>
      </c>
      <c r="C6" s="1526" t="s">
        <v>1635</v>
      </c>
      <c r="D6" s="1526" t="s">
        <v>1740</v>
      </c>
      <c r="E6" s="1526" t="s">
        <v>1741</v>
      </c>
      <c r="F6" s="1527" t="s">
        <v>1742</v>
      </c>
      <c r="G6" s="1526" t="s">
        <v>1743</v>
      </c>
      <c r="H6" s="1526" t="s">
        <v>1744</v>
      </c>
      <c r="I6" s="1526" t="s">
        <v>1745</v>
      </c>
      <c r="J6" s="1526" t="s">
        <v>1746</v>
      </c>
      <c r="K6" s="1526" t="s">
        <v>1747</v>
      </c>
      <c r="L6" s="1528" t="s">
        <v>1748</v>
      </c>
      <c r="M6" s="1515"/>
      <c r="N6" s="1515"/>
      <c r="O6" s="1515"/>
      <c r="P6" s="1515"/>
      <c r="Q6" s="1529"/>
      <c r="R6" s="1529"/>
      <c r="S6" s="1529"/>
      <c r="T6" s="1529"/>
      <c r="U6" s="1529"/>
      <c r="V6" s="1529"/>
      <c r="W6" s="1529"/>
      <c r="X6" s="1529"/>
      <c r="Y6" s="1529"/>
      <c r="Z6" s="1529"/>
    </row>
    <row r="7" spans="1:26" ht="27.75" customHeight="1">
      <c r="A7" s="1530"/>
      <c r="B7" s="1531">
        <v>-1</v>
      </c>
      <c r="C7" s="1531">
        <v>-2</v>
      </c>
      <c r="D7" s="1531">
        <v>-3</v>
      </c>
      <c r="E7" s="1531">
        <v>-4</v>
      </c>
      <c r="F7" s="1532">
        <v>-5</v>
      </c>
      <c r="G7" s="1531">
        <v>-6</v>
      </c>
      <c r="H7" s="1531">
        <v>-7</v>
      </c>
      <c r="I7" s="1531">
        <v>-8</v>
      </c>
      <c r="J7" s="1531">
        <v>-9</v>
      </c>
      <c r="K7" s="1531">
        <v>-10</v>
      </c>
      <c r="L7" s="1531">
        <v>-11</v>
      </c>
      <c r="M7" s="1517"/>
      <c r="N7" s="1517"/>
      <c r="O7" s="1517"/>
      <c r="P7" s="1517"/>
      <c r="Q7" s="1518"/>
      <c r="R7" s="1518"/>
      <c r="S7" s="1518"/>
      <c r="T7" s="1518"/>
      <c r="U7" s="1518"/>
      <c r="V7" s="1518"/>
      <c r="W7" s="1518"/>
      <c r="X7" s="1518"/>
      <c r="Y7" s="1518"/>
      <c r="Z7" s="1518"/>
    </row>
    <row r="8" spans="1:26" ht="66.75" customHeight="1">
      <c r="A8" s="1533" t="s">
        <v>84</v>
      </c>
      <c r="B8" s="1534" t="s">
        <v>1749</v>
      </c>
      <c r="C8" s="1535"/>
      <c r="D8" s="1535"/>
      <c r="E8" s="1535"/>
      <c r="F8" s="1536"/>
      <c r="G8" s="1537"/>
      <c r="H8" s="1537"/>
      <c r="I8" s="1537"/>
      <c r="J8" s="1530"/>
      <c r="K8" s="1538"/>
      <c r="L8" s="1538"/>
      <c r="M8" s="1517"/>
      <c r="N8" s="1517"/>
      <c r="O8" s="1517"/>
      <c r="P8" s="1517"/>
      <c r="Q8" s="1539"/>
      <c r="R8" s="1539"/>
      <c r="S8" s="1539"/>
      <c r="T8" s="1539"/>
      <c r="U8" s="1539"/>
      <c r="V8" s="1539"/>
      <c r="W8" s="1539"/>
      <c r="X8" s="1539"/>
      <c r="Y8" s="1539"/>
      <c r="Z8" s="1539"/>
    </row>
    <row r="9" spans="1:26" ht="14.25" customHeight="1">
      <c r="A9" s="1540">
        <v>2</v>
      </c>
      <c r="B9" s="1541" t="s">
        <v>1750</v>
      </c>
      <c r="C9" s="1538">
        <v>2</v>
      </c>
      <c r="D9" s="1538">
        <v>426</v>
      </c>
      <c r="E9" s="1538">
        <v>22</v>
      </c>
      <c r="F9" s="1542"/>
      <c r="G9" s="1538"/>
      <c r="H9" s="1538"/>
      <c r="I9" s="1538"/>
      <c r="J9" s="1543"/>
      <c r="K9" s="1538"/>
      <c r="L9" s="1538"/>
      <c r="M9" s="1517"/>
      <c r="N9" s="1517"/>
      <c r="O9" s="1517"/>
      <c r="P9" s="1544"/>
      <c r="Q9" s="1545"/>
      <c r="R9" s="1546"/>
      <c r="S9" s="1546"/>
      <c r="T9" s="1546"/>
      <c r="U9" s="1546"/>
      <c r="V9" s="1546"/>
      <c r="W9" s="1546"/>
      <c r="X9" s="1546"/>
      <c r="Y9" s="1546"/>
      <c r="Z9" s="1546"/>
    </row>
    <row r="10" spans="1:26" ht="14.25" customHeight="1">
      <c r="A10" s="1547"/>
      <c r="B10" s="1548" t="s">
        <v>961</v>
      </c>
      <c r="C10" s="1549"/>
      <c r="D10" s="1549"/>
      <c r="E10" s="1549"/>
      <c r="F10" s="1550"/>
      <c r="G10" s="1549"/>
      <c r="H10" s="1549"/>
      <c r="I10" s="1549"/>
      <c r="J10" s="1551"/>
      <c r="K10" s="1549"/>
      <c r="L10" s="1552">
        <v>488857</v>
      </c>
      <c r="M10" s="1517" t="s">
        <v>1751</v>
      </c>
      <c r="N10" s="1517"/>
      <c r="O10" s="1517"/>
      <c r="P10" s="1517"/>
      <c r="Q10" s="1545"/>
      <c r="R10" s="1546"/>
      <c r="S10" s="1546"/>
      <c r="T10" s="1546"/>
      <c r="U10" s="1546"/>
      <c r="V10" s="1546"/>
      <c r="W10" s="1546"/>
      <c r="X10" s="1546"/>
      <c r="Y10" s="1546"/>
      <c r="Z10" s="1546"/>
    </row>
    <row r="11" spans="1:26" ht="14.25" customHeight="1">
      <c r="A11" s="1553" t="s">
        <v>217</v>
      </c>
      <c r="B11" s="1554" t="s">
        <v>1752</v>
      </c>
      <c r="C11" s="1549"/>
      <c r="D11" s="1549"/>
      <c r="E11" s="1549"/>
      <c r="F11" s="1542">
        <f>C9*D9*1.3*310</f>
        <v>343356.00000000006</v>
      </c>
      <c r="G11" s="1549"/>
      <c r="H11" s="1549"/>
      <c r="I11" s="1549"/>
      <c r="J11" s="1551"/>
      <c r="K11" s="1549"/>
      <c r="L11" s="1555">
        <v>343356.00000000006</v>
      </c>
      <c r="M11" s="1517" t="s">
        <v>1753</v>
      </c>
      <c r="N11" s="1517"/>
      <c r="O11" s="1517"/>
      <c r="P11" s="1556"/>
      <c r="Q11" s="1557"/>
      <c r="R11" s="1546"/>
      <c r="S11" s="1546"/>
      <c r="T11" s="1546"/>
      <c r="U11" s="1546"/>
      <c r="V11" s="1546"/>
      <c r="W11" s="1546"/>
      <c r="X11" s="1546"/>
      <c r="Y11" s="1546"/>
      <c r="Z11" s="1546"/>
    </row>
    <row r="12" spans="1:26" ht="14.25" customHeight="1">
      <c r="A12" s="1553" t="s">
        <v>220</v>
      </c>
      <c r="B12" s="1554" t="s">
        <v>1754</v>
      </c>
      <c r="C12" s="1549"/>
      <c r="D12" s="1549"/>
      <c r="E12" s="1549"/>
      <c r="F12" s="1558">
        <f>SUM(F13:F19)</f>
        <v>142341.38</v>
      </c>
      <c r="G12" s="1559">
        <f t="shared" ref="G12:H12" si="0">F12-F13</f>
        <v>124521.38</v>
      </c>
      <c r="H12" s="1560">
        <f t="shared" si="0"/>
        <v>124521.38</v>
      </c>
      <c r="I12" s="1549"/>
      <c r="J12" s="1551"/>
      <c r="K12" s="1561">
        <v>142820</v>
      </c>
      <c r="L12" s="1555">
        <v>148941.38</v>
      </c>
      <c r="M12" s="1517" t="s">
        <v>1753</v>
      </c>
      <c r="N12" s="1517"/>
      <c r="O12" s="1517"/>
      <c r="P12" s="1544"/>
      <c r="Q12" s="1545"/>
      <c r="R12" s="1546"/>
      <c r="S12" s="1546"/>
      <c r="T12" s="1546"/>
      <c r="U12" s="1546"/>
      <c r="V12" s="1546"/>
      <c r="W12" s="1546"/>
      <c r="X12" s="1546"/>
      <c r="Y12" s="1546"/>
      <c r="Z12" s="1546"/>
    </row>
    <row r="13" spans="1:26" ht="14.25" customHeight="1">
      <c r="A13" s="1537" t="s">
        <v>1755</v>
      </c>
      <c r="B13" s="1538" t="s">
        <v>1756</v>
      </c>
      <c r="C13" s="1538"/>
      <c r="D13" s="1538"/>
      <c r="E13" s="1538"/>
      <c r="F13" s="1562">
        <f>E9*30*0.3*90</f>
        <v>17820</v>
      </c>
      <c r="G13" s="1538"/>
      <c r="H13" s="1538"/>
      <c r="I13" s="1538"/>
      <c r="J13" s="1543"/>
      <c r="K13" s="1538"/>
      <c r="L13" s="1555">
        <v>17820</v>
      </c>
      <c r="M13" s="1517" t="s">
        <v>1753</v>
      </c>
      <c r="N13" s="1517"/>
      <c r="O13" s="1517"/>
      <c r="P13" s="1517"/>
      <c r="Q13" s="1546"/>
      <c r="R13" s="1546"/>
      <c r="S13" s="1546"/>
      <c r="T13" s="1546"/>
      <c r="U13" s="1546"/>
      <c r="V13" s="1546"/>
      <c r="W13" s="1546"/>
      <c r="X13" s="1546"/>
      <c r="Y13" s="1546"/>
      <c r="Z13" s="1546"/>
    </row>
    <row r="14" spans="1:26" ht="14.25" customHeight="1">
      <c r="A14" s="1537" t="s">
        <v>1757</v>
      </c>
      <c r="B14" s="1538" t="s">
        <v>1758</v>
      </c>
      <c r="C14" s="1538"/>
      <c r="D14" s="1538"/>
      <c r="E14" s="1538"/>
      <c r="F14" s="1562">
        <f>D9*6.5</f>
        <v>2769</v>
      </c>
      <c r="G14" s="1538"/>
      <c r="H14" s="1538"/>
      <c r="I14" s="1538"/>
      <c r="J14" s="1543"/>
      <c r="K14" s="1538"/>
      <c r="L14" s="1555">
        <v>2769</v>
      </c>
      <c r="M14" s="1517" t="s">
        <v>1753</v>
      </c>
      <c r="N14" s="1517"/>
      <c r="O14" s="1517"/>
      <c r="P14" s="1517"/>
      <c r="Q14" s="1546"/>
      <c r="R14" s="1546"/>
      <c r="S14" s="1546"/>
      <c r="T14" s="1546"/>
      <c r="U14" s="1546"/>
      <c r="V14" s="1546"/>
      <c r="W14" s="1546"/>
      <c r="X14" s="1546"/>
      <c r="Y14" s="1546"/>
      <c r="Z14" s="1546"/>
    </row>
    <row r="15" spans="1:26" ht="14.25" customHeight="1">
      <c r="A15" s="1537" t="s">
        <v>1759</v>
      </c>
      <c r="B15" s="1538" t="s">
        <v>1760</v>
      </c>
      <c r="C15" s="1538"/>
      <c r="D15" s="1538"/>
      <c r="E15" s="1538"/>
      <c r="F15" s="1562">
        <f>F11*0.05*0.7</f>
        <v>12017.460000000001</v>
      </c>
      <c r="G15" s="1538"/>
      <c r="H15" s="1538"/>
      <c r="I15" s="1538"/>
      <c r="J15" s="1563"/>
      <c r="K15" s="1538"/>
      <c r="L15" s="1555">
        <v>12017.460000000001</v>
      </c>
      <c r="M15" s="1517" t="s">
        <v>1753</v>
      </c>
      <c r="N15" s="1517"/>
      <c r="O15" s="1517"/>
      <c r="P15" s="1517"/>
      <c r="Q15" s="1546"/>
      <c r="R15" s="1546"/>
      <c r="S15" s="1546"/>
      <c r="T15" s="1546"/>
      <c r="U15" s="1546"/>
      <c r="V15" s="1546"/>
      <c r="W15" s="1546"/>
      <c r="X15" s="1546"/>
      <c r="Y15" s="1546"/>
      <c r="Z15" s="1546"/>
    </row>
    <row r="16" spans="1:26" ht="14.25" customHeight="1">
      <c r="A16" s="1537" t="s">
        <v>1761</v>
      </c>
      <c r="B16" s="1538" t="s">
        <v>1762</v>
      </c>
      <c r="C16" s="1538"/>
      <c r="D16" s="1538"/>
      <c r="E16" s="1538"/>
      <c r="F16" s="1562">
        <f>E9*100*3</f>
        <v>6600</v>
      </c>
      <c r="G16" s="1538"/>
      <c r="H16" s="1538"/>
      <c r="I16" s="1538"/>
      <c r="J16" s="1543"/>
      <c r="K16" s="1538"/>
      <c r="L16" s="1555">
        <v>6600</v>
      </c>
      <c r="M16" s="1517" t="s">
        <v>1753</v>
      </c>
      <c r="N16" s="1517"/>
      <c r="O16" s="1517"/>
      <c r="P16" s="1517"/>
      <c r="Q16" s="1546"/>
      <c r="R16" s="1546"/>
      <c r="S16" s="1546"/>
      <c r="T16" s="1546"/>
      <c r="U16" s="1546"/>
      <c r="V16" s="1546"/>
      <c r="W16" s="1546"/>
      <c r="X16" s="1546"/>
      <c r="Y16" s="1546"/>
      <c r="Z16" s="1546"/>
    </row>
    <row r="17" spans="1:26" ht="14.25" customHeight="1">
      <c r="A17" s="1537" t="s">
        <v>1763</v>
      </c>
      <c r="B17" s="1538" t="s">
        <v>1764</v>
      </c>
      <c r="C17" s="1538"/>
      <c r="D17" s="1538"/>
      <c r="E17" s="1538"/>
      <c r="F17" s="1562">
        <f>E9*60*40+F11*0.7*0.1</f>
        <v>76834.92</v>
      </c>
      <c r="G17" s="1538"/>
      <c r="H17" s="1538"/>
      <c r="I17" s="1538"/>
      <c r="J17" s="1543"/>
      <c r="K17" s="1538"/>
      <c r="L17" s="1555">
        <v>83434.92</v>
      </c>
      <c r="M17" s="1517" t="s">
        <v>1753</v>
      </c>
      <c r="N17" s="1517"/>
      <c r="O17" s="1517"/>
      <c r="P17" s="1517"/>
      <c r="Q17" s="1546"/>
      <c r="R17" s="1546"/>
      <c r="S17" s="1546"/>
      <c r="T17" s="1546"/>
      <c r="U17" s="1546"/>
      <c r="V17" s="1546"/>
      <c r="W17" s="1546"/>
      <c r="X17" s="1546"/>
      <c r="Y17" s="1546"/>
      <c r="Z17" s="1546"/>
    </row>
    <row r="18" spans="1:26" ht="14.25" customHeight="1">
      <c r="A18" s="1537" t="s">
        <v>1765</v>
      </c>
      <c r="B18" s="1538" t="s">
        <v>1766</v>
      </c>
      <c r="C18" s="1538"/>
      <c r="D18" s="1538"/>
      <c r="E18" s="1538"/>
      <c r="F18" s="1562">
        <f>D9*50</f>
        <v>21300</v>
      </c>
      <c r="G18" s="1538"/>
      <c r="H18" s="1538"/>
      <c r="I18" s="1538"/>
      <c r="J18" s="1543"/>
      <c r="K18" s="1538"/>
      <c r="L18" s="1555">
        <v>21300</v>
      </c>
      <c r="M18" s="1517" t="s">
        <v>1753</v>
      </c>
      <c r="N18" s="1517"/>
      <c r="O18" s="1517"/>
      <c r="P18" s="1517"/>
      <c r="Q18" s="1546"/>
      <c r="R18" s="1546"/>
      <c r="S18" s="1546"/>
      <c r="T18" s="1546"/>
      <c r="U18" s="1546"/>
      <c r="V18" s="1546"/>
      <c r="W18" s="1546"/>
      <c r="X18" s="1546"/>
      <c r="Y18" s="1546"/>
      <c r="Z18" s="1546"/>
    </row>
    <row r="19" spans="1:26" ht="14.25" customHeight="1">
      <c r="A19" s="1537" t="s">
        <v>1767</v>
      </c>
      <c r="B19" s="1538" t="s">
        <v>1768</v>
      </c>
      <c r="C19" s="1538"/>
      <c r="D19" s="1538"/>
      <c r="E19" s="1538"/>
      <c r="F19" s="1562">
        <v>5000</v>
      </c>
      <c r="G19" s="1538"/>
      <c r="H19" s="1538"/>
      <c r="I19" s="1538"/>
      <c r="J19" s="1543"/>
      <c r="K19" s="1538"/>
      <c r="L19" s="1555">
        <v>5000</v>
      </c>
      <c r="M19" s="1517" t="s">
        <v>1753</v>
      </c>
      <c r="N19" s="1517"/>
      <c r="O19" s="1517"/>
      <c r="P19" s="1517"/>
      <c r="Q19" s="1546"/>
      <c r="R19" s="1546"/>
      <c r="S19" s="1546"/>
      <c r="T19" s="1546"/>
      <c r="U19" s="1546"/>
      <c r="V19" s="1546"/>
      <c r="W19" s="1546"/>
      <c r="X19" s="1546"/>
      <c r="Y19" s="1546"/>
      <c r="Z19" s="1546"/>
    </row>
    <row r="20" spans="1:26" ht="22.5" customHeight="1">
      <c r="A20" s="1537" t="s">
        <v>1769</v>
      </c>
      <c r="B20" s="1564" t="s">
        <v>1770</v>
      </c>
      <c r="C20" s="1538"/>
      <c r="D20" s="1538"/>
      <c r="E20" s="1538"/>
      <c r="F20" s="1565"/>
      <c r="G20" s="1538"/>
      <c r="H20" s="1538"/>
      <c r="I20" s="1538"/>
      <c r="J20" s="1543"/>
      <c r="K20" s="1538"/>
      <c r="L20" s="1538"/>
      <c r="M20" s="1517"/>
      <c r="N20" s="1517"/>
      <c r="O20" s="1517"/>
      <c r="P20" s="1517"/>
      <c r="Q20" s="1546"/>
      <c r="R20" s="1546"/>
      <c r="S20" s="1546"/>
      <c r="T20" s="1546"/>
      <c r="U20" s="1546"/>
      <c r="V20" s="1546"/>
      <c r="W20" s="1546"/>
      <c r="X20" s="1546"/>
      <c r="Y20" s="1546"/>
      <c r="Z20" s="1546"/>
    </row>
    <row r="21" spans="1:26" ht="14.25" customHeight="1">
      <c r="A21" s="1566" t="s">
        <v>217</v>
      </c>
      <c r="B21" s="1567" t="s">
        <v>1752</v>
      </c>
      <c r="C21" s="1538"/>
      <c r="D21" s="1538"/>
      <c r="E21" s="1538"/>
      <c r="F21" s="1536">
        <f>D23*1.3*310*2</f>
        <v>329654</v>
      </c>
      <c r="G21" s="1538"/>
      <c r="H21" s="1538"/>
      <c r="I21" s="1538"/>
      <c r="J21" s="1543"/>
      <c r="K21" s="1538"/>
      <c r="L21" s="1538" t="s">
        <v>1753</v>
      </c>
      <c r="M21" s="1517"/>
      <c r="N21" s="1517"/>
      <c r="O21" s="1517"/>
      <c r="P21" s="1517"/>
      <c r="Q21" s="1546"/>
      <c r="R21" s="1546"/>
      <c r="S21" s="1546"/>
      <c r="T21" s="1546"/>
      <c r="U21" s="1546"/>
      <c r="V21" s="1546"/>
      <c r="W21" s="1546"/>
      <c r="X21" s="1546"/>
      <c r="Y21" s="1546"/>
      <c r="Z21" s="1546"/>
    </row>
    <row r="22" spans="1:26" ht="14.25" customHeight="1">
      <c r="A22" s="1566" t="s">
        <v>220</v>
      </c>
      <c r="B22" s="1567" t="s">
        <v>1754</v>
      </c>
      <c r="C22" s="1538"/>
      <c r="D22" s="1538"/>
      <c r="E22" s="1538"/>
      <c r="F22" s="1568">
        <f>SUM(F23:F29)</f>
        <v>160392.16999999998</v>
      </c>
      <c r="G22" s="1569">
        <f>F22-F23</f>
        <v>142572.16999999998</v>
      </c>
      <c r="H22" s="1538"/>
      <c r="I22" s="1538"/>
      <c r="J22" s="1543"/>
      <c r="K22" s="1538"/>
      <c r="L22" s="1538" t="s">
        <v>1753</v>
      </c>
      <c r="M22" s="1517"/>
      <c r="N22" s="1517"/>
      <c r="O22" s="1517"/>
      <c r="P22" s="1517"/>
      <c r="Q22" s="1546"/>
      <c r="R22" s="1546"/>
      <c r="S22" s="1546"/>
      <c r="T22" s="1546"/>
      <c r="U22" s="1546"/>
      <c r="V22" s="1546"/>
      <c r="W22" s="1546"/>
      <c r="X22" s="1546"/>
      <c r="Y22" s="1546"/>
      <c r="Z22" s="1546"/>
    </row>
    <row r="23" spans="1:26" ht="14.25" customHeight="1">
      <c r="A23" s="1537" t="s">
        <v>1755</v>
      </c>
      <c r="B23" s="1570" t="s">
        <v>1756</v>
      </c>
      <c r="C23" s="1570" t="s">
        <v>1771</v>
      </c>
      <c r="D23" s="1536">
        <v>409</v>
      </c>
      <c r="E23" s="1536">
        <v>22</v>
      </c>
      <c r="F23" s="1536">
        <f>E23*30*0.3*90</f>
        <v>17820</v>
      </c>
      <c r="G23" s="1538"/>
      <c r="H23" s="1536">
        <v>55500000</v>
      </c>
      <c r="I23" s="1536">
        <v>55500000</v>
      </c>
      <c r="J23" s="1543"/>
      <c r="K23" s="1538"/>
      <c r="L23" s="1538" t="s">
        <v>1753</v>
      </c>
      <c r="M23" s="1517"/>
      <c r="N23" s="1517"/>
      <c r="O23" s="1517"/>
      <c r="P23" s="1517"/>
      <c r="Q23" s="1546"/>
      <c r="R23" s="1546"/>
      <c r="S23" s="1546"/>
      <c r="T23" s="1546"/>
      <c r="U23" s="1546"/>
      <c r="V23" s="1546"/>
      <c r="W23" s="1546"/>
      <c r="X23" s="1546"/>
      <c r="Y23" s="1546"/>
      <c r="Z23" s="1546"/>
    </row>
    <row r="24" spans="1:26" ht="14.25" customHeight="1">
      <c r="A24" s="1537" t="s">
        <v>1757</v>
      </c>
      <c r="B24" s="1570" t="s">
        <v>1758</v>
      </c>
      <c r="C24" s="1570" t="s">
        <v>1771</v>
      </c>
      <c r="D24" s="1536">
        <v>409</v>
      </c>
      <c r="E24" s="1536">
        <v>22</v>
      </c>
      <c r="F24" s="1536">
        <f>D23*6.5</f>
        <v>2658.5</v>
      </c>
      <c r="G24" s="1538"/>
      <c r="H24" s="1536">
        <v>2658500</v>
      </c>
      <c r="I24" s="1536">
        <v>2658500</v>
      </c>
      <c r="J24" s="1543"/>
      <c r="K24" s="1538"/>
      <c r="L24" s="1538" t="s">
        <v>1753</v>
      </c>
      <c r="M24" s="1517"/>
      <c r="N24" s="1517"/>
      <c r="O24" s="1517"/>
      <c r="P24" s="1517"/>
      <c r="Q24" s="1546"/>
      <c r="R24" s="1546"/>
      <c r="S24" s="1546"/>
      <c r="T24" s="1546"/>
      <c r="U24" s="1546"/>
      <c r="V24" s="1546"/>
      <c r="W24" s="1546"/>
      <c r="X24" s="1546"/>
      <c r="Y24" s="1546"/>
      <c r="Z24" s="1546"/>
    </row>
    <row r="25" spans="1:26" ht="14.25" customHeight="1">
      <c r="A25" s="1537" t="s">
        <v>1759</v>
      </c>
      <c r="B25" s="1570" t="s">
        <v>1772</v>
      </c>
      <c r="C25" s="1570" t="s">
        <v>1771</v>
      </c>
      <c r="D25" s="1536">
        <v>409</v>
      </c>
      <c r="E25" s="1536">
        <v>22</v>
      </c>
      <c r="F25" s="1536">
        <f>F21*0.7*0.05</f>
        <v>11537.89</v>
      </c>
      <c r="G25" s="1538"/>
      <c r="H25" s="1538"/>
      <c r="I25" s="1538"/>
      <c r="J25" s="1543"/>
      <c r="K25" s="1538"/>
      <c r="L25" s="1538" t="s">
        <v>1753</v>
      </c>
      <c r="M25" s="1517"/>
      <c r="N25" s="1517"/>
      <c r="O25" s="1517"/>
      <c r="P25" s="1517"/>
      <c r="Q25" s="1546"/>
      <c r="R25" s="1546"/>
      <c r="S25" s="1546"/>
      <c r="T25" s="1546"/>
      <c r="U25" s="1546"/>
      <c r="V25" s="1546"/>
      <c r="W25" s="1546"/>
      <c r="X25" s="1546"/>
      <c r="Y25" s="1546"/>
      <c r="Z25" s="1546"/>
    </row>
    <row r="26" spans="1:26" ht="14.25" customHeight="1">
      <c r="A26" s="1537" t="s">
        <v>1761</v>
      </c>
      <c r="B26" s="1570" t="s">
        <v>1762</v>
      </c>
      <c r="C26" s="1570" t="s">
        <v>1771</v>
      </c>
      <c r="D26" s="1538"/>
      <c r="E26" s="1538"/>
      <c r="F26" s="1536">
        <f>E23*3*100</f>
        <v>6600</v>
      </c>
      <c r="G26" s="1538"/>
      <c r="H26" s="1538"/>
      <c r="I26" s="1538"/>
      <c r="J26" s="1543"/>
      <c r="K26" s="1538"/>
      <c r="L26" s="1538" t="s">
        <v>1753</v>
      </c>
      <c r="M26" s="1517"/>
      <c r="N26" s="1517"/>
      <c r="O26" s="1517"/>
      <c r="P26" s="1517"/>
      <c r="Q26" s="1546"/>
      <c r="R26" s="1546"/>
      <c r="S26" s="1546"/>
      <c r="T26" s="1546"/>
      <c r="U26" s="1546"/>
      <c r="V26" s="1546"/>
      <c r="W26" s="1546"/>
      <c r="X26" s="1546"/>
      <c r="Y26" s="1546"/>
      <c r="Z26" s="1546"/>
    </row>
    <row r="27" spans="1:26" ht="14.25" customHeight="1">
      <c r="A27" s="1537" t="s">
        <v>1763</v>
      </c>
      <c r="B27" s="1570" t="s">
        <v>1764</v>
      </c>
      <c r="C27" s="1570" t="s">
        <v>1771</v>
      </c>
      <c r="D27" s="1536">
        <v>409</v>
      </c>
      <c r="E27" s="1536">
        <v>22</v>
      </c>
      <c r="F27" s="1536">
        <f>E23*60*40+F21*0.7*0.1</f>
        <v>75875.78</v>
      </c>
      <c r="G27" s="1538"/>
      <c r="H27" s="1536">
        <v>188680000</v>
      </c>
      <c r="I27" s="1538"/>
      <c r="J27" s="1543"/>
      <c r="K27" s="1538"/>
      <c r="L27" s="1538" t="s">
        <v>1753</v>
      </c>
      <c r="M27" s="1517" t="s">
        <v>1751</v>
      </c>
      <c r="N27" s="1517"/>
      <c r="O27" s="1517"/>
      <c r="P27" s="1517"/>
      <c r="Q27" s="1546"/>
      <c r="R27" s="1546"/>
      <c r="S27" s="1546"/>
      <c r="T27" s="1546"/>
      <c r="U27" s="1546"/>
      <c r="V27" s="1546"/>
      <c r="W27" s="1546"/>
      <c r="X27" s="1546"/>
      <c r="Y27" s="1546"/>
      <c r="Z27" s="1546"/>
    </row>
    <row r="28" spans="1:26" ht="14.25" customHeight="1">
      <c r="A28" s="1537" t="s">
        <v>1765</v>
      </c>
      <c r="B28" s="1538" t="s">
        <v>1766</v>
      </c>
      <c r="C28" s="1570" t="s">
        <v>1771</v>
      </c>
      <c r="D28" s="1538"/>
      <c r="E28" s="1538"/>
      <c r="F28" s="1536">
        <f>D23*100</f>
        <v>40900</v>
      </c>
      <c r="G28" s="1538"/>
      <c r="H28" s="1538"/>
      <c r="I28" s="1538"/>
      <c r="J28" s="1543"/>
      <c r="K28" s="1538"/>
      <c r="L28" s="1538" t="s">
        <v>1753</v>
      </c>
      <c r="M28" s="1517"/>
      <c r="N28" s="1517"/>
      <c r="O28" s="1517"/>
      <c r="P28" s="1517"/>
      <c r="Q28" s="1546"/>
      <c r="R28" s="1546"/>
      <c r="S28" s="1546"/>
      <c r="T28" s="1546"/>
      <c r="U28" s="1546"/>
      <c r="V28" s="1546"/>
      <c r="W28" s="1546"/>
      <c r="X28" s="1546"/>
      <c r="Y28" s="1546"/>
      <c r="Z28" s="1546"/>
    </row>
    <row r="29" spans="1:26" ht="14.25" customHeight="1">
      <c r="A29" s="1537" t="s">
        <v>1767</v>
      </c>
      <c r="B29" s="1538" t="s">
        <v>1768</v>
      </c>
      <c r="C29" s="1570" t="s">
        <v>1771</v>
      </c>
      <c r="D29" s="1538"/>
      <c r="E29" s="1538"/>
      <c r="F29" s="1536">
        <v>5000</v>
      </c>
      <c r="G29" s="1538"/>
      <c r="H29" s="1538"/>
      <c r="I29" s="1538"/>
      <c r="J29" s="1543"/>
      <c r="K29" s="1538"/>
      <c r="L29" s="1538" t="s">
        <v>1753</v>
      </c>
      <c r="M29" s="1517"/>
      <c r="N29" s="1517"/>
      <c r="O29" s="1517"/>
      <c r="P29" s="1517"/>
      <c r="Q29" s="1546"/>
      <c r="R29" s="1546"/>
      <c r="S29" s="1546"/>
      <c r="T29" s="1546"/>
      <c r="U29" s="1546"/>
      <c r="V29" s="1546"/>
      <c r="W29" s="1546"/>
      <c r="X29" s="1546"/>
      <c r="Y29" s="1546"/>
      <c r="Z29" s="1546"/>
    </row>
    <row r="30" spans="1:26" ht="14.25" customHeight="1">
      <c r="A30" s="1566"/>
      <c r="B30" s="1571" t="s">
        <v>1773</v>
      </c>
      <c r="C30" s="1572"/>
      <c r="D30" s="1520"/>
      <c r="E30" s="1520"/>
      <c r="F30" s="1573"/>
      <c r="G30" s="1572"/>
      <c r="H30" s="1572"/>
      <c r="I30" s="1572"/>
      <c r="J30" s="1574"/>
      <c r="K30" s="1572"/>
      <c r="L30" s="1538"/>
      <c r="M30" s="1517"/>
      <c r="N30" s="1517"/>
      <c r="O30" s="1517"/>
      <c r="P30" s="1517"/>
      <c r="Q30" s="1546"/>
      <c r="R30" s="1546"/>
      <c r="S30" s="1546"/>
      <c r="T30" s="1546"/>
      <c r="U30" s="1546"/>
      <c r="V30" s="1546"/>
      <c r="W30" s="1546"/>
      <c r="X30" s="1546"/>
      <c r="Y30" s="1546"/>
      <c r="Z30" s="1546"/>
    </row>
    <row r="31" spans="1:26" ht="14.25" customHeight="1">
      <c r="A31" s="1566" t="s">
        <v>217</v>
      </c>
      <c r="B31" s="1575" t="s">
        <v>1774</v>
      </c>
      <c r="C31" s="1576"/>
      <c r="D31" s="1577">
        <v>17</v>
      </c>
      <c r="E31" s="1577">
        <v>1</v>
      </c>
      <c r="F31" s="1578">
        <f>D31*2*1.3*310</f>
        <v>13702</v>
      </c>
      <c r="G31" s="1579"/>
      <c r="H31" s="1579"/>
      <c r="I31" s="1579"/>
      <c r="J31" s="1580"/>
      <c r="K31" s="1579"/>
      <c r="L31" s="1538" t="s">
        <v>1753</v>
      </c>
      <c r="M31" s="1517"/>
      <c r="N31" s="1517"/>
      <c r="O31" s="1517"/>
      <c r="P31" s="1517"/>
      <c r="Q31" s="1546"/>
      <c r="R31" s="1546"/>
      <c r="S31" s="1546"/>
      <c r="T31" s="1546"/>
      <c r="U31" s="1546"/>
      <c r="V31" s="1546"/>
      <c r="W31" s="1546"/>
      <c r="X31" s="1546"/>
      <c r="Y31" s="1546"/>
      <c r="Z31" s="1546"/>
    </row>
    <row r="32" spans="1:26" ht="14.25" customHeight="1">
      <c r="A32" s="1566" t="s">
        <v>220</v>
      </c>
      <c r="B32" s="1575" t="s">
        <v>1775</v>
      </c>
      <c r="C32" s="1581"/>
      <c r="D32" s="1582">
        <v>17</v>
      </c>
      <c r="E32" s="1582">
        <v>1</v>
      </c>
      <c r="F32" s="1583">
        <f>SUM(F33:F39)</f>
        <v>8680.4699999999993</v>
      </c>
      <c r="G32" s="1584">
        <f>F32-F33</f>
        <v>4630.4699999999993</v>
      </c>
      <c r="H32" s="1585"/>
      <c r="I32" s="1585"/>
      <c r="J32" s="1586"/>
      <c r="K32" s="1587"/>
      <c r="L32" s="1538" t="s">
        <v>1753</v>
      </c>
      <c r="M32" s="1517"/>
      <c r="N32" s="1517"/>
      <c r="O32" s="1517"/>
      <c r="P32" s="1517"/>
      <c r="Q32" s="1546"/>
      <c r="R32" s="1546"/>
      <c r="S32" s="1546"/>
      <c r="T32" s="1546"/>
      <c r="U32" s="1546"/>
      <c r="V32" s="1546"/>
      <c r="W32" s="1546"/>
      <c r="X32" s="1546"/>
      <c r="Y32" s="1546"/>
      <c r="Z32" s="1546"/>
    </row>
    <row r="33" spans="1:26" ht="14.25" customHeight="1">
      <c r="A33" s="1537" t="s">
        <v>1755</v>
      </c>
      <c r="B33" s="1570" t="s">
        <v>1756</v>
      </c>
      <c r="C33" s="1588" t="s">
        <v>1776</v>
      </c>
      <c r="D33" s="1589">
        <v>17</v>
      </c>
      <c r="E33" s="1589">
        <v>1</v>
      </c>
      <c r="F33" s="1590">
        <f>E31*2*22.5*90</f>
        <v>4050</v>
      </c>
      <c r="G33" s="1591"/>
      <c r="H33" s="1592"/>
      <c r="I33" s="1586"/>
      <c r="J33" s="1590"/>
      <c r="K33" s="1590"/>
      <c r="L33" s="1538" t="s">
        <v>1753</v>
      </c>
      <c r="M33" s="1517"/>
      <c r="N33" s="1517"/>
      <c r="O33" s="1517"/>
      <c r="P33" s="1517"/>
      <c r="Q33" s="1546"/>
      <c r="R33" s="1546"/>
      <c r="S33" s="1546"/>
      <c r="T33" s="1546"/>
      <c r="U33" s="1546"/>
      <c r="V33" s="1546"/>
      <c r="W33" s="1546"/>
      <c r="X33" s="1546"/>
      <c r="Y33" s="1546"/>
      <c r="Z33" s="1546"/>
    </row>
    <row r="34" spans="1:26" ht="14.25" customHeight="1">
      <c r="A34" s="1537" t="s">
        <v>1757</v>
      </c>
      <c r="B34" s="1570" t="s">
        <v>1758</v>
      </c>
      <c r="C34" s="1581"/>
      <c r="D34" s="1589">
        <v>17</v>
      </c>
      <c r="E34" s="1589">
        <v>1</v>
      </c>
      <c r="F34" s="1593">
        <f>D31*6.5</f>
        <v>110.5</v>
      </c>
      <c r="G34" s="1591"/>
      <c r="H34" s="1592"/>
      <c r="I34" s="1592"/>
      <c r="J34" s="1586"/>
      <c r="K34" s="1590"/>
      <c r="L34" s="1538" t="s">
        <v>1753</v>
      </c>
      <c r="M34" s="1517"/>
      <c r="N34" s="1517"/>
      <c r="O34" s="1517"/>
      <c r="P34" s="1517"/>
      <c r="Q34" s="1546"/>
      <c r="R34" s="1546"/>
      <c r="S34" s="1546"/>
      <c r="T34" s="1546"/>
      <c r="U34" s="1546"/>
      <c r="V34" s="1546"/>
      <c r="W34" s="1546"/>
      <c r="X34" s="1546"/>
      <c r="Y34" s="1546"/>
      <c r="Z34" s="1546"/>
    </row>
    <row r="35" spans="1:26" ht="14.25" customHeight="1">
      <c r="A35" s="1537" t="s">
        <v>1759</v>
      </c>
      <c r="B35" s="1570" t="s">
        <v>1760</v>
      </c>
      <c r="C35" s="1581"/>
      <c r="D35" s="1591"/>
      <c r="E35" s="1591"/>
      <c r="F35" s="1593">
        <f>F31*0.7*0.05</f>
        <v>479.57</v>
      </c>
      <c r="G35" s="1591"/>
      <c r="H35" s="1586"/>
      <c r="I35" s="1586"/>
      <c r="J35" s="1586"/>
      <c r="K35" s="1586"/>
      <c r="L35" s="1538" t="s">
        <v>1753</v>
      </c>
      <c r="M35" s="1517"/>
      <c r="N35" s="1517"/>
      <c r="O35" s="1517"/>
      <c r="P35" s="1517"/>
      <c r="Q35" s="1546"/>
      <c r="R35" s="1546"/>
      <c r="S35" s="1546"/>
      <c r="T35" s="1546"/>
      <c r="U35" s="1546"/>
      <c r="V35" s="1546"/>
      <c r="W35" s="1546"/>
      <c r="X35" s="1546"/>
      <c r="Y35" s="1546"/>
      <c r="Z35" s="1546"/>
    </row>
    <row r="36" spans="1:26" ht="14.25" customHeight="1">
      <c r="A36" s="1537" t="s">
        <v>1761</v>
      </c>
      <c r="B36" s="1570" t="s">
        <v>1762</v>
      </c>
      <c r="C36" s="1581"/>
      <c r="D36" s="1591"/>
      <c r="E36" s="1591"/>
      <c r="F36" s="1593">
        <f>E31*3*100</f>
        <v>300</v>
      </c>
      <c r="G36" s="1591"/>
      <c r="H36" s="1586"/>
      <c r="I36" s="1586"/>
      <c r="J36" s="1586"/>
      <c r="K36" s="1586"/>
      <c r="L36" s="1538" t="s">
        <v>1753</v>
      </c>
      <c r="M36" s="1517"/>
      <c r="N36" s="1517"/>
      <c r="O36" s="1517"/>
      <c r="P36" s="1517"/>
      <c r="Q36" s="1546"/>
      <c r="R36" s="1546"/>
      <c r="S36" s="1546"/>
      <c r="T36" s="1546"/>
      <c r="U36" s="1546"/>
      <c r="V36" s="1546"/>
      <c r="W36" s="1546"/>
      <c r="X36" s="1546"/>
      <c r="Y36" s="1546"/>
      <c r="Z36" s="1546"/>
    </row>
    <row r="37" spans="1:26" ht="14.25" customHeight="1">
      <c r="A37" s="1537" t="s">
        <v>1763</v>
      </c>
      <c r="B37" s="1570" t="s">
        <v>1777</v>
      </c>
      <c r="C37" s="1581"/>
      <c r="D37" s="1589">
        <v>17</v>
      </c>
      <c r="E37" s="1589">
        <v>1</v>
      </c>
      <c r="F37" s="1594">
        <f>F31*0.1</f>
        <v>1370.2</v>
      </c>
      <c r="G37" s="1595"/>
      <c r="H37" s="1595"/>
      <c r="I37" s="1595"/>
      <c r="J37" s="1586"/>
      <c r="K37" s="1582"/>
      <c r="L37" s="1538" t="s">
        <v>1753</v>
      </c>
      <c r="M37" s="1517"/>
      <c r="N37" s="1517"/>
      <c r="O37" s="1517"/>
      <c r="P37" s="1517"/>
      <c r="Q37" s="1546"/>
      <c r="R37" s="1546"/>
      <c r="S37" s="1546"/>
      <c r="T37" s="1546"/>
      <c r="U37" s="1546"/>
      <c r="V37" s="1546"/>
      <c r="W37" s="1546"/>
      <c r="X37" s="1546"/>
      <c r="Y37" s="1546"/>
      <c r="Z37" s="1546"/>
    </row>
    <row r="38" spans="1:26" ht="14.25" customHeight="1">
      <c r="A38" s="1537" t="s">
        <v>1765</v>
      </c>
      <c r="B38" s="1538" t="s">
        <v>1766</v>
      </c>
      <c r="C38" s="1581"/>
      <c r="D38" s="1582">
        <v>17</v>
      </c>
      <c r="E38" s="1582">
        <v>1</v>
      </c>
      <c r="F38" s="1582">
        <f>F31*0.1</f>
        <v>1370.2</v>
      </c>
      <c r="G38" s="1582"/>
      <c r="H38" s="1582"/>
      <c r="I38" s="1582"/>
      <c r="J38" s="1586"/>
      <c r="K38" s="1582"/>
      <c r="L38" s="1538" t="s">
        <v>1753</v>
      </c>
      <c r="M38" s="1517"/>
      <c r="N38" s="1517"/>
      <c r="O38" s="1517"/>
      <c r="P38" s="1517"/>
      <c r="Q38" s="1546"/>
      <c r="R38" s="1546"/>
      <c r="S38" s="1546"/>
      <c r="T38" s="1546"/>
      <c r="U38" s="1546"/>
      <c r="V38" s="1546"/>
      <c r="W38" s="1546"/>
      <c r="X38" s="1546"/>
      <c r="Y38" s="1546"/>
      <c r="Z38" s="1546"/>
    </row>
    <row r="39" spans="1:26" ht="14.25" customHeight="1">
      <c r="A39" s="1537" t="s">
        <v>1767</v>
      </c>
      <c r="B39" s="1538" t="s">
        <v>1768</v>
      </c>
      <c r="C39" s="1581"/>
      <c r="D39" s="1582">
        <v>17</v>
      </c>
      <c r="E39" s="1582">
        <v>1</v>
      </c>
      <c r="F39" s="1582">
        <v>1000</v>
      </c>
      <c r="G39" s="1582"/>
      <c r="H39" s="1582"/>
      <c r="I39" s="1582"/>
      <c r="J39" s="1586"/>
      <c r="K39" s="1582"/>
      <c r="L39" s="1538" t="s">
        <v>1753</v>
      </c>
      <c r="M39" s="1517"/>
      <c r="N39" s="1517"/>
      <c r="O39" s="1517"/>
      <c r="P39" s="1517"/>
      <c r="Q39" s="1546"/>
      <c r="R39" s="1546"/>
      <c r="S39" s="1546"/>
      <c r="T39" s="1546"/>
      <c r="U39" s="1546"/>
      <c r="V39" s="1546"/>
      <c r="W39" s="1546"/>
      <c r="X39" s="1546"/>
      <c r="Y39" s="1546"/>
      <c r="Z39" s="1546"/>
    </row>
    <row r="40" spans="1:26" ht="14.25" customHeight="1">
      <c r="A40" s="1537"/>
      <c r="B40" s="1564" t="s">
        <v>1778</v>
      </c>
      <c r="C40" s="1538"/>
      <c r="D40" s="1538"/>
      <c r="E40" s="1538"/>
      <c r="F40" s="1596"/>
      <c r="G40" s="1538"/>
      <c r="H40" s="1596"/>
      <c r="I40" s="1538"/>
      <c r="J40" s="1543"/>
      <c r="K40" s="1596"/>
      <c r="L40" s="1538"/>
      <c r="M40" s="1517"/>
      <c r="N40" s="1517"/>
      <c r="O40" s="1517"/>
      <c r="P40" s="1517"/>
      <c r="Q40" s="1546"/>
      <c r="R40" s="1546"/>
      <c r="S40" s="1546"/>
      <c r="T40" s="1546"/>
      <c r="U40" s="1546"/>
      <c r="V40" s="1546"/>
      <c r="W40" s="1546"/>
      <c r="X40" s="1546"/>
      <c r="Y40" s="1546"/>
      <c r="Z40" s="1546"/>
    </row>
    <row r="41" spans="1:26" ht="14.25" customHeight="1">
      <c r="A41" s="1537"/>
      <c r="B41" s="1597" t="s">
        <v>1779</v>
      </c>
      <c r="C41" s="1570" t="s">
        <v>1780</v>
      </c>
      <c r="D41" s="1598">
        <v>50</v>
      </c>
      <c r="E41" s="1598">
        <v>1</v>
      </c>
      <c r="F41" s="1599">
        <f>D41*E41*1.3*310</f>
        <v>20150</v>
      </c>
      <c r="G41" s="1600"/>
      <c r="H41" s="1600"/>
      <c r="I41" s="1601"/>
      <c r="J41" s="1602"/>
      <c r="K41" s="1602">
        <v>15500</v>
      </c>
      <c r="L41" s="1538" t="s">
        <v>1753</v>
      </c>
      <c r="M41" s="1517"/>
      <c r="N41" s="1517"/>
      <c r="O41" s="1517"/>
      <c r="P41" s="1517"/>
      <c r="Q41" s="1546"/>
      <c r="R41" s="1546"/>
      <c r="S41" s="1546"/>
      <c r="T41" s="1546"/>
      <c r="U41" s="1546"/>
      <c r="V41" s="1546"/>
      <c r="W41" s="1546"/>
      <c r="X41" s="1546"/>
      <c r="Y41" s="1546"/>
      <c r="Z41" s="1546"/>
    </row>
    <row r="42" spans="1:26" ht="14.25" customHeight="1">
      <c r="A42" s="1537"/>
      <c r="B42" s="1603" t="s">
        <v>1774</v>
      </c>
      <c r="C42" s="1598"/>
      <c r="D42" s="1604">
        <v>50</v>
      </c>
      <c r="E42" s="1604">
        <v>1</v>
      </c>
      <c r="F42" s="1599">
        <f>F41</f>
        <v>20150</v>
      </c>
      <c r="G42" s="1600"/>
      <c r="H42" s="1600"/>
      <c r="I42" s="1601"/>
      <c r="J42" s="1602"/>
      <c r="K42" s="1596"/>
      <c r="L42" s="1538" t="s">
        <v>1753</v>
      </c>
      <c r="M42" s="1517"/>
      <c r="N42" s="1517"/>
      <c r="O42" s="1517"/>
      <c r="P42" s="1517"/>
      <c r="Q42" s="1546"/>
      <c r="R42" s="1546"/>
      <c r="S42" s="1546"/>
      <c r="T42" s="1546"/>
      <c r="U42" s="1546"/>
      <c r="V42" s="1546"/>
      <c r="W42" s="1546"/>
      <c r="X42" s="1546"/>
      <c r="Y42" s="1546"/>
      <c r="Z42" s="1546"/>
    </row>
    <row r="43" spans="1:26" ht="14.25" customHeight="1">
      <c r="A43" s="1537"/>
      <c r="B43" s="1603" t="s">
        <v>1775</v>
      </c>
      <c r="C43" s="1598"/>
      <c r="D43" s="1604">
        <v>50</v>
      </c>
      <c r="E43" s="1604">
        <v>1</v>
      </c>
      <c r="F43" s="1605">
        <f>SUM(F44:F48)</f>
        <v>10498</v>
      </c>
      <c r="G43" s="1569">
        <f>F43-F44</f>
        <v>6448</v>
      </c>
      <c r="H43" s="1600"/>
      <c r="I43" s="1601"/>
      <c r="J43" s="1602"/>
      <c r="K43" s="1602">
        <v>10850</v>
      </c>
      <c r="L43" s="1538" t="s">
        <v>1753</v>
      </c>
      <c r="M43" s="1517"/>
      <c r="N43" s="1517"/>
      <c r="O43" s="1517"/>
      <c r="P43" s="1517"/>
      <c r="Q43" s="1546"/>
      <c r="R43" s="1546"/>
      <c r="S43" s="1546"/>
      <c r="T43" s="1546"/>
      <c r="U43" s="1546"/>
      <c r="V43" s="1546"/>
      <c r="W43" s="1546"/>
      <c r="X43" s="1546"/>
      <c r="Y43" s="1546"/>
      <c r="Z43" s="1546"/>
    </row>
    <row r="44" spans="1:26" ht="14.25" customHeight="1">
      <c r="A44" s="1537"/>
      <c r="B44" s="1606" t="s">
        <v>1756</v>
      </c>
      <c r="C44" s="1598"/>
      <c r="D44" s="1598"/>
      <c r="E44" s="1598"/>
      <c r="F44" s="1599">
        <f>2*22.5*90</f>
        <v>4050</v>
      </c>
      <c r="G44" s="1600"/>
      <c r="H44" s="1600"/>
      <c r="I44" s="1601"/>
      <c r="J44" s="1602"/>
      <c r="K44" s="1602">
        <v>1485</v>
      </c>
      <c r="L44" s="1538" t="s">
        <v>1753</v>
      </c>
      <c r="M44" s="1517"/>
      <c r="N44" s="1517"/>
      <c r="O44" s="1517"/>
      <c r="P44" s="1517"/>
      <c r="Q44" s="1546"/>
      <c r="R44" s="1546"/>
      <c r="S44" s="1546"/>
      <c r="T44" s="1546"/>
      <c r="U44" s="1546"/>
      <c r="V44" s="1546"/>
      <c r="W44" s="1546"/>
      <c r="X44" s="1546"/>
      <c r="Y44" s="1546"/>
      <c r="Z44" s="1546"/>
    </row>
    <row r="45" spans="1:26" ht="14.25" customHeight="1">
      <c r="A45" s="1537"/>
      <c r="B45" s="1570" t="s">
        <v>1758</v>
      </c>
      <c r="C45" s="1598"/>
      <c r="D45" s="1598"/>
      <c r="E45" s="1598"/>
      <c r="F45" s="1599">
        <f>F42*0.8*0.1</f>
        <v>1612</v>
      </c>
      <c r="G45" s="1600"/>
      <c r="H45" s="1600"/>
      <c r="I45" s="1601"/>
      <c r="J45" s="1602"/>
      <c r="K45" s="1602"/>
      <c r="L45" s="1538" t="s">
        <v>1753</v>
      </c>
      <c r="M45" s="1517"/>
      <c r="N45" s="1517"/>
      <c r="O45" s="1517"/>
      <c r="P45" s="1517"/>
      <c r="Q45" s="1546"/>
      <c r="R45" s="1546"/>
      <c r="S45" s="1546"/>
      <c r="T45" s="1546"/>
      <c r="U45" s="1546"/>
      <c r="V45" s="1546"/>
      <c r="W45" s="1546"/>
      <c r="X45" s="1546"/>
      <c r="Y45" s="1546"/>
      <c r="Z45" s="1546"/>
    </row>
    <row r="46" spans="1:26" ht="14.25" customHeight="1">
      <c r="A46" s="1537"/>
      <c r="B46" s="1606" t="s">
        <v>1766</v>
      </c>
      <c r="C46" s="1598"/>
      <c r="D46" s="1598"/>
      <c r="E46" s="1598"/>
      <c r="F46" s="1599">
        <v>1612</v>
      </c>
      <c r="G46" s="1600"/>
      <c r="H46" s="1600"/>
      <c r="I46" s="1601"/>
      <c r="J46" s="1602"/>
      <c r="K46" s="1602"/>
      <c r="L46" s="1538" t="s">
        <v>1753</v>
      </c>
      <c r="M46" s="1517"/>
      <c r="N46" s="1517"/>
      <c r="O46" s="1517"/>
      <c r="P46" s="1517"/>
      <c r="Q46" s="1546"/>
      <c r="R46" s="1546"/>
      <c r="S46" s="1546"/>
      <c r="T46" s="1546"/>
      <c r="U46" s="1546"/>
      <c r="V46" s="1546"/>
      <c r="W46" s="1546"/>
      <c r="X46" s="1546"/>
      <c r="Y46" s="1546"/>
      <c r="Z46" s="1546"/>
    </row>
    <row r="47" spans="1:26" ht="14.25" customHeight="1">
      <c r="A47" s="1537"/>
      <c r="B47" s="1606" t="s">
        <v>1781</v>
      </c>
      <c r="C47" s="1598"/>
      <c r="D47" s="1598"/>
      <c r="E47" s="1598"/>
      <c r="F47" s="1599">
        <v>1612</v>
      </c>
      <c r="G47" s="1600"/>
      <c r="H47" s="1600"/>
      <c r="I47" s="1601"/>
      <c r="J47" s="1602"/>
      <c r="K47" s="1602"/>
      <c r="L47" s="1538" t="s">
        <v>1753</v>
      </c>
      <c r="M47" s="1517"/>
      <c r="N47" s="1517"/>
      <c r="O47" s="1517"/>
      <c r="P47" s="1517"/>
      <c r="Q47" s="1546"/>
      <c r="R47" s="1546"/>
      <c r="S47" s="1546"/>
      <c r="T47" s="1546"/>
      <c r="U47" s="1546"/>
      <c r="V47" s="1546"/>
      <c r="W47" s="1546"/>
      <c r="X47" s="1546"/>
      <c r="Y47" s="1546"/>
      <c r="Z47" s="1546"/>
    </row>
    <row r="48" spans="1:26" ht="14.25" customHeight="1">
      <c r="A48" s="1537"/>
      <c r="B48" s="1606" t="s">
        <v>1782</v>
      </c>
      <c r="C48" s="1607"/>
      <c r="D48" s="1607"/>
      <c r="E48" s="1607"/>
      <c r="F48" s="1599">
        <v>1612</v>
      </c>
      <c r="G48" s="1607"/>
      <c r="H48" s="1608"/>
      <c r="I48" s="1607"/>
      <c r="J48" s="1609"/>
      <c r="K48" s="1608"/>
      <c r="L48" s="1538"/>
      <c r="M48" s="1517"/>
      <c r="N48" s="1517"/>
      <c r="O48" s="1517"/>
      <c r="P48" s="1517"/>
      <c r="Q48" s="1546"/>
      <c r="R48" s="1546"/>
      <c r="S48" s="1546"/>
      <c r="T48" s="1546"/>
      <c r="U48" s="1546"/>
      <c r="V48" s="1546"/>
      <c r="W48" s="1546"/>
      <c r="X48" s="1546"/>
      <c r="Y48" s="1546"/>
      <c r="Z48" s="1546"/>
    </row>
    <row r="49" spans="1:26" ht="14.25" customHeight="1">
      <c r="A49" s="1533" t="s">
        <v>85</v>
      </c>
      <c r="B49" s="1535" t="s">
        <v>1783</v>
      </c>
      <c r="C49" s="1538"/>
      <c r="D49" s="1538"/>
      <c r="E49" s="1538"/>
      <c r="F49" s="1536"/>
      <c r="G49" s="1538"/>
      <c r="H49" s="1538"/>
      <c r="I49" s="1538"/>
      <c r="J49" s="1543"/>
      <c r="K49" s="1538"/>
      <c r="L49" s="1538"/>
      <c r="M49" s="1517"/>
      <c r="N49" s="1517"/>
      <c r="O49" s="1517"/>
      <c r="P49" s="1517"/>
      <c r="Q49" s="1546"/>
      <c r="R49" s="1546"/>
      <c r="S49" s="1546"/>
      <c r="T49" s="1546"/>
      <c r="U49" s="1546"/>
      <c r="V49" s="1546"/>
      <c r="W49" s="1546"/>
      <c r="X49" s="1546"/>
      <c r="Y49" s="1546"/>
      <c r="Z49" s="1546"/>
    </row>
    <row r="50" spans="1:26" ht="14.25" customHeight="1">
      <c r="A50" s="1540">
        <v>1</v>
      </c>
      <c r="B50" s="1541" t="s">
        <v>757</v>
      </c>
      <c r="C50" s="1535"/>
      <c r="D50" s="1535"/>
      <c r="E50" s="1535"/>
      <c r="F50" s="1568"/>
      <c r="G50" s="1535"/>
      <c r="H50" s="1535"/>
      <c r="I50" s="1535"/>
      <c r="J50" s="1610"/>
      <c r="K50" s="1535"/>
      <c r="L50" s="1535"/>
      <c r="M50" s="1517"/>
      <c r="N50" s="1517"/>
      <c r="O50" s="1517"/>
      <c r="P50" s="1517"/>
      <c r="Q50" s="1546"/>
      <c r="R50" s="1546"/>
      <c r="S50" s="1546"/>
      <c r="T50" s="1546"/>
      <c r="U50" s="1546"/>
      <c r="V50" s="1546"/>
      <c r="W50" s="1546"/>
      <c r="X50" s="1546"/>
      <c r="Y50" s="1546"/>
      <c r="Z50" s="1546"/>
    </row>
    <row r="51" spans="1:26" ht="22.5" customHeight="1">
      <c r="A51" s="1566" t="s">
        <v>217</v>
      </c>
      <c r="B51" s="1567" t="s">
        <v>1784</v>
      </c>
      <c r="C51" s="1538"/>
      <c r="D51" s="1538"/>
      <c r="E51" s="1538"/>
      <c r="F51" s="1536"/>
      <c r="G51" s="1538"/>
      <c r="H51" s="1538"/>
      <c r="I51" s="1538"/>
      <c r="J51" s="1538"/>
      <c r="K51" s="1538"/>
      <c r="L51" s="1538"/>
      <c r="M51" s="1517"/>
      <c r="N51" s="1517"/>
      <c r="O51" s="1517"/>
      <c r="P51" s="1517"/>
      <c r="Q51" s="1518"/>
      <c r="R51" s="1518"/>
      <c r="S51" s="1518"/>
      <c r="T51" s="1518"/>
      <c r="U51" s="1518"/>
      <c r="V51" s="1518"/>
      <c r="W51" s="1518"/>
      <c r="X51" s="1518"/>
      <c r="Y51" s="1518"/>
      <c r="Z51" s="1518"/>
    </row>
    <row r="52" spans="1:26" ht="14.25" hidden="1" customHeight="1">
      <c r="A52" s="1566" t="s">
        <v>220</v>
      </c>
      <c r="B52" s="1567" t="s">
        <v>1754</v>
      </c>
      <c r="C52" s="1538"/>
      <c r="D52" s="1538"/>
      <c r="E52" s="1538"/>
      <c r="F52" s="1536"/>
      <c r="G52" s="1538"/>
      <c r="H52" s="1538"/>
      <c r="I52" s="1538"/>
      <c r="J52" s="1538"/>
      <c r="K52" s="1538"/>
      <c r="L52" s="1538"/>
      <c r="M52" s="1517"/>
      <c r="N52" s="1517"/>
      <c r="O52" s="1517"/>
      <c r="P52" s="1517"/>
      <c r="Q52" s="1518"/>
      <c r="R52" s="1518"/>
      <c r="S52" s="1518"/>
      <c r="T52" s="1518"/>
      <c r="U52" s="1518"/>
      <c r="V52" s="1518"/>
      <c r="W52" s="1518"/>
      <c r="X52" s="1518"/>
      <c r="Y52" s="1518"/>
      <c r="Z52" s="1518"/>
    </row>
    <row r="53" spans="1:26" ht="14.25" hidden="1" customHeight="1">
      <c r="A53" s="1537" t="s">
        <v>1755</v>
      </c>
      <c r="B53" s="1538" t="s">
        <v>1758</v>
      </c>
      <c r="C53" s="1538"/>
      <c r="D53" s="1538"/>
      <c r="E53" s="1538"/>
      <c r="F53" s="1536"/>
      <c r="G53" s="1538"/>
      <c r="H53" s="1538"/>
      <c r="I53" s="1538"/>
      <c r="J53" s="1538"/>
      <c r="K53" s="1538"/>
      <c r="L53" s="1538"/>
      <c r="M53" s="1517"/>
      <c r="N53" s="1517"/>
      <c r="O53" s="1517"/>
      <c r="P53" s="1517"/>
      <c r="Q53" s="1518"/>
      <c r="R53" s="1518"/>
      <c r="S53" s="1518"/>
      <c r="T53" s="1518"/>
      <c r="U53" s="1518"/>
      <c r="V53" s="1518"/>
      <c r="W53" s="1518"/>
      <c r="X53" s="1518"/>
      <c r="Y53" s="1518"/>
      <c r="Z53" s="1518"/>
    </row>
    <row r="54" spans="1:26" ht="14.25" hidden="1" customHeight="1">
      <c r="A54" s="1537" t="s">
        <v>1757</v>
      </c>
      <c r="B54" s="1538" t="s">
        <v>1760</v>
      </c>
      <c r="C54" s="1538"/>
      <c r="D54" s="1538"/>
      <c r="E54" s="1538"/>
      <c r="F54" s="1536"/>
      <c r="G54" s="1538"/>
      <c r="H54" s="1538"/>
      <c r="I54" s="1538"/>
      <c r="J54" s="1538"/>
      <c r="K54" s="1538"/>
      <c r="L54" s="1538"/>
      <c r="M54" s="1517"/>
      <c r="N54" s="1517"/>
      <c r="O54" s="1517"/>
      <c r="P54" s="1517"/>
      <c r="Q54" s="1518"/>
      <c r="R54" s="1518"/>
      <c r="S54" s="1518"/>
      <c r="T54" s="1518"/>
      <c r="U54" s="1518"/>
      <c r="V54" s="1518"/>
      <c r="W54" s="1518"/>
      <c r="X54" s="1518"/>
      <c r="Y54" s="1518"/>
      <c r="Z54" s="1518"/>
    </row>
    <row r="55" spans="1:26" ht="19.5" customHeight="1">
      <c r="A55" s="1537" t="s">
        <v>1759</v>
      </c>
      <c r="B55" s="1538" t="s">
        <v>1762</v>
      </c>
      <c r="C55" s="1538"/>
      <c r="D55" s="1538"/>
      <c r="E55" s="1538"/>
      <c r="F55" s="1536"/>
      <c r="G55" s="1538"/>
      <c r="H55" s="1538"/>
      <c r="I55" s="1538"/>
      <c r="J55" s="1538"/>
      <c r="K55" s="1538"/>
      <c r="L55" s="1538"/>
      <c r="M55" s="1517"/>
      <c r="N55" s="1517"/>
      <c r="O55" s="1517"/>
      <c r="P55" s="1517"/>
      <c r="Q55" s="1611"/>
      <c r="R55" s="1611"/>
      <c r="S55" s="1611"/>
      <c r="T55" s="1611"/>
      <c r="U55" s="1611"/>
      <c r="V55" s="1611"/>
      <c r="W55" s="1611"/>
      <c r="X55" s="1611"/>
      <c r="Y55" s="1611"/>
      <c r="Z55" s="1611"/>
    </row>
    <row r="56" spans="1:26" ht="14.25" customHeight="1">
      <c r="A56" s="1537" t="s">
        <v>1761</v>
      </c>
      <c r="B56" s="1538" t="s">
        <v>1785</v>
      </c>
      <c r="C56" s="1538"/>
      <c r="D56" s="1538"/>
      <c r="E56" s="1538"/>
      <c r="F56" s="1536"/>
      <c r="G56" s="1538"/>
      <c r="H56" s="1538"/>
      <c r="I56" s="1538"/>
      <c r="J56" s="1538"/>
      <c r="K56" s="1538"/>
      <c r="L56" s="1538"/>
      <c r="M56" s="1517"/>
      <c r="N56" s="1517"/>
      <c r="O56" s="1517"/>
      <c r="P56" s="1517"/>
      <c r="Q56" s="1518"/>
      <c r="R56" s="1518"/>
      <c r="S56" s="1518"/>
      <c r="T56" s="1518"/>
      <c r="U56" s="1518"/>
      <c r="V56" s="1518"/>
      <c r="W56" s="1518"/>
      <c r="X56" s="1518"/>
      <c r="Y56" s="1518"/>
      <c r="Z56" s="1518"/>
    </row>
    <row r="57" spans="1:26" ht="14.25" customHeight="1">
      <c r="A57" s="1537" t="s">
        <v>1763</v>
      </c>
      <c r="B57" s="1538" t="s">
        <v>1766</v>
      </c>
      <c r="C57" s="1538"/>
      <c r="D57" s="1538"/>
      <c r="E57" s="1538"/>
      <c r="F57" s="1536"/>
      <c r="G57" s="1538"/>
      <c r="H57" s="1538"/>
      <c r="I57" s="1538"/>
      <c r="J57" s="1538"/>
      <c r="K57" s="1538"/>
      <c r="L57" s="1538"/>
      <c r="M57" s="1517"/>
      <c r="N57" s="1517"/>
      <c r="O57" s="1517"/>
      <c r="P57" s="1517"/>
      <c r="Q57" s="1518"/>
      <c r="R57" s="1518"/>
      <c r="S57" s="1518"/>
      <c r="T57" s="1518"/>
      <c r="U57" s="1518"/>
      <c r="V57" s="1518"/>
      <c r="W57" s="1518"/>
      <c r="X57" s="1518"/>
      <c r="Y57" s="1518"/>
      <c r="Z57" s="1518"/>
    </row>
    <row r="58" spans="1:26" ht="14.25" customHeight="1">
      <c r="A58" s="1537" t="s">
        <v>1765</v>
      </c>
      <c r="B58" s="1538" t="s">
        <v>1768</v>
      </c>
      <c r="C58" s="1538"/>
      <c r="D58" s="1538"/>
      <c r="E58" s="1538"/>
      <c r="F58" s="1536"/>
      <c r="G58" s="1538"/>
      <c r="H58" s="1538"/>
      <c r="I58" s="1538"/>
      <c r="J58" s="1538"/>
      <c r="K58" s="1538"/>
      <c r="L58" s="1538"/>
      <c r="M58" s="1517"/>
      <c r="N58" s="1517"/>
      <c r="O58" s="1517"/>
      <c r="P58" s="1517"/>
      <c r="Q58" s="1518"/>
      <c r="R58" s="1518"/>
      <c r="S58" s="1518"/>
      <c r="T58" s="1518"/>
      <c r="U58" s="1518"/>
      <c r="V58" s="1518"/>
      <c r="W58" s="1518"/>
      <c r="X58" s="1518"/>
      <c r="Y58" s="1518"/>
      <c r="Z58" s="1518"/>
    </row>
    <row r="59" spans="1:26" ht="14.25" customHeight="1">
      <c r="A59" s="1540">
        <v>2</v>
      </c>
      <c r="B59" s="1541" t="s">
        <v>1786</v>
      </c>
      <c r="C59" s="1535"/>
      <c r="D59" s="1535"/>
      <c r="E59" s="1535"/>
      <c r="F59" s="1568"/>
      <c r="G59" s="1535"/>
      <c r="H59" s="1535"/>
      <c r="I59" s="1535"/>
      <c r="J59" s="1535"/>
      <c r="K59" s="1535"/>
      <c r="L59" s="1535"/>
      <c r="M59" s="1517"/>
      <c r="N59" s="1517"/>
      <c r="O59" s="1517"/>
      <c r="P59" s="1517"/>
      <c r="Q59" s="1518"/>
      <c r="R59" s="1518"/>
      <c r="S59" s="1518"/>
      <c r="T59" s="1518"/>
      <c r="U59" s="1518"/>
      <c r="V59" s="1518"/>
      <c r="W59" s="1518"/>
      <c r="X59" s="1518"/>
      <c r="Y59" s="1518"/>
      <c r="Z59" s="1518"/>
    </row>
    <row r="60" spans="1:26" ht="14.5">
      <c r="A60" s="1612"/>
      <c r="B60" s="1612"/>
      <c r="C60" s="1612"/>
      <c r="D60" s="1612"/>
      <c r="E60" s="1612"/>
      <c r="F60" s="1612"/>
      <c r="G60" s="1612"/>
      <c r="H60" s="1612"/>
      <c r="I60" s="1612"/>
      <c r="J60" s="1612"/>
      <c r="K60" s="1612"/>
      <c r="L60" s="1612"/>
      <c r="M60" s="1612"/>
      <c r="N60" s="1612"/>
      <c r="O60" s="1612"/>
      <c r="P60" s="1612"/>
      <c r="Q60" s="1612"/>
      <c r="R60" s="1612"/>
      <c r="S60" s="1612"/>
      <c r="T60" s="1612"/>
      <c r="U60" s="1612"/>
      <c r="V60" s="1612"/>
      <c r="W60" s="1612"/>
      <c r="X60" s="1612"/>
      <c r="Y60" s="1612"/>
      <c r="Z60" s="1612"/>
    </row>
    <row r="61" spans="1:26" ht="14.25" customHeight="1">
      <c r="A61" s="1537"/>
      <c r="B61" s="1613" t="s">
        <v>1787</v>
      </c>
      <c r="C61" s="1538"/>
      <c r="D61" s="1538"/>
      <c r="E61" s="1538"/>
      <c r="F61" s="1596"/>
      <c r="G61" s="1614"/>
      <c r="H61" s="1596"/>
      <c r="I61" s="1596"/>
      <c r="J61" s="1538"/>
      <c r="K61" s="1596"/>
      <c r="L61" s="1535"/>
      <c r="M61" s="1517"/>
      <c r="N61" s="1517"/>
      <c r="O61" s="1517"/>
      <c r="P61" s="1517"/>
      <c r="Q61" s="1518"/>
      <c r="R61" s="1518"/>
      <c r="S61" s="1518"/>
      <c r="T61" s="1518"/>
      <c r="U61" s="1518"/>
      <c r="V61" s="1518"/>
      <c r="W61" s="1518"/>
      <c r="X61" s="1518"/>
      <c r="Y61" s="1518"/>
      <c r="Z61" s="1518"/>
    </row>
    <row r="62" spans="1:26" ht="14.25" customHeight="1">
      <c r="A62" s="1615">
        <v>1</v>
      </c>
      <c r="B62" s="1616" t="s">
        <v>1788</v>
      </c>
      <c r="C62" s="1598"/>
      <c r="D62" s="1598"/>
      <c r="E62" s="1598"/>
      <c r="F62" s="1599"/>
      <c r="G62" s="1601"/>
      <c r="H62" s="1600"/>
      <c r="I62" s="1600"/>
      <c r="J62" s="1604"/>
      <c r="K62" s="1617"/>
      <c r="L62" s="1618"/>
      <c r="M62" s="1618"/>
      <c r="N62" s="1618"/>
      <c r="O62" s="1618"/>
      <c r="P62" s="1517"/>
      <c r="Q62" s="1518"/>
      <c r="R62" s="1518"/>
      <c r="S62" s="1518"/>
      <c r="T62" s="1518"/>
      <c r="U62" s="1518"/>
      <c r="V62" s="1518"/>
      <c r="W62" s="1518"/>
      <c r="X62" s="1518"/>
      <c r="Y62" s="1518"/>
      <c r="Z62" s="1518"/>
    </row>
    <row r="63" spans="1:26" ht="14.5">
      <c r="A63" s="1619">
        <v>44927</v>
      </c>
      <c r="B63" s="1620" t="s">
        <v>1789</v>
      </c>
      <c r="C63" s="1621"/>
      <c r="D63" s="1622"/>
      <c r="E63" s="1622"/>
      <c r="F63" s="1623"/>
      <c r="G63" s="1623"/>
      <c r="H63" s="1623"/>
      <c r="I63" s="1623"/>
      <c r="J63" s="1623"/>
      <c r="K63" s="1623"/>
      <c r="L63" s="1624"/>
      <c r="M63" s="1624"/>
      <c r="N63" s="1624"/>
      <c r="O63" s="1624"/>
      <c r="P63" s="1625"/>
      <c r="Q63" s="1626"/>
      <c r="R63" s="1626"/>
      <c r="S63" s="1626"/>
      <c r="T63" s="1626"/>
      <c r="U63" s="1626"/>
      <c r="V63" s="1626"/>
      <c r="W63" s="1626"/>
      <c r="X63" s="1626"/>
      <c r="Y63" s="1626"/>
      <c r="Z63" s="1626"/>
    </row>
    <row r="64" spans="1:26" ht="14.25" customHeight="1">
      <c r="A64" s="1627" t="s">
        <v>1248</v>
      </c>
      <c r="B64" s="1628" t="s">
        <v>1790</v>
      </c>
      <c r="C64" s="1621" t="s">
        <v>1650</v>
      </c>
      <c r="D64" s="1629">
        <v>53</v>
      </c>
      <c r="E64" s="1630">
        <v>1</v>
      </c>
      <c r="F64" s="1631">
        <f>(D64*2*310*1.3)</f>
        <v>42718</v>
      </c>
      <c r="G64" s="1631"/>
      <c r="H64" s="1631"/>
      <c r="I64" s="1631"/>
      <c r="J64" s="1631"/>
      <c r="K64" s="1631"/>
      <c r="L64" s="1538" t="s">
        <v>1753</v>
      </c>
      <c r="M64" s="1624"/>
      <c r="N64" s="1624"/>
      <c r="O64" s="1624"/>
      <c r="P64" s="1625"/>
      <c r="Q64" s="1626"/>
      <c r="R64" s="1626"/>
      <c r="S64" s="1626"/>
      <c r="T64" s="1626"/>
      <c r="U64" s="1626"/>
      <c r="V64" s="1626"/>
      <c r="W64" s="1626"/>
      <c r="X64" s="1626"/>
      <c r="Y64" s="1626"/>
      <c r="Z64" s="1626"/>
    </row>
    <row r="65" spans="1:26" ht="14.25" customHeight="1">
      <c r="A65" s="1566" t="s">
        <v>758</v>
      </c>
      <c r="B65" s="1541" t="s">
        <v>1791</v>
      </c>
      <c r="C65" s="1621" t="s">
        <v>1650</v>
      </c>
      <c r="D65" s="1632"/>
      <c r="E65" s="1632"/>
      <c r="F65" s="1633">
        <f>SUM(F66:F72)</f>
        <v>20794.5</v>
      </c>
      <c r="G65" s="1633">
        <f>F65-F66</f>
        <v>16744.5</v>
      </c>
      <c r="H65" s="1633"/>
      <c r="I65" s="1633"/>
      <c r="J65" s="1633"/>
      <c r="K65" s="1633"/>
      <c r="L65" s="1538" t="s">
        <v>1753</v>
      </c>
      <c r="M65" s="1517"/>
      <c r="N65" s="1517"/>
      <c r="O65" s="1517"/>
      <c r="P65" s="1517"/>
      <c r="Q65" s="1518"/>
      <c r="R65" s="1518"/>
      <c r="S65" s="1518"/>
      <c r="T65" s="1518"/>
      <c r="U65" s="1518"/>
      <c r="V65" s="1518"/>
      <c r="W65" s="1518"/>
      <c r="X65" s="1518"/>
      <c r="Y65" s="1518"/>
      <c r="Z65" s="1518"/>
    </row>
    <row r="66" spans="1:26" ht="14.25" customHeight="1">
      <c r="A66" s="1537" t="s">
        <v>1252</v>
      </c>
      <c r="B66" s="1570" t="s">
        <v>1792</v>
      </c>
      <c r="C66" s="1621" t="s">
        <v>1650</v>
      </c>
      <c r="D66" s="1632"/>
      <c r="E66" s="1632"/>
      <c r="F66" s="1634">
        <f>22.5*2*90</f>
        <v>4050</v>
      </c>
      <c r="G66" s="1634"/>
      <c r="H66" s="1634"/>
      <c r="I66" s="1634"/>
      <c r="J66" s="1634"/>
      <c r="K66" s="1634"/>
      <c r="L66" s="1538" t="s">
        <v>1753</v>
      </c>
      <c r="M66" s="1517"/>
      <c r="N66" s="1517"/>
      <c r="O66" s="1517"/>
      <c r="P66" s="1517"/>
      <c r="Q66" s="1518"/>
      <c r="R66" s="1518"/>
      <c r="S66" s="1518"/>
      <c r="T66" s="1518"/>
      <c r="U66" s="1518"/>
      <c r="V66" s="1518"/>
      <c r="W66" s="1518"/>
      <c r="X66" s="1518"/>
      <c r="Y66" s="1518"/>
      <c r="Z66" s="1518"/>
    </row>
    <row r="67" spans="1:26" ht="14.25" customHeight="1">
      <c r="A67" s="1537" t="s">
        <v>1254</v>
      </c>
      <c r="B67" s="1570" t="s">
        <v>1758</v>
      </c>
      <c r="C67" s="1621" t="s">
        <v>1650</v>
      </c>
      <c r="D67" s="1632"/>
      <c r="E67" s="1632"/>
      <c r="F67" s="1635">
        <f>D64*6.5</f>
        <v>344.5</v>
      </c>
      <c r="G67" s="1635"/>
      <c r="H67" s="1635"/>
      <c r="I67" s="1635"/>
      <c r="J67" s="1635"/>
      <c r="K67" s="1635"/>
      <c r="L67" s="1538" t="s">
        <v>1753</v>
      </c>
      <c r="M67" s="1517"/>
      <c r="N67" s="1517"/>
      <c r="O67" s="1517"/>
      <c r="P67" s="1517"/>
      <c r="Q67" s="1518"/>
      <c r="R67" s="1518"/>
      <c r="S67" s="1518"/>
      <c r="T67" s="1518"/>
      <c r="U67" s="1518"/>
      <c r="V67" s="1518"/>
      <c r="W67" s="1518"/>
      <c r="X67" s="1518"/>
      <c r="Y67" s="1518"/>
      <c r="Z67" s="1518"/>
    </row>
    <row r="68" spans="1:26" ht="14.25" customHeight="1">
      <c r="A68" s="1537" t="s">
        <v>1256</v>
      </c>
      <c r="B68" s="1570" t="s">
        <v>1793</v>
      </c>
      <c r="C68" s="1621" t="s">
        <v>1650</v>
      </c>
      <c r="D68" s="1632"/>
      <c r="E68" s="1632"/>
      <c r="F68" s="1635">
        <v>8100</v>
      </c>
      <c r="G68" s="1635"/>
      <c r="H68" s="1635"/>
      <c r="I68" s="1635"/>
      <c r="J68" s="1635"/>
      <c r="K68" s="1635"/>
      <c r="L68" s="1538" t="s">
        <v>1753</v>
      </c>
      <c r="M68" s="1517"/>
      <c r="N68" s="1517"/>
      <c r="O68" s="1517"/>
      <c r="P68" s="1517"/>
      <c r="Q68" s="1518"/>
      <c r="R68" s="1518"/>
      <c r="S68" s="1518"/>
      <c r="T68" s="1518"/>
      <c r="U68" s="1518"/>
      <c r="V68" s="1518"/>
      <c r="W68" s="1518"/>
      <c r="X68" s="1518"/>
      <c r="Y68" s="1518"/>
      <c r="Z68" s="1518"/>
    </row>
    <row r="69" spans="1:26" ht="14.25" customHeight="1">
      <c r="A69" s="1537" t="s">
        <v>1258</v>
      </c>
      <c r="B69" s="1570" t="s">
        <v>1762</v>
      </c>
      <c r="C69" s="1621" t="s">
        <v>1650</v>
      </c>
      <c r="D69" s="1632"/>
      <c r="E69" s="1632"/>
      <c r="F69" s="1635">
        <v>2000</v>
      </c>
      <c r="G69" s="1635"/>
      <c r="H69" s="1635"/>
      <c r="I69" s="1635"/>
      <c r="J69" s="1635"/>
      <c r="K69" s="1635"/>
      <c r="L69" s="1538" t="s">
        <v>1753</v>
      </c>
      <c r="M69" s="1517"/>
      <c r="N69" s="1517"/>
      <c r="O69" s="1517"/>
      <c r="P69" s="1517"/>
      <c r="Q69" s="1518"/>
      <c r="R69" s="1518"/>
      <c r="S69" s="1518"/>
      <c r="T69" s="1518"/>
      <c r="U69" s="1518"/>
      <c r="V69" s="1518"/>
      <c r="W69" s="1518"/>
      <c r="X69" s="1518"/>
      <c r="Y69" s="1518"/>
      <c r="Z69" s="1518"/>
    </row>
    <row r="70" spans="1:26" ht="14.25" customHeight="1">
      <c r="A70" s="1537" t="s">
        <v>1260</v>
      </c>
      <c r="B70" s="1570" t="s">
        <v>1794</v>
      </c>
      <c r="C70" s="1621" t="s">
        <v>1650</v>
      </c>
      <c r="D70" s="1632"/>
      <c r="E70" s="1632"/>
      <c r="F70" s="1635">
        <v>1000</v>
      </c>
      <c r="G70" s="1635"/>
      <c r="H70" s="1635"/>
      <c r="I70" s="1635"/>
      <c r="J70" s="1635"/>
      <c r="K70" s="1635"/>
      <c r="L70" s="1538" t="s">
        <v>1753</v>
      </c>
      <c r="M70" s="1517"/>
      <c r="N70" s="1517"/>
      <c r="O70" s="1517"/>
      <c r="P70" s="1517"/>
      <c r="Q70" s="1518"/>
      <c r="R70" s="1518"/>
      <c r="S70" s="1518"/>
      <c r="T70" s="1518"/>
      <c r="U70" s="1518"/>
      <c r="V70" s="1518"/>
      <c r="W70" s="1518"/>
      <c r="X70" s="1518"/>
      <c r="Y70" s="1518"/>
      <c r="Z70" s="1518"/>
    </row>
    <row r="71" spans="1:26" ht="14.25" customHeight="1">
      <c r="A71" s="1537" t="s">
        <v>1262</v>
      </c>
      <c r="B71" s="1538" t="s">
        <v>1766</v>
      </c>
      <c r="C71" s="1621" t="s">
        <v>1650</v>
      </c>
      <c r="D71" s="1632"/>
      <c r="E71" s="1632"/>
      <c r="F71" s="1635">
        <f>D64*100</f>
        <v>5300</v>
      </c>
      <c r="G71" s="1635"/>
      <c r="H71" s="1635"/>
      <c r="I71" s="1635"/>
      <c r="J71" s="1635"/>
      <c r="K71" s="1635"/>
      <c r="L71" s="1538" t="s">
        <v>1753</v>
      </c>
      <c r="M71" s="1517"/>
      <c r="N71" s="1517"/>
      <c r="O71" s="1517"/>
      <c r="P71" s="1517"/>
      <c r="Q71" s="1518"/>
      <c r="R71" s="1518"/>
      <c r="S71" s="1518"/>
      <c r="T71" s="1518"/>
      <c r="U71" s="1518"/>
      <c r="V71" s="1518"/>
      <c r="W71" s="1518"/>
      <c r="X71" s="1518"/>
      <c r="Y71" s="1518"/>
      <c r="Z71" s="1518"/>
    </row>
    <row r="72" spans="1:26" ht="14.25" customHeight="1">
      <c r="A72" s="1537" t="s">
        <v>1266</v>
      </c>
      <c r="B72" s="1538" t="s">
        <v>1768</v>
      </c>
      <c r="C72" s="1621" t="s">
        <v>1650</v>
      </c>
      <c r="D72" s="1632"/>
      <c r="E72" s="1632"/>
      <c r="F72" s="1634">
        <v>0</v>
      </c>
      <c r="G72" s="1632"/>
      <c r="H72" s="1632"/>
      <c r="I72" s="1632"/>
      <c r="J72" s="1632"/>
      <c r="K72" s="1632"/>
      <c r="L72" s="1538" t="s">
        <v>1753</v>
      </c>
      <c r="M72" s="1517"/>
      <c r="N72" s="1517"/>
      <c r="O72" s="1517"/>
      <c r="P72" s="1517"/>
      <c r="Q72" s="1518"/>
      <c r="R72" s="1518"/>
      <c r="S72" s="1518"/>
      <c r="T72" s="1518"/>
      <c r="U72" s="1518"/>
      <c r="V72" s="1518"/>
      <c r="W72" s="1518"/>
      <c r="X72" s="1518"/>
      <c r="Y72" s="1518"/>
      <c r="Z72" s="1518"/>
    </row>
    <row r="73" spans="1:26" ht="14.25" customHeight="1">
      <c r="A73" s="1636">
        <v>44958</v>
      </c>
      <c r="B73" s="1620" t="s">
        <v>1795</v>
      </c>
      <c r="C73" s="1621"/>
      <c r="D73" s="1622"/>
      <c r="E73" s="1622"/>
      <c r="F73" s="1623"/>
      <c r="G73" s="1632"/>
      <c r="H73" s="1633"/>
      <c r="I73" s="1633"/>
      <c r="J73" s="1637"/>
      <c r="K73" s="1633"/>
      <c r="L73" s="1538" t="s">
        <v>1753</v>
      </c>
      <c r="M73" s="1517"/>
      <c r="N73" s="1517"/>
      <c r="O73" s="1517"/>
      <c r="P73" s="1517"/>
      <c r="Q73" s="1518"/>
      <c r="R73" s="1518"/>
      <c r="S73" s="1518"/>
      <c r="T73" s="1518"/>
      <c r="U73" s="1518"/>
      <c r="V73" s="1518"/>
      <c r="W73" s="1518"/>
      <c r="X73" s="1518"/>
      <c r="Y73" s="1518"/>
      <c r="Z73" s="1518"/>
    </row>
    <row r="74" spans="1:26" ht="14.25" customHeight="1">
      <c r="A74" s="1537" t="s">
        <v>1755</v>
      </c>
      <c r="B74" s="1628" t="s">
        <v>1796</v>
      </c>
      <c r="C74" s="1621" t="s">
        <v>1650</v>
      </c>
      <c r="D74" s="1629">
        <v>53</v>
      </c>
      <c r="E74" s="1630">
        <v>1</v>
      </c>
      <c r="F74" s="1631">
        <f>(D74*2*310*1.3)</f>
        <v>42718</v>
      </c>
      <c r="G74" s="1631"/>
      <c r="H74" s="1631"/>
      <c r="I74" s="1631"/>
      <c r="J74" s="1631"/>
      <c r="K74" s="1638"/>
      <c r="L74" s="1538" t="s">
        <v>1753</v>
      </c>
      <c r="M74" s="1517"/>
      <c r="N74" s="1517"/>
      <c r="O74" s="1517"/>
      <c r="P74" s="1517"/>
      <c r="Q74" s="1518"/>
      <c r="R74" s="1518"/>
      <c r="S74" s="1518"/>
      <c r="T74" s="1518"/>
      <c r="U74" s="1518"/>
      <c r="V74" s="1518"/>
      <c r="W74" s="1518"/>
      <c r="X74" s="1518"/>
      <c r="Y74" s="1518"/>
      <c r="Z74" s="1518"/>
    </row>
    <row r="75" spans="1:26" ht="14.25" customHeight="1">
      <c r="A75" s="1537" t="s">
        <v>1757</v>
      </c>
      <c r="B75" s="1541" t="s">
        <v>1791</v>
      </c>
      <c r="C75" s="1621" t="s">
        <v>1650</v>
      </c>
      <c r="D75" s="1632"/>
      <c r="E75" s="1632"/>
      <c r="F75" s="1634">
        <f>SUM(F76:F80)</f>
        <v>16150</v>
      </c>
      <c r="G75" s="1633">
        <f>F75-F78</f>
        <v>12100</v>
      </c>
      <c r="H75" s="1633"/>
      <c r="I75" s="1633"/>
      <c r="J75" s="1633"/>
      <c r="K75" s="1639"/>
      <c r="L75" s="1538" t="s">
        <v>1753</v>
      </c>
      <c r="M75" s="1517"/>
      <c r="N75" s="1517"/>
      <c r="O75" s="1517"/>
      <c r="P75" s="1517"/>
      <c r="Q75" s="1518"/>
      <c r="R75" s="1518"/>
      <c r="S75" s="1518"/>
      <c r="T75" s="1518"/>
      <c r="U75" s="1518"/>
      <c r="V75" s="1518"/>
      <c r="W75" s="1518"/>
      <c r="X75" s="1518"/>
      <c r="Y75" s="1518"/>
      <c r="Z75" s="1518"/>
    </row>
    <row r="76" spans="1:26" ht="14.25" customHeight="1">
      <c r="A76" s="1537" t="s">
        <v>1759</v>
      </c>
      <c r="B76" s="1570" t="s">
        <v>1793</v>
      </c>
      <c r="C76" s="1621" t="s">
        <v>1650</v>
      </c>
      <c r="D76" s="1632"/>
      <c r="E76" s="1632"/>
      <c r="F76" s="1635">
        <v>8100</v>
      </c>
      <c r="G76" s="1633"/>
      <c r="H76" s="1633"/>
      <c r="I76" s="1633"/>
      <c r="J76" s="1633"/>
      <c r="K76" s="1639"/>
      <c r="L76" s="1538" t="s">
        <v>1753</v>
      </c>
      <c r="M76" s="1517"/>
      <c r="N76" s="1517"/>
      <c r="O76" s="1517"/>
      <c r="P76" s="1517"/>
      <c r="Q76" s="1518"/>
      <c r="R76" s="1518"/>
      <c r="S76" s="1518"/>
      <c r="T76" s="1518"/>
      <c r="U76" s="1518"/>
      <c r="V76" s="1518"/>
      <c r="W76" s="1518"/>
      <c r="X76" s="1518"/>
      <c r="Y76" s="1518"/>
      <c r="Z76" s="1518"/>
    </row>
    <row r="77" spans="1:26" ht="14.25" customHeight="1">
      <c r="A77" s="1537" t="s">
        <v>1761</v>
      </c>
      <c r="B77" s="1570" t="s">
        <v>1762</v>
      </c>
      <c r="C77" s="1621" t="s">
        <v>1650</v>
      </c>
      <c r="D77" s="1632"/>
      <c r="E77" s="1632"/>
      <c r="F77" s="1634">
        <v>3000</v>
      </c>
      <c r="G77" s="1633"/>
      <c r="H77" s="1633"/>
      <c r="I77" s="1633"/>
      <c r="J77" s="1633"/>
      <c r="K77" s="1639"/>
      <c r="L77" s="1538" t="s">
        <v>1753</v>
      </c>
      <c r="M77" s="1517"/>
      <c r="N77" s="1517"/>
      <c r="O77" s="1517"/>
      <c r="P77" s="1517"/>
      <c r="Q77" s="1518"/>
      <c r="R77" s="1518"/>
      <c r="S77" s="1518"/>
      <c r="T77" s="1518"/>
      <c r="U77" s="1518"/>
      <c r="V77" s="1518"/>
      <c r="W77" s="1518"/>
      <c r="X77" s="1518"/>
      <c r="Y77" s="1518"/>
      <c r="Z77" s="1518"/>
    </row>
    <row r="78" spans="1:26" ht="14.25" customHeight="1">
      <c r="A78" s="1537" t="s">
        <v>1763</v>
      </c>
      <c r="B78" s="1570" t="s">
        <v>1797</v>
      </c>
      <c r="C78" s="1621" t="s">
        <v>1650</v>
      </c>
      <c r="D78" s="1632"/>
      <c r="E78" s="1632"/>
      <c r="F78" s="1634">
        <f>2*22.5*90</f>
        <v>4050</v>
      </c>
      <c r="G78" s="1633"/>
      <c r="H78" s="1633"/>
      <c r="I78" s="1633"/>
      <c r="J78" s="1633"/>
      <c r="K78" s="1639"/>
      <c r="L78" s="1538" t="s">
        <v>1753</v>
      </c>
      <c r="M78" s="1517"/>
      <c r="N78" s="1517"/>
      <c r="O78" s="1517"/>
      <c r="P78" s="1517"/>
      <c r="Q78" s="1518"/>
      <c r="R78" s="1518"/>
      <c r="S78" s="1518"/>
      <c r="T78" s="1518"/>
      <c r="U78" s="1518"/>
      <c r="V78" s="1518"/>
      <c r="W78" s="1518"/>
      <c r="X78" s="1518"/>
      <c r="Y78" s="1518"/>
      <c r="Z78" s="1518"/>
    </row>
    <row r="79" spans="1:26" ht="14.25" customHeight="1">
      <c r="A79" s="1537" t="s">
        <v>1765</v>
      </c>
      <c r="B79" s="1538" t="s">
        <v>1798</v>
      </c>
      <c r="C79" s="1621" t="s">
        <v>1650</v>
      </c>
      <c r="D79" s="1632"/>
      <c r="E79" s="1632"/>
      <c r="F79" s="1634">
        <v>1000</v>
      </c>
      <c r="G79" s="1633"/>
      <c r="H79" s="1633"/>
      <c r="I79" s="1633"/>
      <c r="J79" s="1633"/>
      <c r="K79" s="1639"/>
      <c r="L79" s="1538" t="s">
        <v>1753</v>
      </c>
      <c r="M79" s="1517"/>
      <c r="N79" s="1517"/>
      <c r="O79" s="1517"/>
      <c r="P79" s="1517"/>
      <c r="Q79" s="1518"/>
      <c r="R79" s="1518"/>
      <c r="S79" s="1518"/>
      <c r="T79" s="1518"/>
      <c r="U79" s="1518"/>
      <c r="V79" s="1518"/>
      <c r="W79" s="1518"/>
      <c r="X79" s="1518"/>
      <c r="Y79" s="1518"/>
      <c r="Z79" s="1518"/>
    </row>
    <row r="80" spans="1:26" ht="14.25" customHeight="1">
      <c r="A80" s="1537" t="s">
        <v>1767</v>
      </c>
      <c r="B80" s="1538" t="s">
        <v>1768</v>
      </c>
      <c r="C80" s="1632"/>
      <c r="D80" s="1632"/>
      <c r="E80" s="1632"/>
      <c r="F80" s="1634">
        <v>0</v>
      </c>
      <c r="G80" s="1632"/>
      <c r="H80" s="1633"/>
      <c r="I80" s="1633"/>
      <c r="J80" s="1637"/>
      <c r="K80" s="1633"/>
      <c r="L80" s="1538" t="s">
        <v>1753</v>
      </c>
      <c r="M80" s="1517"/>
      <c r="N80" s="1517"/>
      <c r="O80" s="1517"/>
      <c r="P80" s="1517"/>
      <c r="Q80" s="1518"/>
      <c r="R80" s="1518"/>
      <c r="S80" s="1518"/>
      <c r="T80" s="1518"/>
      <c r="U80" s="1518"/>
      <c r="V80" s="1518"/>
      <c r="W80" s="1518"/>
      <c r="X80" s="1518"/>
      <c r="Y80" s="1518"/>
      <c r="Z80" s="1518"/>
    </row>
    <row r="81" spans="1:26" ht="14.5">
      <c r="A81" s="1640"/>
      <c r="B81" s="1641"/>
      <c r="C81" s="1642"/>
      <c r="D81" s="1643"/>
      <c r="E81" s="1642"/>
      <c r="F81" s="1643"/>
      <c r="G81" s="1642"/>
      <c r="H81" s="1643"/>
      <c r="I81" s="1642"/>
      <c r="J81" s="1643"/>
      <c r="K81" s="1642"/>
      <c r="L81" s="1644"/>
      <c r="M81" s="1612"/>
      <c r="N81" s="1612"/>
      <c r="O81" s="1612"/>
      <c r="P81" s="1612"/>
      <c r="Q81" s="1612"/>
      <c r="R81" s="1612"/>
      <c r="S81" s="1612"/>
      <c r="T81" s="1612"/>
      <c r="U81" s="1612"/>
      <c r="V81" s="1612"/>
      <c r="W81" s="1612"/>
      <c r="X81" s="1612"/>
      <c r="Y81" s="1612"/>
      <c r="Z81" s="1612"/>
    </row>
    <row r="82" spans="1:26" ht="14.5">
      <c r="A82" s="1640"/>
      <c r="B82" s="1641"/>
      <c r="C82" s="1642"/>
      <c r="D82" s="1643"/>
      <c r="E82" s="1642"/>
      <c r="F82" s="1643"/>
      <c r="G82" s="1642"/>
      <c r="H82" s="1643"/>
      <c r="I82" s="1642"/>
      <c r="J82" s="1643"/>
      <c r="K82" s="1642"/>
      <c r="L82" s="1644"/>
      <c r="M82" s="1612"/>
      <c r="N82" s="1612"/>
      <c r="O82" s="1612"/>
      <c r="P82" s="1612"/>
      <c r="Q82" s="1612"/>
      <c r="R82" s="1612"/>
      <c r="S82" s="1612"/>
      <c r="T82" s="1612"/>
      <c r="U82" s="1612"/>
      <c r="V82" s="1612"/>
      <c r="W82" s="1612"/>
      <c r="X82" s="1612"/>
      <c r="Y82" s="1612"/>
      <c r="Z82" s="1612"/>
    </row>
    <row r="83" spans="1:26" ht="14.5">
      <c r="A83" s="1640"/>
      <c r="B83" s="1641"/>
      <c r="C83" s="1642"/>
      <c r="D83" s="1643"/>
      <c r="E83" s="1642"/>
      <c r="F83" s="1643"/>
      <c r="G83" s="1642"/>
      <c r="H83" s="1643"/>
      <c r="I83" s="1642"/>
      <c r="J83" s="1643"/>
      <c r="K83" s="1642"/>
      <c r="L83" s="1644"/>
      <c r="M83" s="1612"/>
      <c r="N83" s="1612"/>
      <c r="O83" s="1612"/>
      <c r="P83" s="1612"/>
      <c r="Q83" s="1612"/>
      <c r="R83" s="1612"/>
      <c r="S83" s="1612"/>
      <c r="T83" s="1612"/>
      <c r="U83" s="1612"/>
      <c r="V83" s="1612"/>
      <c r="W83" s="1612"/>
      <c r="X83" s="1612"/>
      <c r="Y83" s="1612"/>
      <c r="Z83" s="1612"/>
    </row>
    <row r="84" spans="1:26" ht="14.25" customHeight="1">
      <c r="A84" s="1645"/>
      <c r="B84" s="1646"/>
      <c r="C84" s="1647"/>
      <c r="D84" s="1648"/>
      <c r="E84" s="1649"/>
      <c r="F84" s="1650"/>
      <c r="G84" s="1651"/>
      <c r="H84" s="1650"/>
      <c r="I84" s="1652"/>
      <c r="J84" s="1653"/>
      <c r="K84" s="1652"/>
      <c r="L84" s="1535"/>
      <c r="M84" s="1517"/>
      <c r="N84" s="1517"/>
      <c r="O84" s="1517"/>
      <c r="P84" s="1517"/>
      <c r="Q84" s="1518"/>
      <c r="R84" s="1518"/>
      <c r="S84" s="1518"/>
      <c r="T84" s="1518"/>
      <c r="U84" s="1518"/>
      <c r="V84" s="1518"/>
      <c r="W84" s="1518"/>
      <c r="X84" s="1518"/>
      <c r="Y84" s="1518"/>
      <c r="Z84" s="1518"/>
    </row>
    <row r="85" spans="1:26" ht="14.25" customHeight="1">
      <c r="A85" s="2996" t="s">
        <v>1734</v>
      </c>
      <c r="B85" s="2889"/>
      <c r="C85" s="1549"/>
      <c r="D85" s="1549"/>
      <c r="E85" s="1549"/>
      <c r="F85" s="1654"/>
      <c r="G85" s="1655"/>
      <c r="H85" s="1656">
        <v>132000000</v>
      </c>
      <c r="I85" s="1656">
        <v>132000000</v>
      </c>
      <c r="J85" s="1657"/>
      <c r="K85" s="1656">
        <v>132000000</v>
      </c>
      <c r="L85" s="1658"/>
      <c r="M85" s="1517"/>
      <c r="N85" s="1517"/>
      <c r="O85" s="1517"/>
      <c r="P85" s="1517"/>
      <c r="Q85" s="1518"/>
      <c r="R85" s="1518"/>
      <c r="S85" s="1518"/>
      <c r="T85" s="1518"/>
      <c r="U85" s="1518"/>
      <c r="V85" s="1518"/>
      <c r="W85" s="1518"/>
      <c r="X85" s="1518"/>
      <c r="Y85" s="1518"/>
      <c r="Z85" s="1518"/>
    </row>
    <row r="86" spans="1:26" ht="14.25" customHeight="1">
      <c r="A86" s="1659"/>
      <c r="B86" s="1572"/>
      <c r="C86" s="1572"/>
      <c r="D86" s="1572"/>
      <c r="E86" s="1572"/>
      <c r="F86" s="1660"/>
      <c r="G86" s="1572"/>
      <c r="H86" s="1572"/>
      <c r="I86" s="1572"/>
      <c r="J86" s="1572"/>
      <c r="K86" s="1661"/>
      <c r="L86" s="1517"/>
      <c r="M86" s="1517"/>
      <c r="N86" s="1517"/>
      <c r="O86" s="1517"/>
      <c r="P86" s="1517"/>
      <c r="Q86" s="1518"/>
      <c r="R86" s="1518"/>
      <c r="S86" s="1518"/>
      <c r="T86" s="1518"/>
      <c r="U86" s="1518"/>
      <c r="V86" s="1518"/>
      <c r="W86" s="1518"/>
      <c r="X86" s="1518"/>
      <c r="Y86" s="1518"/>
      <c r="Z86" s="1518"/>
    </row>
    <row r="87" spans="1:26" ht="14.25" customHeight="1">
      <c r="A87" s="2997" t="s">
        <v>1799</v>
      </c>
      <c r="B87" s="2874"/>
      <c r="C87" s="2874"/>
      <c r="D87" s="2874"/>
      <c r="E87" s="2874"/>
      <c r="F87" s="2874"/>
      <c r="G87" s="2874"/>
      <c r="H87" s="2874"/>
      <c r="I87" s="2874"/>
      <c r="J87" s="2874"/>
      <c r="K87" s="2874"/>
      <c r="L87" s="1517"/>
      <c r="M87" s="1517"/>
      <c r="N87" s="1517"/>
      <c r="O87" s="1517"/>
      <c r="P87" s="1517"/>
      <c r="Q87" s="1518"/>
      <c r="R87" s="1518"/>
      <c r="S87" s="1518"/>
      <c r="T87" s="1518"/>
      <c r="U87" s="1518"/>
      <c r="V87" s="1518"/>
      <c r="W87" s="1518"/>
      <c r="X87" s="1518"/>
      <c r="Y87" s="1518"/>
      <c r="Z87" s="1518"/>
    </row>
    <row r="88" spans="1:26" ht="14.25" customHeight="1">
      <c r="A88" s="1515"/>
      <c r="B88" s="1517"/>
      <c r="C88" s="1517"/>
      <c r="D88" s="1517"/>
      <c r="E88" s="1517"/>
      <c r="F88" s="1573"/>
      <c r="G88" s="1517"/>
      <c r="H88" s="1517"/>
      <c r="I88" s="1517"/>
      <c r="J88" s="1517"/>
      <c r="K88" s="1520"/>
      <c r="L88" s="1517"/>
      <c r="M88" s="1517"/>
      <c r="N88" s="1517"/>
      <c r="O88" s="1517"/>
      <c r="P88" s="1517"/>
      <c r="Q88" s="1518"/>
      <c r="R88" s="1518"/>
      <c r="S88" s="1518"/>
      <c r="T88" s="1518"/>
      <c r="U88" s="1518"/>
      <c r="V88" s="1518"/>
      <c r="W88" s="1518"/>
      <c r="X88" s="1518"/>
      <c r="Y88" s="1518"/>
      <c r="Z88" s="1518"/>
    </row>
    <row r="89" spans="1:26" ht="14.25" customHeight="1">
      <c r="A89" s="1515"/>
      <c r="B89" s="1517"/>
      <c r="C89" s="1517"/>
      <c r="D89" s="1517"/>
      <c r="E89" s="1517"/>
      <c r="F89" s="1573"/>
      <c r="G89" s="1517"/>
      <c r="H89" s="1517"/>
      <c r="I89" s="1517"/>
      <c r="J89" s="1517"/>
      <c r="K89" s="1520"/>
      <c r="L89" s="1517"/>
      <c r="M89" s="1517"/>
      <c r="N89" s="1517"/>
      <c r="O89" s="1517"/>
      <c r="P89" s="1517"/>
      <c r="Q89" s="1518"/>
      <c r="R89" s="1518"/>
      <c r="S89" s="1518"/>
      <c r="T89" s="1518"/>
      <c r="U89" s="1518"/>
      <c r="V89" s="1518"/>
      <c r="W89" s="1518"/>
      <c r="X89" s="1518"/>
      <c r="Y89" s="1518"/>
      <c r="Z89" s="1518"/>
    </row>
    <row r="90" spans="1:26" ht="14.25" customHeight="1">
      <c r="A90" s="1515"/>
      <c r="B90" s="1517"/>
      <c r="C90" s="1517"/>
      <c r="D90" s="1517"/>
      <c r="E90" s="1517"/>
      <c r="F90" s="1573"/>
      <c r="G90" s="1517"/>
      <c r="H90" s="1517"/>
      <c r="I90" s="1517"/>
      <c r="J90" s="1517"/>
      <c r="K90" s="1520"/>
      <c r="L90" s="1517"/>
      <c r="M90" s="1517"/>
      <c r="N90" s="1517"/>
      <c r="O90" s="1517"/>
      <c r="P90" s="1517"/>
      <c r="Q90" s="1518"/>
      <c r="R90" s="1518"/>
      <c r="S90" s="1518"/>
      <c r="T90" s="1518"/>
      <c r="U90" s="1518"/>
      <c r="V90" s="1518"/>
      <c r="W90" s="1518"/>
      <c r="X90" s="1518"/>
      <c r="Y90" s="1518"/>
      <c r="Z90" s="1518"/>
    </row>
    <row r="91" spans="1:26" ht="14.25" customHeight="1">
      <c r="A91" s="1515"/>
      <c r="B91" s="1517"/>
      <c r="C91" s="1517"/>
      <c r="D91" s="1517"/>
      <c r="E91" s="1517"/>
      <c r="F91" s="1573"/>
      <c r="G91" s="1517"/>
      <c r="H91" s="1517"/>
      <c r="I91" s="1517"/>
      <c r="J91" s="1517"/>
      <c r="K91" s="1520"/>
      <c r="L91" s="1517"/>
      <c r="M91" s="1517"/>
      <c r="N91" s="1517"/>
      <c r="O91" s="1517"/>
      <c r="P91" s="1517"/>
      <c r="Q91" s="1518"/>
      <c r="R91" s="1518"/>
      <c r="S91" s="1518"/>
      <c r="T91" s="1518"/>
      <c r="U91" s="1518"/>
      <c r="V91" s="1518"/>
      <c r="W91" s="1518"/>
      <c r="X91" s="1518"/>
      <c r="Y91" s="1518"/>
      <c r="Z91" s="1518"/>
    </row>
    <row r="92" spans="1:26" ht="14.25" customHeight="1">
      <c r="A92" s="1515"/>
      <c r="B92" s="1517"/>
      <c r="C92" s="1517"/>
      <c r="D92" s="1517"/>
      <c r="E92" s="1517"/>
      <c r="F92" s="1573"/>
      <c r="G92" s="1517"/>
      <c r="H92" s="1517"/>
      <c r="I92" s="1517"/>
      <c r="J92" s="1517"/>
      <c r="K92" s="1519"/>
      <c r="L92" s="1517"/>
      <c r="M92" s="1517"/>
      <c r="N92" s="1517"/>
      <c r="O92" s="1517"/>
      <c r="P92" s="1517"/>
      <c r="Q92" s="1518"/>
      <c r="R92" s="1518"/>
      <c r="S92" s="1518"/>
      <c r="T92" s="1518"/>
      <c r="U92" s="1518"/>
      <c r="V92" s="1518"/>
      <c r="W92" s="1518"/>
      <c r="X92" s="1518"/>
      <c r="Y92" s="1518"/>
      <c r="Z92" s="1518"/>
    </row>
    <row r="93" spans="1:26" ht="14.25" customHeight="1">
      <c r="A93" s="1515"/>
      <c r="B93" s="1517"/>
      <c r="C93" s="1517"/>
      <c r="D93" s="1517"/>
      <c r="E93" s="1517"/>
      <c r="F93" s="1573"/>
      <c r="G93" s="1517"/>
      <c r="H93" s="1517"/>
      <c r="I93" s="1517"/>
      <c r="J93" s="1517"/>
      <c r="K93" s="1517"/>
      <c r="L93" s="1517"/>
      <c r="M93" s="1517"/>
      <c r="N93" s="1517"/>
      <c r="O93" s="1517"/>
      <c r="P93" s="1517"/>
      <c r="Q93" s="1518"/>
      <c r="R93" s="1518"/>
      <c r="S93" s="1518"/>
      <c r="T93" s="1518"/>
      <c r="U93" s="1518"/>
      <c r="V93" s="1518"/>
      <c r="W93" s="1518"/>
      <c r="X93" s="1518"/>
      <c r="Y93" s="1518"/>
      <c r="Z93" s="1518"/>
    </row>
    <row r="94" spans="1:26" ht="14.25" customHeight="1">
      <c r="A94" s="1515"/>
      <c r="B94" s="1517"/>
      <c r="C94" s="1517"/>
      <c r="D94" s="1517"/>
      <c r="E94" s="1517"/>
      <c r="F94" s="1573"/>
      <c r="G94" s="1517"/>
      <c r="H94" s="1517"/>
      <c r="I94" s="1517"/>
      <c r="J94" s="1517"/>
      <c r="K94" s="1517"/>
      <c r="L94" s="1517"/>
      <c r="M94" s="1517"/>
      <c r="N94" s="1517"/>
      <c r="O94" s="1517"/>
      <c r="P94" s="1517"/>
      <c r="Q94" s="1518"/>
      <c r="R94" s="1518"/>
      <c r="S94" s="1518"/>
      <c r="T94" s="1518"/>
      <c r="U94" s="1518"/>
      <c r="V94" s="1518"/>
      <c r="W94" s="1518"/>
      <c r="X94" s="1518"/>
      <c r="Y94" s="1518"/>
      <c r="Z94" s="1518"/>
    </row>
    <row r="95" spans="1:26" ht="14.25" customHeight="1">
      <c r="A95" s="1515"/>
      <c r="B95" s="1517"/>
      <c r="C95" s="1517"/>
      <c r="D95" s="1517"/>
      <c r="E95" s="1517"/>
      <c r="F95" s="1573"/>
      <c r="G95" s="1517"/>
      <c r="H95" s="1517"/>
      <c r="I95" s="1517"/>
      <c r="J95" s="1517"/>
      <c r="K95" s="1517"/>
      <c r="L95" s="1517"/>
      <c r="M95" s="1517"/>
      <c r="N95" s="1517"/>
      <c r="O95" s="1517"/>
      <c r="P95" s="1517"/>
      <c r="Q95" s="1518"/>
      <c r="R95" s="1518"/>
      <c r="S95" s="1518"/>
      <c r="T95" s="1518"/>
      <c r="U95" s="1518"/>
      <c r="V95" s="1518"/>
      <c r="W95" s="1518"/>
      <c r="X95" s="1518"/>
      <c r="Y95" s="1518"/>
      <c r="Z95" s="1518"/>
    </row>
    <row r="96" spans="1:26" ht="14.25" customHeight="1">
      <c r="A96" s="1515"/>
      <c r="B96" s="1517"/>
      <c r="C96" s="1517"/>
      <c r="D96" s="1517"/>
      <c r="E96" s="1517"/>
      <c r="F96" s="1573"/>
      <c r="G96" s="1517"/>
      <c r="H96" s="1517"/>
      <c r="I96" s="1517"/>
      <c r="J96" s="1517"/>
      <c r="K96" s="1517"/>
      <c r="L96" s="1517"/>
      <c r="M96" s="1517"/>
      <c r="N96" s="1517"/>
      <c r="O96" s="1517"/>
      <c r="P96" s="1517"/>
      <c r="Q96" s="1518"/>
      <c r="R96" s="1518"/>
      <c r="S96" s="1518"/>
      <c r="T96" s="1518"/>
      <c r="U96" s="1518"/>
      <c r="V96" s="1518"/>
      <c r="W96" s="1518"/>
      <c r="X96" s="1518"/>
      <c r="Y96" s="1518"/>
      <c r="Z96" s="1518"/>
    </row>
    <row r="97" spans="1:26" ht="14.25" customHeight="1">
      <c r="A97" s="1515"/>
      <c r="B97" s="1517"/>
      <c r="C97" s="1517"/>
      <c r="D97" s="1517"/>
      <c r="E97" s="1517"/>
      <c r="F97" s="1573"/>
      <c r="G97" s="1517"/>
      <c r="H97" s="1517"/>
      <c r="I97" s="1517"/>
      <c r="J97" s="1517"/>
      <c r="K97" s="1517"/>
      <c r="L97" s="1517"/>
      <c r="M97" s="1517"/>
      <c r="N97" s="1517"/>
      <c r="O97" s="1517"/>
      <c r="P97" s="1517"/>
      <c r="Q97" s="1518"/>
      <c r="R97" s="1518"/>
      <c r="S97" s="1518"/>
      <c r="T97" s="1518"/>
      <c r="U97" s="1518"/>
      <c r="V97" s="1518"/>
      <c r="W97" s="1518"/>
      <c r="X97" s="1518"/>
      <c r="Y97" s="1518"/>
      <c r="Z97" s="1518"/>
    </row>
    <row r="98" spans="1:26" ht="14.25" customHeight="1">
      <c r="A98" s="1515"/>
      <c r="B98" s="1517"/>
      <c r="C98" s="1517"/>
      <c r="D98" s="1517"/>
      <c r="E98" s="1517"/>
      <c r="F98" s="1573"/>
      <c r="G98" s="1517"/>
      <c r="H98" s="1517"/>
      <c r="I98" s="1517"/>
      <c r="J98" s="1517"/>
      <c r="K98" s="1517"/>
      <c r="L98" s="1517"/>
      <c r="M98" s="1517"/>
      <c r="N98" s="1517"/>
      <c r="O98" s="1517"/>
      <c r="P98" s="1517"/>
      <c r="Q98" s="1518"/>
      <c r="R98" s="1518"/>
      <c r="S98" s="1518"/>
      <c r="T98" s="1518"/>
      <c r="U98" s="1518"/>
      <c r="V98" s="1518"/>
      <c r="W98" s="1518"/>
      <c r="X98" s="1518"/>
      <c r="Y98" s="1518"/>
      <c r="Z98" s="1518"/>
    </row>
    <row r="99" spans="1:26" ht="14.25" customHeight="1">
      <c r="A99" s="1515"/>
      <c r="B99" s="1517"/>
      <c r="C99" s="1517"/>
      <c r="D99" s="1517"/>
      <c r="E99" s="1517"/>
      <c r="F99" s="1573"/>
      <c r="G99" s="1517"/>
      <c r="H99" s="1517"/>
      <c r="I99" s="1517"/>
      <c r="J99" s="1517"/>
      <c r="K99" s="1517"/>
      <c r="L99" s="1517"/>
      <c r="M99" s="1517"/>
      <c r="N99" s="1517"/>
      <c r="O99" s="1517"/>
      <c r="P99" s="1517"/>
      <c r="Q99" s="1518"/>
      <c r="R99" s="1518"/>
      <c r="S99" s="1518"/>
      <c r="T99" s="1518"/>
      <c r="U99" s="1518"/>
      <c r="V99" s="1518"/>
      <c r="W99" s="1518"/>
      <c r="X99" s="1518"/>
      <c r="Y99" s="1518"/>
      <c r="Z99" s="1518"/>
    </row>
    <row r="100" spans="1:26" ht="14.25" customHeight="1">
      <c r="A100" s="1515"/>
      <c r="B100" s="1517"/>
      <c r="C100" s="1517"/>
      <c r="D100" s="1517"/>
      <c r="E100" s="1517"/>
      <c r="F100" s="1573"/>
      <c r="G100" s="1517"/>
      <c r="H100" s="1517"/>
      <c r="I100" s="1517"/>
      <c r="J100" s="1517"/>
      <c r="K100" s="1517"/>
      <c r="L100" s="1517"/>
      <c r="M100" s="1517"/>
      <c r="N100" s="1517"/>
      <c r="O100" s="1517"/>
      <c r="P100" s="1517"/>
      <c r="Q100" s="1518"/>
      <c r="R100" s="1518"/>
      <c r="S100" s="1518"/>
      <c r="T100" s="1518"/>
      <c r="U100" s="1518"/>
      <c r="V100" s="1518"/>
      <c r="W100" s="1518"/>
      <c r="X100" s="1518"/>
      <c r="Y100" s="1518"/>
      <c r="Z100" s="1518"/>
    </row>
    <row r="101" spans="1:26" ht="14.25" customHeight="1">
      <c r="A101" s="1515"/>
      <c r="B101" s="1517"/>
      <c r="C101" s="1517"/>
      <c r="D101" s="1517"/>
      <c r="E101" s="1517"/>
      <c r="F101" s="1573"/>
      <c r="G101" s="1517"/>
      <c r="H101" s="1517"/>
      <c r="I101" s="1517"/>
      <c r="J101" s="1517"/>
      <c r="K101" s="1517"/>
      <c r="L101" s="1517"/>
      <c r="M101" s="1517"/>
      <c r="N101" s="1517"/>
      <c r="O101" s="1517"/>
      <c r="P101" s="1517"/>
      <c r="Q101" s="1518"/>
      <c r="R101" s="1518"/>
      <c r="S101" s="1518"/>
      <c r="T101" s="1518"/>
      <c r="U101" s="1518"/>
      <c r="V101" s="1518"/>
      <c r="W101" s="1518"/>
      <c r="X101" s="1518"/>
      <c r="Y101" s="1518"/>
      <c r="Z101" s="1518"/>
    </row>
    <row r="102" spans="1:26" ht="14.25" customHeight="1">
      <c r="A102" s="1515"/>
      <c r="B102" s="1517"/>
      <c r="C102" s="1517"/>
      <c r="D102" s="1517"/>
      <c r="E102" s="1517"/>
      <c r="F102" s="1573"/>
      <c r="G102" s="1517"/>
      <c r="H102" s="1517"/>
      <c r="I102" s="1517"/>
      <c r="J102" s="1517"/>
      <c r="K102" s="1517"/>
      <c r="L102" s="1517"/>
      <c r="M102" s="1517"/>
      <c r="N102" s="1517"/>
      <c r="O102" s="1517"/>
      <c r="P102" s="1517"/>
      <c r="Q102" s="1518"/>
      <c r="R102" s="1518"/>
      <c r="S102" s="1518"/>
      <c r="T102" s="1518"/>
      <c r="U102" s="1518"/>
      <c r="V102" s="1518"/>
      <c r="W102" s="1518"/>
      <c r="X102" s="1518"/>
      <c r="Y102" s="1518"/>
      <c r="Z102" s="1518"/>
    </row>
    <row r="103" spans="1:26" ht="14.25" customHeight="1">
      <c r="A103" s="1515"/>
      <c r="B103" s="1517"/>
      <c r="C103" s="1517"/>
      <c r="D103" s="1517"/>
      <c r="E103" s="1517"/>
      <c r="F103" s="1573"/>
      <c r="G103" s="1517"/>
      <c r="H103" s="1517"/>
      <c r="I103" s="1517"/>
      <c r="J103" s="1517"/>
      <c r="K103" s="1517"/>
      <c r="L103" s="1517"/>
      <c r="M103" s="1517"/>
      <c r="N103" s="1517"/>
      <c r="O103" s="1517"/>
      <c r="P103" s="1517"/>
      <c r="Q103" s="1518"/>
      <c r="R103" s="1518"/>
      <c r="S103" s="1518"/>
      <c r="T103" s="1518"/>
      <c r="U103" s="1518"/>
      <c r="V103" s="1518"/>
      <c r="W103" s="1518"/>
      <c r="X103" s="1518"/>
      <c r="Y103" s="1518"/>
      <c r="Z103" s="1518"/>
    </row>
    <row r="104" spans="1:26" ht="14.25" customHeight="1">
      <c r="A104" s="1515"/>
      <c r="B104" s="1517"/>
      <c r="C104" s="1517"/>
      <c r="D104" s="1517"/>
      <c r="E104" s="1517"/>
      <c r="F104" s="1573"/>
      <c r="G104" s="1517"/>
      <c r="H104" s="1517"/>
      <c r="I104" s="1517"/>
      <c r="J104" s="1517"/>
      <c r="K104" s="1517"/>
      <c r="L104" s="1517"/>
      <c r="M104" s="1517"/>
      <c r="N104" s="1517"/>
      <c r="O104" s="1517"/>
      <c r="P104" s="1517"/>
      <c r="Q104" s="1518"/>
      <c r="R104" s="1518"/>
      <c r="S104" s="1518"/>
      <c r="T104" s="1518"/>
      <c r="U104" s="1518"/>
      <c r="V104" s="1518"/>
      <c r="W104" s="1518"/>
      <c r="X104" s="1518"/>
      <c r="Y104" s="1518"/>
      <c r="Z104" s="1518"/>
    </row>
    <row r="105" spans="1:26" ht="14.25" customHeight="1">
      <c r="A105" s="1515"/>
      <c r="B105" s="1517"/>
      <c r="C105" s="1517"/>
      <c r="D105" s="1517"/>
      <c r="E105" s="1517"/>
      <c r="F105" s="1573"/>
      <c r="G105" s="1517"/>
      <c r="H105" s="1517"/>
      <c r="I105" s="1517"/>
      <c r="J105" s="1517"/>
      <c r="K105" s="1517"/>
      <c r="L105" s="1572"/>
      <c r="M105" s="1572"/>
      <c r="N105" s="1572"/>
      <c r="O105" s="1572"/>
      <c r="P105" s="1572"/>
      <c r="Q105" s="1518"/>
      <c r="R105" s="1518"/>
      <c r="S105" s="1518"/>
      <c r="T105" s="1518"/>
      <c r="U105" s="1518"/>
      <c r="V105" s="1518"/>
      <c r="W105" s="1518"/>
      <c r="X105" s="1518"/>
      <c r="Y105" s="1518"/>
      <c r="Z105" s="1518"/>
    </row>
    <row r="106" spans="1:26" ht="14.25" customHeight="1">
      <c r="A106" s="1515"/>
      <c r="B106" s="1517"/>
      <c r="C106" s="1517"/>
      <c r="D106" s="1517"/>
      <c r="E106" s="1517"/>
      <c r="F106" s="1573"/>
      <c r="G106" s="1517"/>
      <c r="H106" s="1517"/>
      <c r="I106" s="1517"/>
      <c r="J106" s="1517"/>
      <c r="K106" s="1517"/>
      <c r="L106" s="1572"/>
      <c r="M106" s="1572"/>
      <c r="N106" s="1572"/>
      <c r="O106" s="1572"/>
      <c r="P106" s="1572"/>
      <c r="Q106" s="1518"/>
      <c r="R106" s="1518"/>
      <c r="S106" s="1518"/>
      <c r="T106" s="1518"/>
      <c r="U106" s="1518"/>
      <c r="V106" s="1518"/>
      <c r="W106" s="1518"/>
      <c r="X106" s="1518"/>
      <c r="Y106" s="1518"/>
      <c r="Z106" s="1518"/>
    </row>
    <row r="107" spans="1:26" ht="14.25" customHeight="1">
      <c r="A107" s="1515"/>
      <c r="B107" s="1517"/>
      <c r="C107" s="1517"/>
      <c r="D107" s="1517"/>
      <c r="E107" s="1517"/>
      <c r="F107" s="1573"/>
      <c r="G107" s="1517"/>
      <c r="H107" s="1517"/>
      <c r="I107" s="1517"/>
      <c r="J107" s="1517"/>
      <c r="K107" s="1517"/>
      <c r="L107" s="1572"/>
      <c r="M107" s="1572"/>
      <c r="N107" s="1572"/>
      <c r="O107" s="1572"/>
      <c r="P107" s="1572"/>
      <c r="Q107" s="1518"/>
      <c r="R107" s="1518"/>
      <c r="S107" s="1518"/>
      <c r="T107" s="1518"/>
      <c r="U107" s="1518"/>
      <c r="V107" s="1518"/>
      <c r="W107" s="1518"/>
      <c r="X107" s="1518"/>
      <c r="Y107" s="1518"/>
      <c r="Z107" s="1518"/>
    </row>
    <row r="108" spans="1:26" ht="14.25" customHeight="1">
      <c r="A108" s="1515"/>
      <c r="B108" s="1517"/>
      <c r="C108" s="1517"/>
      <c r="D108" s="1517"/>
      <c r="E108" s="1517"/>
      <c r="F108" s="1573"/>
      <c r="G108" s="1517"/>
      <c r="H108" s="1517"/>
      <c r="I108" s="1517"/>
      <c r="J108" s="1517"/>
      <c r="K108" s="1517"/>
      <c r="L108" s="1572"/>
      <c r="M108" s="1572"/>
      <c r="N108" s="1572"/>
      <c r="O108" s="1572"/>
      <c r="P108" s="1572"/>
      <c r="Q108" s="1518"/>
      <c r="R108" s="1518"/>
      <c r="S108" s="1518"/>
      <c r="T108" s="1518"/>
      <c r="U108" s="1518"/>
      <c r="V108" s="1518"/>
      <c r="W108" s="1518"/>
      <c r="X108" s="1518"/>
      <c r="Y108" s="1518"/>
      <c r="Z108" s="1518"/>
    </row>
    <row r="109" spans="1:26" ht="14.25" customHeight="1">
      <c r="A109" s="1515"/>
      <c r="B109" s="1517"/>
      <c r="C109" s="1517"/>
      <c r="D109" s="1517"/>
      <c r="E109" s="1517"/>
      <c r="F109" s="1573"/>
      <c r="G109" s="1517"/>
      <c r="H109" s="1517"/>
      <c r="I109" s="1517"/>
      <c r="J109" s="1517"/>
      <c r="K109" s="1517"/>
      <c r="L109" s="1572"/>
      <c r="M109" s="1572"/>
      <c r="N109" s="1572"/>
      <c r="O109" s="1572"/>
      <c r="P109" s="1572"/>
      <c r="Q109" s="1518"/>
      <c r="R109" s="1518"/>
      <c r="S109" s="1518"/>
      <c r="T109" s="1518"/>
      <c r="U109" s="1518"/>
      <c r="V109" s="1518"/>
      <c r="W109" s="1518"/>
      <c r="X109" s="1518"/>
      <c r="Y109" s="1518"/>
      <c r="Z109" s="1518"/>
    </row>
    <row r="110" spans="1:26" ht="14.25" customHeight="1">
      <c r="A110" s="1515"/>
      <c r="B110" s="1517"/>
      <c r="C110" s="1517"/>
      <c r="D110" s="1517"/>
      <c r="E110" s="1517"/>
      <c r="F110" s="1573"/>
      <c r="G110" s="1517"/>
      <c r="H110" s="1517"/>
      <c r="I110" s="1517"/>
      <c r="J110" s="1517"/>
      <c r="K110" s="1517"/>
      <c r="L110" s="1572"/>
      <c r="M110" s="1572"/>
      <c r="N110" s="1572"/>
      <c r="O110" s="1572"/>
      <c r="P110" s="1572"/>
      <c r="Q110" s="1518"/>
      <c r="R110" s="1518"/>
      <c r="S110" s="1518"/>
      <c r="T110" s="1518"/>
      <c r="U110" s="1518"/>
      <c r="V110" s="1518"/>
      <c r="W110" s="1518"/>
      <c r="X110" s="1518"/>
      <c r="Y110" s="1518"/>
      <c r="Z110" s="1518"/>
    </row>
    <row r="111" spans="1:26" ht="14.25" customHeight="1">
      <c r="A111" s="1515"/>
      <c r="B111" s="1517"/>
      <c r="C111" s="1517"/>
      <c r="D111" s="1517"/>
      <c r="E111" s="1517"/>
      <c r="F111" s="1573"/>
      <c r="G111" s="1517"/>
      <c r="H111" s="1517"/>
      <c r="I111" s="1517"/>
      <c r="J111" s="1517"/>
      <c r="K111" s="1517"/>
      <c r="L111" s="1572"/>
      <c r="M111" s="1572"/>
      <c r="N111" s="1572"/>
      <c r="O111" s="1572"/>
      <c r="P111" s="1572"/>
      <c r="Q111" s="1518"/>
      <c r="R111" s="1518"/>
      <c r="S111" s="1518"/>
      <c r="T111" s="1518"/>
      <c r="U111" s="1518"/>
      <c r="V111" s="1518"/>
      <c r="W111" s="1518"/>
      <c r="X111" s="1518"/>
      <c r="Y111" s="1518"/>
      <c r="Z111" s="1518"/>
    </row>
    <row r="112" spans="1:26" ht="14.25" customHeight="1">
      <c r="A112" s="1515"/>
      <c r="B112" s="1517"/>
      <c r="C112" s="1517"/>
      <c r="D112" s="1517"/>
      <c r="E112" s="1517"/>
      <c r="F112" s="1573"/>
      <c r="G112" s="1517"/>
      <c r="H112" s="1517"/>
      <c r="I112" s="1517"/>
      <c r="J112" s="1517"/>
      <c r="K112" s="1517"/>
      <c r="L112" s="1572"/>
      <c r="M112" s="1572"/>
      <c r="N112" s="1572"/>
      <c r="O112" s="1572"/>
      <c r="P112" s="1572"/>
      <c r="Q112" s="1518"/>
      <c r="R112" s="1518"/>
      <c r="S112" s="1518"/>
      <c r="T112" s="1518"/>
      <c r="U112" s="1518"/>
      <c r="V112" s="1518"/>
      <c r="W112" s="1518"/>
      <c r="X112" s="1518"/>
      <c r="Y112" s="1518"/>
      <c r="Z112" s="1518"/>
    </row>
    <row r="113" spans="1:26" ht="14.25" customHeight="1">
      <c r="A113" s="1529"/>
      <c r="B113" s="1662"/>
      <c r="C113" s="1662"/>
      <c r="D113" s="1662"/>
      <c r="E113" s="1662"/>
      <c r="F113" s="1663"/>
      <c r="G113" s="1662"/>
      <c r="H113" s="1662"/>
      <c r="I113" s="1662"/>
      <c r="J113" s="1662"/>
      <c r="K113" s="1518"/>
      <c r="L113" s="1518"/>
      <c r="M113" s="1662"/>
      <c r="N113" s="1518"/>
      <c r="O113" s="1518"/>
      <c r="P113" s="1518"/>
      <c r="Q113" s="1518"/>
      <c r="R113" s="1518"/>
      <c r="S113" s="1518"/>
      <c r="T113" s="1518"/>
      <c r="U113" s="1518"/>
      <c r="V113" s="1518"/>
      <c r="W113" s="1518"/>
      <c r="X113" s="1518"/>
      <c r="Y113" s="1518"/>
      <c r="Z113" s="1518"/>
    </row>
    <row r="114" spans="1:26" ht="14.25" customHeight="1">
      <c r="A114" s="1529"/>
      <c r="B114" s="1662"/>
      <c r="C114" s="1662"/>
      <c r="D114" s="1662"/>
      <c r="E114" s="1662"/>
      <c r="F114" s="1663"/>
      <c r="G114" s="1662"/>
      <c r="H114" s="1662"/>
      <c r="I114" s="1662"/>
      <c r="J114" s="1662"/>
      <c r="K114" s="1518"/>
      <c r="L114" s="1518"/>
      <c r="M114" s="1662"/>
      <c r="N114" s="1518"/>
      <c r="O114" s="1518"/>
      <c r="P114" s="1518"/>
      <c r="Q114" s="1518"/>
      <c r="R114" s="1518"/>
      <c r="S114" s="1518"/>
      <c r="T114" s="1518"/>
      <c r="U114" s="1518"/>
      <c r="V114" s="1518"/>
      <c r="W114" s="1518"/>
      <c r="X114" s="1518"/>
      <c r="Y114" s="1518"/>
      <c r="Z114" s="1518"/>
    </row>
    <row r="115" spans="1:26" ht="14.25" customHeight="1">
      <c r="A115" s="1529"/>
      <c r="B115" s="1662"/>
      <c r="C115" s="1662"/>
      <c r="D115" s="1662"/>
      <c r="E115" s="1662"/>
      <c r="F115" s="1663"/>
      <c r="G115" s="1662"/>
      <c r="H115" s="1662"/>
      <c r="I115" s="1662"/>
      <c r="J115" s="1662"/>
      <c r="K115" s="1518"/>
      <c r="L115" s="1518"/>
      <c r="M115" s="1662"/>
      <c r="N115" s="1518"/>
      <c r="O115" s="1518"/>
      <c r="P115" s="1518"/>
      <c r="Q115" s="1518"/>
      <c r="R115" s="1518"/>
      <c r="S115" s="1518"/>
      <c r="T115" s="1518"/>
      <c r="U115" s="1518"/>
      <c r="V115" s="1518"/>
      <c r="W115" s="1518"/>
      <c r="X115" s="1518"/>
      <c r="Y115" s="1518"/>
      <c r="Z115" s="1518"/>
    </row>
    <row r="116" spans="1:26" ht="14.25" customHeight="1">
      <c r="A116" s="1529"/>
      <c r="B116" s="1662"/>
      <c r="C116" s="1662"/>
      <c r="D116" s="1662"/>
      <c r="E116" s="1662"/>
      <c r="F116" s="1663"/>
      <c r="G116" s="1662"/>
      <c r="H116" s="1662"/>
      <c r="I116" s="1662"/>
      <c r="J116" s="1662"/>
      <c r="K116" s="1518"/>
      <c r="L116" s="1518"/>
      <c r="M116" s="1662"/>
      <c r="N116" s="1518"/>
      <c r="O116" s="1518"/>
      <c r="P116" s="1518"/>
      <c r="Q116" s="1518"/>
      <c r="R116" s="1518"/>
      <c r="S116" s="1518"/>
      <c r="T116" s="1518"/>
      <c r="U116" s="1518"/>
      <c r="V116" s="1518"/>
      <c r="W116" s="1518"/>
      <c r="X116" s="1518"/>
      <c r="Y116" s="1518"/>
      <c r="Z116" s="1518"/>
    </row>
    <row r="117" spans="1:26" ht="14.25" customHeight="1">
      <c r="A117" s="1529"/>
      <c r="B117" s="1662"/>
      <c r="C117" s="1662"/>
      <c r="D117" s="1662"/>
      <c r="E117" s="1662"/>
      <c r="F117" s="1663"/>
      <c r="G117" s="1662"/>
      <c r="H117" s="1662"/>
      <c r="I117" s="1662"/>
      <c r="J117" s="1662"/>
      <c r="K117" s="1518"/>
      <c r="L117" s="1518"/>
      <c r="M117" s="1662"/>
      <c r="N117" s="1518"/>
      <c r="O117" s="1518"/>
      <c r="P117" s="1518"/>
      <c r="Q117" s="1518"/>
      <c r="R117" s="1518"/>
      <c r="S117" s="1518"/>
      <c r="T117" s="1518"/>
      <c r="U117" s="1518"/>
      <c r="V117" s="1518"/>
      <c r="W117" s="1518"/>
      <c r="X117" s="1518"/>
      <c r="Y117" s="1518"/>
      <c r="Z117" s="1518"/>
    </row>
    <row r="118" spans="1:26" ht="14.25" customHeight="1">
      <c r="A118" s="1529"/>
      <c r="B118" s="1662"/>
      <c r="C118" s="1662"/>
      <c r="D118" s="1662"/>
      <c r="E118" s="1662"/>
      <c r="F118" s="1663"/>
      <c r="G118" s="1662"/>
      <c r="H118" s="1662"/>
      <c r="I118" s="1662"/>
      <c r="J118" s="1662"/>
      <c r="K118" s="1518"/>
      <c r="L118" s="1518"/>
      <c r="M118" s="1662"/>
      <c r="N118" s="1518"/>
      <c r="O118" s="1518"/>
      <c r="P118" s="1518"/>
      <c r="Q118" s="1518"/>
      <c r="R118" s="1518"/>
      <c r="S118" s="1518"/>
      <c r="T118" s="1518"/>
      <c r="U118" s="1518"/>
      <c r="V118" s="1518"/>
      <c r="W118" s="1518"/>
      <c r="X118" s="1518"/>
      <c r="Y118" s="1518"/>
      <c r="Z118" s="1518"/>
    </row>
    <row r="119" spans="1:26" ht="14.25" customHeight="1">
      <c r="A119" s="1529"/>
      <c r="B119" s="1662"/>
      <c r="C119" s="1662"/>
      <c r="D119" s="1662"/>
      <c r="E119" s="1662"/>
      <c r="F119" s="1663"/>
      <c r="G119" s="1662"/>
      <c r="H119" s="1662"/>
      <c r="I119" s="1662"/>
      <c r="J119" s="1662"/>
      <c r="K119" s="1518"/>
      <c r="L119" s="1518"/>
      <c r="M119" s="1662"/>
      <c r="N119" s="1518"/>
      <c r="O119" s="1518"/>
      <c r="P119" s="1518"/>
      <c r="Q119" s="1518"/>
      <c r="R119" s="1518"/>
      <c r="S119" s="1518"/>
      <c r="T119" s="1518"/>
      <c r="U119" s="1518"/>
      <c r="V119" s="1518"/>
      <c r="W119" s="1518"/>
      <c r="X119" s="1518"/>
      <c r="Y119" s="1518"/>
      <c r="Z119" s="1518"/>
    </row>
    <row r="120" spans="1:26" ht="14.25" customHeight="1">
      <c r="A120" s="1529"/>
      <c r="B120" s="1662"/>
      <c r="C120" s="1662"/>
      <c r="D120" s="1662"/>
      <c r="E120" s="1662"/>
      <c r="F120" s="1663"/>
      <c r="G120" s="1662"/>
      <c r="H120" s="1662"/>
      <c r="I120" s="1662"/>
      <c r="J120" s="1662"/>
      <c r="K120" s="1518"/>
      <c r="L120" s="1518"/>
      <c r="M120" s="1662"/>
      <c r="N120" s="1518"/>
      <c r="O120" s="1518"/>
      <c r="P120" s="1518"/>
      <c r="Q120" s="1518"/>
      <c r="R120" s="1518"/>
      <c r="S120" s="1518"/>
      <c r="T120" s="1518"/>
      <c r="U120" s="1518"/>
      <c r="V120" s="1518"/>
      <c r="W120" s="1518"/>
      <c r="X120" s="1518"/>
      <c r="Y120" s="1518"/>
      <c r="Z120" s="1518"/>
    </row>
    <row r="121" spans="1:26" ht="14.25" customHeight="1">
      <c r="A121" s="1529"/>
      <c r="B121" s="1662"/>
      <c r="C121" s="1662"/>
      <c r="D121" s="1662"/>
      <c r="E121" s="1662"/>
      <c r="F121" s="1663"/>
      <c r="G121" s="1662"/>
      <c r="H121" s="1662"/>
      <c r="I121" s="1662"/>
      <c r="J121" s="1662"/>
      <c r="K121" s="1518"/>
      <c r="L121" s="1518"/>
      <c r="M121" s="1662"/>
      <c r="N121" s="1518"/>
      <c r="O121" s="1518"/>
      <c r="P121" s="1518"/>
      <c r="Q121" s="1518"/>
      <c r="R121" s="1518"/>
      <c r="S121" s="1518"/>
      <c r="T121" s="1518"/>
      <c r="U121" s="1518"/>
      <c r="V121" s="1518"/>
      <c r="W121" s="1518"/>
      <c r="X121" s="1518"/>
      <c r="Y121" s="1518"/>
      <c r="Z121" s="1518"/>
    </row>
    <row r="122" spans="1:26" ht="14.25" customHeight="1">
      <c r="A122" s="1529"/>
      <c r="B122" s="1662"/>
      <c r="C122" s="1662"/>
      <c r="D122" s="1662"/>
      <c r="E122" s="1662"/>
      <c r="F122" s="1663"/>
      <c r="G122" s="1662"/>
      <c r="H122" s="1662"/>
      <c r="I122" s="1662"/>
      <c r="J122" s="1662"/>
      <c r="K122" s="1518"/>
      <c r="L122" s="1518"/>
      <c r="M122" s="1662"/>
      <c r="N122" s="1518"/>
      <c r="O122" s="1518"/>
      <c r="P122" s="1518"/>
      <c r="Q122" s="1518"/>
      <c r="R122" s="1518"/>
      <c r="S122" s="1518"/>
      <c r="T122" s="1518"/>
      <c r="U122" s="1518"/>
      <c r="V122" s="1518"/>
      <c r="W122" s="1518"/>
      <c r="X122" s="1518"/>
      <c r="Y122" s="1518"/>
      <c r="Z122" s="1518"/>
    </row>
    <row r="123" spans="1:26" ht="14.25" customHeight="1">
      <c r="A123" s="1529"/>
      <c r="B123" s="1662"/>
      <c r="C123" s="1662"/>
      <c r="D123" s="1662"/>
      <c r="E123" s="1662"/>
      <c r="F123" s="1663"/>
      <c r="G123" s="1662"/>
      <c r="H123" s="1662"/>
      <c r="I123" s="1662"/>
      <c r="J123" s="1662"/>
      <c r="K123" s="1518"/>
      <c r="L123" s="1518"/>
      <c r="M123" s="1662"/>
      <c r="N123" s="1518"/>
      <c r="O123" s="1518"/>
      <c r="P123" s="1518"/>
      <c r="Q123" s="1518"/>
      <c r="R123" s="1518"/>
      <c r="S123" s="1518"/>
      <c r="T123" s="1518"/>
      <c r="U123" s="1518"/>
      <c r="V123" s="1518"/>
      <c r="W123" s="1518"/>
      <c r="X123" s="1518"/>
      <c r="Y123" s="1518"/>
      <c r="Z123" s="1518"/>
    </row>
    <row r="124" spans="1:26" ht="14.25" customHeight="1">
      <c r="A124" s="1529"/>
      <c r="B124" s="1662"/>
      <c r="C124" s="1662"/>
      <c r="D124" s="1662"/>
      <c r="E124" s="1662"/>
      <c r="F124" s="1663"/>
      <c r="G124" s="1662"/>
      <c r="H124" s="1662"/>
      <c r="I124" s="1662"/>
      <c r="J124" s="1662"/>
      <c r="K124" s="1518"/>
      <c r="L124" s="1518"/>
      <c r="M124" s="1662"/>
      <c r="N124" s="1518"/>
      <c r="O124" s="1518"/>
      <c r="P124" s="1518"/>
      <c r="Q124" s="1518"/>
      <c r="R124" s="1518"/>
      <c r="S124" s="1518"/>
      <c r="T124" s="1518"/>
      <c r="U124" s="1518"/>
      <c r="V124" s="1518"/>
      <c r="W124" s="1518"/>
      <c r="X124" s="1518"/>
      <c r="Y124" s="1518"/>
      <c r="Z124" s="1518"/>
    </row>
    <row r="125" spans="1:26" ht="14.25" customHeight="1">
      <c r="A125" s="1529"/>
      <c r="B125" s="1662"/>
      <c r="C125" s="1662"/>
      <c r="D125" s="1662"/>
      <c r="E125" s="1662"/>
      <c r="F125" s="1663"/>
      <c r="G125" s="1662"/>
      <c r="H125" s="1662"/>
      <c r="I125" s="1662"/>
      <c r="J125" s="1662"/>
      <c r="K125" s="1518"/>
      <c r="L125" s="1518"/>
      <c r="M125" s="1662"/>
      <c r="N125" s="1518"/>
      <c r="O125" s="1518"/>
      <c r="P125" s="1518"/>
      <c r="Q125" s="1518"/>
      <c r="R125" s="1518"/>
      <c r="S125" s="1518"/>
      <c r="T125" s="1518"/>
      <c r="U125" s="1518"/>
      <c r="V125" s="1518"/>
      <c r="W125" s="1518"/>
      <c r="X125" s="1518"/>
      <c r="Y125" s="1518"/>
      <c r="Z125" s="1518"/>
    </row>
    <row r="126" spans="1:26" ht="14.25" customHeight="1">
      <c r="A126" s="1529"/>
      <c r="B126" s="1662"/>
      <c r="C126" s="1662"/>
      <c r="D126" s="1662"/>
      <c r="E126" s="1662"/>
      <c r="F126" s="1663"/>
      <c r="G126" s="1662"/>
      <c r="H126" s="1662"/>
      <c r="I126" s="1662"/>
      <c r="J126" s="1662"/>
      <c r="K126" s="1518"/>
      <c r="L126" s="1518"/>
      <c r="M126" s="1662"/>
      <c r="N126" s="1518"/>
      <c r="O126" s="1518"/>
      <c r="P126" s="1518"/>
      <c r="Q126" s="1518"/>
      <c r="R126" s="1518"/>
      <c r="S126" s="1518"/>
      <c r="T126" s="1518"/>
      <c r="U126" s="1518"/>
      <c r="V126" s="1518"/>
      <c r="W126" s="1518"/>
      <c r="X126" s="1518"/>
      <c r="Y126" s="1518"/>
      <c r="Z126" s="1518"/>
    </row>
    <row r="127" spans="1:26" ht="14.25" customHeight="1">
      <c r="A127" s="1529"/>
      <c r="B127" s="1662"/>
      <c r="C127" s="1662"/>
      <c r="D127" s="1662"/>
      <c r="E127" s="1662"/>
      <c r="F127" s="1663"/>
      <c r="G127" s="1662"/>
      <c r="H127" s="1662"/>
      <c r="I127" s="1662"/>
      <c r="J127" s="1662"/>
      <c r="K127" s="1518"/>
      <c r="L127" s="1518"/>
      <c r="M127" s="1662"/>
      <c r="N127" s="1518"/>
      <c r="O127" s="1518"/>
      <c r="P127" s="1518"/>
      <c r="Q127" s="1518"/>
      <c r="R127" s="1518"/>
      <c r="S127" s="1518"/>
      <c r="T127" s="1518"/>
      <c r="U127" s="1518"/>
      <c r="V127" s="1518"/>
      <c r="W127" s="1518"/>
      <c r="X127" s="1518"/>
      <c r="Y127" s="1518"/>
      <c r="Z127" s="1518"/>
    </row>
    <row r="128" spans="1:26" ht="14.25" customHeight="1">
      <c r="A128" s="1529"/>
      <c r="B128" s="1662"/>
      <c r="C128" s="1662"/>
      <c r="D128" s="1662"/>
      <c r="E128" s="1662"/>
      <c r="F128" s="1663"/>
      <c r="G128" s="1662"/>
      <c r="H128" s="1662"/>
      <c r="I128" s="1662"/>
      <c r="J128" s="1662"/>
      <c r="K128" s="1518"/>
      <c r="L128" s="1518"/>
      <c r="M128" s="1662"/>
      <c r="N128" s="1518"/>
      <c r="O128" s="1518"/>
      <c r="P128" s="1518"/>
      <c r="Q128" s="1518"/>
      <c r="R128" s="1518"/>
      <c r="S128" s="1518"/>
      <c r="T128" s="1518"/>
      <c r="U128" s="1518"/>
      <c r="V128" s="1518"/>
      <c r="W128" s="1518"/>
      <c r="X128" s="1518"/>
      <c r="Y128" s="1518"/>
      <c r="Z128" s="1518"/>
    </row>
    <row r="129" spans="1:26" ht="14.25" customHeight="1">
      <c r="A129" s="1529"/>
      <c r="B129" s="1662"/>
      <c r="C129" s="1662"/>
      <c r="D129" s="1662"/>
      <c r="E129" s="1662"/>
      <c r="F129" s="1663"/>
      <c r="G129" s="1662"/>
      <c r="H129" s="1662"/>
      <c r="I129" s="1662"/>
      <c r="J129" s="1662"/>
      <c r="K129" s="1518"/>
      <c r="L129" s="1518"/>
      <c r="M129" s="1662"/>
      <c r="N129" s="1518"/>
      <c r="O129" s="1518"/>
      <c r="P129" s="1518"/>
      <c r="Q129" s="1518"/>
      <c r="R129" s="1518"/>
      <c r="S129" s="1518"/>
      <c r="T129" s="1518"/>
      <c r="U129" s="1518"/>
      <c r="V129" s="1518"/>
      <c r="W129" s="1518"/>
      <c r="X129" s="1518"/>
      <c r="Y129" s="1518"/>
      <c r="Z129" s="1518"/>
    </row>
    <row r="130" spans="1:26" ht="14.25" customHeight="1">
      <c r="A130" s="1529"/>
      <c r="B130" s="1662"/>
      <c r="C130" s="1662"/>
      <c r="D130" s="1662"/>
      <c r="E130" s="1662"/>
      <c r="F130" s="1663"/>
      <c r="G130" s="1662"/>
      <c r="H130" s="1662"/>
      <c r="I130" s="1662"/>
      <c r="J130" s="1662"/>
      <c r="K130" s="1518"/>
      <c r="L130" s="1518"/>
      <c r="M130" s="1662"/>
      <c r="N130" s="1518"/>
      <c r="O130" s="1518"/>
      <c r="P130" s="1518"/>
      <c r="Q130" s="1518"/>
      <c r="R130" s="1518"/>
      <c r="S130" s="1518"/>
      <c r="T130" s="1518"/>
      <c r="U130" s="1518"/>
      <c r="V130" s="1518"/>
      <c r="W130" s="1518"/>
      <c r="X130" s="1518"/>
      <c r="Y130" s="1518"/>
      <c r="Z130" s="1518"/>
    </row>
    <row r="131" spans="1:26" ht="14.25" customHeight="1">
      <c r="A131" s="1529"/>
      <c r="B131" s="1662"/>
      <c r="C131" s="1662"/>
      <c r="D131" s="1662"/>
      <c r="E131" s="1662"/>
      <c r="F131" s="1663"/>
      <c r="G131" s="1662"/>
      <c r="H131" s="1662"/>
      <c r="I131" s="1662"/>
      <c r="J131" s="1662"/>
      <c r="K131" s="1518"/>
      <c r="L131" s="1518"/>
      <c r="M131" s="1662"/>
      <c r="N131" s="1518"/>
      <c r="O131" s="1518"/>
      <c r="P131" s="1518"/>
      <c r="Q131" s="1518"/>
      <c r="R131" s="1518"/>
      <c r="S131" s="1518"/>
      <c r="T131" s="1518"/>
      <c r="U131" s="1518"/>
      <c r="V131" s="1518"/>
      <c r="W131" s="1518"/>
      <c r="X131" s="1518"/>
      <c r="Y131" s="1518"/>
      <c r="Z131" s="1518"/>
    </row>
    <row r="132" spans="1:26" ht="14.25" customHeight="1">
      <c r="A132" s="1529"/>
      <c r="B132" s="1662"/>
      <c r="C132" s="1662"/>
      <c r="D132" s="1662"/>
      <c r="E132" s="1662"/>
      <c r="F132" s="1663"/>
      <c r="G132" s="1662"/>
      <c r="H132" s="1662"/>
      <c r="I132" s="1662"/>
      <c r="J132" s="1662"/>
      <c r="K132" s="1518"/>
      <c r="L132" s="1518"/>
      <c r="M132" s="1662"/>
      <c r="N132" s="1518"/>
      <c r="O132" s="1518"/>
      <c r="P132" s="1518"/>
      <c r="Q132" s="1518"/>
      <c r="R132" s="1518"/>
      <c r="S132" s="1518"/>
      <c r="T132" s="1518"/>
      <c r="U132" s="1518"/>
      <c r="V132" s="1518"/>
      <c r="W132" s="1518"/>
      <c r="X132" s="1518"/>
      <c r="Y132" s="1518"/>
      <c r="Z132" s="1518"/>
    </row>
    <row r="133" spans="1:26" ht="14.25" customHeight="1">
      <c r="A133" s="1529"/>
      <c r="B133" s="1662"/>
      <c r="C133" s="1662"/>
      <c r="D133" s="1662"/>
      <c r="E133" s="1662"/>
      <c r="F133" s="1663"/>
      <c r="G133" s="1662"/>
      <c r="H133" s="1662"/>
      <c r="I133" s="1662"/>
      <c r="J133" s="1662"/>
      <c r="K133" s="1518"/>
      <c r="L133" s="1518"/>
      <c r="M133" s="1662"/>
      <c r="N133" s="1518"/>
      <c r="O133" s="1518"/>
      <c r="P133" s="1518"/>
      <c r="Q133" s="1518"/>
      <c r="R133" s="1518"/>
      <c r="S133" s="1518"/>
      <c r="T133" s="1518"/>
      <c r="U133" s="1518"/>
      <c r="V133" s="1518"/>
      <c r="W133" s="1518"/>
      <c r="X133" s="1518"/>
      <c r="Y133" s="1518"/>
      <c r="Z133" s="1518"/>
    </row>
    <row r="134" spans="1:26" ht="14.25" customHeight="1">
      <c r="A134" s="1529"/>
      <c r="B134" s="1662"/>
      <c r="C134" s="1662"/>
      <c r="D134" s="1662"/>
      <c r="E134" s="1662"/>
      <c r="F134" s="1663"/>
      <c r="G134" s="1662"/>
      <c r="H134" s="1662"/>
      <c r="I134" s="1662"/>
      <c r="J134" s="1662"/>
      <c r="K134" s="1518"/>
      <c r="L134" s="1518"/>
      <c r="M134" s="1662"/>
      <c r="N134" s="1518"/>
      <c r="O134" s="1518"/>
      <c r="P134" s="1518"/>
      <c r="Q134" s="1518"/>
      <c r="R134" s="1518"/>
      <c r="S134" s="1518"/>
      <c r="T134" s="1518"/>
      <c r="U134" s="1518"/>
      <c r="V134" s="1518"/>
      <c r="W134" s="1518"/>
      <c r="X134" s="1518"/>
      <c r="Y134" s="1518"/>
      <c r="Z134" s="1518"/>
    </row>
    <row r="135" spans="1:26" ht="14.25" customHeight="1">
      <c r="A135" s="1529"/>
      <c r="B135" s="1662"/>
      <c r="C135" s="1662"/>
      <c r="D135" s="1662"/>
      <c r="E135" s="1662"/>
      <c r="F135" s="1663"/>
      <c r="G135" s="1662"/>
      <c r="H135" s="1662"/>
      <c r="I135" s="1662"/>
      <c r="J135" s="1662"/>
      <c r="K135" s="1518"/>
      <c r="L135" s="1518"/>
      <c r="M135" s="1662"/>
      <c r="N135" s="1518"/>
      <c r="O135" s="1518"/>
      <c r="P135" s="1518"/>
      <c r="Q135" s="1518"/>
      <c r="R135" s="1518"/>
      <c r="S135" s="1518"/>
      <c r="T135" s="1518"/>
      <c r="U135" s="1518"/>
      <c r="V135" s="1518"/>
      <c r="W135" s="1518"/>
      <c r="X135" s="1518"/>
      <c r="Y135" s="1518"/>
      <c r="Z135" s="1518"/>
    </row>
    <row r="136" spans="1:26" ht="14.25" customHeight="1">
      <c r="A136" s="1529"/>
      <c r="B136" s="1662"/>
      <c r="C136" s="1662"/>
      <c r="D136" s="1662"/>
      <c r="E136" s="1662"/>
      <c r="F136" s="1663"/>
      <c r="G136" s="1662"/>
      <c r="H136" s="1662"/>
      <c r="I136" s="1662"/>
      <c r="J136" s="1662"/>
      <c r="K136" s="1518"/>
      <c r="L136" s="1518"/>
      <c r="M136" s="1662"/>
      <c r="N136" s="1518"/>
      <c r="O136" s="1518"/>
      <c r="P136" s="1518"/>
      <c r="Q136" s="1518"/>
      <c r="R136" s="1518"/>
      <c r="S136" s="1518"/>
      <c r="T136" s="1518"/>
      <c r="U136" s="1518"/>
      <c r="V136" s="1518"/>
      <c r="W136" s="1518"/>
      <c r="X136" s="1518"/>
      <c r="Y136" s="1518"/>
      <c r="Z136" s="1518"/>
    </row>
    <row r="137" spans="1:26" ht="14.25" customHeight="1">
      <c r="A137" s="1529"/>
      <c r="B137" s="1662"/>
      <c r="C137" s="1662"/>
      <c r="D137" s="1662"/>
      <c r="E137" s="1662"/>
      <c r="F137" s="1663"/>
      <c r="G137" s="1662"/>
      <c r="H137" s="1662"/>
      <c r="I137" s="1662"/>
      <c r="J137" s="1662"/>
      <c r="K137" s="1518"/>
      <c r="L137" s="1518"/>
      <c r="M137" s="1662"/>
      <c r="N137" s="1518"/>
      <c r="O137" s="1518"/>
      <c r="P137" s="1518"/>
      <c r="Q137" s="1518"/>
      <c r="R137" s="1518"/>
      <c r="S137" s="1518"/>
      <c r="T137" s="1518"/>
      <c r="U137" s="1518"/>
      <c r="V137" s="1518"/>
      <c r="W137" s="1518"/>
      <c r="X137" s="1518"/>
      <c r="Y137" s="1518"/>
      <c r="Z137" s="1518"/>
    </row>
    <row r="138" spans="1:26" ht="14.25" customHeight="1">
      <c r="A138" s="1529"/>
      <c r="B138" s="1662"/>
      <c r="C138" s="1662"/>
      <c r="D138" s="1662"/>
      <c r="E138" s="1662"/>
      <c r="F138" s="1663"/>
      <c r="G138" s="1662"/>
      <c r="H138" s="1662"/>
      <c r="I138" s="1662"/>
      <c r="J138" s="1662"/>
      <c r="K138" s="1518"/>
      <c r="L138" s="1518"/>
      <c r="M138" s="1662"/>
      <c r="N138" s="1518"/>
      <c r="O138" s="1518"/>
      <c r="P138" s="1518"/>
      <c r="Q138" s="1518"/>
      <c r="R138" s="1518"/>
      <c r="S138" s="1518"/>
      <c r="T138" s="1518"/>
      <c r="U138" s="1518"/>
      <c r="V138" s="1518"/>
      <c r="W138" s="1518"/>
      <c r="X138" s="1518"/>
      <c r="Y138" s="1518"/>
      <c r="Z138" s="1518"/>
    </row>
    <row r="139" spans="1:26" ht="14.25" customHeight="1">
      <c r="A139" s="1529"/>
      <c r="B139" s="1662"/>
      <c r="C139" s="1662"/>
      <c r="D139" s="1662"/>
      <c r="E139" s="1662"/>
      <c r="F139" s="1663"/>
      <c r="G139" s="1662"/>
      <c r="H139" s="1662"/>
      <c r="I139" s="1662"/>
      <c r="J139" s="1662"/>
      <c r="K139" s="1518"/>
      <c r="L139" s="1518"/>
      <c r="M139" s="1662"/>
      <c r="N139" s="1518"/>
      <c r="O139" s="1518"/>
      <c r="P139" s="1518"/>
      <c r="Q139" s="1518"/>
      <c r="R139" s="1518"/>
      <c r="S139" s="1518"/>
      <c r="T139" s="1518"/>
      <c r="U139" s="1518"/>
      <c r="V139" s="1518"/>
      <c r="W139" s="1518"/>
      <c r="X139" s="1518"/>
      <c r="Y139" s="1518"/>
      <c r="Z139" s="1518"/>
    </row>
    <row r="140" spans="1:26" ht="14.25" customHeight="1">
      <c r="A140" s="1529"/>
      <c r="B140" s="1662"/>
      <c r="C140" s="1662"/>
      <c r="D140" s="1662"/>
      <c r="E140" s="1662"/>
      <c r="F140" s="1663"/>
      <c r="G140" s="1662"/>
      <c r="H140" s="1662"/>
      <c r="I140" s="1662"/>
      <c r="J140" s="1662"/>
      <c r="K140" s="1518"/>
      <c r="L140" s="1518"/>
      <c r="M140" s="1662"/>
      <c r="N140" s="1518"/>
      <c r="O140" s="1518"/>
      <c r="P140" s="1518"/>
      <c r="Q140" s="1518"/>
      <c r="R140" s="1518"/>
      <c r="S140" s="1518"/>
      <c r="T140" s="1518"/>
      <c r="U140" s="1518"/>
      <c r="V140" s="1518"/>
      <c r="W140" s="1518"/>
      <c r="X140" s="1518"/>
      <c r="Y140" s="1518"/>
      <c r="Z140" s="1518"/>
    </row>
    <row r="141" spans="1:26" ht="14.25" customHeight="1">
      <c r="A141" s="1529"/>
      <c r="B141" s="1662"/>
      <c r="C141" s="1662"/>
      <c r="D141" s="1662"/>
      <c r="E141" s="1662"/>
      <c r="F141" s="1663"/>
      <c r="G141" s="1662"/>
      <c r="H141" s="1662"/>
      <c r="I141" s="1662"/>
      <c r="J141" s="1662"/>
      <c r="K141" s="1518"/>
      <c r="L141" s="1518"/>
      <c r="M141" s="1662"/>
      <c r="N141" s="1518"/>
      <c r="O141" s="1518"/>
      <c r="P141" s="1518"/>
      <c r="Q141" s="1518"/>
      <c r="R141" s="1518"/>
      <c r="S141" s="1518"/>
      <c r="T141" s="1518"/>
      <c r="U141" s="1518"/>
      <c r="V141" s="1518"/>
      <c r="W141" s="1518"/>
      <c r="X141" s="1518"/>
      <c r="Y141" s="1518"/>
      <c r="Z141" s="1518"/>
    </row>
    <row r="142" spans="1:26" ht="14.25" customHeight="1">
      <c r="A142" s="1529"/>
      <c r="B142" s="1662"/>
      <c r="C142" s="1662"/>
      <c r="D142" s="1662"/>
      <c r="E142" s="1662"/>
      <c r="F142" s="1663"/>
      <c r="G142" s="1662"/>
      <c r="H142" s="1662"/>
      <c r="I142" s="1662"/>
      <c r="J142" s="1662"/>
      <c r="K142" s="1518"/>
      <c r="L142" s="1518"/>
      <c r="M142" s="1662"/>
      <c r="N142" s="1518"/>
      <c r="O142" s="1518"/>
      <c r="P142" s="1518"/>
      <c r="Q142" s="1518"/>
      <c r="R142" s="1518"/>
      <c r="S142" s="1518"/>
      <c r="T142" s="1518"/>
      <c r="U142" s="1518"/>
      <c r="V142" s="1518"/>
      <c r="W142" s="1518"/>
      <c r="X142" s="1518"/>
      <c r="Y142" s="1518"/>
      <c r="Z142" s="1518"/>
    </row>
    <row r="143" spans="1:26" ht="14.25" customHeight="1">
      <c r="A143" s="1529"/>
      <c r="B143" s="1662"/>
      <c r="C143" s="1662"/>
      <c r="D143" s="1662"/>
      <c r="E143" s="1662"/>
      <c r="F143" s="1663"/>
      <c r="G143" s="1662"/>
      <c r="H143" s="1662"/>
      <c r="I143" s="1662"/>
      <c r="J143" s="1662"/>
      <c r="K143" s="1518"/>
      <c r="L143" s="1518"/>
      <c r="M143" s="1662"/>
      <c r="N143" s="1518"/>
      <c r="O143" s="1518"/>
      <c r="P143" s="1518"/>
      <c r="Q143" s="1518"/>
      <c r="R143" s="1518"/>
      <c r="S143" s="1518"/>
      <c r="T143" s="1518"/>
      <c r="U143" s="1518"/>
      <c r="V143" s="1518"/>
      <c r="W143" s="1518"/>
      <c r="X143" s="1518"/>
      <c r="Y143" s="1518"/>
      <c r="Z143" s="1518"/>
    </row>
    <row r="144" spans="1:26" ht="14.25" customHeight="1">
      <c r="A144" s="1529"/>
      <c r="B144" s="1662"/>
      <c r="C144" s="1662"/>
      <c r="D144" s="1662"/>
      <c r="E144" s="1662"/>
      <c r="F144" s="1663"/>
      <c r="G144" s="1662"/>
      <c r="H144" s="1662"/>
      <c r="I144" s="1662"/>
      <c r="J144" s="1662"/>
      <c r="K144" s="1518"/>
      <c r="L144" s="1518"/>
      <c r="M144" s="1662"/>
      <c r="N144" s="1518"/>
      <c r="O144" s="1518"/>
      <c r="P144" s="1518"/>
      <c r="Q144" s="1518"/>
      <c r="R144" s="1518"/>
      <c r="S144" s="1518"/>
      <c r="T144" s="1518"/>
      <c r="U144" s="1518"/>
      <c r="V144" s="1518"/>
      <c r="W144" s="1518"/>
      <c r="X144" s="1518"/>
      <c r="Y144" s="1518"/>
      <c r="Z144" s="1518"/>
    </row>
    <row r="145" spans="1:26" ht="14.25" customHeight="1">
      <c r="A145" s="1529"/>
      <c r="B145" s="1662"/>
      <c r="C145" s="1662"/>
      <c r="D145" s="1662"/>
      <c r="E145" s="1662"/>
      <c r="F145" s="1663"/>
      <c r="G145" s="1662"/>
      <c r="H145" s="1662"/>
      <c r="I145" s="1662"/>
      <c r="J145" s="1662"/>
      <c r="K145" s="1518"/>
      <c r="L145" s="1518"/>
      <c r="M145" s="1662"/>
      <c r="N145" s="1518"/>
      <c r="O145" s="1518"/>
      <c r="P145" s="1518"/>
      <c r="Q145" s="1518"/>
      <c r="R145" s="1518"/>
      <c r="S145" s="1518"/>
      <c r="T145" s="1518"/>
      <c r="U145" s="1518"/>
      <c r="V145" s="1518"/>
      <c r="W145" s="1518"/>
      <c r="X145" s="1518"/>
      <c r="Y145" s="1518"/>
      <c r="Z145" s="1518"/>
    </row>
    <row r="146" spans="1:26" ht="14.25" customHeight="1">
      <c r="A146" s="1529"/>
      <c r="B146" s="1662"/>
      <c r="C146" s="1662"/>
      <c r="D146" s="1662"/>
      <c r="E146" s="1662"/>
      <c r="F146" s="1663"/>
      <c r="G146" s="1662"/>
      <c r="H146" s="1662"/>
      <c r="I146" s="1662"/>
      <c r="J146" s="1662"/>
      <c r="K146" s="1518"/>
      <c r="L146" s="1518"/>
      <c r="M146" s="1662"/>
      <c r="N146" s="1518"/>
      <c r="O146" s="1518"/>
      <c r="P146" s="1518"/>
      <c r="Q146" s="1518"/>
      <c r="R146" s="1518"/>
      <c r="S146" s="1518"/>
      <c r="T146" s="1518"/>
      <c r="U146" s="1518"/>
      <c r="V146" s="1518"/>
      <c r="W146" s="1518"/>
      <c r="X146" s="1518"/>
      <c r="Y146" s="1518"/>
      <c r="Z146" s="1518"/>
    </row>
    <row r="147" spans="1:26" ht="14.25" customHeight="1">
      <c r="A147" s="1529"/>
      <c r="B147" s="1662"/>
      <c r="C147" s="1662"/>
      <c r="D147" s="1662"/>
      <c r="E147" s="1662"/>
      <c r="F147" s="1663"/>
      <c r="G147" s="1662"/>
      <c r="H147" s="1662"/>
      <c r="I147" s="1662"/>
      <c r="J147" s="1662"/>
      <c r="K147" s="1518"/>
      <c r="L147" s="1518"/>
      <c r="M147" s="1662"/>
      <c r="N147" s="1518"/>
      <c r="O147" s="1518"/>
      <c r="P147" s="1518"/>
      <c r="Q147" s="1518"/>
      <c r="R147" s="1518"/>
      <c r="S147" s="1518"/>
      <c r="T147" s="1518"/>
      <c r="U147" s="1518"/>
      <c r="V147" s="1518"/>
      <c r="W147" s="1518"/>
      <c r="X147" s="1518"/>
      <c r="Y147" s="1518"/>
      <c r="Z147" s="1518"/>
    </row>
    <row r="148" spans="1:26" ht="14.25" customHeight="1">
      <c r="A148" s="1529"/>
      <c r="B148" s="1662"/>
      <c r="C148" s="1662"/>
      <c r="D148" s="1662"/>
      <c r="E148" s="1662"/>
      <c r="F148" s="1663"/>
      <c r="G148" s="1662"/>
      <c r="H148" s="1662"/>
      <c r="I148" s="1662"/>
      <c r="J148" s="1662"/>
      <c r="K148" s="1518"/>
      <c r="L148" s="1518"/>
      <c r="M148" s="1662"/>
      <c r="N148" s="1518"/>
      <c r="O148" s="1518"/>
      <c r="P148" s="1518"/>
      <c r="Q148" s="1518"/>
      <c r="R148" s="1518"/>
      <c r="S148" s="1518"/>
      <c r="T148" s="1518"/>
      <c r="U148" s="1518"/>
      <c r="V148" s="1518"/>
      <c r="W148" s="1518"/>
      <c r="X148" s="1518"/>
      <c r="Y148" s="1518"/>
      <c r="Z148" s="1518"/>
    </row>
    <row r="149" spans="1:26" ht="14.25" customHeight="1">
      <c r="A149" s="1529"/>
      <c r="B149" s="1662"/>
      <c r="C149" s="1662"/>
      <c r="D149" s="1662"/>
      <c r="E149" s="1662"/>
      <c r="F149" s="1663"/>
      <c r="G149" s="1662"/>
      <c r="H149" s="1662"/>
      <c r="I149" s="1662"/>
      <c r="J149" s="1662"/>
      <c r="K149" s="1518"/>
      <c r="L149" s="1518"/>
      <c r="M149" s="1662"/>
      <c r="N149" s="1518"/>
      <c r="O149" s="1518"/>
      <c r="P149" s="1518"/>
      <c r="Q149" s="1518"/>
      <c r="R149" s="1518"/>
      <c r="S149" s="1518"/>
      <c r="T149" s="1518"/>
      <c r="U149" s="1518"/>
      <c r="V149" s="1518"/>
      <c r="W149" s="1518"/>
      <c r="X149" s="1518"/>
      <c r="Y149" s="1518"/>
      <c r="Z149" s="1518"/>
    </row>
    <row r="150" spans="1:26" ht="14.25" customHeight="1">
      <c r="A150" s="1529"/>
      <c r="B150" s="1662"/>
      <c r="C150" s="1662"/>
      <c r="D150" s="1662"/>
      <c r="E150" s="1662"/>
      <c r="F150" s="1663"/>
      <c r="G150" s="1662"/>
      <c r="H150" s="1662"/>
      <c r="I150" s="1662"/>
      <c r="J150" s="1662"/>
      <c r="K150" s="1518"/>
      <c r="L150" s="1518"/>
      <c r="M150" s="1662"/>
      <c r="N150" s="1518"/>
      <c r="O150" s="1518"/>
      <c r="P150" s="1518"/>
      <c r="Q150" s="1518"/>
      <c r="R150" s="1518"/>
      <c r="S150" s="1518"/>
      <c r="T150" s="1518"/>
      <c r="U150" s="1518"/>
      <c r="V150" s="1518"/>
      <c r="W150" s="1518"/>
      <c r="X150" s="1518"/>
      <c r="Y150" s="1518"/>
      <c r="Z150" s="1518"/>
    </row>
    <row r="151" spans="1:26" ht="14.25" customHeight="1">
      <c r="A151" s="1529"/>
      <c r="B151" s="1662"/>
      <c r="C151" s="1662"/>
      <c r="D151" s="1662"/>
      <c r="E151" s="1662"/>
      <c r="F151" s="1663"/>
      <c r="G151" s="1662"/>
      <c r="H151" s="1662"/>
      <c r="I151" s="1662"/>
      <c r="J151" s="1662"/>
      <c r="K151" s="1518"/>
      <c r="L151" s="1518"/>
      <c r="M151" s="1662"/>
      <c r="N151" s="1518"/>
      <c r="O151" s="1518"/>
      <c r="P151" s="1518"/>
      <c r="Q151" s="1518"/>
      <c r="R151" s="1518"/>
      <c r="S151" s="1518"/>
      <c r="T151" s="1518"/>
      <c r="U151" s="1518"/>
      <c r="V151" s="1518"/>
      <c r="W151" s="1518"/>
      <c r="X151" s="1518"/>
      <c r="Y151" s="1518"/>
      <c r="Z151" s="1518"/>
    </row>
    <row r="152" spans="1:26" ht="14.25" customHeight="1">
      <c r="A152" s="1529"/>
      <c r="B152" s="1662"/>
      <c r="C152" s="1662"/>
      <c r="D152" s="1662"/>
      <c r="E152" s="1662"/>
      <c r="F152" s="1663"/>
      <c r="G152" s="1662"/>
      <c r="H152" s="1662"/>
      <c r="I152" s="1662"/>
      <c r="J152" s="1662"/>
      <c r="K152" s="1518"/>
      <c r="L152" s="1518"/>
      <c r="M152" s="1662"/>
      <c r="N152" s="1518"/>
      <c r="O152" s="1518"/>
      <c r="P152" s="1518"/>
      <c r="Q152" s="1518"/>
      <c r="R152" s="1518"/>
      <c r="S152" s="1518"/>
      <c r="T152" s="1518"/>
      <c r="U152" s="1518"/>
      <c r="V152" s="1518"/>
      <c r="W152" s="1518"/>
      <c r="X152" s="1518"/>
      <c r="Y152" s="1518"/>
      <c r="Z152" s="1518"/>
    </row>
    <row r="153" spans="1:26" ht="14.25" customHeight="1">
      <c r="A153" s="1529"/>
      <c r="B153" s="1662"/>
      <c r="C153" s="1662"/>
      <c r="D153" s="1662"/>
      <c r="E153" s="1662"/>
      <c r="F153" s="1663"/>
      <c r="G153" s="1662"/>
      <c r="H153" s="1662"/>
      <c r="I153" s="1662"/>
      <c r="J153" s="1662"/>
      <c r="K153" s="1518"/>
      <c r="L153" s="1518"/>
      <c r="M153" s="1662"/>
      <c r="N153" s="1518"/>
      <c r="O153" s="1518"/>
      <c r="P153" s="1518"/>
      <c r="Q153" s="1518"/>
      <c r="R153" s="1518"/>
      <c r="S153" s="1518"/>
      <c r="T153" s="1518"/>
      <c r="U153" s="1518"/>
      <c r="V153" s="1518"/>
      <c r="W153" s="1518"/>
      <c r="X153" s="1518"/>
      <c r="Y153" s="1518"/>
      <c r="Z153" s="1518"/>
    </row>
    <row r="154" spans="1:26" ht="14.25" customHeight="1">
      <c r="A154" s="1529"/>
      <c r="B154" s="1662"/>
      <c r="C154" s="1662"/>
      <c r="D154" s="1662"/>
      <c r="E154" s="1662"/>
      <c r="F154" s="1663"/>
      <c r="G154" s="1662"/>
      <c r="H154" s="1662"/>
      <c r="I154" s="1662"/>
      <c r="J154" s="1662"/>
      <c r="K154" s="1518"/>
      <c r="L154" s="1518"/>
      <c r="M154" s="1662"/>
      <c r="N154" s="1518"/>
      <c r="O154" s="1518"/>
      <c r="P154" s="1518"/>
      <c r="Q154" s="1518"/>
      <c r="R154" s="1518"/>
      <c r="S154" s="1518"/>
      <c r="T154" s="1518"/>
      <c r="U154" s="1518"/>
      <c r="V154" s="1518"/>
      <c r="W154" s="1518"/>
      <c r="X154" s="1518"/>
      <c r="Y154" s="1518"/>
      <c r="Z154" s="1518"/>
    </row>
    <row r="155" spans="1:26" ht="14.25" customHeight="1">
      <c r="A155" s="1529"/>
      <c r="B155" s="1662"/>
      <c r="C155" s="1662"/>
      <c r="D155" s="1662"/>
      <c r="E155" s="1662"/>
      <c r="F155" s="1663"/>
      <c r="G155" s="1662"/>
      <c r="H155" s="1662"/>
      <c r="I155" s="1662"/>
      <c r="J155" s="1662"/>
      <c r="K155" s="1518"/>
      <c r="L155" s="1518"/>
      <c r="M155" s="1662"/>
      <c r="N155" s="1518"/>
      <c r="O155" s="1518"/>
      <c r="P155" s="1518"/>
      <c r="Q155" s="1518"/>
      <c r="R155" s="1518"/>
      <c r="S155" s="1518"/>
      <c r="T155" s="1518"/>
      <c r="U155" s="1518"/>
      <c r="V155" s="1518"/>
      <c r="W155" s="1518"/>
      <c r="X155" s="1518"/>
      <c r="Y155" s="1518"/>
      <c r="Z155" s="1518"/>
    </row>
    <row r="156" spans="1:26" ht="14.25" customHeight="1">
      <c r="A156" s="1529"/>
      <c r="B156" s="1662"/>
      <c r="C156" s="1662"/>
      <c r="D156" s="1662"/>
      <c r="E156" s="1662"/>
      <c r="F156" s="1663"/>
      <c r="G156" s="1662"/>
      <c r="H156" s="1662"/>
      <c r="I156" s="1662"/>
      <c r="J156" s="1662"/>
      <c r="K156" s="1518"/>
      <c r="L156" s="1518"/>
      <c r="M156" s="1662"/>
      <c r="N156" s="1518"/>
      <c r="O156" s="1518"/>
      <c r="P156" s="1518"/>
      <c r="Q156" s="1518"/>
      <c r="R156" s="1518"/>
      <c r="S156" s="1518"/>
      <c r="T156" s="1518"/>
      <c r="U156" s="1518"/>
      <c r="V156" s="1518"/>
      <c r="W156" s="1518"/>
      <c r="X156" s="1518"/>
      <c r="Y156" s="1518"/>
      <c r="Z156" s="1518"/>
    </row>
    <row r="157" spans="1:26" ht="14.25" customHeight="1">
      <c r="A157" s="1529"/>
      <c r="B157" s="1662"/>
      <c r="C157" s="1662"/>
      <c r="D157" s="1662"/>
      <c r="E157" s="1662"/>
      <c r="F157" s="1663"/>
      <c r="G157" s="1662"/>
      <c r="H157" s="1662"/>
      <c r="I157" s="1662"/>
      <c r="J157" s="1662"/>
      <c r="K157" s="1518"/>
      <c r="L157" s="1518"/>
      <c r="M157" s="1662"/>
      <c r="N157" s="1518"/>
      <c r="O157" s="1518"/>
      <c r="P157" s="1518"/>
      <c r="Q157" s="1518"/>
      <c r="R157" s="1518"/>
      <c r="S157" s="1518"/>
      <c r="T157" s="1518"/>
      <c r="U157" s="1518"/>
      <c r="V157" s="1518"/>
      <c r="W157" s="1518"/>
      <c r="X157" s="1518"/>
      <c r="Y157" s="1518"/>
      <c r="Z157" s="1518"/>
    </row>
    <row r="158" spans="1:26" ht="14.25" customHeight="1">
      <c r="A158" s="1529"/>
      <c r="B158" s="1662"/>
      <c r="C158" s="1662"/>
      <c r="D158" s="1662"/>
      <c r="E158" s="1662"/>
      <c r="F158" s="1663"/>
      <c r="G158" s="1662"/>
      <c r="H158" s="1662"/>
      <c r="I158" s="1662"/>
      <c r="J158" s="1662"/>
      <c r="K158" s="1518"/>
      <c r="L158" s="1518"/>
      <c r="M158" s="1662"/>
      <c r="N158" s="1518"/>
      <c r="O158" s="1518"/>
      <c r="P158" s="1518"/>
      <c r="Q158" s="1518"/>
      <c r="R158" s="1518"/>
      <c r="S158" s="1518"/>
      <c r="T158" s="1518"/>
      <c r="U158" s="1518"/>
      <c r="V158" s="1518"/>
      <c r="W158" s="1518"/>
      <c r="X158" s="1518"/>
      <c r="Y158" s="1518"/>
      <c r="Z158" s="1518"/>
    </row>
    <row r="159" spans="1:26" ht="14.25" customHeight="1">
      <c r="A159" s="1529"/>
      <c r="B159" s="1662"/>
      <c r="C159" s="1662"/>
      <c r="D159" s="1662"/>
      <c r="E159" s="1662"/>
      <c r="F159" s="1663"/>
      <c r="G159" s="1662"/>
      <c r="H159" s="1662"/>
      <c r="I159" s="1662"/>
      <c r="J159" s="1662"/>
      <c r="K159" s="1518"/>
      <c r="L159" s="1518"/>
      <c r="M159" s="1662"/>
      <c r="N159" s="1518"/>
      <c r="O159" s="1518"/>
      <c r="P159" s="1518"/>
      <c r="Q159" s="1518"/>
      <c r="R159" s="1518"/>
      <c r="S159" s="1518"/>
      <c r="T159" s="1518"/>
      <c r="U159" s="1518"/>
      <c r="V159" s="1518"/>
      <c r="W159" s="1518"/>
      <c r="X159" s="1518"/>
      <c r="Y159" s="1518"/>
      <c r="Z159" s="1518"/>
    </row>
    <row r="160" spans="1:26" ht="14.25" customHeight="1">
      <c r="A160" s="1529"/>
      <c r="B160" s="1662"/>
      <c r="C160" s="1662"/>
      <c r="D160" s="1662"/>
      <c r="E160" s="1662"/>
      <c r="F160" s="1663"/>
      <c r="G160" s="1662"/>
      <c r="H160" s="1662"/>
      <c r="I160" s="1662"/>
      <c r="J160" s="1662"/>
      <c r="K160" s="1518"/>
      <c r="L160" s="1518"/>
      <c r="M160" s="1662"/>
      <c r="N160" s="1518"/>
      <c r="O160" s="1518"/>
      <c r="P160" s="1518"/>
      <c r="Q160" s="1518"/>
      <c r="R160" s="1518"/>
      <c r="S160" s="1518"/>
      <c r="T160" s="1518"/>
      <c r="U160" s="1518"/>
      <c r="V160" s="1518"/>
      <c r="W160" s="1518"/>
      <c r="X160" s="1518"/>
      <c r="Y160" s="1518"/>
      <c r="Z160" s="1518"/>
    </row>
    <row r="161" spans="1:26" ht="14.25" customHeight="1">
      <c r="A161" s="1529"/>
      <c r="B161" s="1662"/>
      <c r="C161" s="1662"/>
      <c r="D161" s="1662"/>
      <c r="E161" s="1662"/>
      <c r="F161" s="1663"/>
      <c r="G161" s="1662"/>
      <c r="H161" s="1662"/>
      <c r="I161" s="1662"/>
      <c r="J161" s="1662"/>
      <c r="K161" s="1518"/>
      <c r="L161" s="1518"/>
      <c r="M161" s="1662"/>
      <c r="N161" s="1518"/>
      <c r="O161" s="1518"/>
      <c r="P161" s="1518"/>
      <c r="Q161" s="1518"/>
      <c r="R161" s="1518"/>
      <c r="S161" s="1518"/>
      <c r="T161" s="1518"/>
      <c r="U161" s="1518"/>
      <c r="V161" s="1518"/>
      <c r="W161" s="1518"/>
      <c r="X161" s="1518"/>
      <c r="Y161" s="1518"/>
      <c r="Z161" s="1518"/>
    </row>
    <row r="162" spans="1:26" ht="14.25" customHeight="1">
      <c r="A162" s="1529"/>
      <c r="B162" s="1662"/>
      <c r="C162" s="1662"/>
      <c r="D162" s="1662"/>
      <c r="E162" s="1662"/>
      <c r="F162" s="1663"/>
      <c r="G162" s="1662"/>
      <c r="H162" s="1662"/>
      <c r="I162" s="1662"/>
      <c r="J162" s="1662"/>
      <c r="K162" s="1518"/>
      <c r="L162" s="1518"/>
      <c r="M162" s="1662"/>
      <c r="N162" s="1518"/>
      <c r="O162" s="1518"/>
      <c r="P162" s="1518"/>
      <c r="Q162" s="1518"/>
      <c r="R162" s="1518"/>
      <c r="S162" s="1518"/>
      <c r="T162" s="1518"/>
      <c r="U162" s="1518"/>
      <c r="V162" s="1518"/>
      <c r="W162" s="1518"/>
      <c r="X162" s="1518"/>
      <c r="Y162" s="1518"/>
      <c r="Z162" s="1518"/>
    </row>
    <row r="163" spans="1:26" ht="14.25" customHeight="1">
      <c r="A163" s="1529"/>
      <c r="B163" s="1662"/>
      <c r="C163" s="1662"/>
      <c r="D163" s="1662"/>
      <c r="E163" s="1662"/>
      <c r="F163" s="1663"/>
      <c r="G163" s="1662"/>
      <c r="H163" s="1662"/>
      <c r="I163" s="1662"/>
      <c r="J163" s="1662"/>
      <c r="K163" s="1518"/>
      <c r="L163" s="1518"/>
      <c r="M163" s="1662"/>
      <c r="N163" s="1518"/>
      <c r="O163" s="1518"/>
      <c r="P163" s="1518"/>
      <c r="Q163" s="1518"/>
      <c r="R163" s="1518"/>
      <c r="S163" s="1518"/>
      <c r="T163" s="1518"/>
      <c r="U163" s="1518"/>
      <c r="V163" s="1518"/>
      <c r="W163" s="1518"/>
      <c r="X163" s="1518"/>
      <c r="Y163" s="1518"/>
      <c r="Z163" s="1518"/>
    </row>
    <row r="164" spans="1:26" ht="14.25" customHeight="1">
      <c r="A164" s="1529"/>
      <c r="B164" s="1662"/>
      <c r="C164" s="1662"/>
      <c r="D164" s="1662"/>
      <c r="E164" s="1662"/>
      <c r="F164" s="1663"/>
      <c r="G164" s="1662"/>
      <c r="H164" s="1662"/>
      <c r="I164" s="1662"/>
      <c r="J164" s="1662"/>
      <c r="K164" s="1518"/>
      <c r="L164" s="1518"/>
      <c r="M164" s="1662"/>
      <c r="N164" s="1518"/>
      <c r="O164" s="1518"/>
      <c r="P164" s="1518"/>
      <c r="Q164" s="1518"/>
      <c r="R164" s="1518"/>
      <c r="S164" s="1518"/>
      <c r="T164" s="1518"/>
      <c r="U164" s="1518"/>
      <c r="V164" s="1518"/>
      <c r="W164" s="1518"/>
      <c r="X164" s="1518"/>
      <c r="Y164" s="1518"/>
      <c r="Z164" s="1518"/>
    </row>
    <row r="165" spans="1:26" ht="14.25" customHeight="1">
      <c r="A165" s="1529"/>
      <c r="B165" s="1662"/>
      <c r="C165" s="1662"/>
      <c r="D165" s="1662"/>
      <c r="E165" s="1662"/>
      <c r="F165" s="1663"/>
      <c r="G165" s="1662"/>
      <c r="H165" s="1662"/>
      <c r="I165" s="1662"/>
      <c r="J165" s="1662"/>
      <c r="K165" s="1518"/>
      <c r="L165" s="1518"/>
      <c r="M165" s="1662"/>
      <c r="N165" s="1518"/>
      <c r="O165" s="1518"/>
      <c r="P165" s="1518"/>
      <c r="Q165" s="1518"/>
      <c r="R165" s="1518"/>
      <c r="S165" s="1518"/>
      <c r="T165" s="1518"/>
      <c r="U165" s="1518"/>
      <c r="V165" s="1518"/>
      <c r="W165" s="1518"/>
      <c r="X165" s="1518"/>
      <c r="Y165" s="1518"/>
      <c r="Z165" s="1518"/>
    </row>
    <row r="166" spans="1:26" ht="14.25" customHeight="1">
      <c r="A166" s="1529"/>
      <c r="B166" s="1662"/>
      <c r="C166" s="1662"/>
      <c r="D166" s="1662"/>
      <c r="E166" s="1662"/>
      <c r="F166" s="1663"/>
      <c r="G166" s="1662"/>
      <c r="H166" s="1662"/>
      <c r="I166" s="1662"/>
      <c r="J166" s="1662"/>
      <c r="K166" s="1518"/>
      <c r="L166" s="1518"/>
      <c r="M166" s="1662"/>
      <c r="N166" s="1518"/>
      <c r="O166" s="1518"/>
      <c r="P166" s="1518"/>
      <c r="Q166" s="1518"/>
      <c r="R166" s="1518"/>
      <c r="S166" s="1518"/>
      <c r="T166" s="1518"/>
      <c r="U166" s="1518"/>
      <c r="V166" s="1518"/>
      <c r="W166" s="1518"/>
      <c r="X166" s="1518"/>
      <c r="Y166" s="1518"/>
      <c r="Z166" s="1518"/>
    </row>
    <row r="167" spans="1:26" ht="14.25" customHeight="1">
      <c r="A167" s="1529"/>
      <c r="B167" s="1662"/>
      <c r="C167" s="1662"/>
      <c r="D167" s="1662"/>
      <c r="E167" s="1662"/>
      <c r="F167" s="1663"/>
      <c r="G167" s="1662"/>
      <c r="H167" s="1662"/>
      <c r="I167" s="1662"/>
      <c r="J167" s="1662"/>
      <c r="K167" s="1518"/>
      <c r="L167" s="1518"/>
      <c r="M167" s="1662"/>
      <c r="N167" s="1518"/>
      <c r="O167" s="1518"/>
      <c r="P167" s="1518"/>
      <c r="Q167" s="1518"/>
      <c r="R167" s="1518"/>
      <c r="S167" s="1518"/>
      <c r="T167" s="1518"/>
      <c r="U167" s="1518"/>
      <c r="V167" s="1518"/>
      <c r="W167" s="1518"/>
      <c r="X167" s="1518"/>
      <c r="Y167" s="1518"/>
      <c r="Z167" s="1518"/>
    </row>
    <row r="168" spans="1:26" ht="14.25" customHeight="1">
      <c r="A168" s="1529"/>
      <c r="B168" s="1662"/>
      <c r="C168" s="1662"/>
      <c r="D168" s="1662"/>
      <c r="E168" s="1662"/>
      <c r="F168" s="1663"/>
      <c r="G168" s="1662"/>
      <c r="H168" s="1662"/>
      <c r="I168" s="1662"/>
      <c r="J168" s="1662"/>
      <c r="K168" s="1518"/>
      <c r="L168" s="1518"/>
      <c r="M168" s="1662"/>
      <c r="N168" s="1518"/>
      <c r="O168" s="1518"/>
      <c r="P168" s="1518"/>
      <c r="Q168" s="1518"/>
      <c r="R168" s="1518"/>
      <c r="S168" s="1518"/>
      <c r="T168" s="1518"/>
      <c r="U168" s="1518"/>
      <c r="V168" s="1518"/>
      <c r="W168" s="1518"/>
      <c r="X168" s="1518"/>
      <c r="Y168" s="1518"/>
      <c r="Z168" s="1518"/>
    </row>
    <row r="169" spans="1:26" ht="14.25" customHeight="1">
      <c r="A169" s="1529"/>
      <c r="B169" s="1662"/>
      <c r="C169" s="1662"/>
      <c r="D169" s="1662"/>
      <c r="E169" s="1662"/>
      <c r="F169" s="1663"/>
      <c r="G169" s="1662"/>
      <c r="H169" s="1662"/>
      <c r="I169" s="1662"/>
      <c r="J169" s="1662"/>
      <c r="K169" s="1518"/>
      <c r="L169" s="1518"/>
      <c r="M169" s="1662"/>
      <c r="N169" s="1518"/>
      <c r="O169" s="1518"/>
      <c r="P169" s="1518"/>
      <c r="Q169" s="1518"/>
      <c r="R169" s="1518"/>
      <c r="S169" s="1518"/>
      <c r="T169" s="1518"/>
      <c r="U169" s="1518"/>
      <c r="V169" s="1518"/>
      <c r="W169" s="1518"/>
      <c r="X169" s="1518"/>
      <c r="Y169" s="1518"/>
      <c r="Z169" s="1518"/>
    </row>
    <row r="170" spans="1:26" ht="14.25" customHeight="1">
      <c r="A170" s="1529"/>
      <c r="B170" s="1662"/>
      <c r="C170" s="1662"/>
      <c r="D170" s="1662"/>
      <c r="E170" s="1662"/>
      <c r="F170" s="1663"/>
      <c r="G170" s="1662"/>
      <c r="H170" s="1662"/>
      <c r="I170" s="1662"/>
      <c r="J170" s="1662"/>
      <c r="K170" s="1518"/>
      <c r="L170" s="1518"/>
      <c r="M170" s="1662"/>
      <c r="N170" s="1518"/>
      <c r="O170" s="1518"/>
      <c r="P170" s="1518"/>
      <c r="Q170" s="1518"/>
      <c r="R170" s="1518"/>
      <c r="S170" s="1518"/>
      <c r="T170" s="1518"/>
      <c r="U170" s="1518"/>
      <c r="V170" s="1518"/>
      <c r="W170" s="1518"/>
      <c r="X170" s="1518"/>
      <c r="Y170" s="1518"/>
      <c r="Z170" s="1518"/>
    </row>
    <row r="171" spans="1:26" ht="14.25" customHeight="1">
      <c r="A171" s="1529"/>
      <c r="B171" s="1662"/>
      <c r="C171" s="1662"/>
      <c r="D171" s="1662"/>
      <c r="E171" s="1662"/>
      <c r="F171" s="1663"/>
      <c r="G171" s="1662"/>
      <c r="H171" s="1662"/>
      <c r="I171" s="1662"/>
      <c r="J171" s="1662"/>
      <c r="K171" s="1518"/>
      <c r="L171" s="1518"/>
      <c r="M171" s="1662"/>
      <c r="N171" s="1518"/>
      <c r="O171" s="1518"/>
      <c r="P171" s="1518"/>
      <c r="Q171" s="1518"/>
      <c r="R171" s="1518"/>
      <c r="S171" s="1518"/>
      <c r="T171" s="1518"/>
      <c r="U171" s="1518"/>
      <c r="V171" s="1518"/>
      <c r="W171" s="1518"/>
      <c r="X171" s="1518"/>
      <c r="Y171" s="1518"/>
      <c r="Z171" s="1518"/>
    </row>
    <row r="172" spans="1:26" ht="14.25" customHeight="1">
      <c r="A172" s="1529"/>
      <c r="B172" s="1662"/>
      <c r="C172" s="1662"/>
      <c r="D172" s="1662"/>
      <c r="E172" s="1662"/>
      <c r="F172" s="1663"/>
      <c r="G172" s="1662"/>
      <c r="H172" s="1662"/>
      <c r="I172" s="1662"/>
      <c r="J172" s="1662"/>
      <c r="K172" s="1518"/>
      <c r="L172" s="1518"/>
      <c r="M172" s="1662"/>
      <c r="N172" s="1518"/>
      <c r="O172" s="1518"/>
      <c r="P172" s="1518"/>
      <c r="Q172" s="1518"/>
      <c r="R172" s="1518"/>
      <c r="S172" s="1518"/>
      <c r="T172" s="1518"/>
      <c r="U172" s="1518"/>
      <c r="V172" s="1518"/>
      <c r="W172" s="1518"/>
      <c r="X172" s="1518"/>
      <c r="Y172" s="1518"/>
      <c r="Z172" s="1518"/>
    </row>
    <row r="173" spans="1:26" ht="14.25" customHeight="1">
      <c r="A173" s="1529"/>
      <c r="B173" s="1662"/>
      <c r="C173" s="1662"/>
      <c r="D173" s="1662"/>
      <c r="E173" s="1662"/>
      <c r="F173" s="1663"/>
      <c r="G173" s="1662"/>
      <c r="H173" s="1662"/>
      <c r="I173" s="1662"/>
      <c r="J173" s="1662"/>
      <c r="K173" s="1518"/>
      <c r="L173" s="1518"/>
      <c r="M173" s="1662"/>
      <c r="N173" s="1518"/>
      <c r="O173" s="1518"/>
      <c r="P173" s="1518"/>
      <c r="Q173" s="1518"/>
      <c r="R173" s="1518"/>
      <c r="S173" s="1518"/>
      <c r="T173" s="1518"/>
      <c r="U173" s="1518"/>
      <c r="V173" s="1518"/>
      <c r="W173" s="1518"/>
      <c r="X173" s="1518"/>
      <c r="Y173" s="1518"/>
      <c r="Z173" s="1518"/>
    </row>
    <row r="174" spans="1:26" ht="14.25" customHeight="1">
      <c r="A174" s="1529"/>
      <c r="B174" s="1662"/>
      <c r="C174" s="1662"/>
      <c r="D174" s="1662"/>
      <c r="E174" s="1662"/>
      <c r="F174" s="1663"/>
      <c r="G174" s="1662"/>
      <c r="H174" s="1662"/>
      <c r="I174" s="1662"/>
      <c r="J174" s="1662"/>
      <c r="K174" s="1518"/>
      <c r="L174" s="1518"/>
      <c r="M174" s="1662"/>
      <c r="N174" s="1518"/>
      <c r="O174" s="1518"/>
      <c r="P174" s="1518"/>
      <c r="Q174" s="1518"/>
      <c r="R174" s="1518"/>
      <c r="S174" s="1518"/>
      <c r="T174" s="1518"/>
      <c r="U174" s="1518"/>
      <c r="V174" s="1518"/>
      <c r="W174" s="1518"/>
      <c r="X174" s="1518"/>
      <c r="Y174" s="1518"/>
      <c r="Z174" s="1518"/>
    </row>
    <row r="175" spans="1:26" ht="14.25" customHeight="1">
      <c r="A175" s="1529"/>
      <c r="B175" s="1662"/>
      <c r="C175" s="1662"/>
      <c r="D175" s="1662"/>
      <c r="E175" s="1662"/>
      <c r="F175" s="1663"/>
      <c r="G175" s="1662"/>
      <c r="H175" s="1662"/>
      <c r="I175" s="1662"/>
      <c r="J175" s="1662"/>
      <c r="K175" s="1518"/>
      <c r="L175" s="1518"/>
      <c r="M175" s="1662"/>
      <c r="N175" s="1518"/>
      <c r="O175" s="1518"/>
      <c r="P175" s="1518"/>
      <c r="Q175" s="1518"/>
      <c r="R175" s="1518"/>
      <c r="S175" s="1518"/>
      <c r="T175" s="1518"/>
      <c r="U175" s="1518"/>
      <c r="V175" s="1518"/>
      <c r="W175" s="1518"/>
      <c r="X175" s="1518"/>
      <c r="Y175" s="1518"/>
      <c r="Z175" s="1518"/>
    </row>
    <row r="176" spans="1:26" ht="14.25" customHeight="1">
      <c r="A176" s="1529"/>
      <c r="B176" s="1662"/>
      <c r="C176" s="1662"/>
      <c r="D176" s="1662"/>
      <c r="E176" s="1662"/>
      <c r="F176" s="1663"/>
      <c r="G176" s="1662"/>
      <c r="H176" s="1662"/>
      <c r="I176" s="1662"/>
      <c r="J176" s="1662"/>
      <c r="K176" s="1518"/>
      <c r="L176" s="1518"/>
      <c r="M176" s="1662"/>
      <c r="N176" s="1518"/>
      <c r="O176" s="1518"/>
      <c r="P176" s="1518"/>
      <c r="Q176" s="1518"/>
      <c r="R176" s="1518"/>
      <c r="S176" s="1518"/>
      <c r="T176" s="1518"/>
      <c r="U176" s="1518"/>
      <c r="V176" s="1518"/>
      <c r="W176" s="1518"/>
      <c r="X176" s="1518"/>
      <c r="Y176" s="1518"/>
      <c r="Z176" s="1518"/>
    </row>
    <row r="177" spans="1:26" ht="14.25" customHeight="1">
      <c r="A177" s="1529"/>
      <c r="B177" s="1662"/>
      <c r="C177" s="1662"/>
      <c r="D177" s="1662"/>
      <c r="E177" s="1662"/>
      <c r="F177" s="1663"/>
      <c r="G177" s="1662"/>
      <c r="H177" s="1662"/>
      <c r="I177" s="1662"/>
      <c r="J177" s="1662"/>
      <c r="K177" s="1518"/>
      <c r="L177" s="1518"/>
      <c r="M177" s="1662"/>
      <c r="N177" s="1518"/>
      <c r="O177" s="1518"/>
      <c r="P177" s="1518"/>
      <c r="Q177" s="1518"/>
      <c r="R177" s="1518"/>
      <c r="S177" s="1518"/>
      <c r="T177" s="1518"/>
      <c r="U177" s="1518"/>
      <c r="V177" s="1518"/>
      <c r="W177" s="1518"/>
      <c r="X177" s="1518"/>
      <c r="Y177" s="1518"/>
      <c r="Z177" s="1518"/>
    </row>
    <row r="178" spans="1:26" ht="14.25" customHeight="1">
      <c r="A178" s="1529"/>
      <c r="B178" s="1662"/>
      <c r="C178" s="1662"/>
      <c r="D178" s="1662"/>
      <c r="E178" s="1662"/>
      <c r="F178" s="1663"/>
      <c r="G178" s="1662"/>
      <c r="H178" s="1662"/>
      <c r="I178" s="1662"/>
      <c r="J178" s="1662"/>
      <c r="K178" s="1518"/>
      <c r="L178" s="1518"/>
      <c r="M178" s="1662"/>
      <c r="N178" s="1518"/>
      <c r="O178" s="1518"/>
      <c r="P178" s="1518"/>
      <c r="Q178" s="1518"/>
      <c r="R178" s="1518"/>
      <c r="S178" s="1518"/>
      <c r="T178" s="1518"/>
      <c r="U178" s="1518"/>
      <c r="V178" s="1518"/>
      <c r="W178" s="1518"/>
      <c r="X178" s="1518"/>
      <c r="Y178" s="1518"/>
      <c r="Z178" s="1518"/>
    </row>
    <row r="179" spans="1:26" ht="14.25" customHeight="1">
      <c r="A179" s="1529"/>
      <c r="B179" s="1662"/>
      <c r="C179" s="1662"/>
      <c r="D179" s="1662"/>
      <c r="E179" s="1662"/>
      <c r="F179" s="1663"/>
      <c r="G179" s="1662"/>
      <c r="H179" s="1662"/>
      <c r="I179" s="1662"/>
      <c r="J179" s="1662"/>
      <c r="K179" s="1518"/>
      <c r="L179" s="1518"/>
      <c r="M179" s="1662"/>
      <c r="N179" s="1518"/>
      <c r="O179" s="1518"/>
      <c r="P179" s="1518"/>
      <c r="Q179" s="1518"/>
      <c r="R179" s="1518"/>
      <c r="S179" s="1518"/>
      <c r="T179" s="1518"/>
      <c r="U179" s="1518"/>
      <c r="V179" s="1518"/>
      <c r="W179" s="1518"/>
      <c r="X179" s="1518"/>
      <c r="Y179" s="1518"/>
      <c r="Z179" s="1518"/>
    </row>
    <row r="180" spans="1:26" ht="14.25" customHeight="1">
      <c r="A180" s="1529"/>
      <c r="B180" s="1662"/>
      <c r="C180" s="1662"/>
      <c r="D180" s="1662"/>
      <c r="E180" s="1662"/>
      <c r="F180" s="1663"/>
      <c r="G180" s="1662"/>
      <c r="H180" s="1662"/>
      <c r="I180" s="1662"/>
      <c r="J180" s="1662"/>
      <c r="K180" s="1518"/>
      <c r="L180" s="1518"/>
      <c r="M180" s="1662"/>
      <c r="N180" s="1518"/>
      <c r="O180" s="1518"/>
      <c r="P180" s="1518"/>
      <c r="Q180" s="1518"/>
      <c r="R180" s="1518"/>
      <c r="S180" s="1518"/>
      <c r="T180" s="1518"/>
      <c r="U180" s="1518"/>
      <c r="V180" s="1518"/>
      <c r="W180" s="1518"/>
      <c r="X180" s="1518"/>
      <c r="Y180" s="1518"/>
      <c r="Z180" s="1518"/>
    </row>
    <row r="181" spans="1:26" ht="14.25" customHeight="1">
      <c r="A181" s="1529"/>
      <c r="B181" s="1662"/>
      <c r="C181" s="1662"/>
      <c r="D181" s="1662"/>
      <c r="E181" s="1662"/>
      <c r="F181" s="1663"/>
      <c r="G181" s="1662"/>
      <c r="H181" s="1662"/>
      <c r="I181" s="1662"/>
      <c r="J181" s="1662"/>
      <c r="K181" s="1518"/>
      <c r="L181" s="1518"/>
      <c r="M181" s="1662"/>
      <c r="N181" s="1518"/>
      <c r="O181" s="1518"/>
      <c r="P181" s="1518"/>
      <c r="Q181" s="1518"/>
      <c r="R181" s="1518"/>
      <c r="S181" s="1518"/>
      <c r="T181" s="1518"/>
      <c r="U181" s="1518"/>
      <c r="V181" s="1518"/>
      <c r="W181" s="1518"/>
      <c r="X181" s="1518"/>
      <c r="Y181" s="1518"/>
      <c r="Z181" s="1518"/>
    </row>
    <row r="182" spans="1:26" ht="14.25" customHeight="1">
      <c r="A182" s="1529"/>
      <c r="B182" s="1662"/>
      <c r="C182" s="1662"/>
      <c r="D182" s="1662"/>
      <c r="E182" s="1662"/>
      <c r="F182" s="1663"/>
      <c r="G182" s="1662"/>
      <c r="H182" s="1662"/>
      <c r="I182" s="1662"/>
      <c r="J182" s="1662"/>
      <c r="K182" s="1518"/>
      <c r="L182" s="1518"/>
      <c r="M182" s="1662"/>
      <c r="N182" s="1518"/>
      <c r="O182" s="1518"/>
      <c r="P182" s="1518"/>
      <c r="Q182" s="1518"/>
      <c r="R182" s="1518"/>
      <c r="S182" s="1518"/>
      <c r="T182" s="1518"/>
      <c r="U182" s="1518"/>
      <c r="V182" s="1518"/>
      <c r="W182" s="1518"/>
      <c r="X182" s="1518"/>
      <c r="Y182" s="1518"/>
      <c r="Z182" s="1518"/>
    </row>
    <row r="183" spans="1:26" ht="14.25" customHeight="1">
      <c r="A183" s="1529"/>
      <c r="B183" s="1662"/>
      <c r="C183" s="1662"/>
      <c r="D183" s="1662"/>
      <c r="E183" s="1662"/>
      <c r="F183" s="1663"/>
      <c r="G183" s="1662"/>
      <c r="H183" s="1662"/>
      <c r="I183" s="1662"/>
      <c r="J183" s="1662"/>
      <c r="K183" s="1518"/>
      <c r="L183" s="1518"/>
      <c r="M183" s="1662"/>
      <c r="N183" s="1518"/>
      <c r="O183" s="1518"/>
      <c r="P183" s="1518"/>
      <c r="Q183" s="1518"/>
      <c r="R183" s="1518"/>
      <c r="S183" s="1518"/>
      <c r="T183" s="1518"/>
      <c r="U183" s="1518"/>
      <c r="V183" s="1518"/>
      <c r="W183" s="1518"/>
      <c r="X183" s="1518"/>
      <c r="Y183" s="1518"/>
      <c r="Z183" s="1518"/>
    </row>
    <row r="184" spans="1:26" ht="14.25" customHeight="1">
      <c r="A184" s="1529"/>
      <c r="B184" s="1662"/>
      <c r="C184" s="1662"/>
      <c r="D184" s="1662"/>
      <c r="E184" s="1662"/>
      <c r="F184" s="1663"/>
      <c r="G184" s="1662"/>
      <c r="H184" s="1662"/>
      <c r="I184" s="1662"/>
      <c r="J184" s="1662"/>
      <c r="K184" s="1518"/>
      <c r="L184" s="1518"/>
      <c r="M184" s="1662"/>
      <c r="N184" s="1518"/>
      <c r="O184" s="1518"/>
      <c r="P184" s="1518"/>
      <c r="Q184" s="1518"/>
      <c r="R184" s="1518"/>
      <c r="S184" s="1518"/>
      <c r="T184" s="1518"/>
      <c r="U184" s="1518"/>
      <c r="V184" s="1518"/>
      <c r="W184" s="1518"/>
      <c r="X184" s="1518"/>
      <c r="Y184" s="1518"/>
      <c r="Z184" s="1518"/>
    </row>
    <row r="185" spans="1:26" ht="14.25" customHeight="1">
      <c r="A185" s="1529"/>
      <c r="B185" s="1662"/>
      <c r="C185" s="1662"/>
      <c r="D185" s="1662"/>
      <c r="E185" s="1662"/>
      <c r="F185" s="1663"/>
      <c r="G185" s="1662"/>
      <c r="H185" s="1662"/>
      <c r="I185" s="1662"/>
      <c r="J185" s="1662"/>
      <c r="K185" s="1518"/>
      <c r="L185" s="1518"/>
      <c r="M185" s="1662"/>
      <c r="N185" s="1518"/>
      <c r="O185" s="1518"/>
      <c r="P185" s="1518"/>
      <c r="Q185" s="1518"/>
      <c r="R185" s="1518"/>
      <c r="S185" s="1518"/>
      <c r="T185" s="1518"/>
      <c r="U185" s="1518"/>
      <c r="V185" s="1518"/>
      <c r="W185" s="1518"/>
      <c r="X185" s="1518"/>
      <c r="Y185" s="1518"/>
      <c r="Z185" s="1518"/>
    </row>
    <row r="186" spans="1:26" ht="14.25" customHeight="1">
      <c r="A186" s="1529"/>
      <c r="B186" s="1662"/>
      <c r="C186" s="1662"/>
      <c r="D186" s="1662"/>
      <c r="E186" s="1662"/>
      <c r="F186" s="1663"/>
      <c r="G186" s="1662"/>
      <c r="H186" s="1662"/>
      <c r="I186" s="1662"/>
      <c r="J186" s="1662"/>
      <c r="K186" s="1518"/>
      <c r="L186" s="1518"/>
      <c r="M186" s="1662"/>
      <c r="N186" s="1518"/>
      <c r="O186" s="1518"/>
      <c r="P186" s="1518"/>
      <c r="Q186" s="1518"/>
      <c r="R186" s="1518"/>
      <c r="S186" s="1518"/>
      <c r="T186" s="1518"/>
      <c r="U186" s="1518"/>
      <c r="V186" s="1518"/>
      <c r="W186" s="1518"/>
      <c r="X186" s="1518"/>
      <c r="Y186" s="1518"/>
      <c r="Z186" s="1518"/>
    </row>
    <row r="187" spans="1:26" ht="14.25" customHeight="1">
      <c r="A187" s="1529"/>
      <c r="B187" s="1662"/>
      <c r="C187" s="1662"/>
      <c r="D187" s="1662"/>
      <c r="E187" s="1662"/>
      <c r="F187" s="1663"/>
      <c r="G187" s="1662"/>
      <c r="H187" s="1662"/>
      <c r="I187" s="1662"/>
      <c r="J187" s="1662"/>
      <c r="K187" s="1518"/>
      <c r="L187" s="1518"/>
      <c r="M187" s="1662"/>
      <c r="N187" s="1518"/>
      <c r="O187" s="1518"/>
      <c r="P187" s="1518"/>
      <c r="Q187" s="1518"/>
      <c r="R187" s="1518"/>
      <c r="S187" s="1518"/>
      <c r="T187" s="1518"/>
      <c r="U187" s="1518"/>
      <c r="V187" s="1518"/>
      <c r="W187" s="1518"/>
      <c r="X187" s="1518"/>
      <c r="Y187" s="1518"/>
      <c r="Z187" s="1518"/>
    </row>
    <row r="188" spans="1:26" ht="14.25" customHeight="1">
      <c r="A188" s="1529"/>
      <c r="B188" s="1662"/>
      <c r="C188" s="1662"/>
      <c r="D188" s="1662"/>
      <c r="E188" s="1662"/>
      <c r="F188" s="1663"/>
      <c r="G188" s="1662"/>
      <c r="H188" s="1662"/>
      <c r="I188" s="1662"/>
      <c r="J188" s="1662"/>
      <c r="K188" s="1518"/>
      <c r="L188" s="1518"/>
      <c r="M188" s="1662"/>
      <c r="N188" s="1518"/>
      <c r="O188" s="1518"/>
      <c r="P188" s="1518"/>
      <c r="Q188" s="1518"/>
      <c r="R188" s="1518"/>
      <c r="S188" s="1518"/>
      <c r="T188" s="1518"/>
      <c r="U188" s="1518"/>
      <c r="V188" s="1518"/>
      <c r="W188" s="1518"/>
      <c r="X188" s="1518"/>
      <c r="Y188" s="1518"/>
      <c r="Z188" s="1518"/>
    </row>
    <row r="189" spans="1:26" ht="14.25" customHeight="1">
      <c r="A189" s="1529"/>
      <c r="B189" s="1662"/>
      <c r="C189" s="1662"/>
      <c r="D189" s="1662"/>
      <c r="E189" s="1662"/>
      <c r="F189" s="1663"/>
      <c r="G189" s="1662"/>
      <c r="H189" s="1662"/>
      <c r="I189" s="1662"/>
      <c r="J189" s="1662"/>
      <c r="K189" s="1518"/>
      <c r="L189" s="1518"/>
      <c r="M189" s="1662"/>
      <c r="N189" s="1518"/>
      <c r="O189" s="1518"/>
      <c r="P189" s="1518"/>
      <c r="Q189" s="1518"/>
      <c r="R189" s="1518"/>
      <c r="S189" s="1518"/>
      <c r="T189" s="1518"/>
      <c r="U189" s="1518"/>
      <c r="V189" s="1518"/>
      <c r="W189" s="1518"/>
      <c r="X189" s="1518"/>
      <c r="Y189" s="1518"/>
      <c r="Z189" s="1518"/>
    </row>
    <row r="190" spans="1:26" ht="14.25" customHeight="1">
      <c r="A190" s="1529"/>
      <c r="B190" s="1662"/>
      <c r="C190" s="1662"/>
      <c r="D190" s="1662"/>
      <c r="E190" s="1662"/>
      <c r="F190" s="1663"/>
      <c r="G190" s="1662"/>
      <c r="H190" s="1662"/>
      <c r="I190" s="1662"/>
      <c r="J190" s="1662"/>
      <c r="K190" s="1518"/>
      <c r="L190" s="1518"/>
      <c r="M190" s="1662"/>
      <c r="N190" s="1518"/>
      <c r="O190" s="1518"/>
      <c r="P190" s="1518"/>
      <c r="Q190" s="1518"/>
      <c r="R190" s="1518"/>
      <c r="S190" s="1518"/>
      <c r="T190" s="1518"/>
      <c r="U190" s="1518"/>
      <c r="V190" s="1518"/>
      <c r="W190" s="1518"/>
      <c r="X190" s="1518"/>
      <c r="Y190" s="1518"/>
      <c r="Z190" s="1518"/>
    </row>
    <row r="191" spans="1:26" ht="14.25" customHeight="1">
      <c r="A191" s="1529"/>
      <c r="B191" s="1662"/>
      <c r="C191" s="1662"/>
      <c r="D191" s="1662"/>
      <c r="E191" s="1662"/>
      <c r="F191" s="1663"/>
      <c r="G191" s="1662"/>
      <c r="H191" s="1662"/>
      <c r="I191" s="1662"/>
      <c r="J191" s="1662"/>
      <c r="K191" s="1518"/>
      <c r="L191" s="1518"/>
      <c r="M191" s="1662"/>
      <c r="N191" s="1518"/>
      <c r="O191" s="1518"/>
      <c r="P191" s="1518"/>
      <c r="Q191" s="1518"/>
      <c r="R191" s="1518"/>
      <c r="S191" s="1518"/>
      <c r="T191" s="1518"/>
      <c r="U191" s="1518"/>
      <c r="V191" s="1518"/>
      <c r="W191" s="1518"/>
      <c r="X191" s="1518"/>
      <c r="Y191" s="1518"/>
      <c r="Z191" s="1518"/>
    </row>
    <row r="192" spans="1:26" ht="14.25" customHeight="1">
      <c r="A192" s="1529"/>
      <c r="B192" s="1662"/>
      <c r="C192" s="1662"/>
      <c r="D192" s="1662"/>
      <c r="E192" s="1662"/>
      <c r="F192" s="1663"/>
      <c r="G192" s="1662"/>
      <c r="H192" s="1662"/>
      <c r="I192" s="1662"/>
      <c r="J192" s="1662"/>
      <c r="K192" s="1518"/>
      <c r="L192" s="1518"/>
      <c r="M192" s="1662"/>
      <c r="N192" s="1518"/>
      <c r="O192" s="1518"/>
      <c r="P192" s="1518"/>
      <c r="Q192" s="1518"/>
      <c r="R192" s="1518"/>
      <c r="S192" s="1518"/>
      <c r="T192" s="1518"/>
      <c r="U192" s="1518"/>
      <c r="V192" s="1518"/>
      <c r="W192" s="1518"/>
      <c r="X192" s="1518"/>
      <c r="Y192" s="1518"/>
      <c r="Z192" s="1518"/>
    </row>
    <row r="193" spans="1:26" ht="14.25" customHeight="1">
      <c r="A193" s="1529"/>
      <c r="B193" s="1662"/>
      <c r="C193" s="1662"/>
      <c r="D193" s="1662"/>
      <c r="E193" s="1662"/>
      <c r="F193" s="1663"/>
      <c r="G193" s="1662"/>
      <c r="H193" s="1662"/>
      <c r="I193" s="1662"/>
      <c r="J193" s="1662"/>
      <c r="K193" s="1518"/>
      <c r="L193" s="1518"/>
      <c r="M193" s="1662"/>
      <c r="N193" s="1518"/>
      <c r="O193" s="1518"/>
      <c r="P193" s="1518"/>
      <c r="Q193" s="1518"/>
      <c r="R193" s="1518"/>
      <c r="S193" s="1518"/>
      <c r="T193" s="1518"/>
      <c r="U193" s="1518"/>
      <c r="V193" s="1518"/>
      <c r="W193" s="1518"/>
      <c r="X193" s="1518"/>
      <c r="Y193" s="1518"/>
      <c r="Z193" s="1518"/>
    </row>
    <row r="194" spans="1:26" ht="14.25" customHeight="1">
      <c r="A194" s="1529"/>
      <c r="B194" s="1662"/>
      <c r="C194" s="1662"/>
      <c r="D194" s="1662"/>
      <c r="E194" s="1662"/>
      <c r="F194" s="1663"/>
      <c r="G194" s="1662"/>
      <c r="H194" s="1662"/>
      <c r="I194" s="1662"/>
      <c r="J194" s="1662"/>
      <c r="K194" s="1518"/>
      <c r="L194" s="1518"/>
      <c r="M194" s="1662"/>
      <c r="N194" s="1518"/>
      <c r="O194" s="1518"/>
      <c r="P194" s="1518"/>
      <c r="Q194" s="1518"/>
      <c r="R194" s="1518"/>
      <c r="S194" s="1518"/>
      <c r="T194" s="1518"/>
      <c r="U194" s="1518"/>
      <c r="V194" s="1518"/>
      <c r="W194" s="1518"/>
      <c r="X194" s="1518"/>
      <c r="Y194" s="1518"/>
      <c r="Z194" s="1518"/>
    </row>
    <row r="195" spans="1:26" ht="14.25" customHeight="1">
      <c r="A195" s="1529"/>
      <c r="B195" s="1662"/>
      <c r="C195" s="1662"/>
      <c r="D195" s="1662"/>
      <c r="E195" s="1662"/>
      <c r="F195" s="1663"/>
      <c r="G195" s="1662"/>
      <c r="H195" s="1662"/>
      <c r="I195" s="1662"/>
      <c r="J195" s="1662"/>
      <c r="K195" s="1518"/>
      <c r="L195" s="1518"/>
      <c r="M195" s="1662"/>
      <c r="N195" s="1518"/>
      <c r="O195" s="1518"/>
      <c r="P195" s="1518"/>
      <c r="Q195" s="1518"/>
      <c r="R195" s="1518"/>
      <c r="S195" s="1518"/>
      <c r="T195" s="1518"/>
      <c r="U195" s="1518"/>
      <c r="V195" s="1518"/>
      <c r="W195" s="1518"/>
      <c r="X195" s="1518"/>
      <c r="Y195" s="1518"/>
      <c r="Z195" s="1518"/>
    </row>
    <row r="196" spans="1:26" ht="14.25" customHeight="1">
      <c r="A196" s="1529"/>
      <c r="B196" s="1662"/>
      <c r="C196" s="1662"/>
      <c r="D196" s="1662"/>
      <c r="E196" s="1662"/>
      <c r="F196" s="1663"/>
      <c r="G196" s="1662"/>
      <c r="H196" s="1662"/>
      <c r="I196" s="1662"/>
      <c r="J196" s="1662"/>
      <c r="K196" s="1518"/>
      <c r="L196" s="1518"/>
      <c r="M196" s="1662"/>
      <c r="N196" s="1518"/>
      <c r="O196" s="1518"/>
      <c r="P196" s="1518"/>
      <c r="Q196" s="1518"/>
      <c r="R196" s="1518"/>
      <c r="S196" s="1518"/>
      <c r="T196" s="1518"/>
      <c r="U196" s="1518"/>
      <c r="V196" s="1518"/>
      <c r="W196" s="1518"/>
      <c r="X196" s="1518"/>
      <c r="Y196" s="1518"/>
      <c r="Z196" s="1518"/>
    </row>
    <row r="197" spans="1:26" ht="14.25" customHeight="1">
      <c r="A197" s="1529"/>
      <c r="B197" s="1662"/>
      <c r="C197" s="1662"/>
      <c r="D197" s="1662"/>
      <c r="E197" s="1662"/>
      <c r="F197" s="1663"/>
      <c r="G197" s="1662"/>
      <c r="H197" s="1662"/>
      <c r="I197" s="1662"/>
      <c r="J197" s="1662"/>
      <c r="K197" s="1518"/>
      <c r="L197" s="1518"/>
      <c r="M197" s="1662"/>
      <c r="N197" s="1518"/>
      <c r="O197" s="1518"/>
      <c r="P197" s="1518"/>
      <c r="Q197" s="1518"/>
      <c r="R197" s="1518"/>
      <c r="S197" s="1518"/>
      <c r="T197" s="1518"/>
      <c r="U197" s="1518"/>
      <c r="V197" s="1518"/>
      <c r="W197" s="1518"/>
      <c r="X197" s="1518"/>
      <c r="Y197" s="1518"/>
      <c r="Z197" s="1518"/>
    </row>
    <row r="198" spans="1:26" ht="14.25" customHeight="1">
      <c r="A198" s="1529"/>
      <c r="B198" s="1662"/>
      <c r="C198" s="1662"/>
      <c r="D198" s="1662"/>
      <c r="E198" s="1662"/>
      <c r="F198" s="1663"/>
      <c r="G198" s="1662"/>
      <c r="H198" s="1662"/>
      <c r="I198" s="1662"/>
      <c r="J198" s="1662"/>
      <c r="K198" s="1518"/>
      <c r="L198" s="1518"/>
      <c r="M198" s="1662"/>
      <c r="N198" s="1518"/>
      <c r="O198" s="1518"/>
      <c r="P198" s="1518"/>
      <c r="Q198" s="1518"/>
      <c r="R198" s="1518"/>
      <c r="S198" s="1518"/>
      <c r="T198" s="1518"/>
      <c r="U198" s="1518"/>
      <c r="V198" s="1518"/>
      <c r="W198" s="1518"/>
      <c r="X198" s="1518"/>
      <c r="Y198" s="1518"/>
      <c r="Z198" s="1518"/>
    </row>
    <row r="199" spans="1:26" ht="14.25" customHeight="1">
      <c r="A199" s="1529"/>
      <c r="B199" s="1662"/>
      <c r="C199" s="1662"/>
      <c r="D199" s="1662"/>
      <c r="E199" s="1662"/>
      <c r="F199" s="1663"/>
      <c r="G199" s="1662"/>
      <c r="H199" s="1662"/>
      <c r="I199" s="1662"/>
      <c r="J199" s="1662"/>
      <c r="K199" s="1518"/>
      <c r="L199" s="1518"/>
      <c r="M199" s="1662"/>
      <c r="N199" s="1518"/>
      <c r="O199" s="1518"/>
      <c r="P199" s="1518"/>
      <c r="Q199" s="1518"/>
      <c r="R199" s="1518"/>
      <c r="S199" s="1518"/>
      <c r="T199" s="1518"/>
      <c r="U199" s="1518"/>
      <c r="V199" s="1518"/>
      <c r="W199" s="1518"/>
      <c r="X199" s="1518"/>
      <c r="Y199" s="1518"/>
      <c r="Z199" s="1518"/>
    </row>
    <row r="200" spans="1:26" ht="14.25" customHeight="1">
      <c r="A200" s="1529"/>
      <c r="B200" s="1662"/>
      <c r="C200" s="1662"/>
      <c r="D200" s="1662"/>
      <c r="E200" s="1662"/>
      <c r="F200" s="1663"/>
      <c r="G200" s="1662"/>
      <c r="H200" s="1662"/>
      <c r="I200" s="1662"/>
      <c r="J200" s="1662"/>
      <c r="K200" s="1518"/>
      <c r="L200" s="1518"/>
      <c r="M200" s="1662"/>
      <c r="N200" s="1518"/>
      <c r="O200" s="1518"/>
      <c r="P200" s="1518"/>
      <c r="Q200" s="1518"/>
      <c r="R200" s="1518"/>
      <c r="S200" s="1518"/>
      <c r="T200" s="1518"/>
      <c r="U200" s="1518"/>
      <c r="V200" s="1518"/>
      <c r="W200" s="1518"/>
      <c r="X200" s="1518"/>
      <c r="Y200" s="1518"/>
      <c r="Z200" s="1518"/>
    </row>
    <row r="201" spans="1:26" ht="14.25" customHeight="1">
      <c r="A201" s="1529"/>
      <c r="B201" s="1662"/>
      <c r="C201" s="1662"/>
      <c r="D201" s="1662"/>
      <c r="E201" s="1662"/>
      <c r="F201" s="1663"/>
      <c r="G201" s="1662"/>
      <c r="H201" s="1662"/>
      <c r="I201" s="1662"/>
      <c r="J201" s="1662"/>
      <c r="K201" s="1518"/>
      <c r="L201" s="1518"/>
      <c r="M201" s="1662"/>
      <c r="N201" s="1518"/>
      <c r="O201" s="1518"/>
      <c r="P201" s="1518"/>
      <c r="Q201" s="1518"/>
      <c r="R201" s="1518"/>
      <c r="S201" s="1518"/>
      <c r="T201" s="1518"/>
      <c r="U201" s="1518"/>
      <c r="V201" s="1518"/>
      <c r="W201" s="1518"/>
      <c r="X201" s="1518"/>
      <c r="Y201" s="1518"/>
      <c r="Z201" s="1518"/>
    </row>
    <row r="202" spans="1:26" ht="14.25" customHeight="1">
      <c r="A202" s="1529"/>
      <c r="B202" s="1662"/>
      <c r="C202" s="1662"/>
      <c r="D202" s="1662"/>
      <c r="E202" s="1662"/>
      <c r="F202" s="1663"/>
      <c r="G202" s="1662"/>
      <c r="H202" s="1662"/>
      <c r="I202" s="1662"/>
      <c r="J202" s="1662"/>
      <c r="K202" s="1518"/>
      <c r="L202" s="1518"/>
      <c r="M202" s="1662"/>
      <c r="N202" s="1518"/>
      <c r="O202" s="1518"/>
      <c r="P202" s="1518"/>
      <c r="Q202" s="1518"/>
      <c r="R202" s="1518"/>
      <c r="S202" s="1518"/>
      <c r="T202" s="1518"/>
      <c r="U202" s="1518"/>
      <c r="V202" s="1518"/>
      <c r="W202" s="1518"/>
      <c r="X202" s="1518"/>
      <c r="Y202" s="1518"/>
      <c r="Z202" s="1518"/>
    </row>
    <row r="203" spans="1:26" ht="14.25" customHeight="1">
      <c r="A203" s="1529"/>
      <c r="B203" s="1662"/>
      <c r="C203" s="1662"/>
      <c r="D203" s="1662"/>
      <c r="E203" s="1662"/>
      <c r="F203" s="1663"/>
      <c r="G203" s="1662"/>
      <c r="H203" s="1662"/>
      <c r="I203" s="1662"/>
      <c r="J203" s="1662"/>
      <c r="K203" s="1518"/>
      <c r="L203" s="1518"/>
      <c r="M203" s="1662"/>
      <c r="N203" s="1518"/>
      <c r="O203" s="1518"/>
      <c r="P203" s="1518"/>
      <c r="Q203" s="1518"/>
      <c r="R203" s="1518"/>
      <c r="S203" s="1518"/>
      <c r="T203" s="1518"/>
      <c r="U203" s="1518"/>
      <c r="V203" s="1518"/>
      <c r="W203" s="1518"/>
      <c r="X203" s="1518"/>
      <c r="Y203" s="1518"/>
      <c r="Z203" s="1518"/>
    </row>
    <row r="204" spans="1:26" ht="14.25" customHeight="1">
      <c r="A204" s="1529"/>
      <c r="B204" s="1662"/>
      <c r="C204" s="1662"/>
      <c r="D204" s="1662"/>
      <c r="E204" s="1662"/>
      <c r="F204" s="1663"/>
      <c r="G204" s="1662"/>
      <c r="H204" s="1662"/>
      <c r="I204" s="1662"/>
      <c r="J204" s="1662"/>
      <c r="K204" s="1518"/>
      <c r="L204" s="1518"/>
      <c r="M204" s="1662"/>
      <c r="N204" s="1518"/>
      <c r="O204" s="1518"/>
      <c r="P204" s="1518"/>
      <c r="Q204" s="1518"/>
      <c r="R204" s="1518"/>
      <c r="S204" s="1518"/>
      <c r="T204" s="1518"/>
      <c r="U204" s="1518"/>
      <c r="V204" s="1518"/>
      <c r="W204" s="1518"/>
      <c r="X204" s="1518"/>
      <c r="Y204" s="1518"/>
      <c r="Z204" s="1518"/>
    </row>
    <row r="205" spans="1:26" ht="14.25" customHeight="1">
      <c r="A205" s="1529"/>
      <c r="B205" s="1662"/>
      <c r="C205" s="1662"/>
      <c r="D205" s="1662"/>
      <c r="E205" s="1662"/>
      <c r="F205" s="1663"/>
      <c r="G205" s="1662"/>
      <c r="H205" s="1662"/>
      <c r="I205" s="1662"/>
      <c r="J205" s="1662"/>
      <c r="K205" s="1518"/>
      <c r="L205" s="1518"/>
      <c r="M205" s="1662"/>
      <c r="N205" s="1518"/>
      <c r="O205" s="1518"/>
      <c r="P205" s="1518"/>
      <c r="Q205" s="1518"/>
      <c r="R205" s="1518"/>
      <c r="S205" s="1518"/>
      <c r="T205" s="1518"/>
      <c r="U205" s="1518"/>
      <c r="V205" s="1518"/>
      <c r="W205" s="1518"/>
      <c r="X205" s="1518"/>
      <c r="Y205" s="1518"/>
      <c r="Z205" s="1518"/>
    </row>
    <row r="206" spans="1:26" ht="14.25" customHeight="1">
      <c r="A206" s="1529"/>
      <c r="B206" s="1662"/>
      <c r="C206" s="1662"/>
      <c r="D206" s="1662"/>
      <c r="E206" s="1662"/>
      <c r="F206" s="1663"/>
      <c r="G206" s="1662"/>
      <c r="H206" s="1662"/>
      <c r="I206" s="1662"/>
      <c r="J206" s="1662"/>
      <c r="K206" s="1518"/>
      <c r="L206" s="1518"/>
      <c r="M206" s="1662"/>
      <c r="N206" s="1518"/>
      <c r="O206" s="1518"/>
      <c r="P206" s="1518"/>
      <c r="Q206" s="1518"/>
      <c r="R206" s="1518"/>
      <c r="S206" s="1518"/>
      <c r="T206" s="1518"/>
      <c r="U206" s="1518"/>
      <c r="V206" s="1518"/>
      <c r="W206" s="1518"/>
      <c r="X206" s="1518"/>
      <c r="Y206" s="1518"/>
      <c r="Z206" s="1518"/>
    </row>
    <row r="207" spans="1:26" ht="14.25" customHeight="1">
      <c r="A207" s="1529"/>
      <c r="B207" s="1662"/>
      <c r="C207" s="1662"/>
      <c r="D207" s="1662"/>
      <c r="E207" s="1662"/>
      <c r="F207" s="1663"/>
      <c r="G207" s="1662"/>
      <c r="H207" s="1662"/>
      <c r="I207" s="1662"/>
      <c r="J207" s="1662"/>
      <c r="K207" s="1518"/>
      <c r="L207" s="1518"/>
      <c r="M207" s="1662"/>
      <c r="N207" s="1518"/>
      <c r="O207" s="1518"/>
      <c r="P207" s="1518"/>
      <c r="Q207" s="1518"/>
      <c r="R207" s="1518"/>
      <c r="S207" s="1518"/>
      <c r="T207" s="1518"/>
      <c r="U207" s="1518"/>
      <c r="V207" s="1518"/>
      <c r="W207" s="1518"/>
      <c r="X207" s="1518"/>
      <c r="Y207" s="1518"/>
      <c r="Z207" s="1518"/>
    </row>
    <row r="208" spans="1:26" ht="14.25" customHeight="1">
      <c r="A208" s="1529"/>
      <c r="B208" s="1662"/>
      <c r="C208" s="1662"/>
      <c r="D208" s="1662"/>
      <c r="E208" s="1662"/>
      <c r="F208" s="1663"/>
      <c r="G208" s="1662"/>
      <c r="H208" s="1662"/>
      <c r="I208" s="1662"/>
      <c r="J208" s="1662"/>
      <c r="K208" s="1518"/>
      <c r="L208" s="1518"/>
      <c r="M208" s="1662"/>
      <c r="N208" s="1518"/>
      <c r="O208" s="1518"/>
      <c r="P208" s="1518"/>
      <c r="Q208" s="1518"/>
      <c r="R208" s="1518"/>
      <c r="S208" s="1518"/>
      <c r="T208" s="1518"/>
      <c r="U208" s="1518"/>
      <c r="V208" s="1518"/>
      <c r="W208" s="1518"/>
      <c r="X208" s="1518"/>
      <c r="Y208" s="1518"/>
      <c r="Z208" s="1518"/>
    </row>
    <row r="209" spans="1:26" ht="14.25" customHeight="1">
      <c r="A209" s="1529"/>
      <c r="B209" s="1662"/>
      <c r="C209" s="1662"/>
      <c r="D209" s="1662"/>
      <c r="E209" s="1662"/>
      <c r="F209" s="1663"/>
      <c r="G209" s="1662"/>
      <c r="H209" s="1662"/>
      <c r="I209" s="1662"/>
      <c r="J209" s="1662"/>
      <c r="K209" s="1518"/>
      <c r="L209" s="1518"/>
      <c r="M209" s="1662"/>
      <c r="N209" s="1518"/>
      <c r="O209" s="1518"/>
      <c r="P209" s="1518"/>
      <c r="Q209" s="1518"/>
      <c r="R209" s="1518"/>
      <c r="S209" s="1518"/>
      <c r="T209" s="1518"/>
      <c r="U209" s="1518"/>
      <c r="V209" s="1518"/>
      <c r="W209" s="1518"/>
      <c r="X209" s="1518"/>
      <c r="Y209" s="1518"/>
      <c r="Z209" s="1518"/>
    </row>
    <row r="210" spans="1:26" ht="14.25" customHeight="1">
      <c r="A210" s="1529"/>
      <c r="B210" s="1662"/>
      <c r="C210" s="1662"/>
      <c r="D210" s="1662"/>
      <c r="E210" s="1662"/>
      <c r="F210" s="1663"/>
      <c r="G210" s="1662"/>
      <c r="H210" s="1662"/>
      <c r="I210" s="1662"/>
      <c r="J210" s="1662"/>
      <c r="K210" s="1518"/>
      <c r="L210" s="1518"/>
      <c r="M210" s="1662"/>
      <c r="N210" s="1518"/>
      <c r="O210" s="1518"/>
      <c r="P210" s="1518"/>
      <c r="Q210" s="1518"/>
      <c r="R210" s="1518"/>
      <c r="S210" s="1518"/>
      <c r="T210" s="1518"/>
      <c r="U210" s="1518"/>
      <c r="V210" s="1518"/>
      <c r="W210" s="1518"/>
      <c r="X210" s="1518"/>
      <c r="Y210" s="1518"/>
      <c r="Z210" s="1518"/>
    </row>
    <row r="211" spans="1:26" ht="14.25" customHeight="1">
      <c r="A211" s="1529"/>
      <c r="B211" s="1662"/>
      <c r="C211" s="1662"/>
      <c r="D211" s="1662"/>
      <c r="E211" s="1662"/>
      <c r="F211" s="1663"/>
      <c r="G211" s="1662"/>
      <c r="H211" s="1662"/>
      <c r="I211" s="1662"/>
      <c r="J211" s="1662"/>
      <c r="K211" s="1518"/>
      <c r="L211" s="1518"/>
      <c r="M211" s="1662"/>
      <c r="N211" s="1518"/>
      <c r="O211" s="1518"/>
      <c r="P211" s="1518"/>
      <c r="Q211" s="1518"/>
      <c r="R211" s="1518"/>
      <c r="S211" s="1518"/>
      <c r="T211" s="1518"/>
      <c r="U211" s="1518"/>
      <c r="V211" s="1518"/>
      <c r="W211" s="1518"/>
      <c r="X211" s="1518"/>
      <c r="Y211" s="1518"/>
      <c r="Z211" s="1518"/>
    </row>
    <row r="212" spans="1:26" ht="14.25" customHeight="1">
      <c r="A212" s="1529"/>
      <c r="B212" s="1662"/>
      <c r="C212" s="1662"/>
      <c r="D212" s="1662"/>
      <c r="E212" s="1662"/>
      <c r="F212" s="1663"/>
      <c r="G212" s="1662"/>
      <c r="H212" s="1662"/>
      <c r="I212" s="1662"/>
      <c r="J212" s="1662"/>
      <c r="K212" s="1518"/>
      <c r="L212" s="1518"/>
      <c r="M212" s="1662"/>
      <c r="N212" s="1518"/>
      <c r="O212" s="1518"/>
      <c r="P212" s="1518"/>
      <c r="Q212" s="1518"/>
      <c r="R212" s="1518"/>
      <c r="S212" s="1518"/>
      <c r="T212" s="1518"/>
      <c r="U212" s="1518"/>
      <c r="V212" s="1518"/>
      <c r="W212" s="1518"/>
      <c r="X212" s="1518"/>
      <c r="Y212" s="1518"/>
      <c r="Z212" s="1518"/>
    </row>
    <row r="213" spans="1:26" ht="14.25" customHeight="1">
      <c r="A213" s="1529"/>
      <c r="B213" s="1662"/>
      <c r="C213" s="1662"/>
      <c r="D213" s="1662"/>
      <c r="E213" s="1662"/>
      <c r="F213" s="1663"/>
      <c r="G213" s="1662"/>
      <c r="H213" s="1662"/>
      <c r="I213" s="1662"/>
      <c r="J213" s="1662"/>
      <c r="K213" s="1518"/>
      <c r="L213" s="1518"/>
      <c r="M213" s="1662"/>
      <c r="N213" s="1518"/>
      <c r="O213" s="1518"/>
      <c r="P213" s="1518"/>
      <c r="Q213" s="1518"/>
      <c r="R213" s="1518"/>
      <c r="S213" s="1518"/>
      <c r="T213" s="1518"/>
      <c r="U213" s="1518"/>
      <c r="V213" s="1518"/>
      <c r="W213" s="1518"/>
      <c r="X213" s="1518"/>
      <c r="Y213" s="1518"/>
      <c r="Z213" s="1518"/>
    </row>
    <row r="214" spans="1:26" ht="14.25" customHeight="1">
      <c r="A214" s="1529"/>
      <c r="B214" s="1662"/>
      <c r="C214" s="1662"/>
      <c r="D214" s="1662"/>
      <c r="E214" s="1662"/>
      <c r="F214" s="1663"/>
      <c r="G214" s="1662"/>
      <c r="H214" s="1662"/>
      <c r="I214" s="1662"/>
      <c r="J214" s="1662"/>
      <c r="K214" s="1518"/>
      <c r="L214" s="1518"/>
      <c r="M214" s="1662"/>
      <c r="N214" s="1518"/>
      <c r="O214" s="1518"/>
      <c r="P214" s="1518"/>
      <c r="Q214" s="1518"/>
      <c r="R214" s="1518"/>
      <c r="S214" s="1518"/>
      <c r="T214" s="1518"/>
      <c r="U214" s="1518"/>
      <c r="V214" s="1518"/>
      <c r="W214" s="1518"/>
      <c r="X214" s="1518"/>
      <c r="Y214" s="1518"/>
      <c r="Z214" s="1518"/>
    </row>
    <row r="215" spans="1:26" ht="14.25" customHeight="1">
      <c r="A215" s="1529"/>
      <c r="B215" s="1662"/>
      <c r="C215" s="1662"/>
      <c r="D215" s="1662"/>
      <c r="E215" s="1662"/>
      <c r="F215" s="1663"/>
      <c r="G215" s="1662"/>
      <c r="H215" s="1662"/>
      <c r="I215" s="1662"/>
      <c r="J215" s="1662"/>
      <c r="K215" s="1518"/>
      <c r="L215" s="1518"/>
      <c r="M215" s="1662"/>
      <c r="N215" s="1518"/>
      <c r="O215" s="1518"/>
      <c r="P215" s="1518"/>
      <c r="Q215" s="1518"/>
      <c r="R215" s="1518"/>
      <c r="S215" s="1518"/>
      <c r="T215" s="1518"/>
      <c r="U215" s="1518"/>
      <c r="V215" s="1518"/>
      <c r="W215" s="1518"/>
      <c r="X215" s="1518"/>
      <c r="Y215" s="1518"/>
      <c r="Z215" s="1518"/>
    </row>
    <row r="216" spans="1:26" ht="14.25" customHeight="1">
      <c r="A216" s="1529"/>
      <c r="B216" s="1662"/>
      <c r="C216" s="1662"/>
      <c r="D216" s="1662"/>
      <c r="E216" s="1662"/>
      <c r="F216" s="1663"/>
      <c r="G216" s="1662"/>
      <c r="H216" s="1662"/>
      <c r="I216" s="1662"/>
      <c r="J216" s="1662"/>
      <c r="K216" s="1518"/>
      <c r="L216" s="1518"/>
      <c r="M216" s="1662"/>
      <c r="N216" s="1518"/>
      <c r="O216" s="1518"/>
      <c r="P216" s="1518"/>
      <c r="Q216" s="1518"/>
      <c r="R216" s="1518"/>
      <c r="S216" s="1518"/>
      <c r="T216" s="1518"/>
      <c r="U216" s="1518"/>
      <c r="V216" s="1518"/>
      <c r="W216" s="1518"/>
      <c r="X216" s="1518"/>
      <c r="Y216" s="1518"/>
      <c r="Z216" s="1518"/>
    </row>
    <row r="217" spans="1:26" ht="14.25" customHeight="1">
      <c r="A217" s="1529"/>
      <c r="B217" s="1662"/>
      <c r="C217" s="1662"/>
      <c r="D217" s="1662"/>
      <c r="E217" s="1662"/>
      <c r="F217" s="1663"/>
      <c r="G217" s="1662"/>
      <c r="H217" s="1662"/>
      <c r="I217" s="1662"/>
      <c r="J217" s="1662"/>
      <c r="K217" s="1518"/>
      <c r="L217" s="1518"/>
      <c r="M217" s="1662"/>
      <c r="N217" s="1518"/>
      <c r="O217" s="1518"/>
      <c r="P217" s="1518"/>
      <c r="Q217" s="1518"/>
      <c r="R217" s="1518"/>
      <c r="S217" s="1518"/>
      <c r="T217" s="1518"/>
      <c r="U217" s="1518"/>
      <c r="V217" s="1518"/>
      <c r="W217" s="1518"/>
      <c r="X217" s="1518"/>
      <c r="Y217" s="1518"/>
      <c r="Z217" s="1518"/>
    </row>
    <row r="218" spans="1:26" ht="14.25" customHeight="1">
      <c r="A218" s="1529"/>
      <c r="B218" s="1662"/>
      <c r="C218" s="1662"/>
      <c r="D218" s="1662"/>
      <c r="E218" s="1662"/>
      <c r="F218" s="1663"/>
      <c r="G218" s="1662"/>
      <c r="H218" s="1662"/>
      <c r="I218" s="1662"/>
      <c r="J218" s="1662"/>
      <c r="K218" s="1518"/>
      <c r="L218" s="1518"/>
      <c r="M218" s="1662"/>
      <c r="N218" s="1518"/>
      <c r="O218" s="1518"/>
      <c r="P218" s="1518"/>
      <c r="Q218" s="1518"/>
      <c r="R218" s="1518"/>
      <c r="S218" s="1518"/>
      <c r="T218" s="1518"/>
      <c r="U218" s="1518"/>
      <c r="V218" s="1518"/>
      <c r="W218" s="1518"/>
      <c r="X218" s="1518"/>
      <c r="Y218" s="1518"/>
      <c r="Z218" s="1518"/>
    </row>
    <row r="219" spans="1:26" ht="14.25" customHeight="1">
      <c r="A219" s="1529"/>
      <c r="B219" s="1662"/>
      <c r="C219" s="1662"/>
      <c r="D219" s="1662"/>
      <c r="E219" s="1662"/>
      <c r="F219" s="1663"/>
      <c r="G219" s="1662"/>
      <c r="H219" s="1662"/>
      <c r="I219" s="1662"/>
      <c r="J219" s="1662"/>
      <c r="K219" s="1518"/>
      <c r="L219" s="1518"/>
      <c r="M219" s="1662"/>
      <c r="N219" s="1518"/>
      <c r="O219" s="1518"/>
      <c r="P219" s="1518"/>
      <c r="Q219" s="1518"/>
      <c r="R219" s="1518"/>
      <c r="S219" s="1518"/>
      <c r="T219" s="1518"/>
      <c r="U219" s="1518"/>
      <c r="V219" s="1518"/>
      <c r="W219" s="1518"/>
      <c r="X219" s="1518"/>
      <c r="Y219" s="1518"/>
      <c r="Z219" s="1518"/>
    </row>
    <row r="220" spans="1:26" ht="14.25" customHeight="1">
      <c r="A220" s="1529"/>
      <c r="B220" s="1662"/>
      <c r="C220" s="1662"/>
      <c r="D220" s="1662"/>
      <c r="E220" s="1662"/>
      <c r="F220" s="1663"/>
      <c r="G220" s="1662"/>
      <c r="H220" s="1662"/>
      <c r="I220" s="1662"/>
      <c r="J220" s="1662"/>
      <c r="K220" s="1518"/>
      <c r="L220" s="1518"/>
      <c r="M220" s="1662"/>
      <c r="N220" s="1518"/>
      <c r="O220" s="1518"/>
      <c r="P220" s="1518"/>
      <c r="Q220" s="1518"/>
      <c r="R220" s="1518"/>
      <c r="S220" s="1518"/>
      <c r="T220" s="1518"/>
      <c r="U220" s="1518"/>
      <c r="V220" s="1518"/>
      <c r="W220" s="1518"/>
      <c r="X220" s="1518"/>
      <c r="Y220" s="1518"/>
      <c r="Z220" s="1518"/>
    </row>
    <row r="221" spans="1:26" ht="14.25" customHeight="1">
      <c r="A221" s="1529"/>
      <c r="B221" s="1662"/>
      <c r="C221" s="1662"/>
      <c r="D221" s="1662"/>
      <c r="E221" s="1662"/>
      <c r="F221" s="1663"/>
      <c r="G221" s="1662"/>
      <c r="H221" s="1662"/>
      <c r="I221" s="1662"/>
      <c r="J221" s="1662"/>
      <c r="K221" s="1518"/>
      <c r="L221" s="1518"/>
      <c r="M221" s="1662"/>
      <c r="N221" s="1518"/>
      <c r="O221" s="1518"/>
      <c r="P221" s="1518"/>
      <c r="Q221" s="1518"/>
      <c r="R221" s="1518"/>
      <c r="S221" s="1518"/>
      <c r="T221" s="1518"/>
      <c r="U221" s="1518"/>
      <c r="V221" s="1518"/>
      <c r="W221" s="1518"/>
      <c r="X221" s="1518"/>
      <c r="Y221" s="1518"/>
      <c r="Z221" s="1518"/>
    </row>
    <row r="222" spans="1:26" ht="14.25" customHeight="1">
      <c r="A222" s="1529"/>
      <c r="B222" s="1662"/>
      <c r="C222" s="1662"/>
      <c r="D222" s="1662"/>
      <c r="E222" s="1662"/>
      <c r="F222" s="1663"/>
      <c r="G222" s="1662"/>
      <c r="H222" s="1662"/>
      <c r="I222" s="1662"/>
      <c r="J222" s="1662"/>
      <c r="K222" s="1518"/>
      <c r="L222" s="1518"/>
      <c r="M222" s="1662"/>
      <c r="N222" s="1518"/>
      <c r="O222" s="1518"/>
      <c r="P222" s="1518"/>
      <c r="Q222" s="1518"/>
      <c r="R222" s="1518"/>
      <c r="S222" s="1518"/>
      <c r="T222" s="1518"/>
      <c r="U222" s="1518"/>
      <c r="V222" s="1518"/>
      <c r="W222" s="1518"/>
      <c r="X222" s="1518"/>
      <c r="Y222" s="1518"/>
      <c r="Z222" s="1518"/>
    </row>
    <row r="223" spans="1:26" ht="14.25" customHeight="1">
      <c r="A223" s="1529"/>
      <c r="B223" s="1662"/>
      <c r="C223" s="1662"/>
      <c r="D223" s="1662"/>
      <c r="E223" s="1662"/>
      <c r="F223" s="1663"/>
      <c r="G223" s="1662"/>
      <c r="H223" s="1662"/>
      <c r="I223" s="1662"/>
      <c r="J223" s="1662"/>
      <c r="K223" s="1518"/>
      <c r="L223" s="1518"/>
      <c r="M223" s="1662"/>
      <c r="N223" s="1518"/>
      <c r="O223" s="1518"/>
      <c r="P223" s="1518"/>
      <c r="Q223" s="1518"/>
      <c r="R223" s="1518"/>
      <c r="S223" s="1518"/>
      <c r="T223" s="1518"/>
      <c r="U223" s="1518"/>
      <c r="V223" s="1518"/>
      <c r="W223" s="1518"/>
      <c r="X223" s="1518"/>
      <c r="Y223" s="1518"/>
      <c r="Z223" s="1518"/>
    </row>
    <row r="224" spans="1:26" ht="14.25" customHeight="1">
      <c r="A224" s="1529"/>
      <c r="B224" s="1662"/>
      <c r="C224" s="1662"/>
      <c r="D224" s="1662"/>
      <c r="E224" s="1662"/>
      <c r="F224" s="1663"/>
      <c r="G224" s="1662"/>
      <c r="H224" s="1662"/>
      <c r="I224" s="1662"/>
      <c r="J224" s="1662"/>
      <c r="K224" s="1518"/>
      <c r="L224" s="1518"/>
      <c r="M224" s="1662"/>
      <c r="N224" s="1518"/>
      <c r="O224" s="1518"/>
      <c r="P224" s="1518"/>
      <c r="Q224" s="1518"/>
      <c r="R224" s="1518"/>
      <c r="S224" s="1518"/>
      <c r="T224" s="1518"/>
      <c r="U224" s="1518"/>
      <c r="V224" s="1518"/>
      <c r="W224" s="1518"/>
      <c r="X224" s="1518"/>
      <c r="Y224" s="1518"/>
      <c r="Z224" s="1518"/>
    </row>
    <row r="225" spans="1:26" ht="14.25" customHeight="1">
      <c r="A225" s="1529"/>
      <c r="B225" s="1662"/>
      <c r="C225" s="1662"/>
      <c r="D225" s="1662"/>
      <c r="E225" s="1662"/>
      <c r="F225" s="1663"/>
      <c r="G225" s="1662"/>
      <c r="H225" s="1662"/>
      <c r="I225" s="1662"/>
      <c r="J225" s="1662"/>
      <c r="K225" s="1518"/>
      <c r="L225" s="1518"/>
      <c r="M225" s="1662"/>
      <c r="N225" s="1518"/>
      <c r="O225" s="1518"/>
      <c r="P225" s="1518"/>
      <c r="Q225" s="1518"/>
      <c r="R225" s="1518"/>
      <c r="S225" s="1518"/>
      <c r="T225" s="1518"/>
      <c r="U225" s="1518"/>
      <c r="V225" s="1518"/>
      <c r="W225" s="1518"/>
      <c r="X225" s="1518"/>
      <c r="Y225" s="1518"/>
      <c r="Z225" s="1518"/>
    </row>
    <row r="226" spans="1:26" ht="14.25" customHeight="1">
      <c r="A226" s="1529"/>
      <c r="B226" s="1662"/>
      <c r="C226" s="1662"/>
      <c r="D226" s="1662"/>
      <c r="E226" s="1662"/>
      <c r="F226" s="1663"/>
      <c r="G226" s="1662"/>
      <c r="H226" s="1662"/>
      <c r="I226" s="1662"/>
      <c r="J226" s="1662"/>
      <c r="K226" s="1518"/>
      <c r="L226" s="1518"/>
      <c r="M226" s="1662"/>
      <c r="N226" s="1518"/>
      <c r="O226" s="1518"/>
      <c r="P226" s="1518"/>
      <c r="Q226" s="1518"/>
      <c r="R226" s="1518"/>
      <c r="S226" s="1518"/>
      <c r="T226" s="1518"/>
      <c r="U226" s="1518"/>
      <c r="V226" s="1518"/>
      <c r="W226" s="1518"/>
      <c r="X226" s="1518"/>
      <c r="Y226" s="1518"/>
      <c r="Z226" s="1518"/>
    </row>
    <row r="227" spans="1:26" ht="14.25" customHeight="1">
      <c r="A227" s="1529"/>
      <c r="B227" s="1662"/>
      <c r="C227" s="1662"/>
      <c r="D227" s="1662"/>
      <c r="E227" s="1662"/>
      <c r="F227" s="1663"/>
      <c r="G227" s="1662"/>
      <c r="H227" s="1662"/>
      <c r="I227" s="1662"/>
      <c r="J227" s="1662"/>
      <c r="K227" s="1518"/>
      <c r="L227" s="1518"/>
      <c r="M227" s="1662"/>
      <c r="N227" s="1518"/>
      <c r="O227" s="1518"/>
      <c r="P227" s="1518"/>
      <c r="Q227" s="1518"/>
      <c r="R227" s="1518"/>
      <c r="S227" s="1518"/>
      <c r="T227" s="1518"/>
      <c r="U227" s="1518"/>
      <c r="V227" s="1518"/>
      <c r="W227" s="1518"/>
      <c r="X227" s="1518"/>
      <c r="Y227" s="1518"/>
      <c r="Z227" s="1518"/>
    </row>
    <row r="228" spans="1:26" ht="14.25" customHeight="1">
      <c r="A228" s="1529"/>
      <c r="B228" s="1662"/>
      <c r="C228" s="1662"/>
      <c r="D228" s="1662"/>
      <c r="E228" s="1662"/>
      <c r="F228" s="1663"/>
      <c r="G228" s="1662"/>
      <c r="H228" s="1662"/>
      <c r="I228" s="1662"/>
      <c r="J228" s="1662"/>
      <c r="K228" s="1518"/>
      <c r="L228" s="1518"/>
      <c r="M228" s="1662"/>
      <c r="N228" s="1518"/>
      <c r="O228" s="1518"/>
      <c r="P228" s="1518"/>
      <c r="Q228" s="1518"/>
      <c r="R228" s="1518"/>
      <c r="S228" s="1518"/>
      <c r="T228" s="1518"/>
      <c r="U228" s="1518"/>
      <c r="V228" s="1518"/>
      <c r="W228" s="1518"/>
      <c r="X228" s="1518"/>
      <c r="Y228" s="1518"/>
      <c r="Z228" s="1518"/>
    </row>
    <row r="229" spans="1:26" ht="14.25" customHeight="1">
      <c r="A229" s="1529"/>
      <c r="B229" s="1662"/>
      <c r="C229" s="1662"/>
      <c r="D229" s="1662"/>
      <c r="E229" s="1662"/>
      <c r="F229" s="1663"/>
      <c r="G229" s="1662"/>
      <c r="H229" s="1662"/>
      <c r="I229" s="1662"/>
      <c r="J229" s="1662"/>
      <c r="K229" s="1518"/>
      <c r="L229" s="1518"/>
      <c r="M229" s="1662"/>
      <c r="N229" s="1518"/>
      <c r="O229" s="1518"/>
      <c r="P229" s="1518"/>
      <c r="Q229" s="1518"/>
      <c r="R229" s="1518"/>
      <c r="S229" s="1518"/>
      <c r="T229" s="1518"/>
      <c r="U229" s="1518"/>
      <c r="V229" s="1518"/>
      <c r="W229" s="1518"/>
      <c r="X229" s="1518"/>
      <c r="Y229" s="1518"/>
      <c r="Z229" s="1518"/>
    </row>
    <row r="230" spans="1:26" ht="14.25" customHeight="1">
      <c r="A230" s="1529"/>
      <c r="B230" s="1662"/>
      <c r="C230" s="1662"/>
      <c r="D230" s="1662"/>
      <c r="E230" s="1662"/>
      <c r="F230" s="1663"/>
      <c r="G230" s="1662"/>
      <c r="H230" s="1662"/>
      <c r="I230" s="1662"/>
      <c r="J230" s="1662"/>
      <c r="K230" s="1518"/>
      <c r="L230" s="1518"/>
      <c r="M230" s="1662"/>
      <c r="N230" s="1518"/>
      <c r="O230" s="1518"/>
      <c r="P230" s="1518"/>
      <c r="Q230" s="1518"/>
      <c r="R230" s="1518"/>
      <c r="S230" s="1518"/>
      <c r="T230" s="1518"/>
      <c r="U230" s="1518"/>
      <c r="V230" s="1518"/>
      <c r="W230" s="1518"/>
      <c r="X230" s="1518"/>
      <c r="Y230" s="1518"/>
      <c r="Z230" s="1518"/>
    </row>
    <row r="231" spans="1:26" ht="14.25" customHeight="1">
      <c r="A231" s="1529"/>
      <c r="B231" s="1662"/>
      <c r="C231" s="1662"/>
      <c r="D231" s="1662"/>
      <c r="E231" s="1662"/>
      <c r="F231" s="1663"/>
      <c r="G231" s="1662"/>
      <c r="H231" s="1662"/>
      <c r="I231" s="1662"/>
      <c r="J231" s="1662"/>
      <c r="K231" s="1518"/>
      <c r="L231" s="1518"/>
      <c r="M231" s="1662"/>
      <c r="N231" s="1518"/>
      <c r="O231" s="1518"/>
      <c r="P231" s="1518"/>
      <c r="Q231" s="1518"/>
      <c r="R231" s="1518"/>
      <c r="S231" s="1518"/>
      <c r="T231" s="1518"/>
      <c r="U231" s="1518"/>
      <c r="V231" s="1518"/>
      <c r="W231" s="1518"/>
      <c r="X231" s="1518"/>
      <c r="Y231" s="1518"/>
      <c r="Z231" s="1518"/>
    </row>
    <row r="232" spans="1:26" ht="14.25" customHeight="1">
      <c r="A232" s="1529"/>
      <c r="B232" s="1662"/>
      <c r="C232" s="1662"/>
      <c r="D232" s="1662"/>
      <c r="E232" s="1662"/>
      <c r="F232" s="1663"/>
      <c r="G232" s="1662"/>
      <c r="H232" s="1662"/>
      <c r="I232" s="1662"/>
      <c r="J232" s="1662"/>
      <c r="K232" s="1518"/>
      <c r="L232" s="1518"/>
      <c r="M232" s="1662"/>
      <c r="N232" s="1518"/>
      <c r="O232" s="1518"/>
      <c r="P232" s="1518"/>
      <c r="Q232" s="1518"/>
      <c r="R232" s="1518"/>
      <c r="S232" s="1518"/>
      <c r="T232" s="1518"/>
      <c r="U232" s="1518"/>
      <c r="V232" s="1518"/>
      <c r="W232" s="1518"/>
      <c r="X232" s="1518"/>
      <c r="Y232" s="1518"/>
      <c r="Z232" s="1518"/>
    </row>
    <row r="233" spans="1:26" ht="14.25" customHeight="1">
      <c r="A233" s="1529"/>
      <c r="B233" s="1662"/>
      <c r="C233" s="1662"/>
      <c r="D233" s="1662"/>
      <c r="E233" s="1662"/>
      <c r="F233" s="1663"/>
      <c r="G233" s="1662"/>
      <c r="H233" s="1662"/>
      <c r="I233" s="1662"/>
      <c r="J233" s="1662"/>
      <c r="K233" s="1518"/>
      <c r="L233" s="1518"/>
      <c r="M233" s="1662"/>
      <c r="N233" s="1518"/>
      <c r="O233" s="1518"/>
      <c r="P233" s="1518"/>
      <c r="Q233" s="1518"/>
      <c r="R233" s="1518"/>
      <c r="S233" s="1518"/>
      <c r="T233" s="1518"/>
      <c r="U233" s="1518"/>
      <c r="V233" s="1518"/>
      <c r="W233" s="1518"/>
      <c r="X233" s="1518"/>
      <c r="Y233" s="1518"/>
      <c r="Z233" s="1518"/>
    </row>
    <row r="234" spans="1:26" ht="14.25" customHeight="1">
      <c r="A234" s="1529"/>
      <c r="B234" s="1662"/>
      <c r="C234" s="1662"/>
      <c r="D234" s="1662"/>
      <c r="E234" s="1662"/>
      <c r="F234" s="1663"/>
      <c r="G234" s="1662"/>
      <c r="H234" s="1662"/>
      <c r="I234" s="1662"/>
      <c r="J234" s="1662"/>
      <c r="K234" s="1518"/>
      <c r="L234" s="1518"/>
      <c r="M234" s="1662"/>
      <c r="N234" s="1518"/>
      <c r="O234" s="1518"/>
      <c r="P234" s="1518"/>
      <c r="Q234" s="1518"/>
      <c r="R234" s="1518"/>
      <c r="S234" s="1518"/>
      <c r="T234" s="1518"/>
      <c r="U234" s="1518"/>
      <c r="V234" s="1518"/>
      <c r="W234" s="1518"/>
      <c r="X234" s="1518"/>
      <c r="Y234" s="1518"/>
      <c r="Z234" s="1518"/>
    </row>
    <row r="235" spans="1:26" ht="14.25" customHeight="1">
      <c r="A235" s="1529"/>
      <c r="B235" s="1662"/>
      <c r="C235" s="1662"/>
      <c r="D235" s="1662"/>
      <c r="E235" s="1662"/>
      <c r="F235" s="1663"/>
      <c r="G235" s="1662"/>
      <c r="H235" s="1662"/>
      <c r="I235" s="1662"/>
      <c r="J235" s="1662"/>
      <c r="K235" s="1518"/>
      <c r="L235" s="1518"/>
      <c r="M235" s="1662"/>
      <c r="N235" s="1518"/>
      <c r="O235" s="1518"/>
      <c r="P235" s="1518"/>
      <c r="Q235" s="1518"/>
      <c r="R235" s="1518"/>
      <c r="S235" s="1518"/>
      <c r="T235" s="1518"/>
      <c r="U235" s="1518"/>
      <c r="V235" s="1518"/>
      <c r="W235" s="1518"/>
      <c r="X235" s="1518"/>
      <c r="Y235" s="1518"/>
      <c r="Z235" s="1518"/>
    </row>
    <row r="236" spans="1:26" ht="14.25" customHeight="1">
      <c r="A236" s="1529"/>
      <c r="B236" s="1662"/>
      <c r="C236" s="1662"/>
      <c r="D236" s="1662"/>
      <c r="E236" s="1662"/>
      <c r="F236" s="1663"/>
      <c r="G236" s="1662"/>
      <c r="H236" s="1662"/>
      <c r="I236" s="1662"/>
      <c r="J236" s="1662"/>
      <c r="K236" s="1518"/>
      <c r="L236" s="1518"/>
      <c r="M236" s="1662"/>
      <c r="N236" s="1518"/>
      <c r="O236" s="1518"/>
      <c r="P236" s="1518"/>
      <c r="Q236" s="1518"/>
      <c r="R236" s="1518"/>
      <c r="S236" s="1518"/>
      <c r="T236" s="1518"/>
      <c r="U236" s="1518"/>
      <c r="V236" s="1518"/>
      <c r="W236" s="1518"/>
      <c r="X236" s="1518"/>
      <c r="Y236" s="1518"/>
      <c r="Z236" s="1518"/>
    </row>
    <row r="237" spans="1:26" ht="14.25" customHeight="1">
      <c r="A237" s="1529"/>
      <c r="B237" s="1662"/>
      <c r="C237" s="1662"/>
      <c r="D237" s="1662"/>
      <c r="E237" s="1662"/>
      <c r="F237" s="1663"/>
      <c r="G237" s="1662"/>
      <c r="H237" s="1662"/>
      <c r="I237" s="1662"/>
      <c r="J237" s="1662"/>
      <c r="K237" s="1518"/>
      <c r="L237" s="1518"/>
      <c r="M237" s="1662"/>
      <c r="N237" s="1518"/>
      <c r="O237" s="1518"/>
      <c r="P237" s="1518"/>
      <c r="Q237" s="1518"/>
      <c r="R237" s="1518"/>
      <c r="S237" s="1518"/>
      <c r="T237" s="1518"/>
      <c r="U237" s="1518"/>
      <c r="V237" s="1518"/>
      <c r="W237" s="1518"/>
      <c r="X237" s="1518"/>
      <c r="Y237" s="1518"/>
      <c r="Z237" s="1518"/>
    </row>
    <row r="238" spans="1:26" ht="14.25" customHeight="1">
      <c r="A238" s="1529"/>
      <c r="B238" s="1662"/>
      <c r="C238" s="1662"/>
      <c r="D238" s="1662"/>
      <c r="E238" s="1662"/>
      <c r="F238" s="1663"/>
      <c r="G238" s="1662"/>
      <c r="H238" s="1662"/>
      <c r="I238" s="1662"/>
      <c r="J238" s="1662"/>
      <c r="K238" s="1518"/>
      <c r="L238" s="1518"/>
      <c r="M238" s="1662"/>
      <c r="N238" s="1518"/>
      <c r="O238" s="1518"/>
      <c r="P238" s="1518"/>
      <c r="Q238" s="1518"/>
      <c r="R238" s="1518"/>
      <c r="S238" s="1518"/>
      <c r="T238" s="1518"/>
      <c r="U238" s="1518"/>
      <c r="V238" s="1518"/>
      <c r="W238" s="1518"/>
      <c r="X238" s="1518"/>
      <c r="Y238" s="1518"/>
      <c r="Z238" s="1518"/>
    </row>
    <row r="239" spans="1:26" ht="14.25" customHeight="1">
      <c r="A239" s="1529"/>
      <c r="B239" s="1662"/>
      <c r="C239" s="1662"/>
      <c r="D239" s="1662"/>
      <c r="E239" s="1662"/>
      <c r="F239" s="1663"/>
      <c r="G239" s="1662"/>
      <c r="H239" s="1662"/>
      <c r="I239" s="1662"/>
      <c r="J239" s="1662"/>
      <c r="K239" s="1518"/>
      <c r="L239" s="1518"/>
      <c r="M239" s="1662"/>
      <c r="N239" s="1518"/>
      <c r="O239" s="1518"/>
      <c r="P239" s="1518"/>
      <c r="Q239" s="1518"/>
      <c r="R239" s="1518"/>
      <c r="S239" s="1518"/>
      <c r="T239" s="1518"/>
      <c r="U239" s="1518"/>
      <c r="V239" s="1518"/>
      <c r="W239" s="1518"/>
      <c r="X239" s="1518"/>
      <c r="Y239" s="1518"/>
      <c r="Z239" s="1518"/>
    </row>
    <row r="240" spans="1:26" ht="14.25" customHeight="1">
      <c r="A240" s="1529"/>
      <c r="B240" s="1662"/>
      <c r="C240" s="1662"/>
      <c r="D240" s="1662"/>
      <c r="E240" s="1662"/>
      <c r="F240" s="1663"/>
      <c r="G240" s="1662"/>
      <c r="H240" s="1662"/>
      <c r="I240" s="1662"/>
      <c r="J240" s="1662"/>
      <c r="K240" s="1518"/>
      <c r="L240" s="1518"/>
      <c r="M240" s="1662"/>
      <c r="N240" s="1518"/>
      <c r="O240" s="1518"/>
      <c r="P240" s="1518"/>
      <c r="Q240" s="1518"/>
      <c r="R240" s="1518"/>
      <c r="S240" s="1518"/>
      <c r="T240" s="1518"/>
      <c r="U240" s="1518"/>
      <c r="V240" s="1518"/>
      <c r="W240" s="1518"/>
      <c r="X240" s="1518"/>
      <c r="Y240" s="1518"/>
      <c r="Z240" s="1518"/>
    </row>
    <row r="241" spans="1:26" ht="14.25" customHeight="1">
      <c r="A241" s="1529"/>
      <c r="B241" s="1662"/>
      <c r="C241" s="1662"/>
      <c r="D241" s="1662"/>
      <c r="E241" s="1662"/>
      <c r="F241" s="1663"/>
      <c r="G241" s="1662"/>
      <c r="H241" s="1662"/>
      <c r="I241" s="1662"/>
      <c r="J241" s="1662"/>
      <c r="K241" s="1518"/>
      <c r="L241" s="1518"/>
      <c r="M241" s="1662"/>
      <c r="N241" s="1518"/>
      <c r="O241" s="1518"/>
      <c r="P241" s="1518"/>
      <c r="Q241" s="1518"/>
      <c r="R241" s="1518"/>
      <c r="S241" s="1518"/>
      <c r="T241" s="1518"/>
      <c r="U241" s="1518"/>
      <c r="V241" s="1518"/>
      <c r="W241" s="1518"/>
      <c r="X241" s="1518"/>
      <c r="Y241" s="1518"/>
      <c r="Z241" s="1518"/>
    </row>
    <row r="242" spans="1:26" ht="14.25" customHeight="1">
      <c r="A242" s="1529"/>
      <c r="B242" s="1662"/>
      <c r="C242" s="1662"/>
      <c r="D242" s="1662"/>
      <c r="E242" s="1662"/>
      <c r="F242" s="1663"/>
      <c r="G242" s="1662"/>
      <c r="H242" s="1662"/>
      <c r="I242" s="1662"/>
      <c r="J242" s="1662"/>
      <c r="K242" s="1518"/>
      <c r="L242" s="1518"/>
      <c r="M242" s="1662"/>
      <c r="N242" s="1518"/>
      <c r="O242" s="1518"/>
      <c r="P242" s="1518"/>
      <c r="Q242" s="1518"/>
      <c r="R242" s="1518"/>
      <c r="S242" s="1518"/>
      <c r="T242" s="1518"/>
      <c r="U242" s="1518"/>
      <c r="V242" s="1518"/>
      <c r="W242" s="1518"/>
      <c r="X242" s="1518"/>
      <c r="Y242" s="1518"/>
      <c r="Z242" s="1518"/>
    </row>
    <row r="243" spans="1:26" ht="14.25" customHeight="1">
      <c r="A243" s="1529"/>
      <c r="B243" s="1662"/>
      <c r="C243" s="1662"/>
      <c r="D243" s="1662"/>
      <c r="E243" s="1662"/>
      <c r="F243" s="1663"/>
      <c r="G243" s="1662"/>
      <c r="H243" s="1662"/>
      <c r="I243" s="1662"/>
      <c r="J243" s="1662"/>
      <c r="K243" s="1518"/>
      <c r="L243" s="1518"/>
      <c r="M243" s="1662"/>
      <c r="N243" s="1518"/>
      <c r="O243" s="1518"/>
      <c r="P243" s="1518"/>
      <c r="Q243" s="1518"/>
      <c r="R243" s="1518"/>
      <c r="S243" s="1518"/>
      <c r="T243" s="1518"/>
      <c r="U243" s="1518"/>
      <c r="V243" s="1518"/>
      <c r="W243" s="1518"/>
      <c r="X243" s="1518"/>
      <c r="Y243" s="1518"/>
      <c r="Z243" s="1518"/>
    </row>
    <row r="244" spans="1:26" ht="14.25" customHeight="1">
      <c r="A244" s="1529"/>
      <c r="B244" s="1662"/>
      <c r="C244" s="1662"/>
      <c r="D244" s="1662"/>
      <c r="E244" s="1662"/>
      <c r="F244" s="1663"/>
      <c r="G244" s="1662"/>
      <c r="H244" s="1662"/>
      <c r="I244" s="1662"/>
      <c r="J244" s="1662"/>
      <c r="K244" s="1518"/>
      <c r="L244" s="1518"/>
      <c r="M244" s="1662"/>
      <c r="N244" s="1518"/>
      <c r="O244" s="1518"/>
      <c r="P244" s="1518"/>
      <c r="Q244" s="1518"/>
      <c r="R244" s="1518"/>
      <c r="S244" s="1518"/>
      <c r="T244" s="1518"/>
      <c r="U244" s="1518"/>
      <c r="V244" s="1518"/>
      <c r="W244" s="1518"/>
      <c r="X244" s="1518"/>
      <c r="Y244" s="1518"/>
      <c r="Z244" s="1518"/>
    </row>
    <row r="245" spans="1:26" ht="14.25" customHeight="1">
      <c r="A245" s="1529"/>
      <c r="B245" s="1662"/>
      <c r="C245" s="1662"/>
      <c r="D245" s="1662"/>
      <c r="E245" s="1662"/>
      <c r="F245" s="1663"/>
      <c r="G245" s="1662"/>
      <c r="H245" s="1662"/>
      <c r="I245" s="1662"/>
      <c r="J245" s="1662"/>
      <c r="K245" s="1518"/>
      <c r="L245" s="1518"/>
      <c r="M245" s="1662"/>
      <c r="N245" s="1518"/>
      <c r="O245" s="1518"/>
      <c r="P245" s="1518"/>
      <c r="Q245" s="1518"/>
      <c r="R245" s="1518"/>
      <c r="S245" s="1518"/>
      <c r="T245" s="1518"/>
      <c r="U245" s="1518"/>
      <c r="V245" s="1518"/>
      <c r="W245" s="1518"/>
      <c r="X245" s="1518"/>
      <c r="Y245" s="1518"/>
      <c r="Z245" s="1518"/>
    </row>
    <row r="246" spans="1:26" ht="14.25" customHeight="1">
      <c r="A246" s="1529"/>
      <c r="B246" s="1662"/>
      <c r="C246" s="1662"/>
      <c r="D246" s="1662"/>
      <c r="E246" s="1662"/>
      <c r="F246" s="1663"/>
      <c r="G246" s="1662"/>
      <c r="H246" s="1662"/>
      <c r="I246" s="1662"/>
      <c r="J246" s="1662"/>
      <c r="K246" s="1518"/>
      <c r="L246" s="1518"/>
      <c r="M246" s="1662"/>
      <c r="N246" s="1518"/>
      <c r="O246" s="1518"/>
      <c r="P246" s="1518"/>
      <c r="Q246" s="1518"/>
      <c r="R246" s="1518"/>
      <c r="S246" s="1518"/>
      <c r="T246" s="1518"/>
      <c r="U246" s="1518"/>
      <c r="V246" s="1518"/>
      <c r="W246" s="1518"/>
      <c r="X246" s="1518"/>
      <c r="Y246" s="1518"/>
      <c r="Z246" s="1518"/>
    </row>
    <row r="247" spans="1:26" ht="14.25" customHeight="1">
      <c r="A247" s="1529"/>
      <c r="B247" s="1662"/>
      <c r="C247" s="1662"/>
      <c r="D247" s="1662"/>
      <c r="E247" s="1662"/>
      <c r="F247" s="1663"/>
      <c r="G247" s="1662"/>
      <c r="H247" s="1662"/>
      <c r="I247" s="1662"/>
      <c r="J247" s="1662"/>
      <c r="K247" s="1518"/>
      <c r="L247" s="1518"/>
      <c r="M247" s="1662"/>
      <c r="N247" s="1518"/>
      <c r="O247" s="1518"/>
      <c r="P247" s="1518"/>
      <c r="Q247" s="1518"/>
      <c r="R247" s="1518"/>
      <c r="S247" s="1518"/>
      <c r="T247" s="1518"/>
      <c r="U247" s="1518"/>
      <c r="V247" s="1518"/>
      <c r="W247" s="1518"/>
      <c r="X247" s="1518"/>
      <c r="Y247" s="1518"/>
      <c r="Z247" s="1518"/>
    </row>
    <row r="248" spans="1:26" ht="14.25" customHeight="1">
      <c r="A248" s="1529"/>
      <c r="B248" s="1662"/>
      <c r="C248" s="1662"/>
      <c r="D248" s="1662"/>
      <c r="E248" s="1662"/>
      <c r="F248" s="1663"/>
      <c r="G248" s="1662"/>
      <c r="H248" s="1662"/>
      <c r="I248" s="1662"/>
      <c r="J248" s="1662"/>
      <c r="K248" s="1518"/>
      <c r="L248" s="1518"/>
      <c r="M248" s="1662"/>
      <c r="N248" s="1518"/>
      <c r="O248" s="1518"/>
      <c r="P248" s="1518"/>
      <c r="Q248" s="1518"/>
      <c r="R248" s="1518"/>
      <c r="S248" s="1518"/>
      <c r="T248" s="1518"/>
      <c r="U248" s="1518"/>
      <c r="V248" s="1518"/>
      <c r="W248" s="1518"/>
      <c r="X248" s="1518"/>
      <c r="Y248" s="1518"/>
      <c r="Z248" s="1518"/>
    </row>
    <row r="249" spans="1:26" ht="14.25" customHeight="1">
      <c r="A249" s="1529"/>
      <c r="B249" s="1662"/>
      <c r="C249" s="1662"/>
      <c r="D249" s="1662"/>
      <c r="E249" s="1662"/>
      <c r="F249" s="1663"/>
      <c r="G249" s="1662"/>
      <c r="H249" s="1662"/>
      <c r="I249" s="1662"/>
      <c r="J249" s="1662"/>
      <c r="K249" s="1518"/>
      <c r="L249" s="1518"/>
      <c r="M249" s="1662"/>
      <c r="N249" s="1518"/>
      <c r="O249" s="1518"/>
      <c r="P249" s="1518"/>
      <c r="Q249" s="1518"/>
      <c r="R249" s="1518"/>
      <c r="S249" s="1518"/>
      <c r="T249" s="1518"/>
      <c r="U249" s="1518"/>
      <c r="V249" s="1518"/>
      <c r="W249" s="1518"/>
      <c r="X249" s="1518"/>
      <c r="Y249" s="1518"/>
      <c r="Z249" s="1518"/>
    </row>
    <row r="250" spans="1:26" ht="14.25" customHeight="1">
      <c r="A250" s="1529"/>
      <c r="B250" s="1662"/>
      <c r="C250" s="1662"/>
      <c r="D250" s="1662"/>
      <c r="E250" s="1662"/>
      <c r="F250" s="1663"/>
      <c r="G250" s="1662"/>
      <c r="H250" s="1662"/>
      <c r="I250" s="1662"/>
      <c r="J250" s="1662"/>
      <c r="K250" s="1518"/>
      <c r="L250" s="1518"/>
      <c r="M250" s="1662"/>
      <c r="N250" s="1518"/>
      <c r="O250" s="1518"/>
      <c r="P250" s="1518"/>
      <c r="Q250" s="1518"/>
      <c r="R250" s="1518"/>
      <c r="S250" s="1518"/>
      <c r="T250" s="1518"/>
      <c r="U250" s="1518"/>
      <c r="V250" s="1518"/>
      <c r="W250" s="1518"/>
      <c r="X250" s="1518"/>
      <c r="Y250" s="1518"/>
      <c r="Z250" s="1518"/>
    </row>
    <row r="251" spans="1:26" ht="14.25" customHeight="1">
      <c r="A251" s="1529"/>
      <c r="B251" s="1662"/>
      <c r="C251" s="1662"/>
      <c r="D251" s="1662"/>
      <c r="E251" s="1662"/>
      <c r="F251" s="1663"/>
      <c r="G251" s="1662"/>
      <c r="H251" s="1662"/>
      <c r="I251" s="1662"/>
      <c r="J251" s="1662"/>
      <c r="K251" s="1518"/>
      <c r="L251" s="1518"/>
      <c r="M251" s="1662"/>
      <c r="N251" s="1518"/>
      <c r="O251" s="1518"/>
      <c r="P251" s="1518"/>
      <c r="Q251" s="1518"/>
      <c r="R251" s="1518"/>
      <c r="S251" s="1518"/>
      <c r="T251" s="1518"/>
      <c r="U251" s="1518"/>
      <c r="V251" s="1518"/>
      <c r="W251" s="1518"/>
      <c r="X251" s="1518"/>
      <c r="Y251" s="1518"/>
      <c r="Z251" s="1518"/>
    </row>
    <row r="252" spans="1:26" ht="14.25" customHeight="1">
      <c r="A252" s="1529"/>
      <c r="B252" s="1662"/>
      <c r="C252" s="1662"/>
      <c r="D252" s="1662"/>
      <c r="E252" s="1662"/>
      <c r="F252" s="1663"/>
      <c r="G252" s="1662"/>
      <c r="H252" s="1662"/>
      <c r="I252" s="1662"/>
      <c r="J252" s="1662"/>
      <c r="K252" s="1518"/>
      <c r="L252" s="1518"/>
      <c r="M252" s="1662"/>
      <c r="N252" s="1518"/>
      <c r="O252" s="1518"/>
      <c r="P252" s="1518"/>
      <c r="Q252" s="1518"/>
      <c r="R252" s="1518"/>
      <c r="S252" s="1518"/>
      <c r="T252" s="1518"/>
      <c r="U252" s="1518"/>
      <c r="V252" s="1518"/>
      <c r="W252" s="1518"/>
      <c r="X252" s="1518"/>
      <c r="Y252" s="1518"/>
      <c r="Z252" s="1518"/>
    </row>
    <row r="253" spans="1:26" ht="14.25" customHeight="1">
      <c r="A253" s="1529"/>
      <c r="B253" s="1662"/>
      <c r="C253" s="1662"/>
      <c r="D253" s="1662"/>
      <c r="E253" s="1662"/>
      <c r="F253" s="1663"/>
      <c r="G253" s="1662"/>
      <c r="H253" s="1662"/>
      <c r="I253" s="1662"/>
      <c r="J253" s="1662"/>
      <c r="K253" s="1518"/>
      <c r="L253" s="1518"/>
      <c r="M253" s="1662"/>
      <c r="N253" s="1518"/>
      <c r="O253" s="1518"/>
      <c r="P253" s="1518"/>
      <c r="Q253" s="1518"/>
      <c r="R253" s="1518"/>
      <c r="S253" s="1518"/>
      <c r="T253" s="1518"/>
      <c r="U253" s="1518"/>
      <c r="V253" s="1518"/>
      <c r="W253" s="1518"/>
      <c r="X253" s="1518"/>
      <c r="Y253" s="1518"/>
      <c r="Z253" s="1518"/>
    </row>
    <row r="254" spans="1:26" ht="14.25" customHeight="1">
      <c r="A254" s="1529"/>
      <c r="B254" s="1662"/>
      <c r="C254" s="1662"/>
      <c r="D254" s="1662"/>
      <c r="E254" s="1662"/>
      <c r="F254" s="1663"/>
      <c r="G254" s="1662"/>
      <c r="H254" s="1662"/>
      <c r="I254" s="1662"/>
      <c r="J254" s="1662"/>
      <c r="K254" s="1518"/>
      <c r="L254" s="1518"/>
      <c r="M254" s="1662"/>
      <c r="N254" s="1518"/>
      <c r="O254" s="1518"/>
      <c r="P254" s="1518"/>
      <c r="Q254" s="1518"/>
      <c r="R254" s="1518"/>
      <c r="S254" s="1518"/>
      <c r="T254" s="1518"/>
      <c r="U254" s="1518"/>
      <c r="V254" s="1518"/>
      <c r="W254" s="1518"/>
      <c r="X254" s="1518"/>
      <c r="Y254" s="1518"/>
      <c r="Z254" s="1518"/>
    </row>
    <row r="255" spans="1:26" ht="14.25" customHeight="1">
      <c r="A255" s="1529"/>
      <c r="B255" s="1662"/>
      <c r="C255" s="1662"/>
      <c r="D255" s="1662"/>
      <c r="E255" s="1662"/>
      <c r="F255" s="1663"/>
      <c r="G255" s="1662"/>
      <c r="H255" s="1662"/>
      <c r="I255" s="1662"/>
      <c r="J255" s="1662"/>
      <c r="K255" s="1518"/>
      <c r="L255" s="1518"/>
      <c r="M255" s="1662"/>
      <c r="N255" s="1518"/>
      <c r="O255" s="1518"/>
      <c r="P255" s="1518"/>
      <c r="Q255" s="1518"/>
      <c r="R255" s="1518"/>
      <c r="S255" s="1518"/>
      <c r="T255" s="1518"/>
      <c r="U255" s="1518"/>
      <c r="V255" s="1518"/>
      <c r="W255" s="1518"/>
      <c r="X255" s="1518"/>
      <c r="Y255" s="1518"/>
      <c r="Z255" s="1518"/>
    </row>
    <row r="256" spans="1:26" ht="14.25" customHeight="1">
      <c r="A256" s="1529"/>
      <c r="B256" s="1662"/>
      <c r="C256" s="1662"/>
      <c r="D256" s="1662"/>
      <c r="E256" s="1662"/>
      <c r="F256" s="1663"/>
      <c r="G256" s="1662"/>
      <c r="H256" s="1662"/>
      <c r="I256" s="1662"/>
      <c r="J256" s="1662"/>
      <c r="K256" s="1518"/>
      <c r="L256" s="1518"/>
      <c r="M256" s="1662"/>
      <c r="N256" s="1518"/>
      <c r="O256" s="1518"/>
      <c r="P256" s="1518"/>
      <c r="Q256" s="1518"/>
      <c r="R256" s="1518"/>
      <c r="S256" s="1518"/>
      <c r="T256" s="1518"/>
      <c r="U256" s="1518"/>
      <c r="V256" s="1518"/>
      <c r="W256" s="1518"/>
      <c r="X256" s="1518"/>
      <c r="Y256" s="1518"/>
      <c r="Z256" s="1518"/>
    </row>
    <row r="257" spans="1:26" ht="14.25" customHeight="1">
      <c r="A257" s="1529"/>
      <c r="B257" s="1662"/>
      <c r="C257" s="1662"/>
      <c r="D257" s="1662"/>
      <c r="E257" s="1662"/>
      <c r="F257" s="1663"/>
      <c r="G257" s="1662"/>
      <c r="H257" s="1662"/>
      <c r="I257" s="1662"/>
      <c r="J257" s="1662"/>
      <c r="K257" s="1518"/>
      <c r="L257" s="1518"/>
      <c r="M257" s="1662"/>
      <c r="N257" s="1518"/>
      <c r="O257" s="1518"/>
      <c r="P257" s="1518"/>
      <c r="Q257" s="1518"/>
      <c r="R257" s="1518"/>
      <c r="S257" s="1518"/>
      <c r="T257" s="1518"/>
      <c r="U257" s="1518"/>
      <c r="V257" s="1518"/>
      <c r="W257" s="1518"/>
      <c r="X257" s="1518"/>
      <c r="Y257" s="1518"/>
      <c r="Z257" s="1518"/>
    </row>
    <row r="258" spans="1:26" ht="14.25" customHeight="1">
      <c r="A258" s="1529"/>
      <c r="B258" s="1662"/>
      <c r="C258" s="1662"/>
      <c r="D258" s="1662"/>
      <c r="E258" s="1662"/>
      <c r="F258" s="1663"/>
      <c r="G258" s="1662"/>
      <c r="H258" s="1662"/>
      <c r="I258" s="1662"/>
      <c r="J258" s="1662"/>
      <c r="K258" s="1518"/>
      <c r="L258" s="1518"/>
      <c r="M258" s="1662"/>
      <c r="N258" s="1518"/>
      <c r="O258" s="1518"/>
      <c r="P258" s="1518"/>
      <c r="Q258" s="1518"/>
      <c r="R258" s="1518"/>
      <c r="S258" s="1518"/>
      <c r="T258" s="1518"/>
      <c r="U258" s="1518"/>
      <c r="V258" s="1518"/>
      <c r="W258" s="1518"/>
      <c r="X258" s="1518"/>
      <c r="Y258" s="1518"/>
      <c r="Z258" s="1518"/>
    </row>
    <row r="259" spans="1:26" ht="14.25" customHeight="1">
      <c r="A259" s="1529"/>
      <c r="B259" s="1662"/>
      <c r="C259" s="1662"/>
      <c r="D259" s="1662"/>
      <c r="E259" s="1662"/>
      <c r="F259" s="1663"/>
      <c r="G259" s="1662"/>
      <c r="H259" s="1662"/>
      <c r="I259" s="1662"/>
      <c r="J259" s="1662"/>
      <c r="K259" s="1518"/>
      <c r="L259" s="1518"/>
      <c r="M259" s="1662"/>
      <c r="N259" s="1518"/>
      <c r="O259" s="1518"/>
      <c r="P259" s="1518"/>
      <c r="Q259" s="1518"/>
      <c r="R259" s="1518"/>
      <c r="S259" s="1518"/>
      <c r="T259" s="1518"/>
      <c r="U259" s="1518"/>
      <c r="V259" s="1518"/>
      <c r="W259" s="1518"/>
      <c r="X259" s="1518"/>
      <c r="Y259" s="1518"/>
      <c r="Z259" s="1518"/>
    </row>
    <row r="260" spans="1:26" ht="14.25" customHeight="1">
      <c r="A260" s="1529"/>
      <c r="B260" s="1662"/>
      <c r="C260" s="1662"/>
      <c r="D260" s="1662"/>
      <c r="E260" s="1662"/>
      <c r="F260" s="1663"/>
      <c r="G260" s="1662"/>
      <c r="H260" s="1662"/>
      <c r="I260" s="1662"/>
      <c r="J260" s="1662"/>
      <c r="K260" s="1518"/>
      <c r="L260" s="1518"/>
      <c r="M260" s="1662"/>
      <c r="N260" s="1518"/>
      <c r="O260" s="1518"/>
      <c r="P260" s="1518"/>
      <c r="Q260" s="1518"/>
      <c r="R260" s="1518"/>
      <c r="S260" s="1518"/>
      <c r="T260" s="1518"/>
      <c r="U260" s="1518"/>
      <c r="V260" s="1518"/>
      <c r="W260" s="1518"/>
      <c r="X260" s="1518"/>
      <c r="Y260" s="1518"/>
      <c r="Z260" s="1518"/>
    </row>
    <row r="261" spans="1:26" ht="14.25" customHeight="1">
      <c r="A261" s="1529"/>
      <c r="B261" s="1662"/>
      <c r="C261" s="1662"/>
      <c r="D261" s="1662"/>
      <c r="E261" s="1662"/>
      <c r="F261" s="1663"/>
      <c r="G261" s="1662"/>
      <c r="H261" s="1662"/>
      <c r="I261" s="1662"/>
      <c r="J261" s="1662"/>
      <c r="K261" s="1518"/>
      <c r="L261" s="1518"/>
      <c r="M261" s="1662"/>
      <c r="N261" s="1518"/>
      <c r="O261" s="1518"/>
      <c r="P261" s="1518"/>
      <c r="Q261" s="1518"/>
      <c r="R261" s="1518"/>
      <c r="S261" s="1518"/>
      <c r="T261" s="1518"/>
      <c r="U261" s="1518"/>
      <c r="V261" s="1518"/>
      <c r="W261" s="1518"/>
      <c r="X261" s="1518"/>
      <c r="Y261" s="1518"/>
      <c r="Z261" s="1518"/>
    </row>
    <row r="262" spans="1:26" ht="14.25" customHeight="1">
      <c r="A262" s="1529"/>
      <c r="B262" s="1662"/>
      <c r="C262" s="1662"/>
      <c r="D262" s="1662"/>
      <c r="E262" s="1662"/>
      <c r="F262" s="1663"/>
      <c r="G262" s="1662"/>
      <c r="H262" s="1662"/>
      <c r="I262" s="1662"/>
      <c r="J262" s="1662"/>
      <c r="K262" s="1518"/>
      <c r="L262" s="1518"/>
      <c r="M262" s="1662"/>
      <c r="N262" s="1518"/>
      <c r="O262" s="1518"/>
      <c r="P262" s="1518"/>
      <c r="Q262" s="1518"/>
      <c r="R262" s="1518"/>
      <c r="S262" s="1518"/>
      <c r="T262" s="1518"/>
      <c r="U262" s="1518"/>
      <c r="V262" s="1518"/>
      <c r="W262" s="1518"/>
      <c r="X262" s="1518"/>
      <c r="Y262" s="1518"/>
      <c r="Z262" s="1518"/>
    </row>
    <row r="263" spans="1:26" ht="14.25" customHeight="1">
      <c r="A263" s="1529"/>
      <c r="B263" s="1662"/>
      <c r="C263" s="1662"/>
      <c r="D263" s="1662"/>
      <c r="E263" s="1662"/>
      <c r="F263" s="1663"/>
      <c r="G263" s="1662"/>
      <c r="H263" s="1662"/>
      <c r="I263" s="1662"/>
      <c r="J263" s="1662"/>
      <c r="K263" s="1518"/>
      <c r="L263" s="1518"/>
      <c r="M263" s="1662"/>
      <c r="N263" s="1518"/>
      <c r="O263" s="1518"/>
      <c r="P263" s="1518"/>
      <c r="Q263" s="1518"/>
      <c r="R263" s="1518"/>
      <c r="S263" s="1518"/>
      <c r="T263" s="1518"/>
      <c r="U263" s="1518"/>
      <c r="V263" s="1518"/>
      <c r="W263" s="1518"/>
      <c r="X263" s="1518"/>
      <c r="Y263" s="1518"/>
      <c r="Z263" s="1518"/>
    </row>
    <row r="264" spans="1:26" ht="14.25" customHeight="1">
      <c r="A264" s="1529"/>
      <c r="B264" s="1662"/>
      <c r="C264" s="1662"/>
      <c r="D264" s="1662"/>
      <c r="E264" s="1662"/>
      <c r="F264" s="1663"/>
      <c r="G264" s="1662"/>
      <c r="H264" s="1662"/>
      <c r="I264" s="1662"/>
      <c r="J264" s="1662"/>
      <c r="K264" s="1518"/>
      <c r="L264" s="1518"/>
      <c r="M264" s="1662"/>
      <c r="N264" s="1518"/>
      <c r="O264" s="1518"/>
      <c r="P264" s="1518"/>
      <c r="Q264" s="1518"/>
      <c r="R264" s="1518"/>
      <c r="S264" s="1518"/>
      <c r="T264" s="1518"/>
      <c r="U264" s="1518"/>
      <c r="V264" s="1518"/>
      <c r="W264" s="1518"/>
      <c r="X264" s="1518"/>
      <c r="Y264" s="1518"/>
      <c r="Z264" s="1518"/>
    </row>
    <row r="265" spans="1:26" ht="14.25" customHeight="1">
      <c r="A265" s="1529"/>
      <c r="B265" s="1662"/>
      <c r="C265" s="1662"/>
      <c r="D265" s="1662"/>
      <c r="E265" s="1662"/>
      <c r="F265" s="1663"/>
      <c r="G265" s="1662"/>
      <c r="H265" s="1662"/>
      <c r="I265" s="1662"/>
      <c r="J265" s="1662"/>
      <c r="K265" s="1518"/>
      <c r="L265" s="1518"/>
      <c r="M265" s="1662"/>
      <c r="N265" s="1518"/>
      <c r="O265" s="1518"/>
      <c r="P265" s="1518"/>
      <c r="Q265" s="1518"/>
      <c r="R265" s="1518"/>
      <c r="S265" s="1518"/>
      <c r="T265" s="1518"/>
      <c r="U265" s="1518"/>
      <c r="V265" s="1518"/>
      <c r="W265" s="1518"/>
      <c r="X265" s="1518"/>
      <c r="Y265" s="1518"/>
      <c r="Z265" s="1518"/>
    </row>
    <row r="266" spans="1:26" ht="14.25" customHeight="1">
      <c r="A266" s="1529"/>
      <c r="B266" s="1662"/>
      <c r="C266" s="1662"/>
      <c r="D266" s="1662"/>
      <c r="E266" s="1662"/>
      <c r="F266" s="1663"/>
      <c r="G266" s="1662"/>
      <c r="H266" s="1662"/>
      <c r="I266" s="1662"/>
      <c r="J266" s="1662"/>
      <c r="K266" s="1518"/>
      <c r="L266" s="1518"/>
      <c r="M266" s="1662"/>
      <c r="N266" s="1518"/>
      <c r="O266" s="1518"/>
      <c r="P266" s="1518"/>
      <c r="Q266" s="1518"/>
      <c r="R266" s="1518"/>
      <c r="S266" s="1518"/>
      <c r="T266" s="1518"/>
      <c r="U266" s="1518"/>
      <c r="V266" s="1518"/>
      <c r="W266" s="1518"/>
      <c r="X266" s="1518"/>
      <c r="Y266" s="1518"/>
      <c r="Z266" s="1518"/>
    </row>
    <row r="267" spans="1:26" ht="14.25" customHeight="1">
      <c r="A267" s="1529"/>
      <c r="B267" s="1662"/>
      <c r="C267" s="1662"/>
      <c r="D267" s="1662"/>
      <c r="E267" s="1662"/>
      <c r="F267" s="1663"/>
      <c r="G267" s="1662"/>
      <c r="H267" s="1662"/>
      <c r="I267" s="1662"/>
      <c r="J267" s="1662"/>
      <c r="K267" s="1518"/>
      <c r="L267" s="1518"/>
      <c r="M267" s="1662"/>
      <c r="N267" s="1518"/>
      <c r="O267" s="1518"/>
      <c r="P267" s="1518"/>
      <c r="Q267" s="1518"/>
      <c r="R267" s="1518"/>
      <c r="S267" s="1518"/>
      <c r="T267" s="1518"/>
      <c r="U267" s="1518"/>
      <c r="V267" s="1518"/>
      <c r="W267" s="1518"/>
      <c r="X267" s="1518"/>
      <c r="Y267" s="1518"/>
      <c r="Z267" s="1518"/>
    </row>
    <row r="268" spans="1:26" ht="14.25" customHeight="1">
      <c r="A268" s="1529"/>
      <c r="B268" s="1662"/>
      <c r="C268" s="1662"/>
      <c r="D268" s="1662"/>
      <c r="E268" s="1662"/>
      <c r="F268" s="1663"/>
      <c r="G268" s="1662"/>
      <c r="H268" s="1662"/>
      <c r="I268" s="1662"/>
      <c r="J268" s="1662"/>
      <c r="K268" s="1518"/>
      <c r="L268" s="1518"/>
      <c r="M268" s="1662"/>
      <c r="N268" s="1518"/>
      <c r="O268" s="1518"/>
      <c r="P268" s="1518"/>
      <c r="Q268" s="1518"/>
      <c r="R268" s="1518"/>
      <c r="S268" s="1518"/>
      <c r="T268" s="1518"/>
      <c r="U268" s="1518"/>
      <c r="V268" s="1518"/>
      <c r="W268" s="1518"/>
      <c r="X268" s="1518"/>
      <c r="Y268" s="1518"/>
      <c r="Z268" s="1518"/>
    </row>
    <row r="269" spans="1:26" ht="14.25" customHeight="1">
      <c r="A269" s="1529"/>
      <c r="B269" s="1662"/>
      <c r="C269" s="1662"/>
      <c r="D269" s="1662"/>
      <c r="E269" s="1662"/>
      <c r="F269" s="1663"/>
      <c r="G269" s="1662"/>
      <c r="H269" s="1662"/>
      <c r="I269" s="1662"/>
      <c r="J269" s="1662"/>
      <c r="K269" s="1518"/>
      <c r="L269" s="1518"/>
      <c r="M269" s="1662"/>
      <c r="N269" s="1518"/>
      <c r="O269" s="1518"/>
      <c r="P269" s="1518"/>
      <c r="Q269" s="1518"/>
      <c r="R269" s="1518"/>
      <c r="S269" s="1518"/>
      <c r="T269" s="1518"/>
      <c r="U269" s="1518"/>
      <c r="V269" s="1518"/>
      <c r="W269" s="1518"/>
      <c r="X269" s="1518"/>
      <c r="Y269" s="1518"/>
      <c r="Z269" s="1518"/>
    </row>
    <row r="270" spans="1:26" ht="14.25" customHeight="1">
      <c r="A270" s="1529"/>
      <c r="B270" s="1662"/>
      <c r="C270" s="1662"/>
      <c r="D270" s="1662"/>
      <c r="E270" s="1662"/>
      <c r="F270" s="1663"/>
      <c r="G270" s="1662"/>
      <c r="H270" s="1662"/>
      <c r="I270" s="1662"/>
      <c r="J270" s="1662"/>
      <c r="K270" s="1518"/>
      <c r="L270" s="1518"/>
      <c r="M270" s="1662"/>
      <c r="N270" s="1518"/>
      <c r="O270" s="1518"/>
      <c r="P270" s="1518"/>
      <c r="Q270" s="1518"/>
      <c r="R270" s="1518"/>
      <c r="S270" s="1518"/>
      <c r="T270" s="1518"/>
      <c r="U270" s="1518"/>
      <c r="V270" s="1518"/>
      <c r="W270" s="1518"/>
      <c r="X270" s="1518"/>
      <c r="Y270" s="1518"/>
      <c r="Z270" s="1518"/>
    </row>
    <row r="271" spans="1:26" ht="14.25" customHeight="1">
      <c r="A271" s="1529"/>
      <c r="B271" s="1662"/>
      <c r="C271" s="1662"/>
      <c r="D271" s="1662"/>
      <c r="E271" s="1662"/>
      <c r="F271" s="1663"/>
      <c r="G271" s="1662"/>
      <c r="H271" s="1662"/>
      <c r="I271" s="1662"/>
      <c r="J271" s="1662"/>
      <c r="K271" s="1518"/>
      <c r="L271" s="1518"/>
      <c r="M271" s="1662"/>
      <c r="N271" s="1518"/>
      <c r="O271" s="1518"/>
      <c r="P271" s="1518"/>
      <c r="Q271" s="1518"/>
      <c r="R271" s="1518"/>
      <c r="S271" s="1518"/>
      <c r="T271" s="1518"/>
      <c r="U271" s="1518"/>
      <c r="V271" s="1518"/>
      <c r="W271" s="1518"/>
      <c r="X271" s="1518"/>
      <c r="Y271" s="1518"/>
      <c r="Z271" s="1518"/>
    </row>
    <row r="272" spans="1:26" ht="14.25" customHeight="1">
      <c r="A272" s="1529"/>
      <c r="B272" s="1662"/>
      <c r="C272" s="1662"/>
      <c r="D272" s="1662"/>
      <c r="E272" s="1662"/>
      <c r="F272" s="1663"/>
      <c r="G272" s="1662"/>
      <c r="H272" s="1662"/>
      <c r="I272" s="1662"/>
      <c r="J272" s="1662"/>
      <c r="K272" s="1518"/>
      <c r="L272" s="1518"/>
      <c r="M272" s="1662"/>
      <c r="N272" s="1518"/>
      <c r="O272" s="1518"/>
      <c r="P272" s="1518"/>
      <c r="Q272" s="1518"/>
      <c r="R272" s="1518"/>
      <c r="S272" s="1518"/>
      <c r="T272" s="1518"/>
      <c r="U272" s="1518"/>
      <c r="V272" s="1518"/>
      <c r="W272" s="1518"/>
      <c r="X272" s="1518"/>
      <c r="Y272" s="1518"/>
      <c r="Z272" s="1518"/>
    </row>
    <row r="273" spans="1:26" ht="14.25" customHeight="1">
      <c r="A273" s="1529"/>
      <c r="B273" s="1662"/>
      <c r="C273" s="1662"/>
      <c r="D273" s="1662"/>
      <c r="E273" s="1662"/>
      <c r="F273" s="1663"/>
      <c r="G273" s="1662"/>
      <c r="H273" s="1662"/>
      <c r="I273" s="1662"/>
      <c r="J273" s="1662"/>
      <c r="K273" s="1518"/>
      <c r="L273" s="1518"/>
      <c r="M273" s="1662"/>
      <c r="N273" s="1518"/>
      <c r="O273" s="1518"/>
      <c r="P273" s="1518"/>
      <c r="Q273" s="1518"/>
      <c r="R273" s="1518"/>
      <c r="S273" s="1518"/>
      <c r="T273" s="1518"/>
      <c r="U273" s="1518"/>
      <c r="V273" s="1518"/>
      <c r="W273" s="1518"/>
      <c r="X273" s="1518"/>
      <c r="Y273" s="1518"/>
      <c r="Z273" s="1518"/>
    </row>
    <row r="274" spans="1:26" ht="14.25" customHeight="1">
      <c r="A274" s="1529"/>
      <c r="B274" s="1662"/>
      <c r="C274" s="1662"/>
      <c r="D274" s="1662"/>
      <c r="E274" s="1662"/>
      <c r="F274" s="1663"/>
      <c r="G274" s="1662"/>
      <c r="H274" s="1662"/>
      <c r="I274" s="1662"/>
      <c r="J274" s="1662"/>
      <c r="K274" s="1518"/>
      <c r="L274" s="1518"/>
      <c r="M274" s="1662"/>
      <c r="N274" s="1518"/>
      <c r="O274" s="1518"/>
      <c r="P274" s="1518"/>
      <c r="Q274" s="1518"/>
      <c r="R274" s="1518"/>
      <c r="S274" s="1518"/>
      <c r="T274" s="1518"/>
      <c r="U274" s="1518"/>
      <c r="V274" s="1518"/>
      <c r="W274" s="1518"/>
      <c r="X274" s="1518"/>
      <c r="Y274" s="1518"/>
      <c r="Z274" s="1518"/>
    </row>
    <row r="275" spans="1:26" ht="14.25" customHeight="1">
      <c r="A275" s="1529"/>
      <c r="B275" s="1662"/>
      <c r="C275" s="1662"/>
      <c r="D275" s="1662"/>
      <c r="E275" s="1662"/>
      <c r="F275" s="1663"/>
      <c r="G275" s="1662"/>
      <c r="H275" s="1662"/>
      <c r="I275" s="1662"/>
      <c r="J275" s="1662"/>
      <c r="K275" s="1518"/>
      <c r="L275" s="1518"/>
      <c r="M275" s="1662"/>
      <c r="N275" s="1518"/>
      <c r="O275" s="1518"/>
      <c r="P275" s="1518"/>
      <c r="Q275" s="1518"/>
      <c r="R275" s="1518"/>
      <c r="S275" s="1518"/>
      <c r="T275" s="1518"/>
      <c r="U275" s="1518"/>
      <c r="V275" s="1518"/>
      <c r="W275" s="1518"/>
      <c r="X275" s="1518"/>
      <c r="Y275" s="1518"/>
      <c r="Z275" s="1518"/>
    </row>
    <row r="276" spans="1:26" ht="14.25" customHeight="1">
      <c r="A276" s="1529"/>
      <c r="B276" s="1662"/>
      <c r="C276" s="1662"/>
      <c r="D276" s="1662"/>
      <c r="E276" s="1662"/>
      <c r="F276" s="1663"/>
      <c r="G276" s="1662"/>
      <c r="H276" s="1662"/>
      <c r="I276" s="1662"/>
      <c r="J276" s="1662"/>
      <c r="K276" s="1518"/>
      <c r="L276" s="1518"/>
      <c r="M276" s="1662"/>
      <c r="N276" s="1518"/>
      <c r="O276" s="1518"/>
      <c r="P276" s="1518"/>
      <c r="Q276" s="1518"/>
      <c r="R276" s="1518"/>
      <c r="S276" s="1518"/>
      <c r="T276" s="1518"/>
      <c r="U276" s="1518"/>
      <c r="V276" s="1518"/>
      <c r="W276" s="1518"/>
      <c r="X276" s="1518"/>
      <c r="Y276" s="1518"/>
      <c r="Z276" s="1518"/>
    </row>
    <row r="277" spans="1:26" ht="14.25" customHeight="1">
      <c r="A277" s="1529"/>
      <c r="B277" s="1662"/>
      <c r="C277" s="1662"/>
      <c r="D277" s="1662"/>
      <c r="E277" s="1662"/>
      <c r="F277" s="1663"/>
      <c r="G277" s="1662"/>
      <c r="H277" s="1662"/>
      <c r="I277" s="1662"/>
      <c r="J277" s="1662"/>
      <c r="K277" s="1518"/>
      <c r="L277" s="1518"/>
      <c r="M277" s="1662"/>
      <c r="N277" s="1518"/>
      <c r="O277" s="1518"/>
      <c r="P277" s="1518"/>
      <c r="Q277" s="1518"/>
      <c r="R277" s="1518"/>
      <c r="S277" s="1518"/>
      <c r="T277" s="1518"/>
      <c r="U277" s="1518"/>
      <c r="V277" s="1518"/>
      <c r="W277" s="1518"/>
      <c r="X277" s="1518"/>
      <c r="Y277" s="1518"/>
      <c r="Z277" s="1518"/>
    </row>
    <row r="278" spans="1:26" ht="14.25" customHeight="1">
      <c r="A278" s="1529"/>
      <c r="B278" s="1662"/>
      <c r="C278" s="1662"/>
      <c r="D278" s="1662"/>
      <c r="E278" s="1662"/>
      <c r="F278" s="1663"/>
      <c r="G278" s="1662"/>
      <c r="H278" s="1662"/>
      <c r="I278" s="1662"/>
      <c r="J278" s="1662"/>
      <c r="K278" s="1518"/>
      <c r="L278" s="1518"/>
      <c r="M278" s="1662"/>
      <c r="N278" s="1518"/>
      <c r="O278" s="1518"/>
      <c r="P278" s="1518"/>
      <c r="Q278" s="1518"/>
      <c r="R278" s="1518"/>
      <c r="S278" s="1518"/>
      <c r="T278" s="1518"/>
      <c r="U278" s="1518"/>
      <c r="V278" s="1518"/>
      <c r="W278" s="1518"/>
      <c r="X278" s="1518"/>
      <c r="Y278" s="1518"/>
      <c r="Z278" s="1518"/>
    </row>
    <row r="279" spans="1:26" ht="14.25" customHeight="1">
      <c r="A279" s="1529"/>
      <c r="B279" s="1662"/>
      <c r="C279" s="1662"/>
      <c r="D279" s="1662"/>
      <c r="E279" s="1662"/>
      <c r="F279" s="1663"/>
      <c r="G279" s="1662"/>
      <c r="H279" s="1662"/>
      <c r="I279" s="1662"/>
      <c r="J279" s="1662"/>
      <c r="K279" s="1518"/>
      <c r="L279" s="1518"/>
      <c r="M279" s="1662"/>
      <c r="N279" s="1518"/>
      <c r="O279" s="1518"/>
      <c r="P279" s="1518"/>
      <c r="Q279" s="1518"/>
      <c r="R279" s="1518"/>
      <c r="S279" s="1518"/>
      <c r="T279" s="1518"/>
      <c r="U279" s="1518"/>
      <c r="V279" s="1518"/>
      <c r="W279" s="1518"/>
      <c r="X279" s="1518"/>
      <c r="Y279" s="1518"/>
      <c r="Z279" s="1518"/>
    </row>
    <row r="280" spans="1:26" ht="14.25" customHeight="1">
      <c r="A280" s="1529"/>
      <c r="B280" s="1662"/>
      <c r="C280" s="1662"/>
      <c r="D280" s="1662"/>
      <c r="E280" s="1662"/>
      <c r="F280" s="1663"/>
      <c r="G280" s="1662"/>
      <c r="H280" s="1662"/>
      <c r="I280" s="1662"/>
      <c r="J280" s="1662"/>
      <c r="K280" s="1518"/>
      <c r="L280" s="1518"/>
      <c r="M280" s="1662"/>
      <c r="N280" s="1518"/>
      <c r="O280" s="1518"/>
      <c r="P280" s="1518"/>
      <c r="Q280" s="1518"/>
      <c r="R280" s="1518"/>
      <c r="S280" s="1518"/>
      <c r="T280" s="1518"/>
      <c r="U280" s="1518"/>
      <c r="V280" s="1518"/>
      <c r="W280" s="1518"/>
      <c r="X280" s="1518"/>
      <c r="Y280" s="1518"/>
      <c r="Z280" s="1518"/>
    </row>
    <row r="281" spans="1:26" ht="14.25" customHeight="1">
      <c r="A281" s="1529"/>
      <c r="B281" s="1662"/>
      <c r="C281" s="1662"/>
      <c r="D281" s="1662"/>
      <c r="E281" s="1662"/>
      <c r="F281" s="1663"/>
      <c r="G281" s="1662"/>
      <c r="H281" s="1662"/>
      <c r="I281" s="1662"/>
      <c r="J281" s="1662"/>
      <c r="K281" s="1518"/>
      <c r="L281" s="1518"/>
      <c r="M281" s="1662"/>
      <c r="N281" s="1518"/>
      <c r="O281" s="1518"/>
      <c r="P281" s="1518"/>
      <c r="Q281" s="1518"/>
      <c r="R281" s="1518"/>
      <c r="S281" s="1518"/>
      <c r="T281" s="1518"/>
      <c r="U281" s="1518"/>
      <c r="V281" s="1518"/>
      <c r="W281" s="1518"/>
      <c r="X281" s="1518"/>
      <c r="Y281" s="1518"/>
      <c r="Z281" s="1518"/>
    </row>
    <row r="282" spans="1:26" ht="14.25" customHeight="1">
      <c r="A282" s="1529"/>
      <c r="B282" s="1662"/>
      <c r="C282" s="1662"/>
      <c r="D282" s="1662"/>
      <c r="E282" s="1662"/>
      <c r="F282" s="1663"/>
      <c r="G282" s="1662"/>
      <c r="H282" s="1662"/>
      <c r="I282" s="1662"/>
      <c r="J282" s="1662"/>
      <c r="K282" s="1518"/>
      <c r="L282" s="1518"/>
      <c r="M282" s="1662"/>
      <c r="N282" s="1518"/>
      <c r="O282" s="1518"/>
      <c r="P282" s="1518"/>
      <c r="Q282" s="1518"/>
      <c r="R282" s="1518"/>
      <c r="S282" s="1518"/>
      <c r="T282" s="1518"/>
      <c r="U282" s="1518"/>
      <c r="V282" s="1518"/>
      <c r="W282" s="1518"/>
      <c r="X282" s="1518"/>
      <c r="Y282" s="1518"/>
      <c r="Z282" s="1518"/>
    </row>
    <row r="283" spans="1:26" ht="14.25" customHeight="1">
      <c r="A283" s="1529"/>
      <c r="B283" s="1662"/>
      <c r="C283" s="1662"/>
      <c r="D283" s="1662"/>
      <c r="E283" s="1662"/>
      <c r="F283" s="1663"/>
      <c r="G283" s="1662"/>
      <c r="H283" s="1662"/>
      <c r="I283" s="1662"/>
      <c r="J283" s="1662"/>
      <c r="K283" s="1518"/>
      <c r="L283" s="1518"/>
      <c r="M283" s="1662"/>
      <c r="N283" s="1518"/>
      <c r="O283" s="1518"/>
      <c r="P283" s="1518"/>
      <c r="Q283" s="1518"/>
      <c r="R283" s="1518"/>
      <c r="S283" s="1518"/>
      <c r="T283" s="1518"/>
      <c r="U283" s="1518"/>
      <c r="V283" s="1518"/>
      <c r="W283" s="1518"/>
      <c r="X283" s="1518"/>
      <c r="Y283" s="1518"/>
      <c r="Z283" s="1518"/>
    </row>
    <row r="284" spans="1:26" ht="14.25" customHeight="1">
      <c r="A284" s="1529"/>
      <c r="B284" s="1662"/>
      <c r="C284" s="1662"/>
      <c r="D284" s="1662"/>
      <c r="E284" s="1662"/>
      <c r="F284" s="1663"/>
      <c r="G284" s="1662"/>
      <c r="H284" s="1662"/>
      <c r="I284" s="1662"/>
      <c r="J284" s="1662"/>
      <c r="K284" s="1518"/>
      <c r="L284" s="1518"/>
      <c r="M284" s="1662"/>
      <c r="N284" s="1518"/>
      <c r="O284" s="1518"/>
      <c r="P284" s="1518"/>
      <c r="Q284" s="1518"/>
      <c r="R284" s="1518"/>
      <c r="S284" s="1518"/>
      <c r="T284" s="1518"/>
      <c r="U284" s="1518"/>
      <c r="V284" s="1518"/>
      <c r="W284" s="1518"/>
      <c r="X284" s="1518"/>
      <c r="Y284" s="1518"/>
      <c r="Z284" s="1518"/>
    </row>
    <row r="285" spans="1:26" ht="14.25" customHeight="1">
      <c r="A285" s="1529"/>
      <c r="B285" s="1662"/>
      <c r="C285" s="1662"/>
      <c r="D285" s="1662"/>
      <c r="E285" s="1662"/>
      <c r="F285" s="1663"/>
      <c r="G285" s="1662"/>
      <c r="H285" s="1662"/>
      <c r="I285" s="1662"/>
      <c r="J285" s="1662"/>
      <c r="K285" s="1518"/>
      <c r="L285" s="1518"/>
      <c r="M285" s="1662"/>
      <c r="N285" s="1518"/>
      <c r="O285" s="1518"/>
      <c r="P285" s="1518"/>
      <c r="Q285" s="1518"/>
      <c r="R285" s="1518"/>
      <c r="S285" s="1518"/>
      <c r="T285" s="1518"/>
      <c r="U285" s="1518"/>
      <c r="V285" s="1518"/>
      <c r="W285" s="1518"/>
      <c r="X285" s="1518"/>
      <c r="Y285" s="1518"/>
      <c r="Z285" s="1518"/>
    </row>
    <row r="286" spans="1:26" ht="14.25" customHeight="1">
      <c r="A286" s="1529"/>
      <c r="B286" s="1662"/>
      <c r="C286" s="1662"/>
      <c r="D286" s="1662"/>
      <c r="E286" s="1662"/>
      <c r="F286" s="1663"/>
      <c r="G286" s="1662"/>
      <c r="H286" s="1662"/>
      <c r="I286" s="1662"/>
      <c r="J286" s="1662"/>
      <c r="K286" s="1518"/>
      <c r="L286" s="1518"/>
      <c r="M286" s="1662"/>
      <c r="N286" s="1518"/>
      <c r="O286" s="1518"/>
      <c r="P286" s="1518"/>
      <c r="Q286" s="1518"/>
      <c r="R286" s="1518"/>
      <c r="S286" s="1518"/>
      <c r="T286" s="1518"/>
      <c r="U286" s="1518"/>
      <c r="V286" s="1518"/>
      <c r="W286" s="1518"/>
      <c r="X286" s="1518"/>
      <c r="Y286" s="1518"/>
      <c r="Z286" s="1518"/>
    </row>
    <row r="287" spans="1:26" ht="14.25" customHeight="1">
      <c r="A287" s="1529"/>
      <c r="B287" s="1662"/>
      <c r="C287" s="1662"/>
      <c r="D287" s="1662"/>
      <c r="E287" s="1662"/>
      <c r="F287" s="1663"/>
      <c r="G287" s="1662"/>
      <c r="H287" s="1662"/>
      <c r="I287" s="1662"/>
      <c r="J287" s="1662"/>
      <c r="K287" s="1518"/>
      <c r="L287" s="1518"/>
      <c r="M287" s="1662"/>
      <c r="N287" s="1518"/>
      <c r="O287" s="1518"/>
      <c r="P287" s="1518"/>
      <c r="Q287" s="1518"/>
      <c r="R287" s="1518"/>
      <c r="S287" s="1518"/>
      <c r="T287" s="1518"/>
      <c r="U287" s="1518"/>
      <c r="V287" s="1518"/>
      <c r="W287" s="1518"/>
      <c r="X287" s="1518"/>
      <c r="Y287" s="1518"/>
      <c r="Z287" s="1518"/>
    </row>
    <row r="288" spans="1:26" ht="15.75" customHeight="1">
      <c r="A288" s="1612"/>
      <c r="B288" s="1612"/>
      <c r="C288" s="1612"/>
      <c r="D288" s="1612"/>
      <c r="E288" s="1612"/>
      <c r="F288" s="1664"/>
      <c r="G288" s="1612"/>
      <c r="H288" s="1612"/>
      <c r="I288" s="1612"/>
      <c r="J288" s="1612"/>
      <c r="K288" s="1612"/>
      <c r="L288" s="1612"/>
      <c r="M288" s="1612"/>
      <c r="N288" s="1612"/>
      <c r="O288" s="1612"/>
      <c r="P288" s="1612"/>
      <c r="Q288" s="1612"/>
      <c r="R288" s="1612"/>
      <c r="S288" s="1612"/>
      <c r="T288" s="1612"/>
      <c r="U288" s="1612"/>
      <c r="V288" s="1612"/>
      <c r="W288" s="1612"/>
      <c r="X288" s="1612"/>
      <c r="Y288" s="1612"/>
      <c r="Z288" s="1612"/>
    </row>
    <row r="289" spans="1:26" ht="15.75" customHeight="1">
      <c r="A289" s="1612"/>
      <c r="B289" s="1612"/>
      <c r="C289" s="1612"/>
      <c r="D289" s="1612"/>
      <c r="E289" s="1612"/>
      <c r="F289" s="1664"/>
      <c r="G289" s="1612"/>
      <c r="H289" s="1612"/>
      <c r="I289" s="1612"/>
      <c r="J289" s="1612"/>
      <c r="K289" s="1612"/>
      <c r="L289" s="1612"/>
      <c r="M289" s="1612"/>
      <c r="N289" s="1612"/>
      <c r="O289" s="1612"/>
      <c r="P289" s="1612"/>
      <c r="Q289" s="1612"/>
      <c r="R289" s="1612"/>
      <c r="S289" s="1612"/>
      <c r="T289" s="1612"/>
      <c r="U289" s="1612"/>
      <c r="V289" s="1612"/>
      <c r="W289" s="1612"/>
      <c r="X289" s="1612"/>
      <c r="Y289" s="1612"/>
      <c r="Z289" s="1612"/>
    </row>
    <row r="290" spans="1:26" ht="15.75" customHeight="1">
      <c r="A290" s="1612"/>
      <c r="B290" s="1612"/>
      <c r="C290" s="1612"/>
      <c r="D290" s="1612"/>
      <c r="E290" s="1612"/>
      <c r="F290" s="1664"/>
      <c r="G290" s="1612"/>
      <c r="H290" s="1612"/>
      <c r="I290" s="1612"/>
      <c r="J290" s="1612"/>
      <c r="K290" s="1612"/>
      <c r="L290" s="1612"/>
      <c r="M290" s="1612"/>
      <c r="N290" s="1612"/>
      <c r="O290" s="1612"/>
      <c r="P290" s="1612"/>
      <c r="Q290" s="1612"/>
      <c r="R290" s="1612"/>
      <c r="S290" s="1612"/>
      <c r="T290" s="1612"/>
      <c r="U290" s="1612"/>
      <c r="V290" s="1612"/>
      <c r="W290" s="1612"/>
      <c r="X290" s="1612"/>
      <c r="Y290" s="1612"/>
      <c r="Z290" s="1612"/>
    </row>
    <row r="291" spans="1:26" ht="15.75" customHeight="1">
      <c r="A291" s="1612"/>
      <c r="B291" s="1612"/>
      <c r="C291" s="1612"/>
      <c r="D291" s="1612"/>
      <c r="E291" s="1612"/>
      <c r="F291" s="1664"/>
      <c r="G291" s="1612"/>
      <c r="H291" s="1612"/>
      <c r="I291" s="1612"/>
      <c r="J291" s="1612"/>
      <c r="K291" s="1612"/>
      <c r="L291" s="1612"/>
      <c r="M291" s="1612"/>
      <c r="N291" s="1612"/>
      <c r="O291" s="1612"/>
      <c r="P291" s="1612"/>
      <c r="Q291" s="1612"/>
      <c r="R291" s="1612"/>
      <c r="S291" s="1612"/>
      <c r="T291" s="1612"/>
      <c r="U291" s="1612"/>
      <c r="V291" s="1612"/>
      <c r="W291" s="1612"/>
      <c r="X291" s="1612"/>
      <c r="Y291" s="1612"/>
      <c r="Z291" s="1612"/>
    </row>
    <row r="292" spans="1:26" ht="15.75" customHeight="1">
      <c r="A292" s="1612"/>
      <c r="B292" s="1612"/>
      <c r="C292" s="1612"/>
      <c r="D292" s="1612"/>
      <c r="E292" s="1612"/>
      <c r="F292" s="1664"/>
      <c r="G292" s="1612"/>
      <c r="H292" s="1612"/>
      <c r="I292" s="1612"/>
      <c r="J292" s="1612"/>
      <c r="K292" s="1612"/>
      <c r="L292" s="1612"/>
      <c r="M292" s="1612"/>
      <c r="N292" s="1612"/>
      <c r="O292" s="1612"/>
      <c r="P292" s="1612"/>
      <c r="Q292" s="1612"/>
      <c r="R292" s="1612"/>
      <c r="S292" s="1612"/>
      <c r="T292" s="1612"/>
      <c r="U292" s="1612"/>
      <c r="V292" s="1612"/>
      <c r="W292" s="1612"/>
      <c r="X292" s="1612"/>
      <c r="Y292" s="1612"/>
      <c r="Z292" s="1612"/>
    </row>
    <row r="293" spans="1:26" ht="15.75" customHeight="1">
      <c r="A293" s="1612"/>
      <c r="B293" s="1612"/>
      <c r="C293" s="1612"/>
      <c r="D293" s="1612"/>
      <c r="E293" s="1612"/>
      <c r="F293" s="1664"/>
      <c r="G293" s="1612"/>
      <c r="H293" s="1612"/>
      <c r="I293" s="1612"/>
      <c r="J293" s="1612"/>
      <c r="K293" s="1612"/>
      <c r="L293" s="1612"/>
      <c r="M293" s="1612"/>
      <c r="N293" s="1612"/>
      <c r="O293" s="1612"/>
      <c r="P293" s="1612"/>
      <c r="Q293" s="1612"/>
      <c r="R293" s="1612"/>
      <c r="S293" s="1612"/>
      <c r="T293" s="1612"/>
      <c r="U293" s="1612"/>
      <c r="V293" s="1612"/>
      <c r="W293" s="1612"/>
      <c r="X293" s="1612"/>
      <c r="Y293" s="1612"/>
      <c r="Z293" s="1612"/>
    </row>
    <row r="294" spans="1:26" ht="15.75" customHeight="1">
      <c r="A294" s="1612"/>
      <c r="B294" s="1612"/>
      <c r="C294" s="1612"/>
      <c r="D294" s="1612"/>
      <c r="E294" s="1612"/>
      <c r="F294" s="1664"/>
      <c r="G294" s="1612"/>
      <c r="H294" s="1612"/>
      <c r="I294" s="1612"/>
      <c r="J294" s="1612"/>
      <c r="K294" s="1612"/>
      <c r="L294" s="1612"/>
      <c r="M294" s="1612"/>
      <c r="N294" s="1612"/>
      <c r="O294" s="1612"/>
      <c r="P294" s="1612"/>
      <c r="Q294" s="1612"/>
      <c r="R294" s="1612"/>
      <c r="S294" s="1612"/>
      <c r="T294" s="1612"/>
      <c r="U294" s="1612"/>
      <c r="V294" s="1612"/>
      <c r="W294" s="1612"/>
      <c r="X294" s="1612"/>
      <c r="Y294" s="1612"/>
      <c r="Z294" s="1612"/>
    </row>
    <row r="295" spans="1:26" ht="15.75" customHeight="1">
      <c r="A295" s="1612"/>
      <c r="B295" s="1612"/>
      <c r="C295" s="1612"/>
      <c r="D295" s="1612"/>
      <c r="E295" s="1612"/>
      <c r="F295" s="1664"/>
      <c r="G295" s="1612"/>
      <c r="H295" s="1612"/>
      <c r="I295" s="1612"/>
      <c r="J295" s="1612"/>
      <c r="K295" s="1612"/>
      <c r="L295" s="1612"/>
      <c r="M295" s="1612"/>
      <c r="N295" s="1612"/>
      <c r="O295" s="1612"/>
      <c r="P295" s="1612"/>
      <c r="Q295" s="1612"/>
      <c r="R295" s="1612"/>
      <c r="S295" s="1612"/>
      <c r="T295" s="1612"/>
      <c r="U295" s="1612"/>
      <c r="V295" s="1612"/>
      <c r="W295" s="1612"/>
      <c r="X295" s="1612"/>
      <c r="Y295" s="1612"/>
      <c r="Z295" s="1612"/>
    </row>
    <row r="296" spans="1:26" ht="15.75" customHeight="1">
      <c r="A296" s="1612"/>
      <c r="B296" s="1612"/>
      <c r="C296" s="1612"/>
      <c r="D296" s="1612"/>
      <c r="E296" s="1612"/>
      <c r="F296" s="1664"/>
      <c r="G296" s="1612"/>
      <c r="H296" s="1612"/>
      <c r="I296" s="1612"/>
      <c r="J296" s="1612"/>
      <c r="K296" s="1612"/>
      <c r="L296" s="1612"/>
      <c r="M296" s="1612"/>
      <c r="N296" s="1612"/>
      <c r="O296" s="1612"/>
      <c r="P296" s="1612"/>
      <c r="Q296" s="1612"/>
      <c r="R296" s="1612"/>
      <c r="S296" s="1612"/>
      <c r="T296" s="1612"/>
      <c r="U296" s="1612"/>
      <c r="V296" s="1612"/>
      <c r="W296" s="1612"/>
      <c r="X296" s="1612"/>
      <c r="Y296" s="1612"/>
      <c r="Z296" s="1612"/>
    </row>
    <row r="297" spans="1:26" ht="15.75" customHeight="1">
      <c r="A297" s="1612"/>
      <c r="B297" s="1612"/>
      <c r="C297" s="1612"/>
      <c r="D297" s="1612"/>
      <c r="E297" s="1612"/>
      <c r="F297" s="1664"/>
      <c r="G297" s="1612"/>
      <c r="H297" s="1612"/>
      <c r="I297" s="1612"/>
      <c r="J297" s="1612"/>
      <c r="K297" s="1612"/>
      <c r="L297" s="1612"/>
      <c r="M297" s="1612"/>
      <c r="N297" s="1612"/>
      <c r="O297" s="1612"/>
      <c r="P297" s="1612"/>
      <c r="Q297" s="1612"/>
      <c r="R297" s="1612"/>
      <c r="S297" s="1612"/>
      <c r="T297" s="1612"/>
      <c r="U297" s="1612"/>
      <c r="V297" s="1612"/>
      <c r="W297" s="1612"/>
      <c r="X297" s="1612"/>
      <c r="Y297" s="1612"/>
      <c r="Z297" s="1612"/>
    </row>
    <row r="298" spans="1:26" ht="15.75" customHeight="1">
      <c r="A298" s="1612"/>
      <c r="B298" s="1612"/>
      <c r="C298" s="1612"/>
      <c r="D298" s="1612"/>
      <c r="E298" s="1612"/>
      <c r="F298" s="1664"/>
      <c r="G298" s="1612"/>
      <c r="H298" s="1612"/>
      <c r="I298" s="1612"/>
      <c r="J298" s="1612"/>
      <c r="K298" s="1612"/>
      <c r="L298" s="1612"/>
      <c r="M298" s="1612"/>
      <c r="N298" s="1612"/>
      <c r="O298" s="1612"/>
      <c r="P298" s="1612"/>
      <c r="Q298" s="1612"/>
      <c r="R298" s="1612"/>
      <c r="S298" s="1612"/>
      <c r="T298" s="1612"/>
      <c r="U298" s="1612"/>
      <c r="V298" s="1612"/>
      <c r="W298" s="1612"/>
      <c r="X298" s="1612"/>
      <c r="Y298" s="1612"/>
      <c r="Z298" s="1612"/>
    </row>
    <row r="299" spans="1:26" ht="15.75" customHeight="1">
      <c r="A299" s="1612"/>
      <c r="B299" s="1612"/>
      <c r="C299" s="1612"/>
      <c r="D299" s="1612"/>
      <c r="E299" s="1612"/>
      <c r="F299" s="1664"/>
      <c r="G299" s="1612"/>
      <c r="H299" s="1612"/>
      <c r="I299" s="1612"/>
      <c r="J299" s="1612"/>
      <c r="K299" s="1612"/>
      <c r="L299" s="1612"/>
      <c r="M299" s="1612"/>
      <c r="N299" s="1612"/>
      <c r="O299" s="1612"/>
      <c r="P299" s="1612"/>
      <c r="Q299" s="1612"/>
      <c r="R299" s="1612"/>
      <c r="S299" s="1612"/>
      <c r="T299" s="1612"/>
      <c r="U299" s="1612"/>
      <c r="V299" s="1612"/>
      <c r="W299" s="1612"/>
      <c r="X299" s="1612"/>
      <c r="Y299" s="1612"/>
      <c r="Z299" s="1612"/>
    </row>
    <row r="300" spans="1:26" ht="15.75" customHeight="1">
      <c r="A300" s="1612"/>
      <c r="B300" s="1612"/>
      <c r="C300" s="1612"/>
      <c r="D300" s="1612"/>
      <c r="E300" s="1612"/>
      <c r="F300" s="1664"/>
      <c r="G300" s="1612"/>
      <c r="H300" s="1612"/>
      <c r="I300" s="1612"/>
      <c r="J300" s="1612"/>
      <c r="K300" s="1612"/>
      <c r="L300" s="1612"/>
      <c r="M300" s="1612"/>
      <c r="N300" s="1612"/>
      <c r="O300" s="1612"/>
      <c r="P300" s="1612"/>
      <c r="Q300" s="1612"/>
      <c r="R300" s="1612"/>
      <c r="S300" s="1612"/>
      <c r="T300" s="1612"/>
      <c r="U300" s="1612"/>
      <c r="V300" s="1612"/>
      <c r="W300" s="1612"/>
      <c r="X300" s="1612"/>
      <c r="Y300" s="1612"/>
      <c r="Z300" s="1612"/>
    </row>
    <row r="301" spans="1:26" ht="15.75" customHeight="1">
      <c r="A301" s="1612"/>
      <c r="B301" s="1612"/>
      <c r="C301" s="1612"/>
      <c r="D301" s="1612"/>
      <c r="E301" s="1612"/>
      <c r="F301" s="1664"/>
      <c r="G301" s="1612"/>
      <c r="H301" s="1612"/>
      <c r="I301" s="1612"/>
      <c r="J301" s="1612"/>
      <c r="K301" s="1612"/>
      <c r="L301" s="1612"/>
      <c r="M301" s="1612"/>
      <c r="N301" s="1612"/>
      <c r="O301" s="1612"/>
      <c r="P301" s="1612"/>
      <c r="Q301" s="1612"/>
      <c r="R301" s="1612"/>
      <c r="S301" s="1612"/>
      <c r="T301" s="1612"/>
      <c r="U301" s="1612"/>
      <c r="V301" s="1612"/>
      <c r="W301" s="1612"/>
      <c r="X301" s="1612"/>
      <c r="Y301" s="1612"/>
      <c r="Z301" s="1612"/>
    </row>
    <row r="302" spans="1:26" ht="15.75" customHeight="1">
      <c r="A302" s="1612"/>
      <c r="B302" s="1612"/>
      <c r="C302" s="1612"/>
      <c r="D302" s="1612"/>
      <c r="E302" s="1612"/>
      <c r="F302" s="1664"/>
      <c r="G302" s="1612"/>
      <c r="H302" s="1612"/>
      <c r="I302" s="1612"/>
      <c r="J302" s="1612"/>
      <c r="K302" s="1612"/>
      <c r="L302" s="1612"/>
      <c r="M302" s="1612"/>
      <c r="N302" s="1612"/>
      <c r="O302" s="1612"/>
      <c r="P302" s="1612"/>
      <c r="Q302" s="1612"/>
      <c r="R302" s="1612"/>
      <c r="S302" s="1612"/>
      <c r="T302" s="1612"/>
      <c r="U302" s="1612"/>
      <c r="V302" s="1612"/>
      <c r="W302" s="1612"/>
      <c r="X302" s="1612"/>
      <c r="Y302" s="1612"/>
      <c r="Z302" s="1612"/>
    </row>
    <row r="303" spans="1:26" ht="15.75" customHeight="1">
      <c r="A303" s="1612"/>
      <c r="B303" s="1612"/>
      <c r="C303" s="1612"/>
      <c r="D303" s="1612"/>
      <c r="E303" s="1612"/>
      <c r="F303" s="1664"/>
      <c r="G303" s="1612"/>
      <c r="H303" s="1612"/>
      <c r="I303" s="1612"/>
      <c r="J303" s="1612"/>
      <c r="K303" s="1612"/>
      <c r="L303" s="1612"/>
      <c r="M303" s="1612"/>
      <c r="N303" s="1612"/>
      <c r="O303" s="1612"/>
      <c r="P303" s="1612"/>
      <c r="Q303" s="1612"/>
      <c r="R303" s="1612"/>
      <c r="S303" s="1612"/>
      <c r="T303" s="1612"/>
      <c r="U303" s="1612"/>
      <c r="V303" s="1612"/>
      <c r="W303" s="1612"/>
      <c r="X303" s="1612"/>
      <c r="Y303" s="1612"/>
      <c r="Z303" s="1612"/>
    </row>
    <row r="304" spans="1:26" ht="15.75" customHeight="1">
      <c r="A304" s="1612"/>
      <c r="B304" s="1612"/>
      <c r="C304" s="1612"/>
      <c r="D304" s="1612"/>
      <c r="E304" s="1612"/>
      <c r="F304" s="1664"/>
      <c r="G304" s="1612"/>
      <c r="H304" s="1612"/>
      <c r="I304" s="1612"/>
      <c r="J304" s="1612"/>
      <c r="K304" s="1612"/>
      <c r="L304" s="1612"/>
      <c r="M304" s="1612"/>
      <c r="N304" s="1612"/>
      <c r="O304" s="1612"/>
      <c r="P304" s="1612"/>
      <c r="Q304" s="1612"/>
      <c r="R304" s="1612"/>
      <c r="S304" s="1612"/>
      <c r="T304" s="1612"/>
      <c r="U304" s="1612"/>
      <c r="V304" s="1612"/>
      <c r="W304" s="1612"/>
      <c r="X304" s="1612"/>
      <c r="Y304" s="1612"/>
      <c r="Z304" s="1612"/>
    </row>
    <row r="305" spans="1:26" ht="15.75" customHeight="1">
      <c r="A305" s="1612"/>
      <c r="B305" s="1612"/>
      <c r="C305" s="1612"/>
      <c r="D305" s="1612"/>
      <c r="E305" s="1612"/>
      <c r="F305" s="1664"/>
      <c r="G305" s="1612"/>
      <c r="H305" s="1612"/>
      <c r="I305" s="1612"/>
      <c r="J305" s="1612"/>
      <c r="K305" s="1612"/>
      <c r="L305" s="1612"/>
      <c r="M305" s="1612"/>
      <c r="N305" s="1612"/>
      <c r="O305" s="1612"/>
      <c r="P305" s="1612"/>
      <c r="Q305" s="1612"/>
      <c r="R305" s="1612"/>
      <c r="S305" s="1612"/>
      <c r="T305" s="1612"/>
      <c r="U305" s="1612"/>
      <c r="V305" s="1612"/>
      <c r="W305" s="1612"/>
      <c r="X305" s="1612"/>
      <c r="Y305" s="1612"/>
      <c r="Z305" s="1612"/>
    </row>
    <row r="306" spans="1:26" ht="15.75" customHeight="1">
      <c r="A306" s="1612"/>
      <c r="B306" s="1612"/>
      <c r="C306" s="1612"/>
      <c r="D306" s="1612"/>
      <c r="E306" s="1612"/>
      <c r="F306" s="1664"/>
      <c r="G306" s="1612"/>
      <c r="H306" s="1612"/>
      <c r="I306" s="1612"/>
      <c r="J306" s="1612"/>
      <c r="K306" s="1612"/>
      <c r="L306" s="1612"/>
      <c r="M306" s="1612"/>
      <c r="N306" s="1612"/>
      <c r="O306" s="1612"/>
      <c r="P306" s="1612"/>
      <c r="Q306" s="1612"/>
      <c r="R306" s="1612"/>
      <c r="S306" s="1612"/>
      <c r="T306" s="1612"/>
      <c r="U306" s="1612"/>
      <c r="V306" s="1612"/>
      <c r="W306" s="1612"/>
      <c r="X306" s="1612"/>
      <c r="Y306" s="1612"/>
      <c r="Z306" s="1612"/>
    </row>
    <row r="307" spans="1:26" ht="15.75" customHeight="1">
      <c r="A307" s="1612"/>
      <c r="B307" s="1612"/>
      <c r="C307" s="1612"/>
      <c r="D307" s="1612"/>
      <c r="E307" s="1612"/>
      <c r="F307" s="1664"/>
      <c r="G307" s="1612"/>
      <c r="H307" s="1612"/>
      <c r="I307" s="1612"/>
      <c r="J307" s="1612"/>
      <c r="K307" s="1612"/>
      <c r="L307" s="1612"/>
      <c r="M307" s="1612"/>
      <c r="N307" s="1612"/>
      <c r="O307" s="1612"/>
      <c r="P307" s="1612"/>
      <c r="Q307" s="1612"/>
      <c r="R307" s="1612"/>
      <c r="S307" s="1612"/>
      <c r="T307" s="1612"/>
      <c r="U307" s="1612"/>
      <c r="V307" s="1612"/>
      <c r="W307" s="1612"/>
      <c r="X307" s="1612"/>
      <c r="Y307" s="1612"/>
      <c r="Z307" s="1612"/>
    </row>
    <row r="308" spans="1:26" ht="15.75" customHeight="1">
      <c r="A308" s="1612"/>
      <c r="B308" s="1612"/>
      <c r="C308" s="1612"/>
      <c r="D308" s="1612"/>
      <c r="E308" s="1612"/>
      <c r="F308" s="1664"/>
      <c r="G308" s="1612"/>
      <c r="H308" s="1612"/>
      <c r="I308" s="1612"/>
      <c r="J308" s="1612"/>
      <c r="K308" s="1612"/>
      <c r="L308" s="1612"/>
      <c r="M308" s="1612"/>
      <c r="N308" s="1612"/>
      <c r="O308" s="1612"/>
      <c r="P308" s="1612"/>
      <c r="Q308" s="1612"/>
      <c r="R308" s="1612"/>
      <c r="S308" s="1612"/>
      <c r="T308" s="1612"/>
      <c r="U308" s="1612"/>
      <c r="V308" s="1612"/>
      <c r="W308" s="1612"/>
      <c r="X308" s="1612"/>
      <c r="Y308" s="1612"/>
      <c r="Z308" s="1612"/>
    </row>
    <row r="309" spans="1:26" ht="15.75" customHeight="1">
      <c r="A309" s="1612"/>
      <c r="B309" s="1612"/>
      <c r="C309" s="1612"/>
      <c r="D309" s="1612"/>
      <c r="E309" s="1612"/>
      <c r="F309" s="1664"/>
      <c r="G309" s="1612"/>
      <c r="H309" s="1612"/>
      <c r="I309" s="1612"/>
      <c r="J309" s="1612"/>
      <c r="K309" s="1612"/>
      <c r="L309" s="1612"/>
      <c r="M309" s="1612"/>
      <c r="N309" s="1612"/>
      <c r="O309" s="1612"/>
      <c r="P309" s="1612"/>
      <c r="Q309" s="1612"/>
      <c r="R309" s="1612"/>
      <c r="S309" s="1612"/>
      <c r="T309" s="1612"/>
      <c r="U309" s="1612"/>
      <c r="V309" s="1612"/>
      <c r="W309" s="1612"/>
      <c r="X309" s="1612"/>
      <c r="Y309" s="1612"/>
      <c r="Z309" s="1612"/>
    </row>
    <row r="310" spans="1:26" ht="15.75" customHeight="1">
      <c r="A310" s="1612"/>
      <c r="B310" s="1612"/>
      <c r="C310" s="1612"/>
      <c r="D310" s="1612"/>
      <c r="E310" s="1612"/>
      <c r="F310" s="1664"/>
      <c r="G310" s="1612"/>
      <c r="H310" s="1612"/>
      <c r="I310" s="1612"/>
      <c r="J310" s="1612"/>
      <c r="K310" s="1612"/>
      <c r="L310" s="1612"/>
      <c r="M310" s="1612"/>
      <c r="N310" s="1612"/>
      <c r="O310" s="1612"/>
      <c r="P310" s="1612"/>
      <c r="Q310" s="1612"/>
      <c r="R310" s="1612"/>
      <c r="S310" s="1612"/>
      <c r="T310" s="1612"/>
      <c r="U310" s="1612"/>
      <c r="V310" s="1612"/>
      <c r="W310" s="1612"/>
      <c r="X310" s="1612"/>
      <c r="Y310" s="1612"/>
      <c r="Z310" s="1612"/>
    </row>
    <row r="311" spans="1:26" ht="15.75" customHeight="1">
      <c r="A311" s="1612"/>
      <c r="B311" s="1612"/>
      <c r="C311" s="1612"/>
      <c r="D311" s="1612"/>
      <c r="E311" s="1612"/>
      <c r="F311" s="1664"/>
      <c r="G311" s="1612"/>
      <c r="H311" s="1612"/>
      <c r="I311" s="1612"/>
      <c r="J311" s="1612"/>
      <c r="K311" s="1612"/>
      <c r="L311" s="1612"/>
      <c r="M311" s="1612"/>
      <c r="N311" s="1612"/>
      <c r="O311" s="1612"/>
      <c r="P311" s="1612"/>
      <c r="Q311" s="1612"/>
      <c r="R311" s="1612"/>
      <c r="S311" s="1612"/>
      <c r="T311" s="1612"/>
      <c r="U311" s="1612"/>
      <c r="V311" s="1612"/>
      <c r="W311" s="1612"/>
      <c r="X311" s="1612"/>
      <c r="Y311" s="1612"/>
      <c r="Z311" s="1612"/>
    </row>
    <row r="312" spans="1:26" ht="15.75" customHeight="1">
      <c r="A312" s="1612"/>
      <c r="B312" s="1612"/>
      <c r="C312" s="1612"/>
      <c r="D312" s="1612"/>
      <c r="E312" s="1612"/>
      <c r="F312" s="1664"/>
      <c r="G312" s="1612"/>
      <c r="H312" s="1612"/>
      <c r="I312" s="1612"/>
      <c r="J312" s="1612"/>
      <c r="K312" s="1612"/>
      <c r="L312" s="1612"/>
      <c r="M312" s="1612"/>
      <c r="N312" s="1612"/>
      <c r="O312" s="1612"/>
      <c r="P312" s="1612"/>
      <c r="Q312" s="1612"/>
      <c r="R312" s="1612"/>
      <c r="S312" s="1612"/>
      <c r="T312" s="1612"/>
      <c r="U312" s="1612"/>
      <c r="V312" s="1612"/>
      <c r="W312" s="1612"/>
      <c r="X312" s="1612"/>
      <c r="Y312" s="1612"/>
      <c r="Z312" s="1612"/>
    </row>
    <row r="313" spans="1:26" ht="15.75" customHeight="1">
      <c r="A313" s="1612"/>
      <c r="B313" s="1612"/>
      <c r="C313" s="1612"/>
      <c r="D313" s="1612"/>
      <c r="E313" s="1612"/>
      <c r="F313" s="1664"/>
      <c r="G313" s="1612"/>
      <c r="H313" s="1612"/>
      <c r="I313" s="1612"/>
      <c r="J313" s="1612"/>
      <c r="K313" s="1612"/>
      <c r="L313" s="1612"/>
      <c r="M313" s="1612"/>
      <c r="N313" s="1612"/>
      <c r="O313" s="1612"/>
      <c r="P313" s="1612"/>
      <c r="Q313" s="1612"/>
      <c r="R313" s="1612"/>
      <c r="S313" s="1612"/>
      <c r="T313" s="1612"/>
      <c r="U313" s="1612"/>
      <c r="V313" s="1612"/>
      <c r="W313" s="1612"/>
      <c r="X313" s="1612"/>
      <c r="Y313" s="1612"/>
      <c r="Z313" s="1612"/>
    </row>
    <row r="314" spans="1:26" ht="15.75" customHeight="1">
      <c r="A314" s="1612"/>
      <c r="B314" s="1612"/>
      <c r="C314" s="1612"/>
      <c r="D314" s="1612"/>
      <c r="E314" s="1612"/>
      <c r="F314" s="1664"/>
      <c r="G314" s="1612"/>
      <c r="H314" s="1612"/>
      <c r="I314" s="1612"/>
      <c r="J314" s="1612"/>
      <c r="K314" s="1612"/>
      <c r="L314" s="1612"/>
      <c r="M314" s="1612"/>
      <c r="N314" s="1612"/>
      <c r="O314" s="1612"/>
      <c r="P314" s="1612"/>
      <c r="Q314" s="1612"/>
      <c r="R314" s="1612"/>
      <c r="S314" s="1612"/>
      <c r="T314" s="1612"/>
      <c r="U314" s="1612"/>
      <c r="V314" s="1612"/>
      <c r="W314" s="1612"/>
      <c r="X314" s="1612"/>
      <c r="Y314" s="1612"/>
      <c r="Z314" s="1612"/>
    </row>
    <row r="315" spans="1:26" ht="15.75" customHeight="1">
      <c r="A315" s="1612"/>
      <c r="B315" s="1612"/>
      <c r="C315" s="1612"/>
      <c r="D315" s="1612"/>
      <c r="E315" s="1612"/>
      <c r="F315" s="1664"/>
      <c r="G315" s="1612"/>
      <c r="H315" s="1612"/>
      <c r="I315" s="1612"/>
      <c r="J315" s="1612"/>
      <c r="K315" s="1612"/>
      <c r="L315" s="1612"/>
      <c r="M315" s="1612"/>
      <c r="N315" s="1612"/>
      <c r="O315" s="1612"/>
      <c r="P315" s="1612"/>
      <c r="Q315" s="1612"/>
      <c r="R315" s="1612"/>
      <c r="S315" s="1612"/>
      <c r="T315" s="1612"/>
      <c r="U315" s="1612"/>
      <c r="V315" s="1612"/>
      <c r="W315" s="1612"/>
      <c r="X315" s="1612"/>
      <c r="Y315" s="1612"/>
      <c r="Z315" s="1612"/>
    </row>
    <row r="316" spans="1:26" ht="15.75" customHeight="1">
      <c r="A316" s="1612"/>
      <c r="B316" s="1612"/>
      <c r="C316" s="1612"/>
      <c r="D316" s="1612"/>
      <c r="E316" s="1612"/>
      <c r="F316" s="1664"/>
      <c r="G316" s="1612"/>
      <c r="H316" s="1612"/>
      <c r="I316" s="1612"/>
      <c r="J316" s="1612"/>
      <c r="K316" s="1612"/>
      <c r="L316" s="1612"/>
      <c r="M316" s="1612"/>
      <c r="N316" s="1612"/>
      <c r="O316" s="1612"/>
      <c r="P316" s="1612"/>
      <c r="Q316" s="1612"/>
      <c r="R316" s="1612"/>
      <c r="S316" s="1612"/>
      <c r="T316" s="1612"/>
      <c r="U316" s="1612"/>
      <c r="V316" s="1612"/>
      <c r="W316" s="1612"/>
      <c r="X316" s="1612"/>
      <c r="Y316" s="1612"/>
      <c r="Z316" s="1612"/>
    </row>
    <row r="317" spans="1:26" ht="15.75" customHeight="1">
      <c r="A317" s="1612"/>
      <c r="B317" s="1612"/>
      <c r="C317" s="1612"/>
      <c r="D317" s="1612"/>
      <c r="E317" s="1612"/>
      <c r="F317" s="1664"/>
      <c r="G317" s="1612"/>
      <c r="H317" s="1612"/>
      <c r="I317" s="1612"/>
      <c r="J317" s="1612"/>
      <c r="K317" s="1612"/>
      <c r="L317" s="1612"/>
      <c r="M317" s="1612"/>
      <c r="N317" s="1612"/>
      <c r="O317" s="1612"/>
      <c r="P317" s="1612"/>
      <c r="Q317" s="1612"/>
      <c r="R317" s="1612"/>
      <c r="S317" s="1612"/>
      <c r="T317" s="1612"/>
      <c r="U317" s="1612"/>
      <c r="V317" s="1612"/>
      <c r="W317" s="1612"/>
      <c r="X317" s="1612"/>
      <c r="Y317" s="1612"/>
      <c r="Z317" s="1612"/>
    </row>
    <row r="318" spans="1:26" ht="15.75" customHeight="1">
      <c r="A318" s="1612"/>
      <c r="B318" s="1612"/>
      <c r="C318" s="1612"/>
      <c r="D318" s="1612"/>
      <c r="E318" s="1612"/>
      <c r="F318" s="1664"/>
      <c r="G318" s="1612"/>
      <c r="H318" s="1612"/>
      <c r="I318" s="1612"/>
      <c r="J318" s="1612"/>
      <c r="K318" s="1612"/>
      <c r="L318" s="1612"/>
      <c r="M318" s="1612"/>
      <c r="N318" s="1612"/>
      <c r="O318" s="1612"/>
      <c r="P318" s="1612"/>
      <c r="Q318" s="1612"/>
      <c r="R318" s="1612"/>
      <c r="S318" s="1612"/>
      <c r="T318" s="1612"/>
      <c r="U318" s="1612"/>
      <c r="V318" s="1612"/>
      <c r="W318" s="1612"/>
      <c r="X318" s="1612"/>
      <c r="Y318" s="1612"/>
      <c r="Z318" s="1612"/>
    </row>
    <row r="319" spans="1:26" ht="15.75" customHeight="1">
      <c r="A319" s="1612"/>
      <c r="B319" s="1612"/>
      <c r="C319" s="1612"/>
      <c r="D319" s="1612"/>
      <c r="E319" s="1612"/>
      <c r="F319" s="1664"/>
      <c r="G319" s="1612"/>
      <c r="H319" s="1612"/>
      <c r="I319" s="1612"/>
      <c r="J319" s="1612"/>
      <c r="K319" s="1612"/>
      <c r="L319" s="1612"/>
      <c r="M319" s="1612"/>
      <c r="N319" s="1612"/>
      <c r="O319" s="1612"/>
      <c r="P319" s="1612"/>
      <c r="Q319" s="1612"/>
      <c r="R319" s="1612"/>
      <c r="S319" s="1612"/>
      <c r="T319" s="1612"/>
      <c r="U319" s="1612"/>
      <c r="V319" s="1612"/>
      <c r="W319" s="1612"/>
      <c r="X319" s="1612"/>
      <c r="Y319" s="1612"/>
      <c r="Z319" s="1612"/>
    </row>
    <row r="320" spans="1:26" ht="15.75" customHeight="1">
      <c r="A320" s="1612"/>
      <c r="B320" s="1612"/>
      <c r="C320" s="1612"/>
      <c r="D320" s="1612"/>
      <c r="E320" s="1612"/>
      <c r="F320" s="1664"/>
      <c r="G320" s="1612"/>
      <c r="H320" s="1612"/>
      <c r="I320" s="1612"/>
      <c r="J320" s="1612"/>
      <c r="K320" s="1612"/>
      <c r="L320" s="1612"/>
      <c r="M320" s="1612"/>
      <c r="N320" s="1612"/>
      <c r="O320" s="1612"/>
      <c r="P320" s="1612"/>
      <c r="Q320" s="1612"/>
      <c r="R320" s="1612"/>
      <c r="S320" s="1612"/>
      <c r="T320" s="1612"/>
      <c r="U320" s="1612"/>
      <c r="V320" s="1612"/>
      <c r="W320" s="1612"/>
      <c r="X320" s="1612"/>
      <c r="Y320" s="1612"/>
      <c r="Z320" s="1612"/>
    </row>
    <row r="321" spans="1:26" ht="15.75" customHeight="1">
      <c r="A321" s="1612"/>
      <c r="B321" s="1612"/>
      <c r="C321" s="1612"/>
      <c r="D321" s="1612"/>
      <c r="E321" s="1612"/>
      <c r="F321" s="1664"/>
      <c r="G321" s="1612"/>
      <c r="H321" s="1612"/>
      <c r="I321" s="1612"/>
      <c r="J321" s="1612"/>
      <c r="K321" s="1612"/>
      <c r="L321" s="1612"/>
      <c r="M321" s="1612"/>
      <c r="N321" s="1612"/>
      <c r="O321" s="1612"/>
      <c r="P321" s="1612"/>
      <c r="Q321" s="1612"/>
      <c r="R321" s="1612"/>
      <c r="S321" s="1612"/>
      <c r="T321" s="1612"/>
      <c r="U321" s="1612"/>
      <c r="V321" s="1612"/>
      <c r="W321" s="1612"/>
      <c r="X321" s="1612"/>
      <c r="Y321" s="1612"/>
      <c r="Z321" s="1612"/>
    </row>
    <row r="322" spans="1:26" ht="15.75" customHeight="1">
      <c r="A322" s="1612"/>
      <c r="B322" s="1612"/>
      <c r="C322" s="1612"/>
      <c r="D322" s="1612"/>
      <c r="E322" s="1612"/>
      <c r="F322" s="1664"/>
      <c r="G322" s="1612"/>
      <c r="H322" s="1612"/>
      <c r="I322" s="1612"/>
      <c r="J322" s="1612"/>
      <c r="K322" s="1612"/>
      <c r="L322" s="1612"/>
      <c r="M322" s="1612"/>
      <c r="N322" s="1612"/>
      <c r="O322" s="1612"/>
      <c r="P322" s="1612"/>
      <c r="Q322" s="1612"/>
      <c r="R322" s="1612"/>
      <c r="S322" s="1612"/>
      <c r="T322" s="1612"/>
      <c r="U322" s="1612"/>
      <c r="V322" s="1612"/>
      <c r="W322" s="1612"/>
      <c r="X322" s="1612"/>
      <c r="Y322" s="1612"/>
      <c r="Z322" s="1612"/>
    </row>
    <row r="323" spans="1:26" ht="15.75" customHeight="1">
      <c r="A323" s="1612"/>
      <c r="B323" s="1612"/>
      <c r="C323" s="1612"/>
      <c r="D323" s="1612"/>
      <c r="E323" s="1612"/>
      <c r="F323" s="1664"/>
      <c r="G323" s="1612"/>
      <c r="H323" s="1612"/>
      <c r="I323" s="1612"/>
      <c r="J323" s="1612"/>
      <c r="K323" s="1612"/>
      <c r="L323" s="1612"/>
      <c r="M323" s="1612"/>
      <c r="N323" s="1612"/>
      <c r="O323" s="1612"/>
      <c r="P323" s="1612"/>
      <c r="Q323" s="1612"/>
      <c r="R323" s="1612"/>
      <c r="S323" s="1612"/>
      <c r="T323" s="1612"/>
      <c r="U323" s="1612"/>
      <c r="V323" s="1612"/>
      <c r="W323" s="1612"/>
      <c r="X323" s="1612"/>
      <c r="Y323" s="1612"/>
      <c r="Z323" s="1612"/>
    </row>
    <row r="324" spans="1:26" ht="15.75" customHeight="1">
      <c r="A324" s="1612"/>
      <c r="B324" s="1612"/>
      <c r="C324" s="1612"/>
      <c r="D324" s="1612"/>
      <c r="E324" s="1612"/>
      <c r="F324" s="1664"/>
      <c r="G324" s="1612"/>
      <c r="H324" s="1612"/>
      <c r="I324" s="1612"/>
      <c r="J324" s="1612"/>
      <c r="K324" s="1612"/>
      <c r="L324" s="1612"/>
      <c r="M324" s="1612"/>
      <c r="N324" s="1612"/>
      <c r="O324" s="1612"/>
      <c r="P324" s="1612"/>
      <c r="Q324" s="1612"/>
      <c r="R324" s="1612"/>
      <c r="S324" s="1612"/>
      <c r="T324" s="1612"/>
      <c r="U324" s="1612"/>
      <c r="V324" s="1612"/>
      <c r="W324" s="1612"/>
      <c r="X324" s="1612"/>
      <c r="Y324" s="1612"/>
      <c r="Z324" s="1612"/>
    </row>
    <row r="325" spans="1:26" ht="15.75" customHeight="1">
      <c r="A325" s="1612"/>
      <c r="B325" s="1612"/>
      <c r="C325" s="1612"/>
      <c r="D325" s="1612"/>
      <c r="E325" s="1612"/>
      <c r="F325" s="1664"/>
      <c r="G325" s="1612"/>
      <c r="H325" s="1612"/>
      <c r="I325" s="1612"/>
      <c r="J325" s="1612"/>
      <c r="K325" s="1612"/>
      <c r="L325" s="1612"/>
      <c r="M325" s="1612"/>
      <c r="N325" s="1612"/>
      <c r="O325" s="1612"/>
      <c r="P325" s="1612"/>
      <c r="Q325" s="1612"/>
      <c r="R325" s="1612"/>
      <c r="S325" s="1612"/>
      <c r="T325" s="1612"/>
      <c r="U325" s="1612"/>
      <c r="V325" s="1612"/>
      <c r="W325" s="1612"/>
      <c r="X325" s="1612"/>
      <c r="Y325" s="1612"/>
      <c r="Z325" s="1612"/>
    </row>
    <row r="326" spans="1:26" ht="15.75" customHeight="1">
      <c r="A326" s="1612"/>
      <c r="B326" s="1612"/>
      <c r="C326" s="1612"/>
      <c r="D326" s="1612"/>
      <c r="E326" s="1612"/>
      <c r="F326" s="1664"/>
      <c r="G326" s="1612"/>
      <c r="H326" s="1612"/>
      <c r="I326" s="1612"/>
      <c r="J326" s="1612"/>
      <c r="K326" s="1612"/>
      <c r="L326" s="1612"/>
      <c r="M326" s="1612"/>
      <c r="N326" s="1612"/>
      <c r="O326" s="1612"/>
      <c r="P326" s="1612"/>
      <c r="Q326" s="1612"/>
      <c r="R326" s="1612"/>
      <c r="S326" s="1612"/>
      <c r="T326" s="1612"/>
      <c r="U326" s="1612"/>
      <c r="V326" s="1612"/>
      <c r="W326" s="1612"/>
      <c r="X326" s="1612"/>
      <c r="Y326" s="1612"/>
      <c r="Z326" s="1612"/>
    </row>
    <row r="327" spans="1:26" ht="15.75" customHeight="1">
      <c r="A327" s="1612"/>
      <c r="B327" s="1612"/>
      <c r="C327" s="1612"/>
      <c r="D327" s="1612"/>
      <c r="E327" s="1612"/>
      <c r="F327" s="1664"/>
      <c r="G327" s="1612"/>
      <c r="H327" s="1612"/>
      <c r="I327" s="1612"/>
      <c r="J327" s="1612"/>
      <c r="K327" s="1612"/>
      <c r="L327" s="1612"/>
      <c r="M327" s="1612"/>
      <c r="N327" s="1612"/>
      <c r="O327" s="1612"/>
      <c r="P327" s="1612"/>
      <c r="Q327" s="1612"/>
      <c r="R327" s="1612"/>
      <c r="S327" s="1612"/>
      <c r="T327" s="1612"/>
      <c r="U327" s="1612"/>
      <c r="V327" s="1612"/>
      <c r="W327" s="1612"/>
      <c r="X327" s="1612"/>
      <c r="Y327" s="1612"/>
      <c r="Z327" s="1612"/>
    </row>
    <row r="328" spans="1:26" ht="15.75" customHeight="1">
      <c r="A328" s="1612"/>
      <c r="B328" s="1612"/>
      <c r="C328" s="1612"/>
      <c r="D328" s="1612"/>
      <c r="E328" s="1612"/>
      <c r="F328" s="1664"/>
      <c r="G328" s="1612"/>
      <c r="H328" s="1612"/>
      <c r="I328" s="1612"/>
      <c r="J328" s="1612"/>
      <c r="K328" s="1612"/>
      <c r="L328" s="1612"/>
      <c r="M328" s="1612"/>
      <c r="N328" s="1612"/>
      <c r="O328" s="1612"/>
      <c r="P328" s="1612"/>
      <c r="Q328" s="1612"/>
      <c r="R328" s="1612"/>
      <c r="S328" s="1612"/>
      <c r="T328" s="1612"/>
      <c r="U328" s="1612"/>
      <c r="V328" s="1612"/>
      <c r="W328" s="1612"/>
      <c r="X328" s="1612"/>
      <c r="Y328" s="1612"/>
      <c r="Z328" s="1612"/>
    </row>
    <row r="329" spans="1:26" ht="15.75" customHeight="1">
      <c r="A329" s="1612"/>
      <c r="B329" s="1612"/>
      <c r="C329" s="1612"/>
      <c r="D329" s="1612"/>
      <c r="E329" s="1612"/>
      <c r="F329" s="1664"/>
      <c r="G329" s="1612"/>
      <c r="H329" s="1612"/>
      <c r="I329" s="1612"/>
      <c r="J329" s="1612"/>
      <c r="K329" s="1612"/>
      <c r="L329" s="1612"/>
      <c r="M329" s="1612"/>
      <c r="N329" s="1612"/>
      <c r="O329" s="1612"/>
      <c r="P329" s="1612"/>
      <c r="Q329" s="1612"/>
      <c r="R329" s="1612"/>
      <c r="S329" s="1612"/>
      <c r="T329" s="1612"/>
      <c r="U329" s="1612"/>
      <c r="V329" s="1612"/>
      <c r="W329" s="1612"/>
      <c r="X329" s="1612"/>
      <c r="Y329" s="1612"/>
      <c r="Z329" s="1612"/>
    </row>
    <row r="330" spans="1:26" ht="15.75" customHeight="1">
      <c r="A330" s="1612"/>
      <c r="B330" s="1612"/>
      <c r="C330" s="1612"/>
      <c r="D330" s="1612"/>
      <c r="E330" s="1612"/>
      <c r="F330" s="1664"/>
      <c r="G330" s="1612"/>
      <c r="H330" s="1612"/>
      <c r="I330" s="1612"/>
      <c r="J330" s="1612"/>
      <c r="K330" s="1612"/>
      <c r="L330" s="1612"/>
      <c r="M330" s="1612"/>
      <c r="N330" s="1612"/>
      <c r="O330" s="1612"/>
      <c r="P330" s="1612"/>
      <c r="Q330" s="1612"/>
      <c r="R330" s="1612"/>
      <c r="S330" s="1612"/>
      <c r="T330" s="1612"/>
      <c r="U330" s="1612"/>
      <c r="V330" s="1612"/>
      <c r="W330" s="1612"/>
      <c r="X330" s="1612"/>
      <c r="Y330" s="1612"/>
      <c r="Z330" s="1612"/>
    </row>
    <row r="331" spans="1:26" ht="15.75" customHeight="1">
      <c r="A331" s="1612"/>
      <c r="B331" s="1612"/>
      <c r="C331" s="1612"/>
      <c r="D331" s="1612"/>
      <c r="E331" s="1612"/>
      <c r="F331" s="1664"/>
      <c r="G331" s="1612"/>
      <c r="H331" s="1612"/>
      <c r="I331" s="1612"/>
      <c r="J331" s="1612"/>
      <c r="K331" s="1612"/>
      <c r="L331" s="1612"/>
      <c r="M331" s="1612"/>
      <c r="N331" s="1612"/>
      <c r="O331" s="1612"/>
      <c r="P331" s="1612"/>
      <c r="Q331" s="1612"/>
      <c r="R331" s="1612"/>
      <c r="S331" s="1612"/>
      <c r="T331" s="1612"/>
      <c r="U331" s="1612"/>
      <c r="V331" s="1612"/>
      <c r="W331" s="1612"/>
      <c r="X331" s="1612"/>
      <c r="Y331" s="1612"/>
      <c r="Z331" s="1612"/>
    </row>
    <row r="332" spans="1:26" ht="15.75" customHeight="1">
      <c r="A332" s="1612"/>
      <c r="B332" s="1612"/>
      <c r="C332" s="1612"/>
      <c r="D332" s="1612"/>
      <c r="E332" s="1612"/>
      <c r="F332" s="1664"/>
      <c r="G332" s="1612"/>
      <c r="H332" s="1612"/>
      <c r="I332" s="1612"/>
      <c r="J332" s="1612"/>
      <c r="K332" s="1612"/>
      <c r="L332" s="1612"/>
      <c r="M332" s="1612"/>
      <c r="N332" s="1612"/>
      <c r="O332" s="1612"/>
      <c r="P332" s="1612"/>
      <c r="Q332" s="1612"/>
      <c r="R332" s="1612"/>
      <c r="S332" s="1612"/>
      <c r="T332" s="1612"/>
      <c r="U332" s="1612"/>
      <c r="V332" s="1612"/>
      <c r="W332" s="1612"/>
      <c r="X332" s="1612"/>
      <c r="Y332" s="1612"/>
      <c r="Z332" s="1612"/>
    </row>
    <row r="333" spans="1:26" ht="15.75" customHeight="1">
      <c r="A333" s="1612"/>
      <c r="B333" s="1612"/>
      <c r="C333" s="1612"/>
      <c r="D333" s="1612"/>
      <c r="E333" s="1612"/>
      <c r="F333" s="1664"/>
      <c r="G333" s="1612"/>
      <c r="H333" s="1612"/>
      <c r="I333" s="1612"/>
      <c r="J333" s="1612"/>
      <c r="K333" s="1612"/>
      <c r="L333" s="1612"/>
      <c r="M333" s="1612"/>
      <c r="N333" s="1612"/>
      <c r="O333" s="1612"/>
      <c r="P333" s="1612"/>
      <c r="Q333" s="1612"/>
      <c r="R333" s="1612"/>
      <c r="S333" s="1612"/>
      <c r="T333" s="1612"/>
      <c r="U333" s="1612"/>
      <c r="V333" s="1612"/>
      <c r="W333" s="1612"/>
      <c r="X333" s="1612"/>
      <c r="Y333" s="1612"/>
      <c r="Z333" s="1612"/>
    </row>
    <row r="334" spans="1:26" ht="15.75" customHeight="1">
      <c r="A334" s="1612"/>
      <c r="B334" s="1612"/>
      <c r="C334" s="1612"/>
      <c r="D334" s="1612"/>
      <c r="E334" s="1612"/>
      <c r="F334" s="1664"/>
      <c r="G334" s="1612"/>
      <c r="H334" s="1612"/>
      <c r="I334" s="1612"/>
      <c r="J334" s="1612"/>
      <c r="K334" s="1612"/>
      <c r="L334" s="1612"/>
      <c r="M334" s="1612"/>
      <c r="N334" s="1612"/>
      <c r="O334" s="1612"/>
      <c r="P334" s="1612"/>
      <c r="Q334" s="1612"/>
      <c r="R334" s="1612"/>
      <c r="S334" s="1612"/>
      <c r="T334" s="1612"/>
      <c r="U334" s="1612"/>
      <c r="V334" s="1612"/>
      <c r="W334" s="1612"/>
      <c r="X334" s="1612"/>
      <c r="Y334" s="1612"/>
      <c r="Z334" s="1612"/>
    </row>
    <row r="335" spans="1:26" ht="15.75" customHeight="1">
      <c r="A335" s="1612"/>
      <c r="B335" s="1612"/>
      <c r="C335" s="1612"/>
      <c r="D335" s="1612"/>
      <c r="E335" s="1612"/>
      <c r="F335" s="1664"/>
      <c r="G335" s="1612"/>
      <c r="H335" s="1612"/>
      <c r="I335" s="1612"/>
      <c r="J335" s="1612"/>
      <c r="K335" s="1612"/>
      <c r="L335" s="1612"/>
      <c r="M335" s="1612"/>
      <c r="N335" s="1612"/>
      <c r="O335" s="1612"/>
      <c r="P335" s="1612"/>
      <c r="Q335" s="1612"/>
      <c r="R335" s="1612"/>
      <c r="S335" s="1612"/>
      <c r="T335" s="1612"/>
      <c r="U335" s="1612"/>
      <c r="V335" s="1612"/>
      <c r="W335" s="1612"/>
      <c r="X335" s="1612"/>
      <c r="Y335" s="1612"/>
      <c r="Z335" s="1612"/>
    </row>
    <row r="336" spans="1:26" ht="15.75" customHeight="1">
      <c r="A336" s="1612"/>
      <c r="B336" s="1612"/>
      <c r="C336" s="1612"/>
      <c r="D336" s="1612"/>
      <c r="E336" s="1612"/>
      <c r="F336" s="1664"/>
      <c r="G336" s="1612"/>
      <c r="H336" s="1612"/>
      <c r="I336" s="1612"/>
      <c r="J336" s="1612"/>
      <c r="K336" s="1612"/>
      <c r="L336" s="1612"/>
      <c r="M336" s="1612"/>
      <c r="N336" s="1612"/>
      <c r="O336" s="1612"/>
      <c r="P336" s="1612"/>
      <c r="Q336" s="1612"/>
      <c r="R336" s="1612"/>
      <c r="S336" s="1612"/>
      <c r="T336" s="1612"/>
      <c r="U336" s="1612"/>
      <c r="V336" s="1612"/>
      <c r="W336" s="1612"/>
      <c r="X336" s="1612"/>
      <c r="Y336" s="1612"/>
      <c r="Z336" s="1612"/>
    </row>
    <row r="337" spans="1:26" ht="15.75" customHeight="1">
      <c r="A337" s="1612"/>
      <c r="B337" s="1612"/>
      <c r="C337" s="1612"/>
      <c r="D337" s="1612"/>
      <c r="E337" s="1612"/>
      <c r="F337" s="1664"/>
      <c r="G337" s="1612"/>
      <c r="H337" s="1612"/>
      <c r="I337" s="1612"/>
      <c r="J337" s="1612"/>
      <c r="K337" s="1612"/>
      <c r="L337" s="1612"/>
      <c r="M337" s="1612"/>
      <c r="N337" s="1612"/>
      <c r="O337" s="1612"/>
      <c r="P337" s="1612"/>
      <c r="Q337" s="1612"/>
      <c r="R337" s="1612"/>
      <c r="S337" s="1612"/>
      <c r="T337" s="1612"/>
      <c r="U337" s="1612"/>
      <c r="V337" s="1612"/>
      <c r="W337" s="1612"/>
      <c r="X337" s="1612"/>
      <c r="Y337" s="1612"/>
      <c r="Z337" s="1612"/>
    </row>
    <row r="338" spans="1:26" ht="15.75" customHeight="1">
      <c r="A338" s="1612"/>
      <c r="B338" s="1612"/>
      <c r="C338" s="1612"/>
      <c r="D338" s="1612"/>
      <c r="E338" s="1612"/>
      <c r="F338" s="1664"/>
      <c r="G338" s="1612"/>
      <c r="H338" s="1612"/>
      <c r="I338" s="1612"/>
      <c r="J338" s="1612"/>
      <c r="K338" s="1612"/>
      <c r="L338" s="1612"/>
      <c r="M338" s="1612"/>
      <c r="N338" s="1612"/>
      <c r="O338" s="1612"/>
      <c r="P338" s="1612"/>
      <c r="Q338" s="1612"/>
      <c r="R338" s="1612"/>
      <c r="S338" s="1612"/>
      <c r="T338" s="1612"/>
      <c r="U338" s="1612"/>
      <c r="V338" s="1612"/>
      <c r="W338" s="1612"/>
      <c r="X338" s="1612"/>
      <c r="Y338" s="1612"/>
      <c r="Z338" s="1612"/>
    </row>
    <row r="339" spans="1:26" ht="15.75" customHeight="1">
      <c r="A339" s="1612"/>
      <c r="B339" s="1612"/>
      <c r="C339" s="1612"/>
      <c r="D339" s="1612"/>
      <c r="E339" s="1612"/>
      <c r="F339" s="1664"/>
      <c r="G339" s="1612"/>
      <c r="H339" s="1612"/>
      <c r="I339" s="1612"/>
      <c r="J339" s="1612"/>
      <c r="K339" s="1612"/>
      <c r="L339" s="1612"/>
      <c r="M339" s="1612"/>
      <c r="N339" s="1612"/>
      <c r="O339" s="1612"/>
      <c r="P339" s="1612"/>
      <c r="Q339" s="1612"/>
      <c r="R339" s="1612"/>
      <c r="S339" s="1612"/>
      <c r="T339" s="1612"/>
      <c r="U339" s="1612"/>
      <c r="V339" s="1612"/>
      <c r="W339" s="1612"/>
      <c r="X339" s="1612"/>
      <c r="Y339" s="1612"/>
      <c r="Z339" s="1612"/>
    </row>
    <row r="340" spans="1:26" ht="15.75" customHeight="1">
      <c r="A340" s="1612"/>
      <c r="B340" s="1612"/>
      <c r="C340" s="1612"/>
      <c r="D340" s="1612"/>
      <c r="E340" s="1612"/>
      <c r="F340" s="1664"/>
      <c r="G340" s="1612"/>
      <c r="H340" s="1612"/>
      <c r="I340" s="1612"/>
      <c r="J340" s="1612"/>
      <c r="K340" s="1612"/>
      <c r="L340" s="1612"/>
      <c r="M340" s="1612"/>
      <c r="N340" s="1612"/>
      <c r="O340" s="1612"/>
      <c r="P340" s="1612"/>
      <c r="Q340" s="1612"/>
      <c r="R340" s="1612"/>
      <c r="S340" s="1612"/>
      <c r="T340" s="1612"/>
      <c r="U340" s="1612"/>
      <c r="V340" s="1612"/>
      <c r="W340" s="1612"/>
      <c r="X340" s="1612"/>
      <c r="Y340" s="1612"/>
      <c r="Z340" s="1612"/>
    </row>
    <row r="341" spans="1:26" ht="15.75" customHeight="1">
      <c r="A341" s="1612"/>
      <c r="B341" s="1612"/>
      <c r="C341" s="1612"/>
      <c r="D341" s="1612"/>
      <c r="E341" s="1612"/>
      <c r="F341" s="1664"/>
      <c r="G341" s="1612"/>
      <c r="H341" s="1612"/>
      <c r="I341" s="1612"/>
      <c r="J341" s="1612"/>
      <c r="K341" s="1612"/>
      <c r="L341" s="1612"/>
      <c r="M341" s="1612"/>
      <c r="N341" s="1612"/>
      <c r="O341" s="1612"/>
      <c r="P341" s="1612"/>
      <c r="Q341" s="1612"/>
      <c r="R341" s="1612"/>
      <c r="S341" s="1612"/>
      <c r="T341" s="1612"/>
      <c r="U341" s="1612"/>
      <c r="V341" s="1612"/>
      <c r="W341" s="1612"/>
      <c r="X341" s="1612"/>
      <c r="Y341" s="1612"/>
      <c r="Z341" s="1612"/>
    </row>
    <row r="342" spans="1:26" ht="15.75" customHeight="1">
      <c r="A342" s="1612"/>
      <c r="B342" s="1612"/>
      <c r="C342" s="1612"/>
      <c r="D342" s="1612"/>
      <c r="E342" s="1612"/>
      <c r="F342" s="1664"/>
      <c r="G342" s="1612"/>
      <c r="H342" s="1612"/>
      <c r="I342" s="1612"/>
      <c r="J342" s="1612"/>
      <c r="K342" s="1612"/>
      <c r="L342" s="1612"/>
      <c r="M342" s="1612"/>
      <c r="N342" s="1612"/>
      <c r="O342" s="1612"/>
      <c r="P342" s="1612"/>
      <c r="Q342" s="1612"/>
      <c r="R342" s="1612"/>
      <c r="S342" s="1612"/>
      <c r="T342" s="1612"/>
      <c r="U342" s="1612"/>
      <c r="V342" s="1612"/>
      <c r="W342" s="1612"/>
      <c r="X342" s="1612"/>
      <c r="Y342" s="1612"/>
      <c r="Z342" s="1612"/>
    </row>
    <row r="343" spans="1:26" ht="15.75" customHeight="1">
      <c r="A343" s="1612"/>
      <c r="B343" s="1612"/>
      <c r="C343" s="1612"/>
      <c r="D343" s="1612"/>
      <c r="E343" s="1612"/>
      <c r="F343" s="1664"/>
      <c r="G343" s="1612"/>
      <c r="H343" s="1612"/>
      <c r="I343" s="1612"/>
      <c r="J343" s="1612"/>
      <c r="K343" s="1612"/>
      <c r="L343" s="1612"/>
      <c r="M343" s="1612"/>
      <c r="N343" s="1612"/>
      <c r="O343" s="1612"/>
      <c r="P343" s="1612"/>
      <c r="Q343" s="1612"/>
      <c r="R343" s="1612"/>
      <c r="S343" s="1612"/>
      <c r="T343" s="1612"/>
      <c r="U343" s="1612"/>
      <c r="V343" s="1612"/>
      <c r="W343" s="1612"/>
      <c r="X343" s="1612"/>
      <c r="Y343" s="1612"/>
      <c r="Z343" s="1612"/>
    </row>
    <row r="344" spans="1:26" ht="15.75" customHeight="1">
      <c r="A344" s="1612"/>
      <c r="B344" s="1612"/>
      <c r="C344" s="1612"/>
      <c r="D344" s="1612"/>
      <c r="E344" s="1612"/>
      <c r="F344" s="1664"/>
      <c r="G344" s="1612"/>
      <c r="H344" s="1612"/>
      <c r="I344" s="1612"/>
      <c r="J344" s="1612"/>
      <c r="K344" s="1612"/>
      <c r="L344" s="1612"/>
      <c r="M344" s="1612"/>
      <c r="N344" s="1612"/>
      <c r="O344" s="1612"/>
      <c r="P344" s="1612"/>
      <c r="Q344" s="1612"/>
      <c r="R344" s="1612"/>
      <c r="S344" s="1612"/>
      <c r="T344" s="1612"/>
      <c r="U344" s="1612"/>
      <c r="V344" s="1612"/>
      <c r="W344" s="1612"/>
      <c r="X344" s="1612"/>
      <c r="Y344" s="1612"/>
      <c r="Z344" s="1612"/>
    </row>
    <row r="345" spans="1:26" ht="15.75" customHeight="1">
      <c r="A345" s="1612"/>
      <c r="B345" s="1612"/>
      <c r="C345" s="1612"/>
      <c r="D345" s="1612"/>
      <c r="E345" s="1612"/>
      <c r="F345" s="1664"/>
      <c r="G345" s="1612"/>
      <c r="H345" s="1612"/>
      <c r="I345" s="1612"/>
      <c r="J345" s="1612"/>
      <c r="K345" s="1612"/>
      <c r="L345" s="1612"/>
      <c r="M345" s="1612"/>
      <c r="N345" s="1612"/>
      <c r="O345" s="1612"/>
      <c r="P345" s="1612"/>
      <c r="Q345" s="1612"/>
      <c r="R345" s="1612"/>
      <c r="S345" s="1612"/>
      <c r="T345" s="1612"/>
      <c r="U345" s="1612"/>
      <c r="V345" s="1612"/>
      <c r="W345" s="1612"/>
      <c r="X345" s="1612"/>
      <c r="Y345" s="1612"/>
      <c r="Z345" s="1612"/>
    </row>
    <row r="346" spans="1:26" ht="15.75" customHeight="1">
      <c r="A346" s="1612"/>
      <c r="B346" s="1612"/>
      <c r="C346" s="1612"/>
      <c r="D346" s="1612"/>
      <c r="E346" s="1612"/>
      <c r="F346" s="1664"/>
      <c r="G346" s="1612"/>
      <c r="H346" s="1612"/>
      <c r="I346" s="1612"/>
      <c r="J346" s="1612"/>
      <c r="K346" s="1612"/>
      <c r="L346" s="1612"/>
      <c r="M346" s="1612"/>
      <c r="N346" s="1612"/>
      <c r="O346" s="1612"/>
      <c r="P346" s="1612"/>
      <c r="Q346" s="1612"/>
      <c r="R346" s="1612"/>
      <c r="S346" s="1612"/>
      <c r="T346" s="1612"/>
      <c r="U346" s="1612"/>
      <c r="V346" s="1612"/>
      <c r="W346" s="1612"/>
      <c r="X346" s="1612"/>
      <c r="Y346" s="1612"/>
      <c r="Z346" s="1612"/>
    </row>
    <row r="347" spans="1:26" ht="15.75" customHeight="1">
      <c r="A347" s="1612"/>
      <c r="B347" s="1612"/>
      <c r="C347" s="1612"/>
      <c r="D347" s="1612"/>
      <c r="E347" s="1612"/>
      <c r="F347" s="1664"/>
      <c r="G347" s="1612"/>
      <c r="H347" s="1612"/>
      <c r="I347" s="1612"/>
      <c r="J347" s="1612"/>
      <c r="K347" s="1612"/>
      <c r="L347" s="1612"/>
      <c r="M347" s="1612"/>
      <c r="N347" s="1612"/>
      <c r="O347" s="1612"/>
      <c r="P347" s="1612"/>
      <c r="Q347" s="1612"/>
      <c r="R347" s="1612"/>
      <c r="S347" s="1612"/>
      <c r="T347" s="1612"/>
      <c r="U347" s="1612"/>
      <c r="V347" s="1612"/>
      <c r="W347" s="1612"/>
      <c r="X347" s="1612"/>
      <c r="Y347" s="1612"/>
      <c r="Z347" s="1612"/>
    </row>
    <row r="348" spans="1:26" ht="15.75" customHeight="1">
      <c r="A348" s="1612"/>
      <c r="B348" s="1612"/>
      <c r="C348" s="1612"/>
      <c r="D348" s="1612"/>
      <c r="E348" s="1612"/>
      <c r="F348" s="1664"/>
      <c r="G348" s="1612"/>
      <c r="H348" s="1612"/>
      <c r="I348" s="1612"/>
      <c r="J348" s="1612"/>
      <c r="K348" s="1612"/>
      <c r="L348" s="1612"/>
      <c r="M348" s="1612"/>
      <c r="N348" s="1612"/>
      <c r="O348" s="1612"/>
      <c r="P348" s="1612"/>
      <c r="Q348" s="1612"/>
      <c r="R348" s="1612"/>
      <c r="S348" s="1612"/>
      <c r="T348" s="1612"/>
      <c r="U348" s="1612"/>
      <c r="V348" s="1612"/>
      <c r="W348" s="1612"/>
      <c r="X348" s="1612"/>
      <c r="Y348" s="1612"/>
      <c r="Z348" s="1612"/>
    </row>
    <row r="349" spans="1:26" ht="15.75" customHeight="1">
      <c r="A349" s="1612"/>
      <c r="B349" s="1612"/>
      <c r="C349" s="1612"/>
      <c r="D349" s="1612"/>
      <c r="E349" s="1612"/>
      <c r="F349" s="1664"/>
      <c r="G349" s="1612"/>
      <c r="H349" s="1612"/>
      <c r="I349" s="1612"/>
      <c r="J349" s="1612"/>
      <c r="K349" s="1612"/>
      <c r="L349" s="1612"/>
      <c r="M349" s="1612"/>
      <c r="N349" s="1612"/>
      <c r="O349" s="1612"/>
      <c r="P349" s="1612"/>
      <c r="Q349" s="1612"/>
      <c r="R349" s="1612"/>
      <c r="S349" s="1612"/>
      <c r="T349" s="1612"/>
      <c r="U349" s="1612"/>
      <c r="V349" s="1612"/>
      <c r="W349" s="1612"/>
      <c r="X349" s="1612"/>
      <c r="Y349" s="1612"/>
      <c r="Z349" s="1612"/>
    </row>
    <row r="350" spans="1:26" ht="15.75" customHeight="1">
      <c r="A350" s="1612"/>
      <c r="B350" s="1612"/>
      <c r="C350" s="1612"/>
      <c r="D350" s="1612"/>
      <c r="E350" s="1612"/>
      <c r="F350" s="1664"/>
      <c r="G350" s="1612"/>
      <c r="H350" s="1612"/>
      <c r="I350" s="1612"/>
      <c r="J350" s="1612"/>
      <c r="K350" s="1612"/>
      <c r="L350" s="1612"/>
      <c r="M350" s="1612"/>
      <c r="N350" s="1612"/>
      <c r="O350" s="1612"/>
      <c r="P350" s="1612"/>
      <c r="Q350" s="1612"/>
      <c r="R350" s="1612"/>
      <c r="S350" s="1612"/>
      <c r="T350" s="1612"/>
      <c r="U350" s="1612"/>
      <c r="V350" s="1612"/>
      <c r="W350" s="1612"/>
      <c r="X350" s="1612"/>
      <c r="Y350" s="1612"/>
      <c r="Z350" s="1612"/>
    </row>
    <row r="351" spans="1:26" ht="15.75" customHeight="1">
      <c r="A351" s="1612"/>
      <c r="B351" s="1612"/>
      <c r="C351" s="1612"/>
      <c r="D351" s="1612"/>
      <c r="E351" s="1612"/>
      <c r="F351" s="1664"/>
      <c r="G351" s="1612"/>
      <c r="H351" s="1612"/>
      <c r="I351" s="1612"/>
      <c r="J351" s="1612"/>
      <c r="K351" s="1612"/>
      <c r="L351" s="1612"/>
      <c r="M351" s="1612"/>
      <c r="N351" s="1612"/>
      <c r="O351" s="1612"/>
      <c r="P351" s="1612"/>
      <c r="Q351" s="1612"/>
      <c r="R351" s="1612"/>
      <c r="S351" s="1612"/>
      <c r="T351" s="1612"/>
      <c r="U351" s="1612"/>
      <c r="V351" s="1612"/>
      <c r="W351" s="1612"/>
      <c r="X351" s="1612"/>
      <c r="Y351" s="1612"/>
      <c r="Z351" s="1612"/>
    </row>
    <row r="352" spans="1:26" ht="15.75" customHeight="1">
      <c r="A352" s="1612"/>
      <c r="B352" s="1612"/>
      <c r="C352" s="1612"/>
      <c r="D352" s="1612"/>
      <c r="E352" s="1612"/>
      <c r="F352" s="1664"/>
      <c r="G352" s="1612"/>
      <c r="H352" s="1612"/>
      <c r="I352" s="1612"/>
      <c r="J352" s="1612"/>
      <c r="K352" s="1612"/>
      <c r="L352" s="1612"/>
      <c r="M352" s="1612"/>
      <c r="N352" s="1612"/>
      <c r="O352" s="1612"/>
      <c r="P352" s="1612"/>
      <c r="Q352" s="1612"/>
      <c r="R352" s="1612"/>
      <c r="S352" s="1612"/>
      <c r="T352" s="1612"/>
      <c r="U352" s="1612"/>
      <c r="V352" s="1612"/>
      <c r="W352" s="1612"/>
      <c r="X352" s="1612"/>
      <c r="Y352" s="1612"/>
      <c r="Z352" s="1612"/>
    </row>
    <row r="353" spans="1:26" ht="15.75" customHeight="1">
      <c r="A353" s="1612"/>
      <c r="B353" s="1612"/>
      <c r="C353" s="1612"/>
      <c r="D353" s="1612"/>
      <c r="E353" s="1612"/>
      <c r="F353" s="1664"/>
      <c r="G353" s="1612"/>
      <c r="H353" s="1612"/>
      <c r="I353" s="1612"/>
      <c r="J353" s="1612"/>
      <c r="K353" s="1612"/>
      <c r="L353" s="1612"/>
      <c r="M353" s="1612"/>
      <c r="N353" s="1612"/>
      <c r="O353" s="1612"/>
      <c r="P353" s="1612"/>
      <c r="Q353" s="1612"/>
      <c r="R353" s="1612"/>
      <c r="S353" s="1612"/>
      <c r="T353" s="1612"/>
      <c r="U353" s="1612"/>
      <c r="V353" s="1612"/>
      <c r="W353" s="1612"/>
      <c r="X353" s="1612"/>
      <c r="Y353" s="1612"/>
      <c r="Z353" s="1612"/>
    </row>
    <row r="354" spans="1:26" ht="15.75" customHeight="1">
      <c r="A354" s="1612"/>
      <c r="B354" s="1612"/>
      <c r="C354" s="1612"/>
      <c r="D354" s="1612"/>
      <c r="E354" s="1612"/>
      <c r="F354" s="1664"/>
      <c r="G354" s="1612"/>
      <c r="H354" s="1612"/>
      <c r="I354" s="1612"/>
      <c r="J354" s="1612"/>
      <c r="K354" s="1612"/>
      <c r="L354" s="1612"/>
      <c r="M354" s="1612"/>
      <c r="N354" s="1612"/>
      <c r="O354" s="1612"/>
      <c r="P354" s="1612"/>
      <c r="Q354" s="1612"/>
      <c r="R354" s="1612"/>
      <c r="S354" s="1612"/>
      <c r="T354" s="1612"/>
      <c r="U354" s="1612"/>
      <c r="V354" s="1612"/>
      <c r="W354" s="1612"/>
      <c r="X354" s="1612"/>
      <c r="Y354" s="1612"/>
      <c r="Z354" s="1612"/>
    </row>
    <row r="355" spans="1:26" ht="15.75" customHeight="1">
      <c r="A355" s="1612"/>
      <c r="B355" s="1612"/>
      <c r="C355" s="1612"/>
      <c r="D355" s="1612"/>
      <c r="E355" s="1612"/>
      <c r="F355" s="1664"/>
      <c r="G355" s="1612"/>
      <c r="H355" s="1612"/>
      <c r="I355" s="1612"/>
      <c r="J355" s="1612"/>
      <c r="K355" s="1612"/>
      <c r="L355" s="1612"/>
      <c r="M355" s="1612"/>
      <c r="N355" s="1612"/>
      <c r="O355" s="1612"/>
      <c r="P355" s="1612"/>
      <c r="Q355" s="1612"/>
      <c r="R355" s="1612"/>
      <c r="S355" s="1612"/>
      <c r="T355" s="1612"/>
      <c r="U355" s="1612"/>
      <c r="V355" s="1612"/>
      <c r="W355" s="1612"/>
      <c r="X355" s="1612"/>
      <c r="Y355" s="1612"/>
      <c r="Z355" s="1612"/>
    </row>
    <row r="356" spans="1:26" ht="15.75" customHeight="1">
      <c r="A356" s="1612"/>
      <c r="B356" s="1612"/>
      <c r="C356" s="1612"/>
      <c r="D356" s="1612"/>
      <c r="E356" s="1612"/>
      <c r="F356" s="1664"/>
      <c r="G356" s="1612"/>
      <c r="H356" s="1612"/>
      <c r="I356" s="1612"/>
      <c r="J356" s="1612"/>
      <c r="K356" s="1612"/>
      <c r="L356" s="1612"/>
      <c r="M356" s="1612"/>
      <c r="N356" s="1612"/>
      <c r="O356" s="1612"/>
      <c r="P356" s="1612"/>
      <c r="Q356" s="1612"/>
      <c r="R356" s="1612"/>
      <c r="S356" s="1612"/>
      <c r="T356" s="1612"/>
      <c r="U356" s="1612"/>
      <c r="V356" s="1612"/>
      <c r="W356" s="1612"/>
      <c r="X356" s="1612"/>
      <c r="Y356" s="1612"/>
      <c r="Z356" s="1612"/>
    </row>
    <row r="357" spans="1:26" ht="15.75" customHeight="1">
      <c r="A357" s="1612"/>
      <c r="B357" s="1612"/>
      <c r="C357" s="1612"/>
      <c r="D357" s="1612"/>
      <c r="E357" s="1612"/>
      <c r="F357" s="1664"/>
      <c r="G357" s="1612"/>
      <c r="H357" s="1612"/>
      <c r="I357" s="1612"/>
      <c r="J357" s="1612"/>
      <c r="K357" s="1612"/>
      <c r="L357" s="1612"/>
      <c r="M357" s="1612"/>
      <c r="N357" s="1612"/>
      <c r="O357" s="1612"/>
      <c r="P357" s="1612"/>
      <c r="Q357" s="1612"/>
      <c r="R357" s="1612"/>
      <c r="S357" s="1612"/>
      <c r="T357" s="1612"/>
      <c r="U357" s="1612"/>
      <c r="V357" s="1612"/>
      <c r="W357" s="1612"/>
      <c r="X357" s="1612"/>
      <c r="Y357" s="1612"/>
      <c r="Z357" s="1612"/>
    </row>
    <row r="358" spans="1:26" ht="15.75" customHeight="1">
      <c r="A358" s="1612"/>
      <c r="B358" s="1612"/>
      <c r="C358" s="1612"/>
      <c r="D358" s="1612"/>
      <c r="E358" s="1612"/>
      <c r="F358" s="1664"/>
      <c r="G358" s="1612"/>
      <c r="H358" s="1612"/>
      <c r="I358" s="1612"/>
      <c r="J358" s="1612"/>
      <c r="K358" s="1612"/>
      <c r="L358" s="1612"/>
      <c r="M358" s="1612"/>
      <c r="N358" s="1612"/>
      <c r="O358" s="1612"/>
      <c r="P358" s="1612"/>
      <c r="Q358" s="1612"/>
      <c r="R358" s="1612"/>
      <c r="S358" s="1612"/>
      <c r="T358" s="1612"/>
      <c r="U358" s="1612"/>
      <c r="V358" s="1612"/>
      <c r="W358" s="1612"/>
      <c r="X358" s="1612"/>
      <c r="Y358" s="1612"/>
      <c r="Z358" s="1612"/>
    </row>
    <row r="359" spans="1:26" ht="15.75" customHeight="1">
      <c r="A359" s="1612"/>
      <c r="B359" s="1612"/>
      <c r="C359" s="1612"/>
      <c r="D359" s="1612"/>
      <c r="E359" s="1612"/>
      <c r="F359" s="1664"/>
      <c r="G359" s="1612"/>
      <c r="H359" s="1612"/>
      <c r="I359" s="1612"/>
      <c r="J359" s="1612"/>
      <c r="K359" s="1612"/>
      <c r="L359" s="1612"/>
      <c r="M359" s="1612"/>
      <c r="N359" s="1612"/>
      <c r="O359" s="1612"/>
      <c r="P359" s="1612"/>
      <c r="Q359" s="1612"/>
      <c r="R359" s="1612"/>
      <c r="S359" s="1612"/>
      <c r="T359" s="1612"/>
      <c r="U359" s="1612"/>
      <c r="V359" s="1612"/>
      <c r="W359" s="1612"/>
      <c r="X359" s="1612"/>
      <c r="Y359" s="1612"/>
      <c r="Z359" s="1612"/>
    </row>
    <row r="360" spans="1:26" ht="15.75" customHeight="1">
      <c r="A360" s="1612"/>
      <c r="B360" s="1612"/>
      <c r="C360" s="1612"/>
      <c r="D360" s="1612"/>
      <c r="E360" s="1612"/>
      <c r="F360" s="1664"/>
      <c r="G360" s="1612"/>
      <c r="H360" s="1612"/>
      <c r="I360" s="1612"/>
      <c r="J360" s="1612"/>
      <c r="K360" s="1612"/>
      <c r="L360" s="1612"/>
      <c r="M360" s="1612"/>
      <c r="N360" s="1612"/>
      <c r="O360" s="1612"/>
      <c r="P360" s="1612"/>
      <c r="Q360" s="1612"/>
      <c r="R360" s="1612"/>
      <c r="S360" s="1612"/>
      <c r="T360" s="1612"/>
      <c r="U360" s="1612"/>
      <c r="V360" s="1612"/>
      <c r="W360" s="1612"/>
      <c r="X360" s="1612"/>
      <c r="Y360" s="1612"/>
      <c r="Z360" s="1612"/>
    </row>
    <row r="361" spans="1:26" ht="15.75" customHeight="1">
      <c r="A361" s="1612"/>
      <c r="B361" s="1612"/>
      <c r="C361" s="1612"/>
      <c r="D361" s="1612"/>
      <c r="E361" s="1612"/>
      <c r="F361" s="1664"/>
      <c r="G361" s="1612"/>
      <c r="H361" s="1612"/>
      <c r="I361" s="1612"/>
      <c r="J361" s="1612"/>
      <c r="K361" s="1612"/>
      <c r="L361" s="1612"/>
      <c r="M361" s="1612"/>
      <c r="N361" s="1612"/>
      <c r="O361" s="1612"/>
      <c r="P361" s="1612"/>
      <c r="Q361" s="1612"/>
      <c r="R361" s="1612"/>
      <c r="S361" s="1612"/>
      <c r="T361" s="1612"/>
      <c r="U361" s="1612"/>
      <c r="V361" s="1612"/>
      <c r="W361" s="1612"/>
      <c r="X361" s="1612"/>
      <c r="Y361" s="1612"/>
      <c r="Z361" s="1612"/>
    </row>
    <row r="362" spans="1:26" ht="15.75" customHeight="1">
      <c r="A362" s="1612"/>
      <c r="B362" s="1612"/>
      <c r="C362" s="1612"/>
      <c r="D362" s="1612"/>
      <c r="E362" s="1612"/>
      <c r="F362" s="1664"/>
      <c r="G362" s="1612"/>
      <c r="H362" s="1612"/>
      <c r="I362" s="1612"/>
      <c r="J362" s="1612"/>
      <c r="K362" s="1612"/>
      <c r="L362" s="1612"/>
      <c r="M362" s="1612"/>
      <c r="N362" s="1612"/>
      <c r="O362" s="1612"/>
      <c r="P362" s="1612"/>
      <c r="Q362" s="1612"/>
      <c r="R362" s="1612"/>
      <c r="S362" s="1612"/>
      <c r="T362" s="1612"/>
      <c r="U362" s="1612"/>
      <c r="V362" s="1612"/>
      <c r="W362" s="1612"/>
      <c r="X362" s="1612"/>
      <c r="Y362" s="1612"/>
      <c r="Z362" s="1612"/>
    </row>
    <row r="363" spans="1:26" ht="15.75" customHeight="1">
      <c r="A363" s="1612"/>
      <c r="B363" s="1612"/>
      <c r="C363" s="1612"/>
      <c r="D363" s="1612"/>
      <c r="E363" s="1612"/>
      <c r="F363" s="1664"/>
      <c r="G363" s="1612"/>
      <c r="H363" s="1612"/>
      <c r="I363" s="1612"/>
      <c r="J363" s="1612"/>
      <c r="K363" s="1612"/>
      <c r="L363" s="1612"/>
      <c r="M363" s="1612"/>
      <c r="N363" s="1612"/>
      <c r="O363" s="1612"/>
      <c r="P363" s="1612"/>
      <c r="Q363" s="1612"/>
      <c r="R363" s="1612"/>
      <c r="S363" s="1612"/>
      <c r="T363" s="1612"/>
      <c r="U363" s="1612"/>
      <c r="V363" s="1612"/>
      <c r="W363" s="1612"/>
      <c r="X363" s="1612"/>
      <c r="Y363" s="1612"/>
      <c r="Z363" s="1612"/>
    </row>
    <row r="364" spans="1:26" ht="15.75" customHeight="1">
      <c r="A364" s="1612"/>
      <c r="B364" s="1612"/>
      <c r="C364" s="1612"/>
      <c r="D364" s="1612"/>
      <c r="E364" s="1612"/>
      <c r="F364" s="1664"/>
      <c r="G364" s="1612"/>
      <c r="H364" s="1612"/>
      <c r="I364" s="1612"/>
      <c r="J364" s="1612"/>
      <c r="K364" s="1612"/>
      <c r="L364" s="1612"/>
      <c r="M364" s="1612"/>
      <c r="N364" s="1612"/>
      <c r="O364" s="1612"/>
      <c r="P364" s="1612"/>
      <c r="Q364" s="1612"/>
      <c r="R364" s="1612"/>
      <c r="S364" s="1612"/>
      <c r="T364" s="1612"/>
      <c r="U364" s="1612"/>
      <c r="V364" s="1612"/>
      <c r="W364" s="1612"/>
      <c r="X364" s="1612"/>
      <c r="Y364" s="1612"/>
      <c r="Z364" s="1612"/>
    </row>
    <row r="365" spans="1:26" ht="15.75" customHeight="1">
      <c r="A365" s="1612"/>
      <c r="B365" s="1612"/>
      <c r="C365" s="1612"/>
      <c r="D365" s="1612"/>
      <c r="E365" s="1612"/>
      <c r="F365" s="1664"/>
      <c r="G365" s="1612"/>
      <c r="H365" s="1612"/>
      <c r="I365" s="1612"/>
      <c r="J365" s="1612"/>
      <c r="K365" s="1612"/>
      <c r="L365" s="1612"/>
      <c r="M365" s="1612"/>
      <c r="N365" s="1612"/>
      <c r="O365" s="1612"/>
      <c r="P365" s="1612"/>
      <c r="Q365" s="1612"/>
      <c r="R365" s="1612"/>
      <c r="S365" s="1612"/>
      <c r="T365" s="1612"/>
      <c r="U365" s="1612"/>
      <c r="V365" s="1612"/>
      <c r="W365" s="1612"/>
      <c r="X365" s="1612"/>
      <c r="Y365" s="1612"/>
      <c r="Z365" s="1612"/>
    </row>
    <row r="366" spans="1:26" ht="15.75" customHeight="1">
      <c r="A366" s="1612"/>
      <c r="B366" s="1612"/>
      <c r="C366" s="1612"/>
      <c r="D366" s="1612"/>
      <c r="E366" s="1612"/>
      <c r="F366" s="1664"/>
      <c r="G366" s="1612"/>
      <c r="H366" s="1612"/>
      <c r="I366" s="1612"/>
      <c r="J366" s="1612"/>
      <c r="K366" s="1612"/>
      <c r="L366" s="1612"/>
      <c r="M366" s="1612"/>
      <c r="N366" s="1612"/>
      <c r="O366" s="1612"/>
      <c r="P366" s="1612"/>
      <c r="Q366" s="1612"/>
      <c r="R366" s="1612"/>
      <c r="S366" s="1612"/>
      <c r="T366" s="1612"/>
      <c r="U366" s="1612"/>
      <c r="V366" s="1612"/>
      <c r="W366" s="1612"/>
      <c r="X366" s="1612"/>
      <c r="Y366" s="1612"/>
      <c r="Z366" s="1612"/>
    </row>
    <row r="367" spans="1:26" ht="15.75" customHeight="1">
      <c r="A367" s="1612"/>
      <c r="B367" s="1612"/>
      <c r="C367" s="1612"/>
      <c r="D367" s="1612"/>
      <c r="E367" s="1612"/>
      <c r="F367" s="1664"/>
      <c r="G367" s="1612"/>
      <c r="H367" s="1612"/>
      <c r="I367" s="1612"/>
      <c r="J367" s="1612"/>
      <c r="K367" s="1612"/>
      <c r="L367" s="1612"/>
      <c r="M367" s="1612"/>
      <c r="N367" s="1612"/>
      <c r="O367" s="1612"/>
      <c r="P367" s="1612"/>
      <c r="Q367" s="1612"/>
      <c r="R367" s="1612"/>
      <c r="S367" s="1612"/>
      <c r="T367" s="1612"/>
      <c r="U367" s="1612"/>
      <c r="V367" s="1612"/>
      <c r="W367" s="1612"/>
      <c r="X367" s="1612"/>
      <c r="Y367" s="1612"/>
      <c r="Z367" s="1612"/>
    </row>
    <row r="368" spans="1:26" ht="15.75" customHeight="1">
      <c r="A368" s="1612"/>
      <c r="B368" s="1612"/>
      <c r="C368" s="1612"/>
      <c r="D368" s="1612"/>
      <c r="E368" s="1612"/>
      <c r="F368" s="1664"/>
      <c r="G368" s="1612"/>
      <c r="H368" s="1612"/>
      <c r="I368" s="1612"/>
      <c r="J368" s="1612"/>
      <c r="K368" s="1612"/>
      <c r="L368" s="1612"/>
      <c r="M368" s="1612"/>
      <c r="N368" s="1612"/>
      <c r="O368" s="1612"/>
      <c r="P368" s="1612"/>
      <c r="Q368" s="1612"/>
      <c r="R368" s="1612"/>
      <c r="S368" s="1612"/>
      <c r="T368" s="1612"/>
      <c r="U368" s="1612"/>
      <c r="V368" s="1612"/>
      <c r="W368" s="1612"/>
      <c r="X368" s="1612"/>
      <c r="Y368" s="1612"/>
      <c r="Z368" s="1612"/>
    </row>
    <row r="369" spans="1:26" ht="15.75" customHeight="1">
      <c r="A369" s="1612"/>
      <c r="B369" s="1612"/>
      <c r="C369" s="1612"/>
      <c r="D369" s="1612"/>
      <c r="E369" s="1612"/>
      <c r="F369" s="1664"/>
      <c r="G369" s="1612"/>
      <c r="H369" s="1612"/>
      <c r="I369" s="1612"/>
      <c r="J369" s="1612"/>
      <c r="K369" s="1612"/>
      <c r="L369" s="1612"/>
      <c r="M369" s="1612"/>
      <c r="N369" s="1612"/>
      <c r="O369" s="1612"/>
      <c r="P369" s="1612"/>
      <c r="Q369" s="1612"/>
      <c r="R369" s="1612"/>
      <c r="S369" s="1612"/>
      <c r="T369" s="1612"/>
      <c r="U369" s="1612"/>
      <c r="V369" s="1612"/>
      <c r="W369" s="1612"/>
      <c r="X369" s="1612"/>
      <c r="Y369" s="1612"/>
      <c r="Z369" s="1612"/>
    </row>
    <row r="370" spans="1:26" ht="15.75" customHeight="1">
      <c r="A370" s="1612"/>
      <c r="B370" s="1612"/>
      <c r="C370" s="1612"/>
      <c r="D370" s="1612"/>
      <c r="E370" s="1612"/>
      <c r="F370" s="1664"/>
      <c r="G370" s="1612"/>
      <c r="H370" s="1612"/>
      <c r="I370" s="1612"/>
      <c r="J370" s="1612"/>
      <c r="K370" s="1612"/>
      <c r="L370" s="1612"/>
      <c r="M370" s="1612"/>
      <c r="N370" s="1612"/>
      <c r="O370" s="1612"/>
      <c r="P370" s="1612"/>
      <c r="Q370" s="1612"/>
      <c r="R370" s="1612"/>
      <c r="S370" s="1612"/>
      <c r="T370" s="1612"/>
      <c r="U370" s="1612"/>
      <c r="V370" s="1612"/>
      <c r="W370" s="1612"/>
      <c r="X370" s="1612"/>
      <c r="Y370" s="1612"/>
      <c r="Z370" s="1612"/>
    </row>
    <row r="371" spans="1:26" ht="15.75" customHeight="1">
      <c r="A371" s="1612"/>
      <c r="B371" s="1612"/>
      <c r="C371" s="1612"/>
      <c r="D371" s="1612"/>
      <c r="E371" s="1612"/>
      <c r="F371" s="1664"/>
      <c r="G371" s="1612"/>
      <c r="H371" s="1612"/>
      <c r="I371" s="1612"/>
      <c r="J371" s="1612"/>
      <c r="K371" s="1612"/>
      <c r="L371" s="1612"/>
      <c r="M371" s="1612"/>
      <c r="N371" s="1612"/>
      <c r="O371" s="1612"/>
      <c r="P371" s="1612"/>
      <c r="Q371" s="1612"/>
      <c r="R371" s="1612"/>
      <c r="S371" s="1612"/>
      <c r="T371" s="1612"/>
      <c r="U371" s="1612"/>
      <c r="V371" s="1612"/>
      <c r="W371" s="1612"/>
      <c r="X371" s="1612"/>
      <c r="Y371" s="1612"/>
      <c r="Z371" s="1612"/>
    </row>
    <row r="372" spans="1:26" ht="15.75" customHeight="1">
      <c r="A372" s="1612"/>
      <c r="B372" s="1612"/>
      <c r="C372" s="1612"/>
      <c r="D372" s="1612"/>
      <c r="E372" s="1612"/>
      <c r="F372" s="1664"/>
      <c r="G372" s="1612"/>
      <c r="H372" s="1612"/>
      <c r="I372" s="1612"/>
      <c r="J372" s="1612"/>
      <c r="K372" s="1612"/>
      <c r="L372" s="1612"/>
      <c r="M372" s="1612"/>
      <c r="N372" s="1612"/>
      <c r="O372" s="1612"/>
      <c r="P372" s="1612"/>
      <c r="Q372" s="1612"/>
      <c r="R372" s="1612"/>
      <c r="S372" s="1612"/>
      <c r="T372" s="1612"/>
      <c r="U372" s="1612"/>
      <c r="V372" s="1612"/>
      <c r="W372" s="1612"/>
      <c r="X372" s="1612"/>
      <c r="Y372" s="1612"/>
      <c r="Z372" s="1612"/>
    </row>
    <row r="373" spans="1:26" ht="15.75" customHeight="1">
      <c r="A373" s="1612"/>
      <c r="B373" s="1612"/>
      <c r="C373" s="1612"/>
      <c r="D373" s="1612"/>
      <c r="E373" s="1612"/>
      <c r="F373" s="1664"/>
      <c r="G373" s="1612"/>
      <c r="H373" s="1612"/>
      <c r="I373" s="1612"/>
      <c r="J373" s="1612"/>
      <c r="K373" s="1612"/>
      <c r="L373" s="1612"/>
      <c r="M373" s="1612"/>
      <c r="N373" s="1612"/>
      <c r="O373" s="1612"/>
      <c r="P373" s="1612"/>
      <c r="Q373" s="1612"/>
      <c r="R373" s="1612"/>
      <c r="S373" s="1612"/>
      <c r="T373" s="1612"/>
      <c r="U373" s="1612"/>
      <c r="V373" s="1612"/>
      <c r="W373" s="1612"/>
      <c r="X373" s="1612"/>
      <c r="Y373" s="1612"/>
      <c r="Z373" s="1612"/>
    </row>
    <row r="374" spans="1:26" ht="15.75" customHeight="1">
      <c r="A374" s="1612"/>
      <c r="B374" s="1612"/>
      <c r="C374" s="1612"/>
      <c r="D374" s="1612"/>
      <c r="E374" s="1612"/>
      <c r="F374" s="1664"/>
      <c r="G374" s="1612"/>
      <c r="H374" s="1612"/>
      <c r="I374" s="1612"/>
      <c r="J374" s="1612"/>
      <c r="K374" s="1612"/>
      <c r="L374" s="1612"/>
      <c r="M374" s="1612"/>
      <c r="N374" s="1612"/>
      <c r="O374" s="1612"/>
      <c r="P374" s="1612"/>
      <c r="Q374" s="1612"/>
      <c r="R374" s="1612"/>
      <c r="S374" s="1612"/>
      <c r="T374" s="1612"/>
      <c r="U374" s="1612"/>
      <c r="V374" s="1612"/>
      <c r="W374" s="1612"/>
      <c r="X374" s="1612"/>
      <c r="Y374" s="1612"/>
      <c r="Z374" s="1612"/>
    </row>
    <row r="375" spans="1:26" ht="15.75" customHeight="1">
      <c r="A375" s="1612"/>
      <c r="B375" s="1612"/>
      <c r="C375" s="1612"/>
      <c r="D375" s="1612"/>
      <c r="E375" s="1612"/>
      <c r="F375" s="1664"/>
      <c r="G375" s="1612"/>
      <c r="H375" s="1612"/>
      <c r="I375" s="1612"/>
      <c r="J375" s="1612"/>
      <c r="K375" s="1612"/>
      <c r="L375" s="1612"/>
      <c r="M375" s="1612"/>
      <c r="N375" s="1612"/>
      <c r="O375" s="1612"/>
      <c r="P375" s="1612"/>
      <c r="Q375" s="1612"/>
      <c r="R375" s="1612"/>
      <c r="S375" s="1612"/>
      <c r="T375" s="1612"/>
      <c r="U375" s="1612"/>
      <c r="V375" s="1612"/>
      <c r="W375" s="1612"/>
      <c r="X375" s="1612"/>
      <c r="Y375" s="1612"/>
      <c r="Z375" s="1612"/>
    </row>
    <row r="376" spans="1:26" ht="15.75" customHeight="1">
      <c r="A376" s="1612"/>
      <c r="B376" s="1612"/>
      <c r="C376" s="1612"/>
      <c r="D376" s="1612"/>
      <c r="E376" s="1612"/>
      <c r="F376" s="1664"/>
      <c r="G376" s="1612"/>
      <c r="H376" s="1612"/>
      <c r="I376" s="1612"/>
      <c r="J376" s="1612"/>
      <c r="K376" s="1612"/>
      <c r="L376" s="1612"/>
      <c r="M376" s="1612"/>
      <c r="N376" s="1612"/>
      <c r="O376" s="1612"/>
      <c r="P376" s="1612"/>
      <c r="Q376" s="1612"/>
      <c r="R376" s="1612"/>
      <c r="S376" s="1612"/>
      <c r="T376" s="1612"/>
      <c r="U376" s="1612"/>
      <c r="V376" s="1612"/>
      <c r="W376" s="1612"/>
      <c r="X376" s="1612"/>
      <c r="Y376" s="1612"/>
      <c r="Z376" s="1612"/>
    </row>
    <row r="377" spans="1:26" ht="15.75" customHeight="1">
      <c r="A377" s="1612"/>
      <c r="B377" s="1612"/>
      <c r="C377" s="1612"/>
      <c r="D377" s="1612"/>
      <c r="E377" s="1612"/>
      <c r="F377" s="1664"/>
      <c r="G377" s="1612"/>
      <c r="H377" s="1612"/>
      <c r="I377" s="1612"/>
      <c r="J377" s="1612"/>
      <c r="K377" s="1612"/>
      <c r="L377" s="1612"/>
      <c r="M377" s="1612"/>
      <c r="N377" s="1612"/>
      <c r="O377" s="1612"/>
      <c r="P377" s="1612"/>
      <c r="Q377" s="1612"/>
      <c r="R377" s="1612"/>
      <c r="S377" s="1612"/>
      <c r="T377" s="1612"/>
      <c r="U377" s="1612"/>
      <c r="V377" s="1612"/>
      <c r="W377" s="1612"/>
      <c r="X377" s="1612"/>
      <c r="Y377" s="1612"/>
      <c r="Z377" s="1612"/>
    </row>
    <row r="378" spans="1:26" ht="15.75" customHeight="1">
      <c r="A378" s="1612"/>
      <c r="B378" s="1612"/>
      <c r="C378" s="1612"/>
      <c r="D378" s="1612"/>
      <c r="E378" s="1612"/>
      <c r="F378" s="1664"/>
      <c r="G378" s="1612"/>
      <c r="H378" s="1612"/>
      <c r="I378" s="1612"/>
      <c r="J378" s="1612"/>
      <c r="K378" s="1612"/>
      <c r="L378" s="1612"/>
      <c r="M378" s="1612"/>
      <c r="N378" s="1612"/>
      <c r="O378" s="1612"/>
      <c r="P378" s="1612"/>
      <c r="Q378" s="1612"/>
      <c r="R378" s="1612"/>
      <c r="S378" s="1612"/>
      <c r="T378" s="1612"/>
      <c r="U378" s="1612"/>
      <c r="V378" s="1612"/>
      <c r="W378" s="1612"/>
      <c r="X378" s="1612"/>
      <c r="Y378" s="1612"/>
      <c r="Z378" s="1612"/>
    </row>
    <row r="379" spans="1:26" ht="15.75" customHeight="1">
      <c r="A379" s="1612"/>
      <c r="B379" s="1612"/>
      <c r="C379" s="1612"/>
      <c r="D379" s="1612"/>
      <c r="E379" s="1612"/>
      <c r="F379" s="1664"/>
      <c r="G379" s="1612"/>
      <c r="H379" s="1612"/>
      <c r="I379" s="1612"/>
      <c r="J379" s="1612"/>
      <c r="K379" s="1612"/>
      <c r="L379" s="1612"/>
      <c r="M379" s="1612"/>
      <c r="N379" s="1612"/>
      <c r="O379" s="1612"/>
      <c r="P379" s="1612"/>
      <c r="Q379" s="1612"/>
      <c r="R379" s="1612"/>
      <c r="S379" s="1612"/>
      <c r="T379" s="1612"/>
      <c r="U379" s="1612"/>
      <c r="V379" s="1612"/>
      <c r="W379" s="1612"/>
      <c r="X379" s="1612"/>
      <c r="Y379" s="1612"/>
      <c r="Z379" s="1612"/>
    </row>
    <row r="380" spans="1:26" ht="15.75" customHeight="1">
      <c r="A380" s="1612"/>
      <c r="B380" s="1612"/>
      <c r="C380" s="1612"/>
      <c r="D380" s="1612"/>
      <c r="E380" s="1612"/>
      <c r="F380" s="1664"/>
      <c r="G380" s="1612"/>
      <c r="H380" s="1612"/>
      <c r="I380" s="1612"/>
      <c r="J380" s="1612"/>
      <c r="K380" s="1612"/>
      <c r="L380" s="1612"/>
      <c r="M380" s="1612"/>
      <c r="N380" s="1612"/>
      <c r="O380" s="1612"/>
      <c r="P380" s="1612"/>
      <c r="Q380" s="1612"/>
      <c r="R380" s="1612"/>
      <c r="S380" s="1612"/>
      <c r="T380" s="1612"/>
      <c r="U380" s="1612"/>
      <c r="V380" s="1612"/>
      <c r="W380" s="1612"/>
      <c r="X380" s="1612"/>
      <c r="Y380" s="1612"/>
      <c r="Z380" s="1612"/>
    </row>
    <row r="381" spans="1:26" ht="15.75" customHeight="1">
      <c r="A381" s="1612"/>
      <c r="B381" s="1612"/>
      <c r="C381" s="1612"/>
      <c r="D381" s="1612"/>
      <c r="E381" s="1612"/>
      <c r="F381" s="1664"/>
      <c r="G381" s="1612"/>
      <c r="H381" s="1612"/>
      <c r="I381" s="1612"/>
      <c r="J381" s="1612"/>
      <c r="K381" s="1612"/>
      <c r="L381" s="1612"/>
      <c r="M381" s="1612"/>
      <c r="N381" s="1612"/>
      <c r="O381" s="1612"/>
      <c r="P381" s="1612"/>
      <c r="Q381" s="1612"/>
      <c r="R381" s="1612"/>
      <c r="S381" s="1612"/>
      <c r="T381" s="1612"/>
      <c r="U381" s="1612"/>
      <c r="V381" s="1612"/>
      <c r="W381" s="1612"/>
      <c r="X381" s="1612"/>
      <c r="Y381" s="1612"/>
      <c r="Z381" s="1612"/>
    </row>
    <row r="382" spans="1:26" ht="15.75" customHeight="1">
      <c r="A382" s="1612"/>
      <c r="B382" s="1612"/>
      <c r="C382" s="1612"/>
      <c r="D382" s="1612"/>
      <c r="E382" s="1612"/>
      <c r="F382" s="1664"/>
      <c r="G382" s="1612"/>
      <c r="H382" s="1612"/>
      <c r="I382" s="1612"/>
      <c r="J382" s="1612"/>
      <c r="K382" s="1612"/>
      <c r="L382" s="1612"/>
      <c r="M382" s="1612"/>
      <c r="N382" s="1612"/>
      <c r="O382" s="1612"/>
      <c r="P382" s="1612"/>
      <c r="Q382" s="1612"/>
      <c r="R382" s="1612"/>
      <c r="S382" s="1612"/>
      <c r="T382" s="1612"/>
      <c r="U382" s="1612"/>
      <c r="V382" s="1612"/>
      <c r="W382" s="1612"/>
      <c r="X382" s="1612"/>
      <c r="Y382" s="1612"/>
      <c r="Z382" s="1612"/>
    </row>
    <row r="383" spans="1:26" ht="15.75" customHeight="1">
      <c r="A383" s="1612"/>
      <c r="B383" s="1612"/>
      <c r="C383" s="1612"/>
      <c r="D383" s="1612"/>
      <c r="E383" s="1612"/>
      <c r="F383" s="1664"/>
      <c r="G383" s="1612"/>
      <c r="H383" s="1612"/>
      <c r="I383" s="1612"/>
      <c r="J383" s="1612"/>
      <c r="K383" s="1612"/>
      <c r="L383" s="1612"/>
      <c r="M383" s="1612"/>
      <c r="N383" s="1612"/>
      <c r="O383" s="1612"/>
      <c r="P383" s="1612"/>
      <c r="Q383" s="1612"/>
      <c r="R383" s="1612"/>
      <c r="S383" s="1612"/>
      <c r="T383" s="1612"/>
      <c r="U383" s="1612"/>
      <c r="V383" s="1612"/>
      <c r="W383" s="1612"/>
      <c r="X383" s="1612"/>
      <c r="Y383" s="1612"/>
      <c r="Z383" s="1612"/>
    </row>
    <row r="384" spans="1:26" ht="15.75" customHeight="1">
      <c r="A384" s="1612"/>
      <c r="B384" s="1612"/>
      <c r="C384" s="1612"/>
      <c r="D384" s="1612"/>
      <c r="E384" s="1612"/>
      <c r="F384" s="1664"/>
      <c r="G384" s="1612"/>
      <c r="H384" s="1612"/>
      <c r="I384" s="1612"/>
      <c r="J384" s="1612"/>
      <c r="K384" s="1612"/>
      <c r="L384" s="1612"/>
      <c r="M384" s="1612"/>
      <c r="N384" s="1612"/>
      <c r="O384" s="1612"/>
      <c r="P384" s="1612"/>
      <c r="Q384" s="1612"/>
      <c r="R384" s="1612"/>
      <c r="S384" s="1612"/>
      <c r="T384" s="1612"/>
      <c r="U384" s="1612"/>
      <c r="V384" s="1612"/>
      <c r="W384" s="1612"/>
      <c r="X384" s="1612"/>
      <c r="Y384" s="1612"/>
      <c r="Z384" s="1612"/>
    </row>
    <row r="385" spans="1:26" ht="15.75" customHeight="1">
      <c r="A385" s="1612"/>
      <c r="B385" s="1612"/>
      <c r="C385" s="1612"/>
      <c r="D385" s="1612"/>
      <c r="E385" s="1612"/>
      <c r="F385" s="1664"/>
      <c r="G385" s="1612"/>
      <c r="H385" s="1612"/>
      <c r="I385" s="1612"/>
      <c r="J385" s="1612"/>
      <c r="K385" s="1612"/>
      <c r="L385" s="1612"/>
      <c r="M385" s="1612"/>
      <c r="N385" s="1612"/>
      <c r="O385" s="1612"/>
      <c r="P385" s="1612"/>
      <c r="Q385" s="1612"/>
      <c r="R385" s="1612"/>
      <c r="S385" s="1612"/>
      <c r="T385" s="1612"/>
      <c r="U385" s="1612"/>
      <c r="V385" s="1612"/>
      <c r="W385" s="1612"/>
      <c r="X385" s="1612"/>
      <c r="Y385" s="1612"/>
      <c r="Z385" s="1612"/>
    </row>
    <row r="386" spans="1:26" ht="15.75" customHeight="1">
      <c r="A386" s="1612"/>
      <c r="B386" s="1612"/>
      <c r="C386" s="1612"/>
      <c r="D386" s="1612"/>
      <c r="E386" s="1612"/>
      <c r="F386" s="1664"/>
      <c r="G386" s="1612"/>
      <c r="H386" s="1612"/>
      <c r="I386" s="1612"/>
      <c r="J386" s="1612"/>
      <c r="K386" s="1612"/>
      <c r="L386" s="1612"/>
      <c r="M386" s="1612"/>
      <c r="N386" s="1612"/>
      <c r="O386" s="1612"/>
      <c r="P386" s="1612"/>
      <c r="Q386" s="1612"/>
      <c r="R386" s="1612"/>
      <c r="S386" s="1612"/>
      <c r="T386" s="1612"/>
      <c r="U386" s="1612"/>
      <c r="V386" s="1612"/>
      <c r="W386" s="1612"/>
      <c r="X386" s="1612"/>
      <c r="Y386" s="1612"/>
      <c r="Z386" s="1612"/>
    </row>
    <row r="387" spans="1:26" ht="15.75" customHeight="1">
      <c r="A387" s="1612"/>
      <c r="B387" s="1612"/>
      <c r="C387" s="1612"/>
      <c r="D387" s="1612"/>
      <c r="E387" s="1612"/>
      <c r="F387" s="1664"/>
      <c r="G387" s="1612"/>
      <c r="H387" s="1612"/>
      <c r="I387" s="1612"/>
      <c r="J387" s="1612"/>
      <c r="K387" s="1612"/>
      <c r="L387" s="1612"/>
      <c r="M387" s="1612"/>
      <c r="N387" s="1612"/>
      <c r="O387" s="1612"/>
      <c r="P387" s="1612"/>
      <c r="Q387" s="1612"/>
      <c r="R387" s="1612"/>
      <c r="S387" s="1612"/>
      <c r="T387" s="1612"/>
      <c r="U387" s="1612"/>
      <c r="V387" s="1612"/>
      <c r="W387" s="1612"/>
      <c r="X387" s="1612"/>
      <c r="Y387" s="1612"/>
      <c r="Z387" s="1612"/>
    </row>
    <row r="388" spans="1:26" ht="15.75" customHeight="1">
      <c r="A388" s="1612"/>
      <c r="B388" s="1612"/>
      <c r="C388" s="1612"/>
      <c r="D388" s="1612"/>
      <c r="E388" s="1612"/>
      <c r="F388" s="1664"/>
      <c r="G388" s="1612"/>
      <c r="H388" s="1612"/>
      <c r="I388" s="1612"/>
      <c r="J388" s="1612"/>
      <c r="K388" s="1612"/>
      <c r="L388" s="1612"/>
      <c r="M388" s="1612"/>
      <c r="N388" s="1612"/>
      <c r="O388" s="1612"/>
      <c r="P388" s="1612"/>
      <c r="Q388" s="1612"/>
      <c r="R388" s="1612"/>
      <c r="S388" s="1612"/>
      <c r="T388" s="1612"/>
      <c r="U388" s="1612"/>
      <c r="V388" s="1612"/>
      <c r="W388" s="1612"/>
      <c r="X388" s="1612"/>
      <c r="Y388" s="1612"/>
      <c r="Z388" s="1612"/>
    </row>
    <row r="389" spans="1:26" ht="15.75" customHeight="1">
      <c r="A389" s="1612"/>
      <c r="B389" s="1612"/>
      <c r="C389" s="1612"/>
      <c r="D389" s="1612"/>
      <c r="E389" s="1612"/>
      <c r="F389" s="1664"/>
      <c r="G389" s="1612"/>
      <c r="H389" s="1612"/>
      <c r="I389" s="1612"/>
      <c r="J389" s="1612"/>
      <c r="K389" s="1612"/>
      <c r="L389" s="1612"/>
      <c r="M389" s="1612"/>
      <c r="N389" s="1612"/>
      <c r="O389" s="1612"/>
      <c r="P389" s="1612"/>
      <c r="Q389" s="1612"/>
      <c r="R389" s="1612"/>
      <c r="S389" s="1612"/>
      <c r="T389" s="1612"/>
      <c r="U389" s="1612"/>
      <c r="V389" s="1612"/>
      <c r="W389" s="1612"/>
      <c r="X389" s="1612"/>
      <c r="Y389" s="1612"/>
      <c r="Z389" s="1612"/>
    </row>
    <row r="390" spans="1:26" ht="15.75" customHeight="1">
      <c r="A390" s="1612"/>
      <c r="B390" s="1612"/>
      <c r="C390" s="1612"/>
      <c r="D390" s="1612"/>
      <c r="E390" s="1612"/>
      <c r="F390" s="1664"/>
      <c r="G390" s="1612"/>
      <c r="H390" s="1612"/>
      <c r="I390" s="1612"/>
      <c r="J390" s="1612"/>
      <c r="K390" s="1612"/>
      <c r="L390" s="1612"/>
      <c r="M390" s="1612"/>
      <c r="N390" s="1612"/>
      <c r="O390" s="1612"/>
      <c r="P390" s="1612"/>
      <c r="Q390" s="1612"/>
      <c r="R390" s="1612"/>
      <c r="S390" s="1612"/>
      <c r="T390" s="1612"/>
      <c r="U390" s="1612"/>
      <c r="V390" s="1612"/>
      <c r="W390" s="1612"/>
      <c r="X390" s="1612"/>
      <c r="Y390" s="1612"/>
      <c r="Z390" s="1612"/>
    </row>
    <row r="391" spans="1:26" ht="15.75" customHeight="1">
      <c r="A391" s="1612"/>
      <c r="B391" s="1612"/>
      <c r="C391" s="1612"/>
      <c r="D391" s="1612"/>
      <c r="E391" s="1612"/>
      <c r="F391" s="1664"/>
      <c r="G391" s="1612"/>
      <c r="H391" s="1612"/>
      <c r="I391" s="1612"/>
      <c r="J391" s="1612"/>
      <c r="K391" s="1612"/>
      <c r="L391" s="1612"/>
      <c r="M391" s="1612"/>
      <c r="N391" s="1612"/>
      <c r="O391" s="1612"/>
      <c r="P391" s="1612"/>
      <c r="Q391" s="1612"/>
      <c r="R391" s="1612"/>
      <c r="S391" s="1612"/>
      <c r="T391" s="1612"/>
      <c r="U391" s="1612"/>
      <c r="V391" s="1612"/>
      <c r="W391" s="1612"/>
      <c r="X391" s="1612"/>
      <c r="Y391" s="1612"/>
      <c r="Z391" s="1612"/>
    </row>
    <row r="392" spans="1:26" ht="15.75" customHeight="1">
      <c r="A392" s="1612"/>
      <c r="B392" s="1612"/>
      <c r="C392" s="1612"/>
      <c r="D392" s="1612"/>
      <c r="E392" s="1612"/>
      <c r="F392" s="1664"/>
      <c r="G392" s="1612"/>
      <c r="H392" s="1612"/>
      <c r="I392" s="1612"/>
      <c r="J392" s="1612"/>
      <c r="K392" s="1612"/>
      <c r="L392" s="1612"/>
      <c r="M392" s="1612"/>
      <c r="N392" s="1612"/>
      <c r="O392" s="1612"/>
      <c r="P392" s="1612"/>
      <c r="Q392" s="1612"/>
      <c r="R392" s="1612"/>
      <c r="S392" s="1612"/>
      <c r="T392" s="1612"/>
      <c r="U392" s="1612"/>
      <c r="V392" s="1612"/>
      <c r="W392" s="1612"/>
      <c r="X392" s="1612"/>
      <c r="Y392" s="1612"/>
      <c r="Z392" s="1612"/>
    </row>
    <row r="393" spans="1:26" ht="15.75" customHeight="1">
      <c r="A393" s="1612"/>
      <c r="B393" s="1612"/>
      <c r="C393" s="1612"/>
      <c r="D393" s="1612"/>
      <c r="E393" s="1612"/>
      <c r="F393" s="1664"/>
      <c r="G393" s="1612"/>
      <c r="H393" s="1612"/>
      <c r="I393" s="1612"/>
      <c r="J393" s="1612"/>
      <c r="K393" s="1612"/>
      <c r="L393" s="1612"/>
      <c r="M393" s="1612"/>
      <c r="N393" s="1612"/>
      <c r="O393" s="1612"/>
      <c r="P393" s="1612"/>
      <c r="Q393" s="1612"/>
      <c r="R393" s="1612"/>
      <c r="S393" s="1612"/>
      <c r="T393" s="1612"/>
      <c r="U393" s="1612"/>
      <c r="V393" s="1612"/>
      <c r="W393" s="1612"/>
      <c r="X393" s="1612"/>
      <c r="Y393" s="1612"/>
      <c r="Z393" s="1612"/>
    </row>
    <row r="394" spans="1:26" ht="15.75" customHeight="1">
      <c r="A394" s="1612"/>
      <c r="B394" s="1612"/>
      <c r="C394" s="1612"/>
      <c r="D394" s="1612"/>
      <c r="E394" s="1612"/>
      <c r="F394" s="1664"/>
      <c r="G394" s="1612"/>
      <c r="H394" s="1612"/>
      <c r="I394" s="1612"/>
      <c r="J394" s="1612"/>
      <c r="K394" s="1612"/>
      <c r="L394" s="1612"/>
      <c r="M394" s="1612"/>
      <c r="N394" s="1612"/>
      <c r="O394" s="1612"/>
      <c r="P394" s="1612"/>
      <c r="Q394" s="1612"/>
      <c r="R394" s="1612"/>
      <c r="S394" s="1612"/>
      <c r="T394" s="1612"/>
      <c r="U394" s="1612"/>
      <c r="V394" s="1612"/>
      <c r="W394" s="1612"/>
      <c r="X394" s="1612"/>
      <c r="Y394" s="1612"/>
      <c r="Z394" s="1612"/>
    </row>
    <row r="395" spans="1:26" ht="15.75" customHeight="1">
      <c r="A395" s="1612"/>
      <c r="B395" s="1612"/>
      <c r="C395" s="1612"/>
      <c r="D395" s="1612"/>
      <c r="E395" s="1612"/>
      <c r="F395" s="1664"/>
      <c r="G395" s="1612"/>
      <c r="H395" s="1612"/>
      <c r="I395" s="1612"/>
      <c r="J395" s="1612"/>
      <c r="K395" s="1612"/>
      <c r="L395" s="1612"/>
      <c r="M395" s="1612"/>
      <c r="N395" s="1612"/>
      <c r="O395" s="1612"/>
      <c r="P395" s="1612"/>
      <c r="Q395" s="1612"/>
      <c r="R395" s="1612"/>
      <c r="S395" s="1612"/>
      <c r="T395" s="1612"/>
      <c r="U395" s="1612"/>
      <c r="V395" s="1612"/>
      <c r="W395" s="1612"/>
      <c r="X395" s="1612"/>
      <c r="Y395" s="1612"/>
      <c r="Z395" s="1612"/>
    </row>
    <row r="396" spans="1:26" ht="15.75" customHeight="1">
      <c r="A396" s="1612"/>
      <c r="B396" s="1612"/>
      <c r="C396" s="1612"/>
      <c r="D396" s="1612"/>
      <c r="E396" s="1612"/>
      <c r="F396" s="1664"/>
      <c r="G396" s="1612"/>
      <c r="H396" s="1612"/>
      <c r="I396" s="1612"/>
      <c r="J396" s="1612"/>
      <c r="K396" s="1612"/>
      <c r="L396" s="1612"/>
      <c r="M396" s="1612"/>
      <c r="N396" s="1612"/>
      <c r="O396" s="1612"/>
      <c r="P396" s="1612"/>
      <c r="Q396" s="1612"/>
      <c r="R396" s="1612"/>
      <c r="S396" s="1612"/>
      <c r="T396" s="1612"/>
      <c r="U396" s="1612"/>
      <c r="V396" s="1612"/>
      <c r="W396" s="1612"/>
      <c r="X396" s="1612"/>
      <c r="Y396" s="1612"/>
      <c r="Z396" s="1612"/>
    </row>
    <row r="397" spans="1:26" ht="15.75" customHeight="1">
      <c r="A397" s="1612"/>
      <c r="B397" s="1612"/>
      <c r="C397" s="1612"/>
      <c r="D397" s="1612"/>
      <c r="E397" s="1612"/>
      <c r="F397" s="1664"/>
      <c r="G397" s="1612"/>
      <c r="H397" s="1612"/>
      <c r="I397" s="1612"/>
      <c r="J397" s="1612"/>
      <c r="K397" s="1612"/>
      <c r="L397" s="1612"/>
      <c r="M397" s="1612"/>
      <c r="N397" s="1612"/>
      <c r="O397" s="1612"/>
      <c r="P397" s="1612"/>
      <c r="Q397" s="1612"/>
      <c r="R397" s="1612"/>
      <c r="S397" s="1612"/>
      <c r="T397" s="1612"/>
      <c r="U397" s="1612"/>
      <c r="V397" s="1612"/>
      <c r="W397" s="1612"/>
      <c r="X397" s="1612"/>
      <c r="Y397" s="1612"/>
      <c r="Z397" s="1612"/>
    </row>
    <row r="398" spans="1:26" ht="15.75" customHeight="1">
      <c r="A398" s="1612"/>
      <c r="B398" s="1612"/>
      <c r="C398" s="1612"/>
      <c r="D398" s="1612"/>
      <c r="E398" s="1612"/>
      <c r="F398" s="1664"/>
      <c r="G398" s="1612"/>
      <c r="H398" s="1612"/>
      <c r="I398" s="1612"/>
      <c r="J398" s="1612"/>
      <c r="K398" s="1612"/>
      <c r="L398" s="1612"/>
      <c r="M398" s="1612"/>
      <c r="N398" s="1612"/>
      <c r="O398" s="1612"/>
      <c r="P398" s="1612"/>
      <c r="Q398" s="1612"/>
      <c r="R398" s="1612"/>
      <c r="S398" s="1612"/>
      <c r="T398" s="1612"/>
      <c r="U398" s="1612"/>
      <c r="V398" s="1612"/>
      <c r="W398" s="1612"/>
      <c r="X398" s="1612"/>
      <c r="Y398" s="1612"/>
      <c r="Z398" s="1612"/>
    </row>
    <row r="399" spans="1:26" ht="15.75" customHeight="1">
      <c r="A399" s="1612"/>
      <c r="B399" s="1612"/>
      <c r="C399" s="1612"/>
      <c r="D399" s="1612"/>
      <c r="E399" s="1612"/>
      <c r="F399" s="1664"/>
      <c r="G399" s="1612"/>
      <c r="H399" s="1612"/>
      <c r="I399" s="1612"/>
      <c r="J399" s="1612"/>
      <c r="K399" s="1612"/>
      <c r="L399" s="1612"/>
      <c r="M399" s="1612"/>
      <c r="N399" s="1612"/>
      <c r="O399" s="1612"/>
      <c r="P399" s="1612"/>
      <c r="Q399" s="1612"/>
      <c r="R399" s="1612"/>
      <c r="S399" s="1612"/>
      <c r="T399" s="1612"/>
      <c r="U399" s="1612"/>
      <c r="V399" s="1612"/>
      <c r="W399" s="1612"/>
      <c r="X399" s="1612"/>
      <c r="Y399" s="1612"/>
      <c r="Z399" s="1612"/>
    </row>
    <row r="400" spans="1:26" ht="15.75" customHeight="1">
      <c r="A400" s="1612"/>
      <c r="B400" s="1612"/>
      <c r="C400" s="1612"/>
      <c r="D400" s="1612"/>
      <c r="E400" s="1612"/>
      <c r="F400" s="1664"/>
      <c r="G400" s="1612"/>
      <c r="H400" s="1612"/>
      <c r="I400" s="1612"/>
      <c r="J400" s="1612"/>
      <c r="K400" s="1612"/>
      <c r="L400" s="1612"/>
      <c r="M400" s="1612"/>
      <c r="N400" s="1612"/>
      <c r="O400" s="1612"/>
      <c r="P400" s="1612"/>
      <c r="Q400" s="1612"/>
      <c r="R400" s="1612"/>
      <c r="S400" s="1612"/>
      <c r="T400" s="1612"/>
      <c r="U400" s="1612"/>
      <c r="V400" s="1612"/>
      <c r="W400" s="1612"/>
      <c r="X400" s="1612"/>
      <c r="Y400" s="1612"/>
      <c r="Z400" s="1612"/>
    </row>
    <row r="401" spans="1:26" ht="15.75" customHeight="1">
      <c r="A401" s="1612"/>
      <c r="B401" s="1612"/>
      <c r="C401" s="1612"/>
      <c r="D401" s="1612"/>
      <c r="E401" s="1612"/>
      <c r="F401" s="1664"/>
      <c r="G401" s="1612"/>
      <c r="H401" s="1612"/>
      <c r="I401" s="1612"/>
      <c r="J401" s="1612"/>
      <c r="K401" s="1612"/>
      <c r="L401" s="1612"/>
      <c r="M401" s="1612"/>
      <c r="N401" s="1612"/>
      <c r="O401" s="1612"/>
      <c r="P401" s="1612"/>
      <c r="Q401" s="1612"/>
      <c r="R401" s="1612"/>
      <c r="S401" s="1612"/>
      <c r="T401" s="1612"/>
      <c r="U401" s="1612"/>
      <c r="V401" s="1612"/>
      <c r="W401" s="1612"/>
      <c r="X401" s="1612"/>
      <c r="Y401" s="1612"/>
      <c r="Z401" s="1612"/>
    </row>
    <row r="402" spans="1:26" ht="15.75" customHeight="1">
      <c r="A402" s="1612"/>
      <c r="B402" s="1612"/>
      <c r="C402" s="1612"/>
      <c r="D402" s="1612"/>
      <c r="E402" s="1612"/>
      <c r="F402" s="1664"/>
      <c r="G402" s="1612"/>
      <c r="H402" s="1612"/>
      <c r="I402" s="1612"/>
      <c r="J402" s="1612"/>
      <c r="K402" s="1612"/>
      <c r="L402" s="1612"/>
      <c r="M402" s="1612"/>
      <c r="N402" s="1612"/>
      <c r="O402" s="1612"/>
      <c r="P402" s="1612"/>
      <c r="Q402" s="1612"/>
      <c r="R402" s="1612"/>
      <c r="S402" s="1612"/>
      <c r="T402" s="1612"/>
      <c r="U402" s="1612"/>
      <c r="V402" s="1612"/>
      <c r="W402" s="1612"/>
      <c r="X402" s="1612"/>
      <c r="Y402" s="1612"/>
      <c r="Z402" s="1612"/>
    </row>
    <row r="403" spans="1:26" ht="15.75" customHeight="1">
      <c r="A403" s="1612"/>
      <c r="B403" s="1612"/>
      <c r="C403" s="1612"/>
      <c r="D403" s="1612"/>
      <c r="E403" s="1612"/>
      <c r="F403" s="1664"/>
      <c r="G403" s="1612"/>
      <c r="H403" s="1612"/>
      <c r="I403" s="1612"/>
      <c r="J403" s="1612"/>
      <c r="K403" s="1612"/>
      <c r="L403" s="1612"/>
      <c r="M403" s="1612"/>
      <c r="N403" s="1612"/>
      <c r="O403" s="1612"/>
      <c r="P403" s="1612"/>
      <c r="Q403" s="1612"/>
      <c r="R403" s="1612"/>
      <c r="S403" s="1612"/>
      <c r="T403" s="1612"/>
      <c r="U403" s="1612"/>
      <c r="V403" s="1612"/>
      <c r="W403" s="1612"/>
      <c r="X403" s="1612"/>
      <c r="Y403" s="1612"/>
      <c r="Z403" s="1612"/>
    </row>
    <row r="404" spans="1:26" ht="15.75" customHeight="1">
      <c r="A404" s="1612"/>
      <c r="B404" s="1612"/>
      <c r="C404" s="1612"/>
      <c r="D404" s="1612"/>
      <c r="E404" s="1612"/>
      <c r="F404" s="1664"/>
      <c r="G404" s="1612"/>
      <c r="H404" s="1612"/>
      <c r="I404" s="1612"/>
      <c r="J404" s="1612"/>
      <c r="K404" s="1612"/>
      <c r="L404" s="1612"/>
      <c r="M404" s="1612"/>
      <c r="N404" s="1612"/>
      <c r="O404" s="1612"/>
      <c r="P404" s="1612"/>
      <c r="Q404" s="1612"/>
      <c r="R404" s="1612"/>
      <c r="S404" s="1612"/>
      <c r="T404" s="1612"/>
      <c r="U404" s="1612"/>
      <c r="V404" s="1612"/>
      <c r="W404" s="1612"/>
      <c r="X404" s="1612"/>
      <c r="Y404" s="1612"/>
      <c r="Z404" s="1612"/>
    </row>
    <row r="405" spans="1:26" ht="15.75" customHeight="1">
      <c r="A405" s="1612"/>
      <c r="B405" s="1612"/>
      <c r="C405" s="1612"/>
      <c r="D405" s="1612"/>
      <c r="E405" s="1612"/>
      <c r="F405" s="1664"/>
      <c r="G405" s="1612"/>
      <c r="H405" s="1612"/>
      <c r="I405" s="1612"/>
      <c r="J405" s="1612"/>
      <c r="K405" s="1612"/>
      <c r="L405" s="1612"/>
      <c r="M405" s="1612"/>
      <c r="N405" s="1612"/>
      <c r="O405" s="1612"/>
      <c r="P405" s="1612"/>
      <c r="Q405" s="1612"/>
      <c r="R405" s="1612"/>
      <c r="S405" s="1612"/>
      <c r="T405" s="1612"/>
      <c r="U405" s="1612"/>
      <c r="V405" s="1612"/>
      <c r="W405" s="1612"/>
      <c r="X405" s="1612"/>
      <c r="Y405" s="1612"/>
      <c r="Z405" s="1612"/>
    </row>
    <row r="406" spans="1:26" ht="15.75" customHeight="1">
      <c r="A406" s="1612"/>
      <c r="B406" s="1612"/>
      <c r="C406" s="1612"/>
      <c r="D406" s="1612"/>
      <c r="E406" s="1612"/>
      <c r="F406" s="1664"/>
      <c r="G406" s="1612"/>
      <c r="H406" s="1612"/>
      <c r="I406" s="1612"/>
      <c r="J406" s="1612"/>
      <c r="K406" s="1612"/>
      <c r="L406" s="1612"/>
      <c r="M406" s="1612"/>
      <c r="N406" s="1612"/>
      <c r="O406" s="1612"/>
      <c r="P406" s="1612"/>
      <c r="Q406" s="1612"/>
      <c r="R406" s="1612"/>
      <c r="S406" s="1612"/>
      <c r="T406" s="1612"/>
      <c r="U406" s="1612"/>
      <c r="V406" s="1612"/>
      <c r="W406" s="1612"/>
      <c r="X406" s="1612"/>
      <c r="Y406" s="1612"/>
      <c r="Z406" s="1612"/>
    </row>
    <row r="407" spans="1:26" ht="15.75" customHeight="1">
      <c r="A407" s="1612"/>
      <c r="B407" s="1612"/>
      <c r="C407" s="1612"/>
      <c r="D407" s="1612"/>
      <c r="E407" s="1612"/>
      <c r="F407" s="1664"/>
      <c r="G407" s="1612"/>
      <c r="H407" s="1612"/>
      <c r="I407" s="1612"/>
      <c r="J407" s="1612"/>
      <c r="K407" s="1612"/>
      <c r="L407" s="1612"/>
      <c r="M407" s="1612"/>
      <c r="N407" s="1612"/>
      <c r="O407" s="1612"/>
      <c r="P407" s="1612"/>
      <c r="Q407" s="1612"/>
      <c r="R407" s="1612"/>
      <c r="S407" s="1612"/>
      <c r="T407" s="1612"/>
      <c r="U407" s="1612"/>
      <c r="V407" s="1612"/>
      <c r="W407" s="1612"/>
      <c r="X407" s="1612"/>
      <c r="Y407" s="1612"/>
      <c r="Z407" s="1612"/>
    </row>
    <row r="408" spans="1:26" ht="15.75" customHeight="1">
      <c r="A408" s="1612"/>
      <c r="B408" s="1612"/>
      <c r="C408" s="1612"/>
      <c r="D408" s="1612"/>
      <c r="E408" s="1612"/>
      <c r="F408" s="1664"/>
      <c r="G408" s="1612"/>
      <c r="H408" s="1612"/>
      <c r="I408" s="1612"/>
      <c r="J408" s="1612"/>
      <c r="K408" s="1612"/>
      <c r="L408" s="1612"/>
      <c r="M408" s="1612"/>
      <c r="N408" s="1612"/>
      <c r="O408" s="1612"/>
      <c r="P408" s="1612"/>
      <c r="Q408" s="1612"/>
      <c r="R408" s="1612"/>
      <c r="S408" s="1612"/>
      <c r="T408" s="1612"/>
      <c r="U408" s="1612"/>
      <c r="V408" s="1612"/>
      <c r="W408" s="1612"/>
      <c r="X408" s="1612"/>
      <c r="Y408" s="1612"/>
      <c r="Z408" s="1612"/>
    </row>
    <row r="409" spans="1:26" ht="15.75" customHeight="1">
      <c r="A409" s="1612"/>
      <c r="B409" s="1612"/>
      <c r="C409" s="1612"/>
      <c r="D409" s="1612"/>
      <c r="E409" s="1612"/>
      <c r="F409" s="1664"/>
      <c r="G409" s="1612"/>
      <c r="H409" s="1612"/>
      <c r="I409" s="1612"/>
      <c r="J409" s="1612"/>
      <c r="K409" s="1612"/>
      <c r="L409" s="1612"/>
      <c r="M409" s="1612"/>
      <c r="N409" s="1612"/>
      <c r="O409" s="1612"/>
      <c r="P409" s="1612"/>
      <c r="Q409" s="1612"/>
      <c r="R409" s="1612"/>
      <c r="S409" s="1612"/>
      <c r="T409" s="1612"/>
      <c r="U409" s="1612"/>
      <c r="V409" s="1612"/>
      <c r="W409" s="1612"/>
      <c r="X409" s="1612"/>
      <c r="Y409" s="1612"/>
      <c r="Z409" s="1612"/>
    </row>
    <row r="410" spans="1:26" ht="15.75" customHeight="1">
      <c r="A410" s="1612"/>
      <c r="B410" s="1612"/>
      <c r="C410" s="1612"/>
      <c r="D410" s="1612"/>
      <c r="E410" s="1612"/>
      <c r="F410" s="1664"/>
      <c r="G410" s="1612"/>
      <c r="H410" s="1612"/>
      <c r="I410" s="1612"/>
      <c r="J410" s="1612"/>
      <c r="K410" s="1612"/>
      <c r="L410" s="1612"/>
      <c r="M410" s="1612"/>
      <c r="N410" s="1612"/>
      <c r="O410" s="1612"/>
      <c r="P410" s="1612"/>
      <c r="Q410" s="1612"/>
      <c r="R410" s="1612"/>
      <c r="S410" s="1612"/>
      <c r="T410" s="1612"/>
      <c r="U410" s="1612"/>
      <c r="V410" s="1612"/>
      <c r="W410" s="1612"/>
      <c r="X410" s="1612"/>
      <c r="Y410" s="1612"/>
      <c r="Z410" s="1612"/>
    </row>
    <row r="411" spans="1:26" ht="15.75" customHeight="1">
      <c r="A411" s="1612"/>
      <c r="B411" s="1612"/>
      <c r="C411" s="1612"/>
      <c r="D411" s="1612"/>
      <c r="E411" s="1612"/>
      <c r="F411" s="1664"/>
      <c r="G411" s="1612"/>
      <c r="H411" s="1612"/>
      <c r="I411" s="1612"/>
      <c r="J411" s="1612"/>
      <c r="K411" s="1612"/>
      <c r="L411" s="1612"/>
      <c r="M411" s="1612"/>
      <c r="N411" s="1612"/>
      <c r="O411" s="1612"/>
      <c r="P411" s="1612"/>
      <c r="Q411" s="1612"/>
      <c r="R411" s="1612"/>
      <c r="S411" s="1612"/>
      <c r="T411" s="1612"/>
      <c r="U411" s="1612"/>
      <c r="V411" s="1612"/>
      <c r="W411" s="1612"/>
      <c r="X411" s="1612"/>
      <c r="Y411" s="1612"/>
      <c r="Z411" s="1612"/>
    </row>
    <row r="412" spans="1:26" ht="15.75" customHeight="1">
      <c r="A412" s="1612"/>
      <c r="B412" s="1612"/>
      <c r="C412" s="1612"/>
      <c r="D412" s="1612"/>
      <c r="E412" s="1612"/>
      <c r="F412" s="1664"/>
      <c r="G412" s="1612"/>
      <c r="H412" s="1612"/>
      <c r="I412" s="1612"/>
      <c r="J412" s="1612"/>
      <c r="K412" s="1612"/>
      <c r="L412" s="1612"/>
      <c r="M412" s="1612"/>
      <c r="N412" s="1612"/>
      <c r="O412" s="1612"/>
      <c r="P412" s="1612"/>
      <c r="Q412" s="1612"/>
      <c r="R412" s="1612"/>
      <c r="S412" s="1612"/>
      <c r="T412" s="1612"/>
      <c r="U412" s="1612"/>
      <c r="V412" s="1612"/>
      <c r="W412" s="1612"/>
      <c r="X412" s="1612"/>
      <c r="Y412" s="1612"/>
      <c r="Z412" s="1612"/>
    </row>
    <row r="413" spans="1:26" ht="15.75" customHeight="1">
      <c r="A413" s="1612"/>
      <c r="B413" s="1612"/>
      <c r="C413" s="1612"/>
      <c r="D413" s="1612"/>
      <c r="E413" s="1612"/>
      <c r="F413" s="1664"/>
      <c r="G413" s="1612"/>
      <c r="H413" s="1612"/>
      <c r="I413" s="1612"/>
      <c r="J413" s="1612"/>
      <c r="K413" s="1612"/>
      <c r="L413" s="1612"/>
      <c r="M413" s="1612"/>
      <c r="N413" s="1612"/>
      <c r="O413" s="1612"/>
      <c r="P413" s="1612"/>
      <c r="Q413" s="1612"/>
      <c r="R413" s="1612"/>
      <c r="S413" s="1612"/>
      <c r="T413" s="1612"/>
      <c r="U413" s="1612"/>
      <c r="V413" s="1612"/>
      <c r="W413" s="1612"/>
      <c r="X413" s="1612"/>
      <c r="Y413" s="1612"/>
      <c r="Z413" s="1612"/>
    </row>
    <row r="414" spans="1:26" ht="15.75" customHeight="1">
      <c r="A414" s="1612"/>
      <c r="B414" s="1612"/>
      <c r="C414" s="1612"/>
      <c r="D414" s="1612"/>
      <c r="E414" s="1612"/>
      <c r="F414" s="1664"/>
      <c r="G414" s="1612"/>
      <c r="H414" s="1612"/>
      <c r="I414" s="1612"/>
      <c r="J414" s="1612"/>
      <c r="K414" s="1612"/>
      <c r="L414" s="1612"/>
      <c r="M414" s="1612"/>
      <c r="N414" s="1612"/>
      <c r="O414" s="1612"/>
      <c r="P414" s="1612"/>
      <c r="Q414" s="1612"/>
      <c r="R414" s="1612"/>
      <c r="S414" s="1612"/>
      <c r="T414" s="1612"/>
      <c r="U414" s="1612"/>
      <c r="V414" s="1612"/>
      <c r="W414" s="1612"/>
      <c r="X414" s="1612"/>
      <c r="Y414" s="1612"/>
      <c r="Z414" s="1612"/>
    </row>
    <row r="415" spans="1:26" ht="15.75" customHeight="1">
      <c r="A415" s="1612"/>
      <c r="B415" s="1612"/>
      <c r="C415" s="1612"/>
      <c r="D415" s="1612"/>
      <c r="E415" s="1612"/>
      <c r="F415" s="1664"/>
      <c r="G415" s="1612"/>
      <c r="H415" s="1612"/>
      <c r="I415" s="1612"/>
      <c r="J415" s="1612"/>
      <c r="K415" s="1612"/>
      <c r="L415" s="1612"/>
      <c r="M415" s="1612"/>
      <c r="N415" s="1612"/>
      <c r="O415" s="1612"/>
      <c r="P415" s="1612"/>
      <c r="Q415" s="1612"/>
      <c r="R415" s="1612"/>
      <c r="S415" s="1612"/>
      <c r="T415" s="1612"/>
      <c r="U415" s="1612"/>
      <c r="V415" s="1612"/>
      <c r="W415" s="1612"/>
      <c r="X415" s="1612"/>
      <c r="Y415" s="1612"/>
      <c r="Z415" s="1612"/>
    </row>
    <row r="416" spans="1:26" ht="15.75" customHeight="1">
      <c r="A416" s="1612"/>
      <c r="B416" s="1612"/>
      <c r="C416" s="1612"/>
      <c r="D416" s="1612"/>
      <c r="E416" s="1612"/>
      <c r="F416" s="1664"/>
      <c r="G416" s="1612"/>
      <c r="H416" s="1612"/>
      <c r="I416" s="1612"/>
      <c r="J416" s="1612"/>
      <c r="K416" s="1612"/>
      <c r="L416" s="1612"/>
      <c r="M416" s="1612"/>
      <c r="N416" s="1612"/>
      <c r="O416" s="1612"/>
      <c r="P416" s="1612"/>
      <c r="Q416" s="1612"/>
      <c r="R416" s="1612"/>
      <c r="S416" s="1612"/>
      <c r="T416" s="1612"/>
      <c r="U416" s="1612"/>
      <c r="V416" s="1612"/>
      <c r="W416" s="1612"/>
      <c r="X416" s="1612"/>
      <c r="Y416" s="1612"/>
      <c r="Z416" s="1612"/>
    </row>
    <row r="417" spans="1:26" ht="15.75" customHeight="1">
      <c r="A417" s="1612"/>
      <c r="B417" s="1612"/>
      <c r="C417" s="1612"/>
      <c r="D417" s="1612"/>
      <c r="E417" s="1612"/>
      <c r="F417" s="1664"/>
      <c r="G417" s="1612"/>
      <c r="H417" s="1612"/>
      <c r="I417" s="1612"/>
      <c r="J417" s="1612"/>
      <c r="K417" s="1612"/>
      <c r="L417" s="1612"/>
      <c r="M417" s="1612"/>
      <c r="N417" s="1612"/>
      <c r="O417" s="1612"/>
      <c r="P417" s="1612"/>
      <c r="Q417" s="1612"/>
      <c r="R417" s="1612"/>
      <c r="S417" s="1612"/>
      <c r="T417" s="1612"/>
      <c r="U417" s="1612"/>
      <c r="V417" s="1612"/>
      <c r="W417" s="1612"/>
      <c r="X417" s="1612"/>
      <c r="Y417" s="1612"/>
      <c r="Z417" s="1612"/>
    </row>
    <row r="418" spans="1:26" ht="15.75" customHeight="1">
      <c r="A418" s="1612"/>
      <c r="B418" s="1612"/>
      <c r="C418" s="1612"/>
      <c r="D418" s="1612"/>
      <c r="E418" s="1612"/>
      <c r="F418" s="1664"/>
      <c r="G418" s="1612"/>
      <c r="H418" s="1612"/>
      <c r="I418" s="1612"/>
      <c r="J418" s="1612"/>
      <c r="K418" s="1612"/>
      <c r="L418" s="1612"/>
      <c r="M418" s="1612"/>
      <c r="N418" s="1612"/>
      <c r="O418" s="1612"/>
      <c r="P418" s="1612"/>
      <c r="Q418" s="1612"/>
      <c r="R418" s="1612"/>
      <c r="S418" s="1612"/>
      <c r="T418" s="1612"/>
      <c r="U418" s="1612"/>
      <c r="V418" s="1612"/>
      <c r="W418" s="1612"/>
      <c r="X418" s="1612"/>
      <c r="Y418" s="1612"/>
      <c r="Z418" s="1612"/>
    </row>
    <row r="419" spans="1:26" ht="15.75" customHeight="1">
      <c r="A419" s="1612"/>
      <c r="B419" s="1612"/>
      <c r="C419" s="1612"/>
      <c r="D419" s="1612"/>
      <c r="E419" s="1612"/>
      <c r="F419" s="1664"/>
      <c r="G419" s="1612"/>
      <c r="H419" s="1612"/>
      <c r="I419" s="1612"/>
      <c r="J419" s="1612"/>
      <c r="K419" s="1612"/>
      <c r="L419" s="1612"/>
      <c r="M419" s="1612"/>
      <c r="N419" s="1612"/>
      <c r="O419" s="1612"/>
      <c r="P419" s="1612"/>
      <c r="Q419" s="1612"/>
      <c r="R419" s="1612"/>
      <c r="S419" s="1612"/>
      <c r="T419" s="1612"/>
      <c r="U419" s="1612"/>
      <c r="V419" s="1612"/>
      <c r="W419" s="1612"/>
      <c r="X419" s="1612"/>
      <c r="Y419" s="1612"/>
      <c r="Z419" s="1612"/>
    </row>
    <row r="420" spans="1:26" ht="15.75" customHeight="1">
      <c r="A420" s="1612"/>
      <c r="B420" s="1612"/>
      <c r="C420" s="1612"/>
      <c r="D420" s="1612"/>
      <c r="E420" s="1612"/>
      <c r="F420" s="1664"/>
      <c r="G420" s="1612"/>
      <c r="H420" s="1612"/>
      <c r="I420" s="1612"/>
      <c r="J420" s="1612"/>
      <c r="K420" s="1612"/>
      <c r="L420" s="1612"/>
      <c r="M420" s="1612"/>
      <c r="N420" s="1612"/>
      <c r="O420" s="1612"/>
      <c r="P420" s="1612"/>
      <c r="Q420" s="1612"/>
      <c r="R420" s="1612"/>
      <c r="S420" s="1612"/>
      <c r="T420" s="1612"/>
      <c r="U420" s="1612"/>
      <c r="V420" s="1612"/>
      <c r="W420" s="1612"/>
      <c r="X420" s="1612"/>
      <c r="Y420" s="1612"/>
      <c r="Z420" s="1612"/>
    </row>
    <row r="421" spans="1:26" ht="15.75" customHeight="1">
      <c r="A421" s="1612"/>
      <c r="B421" s="1612"/>
      <c r="C421" s="1612"/>
      <c r="D421" s="1612"/>
      <c r="E421" s="1612"/>
      <c r="F421" s="1664"/>
      <c r="G421" s="1612"/>
      <c r="H421" s="1612"/>
      <c r="I421" s="1612"/>
      <c r="J421" s="1612"/>
      <c r="K421" s="1612"/>
      <c r="L421" s="1612"/>
      <c r="M421" s="1612"/>
      <c r="N421" s="1612"/>
      <c r="O421" s="1612"/>
      <c r="P421" s="1612"/>
      <c r="Q421" s="1612"/>
      <c r="R421" s="1612"/>
      <c r="S421" s="1612"/>
      <c r="T421" s="1612"/>
      <c r="U421" s="1612"/>
      <c r="V421" s="1612"/>
      <c r="W421" s="1612"/>
      <c r="X421" s="1612"/>
      <c r="Y421" s="1612"/>
      <c r="Z421" s="1612"/>
    </row>
    <row r="422" spans="1:26" ht="15.75" customHeight="1">
      <c r="A422" s="1612"/>
      <c r="B422" s="1612"/>
      <c r="C422" s="1612"/>
      <c r="D422" s="1612"/>
      <c r="E422" s="1612"/>
      <c r="F422" s="1664"/>
      <c r="G422" s="1612"/>
      <c r="H422" s="1612"/>
      <c r="I422" s="1612"/>
      <c r="J422" s="1612"/>
      <c r="K422" s="1612"/>
      <c r="L422" s="1612"/>
      <c r="M422" s="1612"/>
      <c r="N422" s="1612"/>
      <c r="O422" s="1612"/>
      <c r="P422" s="1612"/>
      <c r="Q422" s="1612"/>
      <c r="R422" s="1612"/>
      <c r="S422" s="1612"/>
      <c r="T422" s="1612"/>
      <c r="U422" s="1612"/>
      <c r="V422" s="1612"/>
      <c r="W422" s="1612"/>
      <c r="X422" s="1612"/>
      <c r="Y422" s="1612"/>
      <c r="Z422" s="1612"/>
    </row>
    <row r="423" spans="1:26" ht="15.75" customHeight="1">
      <c r="A423" s="1612"/>
      <c r="B423" s="1612"/>
      <c r="C423" s="1612"/>
      <c r="D423" s="1612"/>
      <c r="E423" s="1612"/>
      <c r="F423" s="1664"/>
      <c r="G423" s="1612"/>
      <c r="H423" s="1612"/>
      <c r="I423" s="1612"/>
      <c r="J423" s="1612"/>
      <c r="K423" s="1612"/>
      <c r="L423" s="1612"/>
      <c r="M423" s="1612"/>
      <c r="N423" s="1612"/>
      <c r="O423" s="1612"/>
      <c r="P423" s="1612"/>
      <c r="Q423" s="1612"/>
      <c r="R423" s="1612"/>
      <c r="S423" s="1612"/>
      <c r="T423" s="1612"/>
      <c r="U423" s="1612"/>
      <c r="V423" s="1612"/>
      <c r="W423" s="1612"/>
      <c r="X423" s="1612"/>
      <c r="Y423" s="1612"/>
      <c r="Z423" s="1612"/>
    </row>
    <row r="424" spans="1:26" ht="15.75" customHeight="1">
      <c r="A424" s="1612"/>
      <c r="B424" s="1612"/>
      <c r="C424" s="1612"/>
      <c r="D424" s="1612"/>
      <c r="E424" s="1612"/>
      <c r="F424" s="1664"/>
      <c r="G424" s="1612"/>
      <c r="H424" s="1612"/>
      <c r="I424" s="1612"/>
      <c r="J424" s="1612"/>
      <c r="K424" s="1612"/>
      <c r="L424" s="1612"/>
      <c r="M424" s="1612"/>
      <c r="N424" s="1612"/>
      <c r="O424" s="1612"/>
      <c r="P424" s="1612"/>
      <c r="Q424" s="1612"/>
      <c r="R424" s="1612"/>
      <c r="S424" s="1612"/>
      <c r="T424" s="1612"/>
      <c r="U424" s="1612"/>
      <c r="V424" s="1612"/>
      <c r="W424" s="1612"/>
      <c r="X424" s="1612"/>
      <c r="Y424" s="1612"/>
      <c r="Z424" s="1612"/>
    </row>
    <row r="425" spans="1:26" ht="15.75" customHeight="1">
      <c r="A425" s="1612"/>
      <c r="B425" s="1612"/>
      <c r="C425" s="1612"/>
      <c r="D425" s="1612"/>
      <c r="E425" s="1612"/>
      <c r="F425" s="1664"/>
      <c r="G425" s="1612"/>
      <c r="H425" s="1612"/>
      <c r="I425" s="1612"/>
      <c r="J425" s="1612"/>
      <c r="K425" s="1612"/>
      <c r="L425" s="1612"/>
      <c r="M425" s="1612"/>
      <c r="N425" s="1612"/>
      <c r="O425" s="1612"/>
      <c r="P425" s="1612"/>
      <c r="Q425" s="1612"/>
      <c r="R425" s="1612"/>
      <c r="S425" s="1612"/>
      <c r="T425" s="1612"/>
      <c r="U425" s="1612"/>
      <c r="V425" s="1612"/>
      <c r="W425" s="1612"/>
      <c r="X425" s="1612"/>
      <c r="Y425" s="1612"/>
      <c r="Z425" s="1612"/>
    </row>
    <row r="426" spans="1:26" ht="15.75" customHeight="1">
      <c r="A426" s="1612"/>
      <c r="B426" s="1612"/>
      <c r="C426" s="1612"/>
      <c r="D426" s="1612"/>
      <c r="E426" s="1612"/>
      <c r="F426" s="1664"/>
      <c r="G426" s="1612"/>
      <c r="H426" s="1612"/>
      <c r="I426" s="1612"/>
      <c r="J426" s="1612"/>
      <c r="K426" s="1612"/>
      <c r="L426" s="1612"/>
      <c r="M426" s="1612"/>
      <c r="N426" s="1612"/>
      <c r="O426" s="1612"/>
      <c r="P426" s="1612"/>
      <c r="Q426" s="1612"/>
      <c r="R426" s="1612"/>
      <c r="S426" s="1612"/>
      <c r="T426" s="1612"/>
      <c r="U426" s="1612"/>
      <c r="V426" s="1612"/>
      <c r="W426" s="1612"/>
      <c r="X426" s="1612"/>
      <c r="Y426" s="1612"/>
      <c r="Z426" s="1612"/>
    </row>
    <row r="427" spans="1:26" ht="15.75" customHeight="1">
      <c r="A427" s="1612"/>
      <c r="B427" s="1612"/>
      <c r="C427" s="1612"/>
      <c r="D427" s="1612"/>
      <c r="E427" s="1612"/>
      <c r="F427" s="1664"/>
      <c r="G427" s="1612"/>
      <c r="H427" s="1612"/>
      <c r="I427" s="1612"/>
      <c r="J427" s="1612"/>
      <c r="K427" s="1612"/>
      <c r="L427" s="1612"/>
      <c r="M427" s="1612"/>
      <c r="N427" s="1612"/>
      <c r="O427" s="1612"/>
      <c r="P427" s="1612"/>
      <c r="Q427" s="1612"/>
      <c r="R427" s="1612"/>
      <c r="S427" s="1612"/>
      <c r="T427" s="1612"/>
      <c r="U427" s="1612"/>
      <c r="V427" s="1612"/>
      <c r="W427" s="1612"/>
      <c r="X427" s="1612"/>
      <c r="Y427" s="1612"/>
      <c r="Z427" s="1612"/>
    </row>
    <row r="428" spans="1:26" ht="15.75" customHeight="1">
      <c r="A428" s="1612"/>
      <c r="B428" s="1612"/>
      <c r="C428" s="1612"/>
      <c r="D428" s="1612"/>
      <c r="E428" s="1612"/>
      <c r="F428" s="1664"/>
      <c r="G428" s="1612"/>
      <c r="H428" s="1612"/>
      <c r="I428" s="1612"/>
      <c r="J428" s="1612"/>
      <c r="K428" s="1612"/>
      <c r="L428" s="1612"/>
      <c r="M428" s="1612"/>
      <c r="N428" s="1612"/>
      <c r="O428" s="1612"/>
      <c r="P428" s="1612"/>
      <c r="Q428" s="1612"/>
      <c r="R428" s="1612"/>
      <c r="S428" s="1612"/>
      <c r="T428" s="1612"/>
      <c r="U428" s="1612"/>
      <c r="V428" s="1612"/>
      <c r="W428" s="1612"/>
      <c r="X428" s="1612"/>
      <c r="Y428" s="1612"/>
      <c r="Z428" s="1612"/>
    </row>
    <row r="429" spans="1:26" ht="15.75" customHeight="1">
      <c r="A429" s="1612"/>
      <c r="B429" s="1612"/>
      <c r="C429" s="1612"/>
      <c r="D429" s="1612"/>
      <c r="E429" s="1612"/>
      <c r="F429" s="1664"/>
      <c r="G429" s="1612"/>
      <c r="H429" s="1612"/>
      <c r="I429" s="1612"/>
      <c r="J429" s="1612"/>
      <c r="K429" s="1612"/>
      <c r="L429" s="1612"/>
      <c r="M429" s="1612"/>
      <c r="N429" s="1612"/>
      <c r="O429" s="1612"/>
      <c r="P429" s="1612"/>
      <c r="Q429" s="1612"/>
      <c r="R429" s="1612"/>
      <c r="S429" s="1612"/>
      <c r="T429" s="1612"/>
      <c r="U429" s="1612"/>
      <c r="V429" s="1612"/>
      <c r="W429" s="1612"/>
      <c r="X429" s="1612"/>
      <c r="Y429" s="1612"/>
      <c r="Z429" s="1612"/>
    </row>
    <row r="430" spans="1:26" ht="15.75" customHeight="1">
      <c r="A430" s="1612"/>
      <c r="B430" s="1612"/>
      <c r="C430" s="1612"/>
      <c r="D430" s="1612"/>
      <c r="E430" s="1612"/>
      <c r="F430" s="1664"/>
      <c r="G430" s="1612"/>
      <c r="H430" s="1612"/>
      <c r="I430" s="1612"/>
      <c r="J430" s="1612"/>
      <c r="K430" s="1612"/>
      <c r="L430" s="1612"/>
      <c r="M430" s="1612"/>
      <c r="N430" s="1612"/>
      <c r="O430" s="1612"/>
      <c r="P430" s="1612"/>
      <c r="Q430" s="1612"/>
      <c r="R430" s="1612"/>
      <c r="S430" s="1612"/>
      <c r="T430" s="1612"/>
      <c r="U430" s="1612"/>
      <c r="V430" s="1612"/>
      <c r="W430" s="1612"/>
      <c r="X430" s="1612"/>
      <c r="Y430" s="1612"/>
      <c r="Z430" s="1612"/>
    </row>
    <row r="431" spans="1:26" ht="15.75" customHeight="1">
      <c r="A431" s="1612"/>
      <c r="B431" s="1612"/>
      <c r="C431" s="1612"/>
      <c r="D431" s="1612"/>
      <c r="E431" s="1612"/>
      <c r="F431" s="1664"/>
      <c r="G431" s="1612"/>
      <c r="H431" s="1612"/>
      <c r="I431" s="1612"/>
      <c r="J431" s="1612"/>
      <c r="K431" s="1612"/>
      <c r="L431" s="1612"/>
      <c r="M431" s="1612"/>
      <c r="N431" s="1612"/>
      <c r="O431" s="1612"/>
      <c r="P431" s="1612"/>
      <c r="Q431" s="1612"/>
      <c r="R431" s="1612"/>
      <c r="S431" s="1612"/>
      <c r="T431" s="1612"/>
      <c r="U431" s="1612"/>
      <c r="V431" s="1612"/>
      <c r="W431" s="1612"/>
      <c r="X431" s="1612"/>
      <c r="Y431" s="1612"/>
      <c r="Z431" s="1612"/>
    </row>
    <row r="432" spans="1:26" ht="15.75" customHeight="1">
      <c r="A432" s="1612"/>
      <c r="B432" s="1612"/>
      <c r="C432" s="1612"/>
      <c r="D432" s="1612"/>
      <c r="E432" s="1612"/>
      <c r="F432" s="1664"/>
      <c r="G432" s="1612"/>
      <c r="H432" s="1612"/>
      <c r="I432" s="1612"/>
      <c r="J432" s="1612"/>
      <c r="K432" s="1612"/>
      <c r="L432" s="1612"/>
      <c r="M432" s="1612"/>
      <c r="N432" s="1612"/>
      <c r="O432" s="1612"/>
      <c r="P432" s="1612"/>
      <c r="Q432" s="1612"/>
      <c r="R432" s="1612"/>
      <c r="S432" s="1612"/>
      <c r="T432" s="1612"/>
      <c r="U432" s="1612"/>
      <c r="V432" s="1612"/>
      <c r="W432" s="1612"/>
      <c r="X432" s="1612"/>
      <c r="Y432" s="1612"/>
      <c r="Z432" s="1612"/>
    </row>
    <row r="433" spans="1:26" ht="15.75" customHeight="1">
      <c r="A433" s="1612"/>
      <c r="B433" s="1612"/>
      <c r="C433" s="1612"/>
      <c r="D433" s="1612"/>
      <c r="E433" s="1612"/>
      <c r="F433" s="1664"/>
      <c r="G433" s="1612"/>
      <c r="H433" s="1612"/>
      <c r="I433" s="1612"/>
      <c r="J433" s="1612"/>
      <c r="K433" s="1612"/>
      <c r="L433" s="1612"/>
      <c r="M433" s="1612"/>
      <c r="N433" s="1612"/>
      <c r="O433" s="1612"/>
      <c r="P433" s="1612"/>
      <c r="Q433" s="1612"/>
      <c r="R433" s="1612"/>
      <c r="S433" s="1612"/>
      <c r="T433" s="1612"/>
      <c r="U433" s="1612"/>
      <c r="V433" s="1612"/>
      <c r="W433" s="1612"/>
      <c r="X433" s="1612"/>
      <c r="Y433" s="1612"/>
      <c r="Z433" s="1612"/>
    </row>
    <row r="434" spans="1:26" ht="15.75" customHeight="1">
      <c r="A434" s="1612"/>
      <c r="B434" s="1612"/>
      <c r="C434" s="1612"/>
      <c r="D434" s="1612"/>
      <c r="E434" s="1612"/>
      <c r="F434" s="1664"/>
      <c r="G434" s="1612"/>
      <c r="H434" s="1612"/>
      <c r="I434" s="1612"/>
      <c r="J434" s="1612"/>
      <c r="K434" s="1612"/>
      <c r="L434" s="1612"/>
      <c r="M434" s="1612"/>
      <c r="N434" s="1612"/>
      <c r="O434" s="1612"/>
      <c r="P434" s="1612"/>
      <c r="Q434" s="1612"/>
      <c r="R434" s="1612"/>
      <c r="S434" s="1612"/>
      <c r="T434" s="1612"/>
      <c r="U434" s="1612"/>
      <c r="V434" s="1612"/>
      <c r="W434" s="1612"/>
      <c r="X434" s="1612"/>
      <c r="Y434" s="1612"/>
      <c r="Z434" s="1612"/>
    </row>
    <row r="435" spans="1:26" ht="15.75" customHeight="1">
      <c r="A435" s="1612"/>
      <c r="B435" s="1612"/>
      <c r="C435" s="1612"/>
      <c r="D435" s="1612"/>
      <c r="E435" s="1612"/>
      <c r="F435" s="1664"/>
      <c r="G435" s="1612"/>
      <c r="H435" s="1612"/>
      <c r="I435" s="1612"/>
      <c r="J435" s="1612"/>
      <c r="K435" s="1612"/>
      <c r="L435" s="1612"/>
      <c r="M435" s="1612"/>
      <c r="N435" s="1612"/>
      <c r="O435" s="1612"/>
      <c r="P435" s="1612"/>
      <c r="Q435" s="1612"/>
      <c r="R435" s="1612"/>
      <c r="S435" s="1612"/>
      <c r="T435" s="1612"/>
      <c r="U435" s="1612"/>
      <c r="V435" s="1612"/>
      <c r="W435" s="1612"/>
      <c r="X435" s="1612"/>
      <c r="Y435" s="1612"/>
      <c r="Z435" s="1612"/>
    </row>
    <row r="436" spans="1:26" ht="15.75" customHeight="1">
      <c r="A436" s="1612"/>
      <c r="B436" s="1612"/>
      <c r="C436" s="1612"/>
      <c r="D436" s="1612"/>
      <c r="E436" s="1612"/>
      <c r="F436" s="1664"/>
      <c r="G436" s="1612"/>
      <c r="H436" s="1612"/>
      <c r="I436" s="1612"/>
      <c r="J436" s="1612"/>
      <c r="K436" s="1612"/>
      <c r="L436" s="1612"/>
      <c r="M436" s="1612"/>
      <c r="N436" s="1612"/>
      <c r="O436" s="1612"/>
      <c r="P436" s="1612"/>
      <c r="Q436" s="1612"/>
      <c r="R436" s="1612"/>
      <c r="S436" s="1612"/>
      <c r="T436" s="1612"/>
      <c r="U436" s="1612"/>
      <c r="V436" s="1612"/>
      <c r="W436" s="1612"/>
      <c r="X436" s="1612"/>
      <c r="Y436" s="1612"/>
      <c r="Z436" s="1612"/>
    </row>
    <row r="437" spans="1:26" ht="15.75" customHeight="1">
      <c r="A437" s="1612"/>
      <c r="B437" s="1612"/>
      <c r="C437" s="1612"/>
      <c r="D437" s="1612"/>
      <c r="E437" s="1612"/>
      <c r="F437" s="1664"/>
      <c r="G437" s="1612"/>
      <c r="H437" s="1612"/>
      <c r="I437" s="1612"/>
      <c r="J437" s="1612"/>
      <c r="K437" s="1612"/>
      <c r="L437" s="1612"/>
      <c r="M437" s="1612"/>
      <c r="N437" s="1612"/>
      <c r="O437" s="1612"/>
      <c r="P437" s="1612"/>
      <c r="Q437" s="1612"/>
      <c r="R437" s="1612"/>
      <c r="S437" s="1612"/>
      <c r="T437" s="1612"/>
      <c r="U437" s="1612"/>
      <c r="V437" s="1612"/>
      <c r="W437" s="1612"/>
      <c r="X437" s="1612"/>
      <c r="Y437" s="1612"/>
      <c r="Z437" s="1612"/>
    </row>
    <row r="438" spans="1:26" ht="15.75" customHeight="1">
      <c r="A438" s="1612"/>
      <c r="B438" s="1612"/>
      <c r="C438" s="1612"/>
      <c r="D438" s="1612"/>
      <c r="E438" s="1612"/>
      <c r="F438" s="1664"/>
      <c r="G438" s="1612"/>
      <c r="H438" s="1612"/>
      <c r="I438" s="1612"/>
      <c r="J438" s="1612"/>
      <c r="K438" s="1612"/>
      <c r="L438" s="1612"/>
      <c r="M438" s="1612"/>
      <c r="N438" s="1612"/>
      <c r="O438" s="1612"/>
      <c r="P438" s="1612"/>
      <c r="Q438" s="1612"/>
      <c r="R438" s="1612"/>
      <c r="S438" s="1612"/>
      <c r="T438" s="1612"/>
      <c r="U438" s="1612"/>
      <c r="V438" s="1612"/>
      <c r="W438" s="1612"/>
      <c r="X438" s="1612"/>
      <c r="Y438" s="1612"/>
      <c r="Z438" s="1612"/>
    </row>
    <row r="439" spans="1:26" ht="15.75" customHeight="1">
      <c r="A439" s="1612"/>
      <c r="B439" s="1612"/>
      <c r="C439" s="1612"/>
      <c r="D439" s="1612"/>
      <c r="E439" s="1612"/>
      <c r="F439" s="1664"/>
      <c r="G439" s="1612"/>
      <c r="H439" s="1612"/>
      <c r="I439" s="1612"/>
      <c r="J439" s="1612"/>
      <c r="K439" s="1612"/>
      <c r="L439" s="1612"/>
      <c r="M439" s="1612"/>
      <c r="N439" s="1612"/>
      <c r="O439" s="1612"/>
      <c r="P439" s="1612"/>
      <c r="Q439" s="1612"/>
      <c r="R439" s="1612"/>
      <c r="S439" s="1612"/>
      <c r="T439" s="1612"/>
      <c r="U439" s="1612"/>
      <c r="V439" s="1612"/>
      <c r="W439" s="1612"/>
      <c r="X439" s="1612"/>
      <c r="Y439" s="1612"/>
      <c r="Z439" s="1612"/>
    </row>
    <row r="440" spans="1:26" ht="15.75" customHeight="1">
      <c r="A440" s="1612"/>
      <c r="B440" s="1612"/>
      <c r="C440" s="1612"/>
      <c r="D440" s="1612"/>
      <c r="E440" s="1612"/>
      <c r="F440" s="1664"/>
      <c r="G440" s="1612"/>
      <c r="H440" s="1612"/>
      <c r="I440" s="1612"/>
      <c r="J440" s="1612"/>
      <c r="K440" s="1612"/>
      <c r="L440" s="1612"/>
      <c r="M440" s="1612"/>
      <c r="N440" s="1612"/>
      <c r="O440" s="1612"/>
      <c r="P440" s="1612"/>
      <c r="Q440" s="1612"/>
      <c r="R440" s="1612"/>
      <c r="S440" s="1612"/>
      <c r="T440" s="1612"/>
      <c r="U440" s="1612"/>
      <c r="V440" s="1612"/>
      <c r="W440" s="1612"/>
      <c r="X440" s="1612"/>
      <c r="Y440" s="1612"/>
      <c r="Z440" s="1612"/>
    </row>
    <row r="441" spans="1:26" ht="15.75" customHeight="1">
      <c r="A441" s="1612"/>
      <c r="B441" s="1612"/>
      <c r="C441" s="1612"/>
      <c r="D441" s="1612"/>
      <c r="E441" s="1612"/>
      <c r="F441" s="1664"/>
      <c r="G441" s="1612"/>
      <c r="H441" s="1612"/>
      <c r="I441" s="1612"/>
      <c r="J441" s="1612"/>
      <c r="K441" s="1612"/>
      <c r="L441" s="1612"/>
      <c r="M441" s="1612"/>
      <c r="N441" s="1612"/>
      <c r="O441" s="1612"/>
      <c r="P441" s="1612"/>
      <c r="Q441" s="1612"/>
      <c r="R441" s="1612"/>
      <c r="S441" s="1612"/>
      <c r="T441" s="1612"/>
      <c r="U441" s="1612"/>
      <c r="V441" s="1612"/>
      <c r="W441" s="1612"/>
      <c r="X441" s="1612"/>
      <c r="Y441" s="1612"/>
      <c r="Z441" s="1612"/>
    </row>
    <row r="442" spans="1:26" ht="15.75" customHeight="1">
      <c r="A442" s="1612"/>
      <c r="B442" s="1612"/>
      <c r="C442" s="1612"/>
      <c r="D442" s="1612"/>
      <c r="E442" s="1612"/>
      <c r="F442" s="1664"/>
      <c r="G442" s="1612"/>
      <c r="H442" s="1612"/>
      <c r="I442" s="1612"/>
      <c r="J442" s="1612"/>
      <c r="K442" s="1612"/>
      <c r="L442" s="1612"/>
      <c r="M442" s="1612"/>
      <c r="N442" s="1612"/>
      <c r="O442" s="1612"/>
      <c r="P442" s="1612"/>
      <c r="Q442" s="1612"/>
      <c r="R442" s="1612"/>
      <c r="S442" s="1612"/>
      <c r="T442" s="1612"/>
      <c r="U442" s="1612"/>
      <c r="V442" s="1612"/>
      <c r="W442" s="1612"/>
      <c r="X442" s="1612"/>
      <c r="Y442" s="1612"/>
      <c r="Z442" s="1612"/>
    </row>
    <row r="443" spans="1:26" ht="15.75" customHeight="1">
      <c r="A443" s="1612"/>
      <c r="B443" s="1612"/>
      <c r="C443" s="1612"/>
      <c r="D443" s="1612"/>
      <c r="E443" s="1612"/>
      <c r="F443" s="1664"/>
      <c r="G443" s="1612"/>
      <c r="H443" s="1612"/>
      <c r="I443" s="1612"/>
      <c r="J443" s="1612"/>
      <c r="K443" s="1612"/>
      <c r="L443" s="1612"/>
      <c r="M443" s="1612"/>
      <c r="N443" s="1612"/>
      <c r="O443" s="1612"/>
      <c r="P443" s="1612"/>
      <c r="Q443" s="1612"/>
      <c r="R443" s="1612"/>
      <c r="S443" s="1612"/>
      <c r="T443" s="1612"/>
      <c r="U443" s="1612"/>
      <c r="V443" s="1612"/>
      <c r="W443" s="1612"/>
      <c r="X443" s="1612"/>
      <c r="Y443" s="1612"/>
      <c r="Z443" s="1612"/>
    </row>
    <row r="444" spans="1:26" ht="15.75" customHeight="1">
      <c r="A444" s="1612"/>
      <c r="B444" s="1612"/>
      <c r="C444" s="1612"/>
      <c r="D444" s="1612"/>
      <c r="E444" s="1612"/>
      <c r="F444" s="1664"/>
      <c r="G444" s="1612"/>
      <c r="H444" s="1612"/>
      <c r="I444" s="1612"/>
      <c r="J444" s="1612"/>
      <c r="K444" s="1612"/>
      <c r="L444" s="1612"/>
      <c r="M444" s="1612"/>
      <c r="N444" s="1612"/>
      <c r="O444" s="1612"/>
      <c r="P444" s="1612"/>
      <c r="Q444" s="1612"/>
      <c r="R444" s="1612"/>
      <c r="S444" s="1612"/>
      <c r="T444" s="1612"/>
      <c r="U444" s="1612"/>
      <c r="V444" s="1612"/>
      <c r="W444" s="1612"/>
      <c r="X444" s="1612"/>
      <c r="Y444" s="1612"/>
      <c r="Z444" s="1612"/>
    </row>
    <row r="445" spans="1:26" ht="15.75" customHeight="1">
      <c r="A445" s="1612"/>
      <c r="B445" s="1612"/>
      <c r="C445" s="1612"/>
      <c r="D445" s="1612"/>
      <c r="E445" s="1612"/>
      <c r="F445" s="1664"/>
      <c r="G445" s="1612"/>
      <c r="H445" s="1612"/>
      <c r="I445" s="1612"/>
      <c r="J445" s="1612"/>
      <c r="K445" s="1612"/>
      <c r="L445" s="1612"/>
      <c r="M445" s="1612"/>
      <c r="N445" s="1612"/>
      <c r="O445" s="1612"/>
      <c r="P445" s="1612"/>
      <c r="Q445" s="1612"/>
      <c r="R445" s="1612"/>
      <c r="S445" s="1612"/>
      <c r="T445" s="1612"/>
      <c r="U445" s="1612"/>
      <c r="V445" s="1612"/>
      <c r="W445" s="1612"/>
      <c r="X445" s="1612"/>
      <c r="Y445" s="1612"/>
      <c r="Z445" s="1612"/>
    </row>
    <row r="446" spans="1:26" ht="15.75" customHeight="1">
      <c r="A446" s="1612"/>
      <c r="B446" s="1612"/>
      <c r="C446" s="1612"/>
      <c r="D446" s="1612"/>
      <c r="E446" s="1612"/>
      <c r="F446" s="1664"/>
      <c r="G446" s="1612"/>
      <c r="H446" s="1612"/>
      <c r="I446" s="1612"/>
      <c r="J446" s="1612"/>
      <c r="K446" s="1612"/>
      <c r="L446" s="1612"/>
      <c r="M446" s="1612"/>
      <c r="N446" s="1612"/>
      <c r="O446" s="1612"/>
      <c r="P446" s="1612"/>
      <c r="Q446" s="1612"/>
      <c r="R446" s="1612"/>
      <c r="S446" s="1612"/>
      <c r="T446" s="1612"/>
      <c r="U446" s="1612"/>
      <c r="V446" s="1612"/>
      <c r="W446" s="1612"/>
      <c r="X446" s="1612"/>
      <c r="Y446" s="1612"/>
      <c r="Z446" s="1612"/>
    </row>
    <row r="447" spans="1:26" ht="15.75" customHeight="1">
      <c r="A447" s="1612"/>
      <c r="B447" s="1612"/>
      <c r="C447" s="1612"/>
      <c r="D447" s="1612"/>
      <c r="E447" s="1612"/>
      <c r="F447" s="1664"/>
      <c r="G447" s="1612"/>
      <c r="H447" s="1612"/>
      <c r="I447" s="1612"/>
      <c r="J447" s="1612"/>
      <c r="K447" s="1612"/>
      <c r="L447" s="1612"/>
      <c r="M447" s="1612"/>
      <c r="N447" s="1612"/>
      <c r="O447" s="1612"/>
      <c r="P447" s="1612"/>
      <c r="Q447" s="1612"/>
      <c r="R447" s="1612"/>
      <c r="S447" s="1612"/>
      <c r="T447" s="1612"/>
      <c r="U447" s="1612"/>
      <c r="V447" s="1612"/>
      <c r="W447" s="1612"/>
      <c r="X447" s="1612"/>
      <c r="Y447" s="1612"/>
      <c r="Z447" s="1612"/>
    </row>
    <row r="448" spans="1:26" ht="15.75" customHeight="1">
      <c r="A448" s="1612"/>
      <c r="B448" s="1612"/>
      <c r="C448" s="1612"/>
      <c r="D448" s="1612"/>
      <c r="E448" s="1612"/>
      <c r="F448" s="1664"/>
      <c r="G448" s="1612"/>
      <c r="H448" s="1612"/>
      <c r="I448" s="1612"/>
      <c r="J448" s="1612"/>
      <c r="K448" s="1612"/>
      <c r="L448" s="1612"/>
      <c r="M448" s="1612"/>
      <c r="N448" s="1612"/>
      <c r="O448" s="1612"/>
      <c r="P448" s="1612"/>
      <c r="Q448" s="1612"/>
      <c r="R448" s="1612"/>
      <c r="S448" s="1612"/>
      <c r="T448" s="1612"/>
      <c r="U448" s="1612"/>
      <c r="V448" s="1612"/>
      <c r="W448" s="1612"/>
      <c r="X448" s="1612"/>
      <c r="Y448" s="1612"/>
      <c r="Z448" s="1612"/>
    </row>
    <row r="449" spans="1:26" ht="15.75" customHeight="1">
      <c r="A449" s="1612"/>
      <c r="B449" s="1612"/>
      <c r="C449" s="1612"/>
      <c r="D449" s="1612"/>
      <c r="E449" s="1612"/>
      <c r="F449" s="1664"/>
      <c r="G449" s="1612"/>
      <c r="H449" s="1612"/>
      <c r="I449" s="1612"/>
      <c r="J449" s="1612"/>
      <c r="K449" s="1612"/>
      <c r="L449" s="1612"/>
      <c r="M449" s="1612"/>
      <c r="N449" s="1612"/>
      <c r="O449" s="1612"/>
      <c r="P449" s="1612"/>
      <c r="Q449" s="1612"/>
      <c r="R449" s="1612"/>
      <c r="S449" s="1612"/>
      <c r="T449" s="1612"/>
      <c r="U449" s="1612"/>
      <c r="V449" s="1612"/>
      <c r="W449" s="1612"/>
      <c r="X449" s="1612"/>
      <c r="Y449" s="1612"/>
      <c r="Z449" s="1612"/>
    </row>
    <row r="450" spans="1:26" ht="15.75" customHeight="1">
      <c r="A450" s="1612"/>
      <c r="B450" s="1612"/>
      <c r="C450" s="1612"/>
      <c r="D450" s="1612"/>
      <c r="E450" s="1612"/>
      <c r="F450" s="1664"/>
      <c r="G450" s="1612"/>
      <c r="H450" s="1612"/>
      <c r="I450" s="1612"/>
      <c r="J450" s="1612"/>
      <c r="K450" s="1612"/>
      <c r="L450" s="1612"/>
      <c r="M450" s="1612"/>
      <c r="N450" s="1612"/>
      <c r="O450" s="1612"/>
      <c r="P450" s="1612"/>
      <c r="Q450" s="1612"/>
      <c r="R450" s="1612"/>
      <c r="S450" s="1612"/>
      <c r="T450" s="1612"/>
      <c r="U450" s="1612"/>
      <c r="V450" s="1612"/>
      <c r="W450" s="1612"/>
      <c r="X450" s="1612"/>
      <c r="Y450" s="1612"/>
      <c r="Z450" s="1612"/>
    </row>
    <row r="451" spans="1:26" ht="15.75" customHeight="1">
      <c r="A451" s="1612"/>
      <c r="B451" s="1612"/>
      <c r="C451" s="1612"/>
      <c r="D451" s="1612"/>
      <c r="E451" s="1612"/>
      <c r="F451" s="1664"/>
      <c r="G451" s="1612"/>
      <c r="H451" s="1612"/>
      <c r="I451" s="1612"/>
      <c r="J451" s="1612"/>
      <c r="K451" s="1612"/>
      <c r="L451" s="1612"/>
      <c r="M451" s="1612"/>
      <c r="N451" s="1612"/>
      <c r="O451" s="1612"/>
      <c r="P451" s="1612"/>
      <c r="Q451" s="1612"/>
      <c r="R451" s="1612"/>
      <c r="S451" s="1612"/>
      <c r="T451" s="1612"/>
      <c r="U451" s="1612"/>
      <c r="V451" s="1612"/>
      <c r="W451" s="1612"/>
      <c r="X451" s="1612"/>
      <c r="Y451" s="1612"/>
      <c r="Z451" s="1612"/>
    </row>
    <row r="452" spans="1:26" ht="15.75" customHeight="1">
      <c r="A452" s="1612"/>
      <c r="B452" s="1612"/>
      <c r="C452" s="1612"/>
      <c r="D452" s="1612"/>
      <c r="E452" s="1612"/>
      <c r="F452" s="1664"/>
      <c r="G452" s="1612"/>
      <c r="H452" s="1612"/>
      <c r="I452" s="1612"/>
      <c r="J452" s="1612"/>
      <c r="K452" s="1612"/>
      <c r="L452" s="1612"/>
      <c r="M452" s="1612"/>
      <c r="N452" s="1612"/>
      <c r="O452" s="1612"/>
      <c r="P452" s="1612"/>
      <c r="Q452" s="1612"/>
      <c r="R452" s="1612"/>
      <c r="S452" s="1612"/>
      <c r="T452" s="1612"/>
      <c r="U452" s="1612"/>
      <c r="V452" s="1612"/>
      <c r="W452" s="1612"/>
      <c r="X452" s="1612"/>
      <c r="Y452" s="1612"/>
      <c r="Z452" s="1612"/>
    </row>
    <row r="453" spans="1:26" ht="15.75" customHeight="1">
      <c r="A453" s="1612"/>
      <c r="B453" s="1612"/>
      <c r="C453" s="1612"/>
      <c r="D453" s="1612"/>
      <c r="E453" s="1612"/>
      <c r="F453" s="1664"/>
      <c r="G453" s="1612"/>
      <c r="H453" s="1612"/>
      <c r="I453" s="1612"/>
      <c r="J453" s="1612"/>
      <c r="K453" s="1612"/>
      <c r="L453" s="1612"/>
      <c r="M453" s="1612"/>
      <c r="N453" s="1612"/>
      <c r="O453" s="1612"/>
      <c r="P453" s="1612"/>
      <c r="Q453" s="1612"/>
      <c r="R453" s="1612"/>
      <c r="S453" s="1612"/>
      <c r="T453" s="1612"/>
      <c r="U453" s="1612"/>
      <c r="V453" s="1612"/>
      <c r="W453" s="1612"/>
      <c r="X453" s="1612"/>
      <c r="Y453" s="1612"/>
      <c r="Z453" s="1612"/>
    </row>
    <row r="454" spans="1:26" ht="15.75" customHeight="1">
      <c r="A454" s="1612"/>
      <c r="B454" s="1612"/>
      <c r="C454" s="1612"/>
      <c r="D454" s="1612"/>
      <c r="E454" s="1612"/>
      <c r="F454" s="1664"/>
      <c r="G454" s="1612"/>
      <c r="H454" s="1612"/>
      <c r="I454" s="1612"/>
      <c r="J454" s="1612"/>
      <c r="K454" s="1612"/>
      <c r="L454" s="1612"/>
      <c r="M454" s="1612"/>
      <c r="N454" s="1612"/>
      <c r="O454" s="1612"/>
      <c r="P454" s="1612"/>
      <c r="Q454" s="1612"/>
      <c r="R454" s="1612"/>
      <c r="S454" s="1612"/>
      <c r="T454" s="1612"/>
      <c r="U454" s="1612"/>
      <c r="V454" s="1612"/>
      <c r="W454" s="1612"/>
      <c r="X454" s="1612"/>
      <c r="Y454" s="1612"/>
      <c r="Z454" s="1612"/>
    </row>
    <row r="455" spans="1:26" ht="15.75" customHeight="1">
      <c r="A455" s="1612"/>
      <c r="B455" s="1612"/>
      <c r="C455" s="1612"/>
      <c r="D455" s="1612"/>
      <c r="E455" s="1612"/>
      <c r="F455" s="1664"/>
      <c r="G455" s="1612"/>
      <c r="H455" s="1612"/>
      <c r="I455" s="1612"/>
      <c r="J455" s="1612"/>
      <c r="K455" s="1612"/>
      <c r="L455" s="1612"/>
      <c r="M455" s="1612"/>
      <c r="N455" s="1612"/>
      <c r="O455" s="1612"/>
      <c r="P455" s="1612"/>
      <c r="Q455" s="1612"/>
      <c r="R455" s="1612"/>
      <c r="S455" s="1612"/>
      <c r="T455" s="1612"/>
      <c r="U455" s="1612"/>
      <c r="V455" s="1612"/>
      <c r="W455" s="1612"/>
      <c r="X455" s="1612"/>
      <c r="Y455" s="1612"/>
      <c r="Z455" s="1612"/>
    </row>
    <row r="456" spans="1:26" ht="15.75" customHeight="1">
      <c r="A456" s="1612"/>
      <c r="B456" s="1612"/>
      <c r="C456" s="1612"/>
      <c r="D456" s="1612"/>
      <c r="E456" s="1612"/>
      <c r="F456" s="1664"/>
      <c r="G456" s="1612"/>
      <c r="H456" s="1612"/>
      <c r="I456" s="1612"/>
      <c r="J456" s="1612"/>
      <c r="K456" s="1612"/>
      <c r="L456" s="1612"/>
      <c r="M456" s="1612"/>
      <c r="N456" s="1612"/>
      <c r="O456" s="1612"/>
      <c r="P456" s="1612"/>
      <c r="Q456" s="1612"/>
      <c r="R456" s="1612"/>
      <c r="S456" s="1612"/>
      <c r="T456" s="1612"/>
      <c r="U456" s="1612"/>
      <c r="V456" s="1612"/>
      <c r="W456" s="1612"/>
      <c r="X456" s="1612"/>
      <c r="Y456" s="1612"/>
      <c r="Z456" s="1612"/>
    </row>
    <row r="457" spans="1:26" ht="15.75" customHeight="1">
      <c r="A457" s="1612"/>
      <c r="B457" s="1612"/>
      <c r="C457" s="1612"/>
      <c r="D457" s="1612"/>
      <c r="E457" s="1612"/>
      <c r="F457" s="1664"/>
      <c r="G457" s="1612"/>
      <c r="H457" s="1612"/>
      <c r="I457" s="1612"/>
      <c r="J457" s="1612"/>
      <c r="K457" s="1612"/>
      <c r="L457" s="1612"/>
      <c r="M457" s="1612"/>
      <c r="N457" s="1612"/>
      <c r="O457" s="1612"/>
      <c r="P457" s="1612"/>
      <c r="Q457" s="1612"/>
      <c r="R457" s="1612"/>
      <c r="S457" s="1612"/>
      <c r="T457" s="1612"/>
      <c r="U457" s="1612"/>
      <c r="V457" s="1612"/>
      <c r="W457" s="1612"/>
      <c r="X457" s="1612"/>
      <c r="Y457" s="1612"/>
      <c r="Z457" s="1612"/>
    </row>
    <row r="458" spans="1:26" ht="15.75" customHeight="1">
      <c r="A458" s="1612"/>
      <c r="B458" s="1612"/>
      <c r="C458" s="1612"/>
      <c r="D458" s="1612"/>
      <c r="E458" s="1612"/>
      <c r="F458" s="1664"/>
      <c r="G458" s="1612"/>
      <c r="H458" s="1612"/>
      <c r="I458" s="1612"/>
      <c r="J458" s="1612"/>
      <c r="K458" s="1612"/>
      <c r="L458" s="1612"/>
      <c r="M458" s="1612"/>
      <c r="N458" s="1612"/>
      <c r="O458" s="1612"/>
      <c r="P458" s="1612"/>
      <c r="Q458" s="1612"/>
      <c r="R458" s="1612"/>
      <c r="S458" s="1612"/>
      <c r="T458" s="1612"/>
      <c r="U458" s="1612"/>
      <c r="V458" s="1612"/>
      <c r="W458" s="1612"/>
      <c r="X458" s="1612"/>
      <c r="Y458" s="1612"/>
      <c r="Z458" s="1612"/>
    </row>
    <row r="459" spans="1:26" ht="15.75" customHeight="1">
      <c r="A459" s="1612"/>
      <c r="B459" s="1612"/>
      <c r="C459" s="1612"/>
      <c r="D459" s="1612"/>
      <c r="E459" s="1612"/>
      <c r="F459" s="1664"/>
      <c r="G459" s="1612"/>
      <c r="H459" s="1612"/>
      <c r="I459" s="1612"/>
      <c r="J459" s="1612"/>
      <c r="K459" s="1612"/>
      <c r="L459" s="1612"/>
      <c r="M459" s="1612"/>
      <c r="N459" s="1612"/>
      <c r="O459" s="1612"/>
      <c r="P459" s="1612"/>
      <c r="Q459" s="1612"/>
      <c r="R459" s="1612"/>
      <c r="S459" s="1612"/>
      <c r="T459" s="1612"/>
      <c r="U459" s="1612"/>
      <c r="V459" s="1612"/>
      <c r="W459" s="1612"/>
      <c r="X459" s="1612"/>
      <c r="Y459" s="1612"/>
      <c r="Z459" s="1612"/>
    </row>
    <row r="460" spans="1:26" ht="15.75" customHeight="1">
      <c r="A460" s="1612"/>
      <c r="B460" s="1612"/>
      <c r="C460" s="1612"/>
      <c r="D460" s="1612"/>
      <c r="E460" s="1612"/>
      <c r="F460" s="1664"/>
      <c r="G460" s="1612"/>
      <c r="H460" s="1612"/>
      <c r="I460" s="1612"/>
      <c r="J460" s="1612"/>
      <c r="K460" s="1612"/>
      <c r="L460" s="1612"/>
      <c r="M460" s="1612"/>
      <c r="N460" s="1612"/>
      <c r="O460" s="1612"/>
      <c r="P460" s="1612"/>
      <c r="Q460" s="1612"/>
      <c r="R460" s="1612"/>
      <c r="S460" s="1612"/>
      <c r="T460" s="1612"/>
      <c r="U460" s="1612"/>
      <c r="V460" s="1612"/>
      <c r="W460" s="1612"/>
      <c r="X460" s="1612"/>
      <c r="Y460" s="1612"/>
      <c r="Z460" s="1612"/>
    </row>
    <row r="461" spans="1:26" ht="15.75" customHeight="1">
      <c r="A461" s="1612"/>
      <c r="B461" s="1612"/>
      <c r="C461" s="1612"/>
      <c r="D461" s="1612"/>
      <c r="E461" s="1612"/>
      <c r="F461" s="1664"/>
      <c r="G461" s="1612"/>
      <c r="H461" s="1612"/>
      <c r="I461" s="1612"/>
      <c r="J461" s="1612"/>
      <c r="K461" s="1612"/>
      <c r="L461" s="1612"/>
      <c r="M461" s="1612"/>
      <c r="N461" s="1612"/>
      <c r="O461" s="1612"/>
      <c r="P461" s="1612"/>
      <c r="Q461" s="1612"/>
      <c r="R461" s="1612"/>
      <c r="S461" s="1612"/>
      <c r="T461" s="1612"/>
      <c r="U461" s="1612"/>
      <c r="V461" s="1612"/>
      <c r="W461" s="1612"/>
      <c r="X461" s="1612"/>
      <c r="Y461" s="1612"/>
      <c r="Z461" s="1612"/>
    </row>
    <row r="462" spans="1:26" ht="15.75" customHeight="1">
      <c r="A462" s="1612"/>
      <c r="B462" s="1612"/>
      <c r="C462" s="1612"/>
      <c r="D462" s="1612"/>
      <c r="E462" s="1612"/>
      <c r="F462" s="1664"/>
      <c r="G462" s="1612"/>
      <c r="H462" s="1612"/>
      <c r="I462" s="1612"/>
      <c r="J462" s="1612"/>
      <c r="K462" s="1612"/>
      <c r="L462" s="1612"/>
      <c r="M462" s="1612"/>
      <c r="N462" s="1612"/>
      <c r="O462" s="1612"/>
      <c r="P462" s="1612"/>
      <c r="Q462" s="1612"/>
      <c r="R462" s="1612"/>
      <c r="S462" s="1612"/>
      <c r="T462" s="1612"/>
      <c r="U462" s="1612"/>
      <c r="V462" s="1612"/>
      <c r="W462" s="1612"/>
      <c r="X462" s="1612"/>
      <c r="Y462" s="1612"/>
      <c r="Z462" s="1612"/>
    </row>
    <row r="463" spans="1:26" ht="15.75" customHeight="1">
      <c r="A463" s="1612"/>
      <c r="B463" s="1612"/>
      <c r="C463" s="1612"/>
      <c r="D463" s="1612"/>
      <c r="E463" s="1612"/>
      <c r="F463" s="1664"/>
      <c r="G463" s="1612"/>
      <c r="H463" s="1612"/>
      <c r="I463" s="1612"/>
      <c r="J463" s="1612"/>
      <c r="K463" s="1612"/>
      <c r="L463" s="1612"/>
      <c r="M463" s="1612"/>
      <c r="N463" s="1612"/>
      <c r="O463" s="1612"/>
      <c r="P463" s="1612"/>
      <c r="Q463" s="1612"/>
      <c r="R463" s="1612"/>
      <c r="S463" s="1612"/>
      <c r="T463" s="1612"/>
      <c r="U463" s="1612"/>
      <c r="V463" s="1612"/>
      <c r="W463" s="1612"/>
      <c r="X463" s="1612"/>
      <c r="Y463" s="1612"/>
      <c r="Z463" s="1612"/>
    </row>
    <row r="464" spans="1:26" ht="15.75" customHeight="1">
      <c r="A464" s="1612"/>
      <c r="B464" s="1612"/>
      <c r="C464" s="1612"/>
      <c r="D464" s="1612"/>
      <c r="E464" s="1612"/>
      <c r="F464" s="1664"/>
      <c r="G464" s="1612"/>
      <c r="H464" s="1612"/>
      <c r="I464" s="1612"/>
      <c r="J464" s="1612"/>
      <c r="K464" s="1612"/>
      <c r="L464" s="1612"/>
      <c r="M464" s="1612"/>
      <c r="N464" s="1612"/>
      <c r="O464" s="1612"/>
      <c r="P464" s="1612"/>
      <c r="Q464" s="1612"/>
      <c r="R464" s="1612"/>
      <c r="S464" s="1612"/>
      <c r="T464" s="1612"/>
      <c r="U464" s="1612"/>
      <c r="V464" s="1612"/>
      <c r="W464" s="1612"/>
      <c r="X464" s="1612"/>
      <c r="Y464" s="1612"/>
      <c r="Z464" s="1612"/>
    </row>
    <row r="465" spans="1:26" ht="15.75" customHeight="1">
      <c r="A465" s="1612"/>
      <c r="B465" s="1612"/>
      <c r="C465" s="1612"/>
      <c r="D465" s="1612"/>
      <c r="E465" s="1612"/>
      <c r="F465" s="1664"/>
      <c r="G465" s="1612"/>
      <c r="H465" s="1612"/>
      <c r="I465" s="1612"/>
      <c r="J465" s="1612"/>
      <c r="K465" s="1612"/>
      <c r="L465" s="1612"/>
      <c r="M465" s="1612"/>
      <c r="N465" s="1612"/>
      <c r="O465" s="1612"/>
      <c r="P465" s="1612"/>
      <c r="Q465" s="1612"/>
      <c r="R465" s="1612"/>
      <c r="S465" s="1612"/>
      <c r="T465" s="1612"/>
      <c r="U465" s="1612"/>
      <c r="V465" s="1612"/>
      <c r="W465" s="1612"/>
      <c r="X465" s="1612"/>
      <c r="Y465" s="1612"/>
      <c r="Z465" s="1612"/>
    </row>
    <row r="466" spans="1:26" ht="15.75" customHeight="1">
      <c r="A466" s="1612"/>
      <c r="B466" s="1612"/>
      <c r="C466" s="1612"/>
      <c r="D466" s="1612"/>
      <c r="E466" s="1612"/>
      <c r="F466" s="1664"/>
      <c r="G466" s="1612"/>
      <c r="H466" s="1612"/>
      <c r="I466" s="1612"/>
      <c r="J466" s="1612"/>
      <c r="K466" s="1612"/>
      <c r="L466" s="1612"/>
      <c r="M466" s="1612"/>
      <c r="N466" s="1612"/>
      <c r="O466" s="1612"/>
      <c r="P466" s="1612"/>
      <c r="Q466" s="1612"/>
      <c r="R466" s="1612"/>
      <c r="S466" s="1612"/>
      <c r="T466" s="1612"/>
      <c r="U466" s="1612"/>
      <c r="V466" s="1612"/>
      <c r="W466" s="1612"/>
      <c r="X466" s="1612"/>
      <c r="Y466" s="1612"/>
      <c r="Z466" s="1612"/>
    </row>
    <row r="467" spans="1:26" ht="15.75" customHeight="1">
      <c r="A467" s="1612"/>
      <c r="B467" s="1612"/>
      <c r="C467" s="1612"/>
      <c r="D467" s="1612"/>
      <c r="E467" s="1612"/>
      <c r="F467" s="1664"/>
      <c r="G467" s="1612"/>
      <c r="H467" s="1612"/>
      <c r="I467" s="1612"/>
      <c r="J467" s="1612"/>
      <c r="K467" s="1612"/>
      <c r="L467" s="1612"/>
      <c r="M467" s="1612"/>
      <c r="N467" s="1612"/>
      <c r="O467" s="1612"/>
      <c r="P467" s="1612"/>
      <c r="Q467" s="1612"/>
      <c r="R467" s="1612"/>
      <c r="S467" s="1612"/>
      <c r="T467" s="1612"/>
      <c r="U467" s="1612"/>
      <c r="V467" s="1612"/>
      <c r="W467" s="1612"/>
      <c r="X467" s="1612"/>
      <c r="Y467" s="1612"/>
      <c r="Z467" s="1612"/>
    </row>
    <row r="468" spans="1:26" ht="15.75" customHeight="1">
      <c r="A468" s="1612"/>
      <c r="B468" s="1612"/>
      <c r="C468" s="1612"/>
      <c r="D468" s="1612"/>
      <c r="E468" s="1612"/>
      <c r="F468" s="1664"/>
      <c r="G468" s="1612"/>
      <c r="H468" s="1612"/>
      <c r="I468" s="1612"/>
      <c r="J468" s="1612"/>
      <c r="K468" s="1612"/>
      <c r="L468" s="1612"/>
      <c r="M468" s="1612"/>
      <c r="N468" s="1612"/>
      <c r="O468" s="1612"/>
      <c r="P468" s="1612"/>
      <c r="Q468" s="1612"/>
      <c r="R468" s="1612"/>
      <c r="S468" s="1612"/>
      <c r="T468" s="1612"/>
      <c r="U468" s="1612"/>
      <c r="V468" s="1612"/>
      <c r="W468" s="1612"/>
      <c r="X468" s="1612"/>
      <c r="Y468" s="1612"/>
      <c r="Z468" s="1612"/>
    </row>
    <row r="469" spans="1:26" ht="15.75" customHeight="1">
      <c r="A469" s="1612"/>
      <c r="B469" s="1612"/>
      <c r="C469" s="1612"/>
      <c r="D469" s="1612"/>
      <c r="E469" s="1612"/>
      <c r="F469" s="1664"/>
      <c r="G469" s="1612"/>
      <c r="H469" s="1612"/>
      <c r="I469" s="1612"/>
      <c r="J469" s="1612"/>
      <c r="K469" s="1612"/>
      <c r="L469" s="1612"/>
      <c r="M469" s="1612"/>
      <c r="N469" s="1612"/>
      <c r="O469" s="1612"/>
      <c r="P469" s="1612"/>
      <c r="Q469" s="1612"/>
      <c r="R469" s="1612"/>
      <c r="S469" s="1612"/>
      <c r="T469" s="1612"/>
      <c r="U469" s="1612"/>
      <c r="V469" s="1612"/>
      <c r="W469" s="1612"/>
      <c r="X469" s="1612"/>
      <c r="Y469" s="1612"/>
      <c r="Z469" s="1612"/>
    </row>
    <row r="470" spans="1:26" ht="15.75" customHeight="1">
      <c r="A470" s="1612"/>
      <c r="B470" s="1612"/>
      <c r="C470" s="1612"/>
      <c r="D470" s="1612"/>
      <c r="E470" s="1612"/>
      <c r="F470" s="1664"/>
      <c r="G470" s="1612"/>
      <c r="H470" s="1612"/>
      <c r="I470" s="1612"/>
      <c r="J470" s="1612"/>
      <c r="K470" s="1612"/>
      <c r="L470" s="1612"/>
      <c r="M470" s="1612"/>
      <c r="N470" s="1612"/>
      <c r="O470" s="1612"/>
      <c r="P470" s="1612"/>
      <c r="Q470" s="1612"/>
      <c r="R470" s="1612"/>
      <c r="S470" s="1612"/>
      <c r="T470" s="1612"/>
      <c r="U470" s="1612"/>
      <c r="V470" s="1612"/>
      <c r="W470" s="1612"/>
      <c r="X470" s="1612"/>
      <c r="Y470" s="1612"/>
      <c r="Z470" s="1612"/>
    </row>
    <row r="471" spans="1:26" ht="15.75" customHeight="1">
      <c r="A471" s="1612"/>
      <c r="B471" s="1612"/>
      <c r="C471" s="1612"/>
      <c r="D471" s="1612"/>
      <c r="E471" s="1612"/>
      <c r="F471" s="1664"/>
      <c r="G471" s="1612"/>
      <c r="H471" s="1612"/>
      <c r="I471" s="1612"/>
      <c r="J471" s="1612"/>
      <c r="K471" s="1612"/>
      <c r="L471" s="1612"/>
      <c r="M471" s="1612"/>
      <c r="N471" s="1612"/>
      <c r="O471" s="1612"/>
      <c r="P471" s="1612"/>
      <c r="Q471" s="1612"/>
      <c r="R471" s="1612"/>
      <c r="S471" s="1612"/>
      <c r="T471" s="1612"/>
      <c r="U471" s="1612"/>
      <c r="V471" s="1612"/>
      <c r="W471" s="1612"/>
      <c r="X471" s="1612"/>
      <c r="Y471" s="1612"/>
      <c r="Z471" s="1612"/>
    </row>
    <row r="472" spans="1:26" ht="15.75" customHeight="1">
      <c r="A472" s="1612"/>
      <c r="B472" s="1612"/>
      <c r="C472" s="1612"/>
      <c r="D472" s="1612"/>
      <c r="E472" s="1612"/>
      <c r="F472" s="1664"/>
      <c r="G472" s="1612"/>
      <c r="H472" s="1612"/>
      <c r="I472" s="1612"/>
      <c r="J472" s="1612"/>
      <c r="K472" s="1612"/>
      <c r="L472" s="1612"/>
      <c r="M472" s="1612"/>
      <c r="N472" s="1612"/>
      <c r="O472" s="1612"/>
      <c r="P472" s="1612"/>
      <c r="Q472" s="1612"/>
      <c r="R472" s="1612"/>
      <c r="S472" s="1612"/>
      <c r="T472" s="1612"/>
      <c r="U472" s="1612"/>
      <c r="V472" s="1612"/>
      <c r="W472" s="1612"/>
      <c r="X472" s="1612"/>
      <c r="Y472" s="1612"/>
      <c r="Z472" s="1612"/>
    </row>
    <row r="473" spans="1:26" ht="15.75" customHeight="1">
      <c r="A473" s="1612"/>
      <c r="B473" s="1612"/>
      <c r="C473" s="1612"/>
      <c r="D473" s="1612"/>
      <c r="E473" s="1612"/>
      <c r="F473" s="1664"/>
      <c r="G473" s="1612"/>
      <c r="H473" s="1612"/>
      <c r="I473" s="1612"/>
      <c r="J473" s="1612"/>
      <c r="K473" s="1612"/>
      <c r="L473" s="1612"/>
      <c r="M473" s="1612"/>
      <c r="N473" s="1612"/>
      <c r="O473" s="1612"/>
      <c r="P473" s="1612"/>
      <c r="Q473" s="1612"/>
      <c r="R473" s="1612"/>
      <c r="S473" s="1612"/>
      <c r="T473" s="1612"/>
      <c r="U473" s="1612"/>
      <c r="V473" s="1612"/>
      <c r="W473" s="1612"/>
      <c r="X473" s="1612"/>
      <c r="Y473" s="1612"/>
      <c r="Z473" s="1612"/>
    </row>
    <row r="474" spans="1:26" ht="15.75" customHeight="1">
      <c r="A474" s="1612"/>
      <c r="B474" s="1612"/>
      <c r="C474" s="1612"/>
      <c r="D474" s="1612"/>
      <c r="E474" s="1612"/>
      <c r="F474" s="1664"/>
      <c r="G474" s="1612"/>
      <c r="H474" s="1612"/>
      <c r="I474" s="1612"/>
      <c r="J474" s="1612"/>
      <c r="K474" s="1612"/>
      <c r="L474" s="1612"/>
      <c r="M474" s="1612"/>
      <c r="N474" s="1612"/>
      <c r="O474" s="1612"/>
      <c r="P474" s="1612"/>
      <c r="Q474" s="1612"/>
      <c r="R474" s="1612"/>
      <c r="S474" s="1612"/>
      <c r="T474" s="1612"/>
      <c r="U474" s="1612"/>
      <c r="V474" s="1612"/>
      <c r="W474" s="1612"/>
      <c r="X474" s="1612"/>
      <c r="Y474" s="1612"/>
      <c r="Z474" s="1612"/>
    </row>
    <row r="475" spans="1:26" ht="15.75" customHeight="1">
      <c r="A475" s="1612"/>
      <c r="B475" s="1612"/>
      <c r="C475" s="1612"/>
      <c r="D475" s="1612"/>
      <c r="E475" s="1612"/>
      <c r="F475" s="1664"/>
      <c r="G475" s="1612"/>
      <c r="H475" s="1612"/>
      <c r="I475" s="1612"/>
      <c r="J475" s="1612"/>
      <c r="K475" s="1612"/>
      <c r="L475" s="1612"/>
      <c r="M475" s="1612"/>
      <c r="N475" s="1612"/>
      <c r="O475" s="1612"/>
      <c r="P475" s="1612"/>
      <c r="Q475" s="1612"/>
      <c r="R475" s="1612"/>
      <c r="S475" s="1612"/>
      <c r="T475" s="1612"/>
      <c r="U475" s="1612"/>
      <c r="V475" s="1612"/>
      <c r="W475" s="1612"/>
      <c r="X475" s="1612"/>
      <c r="Y475" s="1612"/>
      <c r="Z475" s="1612"/>
    </row>
    <row r="476" spans="1:26" ht="15.75" customHeight="1">
      <c r="A476" s="1612"/>
      <c r="B476" s="1612"/>
      <c r="C476" s="1612"/>
      <c r="D476" s="1612"/>
      <c r="E476" s="1612"/>
      <c r="F476" s="1664"/>
      <c r="G476" s="1612"/>
      <c r="H476" s="1612"/>
      <c r="I476" s="1612"/>
      <c r="J476" s="1612"/>
      <c r="K476" s="1612"/>
      <c r="L476" s="1612"/>
      <c r="M476" s="1612"/>
      <c r="N476" s="1612"/>
      <c r="O476" s="1612"/>
      <c r="P476" s="1612"/>
      <c r="Q476" s="1612"/>
      <c r="R476" s="1612"/>
      <c r="S476" s="1612"/>
      <c r="T476" s="1612"/>
      <c r="U476" s="1612"/>
      <c r="V476" s="1612"/>
      <c r="W476" s="1612"/>
      <c r="X476" s="1612"/>
      <c r="Y476" s="1612"/>
      <c r="Z476" s="1612"/>
    </row>
    <row r="477" spans="1:26" ht="15.75" customHeight="1">
      <c r="A477" s="1612"/>
      <c r="B477" s="1612"/>
      <c r="C477" s="1612"/>
      <c r="D477" s="1612"/>
      <c r="E477" s="1612"/>
      <c r="F477" s="1664"/>
      <c r="G477" s="1612"/>
      <c r="H477" s="1612"/>
      <c r="I477" s="1612"/>
      <c r="J477" s="1612"/>
      <c r="K477" s="1612"/>
      <c r="L477" s="1612"/>
      <c r="M477" s="1612"/>
      <c r="N477" s="1612"/>
      <c r="O477" s="1612"/>
      <c r="P477" s="1612"/>
      <c r="Q477" s="1612"/>
      <c r="R477" s="1612"/>
      <c r="S477" s="1612"/>
      <c r="T477" s="1612"/>
      <c r="U477" s="1612"/>
      <c r="V477" s="1612"/>
      <c r="W477" s="1612"/>
      <c r="X477" s="1612"/>
      <c r="Y477" s="1612"/>
      <c r="Z477" s="1612"/>
    </row>
    <row r="478" spans="1:26" ht="15.75" customHeight="1">
      <c r="A478" s="1612"/>
      <c r="B478" s="1612"/>
      <c r="C478" s="1612"/>
      <c r="D478" s="1612"/>
      <c r="E478" s="1612"/>
      <c r="F478" s="1664"/>
      <c r="G478" s="1612"/>
      <c r="H478" s="1612"/>
      <c r="I478" s="1612"/>
      <c r="J478" s="1612"/>
      <c r="K478" s="1612"/>
      <c r="L478" s="1612"/>
      <c r="M478" s="1612"/>
      <c r="N478" s="1612"/>
      <c r="O478" s="1612"/>
      <c r="P478" s="1612"/>
      <c r="Q478" s="1612"/>
      <c r="R478" s="1612"/>
      <c r="S478" s="1612"/>
      <c r="T478" s="1612"/>
      <c r="U478" s="1612"/>
      <c r="V478" s="1612"/>
      <c r="W478" s="1612"/>
      <c r="X478" s="1612"/>
      <c r="Y478" s="1612"/>
      <c r="Z478" s="1612"/>
    </row>
    <row r="479" spans="1:26" ht="15.75" customHeight="1">
      <c r="A479" s="1612"/>
      <c r="B479" s="1612"/>
      <c r="C479" s="1612"/>
      <c r="D479" s="1612"/>
      <c r="E479" s="1612"/>
      <c r="F479" s="1664"/>
      <c r="G479" s="1612"/>
      <c r="H479" s="1612"/>
      <c r="I479" s="1612"/>
      <c r="J479" s="1612"/>
      <c r="K479" s="1612"/>
      <c r="L479" s="1612"/>
      <c r="M479" s="1612"/>
      <c r="N479" s="1612"/>
      <c r="O479" s="1612"/>
      <c r="P479" s="1612"/>
      <c r="Q479" s="1612"/>
      <c r="R479" s="1612"/>
      <c r="S479" s="1612"/>
      <c r="T479" s="1612"/>
      <c r="U479" s="1612"/>
      <c r="V479" s="1612"/>
      <c r="W479" s="1612"/>
      <c r="X479" s="1612"/>
      <c r="Y479" s="1612"/>
      <c r="Z479" s="1612"/>
    </row>
    <row r="480" spans="1:26" ht="15.75" customHeight="1">
      <c r="A480" s="1612"/>
      <c r="B480" s="1612"/>
      <c r="C480" s="1612"/>
      <c r="D480" s="1612"/>
      <c r="E480" s="1612"/>
      <c r="F480" s="1664"/>
      <c r="G480" s="1612"/>
      <c r="H480" s="1612"/>
      <c r="I480" s="1612"/>
      <c r="J480" s="1612"/>
      <c r="K480" s="1612"/>
      <c r="L480" s="1612"/>
      <c r="M480" s="1612"/>
      <c r="N480" s="1612"/>
      <c r="O480" s="1612"/>
      <c r="P480" s="1612"/>
      <c r="Q480" s="1612"/>
      <c r="R480" s="1612"/>
      <c r="S480" s="1612"/>
      <c r="T480" s="1612"/>
      <c r="U480" s="1612"/>
      <c r="V480" s="1612"/>
      <c r="W480" s="1612"/>
      <c r="X480" s="1612"/>
      <c r="Y480" s="1612"/>
      <c r="Z480" s="1612"/>
    </row>
    <row r="481" spans="1:26" ht="15.75" customHeight="1">
      <c r="A481" s="1612"/>
      <c r="B481" s="1612"/>
      <c r="C481" s="1612"/>
      <c r="D481" s="1612"/>
      <c r="E481" s="1612"/>
      <c r="F481" s="1664"/>
      <c r="G481" s="1612"/>
      <c r="H481" s="1612"/>
      <c r="I481" s="1612"/>
      <c r="J481" s="1612"/>
      <c r="K481" s="1612"/>
      <c r="L481" s="1612"/>
      <c r="M481" s="1612"/>
      <c r="N481" s="1612"/>
      <c r="O481" s="1612"/>
      <c r="P481" s="1612"/>
      <c r="Q481" s="1612"/>
      <c r="R481" s="1612"/>
      <c r="S481" s="1612"/>
      <c r="T481" s="1612"/>
      <c r="U481" s="1612"/>
      <c r="V481" s="1612"/>
      <c r="W481" s="1612"/>
      <c r="X481" s="1612"/>
      <c r="Y481" s="1612"/>
      <c r="Z481" s="1612"/>
    </row>
    <row r="482" spans="1:26" ht="15.75" customHeight="1">
      <c r="A482" s="1612"/>
      <c r="B482" s="1612"/>
      <c r="C482" s="1612"/>
      <c r="D482" s="1612"/>
      <c r="E482" s="1612"/>
      <c r="F482" s="1664"/>
      <c r="G482" s="1612"/>
      <c r="H482" s="1612"/>
      <c r="I482" s="1612"/>
      <c r="J482" s="1612"/>
      <c r="K482" s="1612"/>
      <c r="L482" s="1612"/>
      <c r="M482" s="1612"/>
      <c r="N482" s="1612"/>
      <c r="O482" s="1612"/>
      <c r="P482" s="1612"/>
      <c r="Q482" s="1612"/>
      <c r="R482" s="1612"/>
      <c r="S482" s="1612"/>
      <c r="T482" s="1612"/>
      <c r="U482" s="1612"/>
      <c r="V482" s="1612"/>
      <c r="W482" s="1612"/>
      <c r="X482" s="1612"/>
      <c r="Y482" s="1612"/>
      <c r="Z482" s="1612"/>
    </row>
    <row r="483" spans="1:26" ht="15.75" customHeight="1">
      <c r="A483" s="1612"/>
      <c r="B483" s="1612"/>
      <c r="C483" s="1612"/>
      <c r="D483" s="1612"/>
      <c r="E483" s="1612"/>
      <c r="F483" s="1664"/>
      <c r="G483" s="1612"/>
      <c r="H483" s="1612"/>
      <c r="I483" s="1612"/>
      <c r="J483" s="1612"/>
      <c r="K483" s="1612"/>
      <c r="L483" s="1612"/>
      <c r="M483" s="1612"/>
      <c r="N483" s="1612"/>
      <c r="O483" s="1612"/>
      <c r="P483" s="1612"/>
      <c r="Q483" s="1612"/>
      <c r="R483" s="1612"/>
      <c r="S483" s="1612"/>
      <c r="T483" s="1612"/>
      <c r="U483" s="1612"/>
      <c r="V483" s="1612"/>
      <c r="W483" s="1612"/>
      <c r="X483" s="1612"/>
      <c r="Y483" s="1612"/>
      <c r="Z483" s="1612"/>
    </row>
    <row r="484" spans="1:26" ht="15.75" customHeight="1">
      <c r="A484" s="1612"/>
      <c r="B484" s="1612"/>
      <c r="C484" s="1612"/>
      <c r="D484" s="1612"/>
      <c r="E484" s="1612"/>
      <c r="F484" s="1664"/>
      <c r="G484" s="1612"/>
      <c r="H484" s="1612"/>
      <c r="I484" s="1612"/>
      <c r="J484" s="1612"/>
      <c r="K484" s="1612"/>
      <c r="L484" s="1612"/>
      <c r="M484" s="1612"/>
      <c r="N484" s="1612"/>
      <c r="O484" s="1612"/>
      <c r="P484" s="1612"/>
      <c r="Q484" s="1612"/>
      <c r="R484" s="1612"/>
      <c r="S484" s="1612"/>
      <c r="T484" s="1612"/>
      <c r="U484" s="1612"/>
      <c r="V484" s="1612"/>
      <c r="W484" s="1612"/>
      <c r="X484" s="1612"/>
      <c r="Y484" s="1612"/>
      <c r="Z484" s="1612"/>
    </row>
    <row r="485" spans="1:26" ht="15.75" customHeight="1">
      <c r="A485" s="1612"/>
      <c r="B485" s="1612"/>
      <c r="C485" s="1612"/>
      <c r="D485" s="1612"/>
      <c r="E485" s="1612"/>
      <c r="F485" s="1664"/>
      <c r="G485" s="1612"/>
      <c r="H485" s="1612"/>
      <c r="I485" s="1612"/>
      <c r="J485" s="1612"/>
      <c r="K485" s="1612"/>
      <c r="L485" s="1612"/>
      <c r="M485" s="1612"/>
      <c r="N485" s="1612"/>
      <c r="O485" s="1612"/>
      <c r="P485" s="1612"/>
      <c r="Q485" s="1612"/>
      <c r="R485" s="1612"/>
      <c r="S485" s="1612"/>
      <c r="T485" s="1612"/>
      <c r="U485" s="1612"/>
      <c r="V485" s="1612"/>
      <c r="W485" s="1612"/>
      <c r="X485" s="1612"/>
      <c r="Y485" s="1612"/>
      <c r="Z485" s="1612"/>
    </row>
    <row r="486" spans="1:26" ht="15.75" customHeight="1">
      <c r="A486" s="1612"/>
      <c r="B486" s="1612"/>
      <c r="C486" s="1612"/>
      <c r="D486" s="1612"/>
      <c r="E486" s="1612"/>
      <c r="F486" s="1664"/>
      <c r="G486" s="1612"/>
      <c r="H486" s="1612"/>
      <c r="I486" s="1612"/>
      <c r="J486" s="1612"/>
      <c r="K486" s="1612"/>
      <c r="L486" s="1612"/>
      <c r="M486" s="1612"/>
      <c r="N486" s="1612"/>
      <c r="O486" s="1612"/>
      <c r="P486" s="1612"/>
      <c r="Q486" s="1612"/>
      <c r="R486" s="1612"/>
      <c r="S486" s="1612"/>
      <c r="T486" s="1612"/>
      <c r="U486" s="1612"/>
      <c r="V486" s="1612"/>
      <c r="W486" s="1612"/>
      <c r="X486" s="1612"/>
      <c r="Y486" s="1612"/>
      <c r="Z486" s="1612"/>
    </row>
    <row r="487" spans="1:26" ht="15.75" customHeight="1">
      <c r="A487" s="1612"/>
      <c r="B487" s="1612"/>
      <c r="C487" s="1612"/>
      <c r="D487" s="1612"/>
      <c r="E487" s="1612"/>
      <c r="F487" s="1664"/>
      <c r="G487" s="1612"/>
      <c r="H487" s="1612"/>
      <c r="I487" s="1612"/>
      <c r="J487" s="1612"/>
      <c r="K487" s="1612"/>
      <c r="L487" s="1612"/>
      <c r="M487" s="1612"/>
      <c r="N487" s="1612"/>
      <c r="O487" s="1612"/>
      <c r="P487" s="1612"/>
      <c r="Q487" s="1612"/>
      <c r="R487" s="1612"/>
      <c r="S487" s="1612"/>
      <c r="T487" s="1612"/>
      <c r="U487" s="1612"/>
      <c r="V487" s="1612"/>
      <c r="W487" s="1612"/>
      <c r="X487" s="1612"/>
      <c r="Y487" s="1612"/>
      <c r="Z487" s="1612"/>
    </row>
    <row r="488" spans="1:26" ht="15.75" customHeight="1">
      <c r="A488" s="1612"/>
      <c r="B488" s="1612"/>
      <c r="C488" s="1612"/>
      <c r="D488" s="1612"/>
      <c r="E488" s="1612"/>
      <c r="F488" s="1664"/>
      <c r="G488" s="1612"/>
      <c r="H488" s="1612"/>
      <c r="I488" s="1612"/>
      <c r="J488" s="1612"/>
      <c r="K488" s="1612"/>
      <c r="L488" s="1612"/>
      <c r="M488" s="1612"/>
      <c r="N488" s="1612"/>
      <c r="O488" s="1612"/>
      <c r="P488" s="1612"/>
      <c r="Q488" s="1612"/>
      <c r="R488" s="1612"/>
      <c r="S488" s="1612"/>
      <c r="T488" s="1612"/>
      <c r="U488" s="1612"/>
      <c r="V488" s="1612"/>
      <c r="W488" s="1612"/>
      <c r="X488" s="1612"/>
      <c r="Y488" s="1612"/>
      <c r="Z488" s="1612"/>
    </row>
    <row r="489" spans="1:26" ht="15.75" customHeight="1">
      <c r="A489" s="1612"/>
      <c r="B489" s="1612"/>
      <c r="C489" s="1612"/>
      <c r="D489" s="1612"/>
      <c r="E489" s="1612"/>
      <c r="F489" s="1664"/>
      <c r="G489" s="1612"/>
      <c r="H489" s="1612"/>
      <c r="I489" s="1612"/>
      <c r="J489" s="1612"/>
      <c r="K489" s="1612"/>
      <c r="L489" s="1612"/>
      <c r="M489" s="1612"/>
      <c r="N489" s="1612"/>
      <c r="O489" s="1612"/>
      <c r="P489" s="1612"/>
      <c r="Q489" s="1612"/>
      <c r="R489" s="1612"/>
      <c r="S489" s="1612"/>
      <c r="T489" s="1612"/>
      <c r="U489" s="1612"/>
      <c r="V489" s="1612"/>
      <c r="W489" s="1612"/>
      <c r="X489" s="1612"/>
      <c r="Y489" s="1612"/>
      <c r="Z489" s="1612"/>
    </row>
    <row r="490" spans="1:26" ht="15.75" customHeight="1">
      <c r="A490" s="1612"/>
      <c r="B490" s="1612"/>
      <c r="C490" s="1612"/>
      <c r="D490" s="1612"/>
      <c r="E490" s="1612"/>
      <c r="F490" s="1664"/>
      <c r="G490" s="1612"/>
      <c r="H490" s="1612"/>
      <c r="I490" s="1612"/>
      <c r="J490" s="1612"/>
      <c r="K490" s="1612"/>
      <c r="L490" s="1612"/>
      <c r="M490" s="1612"/>
      <c r="N490" s="1612"/>
      <c r="O490" s="1612"/>
      <c r="P490" s="1612"/>
      <c r="Q490" s="1612"/>
      <c r="R490" s="1612"/>
      <c r="S490" s="1612"/>
      <c r="T490" s="1612"/>
      <c r="U490" s="1612"/>
      <c r="V490" s="1612"/>
      <c r="W490" s="1612"/>
      <c r="X490" s="1612"/>
      <c r="Y490" s="1612"/>
      <c r="Z490" s="1612"/>
    </row>
    <row r="491" spans="1:26" ht="15.75" customHeight="1">
      <c r="A491" s="1612"/>
      <c r="B491" s="1612"/>
      <c r="C491" s="1612"/>
      <c r="D491" s="1612"/>
      <c r="E491" s="1612"/>
      <c r="F491" s="1664"/>
      <c r="G491" s="1612"/>
      <c r="H491" s="1612"/>
      <c r="I491" s="1612"/>
      <c r="J491" s="1612"/>
      <c r="K491" s="1612"/>
      <c r="L491" s="1612"/>
      <c r="M491" s="1612"/>
      <c r="N491" s="1612"/>
      <c r="O491" s="1612"/>
      <c r="P491" s="1612"/>
      <c r="Q491" s="1612"/>
      <c r="R491" s="1612"/>
      <c r="S491" s="1612"/>
      <c r="T491" s="1612"/>
      <c r="U491" s="1612"/>
      <c r="V491" s="1612"/>
      <c r="W491" s="1612"/>
      <c r="X491" s="1612"/>
      <c r="Y491" s="1612"/>
      <c r="Z491" s="1612"/>
    </row>
    <row r="492" spans="1:26" ht="15.75" customHeight="1">
      <c r="A492" s="1612"/>
      <c r="B492" s="1612"/>
      <c r="C492" s="1612"/>
      <c r="D492" s="1612"/>
      <c r="E492" s="1612"/>
      <c r="F492" s="1664"/>
      <c r="G492" s="1612"/>
      <c r="H492" s="1612"/>
      <c r="I492" s="1612"/>
      <c r="J492" s="1612"/>
      <c r="K492" s="1612"/>
      <c r="L492" s="1612"/>
      <c r="M492" s="1612"/>
      <c r="N492" s="1612"/>
      <c r="O492" s="1612"/>
      <c r="P492" s="1612"/>
      <c r="Q492" s="1612"/>
      <c r="R492" s="1612"/>
      <c r="S492" s="1612"/>
      <c r="T492" s="1612"/>
      <c r="U492" s="1612"/>
      <c r="V492" s="1612"/>
      <c r="W492" s="1612"/>
      <c r="X492" s="1612"/>
      <c r="Y492" s="1612"/>
      <c r="Z492" s="1612"/>
    </row>
    <row r="493" spans="1:26" ht="15.75" customHeight="1">
      <c r="A493" s="1612"/>
      <c r="B493" s="1612"/>
      <c r="C493" s="1612"/>
      <c r="D493" s="1612"/>
      <c r="E493" s="1612"/>
      <c r="F493" s="1664"/>
      <c r="G493" s="1612"/>
      <c r="H493" s="1612"/>
      <c r="I493" s="1612"/>
      <c r="J493" s="1612"/>
      <c r="K493" s="1612"/>
      <c r="L493" s="1612"/>
      <c r="M493" s="1612"/>
      <c r="N493" s="1612"/>
      <c r="O493" s="1612"/>
      <c r="P493" s="1612"/>
      <c r="Q493" s="1612"/>
      <c r="R493" s="1612"/>
      <c r="S493" s="1612"/>
      <c r="T493" s="1612"/>
      <c r="U493" s="1612"/>
      <c r="V493" s="1612"/>
      <c r="W493" s="1612"/>
      <c r="X493" s="1612"/>
      <c r="Y493" s="1612"/>
      <c r="Z493" s="1612"/>
    </row>
    <row r="494" spans="1:26" ht="15.75" customHeight="1">
      <c r="A494" s="1612"/>
      <c r="B494" s="1612"/>
      <c r="C494" s="1612"/>
      <c r="D494" s="1612"/>
      <c r="E494" s="1612"/>
      <c r="F494" s="1664"/>
      <c r="G494" s="1612"/>
      <c r="H494" s="1612"/>
      <c r="I494" s="1612"/>
      <c r="J494" s="1612"/>
      <c r="K494" s="1612"/>
      <c r="L494" s="1612"/>
      <c r="M494" s="1612"/>
      <c r="N494" s="1612"/>
      <c r="O494" s="1612"/>
      <c r="P494" s="1612"/>
      <c r="Q494" s="1612"/>
      <c r="R494" s="1612"/>
      <c r="S494" s="1612"/>
      <c r="T494" s="1612"/>
      <c r="U494" s="1612"/>
      <c r="V494" s="1612"/>
      <c r="W494" s="1612"/>
      <c r="X494" s="1612"/>
      <c r="Y494" s="1612"/>
      <c r="Z494" s="1612"/>
    </row>
    <row r="495" spans="1:26" ht="15.75" customHeight="1">
      <c r="A495" s="1612"/>
      <c r="B495" s="1612"/>
      <c r="C495" s="1612"/>
      <c r="D495" s="1612"/>
      <c r="E495" s="1612"/>
      <c r="F495" s="1664"/>
      <c r="G495" s="1612"/>
      <c r="H495" s="1612"/>
      <c r="I495" s="1612"/>
      <c r="J495" s="1612"/>
      <c r="K495" s="1612"/>
      <c r="L495" s="1612"/>
      <c r="M495" s="1612"/>
      <c r="N495" s="1612"/>
      <c r="O495" s="1612"/>
      <c r="P495" s="1612"/>
      <c r="Q495" s="1612"/>
      <c r="R495" s="1612"/>
      <c r="S495" s="1612"/>
      <c r="T495" s="1612"/>
      <c r="U495" s="1612"/>
      <c r="V495" s="1612"/>
      <c r="W495" s="1612"/>
      <c r="X495" s="1612"/>
      <c r="Y495" s="1612"/>
      <c r="Z495" s="1612"/>
    </row>
    <row r="496" spans="1:26" ht="15.75" customHeight="1">
      <c r="A496" s="1612"/>
      <c r="B496" s="1612"/>
      <c r="C496" s="1612"/>
      <c r="D496" s="1612"/>
      <c r="E496" s="1612"/>
      <c r="F496" s="1664"/>
      <c r="G496" s="1612"/>
      <c r="H496" s="1612"/>
      <c r="I496" s="1612"/>
      <c r="J496" s="1612"/>
      <c r="K496" s="1612"/>
      <c r="L496" s="1612"/>
      <c r="M496" s="1612"/>
      <c r="N496" s="1612"/>
      <c r="O496" s="1612"/>
      <c r="P496" s="1612"/>
      <c r="Q496" s="1612"/>
      <c r="R496" s="1612"/>
      <c r="S496" s="1612"/>
      <c r="T496" s="1612"/>
      <c r="U496" s="1612"/>
      <c r="V496" s="1612"/>
      <c r="W496" s="1612"/>
      <c r="X496" s="1612"/>
      <c r="Y496" s="1612"/>
      <c r="Z496" s="1612"/>
    </row>
    <row r="497" spans="1:26" ht="15.75" customHeight="1">
      <c r="A497" s="1612"/>
      <c r="B497" s="1612"/>
      <c r="C497" s="1612"/>
      <c r="D497" s="1612"/>
      <c r="E497" s="1612"/>
      <c r="F497" s="1664"/>
      <c r="G497" s="1612"/>
      <c r="H497" s="1612"/>
      <c r="I497" s="1612"/>
      <c r="J497" s="1612"/>
      <c r="K497" s="1612"/>
      <c r="L497" s="1612"/>
      <c r="M497" s="1612"/>
      <c r="N497" s="1612"/>
      <c r="O497" s="1612"/>
      <c r="P497" s="1612"/>
      <c r="Q497" s="1612"/>
      <c r="R497" s="1612"/>
      <c r="S497" s="1612"/>
      <c r="T497" s="1612"/>
      <c r="U497" s="1612"/>
      <c r="V497" s="1612"/>
      <c r="W497" s="1612"/>
      <c r="X497" s="1612"/>
      <c r="Y497" s="1612"/>
      <c r="Z497" s="1612"/>
    </row>
    <row r="498" spans="1:26" ht="15.75" customHeight="1">
      <c r="A498" s="1612"/>
      <c r="B498" s="1612"/>
      <c r="C498" s="1612"/>
      <c r="D498" s="1612"/>
      <c r="E498" s="1612"/>
      <c r="F498" s="1664"/>
      <c r="G498" s="1612"/>
      <c r="H498" s="1612"/>
      <c r="I498" s="1612"/>
      <c r="J498" s="1612"/>
      <c r="K498" s="1612"/>
      <c r="L498" s="1612"/>
      <c r="M498" s="1612"/>
      <c r="N498" s="1612"/>
      <c r="O498" s="1612"/>
      <c r="P498" s="1612"/>
      <c r="Q498" s="1612"/>
      <c r="R498" s="1612"/>
      <c r="S498" s="1612"/>
      <c r="T498" s="1612"/>
      <c r="U498" s="1612"/>
      <c r="V498" s="1612"/>
      <c r="W498" s="1612"/>
      <c r="X498" s="1612"/>
      <c r="Y498" s="1612"/>
      <c r="Z498" s="1612"/>
    </row>
    <row r="499" spans="1:26" ht="15.75" customHeight="1">
      <c r="A499" s="1612"/>
      <c r="B499" s="1612"/>
      <c r="C499" s="1612"/>
      <c r="D499" s="1612"/>
      <c r="E499" s="1612"/>
      <c r="F499" s="1664"/>
      <c r="G499" s="1612"/>
      <c r="H499" s="1612"/>
      <c r="I499" s="1612"/>
      <c r="J499" s="1612"/>
      <c r="K499" s="1612"/>
      <c r="L499" s="1612"/>
      <c r="M499" s="1612"/>
      <c r="N499" s="1612"/>
      <c r="O499" s="1612"/>
      <c r="P499" s="1612"/>
      <c r="Q499" s="1612"/>
      <c r="R499" s="1612"/>
      <c r="S499" s="1612"/>
      <c r="T499" s="1612"/>
      <c r="U499" s="1612"/>
      <c r="V499" s="1612"/>
      <c r="W499" s="1612"/>
      <c r="X499" s="1612"/>
      <c r="Y499" s="1612"/>
      <c r="Z499" s="1612"/>
    </row>
    <row r="500" spans="1:26" ht="15.75" customHeight="1">
      <c r="A500" s="1612"/>
      <c r="B500" s="1612"/>
      <c r="C500" s="1612"/>
      <c r="D500" s="1612"/>
      <c r="E500" s="1612"/>
      <c r="F500" s="1664"/>
      <c r="G500" s="1612"/>
      <c r="H500" s="1612"/>
      <c r="I500" s="1612"/>
      <c r="J500" s="1612"/>
      <c r="K500" s="1612"/>
      <c r="L500" s="1612"/>
      <c r="M500" s="1612"/>
      <c r="N500" s="1612"/>
      <c r="O500" s="1612"/>
      <c r="P500" s="1612"/>
      <c r="Q500" s="1612"/>
      <c r="R500" s="1612"/>
      <c r="S500" s="1612"/>
      <c r="T500" s="1612"/>
      <c r="U500" s="1612"/>
      <c r="V500" s="1612"/>
      <c r="W500" s="1612"/>
      <c r="X500" s="1612"/>
      <c r="Y500" s="1612"/>
      <c r="Z500" s="1612"/>
    </row>
    <row r="501" spans="1:26" ht="15.75" customHeight="1">
      <c r="A501" s="1612"/>
      <c r="B501" s="1612"/>
      <c r="C501" s="1612"/>
      <c r="D501" s="1612"/>
      <c r="E501" s="1612"/>
      <c r="F501" s="1664"/>
      <c r="G501" s="1612"/>
      <c r="H501" s="1612"/>
      <c r="I501" s="1612"/>
      <c r="J501" s="1612"/>
      <c r="K501" s="1612"/>
      <c r="L501" s="1612"/>
      <c r="M501" s="1612"/>
      <c r="N501" s="1612"/>
      <c r="O501" s="1612"/>
      <c r="P501" s="1612"/>
      <c r="Q501" s="1612"/>
      <c r="R501" s="1612"/>
      <c r="S501" s="1612"/>
      <c r="T501" s="1612"/>
      <c r="U501" s="1612"/>
      <c r="V501" s="1612"/>
      <c r="W501" s="1612"/>
      <c r="X501" s="1612"/>
      <c r="Y501" s="1612"/>
      <c r="Z501" s="1612"/>
    </row>
    <row r="502" spans="1:26" ht="15.75" customHeight="1">
      <c r="A502" s="1612"/>
      <c r="B502" s="1612"/>
      <c r="C502" s="1612"/>
      <c r="D502" s="1612"/>
      <c r="E502" s="1612"/>
      <c r="F502" s="1664"/>
      <c r="G502" s="1612"/>
      <c r="H502" s="1612"/>
      <c r="I502" s="1612"/>
      <c r="J502" s="1612"/>
      <c r="K502" s="1612"/>
      <c r="L502" s="1612"/>
      <c r="M502" s="1612"/>
      <c r="N502" s="1612"/>
      <c r="O502" s="1612"/>
      <c r="P502" s="1612"/>
      <c r="Q502" s="1612"/>
      <c r="R502" s="1612"/>
      <c r="S502" s="1612"/>
      <c r="T502" s="1612"/>
      <c r="U502" s="1612"/>
      <c r="V502" s="1612"/>
      <c r="W502" s="1612"/>
      <c r="X502" s="1612"/>
      <c r="Y502" s="1612"/>
      <c r="Z502" s="1612"/>
    </row>
    <row r="503" spans="1:26" ht="15.75" customHeight="1">
      <c r="A503" s="1612"/>
      <c r="B503" s="1612"/>
      <c r="C503" s="1612"/>
      <c r="D503" s="1612"/>
      <c r="E503" s="1612"/>
      <c r="F503" s="1664"/>
      <c r="G503" s="1612"/>
      <c r="H503" s="1612"/>
      <c r="I503" s="1612"/>
      <c r="J503" s="1612"/>
      <c r="K503" s="1612"/>
      <c r="L503" s="1612"/>
      <c r="M503" s="1612"/>
      <c r="N503" s="1612"/>
      <c r="O503" s="1612"/>
      <c r="P503" s="1612"/>
      <c r="Q503" s="1612"/>
      <c r="R503" s="1612"/>
      <c r="S503" s="1612"/>
      <c r="T503" s="1612"/>
      <c r="U503" s="1612"/>
      <c r="V503" s="1612"/>
      <c r="W503" s="1612"/>
      <c r="X503" s="1612"/>
      <c r="Y503" s="1612"/>
      <c r="Z503" s="1612"/>
    </row>
    <row r="504" spans="1:26" ht="15.75" customHeight="1">
      <c r="A504" s="1612"/>
      <c r="B504" s="1612"/>
      <c r="C504" s="1612"/>
      <c r="D504" s="1612"/>
      <c r="E504" s="1612"/>
      <c r="F504" s="1664"/>
      <c r="G504" s="1612"/>
      <c r="H504" s="1612"/>
      <c r="I504" s="1612"/>
      <c r="J504" s="1612"/>
      <c r="K504" s="1612"/>
      <c r="L504" s="1612"/>
      <c r="M504" s="1612"/>
      <c r="N504" s="1612"/>
      <c r="O504" s="1612"/>
      <c r="P504" s="1612"/>
      <c r="Q504" s="1612"/>
      <c r="R504" s="1612"/>
      <c r="S504" s="1612"/>
      <c r="T504" s="1612"/>
      <c r="U504" s="1612"/>
      <c r="V504" s="1612"/>
      <c r="W504" s="1612"/>
      <c r="X504" s="1612"/>
      <c r="Y504" s="1612"/>
      <c r="Z504" s="1612"/>
    </row>
    <row r="505" spans="1:26" ht="15.75" customHeight="1">
      <c r="A505" s="1612"/>
      <c r="B505" s="1612"/>
      <c r="C505" s="1612"/>
      <c r="D505" s="1612"/>
      <c r="E505" s="1612"/>
      <c r="F505" s="1664"/>
      <c r="G505" s="1612"/>
      <c r="H505" s="1612"/>
      <c r="I505" s="1612"/>
      <c r="J505" s="1612"/>
      <c r="K505" s="1612"/>
      <c r="L505" s="1612"/>
      <c r="M505" s="1612"/>
      <c r="N505" s="1612"/>
      <c r="O505" s="1612"/>
      <c r="P505" s="1612"/>
      <c r="Q505" s="1612"/>
      <c r="R505" s="1612"/>
      <c r="S505" s="1612"/>
      <c r="T505" s="1612"/>
      <c r="U505" s="1612"/>
      <c r="V505" s="1612"/>
      <c r="W505" s="1612"/>
      <c r="X505" s="1612"/>
      <c r="Y505" s="1612"/>
      <c r="Z505" s="1612"/>
    </row>
    <row r="506" spans="1:26" ht="15.75" customHeight="1">
      <c r="A506" s="1612"/>
      <c r="B506" s="1612"/>
      <c r="C506" s="1612"/>
      <c r="D506" s="1612"/>
      <c r="E506" s="1612"/>
      <c r="F506" s="1664"/>
      <c r="G506" s="1612"/>
      <c r="H506" s="1612"/>
      <c r="I506" s="1612"/>
      <c r="J506" s="1612"/>
      <c r="K506" s="1612"/>
      <c r="L506" s="1612"/>
      <c r="M506" s="1612"/>
      <c r="N506" s="1612"/>
      <c r="O506" s="1612"/>
      <c r="P506" s="1612"/>
      <c r="Q506" s="1612"/>
      <c r="R506" s="1612"/>
      <c r="S506" s="1612"/>
      <c r="T506" s="1612"/>
      <c r="U506" s="1612"/>
      <c r="V506" s="1612"/>
      <c r="W506" s="1612"/>
      <c r="X506" s="1612"/>
      <c r="Y506" s="1612"/>
      <c r="Z506" s="1612"/>
    </row>
    <row r="507" spans="1:26" ht="15.75" customHeight="1">
      <c r="A507" s="1612"/>
      <c r="B507" s="1612"/>
      <c r="C507" s="1612"/>
      <c r="D507" s="1612"/>
      <c r="E507" s="1612"/>
      <c r="F507" s="1664"/>
      <c r="G507" s="1612"/>
      <c r="H507" s="1612"/>
      <c r="I507" s="1612"/>
      <c r="J507" s="1612"/>
      <c r="K507" s="1612"/>
      <c r="L507" s="1612"/>
      <c r="M507" s="1612"/>
      <c r="N507" s="1612"/>
      <c r="O507" s="1612"/>
      <c r="P507" s="1612"/>
      <c r="Q507" s="1612"/>
      <c r="R507" s="1612"/>
      <c r="S507" s="1612"/>
      <c r="T507" s="1612"/>
      <c r="U507" s="1612"/>
      <c r="V507" s="1612"/>
      <c r="W507" s="1612"/>
      <c r="X507" s="1612"/>
      <c r="Y507" s="1612"/>
      <c r="Z507" s="1612"/>
    </row>
    <row r="508" spans="1:26" ht="15.75" customHeight="1">
      <c r="A508" s="1612"/>
      <c r="B508" s="1612"/>
      <c r="C508" s="1612"/>
      <c r="D508" s="1612"/>
      <c r="E508" s="1612"/>
      <c r="F508" s="1664"/>
      <c r="G508" s="1612"/>
      <c r="H508" s="1612"/>
      <c r="I508" s="1612"/>
      <c r="J508" s="1612"/>
      <c r="K508" s="1612"/>
      <c r="L508" s="1612"/>
      <c r="M508" s="1612"/>
      <c r="N508" s="1612"/>
      <c r="O508" s="1612"/>
      <c r="P508" s="1612"/>
      <c r="Q508" s="1612"/>
      <c r="R508" s="1612"/>
      <c r="S508" s="1612"/>
      <c r="T508" s="1612"/>
      <c r="U508" s="1612"/>
      <c r="V508" s="1612"/>
      <c r="W508" s="1612"/>
      <c r="X508" s="1612"/>
      <c r="Y508" s="1612"/>
      <c r="Z508" s="1612"/>
    </row>
    <row r="509" spans="1:26" ht="15.75" customHeight="1">
      <c r="A509" s="1612"/>
      <c r="B509" s="1612"/>
      <c r="C509" s="1612"/>
      <c r="D509" s="1612"/>
      <c r="E509" s="1612"/>
      <c r="F509" s="1664"/>
      <c r="G509" s="1612"/>
      <c r="H509" s="1612"/>
      <c r="I509" s="1612"/>
      <c r="J509" s="1612"/>
      <c r="K509" s="1612"/>
      <c r="L509" s="1612"/>
      <c r="M509" s="1612"/>
      <c r="N509" s="1612"/>
      <c r="O509" s="1612"/>
      <c r="P509" s="1612"/>
      <c r="Q509" s="1612"/>
      <c r="R509" s="1612"/>
      <c r="S509" s="1612"/>
      <c r="T509" s="1612"/>
      <c r="U509" s="1612"/>
      <c r="V509" s="1612"/>
      <c r="W509" s="1612"/>
      <c r="X509" s="1612"/>
      <c r="Y509" s="1612"/>
      <c r="Z509" s="1612"/>
    </row>
    <row r="510" spans="1:26" ht="15.75" customHeight="1">
      <c r="A510" s="1612"/>
      <c r="B510" s="1612"/>
      <c r="C510" s="1612"/>
      <c r="D510" s="1612"/>
      <c r="E510" s="1612"/>
      <c r="F510" s="1664"/>
      <c r="G510" s="1612"/>
      <c r="H510" s="1612"/>
      <c r="I510" s="1612"/>
      <c r="J510" s="1612"/>
      <c r="K510" s="1612"/>
      <c r="L510" s="1612"/>
      <c r="M510" s="1612"/>
      <c r="N510" s="1612"/>
      <c r="O510" s="1612"/>
      <c r="P510" s="1612"/>
      <c r="Q510" s="1612"/>
      <c r="R510" s="1612"/>
      <c r="S510" s="1612"/>
      <c r="T510" s="1612"/>
      <c r="U510" s="1612"/>
      <c r="V510" s="1612"/>
      <c r="W510" s="1612"/>
      <c r="X510" s="1612"/>
      <c r="Y510" s="1612"/>
      <c r="Z510" s="1612"/>
    </row>
    <row r="511" spans="1:26" ht="15.75" customHeight="1">
      <c r="A511" s="1612"/>
      <c r="B511" s="1612"/>
      <c r="C511" s="1612"/>
      <c r="D511" s="1612"/>
      <c r="E511" s="1612"/>
      <c r="F511" s="1664"/>
      <c r="G511" s="1612"/>
      <c r="H511" s="1612"/>
      <c r="I511" s="1612"/>
      <c r="J511" s="1612"/>
      <c r="K511" s="1612"/>
      <c r="L511" s="1612"/>
      <c r="M511" s="1612"/>
      <c r="N511" s="1612"/>
      <c r="O511" s="1612"/>
      <c r="P511" s="1612"/>
      <c r="Q511" s="1612"/>
      <c r="R511" s="1612"/>
      <c r="S511" s="1612"/>
      <c r="T511" s="1612"/>
      <c r="U511" s="1612"/>
      <c r="V511" s="1612"/>
      <c r="W511" s="1612"/>
      <c r="X511" s="1612"/>
      <c r="Y511" s="1612"/>
      <c r="Z511" s="1612"/>
    </row>
    <row r="512" spans="1:26" ht="15.75" customHeight="1">
      <c r="A512" s="1612"/>
      <c r="B512" s="1612"/>
      <c r="C512" s="1612"/>
      <c r="D512" s="1612"/>
      <c r="E512" s="1612"/>
      <c r="F512" s="1664"/>
      <c r="G512" s="1612"/>
      <c r="H512" s="1612"/>
      <c r="I512" s="1612"/>
      <c r="J512" s="1612"/>
      <c r="K512" s="1612"/>
      <c r="L512" s="1612"/>
      <c r="M512" s="1612"/>
      <c r="N512" s="1612"/>
      <c r="O512" s="1612"/>
      <c r="P512" s="1612"/>
      <c r="Q512" s="1612"/>
      <c r="R512" s="1612"/>
      <c r="S512" s="1612"/>
      <c r="T512" s="1612"/>
      <c r="U512" s="1612"/>
      <c r="V512" s="1612"/>
      <c r="W512" s="1612"/>
      <c r="X512" s="1612"/>
      <c r="Y512" s="1612"/>
      <c r="Z512" s="1612"/>
    </row>
    <row r="513" spans="1:26" ht="15.75" customHeight="1">
      <c r="A513" s="1612"/>
      <c r="B513" s="1612"/>
      <c r="C513" s="1612"/>
      <c r="D513" s="1612"/>
      <c r="E513" s="1612"/>
      <c r="F513" s="1664"/>
      <c r="G513" s="1612"/>
      <c r="H513" s="1612"/>
      <c r="I513" s="1612"/>
      <c r="J513" s="1612"/>
      <c r="K513" s="1612"/>
      <c r="L513" s="1612"/>
      <c r="M513" s="1612"/>
      <c r="N513" s="1612"/>
      <c r="O513" s="1612"/>
      <c r="P513" s="1612"/>
      <c r="Q513" s="1612"/>
      <c r="R513" s="1612"/>
      <c r="S513" s="1612"/>
      <c r="T513" s="1612"/>
      <c r="U513" s="1612"/>
      <c r="V513" s="1612"/>
      <c r="W513" s="1612"/>
      <c r="X513" s="1612"/>
      <c r="Y513" s="1612"/>
      <c r="Z513" s="1612"/>
    </row>
    <row r="514" spans="1:26" ht="15.75" customHeight="1">
      <c r="A514" s="1612"/>
      <c r="B514" s="1612"/>
      <c r="C514" s="1612"/>
      <c r="D514" s="1612"/>
      <c r="E514" s="1612"/>
      <c r="F514" s="1664"/>
      <c r="G514" s="1612"/>
      <c r="H514" s="1612"/>
      <c r="I514" s="1612"/>
      <c r="J514" s="1612"/>
      <c r="K514" s="1612"/>
      <c r="L514" s="1612"/>
      <c r="M514" s="1612"/>
      <c r="N514" s="1612"/>
      <c r="O514" s="1612"/>
      <c r="P514" s="1612"/>
      <c r="Q514" s="1612"/>
      <c r="R514" s="1612"/>
      <c r="S514" s="1612"/>
      <c r="T514" s="1612"/>
      <c r="U514" s="1612"/>
      <c r="V514" s="1612"/>
      <c r="W514" s="1612"/>
      <c r="X514" s="1612"/>
      <c r="Y514" s="1612"/>
      <c r="Z514" s="1612"/>
    </row>
    <row r="515" spans="1:26" ht="15.75" customHeight="1">
      <c r="A515" s="1612"/>
      <c r="B515" s="1612"/>
      <c r="C515" s="1612"/>
      <c r="D515" s="1612"/>
      <c r="E515" s="1612"/>
      <c r="F515" s="1664"/>
      <c r="G515" s="1612"/>
      <c r="H515" s="1612"/>
      <c r="I515" s="1612"/>
      <c r="J515" s="1612"/>
      <c r="K515" s="1612"/>
      <c r="L515" s="1612"/>
      <c r="M515" s="1612"/>
      <c r="N515" s="1612"/>
      <c r="O515" s="1612"/>
      <c r="P515" s="1612"/>
      <c r="Q515" s="1612"/>
      <c r="R515" s="1612"/>
      <c r="S515" s="1612"/>
      <c r="T515" s="1612"/>
      <c r="U515" s="1612"/>
      <c r="V515" s="1612"/>
      <c r="W515" s="1612"/>
      <c r="X515" s="1612"/>
      <c r="Y515" s="1612"/>
      <c r="Z515" s="1612"/>
    </row>
    <row r="516" spans="1:26" ht="15.75" customHeight="1">
      <c r="A516" s="1612"/>
      <c r="B516" s="1612"/>
      <c r="C516" s="1612"/>
      <c r="D516" s="1612"/>
      <c r="E516" s="1612"/>
      <c r="F516" s="1664"/>
      <c r="G516" s="1612"/>
      <c r="H516" s="1612"/>
      <c r="I516" s="1612"/>
      <c r="J516" s="1612"/>
      <c r="K516" s="1612"/>
      <c r="L516" s="1612"/>
      <c r="M516" s="1612"/>
      <c r="N516" s="1612"/>
      <c r="O516" s="1612"/>
      <c r="P516" s="1612"/>
      <c r="Q516" s="1612"/>
      <c r="R516" s="1612"/>
      <c r="S516" s="1612"/>
      <c r="T516" s="1612"/>
      <c r="U516" s="1612"/>
      <c r="V516" s="1612"/>
      <c r="W516" s="1612"/>
      <c r="X516" s="1612"/>
      <c r="Y516" s="1612"/>
      <c r="Z516" s="1612"/>
    </row>
    <row r="517" spans="1:26" ht="15.75" customHeight="1">
      <c r="A517" s="1612"/>
      <c r="B517" s="1612"/>
      <c r="C517" s="1612"/>
      <c r="D517" s="1612"/>
      <c r="E517" s="1612"/>
      <c r="F517" s="1664"/>
      <c r="G517" s="1612"/>
      <c r="H517" s="1612"/>
      <c r="I517" s="1612"/>
      <c r="J517" s="1612"/>
      <c r="K517" s="1612"/>
      <c r="L517" s="1612"/>
      <c r="M517" s="1612"/>
      <c r="N517" s="1612"/>
      <c r="O517" s="1612"/>
      <c r="P517" s="1612"/>
      <c r="Q517" s="1612"/>
      <c r="R517" s="1612"/>
      <c r="S517" s="1612"/>
      <c r="T517" s="1612"/>
      <c r="U517" s="1612"/>
      <c r="V517" s="1612"/>
      <c r="W517" s="1612"/>
      <c r="X517" s="1612"/>
      <c r="Y517" s="1612"/>
      <c r="Z517" s="1612"/>
    </row>
    <row r="518" spans="1:26" ht="15.75" customHeight="1">
      <c r="A518" s="1612"/>
      <c r="B518" s="1612"/>
      <c r="C518" s="1612"/>
      <c r="D518" s="1612"/>
      <c r="E518" s="1612"/>
      <c r="F518" s="1664"/>
      <c r="G518" s="1612"/>
      <c r="H518" s="1612"/>
      <c r="I518" s="1612"/>
      <c r="J518" s="1612"/>
      <c r="K518" s="1612"/>
      <c r="L518" s="1612"/>
      <c r="M518" s="1612"/>
      <c r="N518" s="1612"/>
      <c r="O518" s="1612"/>
      <c r="P518" s="1612"/>
      <c r="Q518" s="1612"/>
      <c r="R518" s="1612"/>
      <c r="S518" s="1612"/>
      <c r="T518" s="1612"/>
      <c r="U518" s="1612"/>
      <c r="V518" s="1612"/>
      <c r="W518" s="1612"/>
      <c r="X518" s="1612"/>
      <c r="Y518" s="1612"/>
      <c r="Z518" s="1612"/>
    </row>
    <row r="519" spans="1:26" ht="15.75" customHeight="1">
      <c r="A519" s="1612"/>
      <c r="B519" s="1612"/>
      <c r="C519" s="1612"/>
      <c r="D519" s="1612"/>
      <c r="E519" s="1612"/>
      <c r="F519" s="1664"/>
      <c r="G519" s="1612"/>
      <c r="H519" s="1612"/>
      <c r="I519" s="1612"/>
      <c r="J519" s="1612"/>
      <c r="K519" s="1612"/>
      <c r="L519" s="1612"/>
      <c r="M519" s="1612"/>
      <c r="N519" s="1612"/>
      <c r="O519" s="1612"/>
      <c r="P519" s="1612"/>
      <c r="Q519" s="1612"/>
      <c r="R519" s="1612"/>
      <c r="S519" s="1612"/>
      <c r="T519" s="1612"/>
      <c r="U519" s="1612"/>
      <c r="V519" s="1612"/>
      <c r="W519" s="1612"/>
      <c r="X519" s="1612"/>
      <c r="Y519" s="1612"/>
      <c r="Z519" s="1612"/>
    </row>
    <row r="520" spans="1:26" ht="15.75" customHeight="1">
      <c r="A520" s="1612"/>
      <c r="B520" s="1612"/>
      <c r="C520" s="1612"/>
      <c r="D520" s="1612"/>
      <c r="E520" s="1612"/>
      <c r="F520" s="1664"/>
      <c r="G520" s="1612"/>
      <c r="H520" s="1612"/>
      <c r="I520" s="1612"/>
      <c r="J520" s="1612"/>
      <c r="K520" s="1612"/>
      <c r="L520" s="1612"/>
      <c r="M520" s="1612"/>
      <c r="N520" s="1612"/>
      <c r="O520" s="1612"/>
      <c r="P520" s="1612"/>
      <c r="Q520" s="1612"/>
      <c r="R520" s="1612"/>
      <c r="S520" s="1612"/>
      <c r="T520" s="1612"/>
      <c r="U520" s="1612"/>
      <c r="V520" s="1612"/>
      <c r="W520" s="1612"/>
      <c r="X520" s="1612"/>
      <c r="Y520" s="1612"/>
      <c r="Z520" s="1612"/>
    </row>
    <row r="521" spans="1:26" ht="15.75" customHeight="1">
      <c r="A521" s="1612"/>
      <c r="B521" s="1612"/>
      <c r="C521" s="1612"/>
      <c r="D521" s="1612"/>
      <c r="E521" s="1612"/>
      <c r="F521" s="1664"/>
      <c r="G521" s="1612"/>
      <c r="H521" s="1612"/>
      <c r="I521" s="1612"/>
      <c r="J521" s="1612"/>
      <c r="K521" s="1612"/>
      <c r="L521" s="1612"/>
      <c r="M521" s="1612"/>
      <c r="N521" s="1612"/>
      <c r="O521" s="1612"/>
      <c r="P521" s="1612"/>
      <c r="Q521" s="1612"/>
      <c r="R521" s="1612"/>
      <c r="S521" s="1612"/>
      <c r="T521" s="1612"/>
      <c r="U521" s="1612"/>
      <c r="V521" s="1612"/>
      <c r="W521" s="1612"/>
      <c r="X521" s="1612"/>
      <c r="Y521" s="1612"/>
      <c r="Z521" s="1612"/>
    </row>
    <row r="522" spans="1:26" ht="15.75" customHeight="1">
      <c r="A522" s="1612"/>
      <c r="B522" s="1612"/>
      <c r="C522" s="1612"/>
      <c r="D522" s="1612"/>
      <c r="E522" s="1612"/>
      <c r="F522" s="1664"/>
      <c r="G522" s="1612"/>
      <c r="H522" s="1612"/>
      <c r="I522" s="1612"/>
      <c r="J522" s="1612"/>
      <c r="K522" s="1612"/>
      <c r="L522" s="1612"/>
      <c r="M522" s="1612"/>
      <c r="N522" s="1612"/>
      <c r="O522" s="1612"/>
      <c r="P522" s="1612"/>
      <c r="Q522" s="1612"/>
      <c r="R522" s="1612"/>
      <c r="S522" s="1612"/>
      <c r="T522" s="1612"/>
      <c r="U522" s="1612"/>
      <c r="V522" s="1612"/>
      <c r="W522" s="1612"/>
      <c r="X522" s="1612"/>
      <c r="Y522" s="1612"/>
      <c r="Z522" s="1612"/>
    </row>
    <row r="523" spans="1:26" ht="15.75" customHeight="1">
      <c r="A523" s="1612"/>
      <c r="B523" s="1612"/>
      <c r="C523" s="1612"/>
      <c r="D523" s="1612"/>
      <c r="E523" s="1612"/>
      <c r="F523" s="1664"/>
      <c r="G523" s="1612"/>
      <c r="H523" s="1612"/>
      <c r="I523" s="1612"/>
      <c r="J523" s="1612"/>
      <c r="K523" s="1612"/>
      <c r="L523" s="1612"/>
      <c r="M523" s="1612"/>
      <c r="N523" s="1612"/>
      <c r="O523" s="1612"/>
      <c r="P523" s="1612"/>
      <c r="Q523" s="1612"/>
      <c r="R523" s="1612"/>
      <c r="S523" s="1612"/>
      <c r="T523" s="1612"/>
      <c r="U523" s="1612"/>
      <c r="V523" s="1612"/>
      <c r="W523" s="1612"/>
      <c r="X523" s="1612"/>
      <c r="Y523" s="1612"/>
      <c r="Z523" s="1612"/>
    </row>
    <row r="524" spans="1:26" ht="15.75" customHeight="1">
      <c r="A524" s="1612"/>
      <c r="B524" s="1612"/>
      <c r="C524" s="1612"/>
      <c r="D524" s="1612"/>
      <c r="E524" s="1612"/>
      <c r="F524" s="1664"/>
      <c r="G524" s="1612"/>
      <c r="H524" s="1612"/>
      <c r="I524" s="1612"/>
      <c r="J524" s="1612"/>
      <c r="K524" s="1612"/>
      <c r="L524" s="1612"/>
      <c r="M524" s="1612"/>
      <c r="N524" s="1612"/>
      <c r="O524" s="1612"/>
      <c r="P524" s="1612"/>
      <c r="Q524" s="1612"/>
      <c r="R524" s="1612"/>
      <c r="S524" s="1612"/>
      <c r="T524" s="1612"/>
      <c r="U524" s="1612"/>
      <c r="V524" s="1612"/>
      <c r="W524" s="1612"/>
      <c r="X524" s="1612"/>
      <c r="Y524" s="1612"/>
      <c r="Z524" s="1612"/>
    </row>
    <row r="525" spans="1:26" ht="15.75" customHeight="1">
      <c r="A525" s="1612"/>
      <c r="B525" s="1612"/>
      <c r="C525" s="1612"/>
      <c r="D525" s="1612"/>
      <c r="E525" s="1612"/>
      <c r="F525" s="1664"/>
      <c r="G525" s="1612"/>
      <c r="H525" s="1612"/>
      <c r="I525" s="1612"/>
      <c r="J525" s="1612"/>
      <c r="K525" s="1612"/>
      <c r="L525" s="1612"/>
      <c r="M525" s="1612"/>
      <c r="N525" s="1612"/>
      <c r="O525" s="1612"/>
      <c r="P525" s="1612"/>
      <c r="Q525" s="1612"/>
      <c r="R525" s="1612"/>
      <c r="S525" s="1612"/>
      <c r="T525" s="1612"/>
      <c r="U525" s="1612"/>
      <c r="V525" s="1612"/>
      <c r="W525" s="1612"/>
      <c r="X525" s="1612"/>
      <c r="Y525" s="1612"/>
      <c r="Z525" s="1612"/>
    </row>
    <row r="526" spans="1:26" ht="15.75" customHeight="1">
      <c r="A526" s="1612"/>
      <c r="B526" s="1612"/>
      <c r="C526" s="1612"/>
      <c r="D526" s="1612"/>
      <c r="E526" s="1612"/>
      <c r="F526" s="1664"/>
      <c r="G526" s="1612"/>
      <c r="H526" s="1612"/>
      <c r="I526" s="1612"/>
      <c r="J526" s="1612"/>
      <c r="K526" s="1612"/>
      <c r="L526" s="1612"/>
      <c r="M526" s="1612"/>
      <c r="N526" s="1612"/>
      <c r="O526" s="1612"/>
      <c r="P526" s="1612"/>
      <c r="Q526" s="1612"/>
      <c r="R526" s="1612"/>
      <c r="S526" s="1612"/>
      <c r="T526" s="1612"/>
      <c r="U526" s="1612"/>
      <c r="V526" s="1612"/>
      <c r="W526" s="1612"/>
      <c r="X526" s="1612"/>
      <c r="Y526" s="1612"/>
      <c r="Z526" s="1612"/>
    </row>
    <row r="527" spans="1:26" ht="15.75" customHeight="1">
      <c r="A527" s="1612"/>
      <c r="B527" s="1612"/>
      <c r="C527" s="1612"/>
      <c r="D527" s="1612"/>
      <c r="E527" s="1612"/>
      <c r="F527" s="1664"/>
      <c r="G527" s="1612"/>
      <c r="H527" s="1612"/>
      <c r="I527" s="1612"/>
      <c r="J527" s="1612"/>
      <c r="K527" s="1612"/>
      <c r="L527" s="1612"/>
      <c r="M527" s="1612"/>
      <c r="N527" s="1612"/>
      <c r="O527" s="1612"/>
      <c r="P527" s="1612"/>
      <c r="Q527" s="1612"/>
      <c r="R527" s="1612"/>
      <c r="S527" s="1612"/>
      <c r="T527" s="1612"/>
      <c r="U527" s="1612"/>
      <c r="V527" s="1612"/>
      <c r="W527" s="1612"/>
      <c r="X527" s="1612"/>
      <c r="Y527" s="1612"/>
      <c r="Z527" s="1612"/>
    </row>
    <row r="528" spans="1:26" ht="15.75" customHeight="1">
      <c r="A528" s="1612"/>
      <c r="B528" s="1612"/>
      <c r="C528" s="1612"/>
      <c r="D528" s="1612"/>
      <c r="E528" s="1612"/>
      <c r="F528" s="1664"/>
      <c r="G528" s="1612"/>
      <c r="H528" s="1612"/>
      <c r="I528" s="1612"/>
      <c r="J528" s="1612"/>
      <c r="K528" s="1612"/>
      <c r="L528" s="1612"/>
      <c r="M528" s="1612"/>
      <c r="N528" s="1612"/>
      <c r="O528" s="1612"/>
      <c r="P528" s="1612"/>
      <c r="Q528" s="1612"/>
      <c r="R528" s="1612"/>
      <c r="S528" s="1612"/>
      <c r="T528" s="1612"/>
      <c r="U528" s="1612"/>
      <c r="V528" s="1612"/>
      <c r="W528" s="1612"/>
      <c r="X528" s="1612"/>
      <c r="Y528" s="1612"/>
      <c r="Z528" s="1612"/>
    </row>
    <row r="529" spans="1:26" ht="15.75" customHeight="1">
      <c r="A529" s="1612"/>
      <c r="B529" s="1612"/>
      <c r="C529" s="1612"/>
      <c r="D529" s="1612"/>
      <c r="E529" s="1612"/>
      <c r="F529" s="1664"/>
      <c r="G529" s="1612"/>
      <c r="H529" s="1612"/>
      <c r="I529" s="1612"/>
      <c r="J529" s="1612"/>
      <c r="K529" s="1612"/>
      <c r="L529" s="1612"/>
      <c r="M529" s="1612"/>
      <c r="N529" s="1612"/>
      <c r="O529" s="1612"/>
      <c r="P529" s="1612"/>
      <c r="Q529" s="1612"/>
      <c r="R529" s="1612"/>
      <c r="S529" s="1612"/>
      <c r="T529" s="1612"/>
      <c r="U529" s="1612"/>
      <c r="V529" s="1612"/>
      <c r="W529" s="1612"/>
      <c r="X529" s="1612"/>
      <c r="Y529" s="1612"/>
      <c r="Z529" s="1612"/>
    </row>
    <row r="530" spans="1:26" ht="15.75" customHeight="1">
      <c r="A530" s="1612"/>
      <c r="B530" s="1612"/>
      <c r="C530" s="1612"/>
      <c r="D530" s="1612"/>
      <c r="E530" s="1612"/>
      <c r="F530" s="1664"/>
      <c r="G530" s="1612"/>
      <c r="H530" s="1612"/>
      <c r="I530" s="1612"/>
      <c r="J530" s="1612"/>
      <c r="K530" s="1612"/>
      <c r="L530" s="1612"/>
      <c r="M530" s="1612"/>
      <c r="N530" s="1612"/>
      <c r="O530" s="1612"/>
      <c r="P530" s="1612"/>
      <c r="Q530" s="1612"/>
      <c r="R530" s="1612"/>
      <c r="S530" s="1612"/>
      <c r="T530" s="1612"/>
      <c r="U530" s="1612"/>
      <c r="V530" s="1612"/>
      <c r="W530" s="1612"/>
      <c r="X530" s="1612"/>
      <c r="Y530" s="1612"/>
      <c r="Z530" s="1612"/>
    </row>
    <row r="531" spans="1:26" ht="15.75" customHeight="1">
      <c r="A531" s="1612"/>
      <c r="B531" s="1612"/>
      <c r="C531" s="1612"/>
      <c r="D531" s="1612"/>
      <c r="E531" s="1612"/>
      <c r="F531" s="1664"/>
      <c r="G531" s="1612"/>
      <c r="H531" s="1612"/>
      <c r="I531" s="1612"/>
      <c r="J531" s="1612"/>
      <c r="K531" s="1612"/>
      <c r="L531" s="1612"/>
      <c r="M531" s="1612"/>
      <c r="N531" s="1612"/>
      <c r="O531" s="1612"/>
      <c r="P531" s="1612"/>
      <c r="Q531" s="1612"/>
      <c r="R531" s="1612"/>
      <c r="S531" s="1612"/>
      <c r="T531" s="1612"/>
      <c r="U531" s="1612"/>
      <c r="V531" s="1612"/>
      <c r="W531" s="1612"/>
      <c r="X531" s="1612"/>
      <c r="Y531" s="1612"/>
      <c r="Z531" s="1612"/>
    </row>
    <row r="532" spans="1:26" ht="15.75" customHeight="1">
      <c r="A532" s="1612"/>
      <c r="B532" s="1612"/>
      <c r="C532" s="1612"/>
      <c r="D532" s="1612"/>
      <c r="E532" s="1612"/>
      <c r="F532" s="1664"/>
      <c r="G532" s="1612"/>
      <c r="H532" s="1612"/>
      <c r="I532" s="1612"/>
      <c r="J532" s="1612"/>
      <c r="K532" s="1612"/>
      <c r="L532" s="1612"/>
      <c r="M532" s="1612"/>
      <c r="N532" s="1612"/>
      <c r="O532" s="1612"/>
      <c r="P532" s="1612"/>
      <c r="Q532" s="1612"/>
      <c r="R532" s="1612"/>
      <c r="S532" s="1612"/>
      <c r="T532" s="1612"/>
      <c r="U532" s="1612"/>
      <c r="V532" s="1612"/>
      <c r="W532" s="1612"/>
      <c r="X532" s="1612"/>
      <c r="Y532" s="1612"/>
      <c r="Z532" s="1612"/>
    </row>
    <row r="533" spans="1:26" ht="15.75" customHeight="1">
      <c r="A533" s="1612"/>
      <c r="B533" s="1612"/>
      <c r="C533" s="1612"/>
      <c r="D533" s="1612"/>
      <c r="E533" s="1612"/>
      <c r="F533" s="1664"/>
      <c r="G533" s="1612"/>
      <c r="H533" s="1612"/>
      <c r="I533" s="1612"/>
      <c r="J533" s="1612"/>
      <c r="K533" s="1612"/>
      <c r="L533" s="1612"/>
      <c r="M533" s="1612"/>
      <c r="N533" s="1612"/>
      <c r="O533" s="1612"/>
      <c r="P533" s="1612"/>
      <c r="Q533" s="1612"/>
      <c r="R533" s="1612"/>
      <c r="S533" s="1612"/>
      <c r="T533" s="1612"/>
      <c r="U533" s="1612"/>
      <c r="V533" s="1612"/>
      <c r="W533" s="1612"/>
      <c r="X533" s="1612"/>
      <c r="Y533" s="1612"/>
      <c r="Z533" s="1612"/>
    </row>
    <row r="534" spans="1:26" ht="15.75" customHeight="1">
      <c r="A534" s="1612"/>
      <c r="B534" s="1612"/>
      <c r="C534" s="1612"/>
      <c r="D534" s="1612"/>
      <c r="E534" s="1612"/>
      <c r="F534" s="1664"/>
      <c r="G534" s="1612"/>
      <c r="H534" s="1612"/>
      <c r="I534" s="1612"/>
      <c r="J534" s="1612"/>
      <c r="K534" s="1612"/>
      <c r="L534" s="1612"/>
      <c r="M534" s="1612"/>
      <c r="N534" s="1612"/>
      <c r="O534" s="1612"/>
      <c r="P534" s="1612"/>
      <c r="Q534" s="1612"/>
      <c r="R534" s="1612"/>
      <c r="S534" s="1612"/>
      <c r="T534" s="1612"/>
      <c r="U534" s="1612"/>
      <c r="V534" s="1612"/>
      <c r="W534" s="1612"/>
      <c r="X534" s="1612"/>
      <c r="Y534" s="1612"/>
      <c r="Z534" s="1612"/>
    </row>
    <row r="535" spans="1:26" ht="15.75" customHeight="1">
      <c r="A535" s="1612"/>
      <c r="B535" s="1612"/>
      <c r="C535" s="1612"/>
      <c r="D535" s="1612"/>
      <c r="E535" s="1612"/>
      <c r="F535" s="1664"/>
      <c r="G535" s="1612"/>
      <c r="H535" s="1612"/>
      <c r="I535" s="1612"/>
      <c r="J535" s="1612"/>
      <c r="K535" s="1612"/>
      <c r="L535" s="1612"/>
      <c r="M535" s="1612"/>
      <c r="N535" s="1612"/>
      <c r="O535" s="1612"/>
      <c r="P535" s="1612"/>
      <c r="Q535" s="1612"/>
      <c r="R535" s="1612"/>
      <c r="S535" s="1612"/>
      <c r="T535" s="1612"/>
      <c r="U535" s="1612"/>
      <c r="V535" s="1612"/>
      <c r="W535" s="1612"/>
      <c r="X535" s="1612"/>
      <c r="Y535" s="1612"/>
      <c r="Z535" s="1612"/>
    </row>
    <row r="536" spans="1:26" ht="15.75" customHeight="1">
      <c r="A536" s="1612"/>
      <c r="B536" s="1612"/>
      <c r="C536" s="1612"/>
      <c r="D536" s="1612"/>
      <c r="E536" s="1612"/>
      <c r="F536" s="1664"/>
      <c r="G536" s="1612"/>
      <c r="H536" s="1612"/>
      <c r="I536" s="1612"/>
      <c r="J536" s="1612"/>
      <c r="K536" s="1612"/>
      <c r="L536" s="1612"/>
      <c r="M536" s="1612"/>
      <c r="N536" s="1612"/>
      <c r="O536" s="1612"/>
      <c r="P536" s="1612"/>
      <c r="Q536" s="1612"/>
      <c r="R536" s="1612"/>
      <c r="S536" s="1612"/>
      <c r="T536" s="1612"/>
      <c r="U536" s="1612"/>
      <c r="V536" s="1612"/>
      <c r="W536" s="1612"/>
      <c r="X536" s="1612"/>
      <c r="Y536" s="1612"/>
      <c r="Z536" s="1612"/>
    </row>
    <row r="537" spans="1:26" ht="15.75" customHeight="1">
      <c r="A537" s="1612"/>
      <c r="B537" s="1612"/>
      <c r="C537" s="1612"/>
      <c r="D537" s="1612"/>
      <c r="E537" s="1612"/>
      <c r="F537" s="1664"/>
      <c r="G537" s="1612"/>
      <c r="H537" s="1612"/>
      <c r="I537" s="1612"/>
      <c r="J537" s="1612"/>
      <c r="K537" s="1612"/>
      <c r="L537" s="1612"/>
      <c r="M537" s="1612"/>
      <c r="N537" s="1612"/>
      <c r="O537" s="1612"/>
      <c r="P537" s="1612"/>
      <c r="Q537" s="1612"/>
      <c r="R537" s="1612"/>
      <c r="S537" s="1612"/>
      <c r="T537" s="1612"/>
      <c r="U537" s="1612"/>
      <c r="V537" s="1612"/>
      <c r="W537" s="1612"/>
      <c r="X537" s="1612"/>
      <c r="Y537" s="1612"/>
      <c r="Z537" s="1612"/>
    </row>
    <row r="538" spans="1:26" ht="15.75" customHeight="1">
      <c r="A538" s="1612"/>
      <c r="B538" s="1612"/>
      <c r="C538" s="1612"/>
      <c r="D538" s="1612"/>
      <c r="E538" s="1612"/>
      <c r="F538" s="1664"/>
      <c r="G538" s="1612"/>
      <c r="H538" s="1612"/>
      <c r="I538" s="1612"/>
      <c r="J538" s="1612"/>
      <c r="K538" s="1612"/>
      <c r="L538" s="1612"/>
      <c r="M538" s="1612"/>
      <c r="N538" s="1612"/>
      <c r="O538" s="1612"/>
      <c r="P538" s="1612"/>
      <c r="Q538" s="1612"/>
      <c r="R538" s="1612"/>
      <c r="S538" s="1612"/>
      <c r="T538" s="1612"/>
      <c r="U538" s="1612"/>
      <c r="V538" s="1612"/>
      <c r="W538" s="1612"/>
      <c r="X538" s="1612"/>
      <c r="Y538" s="1612"/>
      <c r="Z538" s="1612"/>
    </row>
    <row r="539" spans="1:26" ht="15.75" customHeight="1">
      <c r="A539" s="1612"/>
      <c r="B539" s="1612"/>
      <c r="C539" s="1612"/>
      <c r="D539" s="1612"/>
      <c r="E539" s="1612"/>
      <c r="F539" s="1664"/>
      <c r="G539" s="1612"/>
      <c r="H539" s="1612"/>
      <c r="I539" s="1612"/>
      <c r="J539" s="1612"/>
      <c r="K539" s="1612"/>
      <c r="L539" s="1612"/>
      <c r="M539" s="1612"/>
      <c r="N539" s="1612"/>
      <c r="O539" s="1612"/>
      <c r="P539" s="1612"/>
      <c r="Q539" s="1612"/>
      <c r="R539" s="1612"/>
      <c r="S539" s="1612"/>
      <c r="T539" s="1612"/>
      <c r="U539" s="1612"/>
      <c r="V539" s="1612"/>
      <c r="W539" s="1612"/>
      <c r="X539" s="1612"/>
      <c r="Y539" s="1612"/>
      <c r="Z539" s="1612"/>
    </row>
    <row r="540" spans="1:26" ht="15.75" customHeight="1">
      <c r="A540" s="1612"/>
      <c r="B540" s="1612"/>
      <c r="C540" s="1612"/>
      <c r="D540" s="1612"/>
      <c r="E540" s="1612"/>
      <c r="F540" s="1664"/>
      <c r="G540" s="1612"/>
      <c r="H540" s="1612"/>
      <c r="I540" s="1612"/>
      <c r="J540" s="1612"/>
      <c r="K540" s="1612"/>
      <c r="L540" s="1612"/>
      <c r="M540" s="1612"/>
      <c r="N540" s="1612"/>
      <c r="O540" s="1612"/>
      <c r="P540" s="1612"/>
      <c r="Q540" s="1612"/>
      <c r="R540" s="1612"/>
      <c r="S540" s="1612"/>
      <c r="T540" s="1612"/>
      <c r="U540" s="1612"/>
      <c r="V540" s="1612"/>
      <c r="W540" s="1612"/>
      <c r="X540" s="1612"/>
      <c r="Y540" s="1612"/>
      <c r="Z540" s="1612"/>
    </row>
    <row r="541" spans="1:26" ht="15.75" customHeight="1">
      <c r="A541" s="1612"/>
      <c r="B541" s="1612"/>
      <c r="C541" s="1612"/>
      <c r="D541" s="1612"/>
      <c r="E541" s="1612"/>
      <c r="F541" s="1664"/>
      <c r="G541" s="1612"/>
      <c r="H541" s="1612"/>
      <c r="I541" s="1612"/>
      <c r="J541" s="1612"/>
      <c r="K541" s="1612"/>
      <c r="L541" s="1612"/>
      <c r="M541" s="1612"/>
      <c r="N541" s="1612"/>
      <c r="O541" s="1612"/>
      <c r="P541" s="1612"/>
      <c r="Q541" s="1612"/>
      <c r="R541" s="1612"/>
      <c r="S541" s="1612"/>
      <c r="T541" s="1612"/>
      <c r="U541" s="1612"/>
      <c r="V541" s="1612"/>
      <c r="W541" s="1612"/>
      <c r="X541" s="1612"/>
      <c r="Y541" s="1612"/>
      <c r="Z541" s="1612"/>
    </row>
    <row r="542" spans="1:26" ht="15.75" customHeight="1">
      <c r="A542" s="1612"/>
      <c r="B542" s="1612"/>
      <c r="C542" s="1612"/>
      <c r="D542" s="1612"/>
      <c r="E542" s="1612"/>
      <c r="F542" s="1664"/>
      <c r="G542" s="1612"/>
      <c r="H542" s="1612"/>
      <c r="I542" s="1612"/>
      <c r="J542" s="1612"/>
      <c r="K542" s="1612"/>
      <c r="L542" s="1612"/>
      <c r="M542" s="1612"/>
      <c r="N542" s="1612"/>
      <c r="O542" s="1612"/>
      <c r="P542" s="1612"/>
      <c r="Q542" s="1612"/>
      <c r="R542" s="1612"/>
      <c r="S542" s="1612"/>
      <c r="T542" s="1612"/>
      <c r="U542" s="1612"/>
      <c r="V542" s="1612"/>
      <c r="W542" s="1612"/>
      <c r="X542" s="1612"/>
      <c r="Y542" s="1612"/>
      <c r="Z542" s="1612"/>
    </row>
    <row r="543" spans="1:26" ht="15.75" customHeight="1">
      <c r="A543" s="1612"/>
      <c r="B543" s="1612"/>
      <c r="C543" s="1612"/>
      <c r="D543" s="1612"/>
      <c r="E543" s="1612"/>
      <c r="F543" s="1664"/>
      <c r="G543" s="1612"/>
      <c r="H543" s="1612"/>
      <c r="I543" s="1612"/>
      <c r="J543" s="1612"/>
      <c r="K543" s="1612"/>
      <c r="L543" s="1612"/>
      <c r="M543" s="1612"/>
      <c r="N543" s="1612"/>
      <c r="O543" s="1612"/>
      <c r="P543" s="1612"/>
      <c r="Q543" s="1612"/>
      <c r="R543" s="1612"/>
      <c r="S543" s="1612"/>
      <c r="T543" s="1612"/>
      <c r="U543" s="1612"/>
      <c r="V543" s="1612"/>
      <c r="W543" s="1612"/>
      <c r="X543" s="1612"/>
      <c r="Y543" s="1612"/>
      <c r="Z543" s="1612"/>
    </row>
    <row r="544" spans="1:26" ht="15.75" customHeight="1">
      <c r="A544" s="1612"/>
      <c r="B544" s="1612"/>
      <c r="C544" s="1612"/>
      <c r="D544" s="1612"/>
      <c r="E544" s="1612"/>
      <c r="F544" s="1664"/>
      <c r="G544" s="1612"/>
      <c r="H544" s="1612"/>
      <c r="I544" s="1612"/>
      <c r="J544" s="1612"/>
      <c r="K544" s="1612"/>
      <c r="L544" s="1612"/>
      <c r="M544" s="1612"/>
      <c r="N544" s="1612"/>
      <c r="O544" s="1612"/>
      <c r="P544" s="1612"/>
      <c r="Q544" s="1612"/>
      <c r="R544" s="1612"/>
      <c r="S544" s="1612"/>
      <c r="T544" s="1612"/>
      <c r="U544" s="1612"/>
      <c r="V544" s="1612"/>
      <c r="W544" s="1612"/>
      <c r="X544" s="1612"/>
      <c r="Y544" s="1612"/>
      <c r="Z544" s="1612"/>
    </row>
    <row r="545" spans="1:26" ht="15.75" customHeight="1">
      <c r="A545" s="1612"/>
      <c r="B545" s="1612"/>
      <c r="C545" s="1612"/>
      <c r="D545" s="1612"/>
      <c r="E545" s="1612"/>
      <c r="F545" s="1664"/>
      <c r="G545" s="1612"/>
      <c r="H545" s="1612"/>
      <c r="I545" s="1612"/>
      <c r="J545" s="1612"/>
      <c r="K545" s="1612"/>
      <c r="L545" s="1612"/>
      <c r="M545" s="1612"/>
      <c r="N545" s="1612"/>
      <c r="O545" s="1612"/>
      <c r="P545" s="1612"/>
      <c r="Q545" s="1612"/>
      <c r="R545" s="1612"/>
      <c r="S545" s="1612"/>
      <c r="T545" s="1612"/>
      <c r="U545" s="1612"/>
      <c r="V545" s="1612"/>
      <c r="W545" s="1612"/>
      <c r="X545" s="1612"/>
      <c r="Y545" s="1612"/>
      <c r="Z545" s="1612"/>
    </row>
    <row r="546" spans="1:26" ht="15.75" customHeight="1">
      <c r="A546" s="1612"/>
      <c r="B546" s="1612"/>
      <c r="C546" s="1612"/>
      <c r="D546" s="1612"/>
      <c r="E546" s="1612"/>
      <c r="F546" s="1664"/>
      <c r="G546" s="1612"/>
      <c r="H546" s="1612"/>
      <c r="I546" s="1612"/>
      <c r="J546" s="1612"/>
      <c r="K546" s="1612"/>
      <c r="L546" s="1612"/>
      <c r="M546" s="1612"/>
      <c r="N546" s="1612"/>
      <c r="O546" s="1612"/>
      <c r="P546" s="1612"/>
      <c r="Q546" s="1612"/>
      <c r="R546" s="1612"/>
      <c r="S546" s="1612"/>
      <c r="T546" s="1612"/>
      <c r="U546" s="1612"/>
      <c r="V546" s="1612"/>
      <c r="W546" s="1612"/>
      <c r="X546" s="1612"/>
      <c r="Y546" s="1612"/>
      <c r="Z546" s="1612"/>
    </row>
    <row r="547" spans="1:26" ht="15.75" customHeight="1">
      <c r="A547" s="1612"/>
      <c r="B547" s="1612"/>
      <c r="C547" s="1612"/>
      <c r="D547" s="1612"/>
      <c r="E547" s="1612"/>
      <c r="F547" s="1664"/>
      <c r="G547" s="1612"/>
      <c r="H547" s="1612"/>
      <c r="I547" s="1612"/>
      <c r="J547" s="1612"/>
      <c r="K547" s="1612"/>
      <c r="L547" s="1612"/>
      <c r="M547" s="1612"/>
      <c r="N547" s="1612"/>
      <c r="O547" s="1612"/>
      <c r="P547" s="1612"/>
      <c r="Q547" s="1612"/>
      <c r="R547" s="1612"/>
      <c r="S547" s="1612"/>
      <c r="T547" s="1612"/>
      <c r="U547" s="1612"/>
      <c r="V547" s="1612"/>
      <c r="W547" s="1612"/>
      <c r="X547" s="1612"/>
      <c r="Y547" s="1612"/>
      <c r="Z547" s="1612"/>
    </row>
    <row r="548" spans="1:26" ht="15.75" customHeight="1">
      <c r="A548" s="1612"/>
      <c r="B548" s="1612"/>
      <c r="C548" s="1612"/>
      <c r="D548" s="1612"/>
      <c r="E548" s="1612"/>
      <c r="F548" s="1664"/>
      <c r="G548" s="1612"/>
      <c r="H548" s="1612"/>
      <c r="I548" s="1612"/>
      <c r="J548" s="1612"/>
      <c r="K548" s="1612"/>
      <c r="L548" s="1612"/>
      <c r="M548" s="1612"/>
      <c r="N548" s="1612"/>
      <c r="O548" s="1612"/>
      <c r="P548" s="1612"/>
      <c r="Q548" s="1612"/>
      <c r="R548" s="1612"/>
      <c r="S548" s="1612"/>
      <c r="T548" s="1612"/>
      <c r="U548" s="1612"/>
      <c r="V548" s="1612"/>
      <c r="W548" s="1612"/>
      <c r="X548" s="1612"/>
      <c r="Y548" s="1612"/>
      <c r="Z548" s="1612"/>
    </row>
    <row r="549" spans="1:26" ht="15.75" customHeight="1">
      <c r="A549" s="1612"/>
      <c r="B549" s="1612"/>
      <c r="C549" s="1612"/>
      <c r="D549" s="1612"/>
      <c r="E549" s="1612"/>
      <c r="F549" s="1664"/>
      <c r="G549" s="1612"/>
      <c r="H549" s="1612"/>
      <c r="I549" s="1612"/>
      <c r="J549" s="1612"/>
      <c r="K549" s="1612"/>
      <c r="L549" s="1612"/>
      <c r="M549" s="1612"/>
      <c r="N549" s="1612"/>
      <c r="O549" s="1612"/>
      <c r="P549" s="1612"/>
      <c r="Q549" s="1612"/>
      <c r="R549" s="1612"/>
      <c r="S549" s="1612"/>
      <c r="T549" s="1612"/>
      <c r="U549" s="1612"/>
      <c r="V549" s="1612"/>
      <c r="W549" s="1612"/>
      <c r="X549" s="1612"/>
      <c r="Y549" s="1612"/>
      <c r="Z549" s="1612"/>
    </row>
    <row r="550" spans="1:26" ht="15.75" customHeight="1">
      <c r="A550" s="1612"/>
      <c r="B550" s="1612"/>
      <c r="C550" s="1612"/>
      <c r="D550" s="1612"/>
      <c r="E550" s="1612"/>
      <c r="F550" s="1664"/>
      <c r="G550" s="1612"/>
      <c r="H550" s="1612"/>
      <c r="I550" s="1612"/>
      <c r="J550" s="1612"/>
      <c r="K550" s="1612"/>
      <c r="L550" s="1612"/>
      <c r="M550" s="1612"/>
      <c r="N550" s="1612"/>
      <c r="O550" s="1612"/>
      <c r="P550" s="1612"/>
      <c r="Q550" s="1612"/>
      <c r="R550" s="1612"/>
      <c r="S550" s="1612"/>
      <c r="T550" s="1612"/>
      <c r="U550" s="1612"/>
      <c r="V550" s="1612"/>
      <c r="W550" s="1612"/>
      <c r="X550" s="1612"/>
      <c r="Y550" s="1612"/>
      <c r="Z550" s="1612"/>
    </row>
    <row r="551" spans="1:26" ht="15.75" customHeight="1">
      <c r="A551" s="1612"/>
      <c r="B551" s="1612"/>
      <c r="C551" s="1612"/>
      <c r="D551" s="1612"/>
      <c r="E551" s="1612"/>
      <c r="F551" s="1664"/>
      <c r="G551" s="1612"/>
      <c r="H551" s="1612"/>
      <c r="I551" s="1612"/>
      <c r="J551" s="1612"/>
      <c r="K551" s="1612"/>
      <c r="L551" s="1612"/>
      <c r="M551" s="1612"/>
      <c r="N551" s="1612"/>
      <c r="O551" s="1612"/>
      <c r="P551" s="1612"/>
      <c r="Q551" s="1612"/>
      <c r="R551" s="1612"/>
      <c r="S551" s="1612"/>
      <c r="T551" s="1612"/>
      <c r="U551" s="1612"/>
      <c r="V551" s="1612"/>
      <c r="W551" s="1612"/>
      <c r="X551" s="1612"/>
      <c r="Y551" s="1612"/>
      <c r="Z551" s="1612"/>
    </row>
    <row r="552" spans="1:26" ht="15.75" customHeight="1">
      <c r="A552" s="1612"/>
      <c r="B552" s="1612"/>
      <c r="C552" s="1612"/>
      <c r="D552" s="1612"/>
      <c r="E552" s="1612"/>
      <c r="F552" s="1664"/>
      <c r="G552" s="1612"/>
      <c r="H552" s="1612"/>
      <c r="I552" s="1612"/>
      <c r="J552" s="1612"/>
      <c r="K552" s="1612"/>
      <c r="L552" s="1612"/>
      <c r="M552" s="1612"/>
      <c r="N552" s="1612"/>
      <c r="O552" s="1612"/>
      <c r="P552" s="1612"/>
      <c r="Q552" s="1612"/>
      <c r="R552" s="1612"/>
      <c r="S552" s="1612"/>
      <c r="T552" s="1612"/>
      <c r="U552" s="1612"/>
      <c r="V552" s="1612"/>
      <c r="W552" s="1612"/>
      <c r="X552" s="1612"/>
      <c r="Y552" s="1612"/>
      <c r="Z552" s="1612"/>
    </row>
    <row r="553" spans="1:26" ht="15.75" customHeight="1">
      <c r="A553" s="1612"/>
      <c r="B553" s="1612"/>
      <c r="C553" s="1612"/>
      <c r="D553" s="1612"/>
      <c r="E553" s="1612"/>
      <c r="F553" s="1664"/>
      <c r="G553" s="1612"/>
      <c r="H553" s="1612"/>
      <c r="I553" s="1612"/>
      <c r="J553" s="1612"/>
      <c r="K553" s="1612"/>
      <c r="L553" s="1612"/>
      <c r="M553" s="1612"/>
      <c r="N553" s="1612"/>
      <c r="O553" s="1612"/>
      <c r="P553" s="1612"/>
      <c r="Q553" s="1612"/>
      <c r="R553" s="1612"/>
      <c r="S553" s="1612"/>
      <c r="T553" s="1612"/>
      <c r="U553" s="1612"/>
      <c r="V553" s="1612"/>
      <c r="W553" s="1612"/>
      <c r="X553" s="1612"/>
      <c r="Y553" s="1612"/>
      <c r="Z553" s="1612"/>
    </row>
    <row r="554" spans="1:26" ht="15.75" customHeight="1">
      <c r="A554" s="1612"/>
      <c r="B554" s="1612"/>
      <c r="C554" s="1612"/>
      <c r="D554" s="1612"/>
      <c r="E554" s="1612"/>
      <c r="F554" s="1664"/>
      <c r="G554" s="1612"/>
      <c r="H554" s="1612"/>
      <c r="I554" s="1612"/>
      <c r="J554" s="1612"/>
      <c r="K554" s="1612"/>
      <c r="L554" s="1612"/>
      <c r="M554" s="1612"/>
      <c r="N554" s="1612"/>
      <c r="O554" s="1612"/>
      <c r="P554" s="1612"/>
      <c r="Q554" s="1612"/>
      <c r="R554" s="1612"/>
      <c r="S554" s="1612"/>
      <c r="T554" s="1612"/>
      <c r="U554" s="1612"/>
      <c r="V554" s="1612"/>
      <c r="W554" s="1612"/>
      <c r="X554" s="1612"/>
      <c r="Y554" s="1612"/>
      <c r="Z554" s="1612"/>
    </row>
    <row r="555" spans="1:26" ht="15.75" customHeight="1">
      <c r="A555" s="1612"/>
      <c r="B555" s="1612"/>
      <c r="C555" s="1612"/>
      <c r="D555" s="1612"/>
      <c r="E555" s="1612"/>
      <c r="F555" s="1664"/>
      <c r="G555" s="1612"/>
      <c r="H555" s="1612"/>
      <c r="I555" s="1612"/>
      <c r="J555" s="1612"/>
      <c r="K555" s="1612"/>
      <c r="L555" s="1612"/>
      <c r="M555" s="1612"/>
      <c r="N555" s="1612"/>
      <c r="O555" s="1612"/>
      <c r="P555" s="1612"/>
      <c r="Q555" s="1612"/>
      <c r="R555" s="1612"/>
      <c r="S555" s="1612"/>
      <c r="T555" s="1612"/>
      <c r="U555" s="1612"/>
      <c r="V555" s="1612"/>
      <c r="W555" s="1612"/>
      <c r="X555" s="1612"/>
      <c r="Y555" s="1612"/>
      <c r="Z555" s="1612"/>
    </row>
    <row r="556" spans="1:26" ht="15.75" customHeight="1">
      <c r="A556" s="1612"/>
      <c r="B556" s="1612"/>
      <c r="C556" s="1612"/>
      <c r="D556" s="1612"/>
      <c r="E556" s="1612"/>
      <c r="F556" s="1664"/>
      <c r="G556" s="1612"/>
      <c r="H556" s="1612"/>
      <c r="I556" s="1612"/>
      <c r="J556" s="1612"/>
      <c r="K556" s="1612"/>
      <c r="L556" s="1612"/>
      <c r="M556" s="1612"/>
      <c r="N556" s="1612"/>
      <c r="O556" s="1612"/>
      <c r="P556" s="1612"/>
      <c r="Q556" s="1612"/>
      <c r="R556" s="1612"/>
      <c r="S556" s="1612"/>
      <c r="T556" s="1612"/>
      <c r="U556" s="1612"/>
      <c r="V556" s="1612"/>
      <c r="W556" s="1612"/>
      <c r="X556" s="1612"/>
      <c r="Y556" s="1612"/>
      <c r="Z556" s="1612"/>
    </row>
    <row r="557" spans="1:26" ht="15.75" customHeight="1">
      <c r="A557" s="1612"/>
      <c r="B557" s="1612"/>
      <c r="C557" s="1612"/>
      <c r="D557" s="1612"/>
      <c r="E557" s="1612"/>
      <c r="F557" s="1664"/>
      <c r="G557" s="1612"/>
      <c r="H557" s="1612"/>
      <c r="I557" s="1612"/>
      <c r="J557" s="1612"/>
      <c r="K557" s="1612"/>
      <c r="L557" s="1612"/>
      <c r="M557" s="1612"/>
      <c r="N557" s="1612"/>
      <c r="O557" s="1612"/>
      <c r="P557" s="1612"/>
      <c r="Q557" s="1612"/>
      <c r="R557" s="1612"/>
      <c r="S557" s="1612"/>
      <c r="T557" s="1612"/>
      <c r="U557" s="1612"/>
      <c r="V557" s="1612"/>
      <c r="W557" s="1612"/>
      <c r="X557" s="1612"/>
      <c r="Y557" s="1612"/>
      <c r="Z557" s="1612"/>
    </row>
    <row r="558" spans="1:26" ht="15.75" customHeight="1">
      <c r="A558" s="1612"/>
      <c r="B558" s="1612"/>
      <c r="C558" s="1612"/>
      <c r="D558" s="1612"/>
      <c r="E558" s="1612"/>
      <c r="F558" s="1664"/>
      <c r="G558" s="1612"/>
      <c r="H558" s="1612"/>
      <c r="I558" s="1612"/>
      <c r="J558" s="1612"/>
      <c r="K558" s="1612"/>
      <c r="L558" s="1612"/>
      <c r="M558" s="1612"/>
      <c r="N558" s="1612"/>
      <c r="O558" s="1612"/>
      <c r="P558" s="1612"/>
      <c r="Q558" s="1612"/>
      <c r="R558" s="1612"/>
      <c r="S558" s="1612"/>
      <c r="T558" s="1612"/>
      <c r="U558" s="1612"/>
      <c r="V558" s="1612"/>
      <c r="W558" s="1612"/>
      <c r="X558" s="1612"/>
      <c r="Y558" s="1612"/>
      <c r="Z558" s="1612"/>
    </row>
    <row r="559" spans="1:26" ht="15.75" customHeight="1">
      <c r="A559" s="1612"/>
      <c r="B559" s="1612"/>
      <c r="C559" s="1612"/>
      <c r="D559" s="1612"/>
      <c r="E559" s="1612"/>
      <c r="F559" s="1664"/>
      <c r="G559" s="1612"/>
      <c r="H559" s="1612"/>
      <c r="I559" s="1612"/>
      <c r="J559" s="1612"/>
      <c r="K559" s="1612"/>
      <c r="L559" s="1612"/>
      <c r="M559" s="1612"/>
      <c r="N559" s="1612"/>
      <c r="O559" s="1612"/>
      <c r="P559" s="1612"/>
      <c r="Q559" s="1612"/>
      <c r="R559" s="1612"/>
      <c r="S559" s="1612"/>
      <c r="T559" s="1612"/>
      <c r="U559" s="1612"/>
      <c r="V559" s="1612"/>
      <c r="W559" s="1612"/>
      <c r="X559" s="1612"/>
      <c r="Y559" s="1612"/>
      <c r="Z559" s="1612"/>
    </row>
    <row r="560" spans="1:26" ht="15.75" customHeight="1">
      <c r="A560" s="1612"/>
      <c r="B560" s="1612"/>
      <c r="C560" s="1612"/>
      <c r="D560" s="1612"/>
      <c r="E560" s="1612"/>
      <c r="F560" s="1664"/>
      <c r="G560" s="1612"/>
      <c r="H560" s="1612"/>
      <c r="I560" s="1612"/>
      <c r="J560" s="1612"/>
      <c r="K560" s="1612"/>
      <c r="L560" s="1612"/>
      <c r="M560" s="1612"/>
      <c r="N560" s="1612"/>
      <c r="O560" s="1612"/>
      <c r="P560" s="1612"/>
      <c r="Q560" s="1612"/>
      <c r="R560" s="1612"/>
      <c r="S560" s="1612"/>
      <c r="T560" s="1612"/>
      <c r="U560" s="1612"/>
      <c r="V560" s="1612"/>
      <c r="W560" s="1612"/>
      <c r="X560" s="1612"/>
      <c r="Y560" s="1612"/>
      <c r="Z560" s="1612"/>
    </row>
    <row r="561" spans="1:26" ht="15.75" customHeight="1">
      <c r="A561" s="1612"/>
      <c r="B561" s="1612"/>
      <c r="C561" s="1612"/>
      <c r="D561" s="1612"/>
      <c r="E561" s="1612"/>
      <c r="F561" s="1664"/>
      <c r="G561" s="1612"/>
      <c r="H561" s="1612"/>
      <c r="I561" s="1612"/>
      <c r="J561" s="1612"/>
      <c r="K561" s="1612"/>
      <c r="L561" s="1612"/>
      <c r="M561" s="1612"/>
      <c r="N561" s="1612"/>
      <c r="O561" s="1612"/>
      <c r="P561" s="1612"/>
      <c r="Q561" s="1612"/>
      <c r="R561" s="1612"/>
      <c r="S561" s="1612"/>
      <c r="T561" s="1612"/>
      <c r="U561" s="1612"/>
      <c r="V561" s="1612"/>
      <c r="W561" s="1612"/>
      <c r="X561" s="1612"/>
      <c r="Y561" s="1612"/>
      <c r="Z561" s="1612"/>
    </row>
    <row r="562" spans="1:26" ht="15.75" customHeight="1">
      <c r="A562" s="1612"/>
      <c r="B562" s="1612"/>
      <c r="C562" s="1612"/>
      <c r="D562" s="1612"/>
      <c r="E562" s="1612"/>
      <c r="F562" s="1664"/>
      <c r="G562" s="1612"/>
      <c r="H562" s="1612"/>
      <c r="I562" s="1612"/>
      <c r="J562" s="1612"/>
      <c r="K562" s="1612"/>
      <c r="L562" s="1612"/>
      <c r="M562" s="1612"/>
      <c r="N562" s="1612"/>
      <c r="O562" s="1612"/>
      <c r="P562" s="1612"/>
      <c r="Q562" s="1612"/>
      <c r="R562" s="1612"/>
      <c r="S562" s="1612"/>
      <c r="T562" s="1612"/>
      <c r="U562" s="1612"/>
      <c r="V562" s="1612"/>
      <c r="W562" s="1612"/>
      <c r="X562" s="1612"/>
      <c r="Y562" s="1612"/>
      <c r="Z562" s="1612"/>
    </row>
    <row r="563" spans="1:26" ht="15.75" customHeight="1">
      <c r="A563" s="1612"/>
      <c r="B563" s="1612"/>
      <c r="C563" s="1612"/>
      <c r="D563" s="1612"/>
      <c r="E563" s="1612"/>
      <c r="F563" s="1664"/>
      <c r="G563" s="1612"/>
      <c r="H563" s="1612"/>
      <c r="I563" s="1612"/>
      <c r="J563" s="1612"/>
      <c r="K563" s="1612"/>
      <c r="L563" s="1612"/>
      <c r="M563" s="1612"/>
      <c r="N563" s="1612"/>
      <c r="O563" s="1612"/>
      <c r="P563" s="1612"/>
      <c r="Q563" s="1612"/>
      <c r="R563" s="1612"/>
      <c r="S563" s="1612"/>
      <c r="T563" s="1612"/>
      <c r="U563" s="1612"/>
      <c r="V563" s="1612"/>
      <c r="W563" s="1612"/>
      <c r="X563" s="1612"/>
      <c r="Y563" s="1612"/>
      <c r="Z563" s="1612"/>
    </row>
    <row r="564" spans="1:26" ht="15.75" customHeight="1">
      <c r="A564" s="1612"/>
      <c r="B564" s="1612"/>
      <c r="C564" s="1612"/>
      <c r="D564" s="1612"/>
      <c r="E564" s="1612"/>
      <c r="F564" s="1664"/>
      <c r="G564" s="1612"/>
      <c r="H564" s="1612"/>
      <c r="I564" s="1612"/>
      <c r="J564" s="1612"/>
      <c r="K564" s="1612"/>
      <c r="L564" s="1612"/>
      <c r="M564" s="1612"/>
      <c r="N564" s="1612"/>
      <c r="O564" s="1612"/>
      <c r="P564" s="1612"/>
      <c r="Q564" s="1612"/>
      <c r="R564" s="1612"/>
      <c r="S564" s="1612"/>
      <c r="T564" s="1612"/>
      <c r="U564" s="1612"/>
      <c r="V564" s="1612"/>
      <c r="W564" s="1612"/>
      <c r="X564" s="1612"/>
      <c r="Y564" s="1612"/>
      <c r="Z564" s="1612"/>
    </row>
    <row r="565" spans="1:26" ht="15.75" customHeight="1">
      <c r="A565" s="1612"/>
      <c r="B565" s="1612"/>
      <c r="C565" s="1612"/>
      <c r="D565" s="1612"/>
      <c r="E565" s="1612"/>
      <c r="F565" s="1664"/>
      <c r="G565" s="1612"/>
      <c r="H565" s="1612"/>
      <c r="I565" s="1612"/>
      <c r="J565" s="1612"/>
      <c r="K565" s="1612"/>
      <c r="L565" s="1612"/>
      <c r="M565" s="1612"/>
      <c r="N565" s="1612"/>
      <c r="O565" s="1612"/>
      <c r="P565" s="1612"/>
      <c r="Q565" s="1612"/>
      <c r="R565" s="1612"/>
      <c r="S565" s="1612"/>
      <c r="T565" s="1612"/>
      <c r="U565" s="1612"/>
      <c r="V565" s="1612"/>
      <c r="W565" s="1612"/>
      <c r="X565" s="1612"/>
      <c r="Y565" s="1612"/>
      <c r="Z565" s="1612"/>
    </row>
    <row r="566" spans="1:26" ht="15.75" customHeight="1">
      <c r="A566" s="1612"/>
      <c r="B566" s="1612"/>
      <c r="C566" s="1612"/>
      <c r="D566" s="1612"/>
      <c r="E566" s="1612"/>
      <c r="F566" s="1664"/>
      <c r="G566" s="1612"/>
      <c r="H566" s="1612"/>
      <c r="I566" s="1612"/>
      <c r="J566" s="1612"/>
      <c r="K566" s="1612"/>
      <c r="L566" s="1612"/>
      <c r="M566" s="1612"/>
      <c r="N566" s="1612"/>
      <c r="O566" s="1612"/>
      <c r="P566" s="1612"/>
      <c r="Q566" s="1612"/>
      <c r="R566" s="1612"/>
      <c r="S566" s="1612"/>
      <c r="T566" s="1612"/>
      <c r="U566" s="1612"/>
      <c r="V566" s="1612"/>
      <c r="W566" s="1612"/>
      <c r="X566" s="1612"/>
      <c r="Y566" s="1612"/>
      <c r="Z566" s="1612"/>
    </row>
    <row r="567" spans="1:26" ht="15.75" customHeight="1">
      <c r="A567" s="1612"/>
      <c r="B567" s="1612"/>
      <c r="C567" s="1612"/>
      <c r="D567" s="1612"/>
      <c r="E567" s="1612"/>
      <c r="F567" s="1664"/>
      <c r="G567" s="1612"/>
      <c r="H567" s="1612"/>
      <c r="I567" s="1612"/>
      <c r="J567" s="1612"/>
      <c r="K567" s="1612"/>
      <c r="L567" s="1612"/>
      <c r="M567" s="1612"/>
      <c r="N567" s="1612"/>
      <c r="O567" s="1612"/>
      <c r="P567" s="1612"/>
      <c r="Q567" s="1612"/>
      <c r="R567" s="1612"/>
      <c r="S567" s="1612"/>
      <c r="T567" s="1612"/>
      <c r="U567" s="1612"/>
      <c r="V567" s="1612"/>
      <c r="W567" s="1612"/>
      <c r="X567" s="1612"/>
      <c r="Y567" s="1612"/>
      <c r="Z567" s="1612"/>
    </row>
    <row r="568" spans="1:26" ht="15.75" customHeight="1">
      <c r="A568" s="1612"/>
      <c r="B568" s="1612"/>
      <c r="C568" s="1612"/>
      <c r="D568" s="1612"/>
      <c r="E568" s="1612"/>
      <c r="F568" s="1664"/>
      <c r="G568" s="1612"/>
      <c r="H568" s="1612"/>
      <c r="I568" s="1612"/>
      <c r="J568" s="1612"/>
      <c r="K568" s="1612"/>
      <c r="L568" s="1612"/>
      <c r="M568" s="1612"/>
      <c r="N568" s="1612"/>
      <c r="O568" s="1612"/>
      <c r="P568" s="1612"/>
      <c r="Q568" s="1612"/>
      <c r="R568" s="1612"/>
      <c r="S568" s="1612"/>
      <c r="T568" s="1612"/>
      <c r="U568" s="1612"/>
      <c r="V568" s="1612"/>
      <c r="W568" s="1612"/>
      <c r="X568" s="1612"/>
      <c r="Y568" s="1612"/>
      <c r="Z568" s="1612"/>
    </row>
    <row r="569" spans="1:26" ht="15.75" customHeight="1">
      <c r="A569" s="1612"/>
      <c r="B569" s="1612"/>
      <c r="C569" s="1612"/>
      <c r="D569" s="1612"/>
      <c r="E569" s="1612"/>
      <c r="F569" s="1664"/>
      <c r="G569" s="1612"/>
      <c r="H569" s="1612"/>
      <c r="I569" s="1612"/>
      <c r="J569" s="1612"/>
      <c r="K569" s="1612"/>
      <c r="L569" s="1612"/>
      <c r="M569" s="1612"/>
      <c r="N569" s="1612"/>
      <c r="O569" s="1612"/>
      <c r="P569" s="1612"/>
      <c r="Q569" s="1612"/>
      <c r="R569" s="1612"/>
      <c r="S569" s="1612"/>
      <c r="T569" s="1612"/>
      <c r="U569" s="1612"/>
      <c r="V569" s="1612"/>
      <c r="W569" s="1612"/>
      <c r="X569" s="1612"/>
      <c r="Y569" s="1612"/>
      <c r="Z569" s="1612"/>
    </row>
    <row r="570" spans="1:26" ht="15.75" customHeight="1">
      <c r="A570" s="1612"/>
      <c r="B570" s="1612"/>
      <c r="C570" s="1612"/>
      <c r="D570" s="1612"/>
      <c r="E570" s="1612"/>
      <c r="F570" s="1664"/>
      <c r="G570" s="1612"/>
      <c r="H570" s="1612"/>
      <c r="I570" s="1612"/>
      <c r="J570" s="1612"/>
      <c r="K570" s="1612"/>
      <c r="L570" s="1612"/>
      <c r="M570" s="1612"/>
      <c r="N570" s="1612"/>
      <c r="O570" s="1612"/>
      <c r="P570" s="1612"/>
      <c r="Q570" s="1612"/>
      <c r="R570" s="1612"/>
      <c r="S570" s="1612"/>
      <c r="T570" s="1612"/>
      <c r="U570" s="1612"/>
      <c r="V570" s="1612"/>
      <c r="W570" s="1612"/>
      <c r="X570" s="1612"/>
      <c r="Y570" s="1612"/>
      <c r="Z570" s="1612"/>
    </row>
    <row r="571" spans="1:26" ht="15.75" customHeight="1">
      <c r="A571" s="1612"/>
      <c r="B571" s="1612"/>
      <c r="C571" s="1612"/>
      <c r="D571" s="1612"/>
      <c r="E571" s="1612"/>
      <c r="F571" s="1664"/>
      <c r="G571" s="1612"/>
      <c r="H571" s="1612"/>
      <c r="I571" s="1612"/>
      <c r="J571" s="1612"/>
      <c r="K571" s="1612"/>
      <c r="L571" s="1612"/>
      <c r="M571" s="1612"/>
      <c r="N571" s="1612"/>
      <c r="O571" s="1612"/>
      <c r="P571" s="1612"/>
      <c r="Q571" s="1612"/>
      <c r="R571" s="1612"/>
      <c r="S571" s="1612"/>
      <c r="T571" s="1612"/>
      <c r="U571" s="1612"/>
      <c r="V571" s="1612"/>
      <c r="W571" s="1612"/>
      <c r="X571" s="1612"/>
      <c r="Y571" s="1612"/>
      <c r="Z571" s="1612"/>
    </row>
    <row r="572" spans="1:26" ht="15.75" customHeight="1">
      <c r="A572" s="1612"/>
      <c r="B572" s="1612"/>
      <c r="C572" s="1612"/>
      <c r="D572" s="1612"/>
      <c r="E572" s="1612"/>
      <c r="F572" s="1664"/>
      <c r="G572" s="1612"/>
      <c r="H572" s="1612"/>
      <c r="I572" s="1612"/>
      <c r="J572" s="1612"/>
      <c r="K572" s="1612"/>
      <c r="L572" s="1612"/>
      <c r="M572" s="1612"/>
      <c r="N572" s="1612"/>
      <c r="O572" s="1612"/>
      <c r="P572" s="1612"/>
      <c r="Q572" s="1612"/>
      <c r="R572" s="1612"/>
      <c r="S572" s="1612"/>
      <c r="T572" s="1612"/>
      <c r="U572" s="1612"/>
      <c r="V572" s="1612"/>
      <c r="W572" s="1612"/>
      <c r="X572" s="1612"/>
      <c r="Y572" s="1612"/>
      <c r="Z572" s="1612"/>
    </row>
    <row r="573" spans="1:26" ht="15.75" customHeight="1">
      <c r="A573" s="1612"/>
      <c r="B573" s="1612"/>
      <c r="C573" s="1612"/>
      <c r="D573" s="1612"/>
      <c r="E573" s="1612"/>
      <c r="F573" s="1664"/>
      <c r="G573" s="1612"/>
      <c r="H573" s="1612"/>
      <c r="I573" s="1612"/>
      <c r="J573" s="1612"/>
      <c r="K573" s="1612"/>
      <c r="L573" s="1612"/>
      <c r="M573" s="1612"/>
      <c r="N573" s="1612"/>
      <c r="O573" s="1612"/>
      <c r="P573" s="1612"/>
      <c r="Q573" s="1612"/>
      <c r="R573" s="1612"/>
      <c r="S573" s="1612"/>
      <c r="T573" s="1612"/>
      <c r="U573" s="1612"/>
      <c r="V573" s="1612"/>
      <c r="W573" s="1612"/>
      <c r="X573" s="1612"/>
      <c r="Y573" s="1612"/>
      <c r="Z573" s="1612"/>
    </row>
    <row r="574" spans="1:26" ht="15.75" customHeight="1">
      <c r="A574" s="1612"/>
      <c r="B574" s="1612"/>
      <c r="C574" s="1612"/>
      <c r="D574" s="1612"/>
      <c r="E574" s="1612"/>
      <c r="F574" s="1664"/>
      <c r="G574" s="1612"/>
      <c r="H574" s="1612"/>
      <c r="I574" s="1612"/>
      <c r="J574" s="1612"/>
      <c r="K574" s="1612"/>
      <c r="L574" s="1612"/>
      <c r="M574" s="1612"/>
      <c r="N574" s="1612"/>
      <c r="O574" s="1612"/>
      <c r="P574" s="1612"/>
      <c r="Q574" s="1612"/>
      <c r="R574" s="1612"/>
      <c r="S574" s="1612"/>
      <c r="T574" s="1612"/>
      <c r="U574" s="1612"/>
      <c r="V574" s="1612"/>
      <c r="W574" s="1612"/>
      <c r="X574" s="1612"/>
      <c r="Y574" s="1612"/>
      <c r="Z574" s="1612"/>
    </row>
    <row r="575" spans="1:26" ht="15.75" customHeight="1">
      <c r="A575" s="1612"/>
      <c r="B575" s="1612"/>
      <c r="C575" s="1612"/>
      <c r="D575" s="1612"/>
      <c r="E575" s="1612"/>
      <c r="F575" s="1664"/>
      <c r="G575" s="1612"/>
      <c r="H575" s="1612"/>
      <c r="I575" s="1612"/>
      <c r="J575" s="1612"/>
      <c r="K575" s="1612"/>
      <c r="L575" s="1612"/>
      <c r="M575" s="1612"/>
      <c r="N575" s="1612"/>
      <c r="O575" s="1612"/>
      <c r="P575" s="1612"/>
      <c r="Q575" s="1612"/>
      <c r="R575" s="1612"/>
      <c r="S575" s="1612"/>
      <c r="T575" s="1612"/>
      <c r="U575" s="1612"/>
      <c r="V575" s="1612"/>
      <c r="W575" s="1612"/>
      <c r="X575" s="1612"/>
      <c r="Y575" s="1612"/>
      <c r="Z575" s="1612"/>
    </row>
    <row r="576" spans="1:26" ht="15.75" customHeight="1">
      <c r="A576" s="1612"/>
      <c r="B576" s="1612"/>
      <c r="C576" s="1612"/>
      <c r="D576" s="1612"/>
      <c r="E576" s="1612"/>
      <c r="F576" s="1664"/>
      <c r="G576" s="1612"/>
      <c r="H576" s="1612"/>
      <c r="I576" s="1612"/>
      <c r="J576" s="1612"/>
      <c r="K576" s="1612"/>
      <c r="L576" s="1612"/>
      <c r="M576" s="1612"/>
      <c r="N576" s="1612"/>
      <c r="O576" s="1612"/>
      <c r="P576" s="1612"/>
      <c r="Q576" s="1612"/>
      <c r="R576" s="1612"/>
      <c r="S576" s="1612"/>
      <c r="T576" s="1612"/>
      <c r="U576" s="1612"/>
      <c r="V576" s="1612"/>
      <c r="W576" s="1612"/>
      <c r="X576" s="1612"/>
      <c r="Y576" s="1612"/>
      <c r="Z576" s="1612"/>
    </row>
    <row r="577" spans="1:26" ht="15.75" customHeight="1">
      <c r="A577" s="1612"/>
      <c r="B577" s="1612"/>
      <c r="C577" s="1612"/>
      <c r="D577" s="1612"/>
      <c r="E577" s="1612"/>
      <c r="F577" s="1664"/>
      <c r="G577" s="1612"/>
      <c r="H577" s="1612"/>
      <c r="I577" s="1612"/>
      <c r="J577" s="1612"/>
      <c r="K577" s="1612"/>
      <c r="L577" s="1612"/>
      <c r="M577" s="1612"/>
      <c r="N577" s="1612"/>
      <c r="O577" s="1612"/>
      <c r="P577" s="1612"/>
      <c r="Q577" s="1612"/>
      <c r="R577" s="1612"/>
      <c r="S577" s="1612"/>
      <c r="T577" s="1612"/>
      <c r="U577" s="1612"/>
      <c r="V577" s="1612"/>
      <c r="W577" s="1612"/>
      <c r="X577" s="1612"/>
      <c r="Y577" s="1612"/>
      <c r="Z577" s="1612"/>
    </row>
    <row r="578" spans="1:26" ht="15.75" customHeight="1">
      <c r="A578" s="1612"/>
      <c r="B578" s="1612"/>
      <c r="C578" s="1612"/>
      <c r="D578" s="1612"/>
      <c r="E578" s="1612"/>
      <c r="F578" s="1664"/>
      <c r="G578" s="1612"/>
      <c r="H578" s="1612"/>
      <c r="I578" s="1612"/>
      <c r="J578" s="1612"/>
      <c r="K578" s="1612"/>
      <c r="L578" s="1612"/>
      <c r="M578" s="1612"/>
      <c r="N578" s="1612"/>
      <c r="O578" s="1612"/>
      <c r="P578" s="1612"/>
      <c r="Q578" s="1612"/>
      <c r="R578" s="1612"/>
      <c r="S578" s="1612"/>
      <c r="T578" s="1612"/>
      <c r="U578" s="1612"/>
      <c r="V578" s="1612"/>
      <c r="W578" s="1612"/>
      <c r="X578" s="1612"/>
      <c r="Y578" s="1612"/>
      <c r="Z578" s="1612"/>
    </row>
    <row r="579" spans="1:26" ht="15.75" customHeight="1">
      <c r="A579" s="1612"/>
      <c r="B579" s="1612"/>
      <c r="C579" s="1612"/>
      <c r="D579" s="1612"/>
      <c r="E579" s="1612"/>
      <c r="F579" s="1664"/>
      <c r="G579" s="1612"/>
      <c r="H579" s="1612"/>
      <c r="I579" s="1612"/>
      <c r="J579" s="1612"/>
      <c r="K579" s="1612"/>
      <c r="L579" s="1612"/>
      <c r="M579" s="1612"/>
      <c r="N579" s="1612"/>
      <c r="O579" s="1612"/>
      <c r="P579" s="1612"/>
      <c r="Q579" s="1612"/>
      <c r="R579" s="1612"/>
      <c r="S579" s="1612"/>
      <c r="T579" s="1612"/>
      <c r="U579" s="1612"/>
      <c r="V579" s="1612"/>
      <c r="W579" s="1612"/>
      <c r="X579" s="1612"/>
      <c r="Y579" s="1612"/>
      <c r="Z579" s="1612"/>
    </row>
    <row r="580" spans="1:26" ht="15.75" customHeight="1">
      <c r="A580" s="1612"/>
      <c r="B580" s="1612"/>
      <c r="C580" s="1612"/>
      <c r="D580" s="1612"/>
      <c r="E580" s="1612"/>
      <c r="F580" s="1664"/>
      <c r="G580" s="1612"/>
      <c r="H580" s="1612"/>
      <c r="I580" s="1612"/>
      <c r="J580" s="1612"/>
      <c r="K580" s="1612"/>
      <c r="L580" s="1612"/>
      <c r="M580" s="1612"/>
      <c r="N580" s="1612"/>
      <c r="O580" s="1612"/>
      <c r="P580" s="1612"/>
      <c r="Q580" s="1612"/>
      <c r="R580" s="1612"/>
      <c r="S580" s="1612"/>
      <c r="T580" s="1612"/>
      <c r="U580" s="1612"/>
      <c r="V580" s="1612"/>
      <c r="W580" s="1612"/>
      <c r="X580" s="1612"/>
      <c r="Y580" s="1612"/>
      <c r="Z580" s="1612"/>
    </row>
    <row r="581" spans="1:26" ht="15.75" customHeight="1">
      <c r="A581" s="1612"/>
      <c r="B581" s="1612"/>
      <c r="C581" s="1612"/>
      <c r="D581" s="1612"/>
      <c r="E581" s="1612"/>
      <c r="F581" s="1664"/>
      <c r="G581" s="1612"/>
      <c r="H581" s="1612"/>
      <c r="I581" s="1612"/>
      <c r="J581" s="1612"/>
      <c r="K581" s="1612"/>
      <c r="L581" s="1612"/>
      <c r="M581" s="1612"/>
      <c r="N581" s="1612"/>
      <c r="O581" s="1612"/>
      <c r="P581" s="1612"/>
      <c r="Q581" s="1612"/>
      <c r="R581" s="1612"/>
      <c r="S581" s="1612"/>
      <c r="T581" s="1612"/>
      <c r="U581" s="1612"/>
      <c r="V581" s="1612"/>
      <c r="W581" s="1612"/>
      <c r="X581" s="1612"/>
      <c r="Y581" s="1612"/>
      <c r="Z581" s="1612"/>
    </row>
    <row r="582" spans="1:26" ht="15.75" customHeight="1">
      <c r="A582" s="1612"/>
      <c r="B582" s="1612"/>
      <c r="C582" s="1612"/>
      <c r="D582" s="1612"/>
      <c r="E582" s="1612"/>
      <c r="F582" s="1664"/>
      <c r="G582" s="1612"/>
      <c r="H582" s="1612"/>
      <c r="I582" s="1612"/>
      <c r="J582" s="1612"/>
      <c r="K582" s="1612"/>
      <c r="L582" s="1612"/>
      <c r="M582" s="1612"/>
      <c r="N582" s="1612"/>
      <c r="O582" s="1612"/>
      <c r="P582" s="1612"/>
      <c r="Q582" s="1612"/>
      <c r="R582" s="1612"/>
      <c r="S582" s="1612"/>
      <c r="T582" s="1612"/>
      <c r="U582" s="1612"/>
      <c r="V582" s="1612"/>
      <c r="W582" s="1612"/>
      <c r="X582" s="1612"/>
      <c r="Y582" s="1612"/>
      <c r="Z582" s="1612"/>
    </row>
    <row r="583" spans="1:26" ht="15.75" customHeight="1">
      <c r="A583" s="1612"/>
      <c r="B583" s="1612"/>
      <c r="C583" s="1612"/>
      <c r="D583" s="1612"/>
      <c r="E583" s="1612"/>
      <c r="F583" s="1664"/>
      <c r="G583" s="1612"/>
      <c r="H583" s="1612"/>
      <c r="I583" s="1612"/>
      <c r="J583" s="1612"/>
      <c r="K583" s="1612"/>
      <c r="L583" s="1612"/>
      <c r="M583" s="1612"/>
      <c r="N583" s="1612"/>
      <c r="O583" s="1612"/>
      <c r="P583" s="1612"/>
      <c r="Q583" s="1612"/>
      <c r="R583" s="1612"/>
      <c r="S583" s="1612"/>
      <c r="T583" s="1612"/>
      <c r="U583" s="1612"/>
      <c r="V583" s="1612"/>
      <c r="W583" s="1612"/>
      <c r="X583" s="1612"/>
      <c r="Y583" s="1612"/>
      <c r="Z583" s="1612"/>
    </row>
    <row r="584" spans="1:26" ht="15.75" customHeight="1">
      <c r="A584" s="1612"/>
      <c r="B584" s="1612"/>
      <c r="C584" s="1612"/>
      <c r="D584" s="1612"/>
      <c r="E584" s="1612"/>
      <c r="F584" s="1664"/>
      <c r="G584" s="1612"/>
      <c r="H584" s="1612"/>
      <c r="I584" s="1612"/>
      <c r="J584" s="1612"/>
      <c r="K584" s="1612"/>
      <c r="L584" s="1612"/>
      <c r="M584" s="1612"/>
      <c r="N584" s="1612"/>
      <c r="O584" s="1612"/>
      <c r="P584" s="1612"/>
      <c r="Q584" s="1612"/>
      <c r="R584" s="1612"/>
      <c r="S584" s="1612"/>
      <c r="T584" s="1612"/>
      <c r="U584" s="1612"/>
      <c r="V584" s="1612"/>
      <c r="W584" s="1612"/>
      <c r="X584" s="1612"/>
      <c r="Y584" s="1612"/>
      <c r="Z584" s="1612"/>
    </row>
    <row r="585" spans="1:26" ht="15.75" customHeight="1">
      <c r="A585" s="1612"/>
      <c r="B585" s="1612"/>
      <c r="C585" s="1612"/>
      <c r="D585" s="1612"/>
      <c r="E585" s="1612"/>
      <c r="F585" s="1664"/>
      <c r="G585" s="1612"/>
      <c r="H585" s="1612"/>
      <c r="I585" s="1612"/>
      <c r="J585" s="1612"/>
      <c r="K585" s="1612"/>
      <c r="L585" s="1612"/>
      <c r="M585" s="1612"/>
      <c r="N585" s="1612"/>
      <c r="O585" s="1612"/>
      <c r="P585" s="1612"/>
      <c r="Q585" s="1612"/>
      <c r="R585" s="1612"/>
      <c r="S585" s="1612"/>
      <c r="T585" s="1612"/>
      <c r="U585" s="1612"/>
      <c r="V585" s="1612"/>
      <c r="W585" s="1612"/>
      <c r="X585" s="1612"/>
      <c r="Y585" s="1612"/>
      <c r="Z585" s="1612"/>
    </row>
    <row r="586" spans="1:26" ht="15.75" customHeight="1">
      <c r="A586" s="1612"/>
      <c r="B586" s="1612"/>
      <c r="C586" s="1612"/>
      <c r="D586" s="1612"/>
      <c r="E586" s="1612"/>
      <c r="F586" s="1664"/>
      <c r="G586" s="1612"/>
      <c r="H586" s="1612"/>
      <c r="I586" s="1612"/>
      <c r="J586" s="1612"/>
      <c r="K586" s="1612"/>
      <c r="L586" s="1612"/>
      <c r="M586" s="1612"/>
      <c r="N586" s="1612"/>
      <c r="O586" s="1612"/>
      <c r="P586" s="1612"/>
      <c r="Q586" s="1612"/>
      <c r="R586" s="1612"/>
      <c r="S586" s="1612"/>
      <c r="T586" s="1612"/>
      <c r="U586" s="1612"/>
      <c r="V586" s="1612"/>
      <c r="W586" s="1612"/>
      <c r="X586" s="1612"/>
      <c r="Y586" s="1612"/>
      <c r="Z586" s="1612"/>
    </row>
    <row r="587" spans="1:26" ht="15.75" customHeight="1">
      <c r="A587" s="1612"/>
      <c r="B587" s="1612"/>
      <c r="C587" s="1612"/>
      <c r="D587" s="1612"/>
      <c r="E587" s="1612"/>
      <c r="F587" s="1664"/>
      <c r="G587" s="1612"/>
      <c r="H587" s="1612"/>
      <c r="I587" s="1612"/>
      <c r="J587" s="1612"/>
      <c r="K587" s="1612"/>
      <c r="L587" s="1612"/>
      <c r="M587" s="1612"/>
      <c r="N587" s="1612"/>
      <c r="O587" s="1612"/>
      <c r="P587" s="1612"/>
      <c r="Q587" s="1612"/>
      <c r="R587" s="1612"/>
      <c r="S587" s="1612"/>
      <c r="T587" s="1612"/>
      <c r="U587" s="1612"/>
      <c r="V587" s="1612"/>
      <c r="W587" s="1612"/>
      <c r="X587" s="1612"/>
      <c r="Y587" s="1612"/>
      <c r="Z587" s="1612"/>
    </row>
    <row r="588" spans="1:26" ht="15.75" customHeight="1">
      <c r="A588" s="1612"/>
      <c r="B588" s="1612"/>
      <c r="C588" s="1612"/>
      <c r="D588" s="1612"/>
      <c r="E588" s="1612"/>
      <c r="F588" s="1664"/>
      <c r="G588" s="1612"/>
      <c r="H588" s="1612"/>
      <c r="I588" s="1612"/>
      <c r="J588" s="1612"/>
      <c r="K588" s="1612"/>
      <c r="L588" s="1612"/>
      <c r="M588" s="1612"/>
      <c r="N588" s="1612"/>
      <c r="O588" s="1612"/>
      <c r="P588" s="1612"/>
      <c r="Q588" s="1612"/>
      <c r="R588" s="1612"/>
      <c r="S588" s="1612"/>
      <c r="T588" s="1612"/>
      <c r="U588" s="1612"/>
      <c r="V588" s="1612"/>
      <c r="W588" s="1612"/>
      <c r="X588" s="1612"/>
      <c r="Y588" s="1612"/>
      <c r="Z588" s="1612"/>
    </row>
    <row r="589" spans="1:26" ht="15.75" customHeight="1">
      <c r="A589" s="1612"/>
      <c r="B589" s="1612"/>
      <c r="C589" s="1612"/>
      <c r="D589" s="1612"/>
      <c r="E589" s="1612"/>
      <c r="F589" s="1664"/>
      <c r="G589" s="1612"/>
      <c r="H589" s="1612"/>
      <c r="I589" s="1612"/>
      <c r="J589" s="1612"/>
      <c r="K589" s="1612"/>
      <c r="L589" s="1612"/>
      <c r="M589" s="1612"/>
      <c r="N589" s="1612"/>
      <c r="O589" s="1612"/>
      <c r="P589" s="1612"/>
      <c r="Q589" s="1612"/>
      <c r="R589" s="1612"/>
      <c r="S589" s="1612"/>
      <c r="T589" s="1612"/>
      <c r="U589" s="1612"/>
      <c r="V589" s="1612"/>
      <c r="W589" s="1612"/>
      <c r="X589" s="1612"/>
      <c r="Y589" s="1612"/>
      <c r="Z589" s="1612"/>
    </row>
    <row r="590" spans="1:26" ht="15.75" customHeight="1">
      <c r="A590" s="1612"/>
      <c r="B590" s="1612"/>
      <c r="C590" s="1612"/>
      <c r="D590" s="1612"/>
      <c r="E590" s="1612"/>
      <c r="F590" s="1664"/>
      <c r="G590" s="1612"/>
      <c r="H590" s="1612"/>
      <c r="I590" s="1612"/>
      <c r="J590" s="1612"/>
      <c r="K590" s="1612"/>
      <c r="L590" s="1612"/>
      <c r="M590" s="1612"/>
      <c r="N590" s="1612"/>
      <c r="O590" s="1612"/>
      <c r="P590" s="1612"/>
      <c r="Q590" s="1612"/>
      <c r="R590" s="1612"/>
      <c r="S590" s="1612"/>
      <c r="T590" s="1612"/>
      <c r="U590" s="1612"/>
      <c r="V590" s="1612"/>
      <c r="W590" s="1612"/>
      <c r="X590" s="1612"/>
      <c r="Y590" s="1612"/>
      <c r="Z590" s="1612"/>
    </row>
    <row r="591" spans="1:26" ht="15.75" customHeight="1">
      <c r="A591" s="1612"/>
      <c r="B591" s="1612"/>
      <c r="C591" s="1612"/>
      <c r="D591" s="1612"/>
      <c r="E591" s="1612"/>
      <c r="F591" s="1664"/>
      <c r="G591" s="1612"/>
      <c r="H591" s="1612"/>
      <c r="I591" s="1612"/>
      <c r="J591" s="1612"/>
      <c r="K591" s="1612"/>
      <c r="L591" s="1612"/>
      <c r="M591" s="1612"/>
      <c r="N591" s="1612"/>
      <c r="O591" s="1612"/>
      <c r="P591" s="1612"/>
      <c r="Q591" s="1612"/>
      <c r="R591" s="1612"/>
      <c r="S591" s="1612"/>
      <c r="T591" s="1612"/>
      <c r="U591" s="1612"/>
      <c r="V591" s="1612"/>
      <c r="W591" s="1612"/>
      <c r="X591" s="1612"/>
      <c r="Y591" s="1612"/>
      <c r="Z591" s="1612"/>
    </row>
    <row r="592" spans="1:26" ht="15.75" customHeight="1">
      <c r="A592" s="1612"/>
      <c r="B592" s="1612"/>
      <c r="C592" s="1612"/>
      <c r="D592" s="1612"/>
      <c r="E592" s="1612"/>
      <c r="F592" s="1664"/>
      <c r="G592" s="1612"/>
      <c r="H592" s="1612"/>
      <c r="I592" s="1612"/>
      <c r="J592" s="1612"/>
      <c r="K592" s="1612"/>
      <c r="L592" s="1612"/>
      <c r="M592" s="1612"/>
      <c r="N592" s="1612"/>
      <c r="O592" s="1612"/>
      <c r="P592" s="1612"/>
      <c r="Q592" s="1612"/>
      <c r="R592" s="1612"/>
      <c r="S592" s="1612"/>
      <c r="T592" s="1612"/>
      <c r="U592" s="1612"/>
      <c r="V592" s="1612"/>
      <c r="W592" s="1612"/>
      <c r="X592" s="1612"/>
      <c r="Y592" s="1612"/>
      <c r="Z592" s="1612"/>
    </row>
    <row r="593" spans="1:26" ht="15.75" customHeight="1">
      <c r="A593" s="1612"/>
      <c r="B593" s="1612"/>
      <c r="C593" s="1612"/>
      <c r="D593" s="1612"/>
      <c r="E593" s="1612"/>
      <c r="F593" s="1664"/>
      <c r="G593" s="1612"/>
      <c r="H593" s="1612"/>
      <c r="I593" s="1612"/>
      <c r="J593" s="1612"/>
      <c r="K593" s="1612"/>
      <c r="L593" s="1612"/>
      <c r="M593" s="1612"/>
      <c r="N593" s="1612"/>
      <c r="O593" s="1612"/>
      <c r="P593" s="1612"/>
      <c r="Q593" s="1612"/>
      <c r="R593" s="1612"/>
      <c r="S593" s="1612"/>
      <c r="T593" s="1612"/>
      <c r="U593" s="1612"/>
      <c r="V593" s="1612"/>
      <c r="W593" s="1612"/>
      <c r="X593" s="1612"/>
      <c r="Y593" s="1612"/>
      <c r="Z593" s="1612"/>
    </row>
    <row r="594" spans="1:26" ht="15.75" customHeight="1">
      <c r="A594" s="1612"/>
      <c r="B594" s="1612"/>
      <c r="C594" s="1612"/>
      <c r="D594" s="1612"/>
      <c r="E594" s="1612"/>
      <c r="F594" s="1664"/>
      <c r="G594" s="1612"/>
      <c r="H594" s="1612"/>
      <c r="I594" s="1612"/>
      <c r="J594" s="1612"/>
      <c r="K594" s="1612"/>
      <c r="L594" s="1612"/>
      <c r="M594" s="1612"/>
      <c r="N594" s="1612"/>
      <c r="O594" s="1612"/>
      <c r="P594" s="1612"/>
      <c r="Q594" s="1612"/>
      <c r="R594" s="1612"/>
      <c r="S594" s="1612"/>
      <c r="T594" s="1612"/>
      <c r="U594" s="1612"/>
      <c r="V594" s="1612"/>
      <c r="W594" s="1612"/>
      <c r="X594" s="1612"/>
      <c r="Y594" s="1612"/>
      <c r="Z594" s="1612"/>
    </row>
    <row r="595" spans="1:26" ht="15.75" customHeight="1">
      <c r="A595" s="1612"/>
      <c r="B595" s="1612"/>
      <c r="C595" s="1612"/>
      <c r="D595" s="1612"/>
      <c r="E595" s="1612"/>
      <c r="F595" s="1664"/>
      <c r="G595" s="1612"/>
      <c r="H595" s="1612"/>
      <c r="I595" s="1612"/>
      <c r="J595" s="1612"/>
      <c r="K595" s="1612"/>
      <c r="L595" s="1612"/>
      <c r="M595" s="1612"/>
      <c r="N595" s="1612"/>
      <c r="O595" s="1612"/>
      <c r="P595" s="1612"/>
      <c r="Q595" s="1612"/>
      <c r="R595" s="1612"/>
      <c r="S595" s="1612"/>
      <c r="T595" s="1612"/>
      <c r="U595" s="1612"/>
      <c r="V595" s="1612"/>
      <c r="W595" s="1612"/>
      <c r="X595" s="1612"/>
      <c r="Y595" s="1612"/>
      <c r="Z595" s="1612"/>
    </row>
    <row r="596" spans="1:26" ht="15.75" customHeight="1">
      <c r="A596" s="1612"/>
      <c r="B596" s="1612"/>
      <c r="C596" s="1612"/>
      <c r="D596" s="1612"/>
      <c r="E596" s="1612"/>
      <c r="F596" s="1664"/>
      <c r="G596" s="1612"/>
      <c r="H596" s="1612"/>
      <c r="I596" s="1612"/>
      <c r="J596" s="1612"/>
      <c r="K596" s="1612"/>
      <c r="L596" s="1612"/>
      <c r="M596" s="1612"/>
      <c r="N596" s="1612"/>
      <c r="O596" s="1612"/>
      <c r="P596" s="1612"/>
      <c r="Q596" s="1612"/>
      <c r="R596" s="1612"/>
      <c r="S596" s="1612"/>
      <c r="T596" s="1612"/>
      <c r="U596" s="1612"/>
      <c r="V596" s="1612"/>
      <c r="W596" s="1612"/>
      <c r="X596" s="1612"/>
      <c r="Y596" s="1612"/>
      <c r="Z596" s="1612"/>
    </row>
    <row r="597" spans="1:26" ht="15.75" customHeight="1">
      <c r="A597" s="1612"/>
      <c r="B597" s="1612"/>
      <c r="C597" s="1612"/>
      <c r="D597" s="1612"/>
      <c r="E597" s="1612"/>
      <c r="F597" s="1664"/>
      <c r="G597" s="1612"/>
      <c r="H597" s="1612"/>
      <c r="I597" s="1612"/>
      <c r="J597" s="1612"/>
      <c r="K597" s="1612"/>
      <c r="L597" s="1612"/>
      <c r="M597" s="1612"/>
      <c r="N597" s="1612"/>
      <c r="O597" s="1612"/>
      <c r="P597" s="1612"/>
      <c r="Q597" s="1612"/>
      <c r="R597" s="1612"/>
      <c r="S597" s="1612"/>
      <c r="T597" s="1612"/>
      <c r="U597" s="1612"/>
      <c r="V597" s="1612"/>
      <c r="W597" s="1612"/>
      <c r="X597" s="1612"/>
      <c r="Y597" s="1612"/>
      <c r="Z597" s="1612"/>
    </row>
    <row r="598" spans="1:26" ht="15.75" customHeight="1">
      <c r="A598" s="1612"/>
      <c r="B598" s="1612"/>
      <c r="C598" s="1612"/>
      <c r="D598" s="1612"/>
      <c r="E598" s="1612"/>
      <c r="F598" s="1664"/>
      <c r="G598" s="1612"/>
      <c r="H598" s="1612"/>
      <c r="I598" s="1612"/>
      <c r="J598" s="1612"/>
      <c r="K598" s="1612"/>
      <c r="L598" s="1612"/>
      <c r="M598" s="1612"/>
      <c r="N598" s="1612"/>
      <c r="O598" s="1612"/>
      <c r="P598" s="1612"/>
      <c r="Q598" s="1612"/>
      <c r="R598" s="1612"/>
      <c r="S598" s="1612"/>
      <c r="T598" s="1612"/>
      <c r="U598" s="1612"/>
      <c r="V598" s="1612"/>
      <c r="W598" s="1612"/>
      <c r="X598" s="1612"/>
      <c r="Y598" s="1612"/>
      <c r="Z598" s="1612"/>
    </row>
    <row r="599" spans="1:26" ht="15.75" customHeight="1">
      <c r="A599" s="1612"/>
      <c r="B599" s="1612"/>
      <c r="C599" s="1612"/>
      <c r="D599" s="1612"/>
      <c r="E599" s="1612"/>
      <c r="F599" s="1664"/>
      <c r="G599" s="1612"/>
      <c r="H599" s="1612"/>
      <c r="I599" s="1612"/>
      <c r="J599" s="1612"/>
      <c r="K599" s="1612"/>
      <c r="L599" s="1612"/>
      <c r="M599" s="1612"/>
      <c r="N599" s="1612"/>
      <c r="O599" s="1612"/>
      <c r="P599" s="1612"/>
      <c r="Q599" s="1612"/>
      <c r="R599" s="1612"/>
      <c r="S599" s="1612"/>
      <c r="T599" s="1612"/>
      <c r="U599" s="1612"/>
      <c r="V599" s="1612"/>
      <c r="W599" s="1612"/>
      <c r="X599" s="1612"/>
      <c r="Y599" s="1612"/>
      <c r="Z599" s="1612"/>
    </row>
    <row r="600" spans="1:26" ht="15.75" customHeight="1">
      <c r="A600" s="1612"/>
      <c r="B600" s="1612"/>
      <c r="C600" s="1612"/>
      <c r="D600" s="1612"/>
      <c r="E600" s="1612"/>
      <c r="F600" s="1664"/>
      <c r="G600" s="1612"/>
      <c r="H600" s="1612"/>
      <c r="I600" s="1612"/>
      <c r="J600" s="1612"/>
      <c r="K600" s="1612"/>
      <c r="L600" s="1612"/>
      <c r="M600" s="1612"/>
      <c r="N600" s="1612"/>
      <c r="O600" s="1612"/>
      <c r="P600" s="1612"/>
      <c r="Q600" s="1612"/>
      <c r="R600" s="1612"/>
      <c r="S600" s="1612"/>
      <c r="T600" s="1612"/>
      <c r="U600" s="1612"/>
      <c r="V600" s="1612"/>
      <c r="W600" s="1612"/>
      <c r="X600" s="1612"/>
      <c r="Y600" s="1612"/>
      <c r="Z600" s="1612"/>
    </row>
    <row r="601" spans="1:26" ht="15.75" customHeight="1">
      <c r="A601" s="1612"/>
      <c r="B601" s="1612"/>
      <c r="C601" s="1612"/>
      <c r="D601" s="1612"/>
      <c r="E601" s="1612"/>
      <c r="F601" s="1664"/>
      <c r="G601" s="1612"/>
      <c r="H601" s="1612"/>
      <c r="I601" s="1612"/>
      <c r="J601" s="1612"/>
      <c r="K601" s="1612"/>
      <c r="L601" s="1612"/>
      <c r="M601" s="1612"/>
      <c r="N601" s="1612"/>
      <c r="O601" s="1612"/>
      <c r="P601" s="1612"/>
      <c r="Q601" s="1612"/>
      <c r="R601" s="1612"/>
      <c r="S601" s="1612"/>
      <c r="T601" s="1612"/>
      <c r="U601" s="1612"/>
      <c r="V601" s="1612"/>
      <c r="W601" s="1612"/>
      <c r="X601" s="1612"/>
      <c r="Y601" s="1612"/>
      <c r="Z601" s="1612"/>
    </row>
    <row r="602" spans="1:26" ht="15.75" customHeight="1">
      <c r="A602" s="1612"/>
      <c r="B602" s="1612"/>
      <c r="C602" s="1612"/>
      <c r="D602" s="1612"/>
      <c r="E602" s="1612"/>
      <c r="F602" s="1664"/>
      <c r="G602" s="1612"/>
      <c r="H602" s="1612"/>
      <c r="I602" s="1612"/>
      <c r="J602" s="1612"/>
      <c r="K602" s="1612"/>
      <c r="L602" s="1612"/>
      <c r="M602" s="1612"/>
      <c r="N602" s="1612"/>
      <c r="O602" s="1612"/>
      <c r="P602" s="1612"/>
      <c r="Q602" s="1612"/>
      <c r="R602" s="1612"/>
      <c r="S602" s="1612"/>
      <c r="T602" s="1612"/>
      <c r="U602" s="1612"/>
      <c r="V602" s="1612"/>
      <c r="W602" s="1612"/>
      <c r="X602" s="1612"/>
      <c r="Y602" s="1612"/>
      <c r="Z602" s="1612"/>
    </row>
    <row r="603" spans="1:26" ht="15.75" customHeight="1">
      <c r="A603" s="1612"/>
      <c r="B603" s="1612"/>
      <c r="C603" s="1612"/>
      <c r="D603" s="1612"/>
      <c r="E603" s="1612"/>
      <c r="F603" s="1664"/>
      <c r="G603" s="1612"/>
      <c r="H603" s="1612"/>
      <c r="I603" s="1612"/>
      <c r="J603" s="1612"/>
      <c r="K603" s="1612"/>
      <c r="L603" s="1612"/>
      <c r="M603" s="1612"/>
      <c r="N603" s="1612"/>
      <c r="O603" s="1612"/>
      <c r="P603" s="1612"/>
      <c r="Q603" s="1612"/>
      <c r="R603" s="1612"/>
      <c r="S603" s="1612"/>
      <c r="T603" s="1612"/>
      <c r="U603" s="1612"/>
      <c r="V603" s="1612"/>
      <c r="W603" s="1612"/>
      <c r="X603" s="1612"/>
      <c r="Y603" s="1612"/>
      <c r="Z603" s="1612"/>
    </row>
    <row r="604" spans="1:26" ht="15.75" customHeight="1">
      <c r="A604" s="1612"/>
      <c r="B604" s="1612"/>
      <c r="C604" s="1612"/>
      <c r="D604" s="1612"/>
      <c r="E604" s="1612"/>
      <c r="F604" s="1664"/>
      <c r="G604" s="1612"/>
      <c r="H604" s="1612"/>
      <c r="I604" s="1612"/>
      <c r="J604" s="1612"/>
      <c r="K604" s="1612"/>
      <c r="L604" s="1612"/>
      <c r="M604" s="1612"/>
      <c r="N604" s="1612"/>
      <c r="O604" s="1612"/>
      <c r="P604" s="1612"/>
      <c r="Q604" s="1612"/>
      <c r="R604" s="1612"/>
      <c r="S604" s="1612"/>
      <c r="T604" s="1612"/>
      <c r="U604" s="1612"/>
      <c r="V604" s="1612"/>
      <c r="W604" s="1612"/>
      <c r="X604" s="1612"/>
      <c r="Y604" s="1612"/>
      <c r="Z604" s="1612"/>
    </row>
    <row r="605" spans="1:26" ht="15.75" customHeight="1">
      <c r="A605" s="1612"/>
      <c r="B605" s="1612"/>
      <c r="C605" s="1612"/>
      <c r="D605" s="1612"/>
      <c r="E605" s="1612"/>
      <c r="F605" s="1664"/>
      <c r="G605" s="1612"/>
      <c r="H605" s="1612"/>
      <c r="I605" s="1612"/>
      <c r="J605" s="1612"/>
      <c r="K605" s="1612"/>
      <c r="L605" s="1612"/>
      <c r="M605" s="1612"/>
      <c r="N605" s="1612"/>
      <c r="O605" s="1612"/>
      <c r="P605" s="1612"/>
      <c r="Q605" s="1612"/>
      <c r="R605" s="1612"/>
      <c r="S605" s="1612"/>
      <c r="T605" s="1612"/>
      <c r="U605" s="1612"/>
      <c r="V605" s="1612"/>
      <c r="W605" s="1612"/>
      <c r="X605" s="1612"/>
      <c r="Y605" s="1612"/>
      <c r="Z605" s="1612"/>
    </row>
    <row r="606" spans="1:26" ht="15.75" customHeight="1">
      <c r="A606" s="1612"/>
      <c r="B606" s="1612"/>
      <c r="C606" s="1612"/>
      <c r="D606" s="1612"/>
      <c r="E606" s="1612"/>
      <c r="F606" s="1664"/>
      <c r="G606" s="1612"/>
      <c r="H606" s="1612"/>
      <c r="I606" s="1612"/>
      <c r="J606" s="1612"/>
      <c r="K606" s="1612"/>
      <c r="L606" s="1612"/>
      <c r="M606" s="1612"/>
      <c r="N606" s="1612"/>
      <c r="O606" s="1612"/>
      <c r="P606" s="1612"/>
      <c r="Q606" s="1612"/>
      <c r="R606" s="1612"/>
      <c r="S606" s="1612"/>
      <c r="T606" s="1612"/>
      <c r="U606" s="1612"/>
      <c r="V606" s="1612"/>
      <c r="W606" s="1612"/>
      <c r="X606" s="1612"/>
      <c r="Y606" s="1612"/>
      <c r="Z606" s="1612"/>
    </row>
    <row r="607" spans="1:26" ht="15.75" customHeight="1">
      <c r="A607" s="1612"/>
      <c r="B607" s="1612"/>
      <c r="C607" s="1612"/>
      <c r="D607" s="1612"/>
      <c r="E607" s="1612"/>
      <c r="F607" s="1664"/>
      <c r="G607" s="1612"/>
      <c r="H607" s="1612"/>
      <c r="I607" s="1612"/>
      <c r="J607" s="1612"/>
      <c r="K607" s="1612"/>
      <c r="L607" s="1612"/>
      <c r="M607" s="1612"/>
      <c r="N607" s="1612"/>
      <c r="O607" s="1612"/>
      <c r="P607" s="1612"/>
      <c r="Q607" s="1612"/>
      <c r="R607" s="1612"/>
      <c r="S607" s="1612"/>
      <c r="T607" s="1612"/>
      <c r="U607" s="1612"/>
      <c r="V607" s="1612"/>
      <c r="W607" s="1612"/>
      <c r="X607" s="1612"/>
      <c r="Y607" s="1612"/>
      <c r="Z607" s="1612"/>
    </row>
    <row r="608" spans="1:26" ht="15.75" customHeight="1">
      <c r="A608" s="1612"/>
      <c r="B608" s="1612"/>
      <c r="C608" s="1612"/>
      <c r="D608" s="1612"/>
      <c r="E608" s="1612"/>
      <c r="F608" s="1664"/>
      <c r="G608" s="1612"/>
      <c r="H608" s="1612"/>
      <c r="I608" s="1612"/>
      <c r="J608" s="1612"/>
      <c r="K608" s="1612"/>
      <c r="L608" s="1612"/>
      <c r="M608" s="1612"/>
      <c r="N608" s="1612"/>
      <c r="O608" s="1612"/>
      <c r="P608" s="1612"/>
      <c r="Q608" s="1612"/>
      <c r="R608" s="1612"/>
      <c r="S608" s="1612"/>
      <c r="T608" s="1612"/>
      <c r="U608" s="1612"/>
      <c r="V608" s="1612"/>
      <c r="W608" s="1612"/>
      <c r="X608" s="1612"/>
      <c r="Y608" s="1612"/>
      <c r="Z608" s="1612"/>
    </row>
    <row r="609" spans="1:26" ht="15.75" customHeight="1">
      <c r="A609" s="1612"/>
      <c r="B609" s="1612"/>
      <c r="C609" s="1612"/>
      <c r="D609" s="1612"/>
      <c r="E609" s="1612"/>
      <c r="F609" s="1664"/>
      <c r="G609" s="1612"/>
      <c r="H609" s="1612"/>
      <c r="I609" s="1612"/>
      <c r="J609" s="1612"/>
      <c r="K609" s="1612"/>
      <c r="L609" s="1612"/>
      <c r="M609" s="1612"/>
      <c r="N609" s="1612"/>
      <c r="O609" s="1612"/>
      <c r="P609" s="1612"/>
      <c r="Q609" s="1612"/>
      <c r="R609" s="1612"/>
      <c r="S609" s="1612"/>
      <c r="T609" s="1612"/>
      <c r="U609" s="1612"/>
      <c r="V609" s="1612"/>
      <c r="W609" s="1612"/>
      <c r="X609" s="1612"/>
      <c r="Y609" s="1612"/>
      <c r="Z609" s="1612"/>
    </row>
    <row r="610" spans="1:26" ht="15.75" customHeight="1">
      <c r="A610" s="1612"/>
      <c r="B610" s="1612"/>
      <c r="C610" s="1612"/>
      <c r="D610" s="1612"/>
      <c r="E610" s="1612"/>
      <c r="F610" s="1664"/>
      <c r="G610" s="1612"/>
      <c r="H610" s="1612"/>
      <c r="I610" s="1612"/>
      <c r="J610" s="1612"/>
      <c r="K610" s="1612"/>
      <c r="L610" s="1612"/>
      <c r="M610" s="1612"/>
      <c r="N610" s="1612"/>
      <c r="O610" s="1612"/>
      <c r="P610" s="1612"/>
      <c r="Q610" s="1612"/>
      <c r="R610" s="1612"/>
      <c r="S610" s="1612"/>
      <c r="T610" s="1612"/>
      <c r="U610" s="1612"/>
      <c r="V610" s="1612"/>
      <c r="W610" s="1612"/>
      <c r="X610" s="1612"/>
      <c r="Y610" s="1612"/>
      <c r="Z610" s="1612"/>
    </row>
    <row r="611" spans="1:26" ht="15.75" customHeight="1">
      <c r="A611" s="1612"/>
      <c r="B611" s="1612"/>
      <c r="C611" s="1612"/>
      <c r="D611" s="1612"/>
      <c r="E611" s="1612"/>
      <c r="F611" s="1664"/>
      <c r="G611" s="1612"/>
      <c r="H611" s="1612"/>
      <c r="I611" s="1612"/>
      <c r="J611" s="1612"/>
      <c r="K611" s="1612"/>
      <c r="L611" s="1612"/>
      <c r="M611" s="1612"/>
      <c r="N611" s="1612"/>
      <c r="O611" s="1612"/>
      <c r="P611" s="1612"/>
      <c r="Q611" s="1612"/>
      <c r="R611" s="1612"/>
      <c r="S611" s="1612"/>
      <c r="T611" s="1612"/>
      <c r="U611" s="1612"/>
      <c r="V611" s="1612"/>
      <c r="W611" s="1612"/>
      <c r="X611" s="1612"/>
      <c r="Y611" s="1612"/>
      <c r="Z611" s="1612"/>
    </row>
    <row r="612" spans="1:26" ht="15.75" customHeight="1">
      <c r="A612" s="1612"/>
      <c r="B612" s="1612"/>
      <c r="C612" s="1612"/>
      <c r="D612" s="1612"/>
      <c r="E612" s="1612"/>
      <c r="F612" s="1664"/>
      <c r="G612" s="1612"/>
      <c r="H612" s="1612"/>
      <c r="I612" s="1612"/>
      <c r="J612" s="1612"/>
      <c r="K612" s="1612"/>
      <c r="L612" s="1612"/>
      <c r="M612" s="1612"/>
      <c r="N612" s="1612"/>
      <c r="O612" s="1612"/>
      <c r="P612" s="1612"/>
      <c r="Q612" s="1612"/>
      <c r="R612" s="1612"/>
      <c r="S612" s="1612"/>
      <c r="T612" s="1612"/>
      <c r="U612" s="1612"/>
      <c r="V612" s="1612"/>
      <c r="W612" s="1612"/>
      <c r="X612" s="1612"/>
      <c r="Y612" s="1612"/>
      <c r="Z612" s="1612"/>
    </row>
    <row r="613" spans="1:26" ht="15.75" customHeight="1">
      <c r="A613" s="1612"/>
      <c r="B613" s="1612"/>
      <c r="C613" s="1612"/>
      <c r="D613" s="1612"/>
      <c r="E613" s="1612"/>
      <c r="F613" s="1664"/>
      <c r="G613" s="1612"/>
      <c r="H613" s="1612"/>
      <c r="I613" s="1612"/>
      <c r="J613" s="1612"/>
      <c r="K613" s="1612"/>
      <c r="L613" s="1612"/>
      <c r="M613" s="1612"/>
      <c r="N613" s="1612"/>
      <c r="O613" s="1612"/>
      <c r="P613" s="1612"/>
      <c r="Q613" s="1612"/>
      <c r="R613" s="1612"/>
      <c r="S613" s="1612"/>
      <c r="T613" s="1612"/>
      <c r="U613" s="1612"/>
      <c r="V613" s="1612"/>
      <c r="W613" s="1612"/>
      <c r="X613" s="1612"/>
      <c r="Y613" s="1612"/>
      <c r="Z613" s="1612"/>
    </row>
    <row r="614" spans="1:26" ht="15.75" customHeight="1">
      <c r="A614" s="1612"/>
      <c r="B614" s="1612"/>
      <c r="C614" s="1612"/>
      <c r="D614" s="1612"/>
      <c r="E614" s="1612"/>
      <c r="F614" s="1664"/>
      <c r="G614" s="1612"/>
      <c r="H614" s="1612"/>
      <c r="I614" s="1612"/>
      <c r="J614" s="1612"/>
      <c r="K614" s="1612"/>
      <c r="L614" s="1612"/>
      <c r="M614" s="1612"/>
      <c r="N614" s="1612"/>
      <c r="O614" s="1612"/>
      <c r="P614" s="1612"/>
      <c r="Q614" s="1612"/>
      <c r="R614" s="1612"/>
      <c r="S614" s="1612"/>
      <c r="T614" s="1612"/>
      <c r="U614" s="1612"/>
      <c r="V614" s="1612"/>
      <c r="W614" s="1612"/>
      <c r="X614" s="1612"/>
      <c r="Y614" s="1612"/>
      <c r="Z614" s="1612"/>
    </row>
    <row r="615" spans="1:26" ht="15.75" customHeight="1">
      <c r="A615" s="1612"/>
      <c r="B615" s="1612"/>
      <c r="C615" s="1612"/>
      <c r="D615" s="1612"/>
      <c r="E615" s="1612"/>
      <c r="F615" s="1664"/>
      <c r="G615" s="1612"/>
      <c r="H615" s="1612"/>
      <c r="I615" s="1612"/>
      <c r="J615" s="1612"/>
      <c r="K615" s="1612"/>
      <c r="L615" s="1612"/>
      <c r="M615" s="1612"/>
      <c r="N615" s="1612"/>
      <c r="O615" s="1612"/>
      <c r="P615" s="1612"/>
      <c r="Q615" s="1612"/>
      <c r="R615" s="1612"/>
      <c r="S615" s="1612"/>
      <c r="T615" s="1612"/>
      <c r="U615" s="1612"/>
      <c r="V615" s="1612"/>
      <c r="W615" s="1612"/>
      <c r="X615" s="1612"/>
      <c r="Y615" s="1612"/>
      <c r="Z615" s="1612"/>
    </row>
    <row r="616" spans="1:26" ht="15.75" customHeight="1">
      <c r="A616" s="1612"/>
      <c r="B616" s="1612"/>
      <c r="C616" s="1612"/>
      <c r="D616" s="1612"/>
      <c r="E616" s="1612"/>
      <c r="F616" s="1664"/>
      <c r="G616" s="1612"/>
      <c r="H616" s="1612"/>
      <c r="I616" s="1612"/>
      <c r="J616" s="1612"/>
      <c r="K616" s="1612"/>
      <c r="L616" s="1612"/>
      <c r="M616" s="1612"/>
      <c r="N616" s="1612"/>
      <c r="O616" s="1612"/>
      <c r="P616" s="1612"/>
      <c r="Q616" s="1612"/>
      <c r="R616" s="1612"/>
      <c r="S616" s="1612"/>
      <c r="T616" s="1612"/>
      <c r="U616" s="1612"/>
      <c r="V616" s="1612"/>
      <c r="W616" s="1612"/>
      <c r="X616" s="1612"/>
      <c r="Y616" s="1612"/>
      <c r="Z616" s="1612"/>
    </row>
    <row r="617" spans="1:26" ht="15.75" customHeight="1">
      <c r="A617" s="1612"/>
      <c r="B617" s="1612"/>
      <c r="C617" s="1612"/>
      <c r="D617" s="1612"/>
      <c r="E617" s="1612"/>
      <c r="F617" s="1664"/>
      <c r="G617" s="1612"/>
      <c r="H617" s="1612"/>
      <c r="I617" s="1612"/>
      <c r="J617" s="1612"/>
      <c r="K617" s="1612"/>
      <c r="L617" s="1612"/>
      <c r="M617" s="1612"/>
      <c r="N617" s="1612"/>
      <c r="O617" s="1612"/>
      <c r="P617" s="1612"/>
      <c r="Q617" s="1612"/>
      <c r="R617" s="1612"/>
      <c r="S617" s="1612"/>
      <c r="T617" s="1612"/>
      <c r="U617" s="1612"/>
      <c r="V617" s="1612"/>
      <c r="W617" s="1612"/>
      <c r="X617" s="1612"/>
      <c r="Y617" s="1612"/>
      <c r="Z617" s="1612"/>
    </row>
    <row r="618" spans="1:26" ht="15.75" customHeight="1">
      <c r="A618" s="1612"/>
      <c r="B618" s="1612"/>
      <c r="C618" s="1612"/>
      <c r="D618" s="1612"/>
      <c r="E618" s="1612"/>
      <c r="F618" s="1664"/>
      <c r="G618" s="1612"/>
      <c r="H618" s="1612"/>
      <c r="I618" s="1612"/>
      <c r="J618" s="1612"/>
      <c r="K618" s="1612"/>
      <c r="L618" s="1612"/>
      <c r="M618" s="1612"/>
      <c r="N618" s="1612"/>
      <c r="O618" s="1612"/>
      <c r="P618" s="1612"/>
      <c r="Q618" s="1612"/>
      <c r="R618" s="1612"/>
      <c r="S618" s="1612"/>
      <c r="T618" s="1612"/>
      <c r="U618" s="1612"/>
      <c r="V618" s="1612"/>
      <c r="W618" s="1612"/>
      <c r="X618" s="1612"/>
      <c r="Y618" s="1612"/>
      <c r="Z618" s="1612"/>
    </row>
    <row r="619" spans="1:26" ht="15.75" customHeight="1">
      <c r="A619" s="1612"/>
      <c r="B619" s="1612"/>
      <c r="C619" s="1612"/>
      <c r="D619" s="1612"/>
      <c r="E619" s="1612"/>
      <c r="F619" s="1664"/>
      <c r="G619" s="1612"/>
      <c r="H619" s="1612"/>
      <c r="I619" s="1612"/>
      <c r="J619" s="1612"/>
      <c r="K619" s="1612"/>
      <c r="L619" s="1612"/>
      <c r="M619" s="1612"/>
      <c r="N619" s="1612"/>
      <c r="O619" s="1612"/>
      <c r="P619" s="1612"/>
      <c r="Q619" s="1612"/>
      <c r="R619" s="1612"/>
      <c r="S619" s="1612"/>
      <c r="T619" s="1612"/>
      <c r="U619" s="1612"/>
      <c r="V619" s="1612"/>
      <c r="W619" s="1612"/>
      <c r="X619" s="1612"/>
      <c r="Y619" s="1612"/>
      <c r="Z619" s="1612"/>
    </row>
    <row r="620" spans="1:26" ht="15.75" customHeight="1">
      <c r="A620" s="1612"/>
      <c r="B620" s="1612"/>
      <c r="C620" s="1612"/>
      <c r="D620" s="1612"/>
      <c r="E620" s="1612"/>
      <c r="F620" s="1664"/>
      <c r="G620" s="1612"/>
      <c r="H620" s="1612"/>
      <c r="I620" s="1612"/>
      <c r="J620" s="1612"/>
      <c r="K620" s="1612"/>
      <c r="L620" s="1612"/>
      <c r="M620" s="1612"/>
      <c r="N620" s="1612"/>
      <c r="O620" s="1612"/>
      <c r="P620" s="1612"/>
      <c r="Q620" s="1612"/>
      <c r="R620" s="1612"/>
      <c r="S620" s="1612"/>
      <c r="T620" s="1612"/>
      <c r="U620" s="1612"/>
      <c r="V620" s="1612"/>
      <c r="W620" s="1612"/>
      <c r="X620" s="1612"/>
      <c r="Y620" s="1612"/>
      <c r="Z620" s="1612"/>
    </row>
    <row r="621" spans="1:26" ht="15.75" customHeight="1">
      <c r="A621" s="1612"/>
      <c r="B621" s="1612"/>
      <c r="C621" s="1612"/>
      <c r="D621" s="1612"/>
      <c r="E621" s="1612"/>
      <c r="F621" s="1664"/>
      <c r="G621" s="1612"/>
      <c r="H621" s="1612"/>
      <c r="I621" s="1612"/>
      <c r="J621" s="1612"/>
      <c r="K621" s="1612"/>
      <c r="L621" s="1612"/>
      <c r="M621" s="1612"/>
      <c r="N621" s="1612"/>
      <c r="O621" s="1612"/>
      <c r="P621" s="1612"/>
      <c r="Q621" s="1612"/>
      <c r="R621" s="1612"/>
      <c r="S621" s="1612"/>
      <c r="T621" s="1612"/>
      <c r="U621" s="1612"/>
      <c r="V621" s="1612"/>
      <c r="W621" s="1612"/>
      <c r="X621" s="1612"/>
      <c r="Y621" s="1612"/>
      <c r="Z621" s="1612"/>
    </row>
    <row r="622" spans="1:26" ht="15.75" customHeight="1">
      <c r="A622" s="1612"/>
      <c r="B622" s="1612"/>
      <c r="C622" s="1612"/>
      <c r="D622" s="1612"/>
      <c r="E622" s="1612"/>
      <c r="F622" s="1664"/>
      <c r="G622" s="1612"/>
      <c r="H622" s="1612"/>
      <c r="I622" s="1612"/>
      <c r="J622" s="1612"/>
      <c r="K622" s="1612"/>
      <c r="L622" s="1612"/>
      <c r="M622" s="1612"/>
      <c r="N622" s="1612"/>
      <c r="O622" s="1612"/>
      <c r="P622" s="1612"/>
      <c r="Q622" s="1612"/>
      <c r="R622" s="1612"/>
      <c r="S622" s="1612"/>
      <c r="T622" s="1612"/>
      <c r="U622" s="1612"/>
      <c r="V622" s="1612"/>
      <c r="W622" s="1612"/>
      <c r="X622" s="1612"/>
      <c r="Y622" s="1612"/>
      <c r="Z622" s="1612"/>
    </row>
    <row r="623" spans="1:26" ht="15.75" customHeight="1">
      <c r="A623" s="1612"/>
      <c r="B623" s="1612"/>
      <c r="C623" s="1612"/>
      <c r="D623" s="1612"/>
      <c r="E623" s="1612"/>
      <c r="F623" s="1664"/>
      <c r="G623" s="1612"/>
      <c r="H623" s="1612"/>
      <c r="I623" s="1612"/>
      <c r="J623" s="1612"/>
      <c r="K623" s="1612"/>
      <c r="L623" s="1612"/>
      <c r="M623" s="1612"/>
      <c r="N623" s="1612"/>
      <c r="O623" s="1612"/>
      <c r="P623" s="1612"/>
      <c r="Q623" s="1612"/>
      <c r="R623" s="1612"/>
      <c r="S623" s="1612"/>
      <c r="T623" s="1612"/>
      <c r="U623" s="1612"/>
      <c r="V623" s="1612"/>
      <c r="W623" s="1612"/>
      <c r="X623" s="1612"/>
      <c r="Y623" s="1612"/>
      <c r="Z623" s="1612"/>
    </row>
    <row r="624" spans="1:26" ht="15.75" customHeight="1">
      <c r="A624" s="1612"/>
      <c r="B624" s="1612"/>
      <c r="C624" s="1612"/>
      <c r="D624" s="1612"/>
      <c r="E624" s="1612"/>
      <c r="F624" s="1664"/>
      <c r="G624" s="1612"/>
      <c r="H624" s="1612"/>
      <c r="I624" s="1612"/>
      <c r="J624" s="1612"/>
      <c r="K624" s="1612"/>
      <c r="L624" s="1612"/>
      <c r="M624" s="1612"/>
      <c r="N624" s="1612"/>
      <c r="O624" s="1612"/>
      <c r="P624" s="1612"/>
      <c r="Q624" s="1612"/>
      <c r="R624" s="1612"/>
      <c r="S624" s="1612"/>
      <c r="T624" s="1612"/>
      <c r="U624" s="1612"/>
      <c r="V624" s="1612"/>
      <c r="W624" s="1612"/>
      <c r="X624" s="1612"/>
      <c r="Y624" s="1612"/>
      <c r="Z624" s="1612"/>
    </row>
    <row r="625" spans="1:26" ht="15.75" customHeight="1">
      <c r="A625" s="1612"/>
      <c r="B625" s="1612"/>
      <c r="C625" s="1612"/>
      <c r="D625" s="1612"/>
      <c r="E625" s="1612"/>
      <c r="F625" s="1664"/>
      <c r="G625" s="1612"/>
      <c r="H625" s="1612"/>
      <c r="I625" s="1612"/>
      <c r="J625" s="1612"/>
      <c r="K625" s="1612"/>
      <c r="L625" s="1612"/>
      <c r="M625" s="1612"/>
      <c r="N625" s="1612"/>
      <c r="O625" s="1612"/>
      <c r="P625" s="1612"/>
      <c r="Q625" s="1612"/>
      <c r="R625" s="1612"/>
      <c r="S625" s="1612"/>
      <c r="T625" s="1612"/>
      <c r="U625" s="1612"/>
      <c r="V625" s="1612"/>
      <c r="W625" s="1612"/>
      <c r="X625" s="1612"/>
      <c r="Y625" s="1612"/>
      <c r="Z625" s="1612"/>
    </row>
    <row r="626" spans="1:26" ht="15.75" customHeight="1">
      <c r="A626" s="1612"/>
      <c r="B626" s="1612"/>
      <c r="C626" s="1612"/>
      <c r="D626" s="1612"/>
      <c r="E626" s="1612"/>
      <c r="F626" s="1664"/>
      <c r="G626" s="1612"/>
      <c r="H626" s="1612"/>
      <c r="I626" s="1612"/>
      <c r="J626" s="1612"/>
      <c r="K626" s="1612"/>
      <c r="L626" s="1612"/>
      <c r="M626" s="1612"/>
      <c r="N626" s="1612"/>
      <c r="O626" s="1612"/>
      <c r="P626" s="1612"/>
      <c r="Q626" s="1612"/>
      <c r="R626" s="1612"/>
      <c r="S626" s="1612"/>
      <c r="T626" s="1612"/>
      <c r="U626" s="1612"/>
      <c r="V626" s="1612"/>
      <c r="W626" s="1612"/>
      <c r="X626" s="1612"/>
      <c r="Y626" s="1612"/>
      <c r="Z626" s="1612"/>
    </row>
    <row r="627" spans="1:26" ht="15.75" customHeight="1">
      <c r="A627" s="1612"/>
      <c r="B627" s="1612"/>
      <c r="C627" s="1612"/>
      <c r="D627" s="1612"/>
      <c r="E627" s="1612"/>
      <c r="F627" s="1664"/>
      <c r="G627" s="1612"/>
      <c r="H627" s="1612"/>
      <c r="I627" s="1612"/>
      <c r="J627" s="1612"/>
      <c r="K627" s="1612"/>
      <c r="L627" s="1612"/>
      <c r="M627" s="1612"/>
      <c r="N627" s="1612"/>
      <c r="O627" s="1612"/>
      <c r="P627" s="1612"/>
      <c r="Q627" s="1612"/>
      <c r="R627" s="1612"/>
      <c r="S627" s="1612"/>
      <c r="T627" s="1612"/>
      <c r="U627" s="1612"/>
      <c r="V627" s="1612"/>
      <c r="W627" s="1612"/>
      <c r="X627" s="1612"/>
      <c r="Y627" s="1612"/>
      <c r="Z627" s="1612"/>
    </row>
    <row r="628" spans="1:26" ht="15.75" customHeight="1">
      <c r="A628" s="1612"/>
      <c r="B628" s="1612"/>
      <c r="C628" s="1612"/>
      <c r="D628" s="1612"/>
      <c r="E628" s="1612"/>
      <c r="F628" s="1664"/>
      <c r="G628" s="1612"/>
      <c r="H628" s="1612"/>
      <c r="I628" s="1612"/>
      <c r="J628" s="1612"/>
      <c r="K628" s="1612"/>
      <c r="L628" s="1612"/>
      <c r="M628" s="1612"/>
      <c r="N628" s="1612"/>
      <c r="O628" s="1612"/>
      <c r="P628" s="1612"/>
      <c r="Q628" s="1612"/>
      <c r="R628" s="1612"/>
      <c r="S628" s="1612"/>
      <c r="T628" s="1612"/>
      <c r="U628" s="1612"/>
      <c r="V628" s="1612"/>
      <c r="W628" s="1612"/>
      <c r="X628" s="1612"/>
      <c r="Y628" s="1612"/>
      <c r="Z628" s="1612"/>
    </row>
    <row r="629" spans="1:26" ht="15.75" customHeight="1">
      <c r="A629" s="1612"/>
      <c r="B629" s="1612"/>
      <c r="C629" s="1612"/>
      <c r="D629" s="1612"/>
      <c r="E629" s="1612"/>
      <c r="F629" s="1664"/>
      <c r="G629" s="1612"/>
      <c r="H629" s="1612"/>
      <c r="I629" s="1612"/>
      <c r="J629" s="1612"/>
      <c r="K629" s="1612"/>
      <c r="L629" s="1612"/>
      <c r="M629" s="1612"/>
      <c r="N629" s="1612"/>
      <c r="O629" s="1612"/>
      <c r="P629" s="1612"/>
      <c r="Q629" s="1612"/>
      <c r="R629" s="1612"/>
      <c r="S629" s="1612"/>
      <c r="T629" s="1612"/>
      <c r="U629" s="1612"/>
      <c r="V629" s="1612"/>
      <c r="W629" s="1612"/>
      <c r="X629" s="1612"/>
      <c r="Y629" s="1612"/>
      <c r="Z629" s="1612"/>
    </row>
    <row r="630" spans="1:26" ht="15.75" customHeight="1">
      <c r="A630" s="1612"/>
      <c r="B630" s="1612"/>
      <c r="C630" s="1612"/>
      <c r="D630" s="1612"/>
      <c r="E630" s="1612"/>
      <c r="F630" s="1664"/>
      <c r="G630" s="1612"/>
      <c r="H630" s="1612"/>
      <c r="I630" s="1612"/>
      <c r="J630" s="1612"/>
      <c r="K630" s="1612"/>
      <c r="L630" s="1612"/>
      <c r="M630" s="1612"/>
      <c r="N630" s="1612"/>
      <c r="O630" s="1612"/>
      <c r="P630" s="1612"/>
      <c r="Q630" s="1612"/>
      <c r="R630" s="1612"/>
      <c r="S630" s="1612"/>
      <c r="T630" s="1612"/>
      <c r="U630" s="1612"/>
      <c r="V630" s="1612"/>
      <c r="W630" s="1612"/>
      <c r="X630" s="1612"/>
      <c r="Y630" s="1612"/>
      <c r="Z630" s="1612"/>
    </row>
    <row r="631" spans="1:26" ht="15.75" customHeight="1">
      <c r="A631" s="1612"/>
      <c r="B631" s="1612"/>
      <c r="C631" s="1612"/>
      <c r="D631" s="1612"/>
      <c r="E631" s="1612"/>
      <c r="F631" s="1664"/>
      <c r="G631" s="1612"/>
      <c r="H631" s="1612"/>
      <c r="I631" s="1612"/>
      <c r="J631" s="1612"/>
      <c r="K631" s="1612"/>
      <c r="L631" s="1612"/>
      <c r="M631" s="1612"/>
      <c r="N631" s="1612"/>
      <c r="O631" s="1612"/>
      <c r="P631" s="1612"/>
      <c r="Q631" s="1612"/>
      <c r="R631" s="1612"/>
      <c r="S631" s="1612"/>
      <c r="T631" s="1612"/>
      <c r="U631" s="1612"/>
      <c r="V631" s="1612"/>
      <c r="W631" s="1612"/>
      <c r="X631" s="1612"/>
      <c r="Y631" s="1612"/>
      <c r="Z631" s="1612"/>
    </row>
    <row r="632" spans="1:26" ht="15.75" customHeight="1">
      <c r="A632" s="1612"/>
      <c r="B632" s="1612"/>
      <c r="C632" s="1612"/>
      <c r="D632" s="1612"/>
      <c r="E632" s="1612"/>
      <c r="F632" s="1664"/>
      <c r="G632" s="1612"/>
      <c r="H632" s="1612"/>
      <c r="I632" s="1612"/>
      <c r="J632" s="1612"/>
      <c r="K632" s="1612"/>
      <c r="L632" s="1612"/>
      <c r="M632" s="1612"/>
      <c r="N632" s="1612"/>
      <c r="O632" s="1612"/>
      <c r="P632" s="1612"/>
      <c r="Q632" s="1612"/>
      <c r="R632" s="1612"/>
      <c r="S632" s="1612"/>
      <c r="T632" s="1612"/>
      <c r="U632" s="1612"/>
      <c r="V632" s="1612"/>
      <c r="W632" s="1612"/>
      <c r="X632" s="1612"/>
      <c r="Y632" s="1612"/>
      <c r="Z632" s="1612"/>
    </row>
    <row r="633" spans="1:26" ht="15.75" customHeight="1">
      <c r="A633" s="1612"/>
      <c r="B633" s="1612"/>
      <c r="C633" s="1612"/>
      <c r="D633" s="1612"/>
      <c r="E633" s="1612"/>
      <c r="F633" s="1664"/>
      <c r="G633" s="1612"/>
      <c r="H633" s="1612"/>
      <c r="I633" s="1612"/>
      <c r="J633" s="1612"/>
      <c r="K633" s="1612"/>
      <c r="L633" s="1612"/>
      <c r="M633" s="1612"/>
      <c r="N633" s="1612"/>
      <c r="O633" s="1612"/>
      <c r="P633" s="1612"/>
      <c r="Q633" s="1612"/>
      <c r="R633" s="1612"/>
      <c r="S633" s="1612"/>
      <c r="T633" s="1612"/>
      <c r="U633" s="1612"/>
      <c r="V633" s="1612"/>
      <c r="W633" s="1612"/>
      <c r="X633" s="1612"/>
      <c r="Y633" s="1612"/>
      <c r="Z633" s="1612"/>
    </row>
    <row r="634" spans="1:26" ht="15.75" customHeight="1">
      <c r="A634" s="1612"/>
      <c r="B634" s="1612"/>
      <c r="C634" s="1612"/>
      <c r="D634" s="1612"/>
      <c r="E634" s="1612"/>
      <c r="F634" s="1664"/>
      <c r="G634" s="1612"/>
      <c r="H634" s="1612"/>
      <c r="I634" s="1612"/>
      <c r="J634" s="1612"/>
      <c r="K634" s="1612"/>
      <c r="L634" s="1612"/>
      <c r="M634" s="1612"/>
      <c r="N634" s="1612"/>
      <c r="O634" s="1612"/>
      <c r="P634" s="1612"/>
      <c r="Q634" s="1612"/>
      <c r="R634" s="1612"/>
      <c r="S634" s="1612"/>
      <c r="T634" s="1612"/>
      <c r="U634" s="1612"/>
      <c r="V634" s="1612"/>
      <c r="W634" s="1612"/>
      <c r="X634" s="1612"/>
      <c r="Y634" s="1612"/>
      <c r="Z634" s="1612"/>
    </row>
    <row r="635" spans="1:26" ht="15.75" customHeight="1">
      <c r="A635" s="1612"/>
      <c r="B635" s="1612"/>
      <c r="C635" s="1612"/>
      <c r="D635" s="1612"/>
      <c r="E635" s="1612"/>
      <c r="F635" s="1664"/>
      <c r="G635" s="1612"/>
      <c r="H635" s="1612"/>
      <c r="I635" s="1612"/>
      <c r="J635" s="1612"/>
      <c r="K635" s="1612"/>
      <c r="L635" s="1612"/>
      <c r="M635" s="1612"/>
      <c r="N635" s="1612"/>
      <c r="O635" s="1612"/>
      <c r="P635" s="1612"/>
      <c r="Q635" s="1612"/>
      <c r="R635" s="1612"/>
      <c r="S635" s="1612"/>
      <c r="T635" s="1612"/>
      <c r="U635" s="1612"/>
      <c r="V635" s="1612"/>
      <c r="W635" s="1612"/>
      <c r="X635" s="1612"/>
      <c r="Y635" s="1612"/>
      <c r="Z635" s="1612"/>
    </row>
    <row r="636" spans="1:26" ht="15.75" customHeight="1">
      <c r="A636" s="1612"/>
      <c r="B636" s="1612"/>
      <c r="C636" s="1612"/>
      <c r="D636" s="1612"/>
      <c r="E636" s="1612"/>
      <c r="F636" s="1664"/>
      <c r="G636" s="1612"/>
      <c r="H636" s="1612"/>
      <c r="I636" s="1612"/>
      <c r="J636" s="1612"/>
      <c r="K636" s="1612"/>
      <c r="L636" s="1612"/>
      <c r="M636" s="1612"/>
      <c r="N636" s="1612"/>
      <c r="O636" s="1612"/>
      <c r="P636" s="1612"/>
      <c r="Q636" s="1612"/>
      <c r="R636" s="1612"/>
      <c r="S636" s="1612"/>
      <c r="T636" s="1612"/>
      <c r="U636" s="1612"/>
      <c r="V636" s="1612"/>
      <c r="W636" s="1612"/>
      <c r="X636" s="1612"/>
      <c r="Y636" s="1612"/>
      <c r="Z636" s="1612"/>
    </row>
    <row r="637" spans="1:26" ht="15.75" customHeight="1">
      <c r="A637" s="1612"/>
      <c r="B637" s="1612"/>
      <c r="C637" s="1612"/>
      <c r="D637" s="1612"/>
      <c r="E637" s="1612"/>
      <c r="F637" s="1664"/>
      <c r="G637" s="1612"/>
      <c r="H637" s="1612"/>
      <c r="I637" s="1612"/>
      <c r="J637" s="1612"/>
      <c r="K637" s="1612"/>
      <c r="L637" s="1612"/>
      <c r="M637" s="1612"/>
      <c r="N637" s="1612"/>
      <c r="O637" s="1612"/>
      <c r="P637" s="1612"/>
      <c r="Q637" s="1612"/>
      <c r="R637" s="1612"/>
      <c r="S637" s="1612"/>
      <c r="T637" s="1612"/>
      <c r="U637" s="1612"/>
      <c r="V637" s="1612"/>
      <c r="W637" s="1612"/>
      <c r="X637" s="1612"/>
      <c r="Y637" s="1612"/>
      <c r="Z637" s="1612"/>
    </row>
    <row r="638" spans="1:26" ht="15.75" customHeight="1">
      <c r="A638" s="1612"/>
      <c r="B638" s="1612"/>
      <c r="C638" s="1612"/>
      <c r="D638" s="1612"/>
      <c r="E638" s="1612"/>
      <c r="F638" s="1664"/>
      <c r="G638" s="1612"/>
      <c r="H638" s="1612"/>
      <c r="I638" s="1612"/>
      <c r="J638" s="1612"/>
      <c r="K638" s="1612"/>
      <c r="L638" s="1612"/>
      <c r="M638" s="1612"/>
      <c r="N638" s="1612"/>
      <c r="O638" s="1612"/>
      <c r="P638" s="1612"/>
      <c r="Q638" s="1612"/>
      <c r="R638" s="1612"/>
      <c r="S638" s="1612"/>
      <c r="T638" s="1612"/>
      <c r="U638" s="1612"/>
      <c r="V638" s="1612"/>
      <c r="W638" s="1612"/>
      <c r="X638" s="1612"/>
      <c r="Y638" s="1612"/>
      <c r="Z638" s="1612"/>
    </row>
    <row r="639" spans="1:26" ht="15.75" customHeight="1">
      <c r="A639" s="1612"/>
      <c r="B639" s="1612"/>
      <c r="C639" s="1612"/>
      <c r="D639" s="1612"/>
      <c r="E639" s="1612"/>
      <c r="F639" s="1664"/>
      <c r="G639" s="1612"/>
      <c r="H639" s="1612"/>
      <c r="I639" s="1612"/>
      <c r="J639" s="1612"/>
      <c r="K639" s="1612"/>
      <c r="L639" s="1612"/>
      <c r="M639" s="1612"/>
      <c r="N639" s="1612"/>
      <c r="O639" s="1612"/>
      <c r="P639" s="1612"/>
      <c r="Q639" s="1612"/>
      <c r="R639" s="1612"/>
      <c r="S639" s="1612"/>
      <c r="T639" s="1612"/>
      <c r="U639" s="1612"/>
      <c r="V639" s="1612"/>
      <c r="W639" s="1612"/>
      <c r="X639" s="1612"/>
      <c r="Y639" s="1612"/>
      <c r="Z639" s="1612"/>
    </row>
    <row r="640" spans="1:26" ht="15.75" customHeight="1">
      <c r="A640" s="1612"/>
      <c r="B640" s="1612"/>
      <c r="C640" s="1612"/>
      <c r="D640" s="1612"/>
      <c r="E640" s="1612"/>
      <c r="F640" s="1664"/>
      <c r="G640" s="1612"/>
      <c r="H640" s="1612"/>
      <c r="I640" s="1612"/>
      <c r="J640" s="1612"/>
      <c r="K640" s="1612"/>
      <c r="L640" s="1612"/>
      <c r="M640" s="1612"/>
      <c r="N640" s="1612"/>
      <c r="O640" s="1612"/>
      <c r="P640" s="1612"/>
      <c r="Q640" s="1612"/>
      <c r="R640" s="1612"/>
      <c r="S640" s="1612"/>
      <c r="T640" s="1612"/>
      <c r="U640" s="1612"/>
      <c r="V640" s="1612"/>
      <c r="W640" s="1612"/>
      <c r="X640" s="1612"/>
      <c r="Y640" s="1612"/>
      <c r="Z640" s="1612"/>
    </row>
    <row r="641" spans="1:26" ht="15.75" customHeight="1">
      <c r="A641" s="1612"/>
      <c r="B641" s="1612"/>
      <c r="C641" s="1612"/>
      <c r="D641" s="1612"/>
      <c r="E641" s="1612"/>
      <c r="F641" s="1664"/>
      <c r="G641" s="1612"/>
      <c r="H641" s="1612"/>
      <c r="I641" s="1612"/>
      <c r="J641" s="1612"/>
      <c r="K641" s="1612"/>
      <c r="L641" s="1612"/>
      <c r="M641" s="1612"/>
      <c r="N641" s="1612"/>
      <c r="O641" s="1612"/>
      <c r="P641" s="1612"/>
      <c r="Q641" s="1612"/>
      <c r="R641" s="1612"/>
      <c r="S641" s="1612"/>
      <c r="T641" s="1612"/>
      <c r="U641" s="1612"/>
      <c r="V641" s="1612"/>
      <c r="W641" s="1612"/>
      <c r="X641" s="1612"/>
      <c r="Y641" s="1612"/>
      <c r="Z641" s="1612"/>
    </row>
    <row r="642" spans="1:26" ht="15.75" customHeight="1">
      <c r="A642" s="1612"/>
      <c r="B642" s="1612"/>
      <c r="C642" s="1612"/>
      <c r="D642" s="1612"/>
      <c r="E642" s="1612"/>
      <c r="F642" s="1664"/>
      <c r="G642" s="1612"/>
      <c r="H642" s="1612"/>
      <c r="I642" s="1612"/>
      <c r="J642" s="1612"/>
      <c r="K642" s="1612"/>
      <c r="L642" s="1612"/>
      <c r="M642" s="1612"/>
      <c r="N642" s="1612"/>
      <c r="O642" s="1612"/>
      <c r="P642" s="1612"/>
      <c r="Q642" s="1612"/>
      <c r="R642" s="1612"/>
      <c r="S642" s="1612"/>
      <c r="T642" s="1612"/>
      <c r="U642" s="1612"/>
      <c r="V642" s="1612"/>
      <c r="W642" s="1612"/>
      <c r="X642" s="1612"/>
      <c r="Y642" s="1612"/>
      <c r="Z642" s="1612"/>
    </row>
    <row r="643" spans="1:26" ht="15.75" customHeight="1">
      <c r="A643" s="1612"/>
      <c r="B643" s="1612"/>
      <c r="C643" s="1612"/>
      <c r="D643" s="1612"/>
      <c r="E643" s="1612"/>
      <c r="F643" s="1664"/>
      <c r="G643" s="1612"/>
      <c r="H643" s="1612"/>
      <c r="I643" s="1612"/>
      <c r="J643" s="1612"/>
      <c r="K643" s="1612"/>
      <c r="L643" s="1612"/>
      <c r="M643" s="1612"/>
      <c r="N643" s="1612"/>
      <c r="O643" s="1612"/>
      <c r="P643" s="1612"/>
      <c r="Q643" s="1612"/>
      <c r="R643" s="1612"/>
      <c r="S643" s="1612"/>
      <c r="T643" s="1612"/>
      <c r="U643" s="1612"/>
      <c r="V643" s="1612"/>
      <c r="W643" s="1612"/>
      <c r="X643" s="1612"/>
      <c r="Y643" s="1612"/>
      <c r="Z643" s="1612"/>
    </row>
    <row r="644" spans="1:26" ht="15.75" customHeight="1">
      <c r="A644" s="1612"/>
      <c r="B644" s="1612"/>
      <c r="C644" s="1612"/>
      <c r="D644" s="1612"/>
      <c r="E644" s="1612"/>
      <c r="F644" s="1664"/>
      <c r="G644" s="1612"/>
      <c r="H644" s="1612"/>
      <c r="I644" s="1612"/>
      <c r="J644" s="1612"/>
      <c r="K644" s="1612"/>
      <c r="L644" s="1612"/>
      <c r="M644" s="1612"/>
      <c r="N644" s="1612"/>
      <c r="O644" s="1612"/>
      <c r="P644" s="1612"/>
      <c r="Q644" s="1612"/>
      <c r="R644" s="1612"/>
      <c r="S644" s="1612"/>
      <c r="T644" s="1612"/>
      <c r="U644" s="1612"/>
      <c r="V644" s="1612"/>
      <c r="W644" s="1612"/>
      <c r="X644" s="1612"/>
      <c r="Y644" s="1612"/>
      <c r="Z644" s="1612"/>
    </row>
    <row r="645" spans="1:26" ht="15.75" customHeight="1">
      <c r="A645" s="1612"/>
      <c r="B645" s="1612"/>
      <c r="C645" s="1612"/>
      <c r="D645" s="1612"/>
      <c r="E645" s="1612"/>
      <c r="F645" s="1664"/>
      <c r="G645" s="1612"/>
      <c r="H645" s="1612"/>
      <c r="I645" s="1612"/>
      <c r="J645" s="1612"/>
      <c r="K645" s="1612"/>
      <c r="L645" s="1612"/>
      <c r="M645" s="1612"/>
      <c r="N645" s="1612"/>
      <c r="O645" s="1612"/>
      <c r="P645" s="1612"/>
      <c r="Q645" s="1612"/>
      <c r="R645" s="1612"/>
      <c r="S645" s="1612"/>
      <c r="T645" s="1612"/>
      <c r="U645" s="1612"/>
      <c r="V645" s="1612"/>
      <c r="W645" s="1612"/>
      <c r="X645" s="1612"/>
      <c r="Y645" s="1612"/>
      <c r="Z645" s="1612"/>
    </row>
    <row r="646" spans="1:26" ht="15.75" customHeight="1">
      <c r="A646" s="1612"/>
      <c r="B646" s="1612"/>
      <c r="C646" s="1612"/>
      <c r="D646" s="1612"/>
      <c r="E646" s="1612"/>
      <c r="F646" s="1664"/>
      <c r="G646" s="1612"/>
      <c r="H646" s="1612"/>
      <c r="I646" s="1612"/>
      <c r="J646" s="1612"/>
      <c r="K646" s="1612"/>
      <c r="L646" s="1612"/>
      <c r="M646" s="1612"/>
      <c r="N646" s="1612"/>
      <c r="O646" s="1612"/>
      <c r="P646" s="1612"/>
      <c r="Q646" s="1612"/>
      <c r="R646" s="1612"/>
      <c r="S646" s="1612"/>
      <c r="T646" s="1612"/>
      <c r="U646" s="1612"/>
      <c r="V646" s="1612"/>
      <c r="W646" s="1612"/>
      <c r="X646" s="1612"/>
      <c r="Y646" s="1612"/>
      <c r="Z646" s="1612"/>
    </row>
    <row r="647" spans="1:26" ht="15.75" customHeight="1">
      <c r="A647" s="1612"/>
      <c r="B647" s="1612"/>
      <c r="C647" s="1612"/>
      <c r="D647" s="1612"/>
      <c r="E647" s="1612"/>
      <c r="F647" s="1664"/>
      <c r="G647" s="1612"/>
      <c r="H647" s="1612"/>
      <c r="I647" s="1612"/>
      <c r="J647" s="1612"/>
      <c r="K647" s="1612"/>
      <c r="L647" s="1612"/>
      <c r="M647" s="1612"/>
      <c r="N647" s="1612"/>
      <c r="O647" s="1612"/>
      <c r="P647" s="1612"/>
      <c r="Q647" s="1612"/>
      <c r="R647" s="1612"/>
      <c r="S647" s="1612"/>
      <c r="T647" s="1612"/>
      <c r="U647" s="1612"/>
      <c r="V647" s="1612"/>
      <c r="W647" s="1612"/>
      <c r="X647" s="1612"/>
      <c r="Y647" s="1612"/>
      <c r="Z647" s="1612"/>
    </row>
    <row r="648" spans="1:26" ht="15.75" customHeight="1">
      <c r="A648" s="1612"/>
      <c r="B648" s="1612"/>
      <c r="C648" s="1612"/>
      <c r="D648" s="1612"/>
      <c r="E648" s="1612"/>
      <c r="F648" s="1664"/>
      <c r="G648" s="1612"/>
      <c r="H648" s="1612"/>
      <c r="I648" s="1612"/>
      <c r="J648" s="1612"/>
      <c r="K648" s="1612"/>
      <c r="L648" s="1612"/>
      <c r="M648" s="1612"/>
      <c r="N648" s="1612"/>
      <c r="O648" s="1612"/>
      <c r="P648" s="1612"/>
      <c r="Q648" s="1612"/>
      <c r="R648" s="1612"/>
      <c r="S648" s="1612"/>
      <c r="T648" s="1612"/>
      <c r="U648" s="1612"/>
      <c r="V648" s="1612"/>
      <c r="W648" s="1612"/>
      <c r="X648" s="1612"/>
      <c r="Y648" s="1612"/>
      <c r="Z648" s="1612"/>
    </row>
    <row r="649" spans="1:26" ht="15.75" customHeight="1">
      <c r="A649" s="1612"/>
      <c r="B649" s="1612"/>
      <c r="C649" s="1612"/>
      <c r="D649" s="1612"/>
      <c r="E649" s="1612"/>
      <c r="F649" s="1664"/>
      <c r="G649" s="1612"/>
      <c r="H649" s="1612"/>
      <c r="I649" s="1612"/>
      <c r="J649" s="1612"/>
      <c r="K649" s="1612"/>
      <c r="L649" s="1612"/>
      <c r="M649" s="1612"/>
      <c r="N649" s="1612"/>
      <c r="O649" s="1612"/>
      <c r="P649" s="1612"/>
      <c r="Q649" s="1612"/>
      <c r="R649" s="1612"/>
      <c r="S649" s="1612"/>
      <c r="T649" s="1612"/>
      <c r="U649" s="1612"/>
      <c r="V649" s="1612"/>
      <c r="W649" s="1612"/>
      <c r="X649" s="1612"/>
      <c r="Y649" s="1612"/>
      <c r="Z649" s="1612"/>
    </row>
    <row r="650" spans="1:26" ht="15.75" customHeight="1">
      <c r="A650" s="1612"/>
      <c r="B650" s="1612"/>
      <c r="C650" s="1612"/>
      <c r="D650" s="1612"/>
      <c r="E650" s="1612"/>
      <c r="F650" s="1664"/>
      <c r="G650" s="1612"/>
      <c r="H650" s="1612"/>
      <c r="I650" s="1612"/>
      <c r="J650" s="1612"/>
      <c r="K650" s="1612"/>
      <c r="L650" s="1612"/>
      <c r="M650" s="1612"/>
      <c r="N650" s="1612"/>
      <c r="O650" s="1612"/>
      <c r="P650" s="1612"/>
      <c r="Q650" s="1612"/>
      <c r="R650" s="1612"/>
      <c r="S650" s="1612"/>
      <c r="T650" s="1612"/>
      <c r="U650" s="1612"/>
      <c r="V650" s="1612"/>
      <c r="W650" s="1612"/>
      <c r="X650" s="1612"/>
      <c r="Y650" s="1612"/>
      <c r="Z650" s="1612"/>
    </row>
    <row r="651" spans="1:26" ht="15.75" customHeight="1">
      <c r="A651" s="1612"/>
      <c r="B651" s="1612"/>
      <c r="C651" s="1612"/>
      <c r="D651" s="1612"/>
      <c r="E651" s="1612"/>
      <c r="F651" s="1664"/>
      <c r="G651" s="1612"/>
      <c r="H651" s="1612"/>
      <c r="I651" s="1612"/>
      <c r="J651" s="1612"/>
      <c r="K651" s="1612"/>
      <c r="L651" s="1612"/>
      <c r="M651" s="1612"/>
      <c r="N651" s="1612"/>
      <c r="O651" s="1612"/>
      <c r="P651" s="1612"/>
      <c r="Q651" s="1612"/>
      <c r="R651" s="1612"/>
      <c r="S651" s="1612"/>
      <c r="T651" s="1612"/>
      <c r="U651" s="1612"/>
      <c r="V651" s="1612"/>
      <c r="W651" s="1612"/>
      <c r="X651" s="1612"/>
      <c r="Y651" s="1612"/>
      <c r="Z651" s="1612"/>
    </row>
    <row r="652" spans="1:26" ht="15.75" customHeight="1">
      <c r="A652" s="1612"/>
      <c r="B652" s="1612"/>
      <c r="C652" s="1612"/>
      <c r="D652" s="1612"/>
      <c r="E652" s="1612"/>
      <c r="F652" s="1664"/>
      <c r="G652" s="1612"/>
      <c r="H652" s="1612"/>
      <c r="I652" s="1612"/>
      <c r="J652" s="1612"/>
      <c r="K652" s="1612"/>
      <c r="L652" s="1612"/>
      <c r="M652" s="1612"/>
      <c r="N652" s="1612"/>
      <c r="O652" s="1612"/>
      <c r="P652" s="1612"/>
      <c r="Q652" s="1612"/>
      <c r="R652" s="1612"/>
      <c r="S652" s="1612"/>
      <c r="T652" s="1612"/>
      <c r="U652" s="1612"/>
      <c r="V652" s="1612"/>
      <c r="W652" s="1612"/>
      <c r="X652" s="1612"/>
      <c r="Y652" s="1612"/>
      <c r="Z652" s="1612"/>
    </row>
    <row r="653" spans="1:26" ht="15.75" customHeight="1">
      <c r="A653" s="1612"/>
      <c r="B653" s="1612"/>
      <c r="C653" s="1612"/>
      <c r="D653" s="1612"/>
      <c r="E653" s="1612"/>
      <c r="F653" s="1664"/>
      <c r="G653" s="1612"/>
      <c r="H653" s="1612"/>
      <c r="I653" s="1612"/>
      <c r="J653" s="1612"/>
      <c r="K653" s="1612"/>
      <c r="L653" s="1612"/>
      <c r="M653" s="1612"/>
      <c r="N653" s="1612"/>
      <c r="O653" s="1612"/>
      <c r="P653" s="1612"/>
      <c r="Q653" s="1612"/>
      <c r="R653" s="1612"/>
      <c r="S653" s="1612"/>
      <c r="T653" s="1612"/>
      <c r="U653" s="1612"/>
      <c r="V653" s="1612"/>
      <c r="W653" s="1612"/>
      <c r="X653" s="1612"/>
      <c r="Y653" s="1612"/>
      <c r="Z653" s="1612"/>
    </row>
    <row r="654" spans="1:26" ht="15.75" customHeight="1">
      <c r="A654" s="1612"/>
      <c r="B654" s="1612"/>
      <c r="C654" s="1612"/>
      <c r="D654" s="1612"/>
      <c r="E654" s="1612"/>
      <c r="F654" s="1664"/>
      <c r="G654" s="1612"/>
      <c r="H654" s="1612"/>
      <c r="I654" s="1612"/>
      <c r="J654" s="1612"/>
      <c r="K654" s="1612"/>
      <c r="L654" s="1612"/>
      <c r="M654" s="1612"/>
      <c r="N654" s="1612"/>
      <c r="O654" s="1612"/>
      <c r="P654" s="1612"/>
      <c r="Q654" s="1612"/>
      <c r="R654" s="1612"/>
      <c r="S654" s="1612"/>
      <c r="T654" s="1612"/>
      <c r="U654" s="1612"/>
      <c r="V654" s="1612"/>
      <c r="W654" s="1612"/>
      <c r="X654" s="1612"/>
      <c r="Y654" s="1612"/>
      <c r="Z654" s="1612"/>
    </row>
    <row r="655" spans="1:26" ht="15.75" customHeight="1">
      <c r="A655" s="1612"/>
      <c r="B655" s="1612"/>
      <c r="C655" s="1612"/>
      <c r="D655" s="1612"/>
      <c r="E655" s="1612"/>
      <c r="F655" s="1664"/>
      <c r="G655" s="1612"/>
      <c r="H655" s="1612"/>
      <c r="I655" s="1612"/>
      <c r="J655" s="1612"/>
      <c r="K655" s="1612"/>
      <c r="L655" s="1612"/>
      <c r="M655" s="1612"/>
      <c r="N655" s="1612"/>
      <c r="O655" s="1612"/>
      <c r="P655" s="1612"/>
      <c r="Q655" s="1612"/>
      <c r="R655" s="1612"/>
      <c r="S655" s="1612"/>
      <c r="T655" s="1612"/>
      <c r="U655" s="1612"/>
      <c r="V655" s="1612"/>
      <c r="W655" s="1612"/>
      <c r="X655" s="1612"/>
      <c r="Y655" s="1612"/>
      <c r="Z655" s="1612"/>
    </row>
    <row r="656" spans="1:26" ht="15.75" customHeight="1">
      <c r="A656" s="1612"/>
      <c r="B656" s="1612"/>
      <c r="C656" s="1612"/>
      <c r="D656" s="1612"/>
      <c r="E656" s="1612"/>
      <c r="F656" s="1664"/>
      <c r="G656" s="1612"/>
      <c r="H656" s="1612"/>
      <c r="I656" s="1612"/>
      <c r="J656" s="1612"/>
      <c r="K656" s="1612"/>
      <c r="L656" s="1612"/>
      <c r="M656" s="1612"/>
      <c r="N656" s="1612"/>
      <c r="O656" s="1612"/>
      <c r="P656" s="1612"/>
      <c r="Q656" s="1612"/>
      <c r="R656" s="1612"/>
      <c r="S656" s="1612"/>
      <c r="T656" s="1612"/>
      <c r="U656" s="1612"/>
      <c r="V656" s="1612"/>
      <c r="W656" s="1612"/>
      <c r="X656" s="1612"/>
      <c r="Y656" s="1612"/>
      <c r="Z656" s="1612"/>
    </row>
    <row r="657" spans="1:26" ht="15.75" customHeight="1">
      <c r="A657" s="1612"/>
      <c r="B657" s="1612"/>
      <c r="C657" s="1612"/>
      <c r="D657" s="1612"/>
      <c r="E657" s="1612"/>
      <c r="F657" s="1664"/>
      <c r="G657" s="1612"/>
      <c r="H657" s="1612"/>
      <c r="I657" s="1612"/>
      <c r="J657" s="1612"/>
      <c r="K657" s="1612"/>
      <c r="L657" s="1612"/>
      <c r="M657" s="1612"/>
      <c r="N657" s="1612"/>
      <c r="O657" s="1612"/>
      <c r="P657" s="1612"/>
      <c r="Q657" s="1612"/>
      <c r="R657" s="1612"/>
      <c r="S657" s="1612"/>
      <c r="T657" s="1612"/>
      <c r="U657" s="1612"/>
      <c r="V657" s="1612"/>
      <c r="W657" s="1612"/>
      <c r="X657" s="1612"/>
      <c r="Y657" s="1612"/>
      <c r="Z657" s="1612"/>
    </row>
    <row r="658" spans="1:26" ht="15.75" customHeight="1">
      <c r="A658" s="1612"/>
      <c r="B658" s="1612"/>
      <c r="C658" s="1612"/>
      <c r="D658" s="1612"/>
      <c r="E658" s="1612"/>
      <c r="F658" s="1664"/>
      <c r="G658" s="1612"/>
      <c r="H658" s="1612"/>
      <c r="I658" s="1612"/>
      <c r="J658" s="1612"/>
      <c r="K658" s="1612"/>
      <c r="L658" s="1612"/>
      <c r="M658" s="1612"/>
      <c r="N658" s="1612"/>
      <c r="O658" s="1612"/>
      <c r="P658" s="1612"/>
      <c r="Q658" s="1612"/>
      <c r="R658" s="1612"/>
      <c r="S658" s="1612"/>
      <c r="T658" s="1612"/>
      <c r="U658" s="1612"/>
      <c r="V658" s="1612"/>
      <c r="W658" s="1612"/>
      <c r="X658" s="1612"/>
      <c r="Y658" s="1612"/>
      <c r="Z658" s="1612"/>
    </row>
    <row r="659" spans="1:26" ht="15.75" customHeight="1">
      <c r="A659" s="1612"/>
      <c r="B659" s="1612"/>
      <c r="C659" s="1612"/>
      <c r="D659" s="1612"/>
      <c r="E659" s="1612"/>
      <c r="F659" s="1664"/>
      <c r="G659" s="1612"/>
      <c r="H659" s="1612"/>
      <c r="I659" s="1612"/>
      <c r="J659" s="1612"/>
      <c r="K659" s="1612"/>
      <c r="L659" s="1612"/>
      <c r="M659" s="1612"/>
      <c r="N659" s="1612"/>
      <c r="O659" s="1612"/>
      <c r="P659" s="1612"/>
      <c r="Q659" s="1612"/>
      <c r="R659" s="1612"/>
      <c r="S659" s="1612"/>
      <c r="T659" s="1612"/>
      <c r="U659" s="1612"/>
      <c r="V659" s="1612"/>
      <c r="W659" s="1612"/>
      <c r="X659" s="1612"/>
      <c r="Y659" s="1612"/>
      <c r="Z659" s="1612"/>
    </row>
    <row r="660" spans="1:26" ht="15.75" customHeight="1">
      <c r="A660" s="1612"/>
      <c r="B660" s="1612"/>
      <c r="C660" s="1612"/>
      <c r="D660" s="1612"/>
      <c r="E660" s="1612"/>
      <c r="F660" s="1664"/>
      <c r="G660" s="1612"/>
      <c r="H660" s="1612"/>
      <c r="I660" s="1612"/>
      <c r="J660" s="1612"/>
      <c r="K660" s="1612"/>
      <c r="L660" s="1612"/>
      <c r="M660" s="1612"/>
      <c r="N660" s="1612"/>
      <c r="O660" s="1612"/>
      <c r="P660" s="1612"/>
      <c r="Q660" s="1612"/>
      <c r="R660" s="1612"/>
      <c r="S660" s="1612"/>
      <c r="T660" s="1612"/>
      <c r="U660" s="1612"/>
      <c r="V660" s="1612"/>
      <c r="W660" s="1612"/>
      <c r="X660" s="1612"/>
      <c r="Y660" s="1612"/>
      <c r="Z660" s="1612"/>
    </row>
    <row r="661" spans="1:26" ht="15.75" customHeight="1">
      <c r="A661" s="1612"/>
      <c r="B661" s="1612"/>
      <c r="C661" s="1612"/>
      <c r="D661" s="1612"/>
      <c r="E661" s="1612"/>
      <c r="F661" s="1664"/>
      <c r="G661" s="1612"/>
      <c r="H661" s="1612"/>
      <c r="I661" s="1612"/>
      <c r="J661" s="1612"/>
      <c r="K661" s="1612"/>
      <c r="L661" s="1612"/>
      <c r="M661" s="1612"/>
      <c r="N661" s="1612"/>
      <c r="O661" s="1612"/>
      <c r="P661" s="1612"/>
      <c r="Q661" s="1612"/>
      <c r="R661" s="1612"/>
      <c r="S661" s="1612"/>
      <c r="T661" s="1612"/>
      <c r="U661" s="1612"/>
      <c r="V661" s="1612"/>
      <c r="W661" s="1612"/>
      <c r="X661" s="1612"/>
      <c r="Y661" s="1612"/>
      <c r="Z661" s="1612"/>
    </row>
    <row r="662" spans="1:26" ht="15.75" customHeight="1">
      <c r="A662" s="1612"/>
      <c r="B662" s="1612"/>
      <c r="C662" s="1612"/>
      <c r="D662" s="1612"/>
      <c r="E662" s="1612"/>
      <c r="F662" s="1664"/>
      <c r="G662" s="1612"/>
      <c r="H662" s="1612"/>
      <c r="I662" s="1612"/>
      <c r="J662" s="1612"/>
      <c r="K662" s="1612"/>
      <c r="L662" s="1612"/>
      <c r="M662" s="1612"/>
      <c r="N662" s="1612"/>
      <c r="O662" s="1612"/>
      <c r="P662" s="1612"/>
      <c r="Q662" s="1612"/>
      <c r="R662" s="1612"/>
      <c r="S662" s="1612"/>
      <c r="T662" s="1612"/>
      <c r="U662" s="1612"/>
      <c r="V662" s="1612"/>
      <c r="W662" s="1612"/>
      <c r="X662" s="1612"/>
      <c r="Y662" s="1612"/>
      <c r="Z662" s="1612"/>
    </row>
    <row r="663" spans="1:26" ht="15.75" customHeight="1">
      <c r="A663" s="1612"/>
      <c r="B663" s="1612"/>
      <c r="C663" s="1612"/>
      <c r="D663" s="1612"/>
      <c r="E663" s="1612"/>
      <c r="F663" s="1664"/>
      <c r="G663" s="1612"/>
      <c r="H663" s="1612"/>
      <c r="I663" s="1612"/>
      <c r="J663" s="1612"/>
      <c r="K663" s="1612"/>
      <c r="L663" s="1612"/>
      <c r="M663" s="1612"/>
      <c r="N663" s="1612"/>
      <c r="O663" s="1612"/>
      <c r="P663" s="1612"/>
      <c r="Q663" s="1612"/>
      <c r="R663" s="1612"/>
      <c r="S663" s="1612"/>
      <c r="T663" s="1612"/>
      <c r="U663" s="1612"/>
      <c r="V663" s="1612"/>
      <c r="W663" s="1612"/>
      <c r="X663" s="1612"/>
      <c r="Y663" s="1612"/>
      <c r="Z663" s="1612"/>
    </row>
    <row r="664" spans="1:26" ht="15.75" customHeight="1">
      <c r="A664" s="1612"/>
      <c r="B664" s="1612"/>
      <c r="C664" s="1612"/>
      <c r="D664" s="1612"/>
      <c r="E664" s="1612"/>
      <c r="F664" s="1664"/>
      <c r="G664" s="1612"/>
      <c r="H664" s="1612"/>
      <c r="I664" s="1612"/>
      <c r="J664" s="1612"/>
      <c r="K664" s="1612"/>
      <c r="L664" s="1612"/>
      <c r="M664" s="1612"/>
      <c r="N664" s="1612"/>
      <c r="O664" s="1612"/>
      <c r="P664" s="1612"/>
      <c r="Q664" s="1612"/>
      <c r="R664" s="1612"/>
      <c r="S664" s="1612"/>
      <c r="T664" s="1612"/>
      <c r="U664" s="1612"/>
      <c r="V664" s="1612"/>
      <c r="W664" s="1612"/>
      <c r="X664" s="1612"/>
      <c r="Y664" s="1612"/>
      <c r="Z664" s="1612"/>
    </row>
    <row r="665" spans="1:26" ht="15.75" customHeight="1">
      <c r="A665" s="1612"/>
      <c r="B665" s="1612"/>
      <c r="C665" s="1612"/>
      <c r="D665" s="1612"/>
      <c r="E665" s="1612"/>
      <c r="F665" s="1664"/>
      <c r="G665" s="1612"/>
      <c r="H665" s="1612"/>
      <c r="I665" s="1612"/>
      <c r="J665" s="1612"/>
      <c r="K665" s="1612"/>
      <c r="L665" s="1612"/>
      <c r="M665" s="1612"/>
      <c r="N665" s="1612"/>
      <c r="O665" s="1612"/>
      <c r="P665" s="1612"/>
      <c r="Q665" s="1612"/>
      <c r="R665" s="1612"/>
      <c r="S665" s="1612"/>
      <c r="T665" s="1612"/>
      <c r="U665" s="1612"/>
      <c r="V665" s="1612"/>
      <c r="W665" s="1612"/>
      <c r="X665" s="1612"/>
      <c r="Y665" s="1612"/>
      <c r="Z665" s="1612"/>
    </row>
    <row r="666" spans="1:26" ht="15.75" customHeight="1">
      <c r="A666" s="1612"/>
      <c r="B666" s="1612"/>
      <c r="C666" s="1612"/>
      <c r="D666" s="1612"/>
      <c r="E666" s="1612"/>
      <c r="F666" s="1664"/>
      <c r="G666" s="1612"/>
      <c r="H666" s="1612"/>
      <c r="I666" s="1612"/>
      <c r="J666" s="1612"/>
      <c r="K666" s="1612"/>
      <c r="L666" s="1612"/>
      <c r="M666" s="1612"/>
      <c r="N666" s="1612"/>
      <c r="O666" s="1612"/>
      <c r="P666" s="1612"/>
      <c r="Q666" s="1612"/>
      <c r="R666" s="1612"/>
      <c r="S666" s="1612"/>
      <c r="T666" s="1612"/>
      <c r="U666" s="1612"/>
      <c r="V666" s="1612"/>
      <c r="W666" s="1612"/>
      <c r="X666" s="1612"/>
      <c r="Y666" s="1612"/>
      <c r="Z666" s="1612"/>
    </row>
    <row r="667" spans="1:26" ht="15.75" customHeight="1">
      <c r="A667" s="1612"/>
      <c r="B667" s="1612"/>
      <c r="C667" s="1612"/>
      <c r="D667" s="1612"/>
      <c r="E667" s="1612"/>
      <c r="F667" s="1664"/>
      <c r="G667" s="1612"/>
      <c r="H667" s="1612"/>
      <c r="I667" s="1612"/>
      <c r="J667" s="1612"/>
      <c r="K667" s="1612"/>
      <c r="L667" s="1612"/>
      <c r="M667" s="1612"/>
      <c r="N667" s="1612"/>
      <c r="O667" s="1612"/>
      <c r="P667" s="1612"/>
      <c r="Q667" s="1612"/>
      <c r="R667" s="1612"/>
      <c r="S667" s="1612"/>
      <c r="T667" s="1612"/>
      <c r="U667" s="1612"/>
      <c r="V667" s="1612"/>
      <c r="W667" s="1612"/>
      <c r="X667" s="1612"/>
      <c r="Y667" s="1612"/>
      <c r="Z667" s="1612"/>
    </row>
    <row r="668" spans="1:26" ht="15.75" customHeight="1">
      <c r="A668" s="1612"/>
      <c r="B668" s="1612"/>
      <c r="C668" s="1612"/>
      <c r="D668" s="1612"/>
      <c r="E668" s="1612"/>
      <c r="F668" s="1664"/>
      <c r="G668" s="1612"/>
      <c r="H668" s="1612"/>
      <c r="I668" s="1612"/>
      <c r="J668" s="1612"/>
      <c r="K668" s="1612"/>
      <c r="L668" s="1612"/>
      <c r="M668" s="1612"/>
      <c r="N668" s="1612"/>
      <c r="O668" s="1612"/>
      <c r="P668" s="1612"/>
      <c r="Q668" s="1612"/>
      <c r="R668" s="1612"/>
      <c r="S668" s="1612"/>
      <c r="T668" s="1612"/>
      <c r="U668" s="1612"/>
      <c r="V668" s="1612"/>
      <c r="W668" s="1612"/>
      <c r="X668" s="1612"/>
      <c r="Y668" s="1612"/>
      <c r="Z668" s="1612"/>
    </row>
    <row r="669" spans="1:26" ht="15.75" customHeight="1">
      <c r="A669" s="1612"/>
      <c r="B669" s="1612"/>
      <c r="C669" s="1612"/>
      <c r="D669" s="1612"/>
      <c r="E669" s="1612"/>
      <c r="F669" s="1664"/>
      <c r="G669" s="1612"/>
      <c r="H669" s="1612"/>
      <c r="I669" s="1612"/>
      <c r="J669" s="1612"/>
      <c r="K669" s="1612"/>
      <c r="L669" s="1612"/>
      <c r="M669" s="1612"/>
      <c r="N669" s="1612"/>
      <c r="O669" s="1612"/>
      <c r="P669" s="1612"/>
      <c r="Q669" s="1612"/>
      <c r="R669" s="1612"/>
      <c r="S669" s="1612"/>
      <c r="T669" s="1612"/>
      <c r="U669" s="1612"/>
      <c r="V669" s="1612"/>
      <c r="W669" s="1612"/>
      <c r="X669" s="1612"/>
      <c r="Y669" s="1612"/>
      <c r="Z669" s="1612"/>
    </row>
    <row r="670" spans="1:26" ht="15.75" customHeight="1">
      <c r="A670" s="1612"/>
      <c r="B670" s="1612"/>
      <c r="C670" s="1612"/>
      <c r="D670" s="1612"/>
      <c r="E670" s="1612"/>
      <c r="F670" s="1664"/>
      <c r="G670" s="1612"/>
      <c r="H670" s="1612"/>
      <c r="I670" s="1612"/>
      <c r="J670" s="1612"/>
      <c r="K670" s="1612"/>
      <c r="L670" s="1612"/>
      <c r="M670" s="1612"/>
      <c r="N670" s="1612"/>
      <c r="O670" s="1612"/>
      <c r="P670" s="1612"/>
      <c r="Q670" s="1612"/>
      <c r="R670" s="1612"/>
      <c r="S670" s="1612"/>
      <c r="T670" s="1612"/>
      <c r="U670" s="1612"/>
      <c r="V670" s="1612"/>
      <c r="W670" s="1612"/>
      <c r="X670" s="1612"/>
      <c r="Y670" s="1612"/>
      <c r="Z670" s="1612"/>
    </row>
    <row r="671" spans="1:26" ht="15.75" customHeight="1">
      <c r="A671" s="1612"/>
      <c r="B671" s="1612"/>
      <c r="C671" s="1612"/>
      <c r="D671" s="1612"/>
      <c r="E671" s="1612"/>
      <c r="F671" s="1664"/>
      <c r="G671" s="1612"/>
      <c r="H671" s="1612"/>
      <c r="I671" s="1612"/>
      <c r="J671" s="1612"/>
      <c r="K671" s="1612"/>
      <c r="L671" s="1612"/>
      <c r="M671" s="1612"/>
      <c r="N671" s="1612"/>
      <c r="O671" s="1612"/>
      <c r="P671" s="1612"/>
      <c r="Q671" s="1612"/>
      <c r="R671" s="1612"/>
      <c r="S671" s="1612"/>
      <c r="T671" s="1612"/>
      <c r="U671" s="1612"/>
      <c r="V671" s="1612"/>
      <c r="W671" s="1612"/>
      <c r="X671" s="1612"/>
      <c r="Y671" s="1612"/>
      <c r="Z671" s="1612"/>
    </row>
    <row r="672" spans="1:26" ht="15.75" customHeight="1">
      <c r="A672" s="1612"/>
      <c r="B672" s="1612"/>
      <c r="C672" s="1612"/>
      <c r="D672" s="1612"/>
      <c r="E672" s="1612"/>
      <c r="F672" s="1664"/>
      <c r="G672" s="1612"/>
      <c r="H672" s="1612"/>
      <c r="I672" s="1612"/>
      <c r="J672" s="1612"/>
      <c r="K672" s="1612"/>
      <c r="L672" s="1612"/>
      <c r="M672" s="1612"/>
      <c r="N672" s="1612"/>
      <c r="O672" s="1612"/>
      <c r="P672" s="1612"/>
      <c r="Q672" s="1612"/>
      <c r="R672" s="1612"/>
      <c r="S672" s="1612"/>
      <c r="T672" s="1612"/>
      <c r="U672" s="1612"/>
      <c r="V672" s="1612"/>
      <c r="W672" s="1612"/>
      <c r="X672" s="1612"/>
      <c r="Y672" s="1612"/>
      <c r="Z672" s="1612"/>
    </row>
    <row r="673" spans="1:26" ht="15.75" customHeight="1">
      <c r="A673" s="1612"/>
      <c r="B673" s="1612"/>
      <c r="C673" s="1612"/>
      <c r="D673" s="1612"/>
      <c r="E673" s="1612"/>
      <c r="F673" s="1664"/>
      <c r="G673" s="1612"/>
      <c r="H673" s="1612"/>
      <c r="I673" s="1612"/>
      <c r="J673" s="1612"/>
      <c r="K673" s="1612"/>
      <c r="L673" s="1612"/>
      <c r="M673" s="1612"/>
      <c r="N673" s="1612"/>
      <c r="O673" s="1612"/>
      <c r="P673" s="1612"/>
      <c r="Q673" s="1612"/>
      <c r="R673" s="1612"/>
      <c r="S673" s="1612"/>
      <c r="T673" s="1612"/>
      <c r="U673" s="1612"/>
      <c r="V673" s="1612"/>
      <c r="W673" s="1612"/>
      <c r="X673" s="1612"/>
      <c r="Y673" s="1612"/>
      <c r="Z673" s="1612"/>
    </row>
    <row r="674" spans="1:26" ht="15.75" customHeight="1">
      <c r="A674" s="1612"/>
      <c r="B674" s="1612"/>
      <c r="C674" s="1612"/>
      <c r="D674" s="1612"/>
      <c r="E674" s="1612"/>
      <c r="F674" s="1664"/>
      <c r="G674" s="1612"/>
      <c r="H674" s="1612"/>
      <c r="I674" s="1612"/>
      <c r="J674" s="1612"/>
      <c r="K674" s="1612"/>
      <c r="L674" s="1612"/>
      <c r="M674" s="1612"/>
      <c r="N674" s="1612"/>
      <c r="O674" s="1612"/>
      <c r="P674" s="1612"/>
      <c r="Q674" s="1612"/>
      <c r="R674" s="1612"/>
      <c r="S674" s="1612"/>
      <c r="T674" s="1612"/>
      <c r="U674" s="1612"/>
      <c r="V674" s="1612"/>
      <c r="W674" s="1612"/>
      <c r="X674" s="1612"/>
      <c r="Y674" s="1612"/>
      <c r="Z674" s="1612"/>
    </row>
    <row r="675" spans="1:26" ht="15.75" customHeight="1">
      <c r="A675" s="1612"/>
      <c r="B675" s="1612"/>
      <c r="C675" s="1612"/>
      <c r="D675" s="1612"/>
      <c r="E675" s="1612"/>
      <c r="F675" s="1664"/>
      <c r="G675" s="1612"/>
      <c r="H675" s="1612"/>
      <c r="I675" s="1612"/>
      <c r="J675" s="1612"/>
      <c r="K675" s="1612"/>
      <c r="L675" s="1612"/>
      <c r="M675" s="1612"/>
      <c r="N675" s="1612"/>
      <c r="O675" s="1612"/>
      <c r="P675" s="1612"/>
      <c r="Q675" s="1612"/>
      <c r="R675" s="1612"/>
      <c r="S675" s="1612"/>
      <c r="T675" s="1612"/>
      <c r="U675" s="1612"/>
      <c r="V675" s="1612"/>
      <c r="W675" s="1612"/>
      <c r="X675" s="1612"/>
      <c r="Y675" s="1612"/>
      <c r="Z675" s="1612"/>
    </row>
    <row r="676" spans="1:26" ht="15.75" customHeight="1">
      <c r="A676" s="1612"/>
      <c r="B676" s="1612"/>
      <c r="C676" s="1612"/>
      <c r="D676" s="1612"/>
      <c r="E676" s="1612"/>
      <c r="F676" s="1664"/>
      <c r="G676" s="1612"/>
      <c r="H676" s="1612"/>
      <c r="I676" s="1612"/>
      <c r="J676" s="1612"/>
      <c r="K676" s="1612"/>
      <c r="L676" s="1612"/>
      <c r="M676" s="1612"/>
      <c r="N676" s="1612"/>
      <c r="O676" s="1612"/>
      <c r="P676" s="1612"/>
      <c r="Q676" s="1612"/>
      <c r="R676" s="1612"/>
      <c r="S676" s="1612"/>
      <c r="T676" s="1612"/>
      <c r="U676" s="1612"/>
      <c r="V676" s="1612"/>
      <c r="W676" s="1612"/>
      <c r="X676" s="1612"/>
      <c r="Y676" s="1612"/>
      <c r="Z676" s="1612"/>
    </row>
    <row r="677" spans="1:26" ht="15.75" customHeight="1">
      <c r="A677" s="1612"/>
      <c r="B677" s="1612"/>
      <c r="C677" s="1612"/>
      <c r="D677" s="1612"/>
      <c r="E677" s="1612"/>
      <c r="F677" s="1664"/>
      <c r="G677" s="1612"/>
      <c r="H677" s="1612"/>
      <c r="I677" s="1612"/>
      <c r="J677" s="1612"/>
      <c r="K677" s="1612"/>
      <c r="L677" s="1612"/>
      <c r="M677" s="1612"/>
      <c r="N677" s="1612"/>
      <c r="O677" s="1612"/>
      <c r="P677" s="1612"/>
      <c r="Q677" s="1612"/>
      <c r="R677" s="1612"/>
      <c r="S677" s="1612"/>
      <c r="T677" s="1612"/>
      <c r="U677" s="1612"/>
      <c r="V677" s="1612"/>
      <c r="W677" s="1612"/>
      <c r="X677" s="1612"/>
      <c r="Y677" s="1612"/>
      <c r="Z677" s="1612"/>
    </row>
    <row r="678" spans="1:26" ht="15.75" customHeight="1">
      <c r="A678" s="1612"/>
      <c r="B678" s="1612"/>
      <c r="C678" s="1612"/>
      <c r="D678" s="1612"/>
      <c r="E678" s="1612"/>
      <c r="F678" s="1664"/>
      <c r="G678" s="1612"/>
      <c r="H678" s="1612"/>
      <c r="I678" s="1612"/>
      <c r="J678" s="1612"/>
      <c r="K678" s="1612"/>
      <c r="L678" s="1612"/>
      <c r="M678" s="1612"/>
      <c r="N678" s="1612"/>
      <c r="O678" s="1612"/>
      <c r="P678" s="1612"/>
      <c r="Q678" s="1612"/>
      <c r="R678" s="1612"/>
      <c r="S678" s="1612"/>
      <c r="T678" s="1612"/>
      <c r="U678" s="1612"/>
      <c r="V678" s="1612"/>
      <c r="W678" s="1612"/>
      <c r="X678" s="1612"/>
      <c r="Y678" s="1612"/>
      <c r="Z678" s="1612"/>
    </row>
    <row r="679" spans="1:26" ht="15.75" customHeight="1">
      <c r="A679" s="1612"/>
      <c r="B679" s="1612"/>
      <c r="C679" s="1612"/>
      <c r="D679" s="1612"/>
      <c r="E679" s="1612"/>
      <c r="F679" s="1664"/>
      <c r="G679" s="1612"/>
      <c r="H679" s="1612"/>
      <c r="I679" s="1612"/>
      <c r="J679" s="1612"/>
      <c r="K679" s="1612"/>
      <c r="L679" s="1612"/>
      <c r="M679" s="1612"/>
      <c r="N679" s="1612"/>
      <c r="O679" s="1612"/>
      <c r="P679" s="1612"/>
      <c r="Q679" s="1612"/>
      <c r="R679" s="1612"/>
      <c r="S679" s="1612"/>
      <c r="T679" s="1612"/>
      <c r="U679" s="1612"/>
      <c r="V679" s="1612"/>
      <c r="W679" s="1612"/>
      <c r="X679" s="1612"/>
      <c r="Y679" s="1612"/>
      <c r="Z679" s="1612"/>
    </row>
    <row r="680" spans="1:26" ht="15.75" customHeight="1">
      <c r="A680" s="1612"/>
      <c r="B680" s="1612"/>
      <c r="C680" s="1612"/>
      <c r="D680" s="1612"/>
      <c r="E680" s="1612"/>
      <c r="F680" s="1664"/>
      <c r="G680" s="1612"/>
      <c r="H680" s="1612"/>
      <c r="I680" s="1612"/>
      <c r="J680" s="1612"/>
      <c r="K680" s="1612"/>
      <c r="L680" s="1612"/>
      <c r="M680" s="1612"/>
      <c r="N680" s="1612"/>
      <c r="O680" s="1612"/>
      <c r="P680" s="1612"/>
      <c r="Q680" s="1612"/>
      <c r="R680" s="1612"/>
      <c r="S680" s="1612"/>
      <c r="T680" s="1612"/>
      <c r="U680" s="1612"/>
      <c r="V680" s="1612"/>
      <c r="W680" s="1612"/>
      <c r="X680" s="1612"/>
      <c r="Y680" s="1612"/>
      <c r="Z680" s="1612"/>
    </row>
    <row r="681" spans="1:26" ht="15.75" customHeight="1">
      <c r="A681" s="1612"/>
      <c r="B681" s="1612"/>
      <c r="C681" s="1612"/>
      <c r="D681" s="1612"/>
      <c r="E681" s="1612"/>
      <c r="F681" s="1664"/>
      <c r="G681" s="1612"/>
      <c r="H681" s="1612"/>
      <c r="I681" s="1612"/>
      <c r="J681" s="1612"/>
      <c r="K681" s="1612"/>
      <c r="L681" s="1612"/>
      <c r="M681" s="1612"/>
      <c r="N681" s="1612"/>
      <c r="O681" s="1612"/>
      <c r="P681" s="1612"/>
      <c r="Q681" s="1612"/>
      <c r="R681" s="1612"/>
      <c r="S681" s="1612"/>
      <c r="T681" s="1612"/>
      <c r="U681" s="1612"/>
      <c r="V681" s="1612"/>
      <c r="W681" s="1612"/>
      <c r="X681" s="1612"/>
      <c r="Y681" s="1612"/>
      <c r="Z681" s="1612"/>
    </row>
    <row r="682" spans="1:26" ht="15.75" customHeight="1">
      <c r="A682" s="1612"/>
      <c r="B682" s="1612"/>
      <c r="C682" s="1612"/>
      <c r="D682" s="1612"/>
      <c r="E682" s="1612"/>
      <c r="F682" s="1664"/>
      <c r="G682" s="1612"/>
      <c r="H682" s="1612"/>
      <c r="I682" s="1612"/>
      <c r="J682" s="1612"/>
      <c r="K682" s="1612"/>
      <c r="L682" s="1612"/>
      <c r="M682" s="1612"/>
      <c r="N682" s="1612"/>
      <c r="O682" s="1612"/>
      <c r="P682" s="1612"/>
      <c r="Q682" s="1612"/>
      <c r="R682" s="1612"/>
      <c r="S682" s="1612"/>
      <c r="T682" s="1612"/>
      <c r="U682" s="1612"/>
      <c r="V682" s="1612"/>
      <c r="W682" s="1612"/>
      <c r="X682" s="1612"/>
      <c r="Y682" s="1612"/>
      <c r="Z682" s="1612"/>
    </row>
    <row r="683" spans="1:26" ht="15.75" customHeight="1">
      <c r="A683" s="1612"/>
      <c r="B683" s="1612"/>
      <c r="C683" s="1612"/>
      <c r="D683" s="1612"/>
      <c r="E683" s="1612"/>
      <c r="F683" s="1664"/>
      <c r="G683" s="1612"/>
      <c r="H683" s="1612"/>
      <c r="I683" s="1612"/>
      <c r="J683" s="1612"/>
      <c r="K683" s="1612"/>
      <c r="L683" s="1612"/>
      <c r="M683" s="1612"/>
      <c r="N683" s="1612"/>
      <c r="O683" s="1612"/>
      <c r="P683" s="1612"/>
      <c r="Q683" s="1612"/>
      <c r="R683" s="1612"/>
      <c r="S683" s="1612"/>
      <c r="T683" s="1612"/>
      <c r="U683" s="1612"/>
      <c r="V683" s="1612"/>
      <c r="W683" s="1612"/>
      <c r="X683" s="1612"/>
      <c r="Y683" s="1612"/>
      <c r="Z683" s="1612"/>
    </row>
    <row r="684" spans="1:26" ht="15.75" customHeight="1">
      <c r="A684" s="1612"/>
      <c r="B684" s="1612"/>
      <c r="C684" s="1612"/>
      <c r="D684" s="1612"/>
      <c r="E684" s="1612"/>
      <c r="F684" s="1664"/>
      <c r="G684" s="1612"/>
      <c r="H684" s="1612"/>
      <c r="I684" s="1612"/>
      <c r="J684" s="1612"/>
      <c r="K684" s="1612"/>
      <c r="L684" s="1612"/>
      <c r="M684" s="1612"/>
      <c r="N684" s="1612"/>
      <c r="O684" s="1612"/>
      <c r="P684" s="1612"/>
      <c r="Q684" s="1612"/>
      <c r="R684" s="1612"/>
      <c r="S684" s="1612"/>
      <c r="T684" s="1612"/>
      <c r="U684" s="1612"/>
      <c r="V684" s="1612"/>
      <c r="W684" s="1612"/>
      <c r="X684" s="1612"/>
      <c r="Y684" s="1612"/>
      <c r="Z684" s="1612"/>
    </row>
    <row r="685" spans="1:26" ht="15.75" customHeight="1">
      <c r="A685" s="1612"/>
      <c r="B685" s="1612"/>
      <c r="C685" s="1612"/>
      <c r="D685" s="1612"/>
      <c r="E685" s="1612"/>
      <c r="F685" s="1664"/>
      <c r="G685" s="1612"/>
      <c r="H685" s="1612"/>
      <c r="I685" s="1612"/>
      <c r="J685" s="1612"/>
      <c r="K685" s="1612"/>
      <c r="L685" s="1612"/>
      <c r="M685" s="1612"/>
      <c r="N685" s="1612"/>
      <c r="O685" s="1612"/>
      <c r="P685" s="1612"/>
      <c r="Q685" s="1612"/>
      <c r="R685" s="1612"/>
      <c r="S685" s="1612"/>
      <c r="T685" s="1612"/>
      <c r="U685" s="1612"/>
      <c r="V685" s="1612"/>
      <c r="W685" s="1612"/>
      <c r="X685" s="1612"/>
      <c r="Y685" s="1612"/>
      <c r="Z685" s="1612"/>
    </row>
    <row r="686" spans="1:26" ht="15.75" customHeight="1">
      <c r="A686" s="1612"/>
      <c r="B686" s="1612"/>
      <c r="C686" s="1612"/>
      <c r="D686" s="1612"/>
      <c r="E686" s="1612"/>
      <c r="F686" s="1664"/>
      <c r="G686" s="1612"/>
      <c r="H686" s="1612"/>
      <c r="I686" s="1612"/>
      <c r="J686" s="1612"/>
      <c r="K686" s="1612"/>
      <c r="L686" s="1612"/>
      <c r="M686" s="1612"/>
      <c r="N686" s="1612"/>
      <c r="O686" s="1612"/>
      <c r="P686" s="1612"/>
      <c r="Q686" s="1612"/>
      <c r="R686" s="1612"/>
      <c r="S686" s="1612"/>
      <c r="T686" s="1612"/>
      <c r="U686" s="1612"/>
      <c r="V686" s="1612"/>
      <c r="W686" s="1612"/>
      <c r="X686" s="1612"/>
      <c r="Y686" s="1612"/>
      <c r="Z686" s="1612"/>
    </row>
    <row r="687" spans="1:26" ht="15.75" customHeight="1">
      <c r="A687" s="1612"/>
      <c r="B687" s="1612"/>
      <c r="C687" s="1612"/>
      <c r="D687" s="1612"/>
      <c r="E687" s="1612"/>
      <c r="F687" s="1664"/>
      <c r="G687" s="1612"/>
      <c r="H687" s="1612"/>
      <c r="I687" s="1612"/>
      <c r="J687" s="1612"/>
      <c r="K687" s="1612"/>
      <c r="L687" s="1612"/>
      <c r="M687" s="1612"/>
      <c r="N687" s="1612"/>
      <c r="O687" s="1612"/>
      <c r="P687" s="1612"/>
      <c r="Q687" s="1612"/>
      <c r="R687" s="1612"/>
      <c r="S687" s="1612"/>
      <c r="T687" s="1612"/>
      <c r="U687" s="1612"/>
      <c r="V687" s="1612"/>
      <c r="W687" s="1612"/>
      <c r="X687" s="1612"/>
      <c r="Y687" s="1612"/>
      <c r="Z687" s="1612"/>
    </row>
    <row r="688" spans="1:26" ht="15.75" customHeight="1">
      <c r="A688" s="1612"/>
      <c r="B688" s="1612"/>
      <c r="C688" s="1612"/>
      <c r="D688" s="1612"/>
      <c r="E688" s="1612"/>
      <c r="F688" s="1664"/>
      <c r="G688" s="1612"/>
      <c r="H688" s="1612"/>
      <c r="I688" s="1612"/>
      <c r="J688" s="1612"/>
      <c r="K688" s="1612"/>
      <c r="L688" s="1612"/>
      <c r="M688" s="1612"/>
      <c r="N688" s="1612"/>
      <c r="O688" s="1612"/>
      <c r="P688" s="1612"/>
      <c r="Q688" s="1612"/>
      <c r="R688" s="1612"/>
      <c r="S688" s="1612"/>
      <c r="T688" s="1612"/>
      <c r="U688" s="1612"/>
      <c r="V688" s="1612"/>
      <c r="W688" s="1612"/>
      <c r="X688" s="1612"/>
      <c r="Y688" s="1612"/>
      <c r="Z688" s="1612"/>
    </row>
    <row r="689" spans="1:26" ht="15.75" customHeight="1">
      <c r="A689" s="1612"/>
      <c r="B689" s="1612"/>
      <c r="C689" s="1612"/>
      <c r="D689" s="1612"/>
      <c r="E689" s="1612"/>
      <c r="F689" s="1664"/>
      <c r="G689" s="1612"/>
      <c r="H689" s="1612"/>
      <c r="I689" s="1612"/>
      <c r="J689" s="1612"/>
      <c r="K689" s="1612"/>
      <c r="L689" s="1612"/>
      <c r="M689" s="1612"/>
      <c r="N689" s="1612"/>
      <c r="O689" s="1612"/>
      <c r="P689" s="1612"/>
      <c r="Q689" s="1612"/>
      <c r="R689" s="1612"/>
      <c r="S689" s="1612"/>
      <c r="T689" s="1612"/>
      <c r="U689" s="1612"/>
      <c r="V689" s="1612"/>
      <c r="W689" s="1612"/>
      <c r="X689" s="1612"/>
      <c r="Y689" s="1612"/>
      <c r="Z689" s="1612"/>
    </row>
    <row r="690" spans="1:26" ht="15.75" customHeight="1">
      <c r="A690" s="1612"/>
      <c r="B690" s="1612"/>
      <c r="C690" s="1612"/>
      <c r="D690" s="1612"/>
      <c r="E690" s="1612"/>
      <c r="F690" s="1664"/>
      <c r="G690" s="1612"/>
      <c r="H690" s="1612"/>
      <c r="I690" s="1612"/>
      <c r="J690" s="1612"/>
      <c r="K690" s="1612"/>
      <c r="L690" s="1612"/>
      <c r="M690" s="1612"/>
      <c r="N690" s="1612"/>
      <c r="O690" s="1612"/>
      <c r="P690" s="1612"/>
      <c r="Q690" s="1612"/>
      <c r="R690" s="1612"/>
      <c r="S690" s="1612"/>
      <c r="T690" s="1612"/>
      <c r="U690" s="1612"/>
      <c r="V690" s="1612"/>
      <c r="W690" s="1612"/>
      <c r="X690" s="1612"/>
      <c r="Y690" s="1612"/>
      <c r="Z690" s="1612"/>
    </row>
    <row r="691" spans="1:26" ht="15.75" customHeight="1">
      <c r="A691" s="1612"/>
      <c r="B691" s="1612"/>
      <c r="C691" s="1612"/>
      <c r="D691" s="1612"/>
      <c r="E691" s="1612"/>
      <c r="F691" s="1664"/>
      <c r="G691" s="1612"/>
      <c r="H691" s="1612"/>
      <c r="I691" s="1612"/>
      <c r="J691" s="1612"/>
      <c r="K691" s="1612"/>
      <c r="L691" s="1612"/>
      <c r="M691" s="1612"/>
      <c r="N691" s="1612"/>
      <c r="O691" s="1612"/>
      <c r="P691" s="1612"/>
      <c r="Q691" s="1612"/>
      <c r="R691" s="1612"/>
      <c r="S691" s="1612"/>
      <c r="T691" s="1612"/>
      <c r="U691" s="1612"/>
      <c r="V691" s="1612"/>
      <c r="W691" s="1612"/>
      <c r="X691" s="1612"/>
      <c r="Y691" s="1612"/>
      <c r="Z691" s="1612"/>
    </row>
    <row r="692" spans="1:26" ht="15.75" customHeight="1">
      <c r="A692" s="1612"/>
      <c r="B692" s="1612"/>
      <c r="C692" s="1612"/>
      <c r="D692" s="1612"/>
      <c r="E692" s="1612"/>
      <c r="F692" s="1664"/>
      <c r="G692" s="1612"/>
      <c r="H692" s="1612"/>
      <c r="I692" s="1612"/>
      <c r="J692" s="1612"/>
      <c r="K692" s="1612"/>
      <c r="L692" s="1612"/>
      <c r="M692" s="1612"/>
      <c r="N692" s="1612"/>
      <c r="O692" s="1612"/>
      <c r="P692" s="1612"/>
      <c r="Q692" s="1612"/>
      <c r="R692" s="1612"/>
      <c r="S692" s="1612"/>
      <c r="T692" s="1612"/>
      <c r="U692" s="1612"/>
      <c r="V692" s="1612"/>
      <c r="W692" s="1612"/>
      <c r="X692" s="1612"/>
      <c r="Y692" s="1612"/>
      <c r="Z692" s="1612"/>
    </row>
    <row r="693" spans="1:26" ht="15.75" customHeight="1">
      <c r="A693" s="1612"/>
      <c r="B693" s="1612"/>
      <c r="C693" s="1612"/>
      <c r="D693" s="1612"/>
      <c r="E693" s="1612"/>
      <c r="F693" s="1664"/>
      <c r="G693" s="1612"/>
      <c r="H693" s="1612"/>
      <c r="I693" s="1612"/>
      <c r="J693" s="1612"/>
      <c r="K693" s="1612"/>
      <c r="L693" s="1612"/>
      <c r="M693" s="1612"/>
      <c r="N693" s="1612"/>
      <c r="O693" s="1612"/>
      <c r="P693" s="1612"/>
      <c r="Q693" s="1612"/>
      <c r="R693" s="1612"/>
      <c r="S693" s="1612"/>
      <c r="T693" s="1612"/>
      <c r="U693" s="1612"/>
      <c r="V693" s="1612"/>
      <c r="W693" s="1612"/>
      <c r="X693" s="1612"/>
      <c r="Y693" s="1612"/>
      <c r="Z693" s="1612"/>
    </row>
    <row r="694" spans="1:26" ht="15.75" customHeight="1">
      <c r="A694" s="1612"/>
      <c r="B694" s="1612"/>
      <c r="C694" s="1612"/>
      <c r="D694" s="1612"/>
      <c r="E694" s="1612"/>
      <c r="F694" s="1664"/>
      <c r="G694" s="1612"/>
      <c r="H694" s="1612"/>
      <c r="I694" s="1612"/>
      <c r="J694" s="1612"/>
      <c r="K694" s="1612"/>
      <c r="L694" s="1612"/>
      <c r="M694" s="1612"/>
      <c r="N694" s="1612"/>
      <c r="O694" s="1612"/>
      <c r="P694" s="1612"/>
      <c r="Q694" s="1612"/>
      <c r="R694" s="1612"/>
      <c r="S694" s="1612"/>
      <c r="T694" s="1612"/>
      <c r="U694" s="1612"/>
      <c r="V694" s="1612"/>
      <c r="W694" s="1612"/>
      <c r="X694" s="1612"/>
      <c r="Y694" s="1612"/>
      <c r="Z694" s="1612"/>
    </row>
    <row r="695" spans="1:26" ht="15.75" customHeight="1">
      <c r="A695" s="1612"/>
      <c r="B695" s="1612"/>
      <c r="C695" s="1612"/>
      <c r="D695" s="1612"/>
      <c r="E695" s="1612"/>
      <c r="F695" s="1664"/>
      <c r="G695" s="1612"/>
      <c r="H695" s="1612"/>
      <c r="I695" s="1612"/>
      <c r="J695" s="1612"/>
      <c r="K695" s="1612"/>
      <c r="L695" s="1612"/>
      <c r="M695" s="1612"/>
      <c r="N695" s="1612"/>
      <c r="O695" s="1612"/>
      <c r="P695" s="1612"/>
      <c r="Q695" s="1612"/>
      <c r="R695" s="1612"/>
      <c r="S695" s="1612"/>
      <c r="T695" s="1612"/>
      <c r="U695" s="1612"/>
      <c r="V695" s="1612"/>
      <c r="W695" s="1612"/>
      <c r="X695" s="1612"/>
      <c r="Y695" s="1612"/>
      <c r="Z695" s="1612"/>
    </row>
    <row r="696" spans="1:26" ht="15.75" customHeight="1">
      <c r="A696" s="1612"/>
      <c r="B696" s="1612"/>
      <c r="C696" s="1612"/>
      <c r="D696" s="1612"/>
      <c r="E696" s="1612"/>
      <c r="F696" s="1664"/>
      <c r="G696" s="1612"/>
      <c r="H696" s="1612"/>
      <c r="I696" s="1612"/>
      <c r="J696" s="1612"/>
      <c r="K696" s="1612"/>
      <c r="L696" s="1612"/>
      <c r="M696" s="1612"/>
      <c r="N696" s="1612"/>
      <c r="O696" s="1612"/>
      <c r="P696" s="1612"/>
      <c r="Q696" s="1612"/>
      <c r="R696" s="1612"/>
      <c r="S696" s="1612"/>
      <c r="T696" s="1612"/>
      <c r="U696" s="1612"/>
      <c r="V696" s="1612"/>
      <c r="W696" s="1612"/>
      <c r="X696" s="1612"/>
      <c r="Y696" s="1612"/>
      <c r="Z696" s="1612"/>
    </row>
    <row r="697" spans="1:26" ht="15.75" customHeight="1">
      <c r="A697" s="1612"/>
      <c r="B697" s="1612"/>
      <c r="C697" s="1612"/>
      <c r="D697" s="1612"/>
      <c r="E697" s="1612"/>
      <c r="F697" s="1664"/>
      <c r="G697" s="1612"/>
      <c r="H697" s="1612"/>
      <c r="I697" s="1612"/>
      <c r="J697" s="1612"/>
      <c r="K697" s="1612"/>
      <c r="L697" s="1612"/>
      <c r="M697" s="1612"/>
      <c r="N697" s="1612"/>
      <c r="O697" s="1612"/>
      <c r="P697" s="1612"/>
      <c r="Q697" s="1612"/>
      <c r="R697" s="1612"/>
      <c r="S697" s="1612"/>
      <c r="T697" s="1612"/>
      <c r="U697" s="1612"/>
      <c r="V697" s="1612"/>
      <c r="W697" s="1612"/>
      <c r="X697" s="1612"/>
      <c r="Y697" s="1612"/>
      <c r="Z697" s="1612"/>
    </row>
    <row r="698" spans="1:26" ht="15.75" customHeight="1">
      <c r="A698" s="1612"/>
      <c r="B698" s="1612"/>
      <c r="C698" s="1612"/>
      <c r="D698" s="1612"/>
      <c r="E698" s="1612"/>
      <c r="F698" s="1664"/>
      <c r="G698" s="1612"/>
      <c r="H698" s="1612"/>
      <c r="I698" s="1612"/>
      <c r="J698" s="1612"/>
      <c r="K698" s="1612"/>
      <c r="L698" s="1612"/>
      <c r="M698" s="1612"/>
      <c r="N698" s="1612"/>
      <c r="O698" s="1612"/>
      <c r="P698" s="1612"/>
      <c r="Q698" s="1612"/>
      <c r="R698" s="1612"/>
      <c r="S698" s="1612"/>
      <c r="T698" s="1612"/>
      <c r="U698" s="1612"/>
      <c r="V698" s="1612"/>
      <c r="W698" s="1612"/>
      <c r="X698" s="1612"/>
      <c r="Y698" s="1612"/>
      <c r="Z698" s="1612"/>
    </row>
    <row r="699" spans="1:26" ht="15.75" customHeight="1">
      <c r="A699" s="1612"/>
      <c r="B699" s="1612"/>
      <c r="C699" s="1612"/>
      <c r="D699" s="1612"/>
      <c r="E699" s="1612"/>
      <c r="F699" s="1664"/>
      <c r="G699" s="1612"/>
      <c r="H699" s="1612"/>
      <c r="I699" s="1612"/>
      <c r="J699" s="1612"/>
      <c r="K699" s="1612"/>
      <c r="L699" s="1612"/>
      <c r="M699" s="1612"/>
      <c r="N699" s="1612"/>
      <c r="O699" s="1612"/>
      <c r="P699" s="1612"/>
      <c r="Q699" s="1612"/>
      <c r="R699" s="1612"/>
      <c r="S699" s="1612"/>
      <c r="T699" s="1612"/>
      <c r="U699" s="1612"/>
      <c r="V699" s="1612"/>
      <c r="W699" s="1612"/>
      <c r="X699" s="1612"/>
      <c r="Y699" s="1612"/>
      <c r="Z699" s="1612"/>
    </row>
    <row r="700" spans="1:26" ht="15.75" customHeight="1">
      <c r="A700" s="1612"/>
      <c r="B700" s="1612"/>
      <c r="C700" s="1612"/>
      <c r="D700" s="1612"/>
      <c r="E700" s="1612"/>
      <c r="F700" s="1664"/>
      <c r="G700" s="1612"/>
      <c r="H700" s="1612"/>
      <c r="I700" s="1612"/>
      <c r="J700" s="1612"/>
      <c r="K700" s="1612"/>
      <c r="L700" s="1612"/>
      <c r="M700" s="1612"/>
      <c r="N700" s="1612"/>
      <c r="O700" s="1612"/>
      <c r="P700" s="1612"/>
      <c r="Q700" s="1612"/>
      <c r="R700" s="1612"/>
      <c r="S700" s="1612"/>
      <c r="T700" s="1612"/>
      <c r="U700" s="1612"/>
      <c r="V700" s="1612"/>
      <c r="W700" s="1612"/>
      <c r="X700" s="1612"/>
      <c r="Y700" s="1612"/>
      <c r="Z700" s="1612"/>
    </row>
    <row r="701" spans="1:26" ht="15.75" customHeight="1">
      <c r="A701" s="1612"/>
      <c r="B701" s="1612"/>
      <c r="C701" s="1612"/>
      <c r="D701" s="1612"/>
      <c r="E701" s="1612"/>
      <c r="F701" s="1664"/>
      <c r="G701" s="1612"/>
      <c r="H701" s="1612"/>
      <c r="I701" s="1612"/>
      <c r="J701" s="1612"/>
      <c r="K701" s="1612"/>
      <c r="L701" s="1612"/>
      <c r="M701" s="1612"/>
      <c r="N701" s="1612"/>
      <c r="O701" s="1612"/>
      <c r="P701" s="1612"/>
      <c r="Q701" s="1612"/>
      <c r="R701" s="1612"/>
      <c r="S701" s="1612"/>
      <c r="T701" s="1612"/>
      <c r="U701" s="1612"/>
      <c r="V701" s="1612"/>
      <c r="W701" s="1612"/>
      <c r="X701" s="1612"/>
      <c r="Y701" s="1612"/>
      <c r="Z701" s="1612"/>
    </row>
    <row r="702" spans="1:26" ht="15.75" customHeight="1">
      <c r="A702" s="1612"/>
      <c r="B702" s="1612"/>
      <c r="C702" s="1612"/>
      <c r="D702" s="1612"/>
      <c r="E702" s="1612"/>
      <c r="F702" s="1664"/>
      <c r="G702" s="1612"/>
      <c r="H702" s="1612"/>
      <c r="I702" s="1612"/>
      <c r="J702" s="1612"/>
      <c r="K702" s="1612"/>
      <c r="L702" s="1612"/>
      <c r="M702" s="1612"/>
      <c r="N702" s="1612"/>
      <c r="O702" s="1612"/>
      <c r="P702" s="1612"/>
      <c r="Q702" s="1612"/>
      <c r="R702" s="1612"/>
      <c r="S702" s="1612"/>
      <c r="T702" s="1612"/>
      <c r="U702" s="1612"/>
      <c r="V702" s="1612"/>
      <c r="W702" s="1612"/>
      <c r="X702" s="1612"/>
      <c r="Y702" s="1612"/>
      <c r="Z702" s="1612"/>
    </row>
    <row r="703" spans="1:26" ht="15.75" customHeight="1">
      <c r="A703" s="1612"/>
      <c r="B703" s="1612"/>
      <c r="C703" s="1612"/>
      <c r="D703" s="1612"/>
      <c r="E703" s="1612"/>
      <c r="F703" s="1664"/>
      <c r="G703" s="1612"/>
      <c r="H703" s="1612"/>
      <c r="I703" s="1612"/>
      <c r="J703" s="1612"/>
      <c r="K703" s="1612"/>
      <c r="L703" s="1612"/>
      <c r="M703" s="1612"/>
      <c r="N703" s="1612"/>
      <c r="O703" s="1612"/>
      <c r="P703" s="1612"/>
      <c r="Q703" s="1612"/>
      <c r="R703" s="1612"/>
      <c r="S703" s="1612"/>
      <c r="T703" s="1612"/>
      <c r="U703" s="1612"/>
      <c r="V703" s="1612"/>
      <c r="W703" s="1612"/>
      <c r="X703" s="1612"/>
      <c r="Y703" s="1612"/>
      <c r="Z703" s="1612"/>
    </row>
    <row r="704" spans="1:26" ht="15.75" customHeight="1">
      <c r="A704" s="1612"/>
      <c r="B704" s="1612"/>
      <c r="C704" s="1612"/>
      <c r="D704" s="1612"/>
      <c r="E704" s="1612"/>
      <c r="F704" s="1664"/>
      <c r="G704" s="1612"/>
      <c r="H704" s="1612"/>
      <c r="I704" s="1612"/>
      <c r="J704" s="1612"/>
      <c r="K704" s="1612"/>
      <c r="L704" s="1612"/>
      <c r="M704" s="1612"/>
      <c r="N704" s="1612"/>
      <c r="O704" s="1612"/>
      <c r="P704" s="1612"/>
      <c r="Q704" s="1612"/>
      <c r="R704" s="1612"/>
      <c r="S704" s="1612"/>
      <c r="T704" s="1612"/>
      <c r="U704" s="1612"/>
      <c r="V704" s="1612"/>
      <c r="W704" s="1612"/>
      <c r="X704" s="1612"/>
      <c r="Y704" s="1612"/>
      <c r="Z704" s="1612"/>
    </row>
    <row r="705" spans="1:26" ht="15.75" customHeight="1">
      <c r="A705" s="1612"/>
      <c r="B705" s="1612"/>
      <c r="C705" s="1612"/>
      <c r="D705" s="1612"/>
      <c r="E705" s="1612"/>
      <c r="F705" s="1664"/>
      <c r="G705" s="1612"/>
      <c r="H705" s="1612"/>
      <c r="I705" s="1612"/>
      <c r="J705" s="1612"/>
      <c r="K705" s="1612"/>
      <c r="L705" s="1612"/>
      <c r="M705" s="1612"/>
      <c r="N705" s="1612"/>
      <c r="O705" s="1612"/>
      <c r="P705" s="1612"/>
      <c r="Q705" s="1612"/>
      <c r="R705" s="1612"/>
      <c r="S705" s="1612"/>
      <c r="T705" s="1612"/>
      <c r="U705" s="1612"/>
      <c r="V705" s="1612"/>
      <c r="W705" s="1612"/>
      <c r="X705" s="1612"/>
      <c r="Y705" s="1612"/>
      <c r="Z705" s="1612"/>
    </row>
    <row r="706" spans="1:26" ht="15.75" customHeight="1">
      <c r="A706" s="1612"/>
      <c r="B706" s="1612"/>
      <c r="C706" s="1612"/>
      <c r="D706" s="1612"/>
      <c r="E706" s="1612"/>
      <c r="F706" s="1664"/>
      <c r="G706" s="1612"/>
      <c r="H706" s="1612"/>
      <c r="I706" s="1612"/>
      <c r="J706" s="1612"/>
      <c r="K706" s="1612"/>
      <c r="L706" s="1612"/>
      <c r="M706" s="1612"/>
      <c r="N706" s="1612"/>
      <c r="O706" s="1612"/>
      <c r="P706" s="1612"/>
      <c r="Q706" s="1612"/>
      <c r="R706" s="1612"/>
      <c r="S706" s="1612"/>
      <c r="T706" s="1612"/>
      <c r="U706" s="1612"/>
      <c r="V706" s="1612"/>
      <c r="W706" s="1612"/>
      <c r="X706" s="1612"/>
      <c r="Y706" s="1612"/>
      <c r="Z706" s="1612"/>
    </row>
    <row r="707" spans="1:26" ht="15.75" customHeight="1">
      <c r="A707" s="1612"/>
      <c r="B707" s="1612"/>
      <c r="C707" s="1612"/>
      <c r="D707" s="1612"/>
      <c r="E707" s="1612"/>
      <c r="F707" s="1664"/>
      <c r="G707" s="1612"/>
      <c r="H707" s="1612"/>
      <c r="I707" s="1612"/>
      <c r="J707" s="1612"/>
      <c r="K707" s="1612"/>
      <c r="L707" s="1612"/>
      <c r="M707" s="1612"/>
      <c r="N707" s="1612"/>
      <c r="O707" s="1612"/>
      <c r="P707" s="1612"/>
      <c r="Q707" s="1612"/>
      <c r="R707" s="1612"/>
      <c r="S707" s="1612"/>
      <c r="T707" s="1612"/>
      <c r="U707" s="1612"/>
      <c r="V707" s="1612"/>
      <c r="W707" s="1612"/>
      <c r="X707" s="1612"/>
      <c r="Y707" s="1612"/>
      <c r="Z707" s="1612"/>
    </row>
    <row r="708" spans="1:26" ht="15.75" customHeight="1">
      <c r="A708" s="1612"/>
      <c r="B708" s="1612"/>
      <c r="C708" s="1612"/>
      <c r="D708" s="1612"/>
      <c r="E708" s="1612"/>
      <c r="F708" s="1664"/>
      <c r="G708" s="1612"/>
      <c r="H708" s="1612"/>
      <c r="I708" s="1612"/>
      <c r="J708" s="1612"/>
      <c r="K708" s="1612"/>
      <c r="L708" s="1612"/>
      <c r="M708" s="1612"/>
      <c r="N708" s="1612"/>
      <c r="O708" s="1612"/>
      <c r="P708" s="1612"/>
      <c r="Q708" s="1612"/>
      <c r="R708" s="1612"/>
      <c r="S708" s="1612"/>
      <c r="T708" s="1612"/>
      <c r="U708" s="1612"/>
      <c r="V708" s="1612"/>
      <c r="W708" s="1612"/>
      <c r="X708" s="1612"/>
      <c r="Y708" s="1612"/>
      <c r="Z708" s="1612"/>
    </row>
    <row r="709" spans="1:26" ht="15.75" customHeight="1">
      <c r="A709" s="1612"/>
      <c r="B709" s="1612"/>
      <c r="C709" s="1612"/>
      <c r="D709" s="1612"/>
      <c r="E709" s="1612"/>
      <c r="F709" s="1664"/>
      <c r="G709" s="1612"/>
      <c r="H709" s="1612"/>
      <c r="I709" s="1612"/>
      <c r="J709" s="1612"/>
      <c r="K709" s="1612"/>
      <c r="L709" s="1612"/>
      <c r="M709" s="1612"/>
      <c r="N709" s="1612"/>
      <c r="O709" s="1612"/>
      <c r="P709" s="1612"/>
      <c r="Q709" s="1612"/>
      <c r="R709" s="1612"/>
      <c r="S709" s="1612"/>
      <c r="T709" s="1612"/>
      <c r="U709" s="1612"/>
      <c r="V709" s="1612"/>
      <c r="W709" s="1612"/>
      <c r="X709" s="1612"/>
      <c r="Y709" s="1612"/>
      <c r="Z709" s="1612"/>
    </row>
    <row r="710" spans="1:26" ht="15.75" customHeight="1">
      <c r="A710" s="1612"/>
      <c r="B710" s="1612"/>
      <c r="C710" s="1612"/>
      <c r="D710" s="1612"/>
      <c r="E710" s="1612"/>
      <c r="F710" s="1664"/>
      <c r="G710" s="1612"/>
      <c r="H710" s="1612"/>
      <c r="I710" s="1612"/>
      <c r="J710" s="1612"/>
      <c r="K710" s="1612"/>
      <c r="L710" s="1612"/>
      <c r="M710" s="1612"/>
      <c r="N710" s="1612"/>
      <c r="O710" s="1612"/>
      <c r="P710" s="1612"/>
      <c r="Q710" s="1612"/>
      <c r="R710" s="1612"/>
      <c r="S710" s="1612"/>
      <c r="T710" s="1612"/>
      <c r="U710" s="1612"/>
      <c r="V710" s="1612"/>
      <c r="W710" s="1612"/>
      <c r="X710" s="1612"/>
      <c r="Y710" s="1612"/>
      <c r="Z710" s="1612"/>
    </row>
    <row r="711" spans="1:26" ht="15.75" customHeight="1">
      <c r="A711" s="1612"/>
      <c r="B711" s="1612"/>
      <c r="C711" s="1612"/>
      <c r="D711" s="1612"/>
      <c r="E711" s="1612"/>
      <c r="F711" s="1664"/>
      <c r="G711" s="1612"/>
      <c r="H711" s="1612"/>
      <c r="I711" s="1612"/>
      <c r="J711" s="1612"/>
      <c r="K711" s="1612"/>
      <c r="L711" s="1612"/>
      <c r="M711" s="1612"/>
      <c r="N711" s="1612"/>
      <c r="O711" s="1612"/>
      <c r="P711" s="1612"/>
      <c r="Q711" s="1612"/>
      <c r="R711" s="1612"/>
      <c r="S711" s="1612"/>
      <c r="T711" s="1612"/>
      <c r="U711" s="1612"/>
      <c r="V711" s="1612"/>
      <c r="W711" s="1612"/>
      <c r="X711" s="1612"/>
      <c r="Y711" s="1612"/>
      <c r="Z711" s="1612"/>
    </row>
    <row r="712" spans="1:26" ht="15.75" customHeight="1">
      <c r="A712" s="1612"/>
      <c r="B712" s="1612"/>
      <c r="C712" s="1612"/>
      <c r="D712" s="1612"/>
      <c r="E712" s="1612"/>
      <c r="F712" s="1664"/>
      <c r="G712" s="1612"/>
      <c r="H712" s="1612"/>
      <c r="I712" s="1612"/>
      <c r="J712" s="1612"/>
      <c r="K712" s="1612"/>
      <c r="L712" s="1612"/>
      <c r="M712" s="1612"/>
      <c r="N712" s="1612"/>
      <c r="O712" s="1612"/>
      <c r="P712" s="1612"/>
      <c r="Q712" s="1612"/>
      <c r="R712" s="1612"/>
      <c r="S712" s="1612"/>
      <c r="T712" s="1612"/>
      <c r="U712" s="1612"/>
      <c r="V712" s="1612"/>
      <c r="W712" s="1612"/>
      <c r="X712" s="1612"/>
      <c r="Y712" s="1612"/>
      <c r="Z712" s="1612"/>
    </row>
    <row r="713" spans="1:26" ht="15.75" customHeight="1">
      <c r="A713" s="1612"/>
      <c r="B713" s="1612"/>
      <c r="C713" s="1612"/>
      <c r="D713" s="1612"/>
      <c r="E713" s="1612"/>
      <c r="F713" s="1664"/>
      <c r="G713" s="1612"/>
      <c r="H713" s="1612"/>
      <c r="I713" s="1612"/>
      <c r="J713" s="1612"/>
      <c r="K713" s="1612"/>
      <c r="L713" s="1612"/>
      <c r="M713" s="1612"/>
      <c r="N713" s="1612"/>
      <c r="O713" s="1612"/>
      <c r="P713" s="1612"/>
      <c r="Q713" s="1612"/>
      <c r="R713" s="1612"/>
      <c r="S713" s="1612"/>
      <c r="T713" s="1612"/>
      <c r="U713" s="1612"/>
      <c r="V713" s="1612"/>
      <c r="W713" s="1612"/>
      <c r="X713" s="1612"/>
      <c r="Y713" s="1612"/>
      <c r="Z713" s="1612"/>
    </row>
    <row r="714" spans="1:26" ht="15.75" customHeight="1">
      <c r="A714" s="1612"/>
      <c r="B714" s="1612"/>
      <c r="C714" s="1612"/>
      <c r="D714" s="1612"/>
      <c r="E714" s="1612"/>
      <c r="F714" s="1664"/>
      <c r="G714" s="1612"/>
      <c r="H714" s="1612"/>
      <c r="I714" s="1612"/>
      <c r="J714" s="1612"/>
      <c r="K714" s="1612"/>
      <c r="L714" s="1612"/>
      <c r="M714" s="1612"/>
      <c r="N714" s="1612"/>
      <c r="O714" s="1612"/>
      <c r="P714" s="1612"/>
      <c r="Q714" s="1612"/>
      <c r="R714" s="1612"/>
      <c r="S714" s="1612"/>
      <c r="T714" s="1612"/>
      <c r="U714" s="1612"/>
      <c r="V714" s="1612"/>
      <c r="W714" s="1612"/>
      <c r="X714" s="1612"/>
      <c r="Y714" s="1612"/>
      <c r="Z714" s="1612"/>
    </row>
    <row r="715" spans="1:26" ht="15.75" customHeight="1">
      <c r="A715" s="1612"/>
      <c r="B715" s="1612"/>
      <c r="C715" s="1612"/>
      <c r="D715" s="1612"/>
      <c r="E715" s="1612"/>
      <c r="F715" s="1664"/>
      <c r="G715" s="1612"/>
      <c r="H715" s="1612"/>
      <c r="I715" s="1612"/>
      <c r="J715" s="1612"/>
      <c r="K715" s="1612"/>
      <c r="L715" s="1612"/>
      <c r="M715" s="1612"/>
      <c r="N715" s="1612"/>
      <c r="O715" s="1612"/>
      <c r="P715" s="1612"/>
      <c r="Q715" s="1612"/>
      <c r="R715" s="1612"/>
      <c r="S715" s="1612"/>
      <c r="T715" s="1612"/>
      <c r="U715" s="1612"/>
      <c r="V715" s="1612"/>
      <c r="W715" s="1612"/>
      <c r="X715" s="1612"/>
      <c r="Y715" s="1612"/>
      <c r="Z715" s="1612"/>
    </row>
    <row r="716" spans="1:26" ht="15.75" customHeight="1">
      <c r="A716" s="1612"/>
      <c r="B716" s="1612"/>
      <c r="C716" s="1612"/>
      <c r="D716" s="1612"/>
      <c r="E716" s="1612"/>
      <c r="F716" s="1664"/>
      <c r="G716" s="1612"/>
      <c r="H716" s="1612"/>
      <c r="I716" s="1612"/>
      <c r="J716" s="1612"/>
      <c r="K716" s="1612"/>
      <c r="L716" s="1612"/>
      <c r="M716" s="1612"/>
      <c r="N716" s="1612"/>
      <c r="O716" s="1612"/>
      <c r="P716" s="1612"/>
      <c r="Q716" s="1612"/>
      <c r="R716" s="1612"/>
      <c r="S716" s="1612"/>
      <c r="T716" s="1612"/>
      <c r="U716" s="1612"/>
      <c r="V716" s="1612"/>
      <c r="W716" s="1612"/>
      <c r="X716" s="1612"/>
      <c r="Y716" s="1612"/>
      <c r="Z716" s="1612"/>
    </row>
    <row r="717" spans="1:26" ht="15.75" customHeight="1">
      <c r="A717" s="1612"/>
      <c r="B717" s="1612"/>
      <c r="C717" s="1612"/>
      <c r="D717" s="1612"/>
      <c r="E717" s="1612"/>
      <c r="F717" s="1664"/>
      <c r="G717" s="1612"/>
      <c r="H717" s="1612"/>
      <c r="I717" s="1612"/>
      <c r="J717" s="1612"/>
      <c r="K717" s="1612"/>
      <c r="L717" s="1612"/>
      <c r="M717" s="1612"/>
      <c r="N717" s="1612"/>
      <c r="O717" s="1612"/>
      <c r="P717" s="1612"/>
      <c r="Q717" s="1612"/>
      <c r="R717" s="1612"/>
      <c r="S717" s="1612"/>
      <c r="T717" s="1612"/>
      <c r="U717" s="1612"/>
      <c r="V717" s="1612"/>
      <c r="W717" s="1612"/>
      <c r="X717" s="1612"/>
      <c r="Y717" s="1612"/>
      <c r="Z717" s="1612"/>
    </row>
    <row r="718" spans="1:26" ht="15.75" customHeight="1">
      <c r="A718" s="1612"/>
      <c r="B718" s="1612"/>
      <c r="C718" s="1612"/>
      <c r="D718" s="1612"/>
      <c r="E718" s="1612"/>
      <c r="F718" s="1664"/>
      <c r="G718" s="1612"/>
      <c r="H718" s="1612"/>
      <c r="I718" s="1612"/>
      <c r="J718" s="1612"/>
      <c r="K718" s="1612"/>
      <c r="L718" s="1612"/>
      <c r="M718" s="1612"/>
      <c r="N718" s="1612"/>
      <c r="O718" s="1612"/>
      <c r="P718" s="1612"/>
      <c r="Q718" s="1612"/>
      <c r="R718" s="1612"/>
      <c r="S718" s="1612"/>
      <c r="T718" s="1612"/>
      <c r="U718" s="1612"/>
      <c r="V718" s="1612"/>
      <c r="W718" s="1612"/>
      <c r="X718" s="1612"/>
      <c r="Y718" s="1612"/>
      <c r="Z718" s="1612"/>
    </row>
    <row r="719" spans="1:26" ht="15.75" customHeight="1">
      <c r="A719" s="1612"/>
      <c r="B719" s="1612"/>
      <c r="C719" s="1612"/>
      <c r="D719" s="1612"/>
      <c r="E719" s="1612"/>
      <c r="F719" s="1664"/>
      <c r="G719" s="1612"/>
      <c r="H719" s="1612"/>
      <c r="I719" s="1612"/>
      <c r="J719" s="1612"/>
      <c r="K719" s="1612"/>
      <c r="L719" s="1612"/>
      <c r="M719" s="1612"/>
      <c r="N719" s="1612"/>
      <c r="O719" s="1612"/>
      <c r="P719" s="1612"/>
      <c r="Q719" s="1612"/>
      <c r="R719" s="1612"/>
      <c r="S719" s="1612"/>
      <c r="T719" s="1612"/>
      <c r="U719" s="1612"/>
      <c r="V719" s="1612"/>
      <c r="W719" s="1612"/>
      <c r="X719" s="1612"/>
      <c r="Y719" s="1612"/>
      <c r="Z719" s="1612"/>
    </row>
    <row r="720" spans="1:26" ht="15.75" customHeight="1">
      <c r="A720" s="1612"/>
      <c r="B720" s="1612"/>
      <c r="C720" s="1612"/>
      <c r="D720" s="1612"/>
      <c r="E720" s="1612"/>
      <c r="F720" s="1664"/>
      <c r="G720" s="1612"/>
      <c r="H720" s="1612"/>
      <c r="I720" s="1612"/>
      <c r="J720" s="1612"/>
      <c r="K720" s="1612"/>
      <c r="L720" s="1612"/>
      <c r="M720" s="1612"/>
      <c r="N720" s="1612"/>
      <c r="O720" s="1612"/>
      <c r="P720" s="1612"/>
      <c r="Q720" s="1612"/>
      <c r="R720" s="1612"/>
      <c r="S720" s="1612"/>
      <c r="T720" s="1612"/>
      <c r="U720" s="1612"/>
      <c r="V720" s="1612"/>
      <c r="W720" s="1612"/>
      <c r="X720" s="1612"/>
      <c r="Y720" s="1612"/>
      <c r="Z720" s="1612"/>
    </row>
    <row r="721" spans="1:26" ht="15.75" customHeight="1">
      <c r="A721" s="1612"/>
      <c r="B721" s="1612"/>
      <c r="C721" s="1612"/>
      <c r="D721" s="1612"/>
      <c r="E721" s="1612"/>
      <c r="F721" s="1664"/>
      <c r="G721" s="1612"/>
      <c r="H721" s="1612"/>
      <c r="I721" s="1612"/>
      <c r="J721" s="1612"/>
      <c r="K721" s="1612"/>
      <c r="L721" s="1612"/>
      <c r="M721" s="1612"/>
      <c r="N721" s="1612"/>
      <c r="O721" s="1612"/>
      <c r="P721" s="1612"/>
      <c r="Q721" s="1612"/>
      <c r="R721" s="1612"/>
      <c r="S721" s="1612"/>
      <c r="T721" s="1612"/>
      <c r="U721" s="1612"/>
      <c r="V721" s="1612"/>
      <c r="W721" s="1612"/>
      <c r="X721" s="1612"/>
      <c r="Y721" s="1612"/>
      <c r="Z721" s="1612"/>
    </row>
    <row r="722" spans="1:26" ht="15.75" customHeight="1">
      <c r="A722" s="1612"/>
      <c r="B722" s="1612"/>
      <c r="C722" s="1612"/>
      <c r="D722" s="1612"/>
      <c r="E722" s="1612"/>
      <c r="F722" s="1664"/>
      <c r="G722" s="1612"/>
      <c r="H722" s="1612"/>
      <c r="I722" s="1612"/>
      <c r="J722" s="1612"/>
      <c r="K722" s="1612"/>
      <c r="L722" s="1612"/>
      <c r="M722" s="1612"/>
      <c r="N722" s="1612"/>
      <c r="O722" s="1612"/>
      <c r="P722" s="1612"/>
      <c r="Q722" s="1612"/>
      <c r="R722" s="1612"/>
      <c r="S722" s="1612"/>
      <c r="T722" s="1612"/>
      <c r="U722" s="1612"/>
      <c r="V722" s="1612"/>
      <c r="W722" s="1612"/>
      <c r="X722" s="1612"/>
      <c r="Y722" s="1612"/>
      <c r="Z722" s="1612"/>
    </row>
    <row r="723" spans="1:26" ht="15.75" customHeight="1">
      <c r="A723" s="1612"/>
      <c r="B723" s="1612"/>
      <c r="C723" s="1612"/>
      <c r="D723" s="1612"/>
      <c r="E723" s="1612"/>
      <c r="F723" s="1664"/>
      <c r="G723" s="1612"/>
      <c r="H723" s="1612"/>
      <c r="I723" s="1612"/>
      <c r="J723" s="1612"/>
      <c r="K723" s="1612"/>
      <c r="L723" s="1612"/>
      <c r="M723" s="1612"/>
      <c r="N723" s="1612"/>
      <c r="O723" s="1612"/>
      <c r="P723" s="1612"/>
      <c r="Q723" s="1612"/>
      <c r="R723" s="1612"/>
      <c r="S723" s="1612"/>
      <c r="T723" s="1612"/>
      <c r="U723" s="1612"/>
      <c r="V723" s="1612"/>
      <c r="W723" s="1612"/>
      <c r="X723" s="1612"/>
      <c r="Y723" s="1612"/>
      <c r="Z723" s="1612"/>
    </row>
    <row r="724" spans="1:26" ht="15.75" customHeight="1">
      <c r="A724" s="1612"/>
      <c r="B724" s="1612"/>
      <c r="C724" s="1612"/>
      <c r="D724" s="1612"/>
      <c r="E724" s="1612"/>
      <c r="F724" s="1664"/>
      <c r="G724" s="1612"/>
      <c r="H724" s="1612"/>
      <c r="I724" s="1612"/>
      <c r="J724" s="1612"/>
      <c r="K724" s="1612"/>
      <c r="L724" s="1612"/>
      <c r="M724" s="1612"/>
      <c r="N724" s="1612"/>
      <c r="O724" s="1612"/>
      <c r="P724" s="1612"/>
      <c r="Q724" s="1612"/>
      <c r="R724" s="1612"/>
      <c r="S724" s="1612"/>
      <c r="T724" s="1612"/>
      <c r="U724" s="1612"/>
      <c r="V724" s="1612"/>
      <c r="W724" s="1612"/>
      <c r="X724" s="1612"/>
      <c r="Y724" s="1612"/>
      <c r="Z724" s="1612"/>
    </row>
    <row r="725" spans="1:26" ht="15.75" customHeight="1">
      <c r="A725" s="1612"/>
      <c r="B725" s="1612"/>
      <c r="C725" s="1612"/>
      <c r="D725" s="1612"/>
      <c r="E725" s="1612"/>
      <c r="F725" s="1664"/>
      <c r="G725" s="1612"/>
      <c r="H725" s="1612"/>
      <c r="I725" s="1612"/>
      <c r="J725" s="1612"/>
      <c r="K725" s="1612"/>
      <c r="L725" s="1612"/>
      <c r="M725" s="1612"/>
      <c r="N725" s="1612"/>
      <c r="O725" s="1612"/>
      <c r="P725" s="1612"/>
      <c r="Q725" s="1612"/>
      <c r="R725" s="1612"/>
      <c r="S725" s="1612"/>
      <c r="T725" s="1612"/>
      <c r="U725" s="1612"/>
      <c r="V725" s="1612"/>
      <c r="W725" s="1612"/>
      <c r="X725" s="1612"/>
      <c r="Y725" s="1612"/>
      <c r="Z725" s="1612"/>
    </row>
    <row r="726" spans="1:26" ht="15.75" customHeight="1">
      <c r="A726" s="1612"/>
      <c r="B726" s="1612"/>
      <c r="C726" s="1612"/>
      <c r="D726" s="1612"/>
      <c r="E726" s="1612"/>
      <c r="F726" s="1664"/>
      <c r="G726" s="1612"/>
      <c r="H726" s="1612"/>
      <c r="I726" s="1612"/>
      <c r="J726" s="1612"/>
      <c r="K726" s="1612"/>
      <c r="L726" s="1612"/>
      <c r="M726" s="1612"/>
      <c r="N726" s="1612"/>
      <c r="O726" s="1612"/>
      <c r="P726" s="1612"/>
      <c r="Q726" s="1612"/>
      <c r="R726" s="1612"/>
      <c r="S726" s="1612"/>
      <c r="T726" s="1612"/>
      <c r="U726" s="1612"/>
      <c r="V726" s="1612"/>
      <c r="W726" s="1612"/>
      <c r="X726" s="1612"/>
      <c r="Y726" s="1612"/>
      <c r="Z726" s="1612"/>
    </row>
    <row r="727" spans="1:26" ht="15.75" customHeight="1">
      <c r="A727" s="1612"/>
      <c r="B727" s="1612"/>
      <c r="C727" s="1612"/>
      <c r="D727" s="1612"/>
      <c r="E727" s="1612"/>
      <c r="F727" s="1664"/>
      <c r="G727" s="1612"/>
      <c r="H727" s="1612"/>
      <c r="I727" s="1612"/>
      <c r="J727" s="1612"/>
      <c r="K727" s="1612"/>
      <c r="L727" s="1612"/>
      <c r="M727" s="1612"/>
      <c r="N727" s="1612"/>
      <c r="O727" s="1612"/>
      <c r="P727" s="1612"/>
      <c r="Q727" s="1612"/>
      <c r="R727" s="1612"/>
      <c r="S727" s="1612"/>
      <c r="T727" s="1612"/>
      <c r="U727" s="1612"/>
      <c r="V727" s="1612"/>
      <c r="W727" s="1612"/>
      <c r="X727" s="1612"/>
      <c r="Y727" s="1612"/>
      <c r="Z727" s="1612"/>
    </row>
    <row r="728" spans="1:26" ht="15.75" customHeight="1">
      <c r="A728" s="1612"/>
      <c r="B728" s="1612"/>
      <c r="C728" s="1612"/>
      <c r="D728" s="1612"/>
      <c r="E728" s="1612"/>
      <c r="F728" s="1664"/>
      <c r="G728" s="1612"/>
      <c r="H728" s="1612"/>
      <c r="I728" s="1612"/>
      <c r="J728" s="1612"/>
      <c r="K728" s="1612"/>
      <c r="L728" s="1612"/>
      <c r="M728" s="1612"/>
      <c r="N728" s="1612"/>
      <c r="O728" s="1612"/>
      <c r="P728" s="1612"/>
      <c r="Q728" s="1612"/>
      <c r="R728" s="1612"/>
      <c r="S728" s="1612"/>
      <c r="T728" s="1612"/>
      <c r="U728" s="1612"/>
      <c r="V728" s="1612"/>
      <c r="W728" s="1612"/>
      <c r="X728" s="1612"/>
      <c r="Y728" s="1612"/>
      <c r="Z728" s="1612"/>
    </row>
    <row r="729" spans="1:26" ht="15.75" customHeight="1">
      <c r="A729" s="1612"/>
      <c r="B729" s="1612"/>
      <c r="C729" s="1612"/>
      <c r="D729" s="1612"/>
      <c r="E729" s="1612"/>
      <c r="F729" s="1664"/>
      <c r="G729" s="1612"/>
      <c r="H729" s="1612"/>
      <c r="I729" s="1612"/>
      <c r="J729" s="1612"/>
      <c r="K729" s="1612"/>
      <c r="L729" s="1612"/>
      <c r="M729" s="1612"/>
      <c r="N729" s="1612"/>
      <c r="O729" s="1612"/>
      <c r="P729" s="1612"/>
      <c r="Q729" s="1612"/>
      <c r="R729" s="1612"/>
      <c r="S729" s="1612"/>
      <c r="T729" s="1612"/>
      <c r="U729" s="1612"/>
      <c r="V729" s="1612"/>
      <c r="W729" s="1612"/>
      <c r="X729" s="1612"/>
      <c r="Y729" s="1612"/>
      <c r="Z729" s="1612"/>
    </row>
    <row r="730" spans="1:26" ht="15.75" customHeight="1">
      <c r="A730" s="1612"/>
      <c r="B730" s="1612"/>
      <c r="C730" s="1612"/>
      <c r="D730" s="1612"/>
      <c r="E730" s="1612"/>
      <c r="F730" s="1664"/>
      <c r="G730" s="1612"/>
      <c r="H730" s="1612"/>
      <c r="I730" s="1612"/>
      <c r="J730" s="1612"/>
      <c r="K730" s="1612"/>
      <c r="L730" s="1612"/>
      <c r="M730" s="1612"/>
      <c r="N730" s="1612"/>
      <c r="O730" s="1612"/>
      <c r="P730" s="1612"/>
      <c r="Q730" s="1612"/>
      <c r="R730" s="1612"/>
      <c r="S730" s="1612"/>
      <c r="T730" s="1612"/>
      <c r="U730" s="1612"/>
      <c r="V730" s="1612"/>
      <c r="W730" s="1612"/>
      <c r="X730" s="1612"/>
      <c r="Y730" s="1612"/>
      <c r="Z730" s="1612"/>
    </row>
    <row r="731" spans="1:26" ht="15.75" customHeight="1">
      <c r="A731" s="1612"/>
      <c r="B731" s="1612"/>
      <c r="C731" s="1612"/>
      <c r="D731" s="1612"/>
      <c r="E731" s="1612"/>
      <c r="F731" s="1664"/>
      <c r="G731" s="1612"/>
      <c r="H731" s="1612"/>
      <c r="I731" s="1612"/>
      <c r="J731" s="1612"/>
      <c r="K731" s="1612"/>
      <c r="L731" s="1612"/>
      <c r="M731" s="1612"/>
      <c r="N731" s="1612"/>
      <c r="O731" s="1612"/>
      <c r="P731" s="1612"/>
      <c r="Q731" s="1612"/>
      <c r="R731" s="1612"/>
      <c r="S731" s="1612"/>
      <c r="T731" s="1612"/>
      <c r="U731" s="1612"/>
      <c r="V731" s="1612"/>
      <c r="W731" s="1612"/>
      <c r="X731" s="1612"/>
      <c r="Y731" s="1612"/>
      <c r="Z731" s="1612"/>
    </row>
    <row r="732" spans="1:26" ht="15.75" customHeight="1">
      <c r="A732" s="1612"/>
      <c r="B732" s="1612"/>
      <c r="C732" s="1612"/>
      <c r="D732" s="1612"/>
      <c r="E732" s="1612"/>
      <c r="F732" s="1664"/>
      <c r="G732" s="1612"/>
      <c r="H732" s="1612"/>
      <c r="I732" s="1612"/>
      <c r="J732" s="1612"/>
      <c r="K732" s="1612"/>
      <c r="L732" s="1612"/>
      <c r="M732" s="1612"/>
      <c r="N732" s="1612"/>
      <c r="O732" s="1612"/>
      <c r="P732" s="1612"/>
      <c r="Q732" s="1612"/>
      <c r="R732" s="1612"/>
      <c r="S732" s="1612"/>
      <c r="T732" s="1612"/>
      <c r="U732" s="1612"/>
      <c r="V732" s="1612"/>
      <c r="W732" s="1612"/>
      <c r="X732" s="1612"/>
      <c r="Y732" s="1612"/>
      <c r="Z732" s="1612"/>
    </row>
    <row r="733" spans="1:26" ht="15.75" customHeight="1">
      <c r="A733" s="1612"/>
      <c r="B733" s="1612"/>
      <c r="C733" s="1612"/>
      <c r="D733" s="1612"/>
      <c r="E733" s="1612"/>
      <c r="F733" s="1664"/>
      <c r="G733" s="1612"/>
      <c r="H733" s="1612"/>
      <c r="I733" s="1612"/>
      <c r="J733" s="1612"/>
      <c r="K733" s="1612"/>
      <c r="L733" s="1612"/>
      <c r="M733" s="1612"/>
      <c r="N733" s="1612"/>
      <c r="O733" s="1612"/>
      <c r="P733" s="1612"/>
      <c r="Q733" s="1612"/>
      <c r="R733" s="1612"/>
      <c r="S733" s="1612"/>
      <c r="T733" s="1612"/>
      <c r="U733" s="1612"/>
      <c r="V733" s="1612"/>
      <c r="W733" s="1612"/>
      <c r="X733" s="1612"/>
      <c r="Y733" s="1612"/>
      <c r="Z733" s="1612"/>
    </row>
    <row r="734" spans="1:26" ht="15.75" customHeight="1">
      <c r="A734" s="1612"/>
      <c r="B734" s="1612"/>
      <c r="C734" s="1612"/>
      <c r="D734" s="1612"/>
      <c r="E734" s="1612"/>
      <c r="F734" s="1664"/>
      <c r="G734" s="1612"/>
      <c r="H734" s="1612"/>
      <c r="I734" s="1612"/>
      <c r="J734" s="1612"/>
      <c r="K734" s="1612"/>
      <c r="L734" s="1612"/>
      <c r="M734" s="1612"/>
      <c r="N734" s="1612"/>
      <c r="O734" s="1612"/>
      <c r="P734" s="1612"/>
      <c r="Q734" s="1612"/>
      <c r="R734" s="1612"/>
      <c r="S734" s="1612"/>
      <c r="T734" s="1612"/>
      <c r="U734" s="1612"/>
      <c r="V734" s="1612"/>
      <c r="W734" s="1612"/>
      <c r="X734" s="1612"/>
      <c r="Y734" s="1612"/>
      <c r="Z734" s="1612"/>
    </row>
    <row r="735" spans="1:26" ht="15.75" customHeight="1">
      <c r="A735" s="1612"/>
      <c r="B735" s="1612"/>
      <c r="C735" s="1612"/>
      <c r="D735" s="1612"/>
      <c r="E735" s="1612"/>
      <c r="F735" s="1664"/>
      <c r="G735" s="1612"/>
      <c r="H735" s="1612"/>
      <c r="I735" s="1612"/>
      <c r="J735" s="1612"/>
      <c r="K735" s="1612"/>
      <c r="L735" s="1612"/>
      <c r="M735" s="1612"/>
      <c r="N735" s="1612"/>
      <c r="O735" s="1612"/>
      <c r="P735" s="1612"/>
      <c r="Q735" s="1612"/>
      <c r="R735" s="1612"/>
      <c r="S735" s="1612"/>
      <c r="T735" s="1612"/>
      <c r="U735" s="1612"/>
      <c r="V735" s="1612"/>
      <c r="W735" s="1612"/>
      <c r="X735" s="1612"/>
      <c r="Y735" s="1612"/>
      <c r="Z735" s="1612"/>
    </row>
    <row r="736" spans="1:26" ht="15.75" customHeight="1">
      <c r="A736" s="1612"/>
      <c r="B736" s="1612"/>
      <c r="C736" s="1612"/>
      <c r="D736" s="1612"/>
      <c r="E736" s="1612"/>
      <c r="F736" s="1664"/>
      <c r="G736" s="1612"/>
      <c r="H736" s="1612"/>
      <c r="I736" s="1612"/>
      <c r="J736" s="1612"/>
      <c r="K736" s="1612"/>
      <c r="L736" s="1612"/>
      <c r="M736" s="1612"/>
      <c r="N736" s="1612"/>
      <c r="O736" s="1612"/>
      <c r="P736" s="1612"/>
      <c r="Q736" s="1612"/>
      <c r="R736" s="1612"/>
      <c r="S736" s="1612"/>
      <c r="T736" s="1612"/>
      <c r="U736" s="1612"/>
      <c r="V736" s="1612"/>
      <c r="W736" s="1612"/>
      <c r="X736" s="1612"/>
      <c r="Y736" s="1612"/>
      <c r="Z736" s="1612"/>
    </row>
    <row r="737" spans="1:26" ht="15.75" customHeight="1">
      <c r="A737" s="1612"/>
      <c r="B737" s="1612"/>
      <c r="C737" s="1612"/>
      <c r="D737" s="1612"/>
      <c r="E737" s="1612"/>
      <c r="F737" s="1664"/>
      <c r="G737" s="1612"/>
      <c r="H737" s="1612"/>
      <c r="I737" s="1612"/>
      <c r="J737" s="1612"/>
      <c r="K737" s="1612"/>
      <c r="L737" s="1612"/>
      <c r="M737" s="1612"/>
      <c r="N737" s="1612"/>
      <c r="O737" s="1612"/>
      <c r="P737" s="1612"/>
      <c r="Q737" s="1612"/>
      <c r="R737" s="1612"/>
      <c r="S737" s="1612"/>
      <c r="T737" s="1612"/>
      <c r="U737" s="1612"/>
      <c r="V737" s="1612"/>
      <c r="W737" s="1612"/>
      <c r="X737" s="1612"/>
      <c r="Y737" s="1612"/>
      <c r="Z737" s="1612"/>
    </row>
    <row r="738" spans="1:26" ht="15.75" customHeight="1">
      <c r="A738" s="1612"/>
      <c r="B738" s="1612"/>
      <c r="C738" s="1612"/>
      <c r="D738" s="1612"/>
      <c r="E738" s="1612"/>
      <c r="F738" s="1664"/>
      <c r="G738" s="1612"/>
      <c r="H738" s="1612"/>
      <c r="I738" s="1612"/>
      <c r="J738" s="1612"/>
      <c r="K738" s="1612"/>
      <c r="L738" s="1612"/>
      <c r="M738" s="1612"/>
      <c r="N738" s="1612"/>
      <c r="O738" s="1612"/>
      <c r="P738" s="1612"/>
      <c r="Q738" s="1612"/>
      <c r="R738" s="1612"/>
      <c r="S738" s="1612"/>
      <c r="T738" s="1612"/>
      <c r="U738" s="1612"/>
      <c r="V738" s="1612"/>
      <c r="W738" s="1612"/>
      <c r="X738" s="1612"/>
      <c r="Y738" s="1612"/>
      <c r="Z738" s="1612"/>
    </row>
    <row r="739" spans="1:26" ht="15.75" customHeight="1">
      <c r="A739" s="1612"/>
      <c r="B739" s="1612"/>
      <c r="C739" s="1612"/>
      <c r="D739" s="1612"/>
      <c r="E739" s="1612"/>
      <c r="F739" s="1664"/>
      <c r="G739" s="1612"/>
      <c r="H739" s="1612"/>
      <c r="I739" s="1612"/>
      <c r="J739" s="1612"/>
      <c r="K739" s="1612"/>
      <c r="L739" s="1612"/>
      <c r="M739" s="1612"/>
      <c r="N739" s="1612"/>
      <c r="O739" s="1612"/>
      <c r="P739" s="1612"/>
      <c r="Q739" s="1612"/>
      <c r="R739" s="1612"/>
      <c r="S739" s="1612"/>
      <c r="T739" s="1612"/>
      <c r="U739" s="1612"/>
      <c r="V739" s="1612"/>
      <c r="W739" s="1612"/>
      <c r="X739" s="1612"/>
      <c r="Y739" s="1612"/>
      <c r="Z739" s="1612"/>
    </row>
    <row r="740" spans="1:26" ht="15.75" customHeight="1">
      <c r="A740" s="1612"/>
      <c r="B740" s="1612"/>
      <c r="C740" s="1612"/>
      <c r="D740" s="1612"/>
      <c r="E740" s="1612"/>
      <c r="F740" s="1664"/>
      <c r="G740" s="1612"/>
      <c r="H740" s="1612"/>
      <c r="I740" s="1612"/>
      <c r="J740" s="1612"/>
      <c r="K740" s="1612"/>
      <c r="L740" s="1612"/>
      <c r="M740" s="1612"/>
      <c r="N740" s="1612"/>
      <c r="O740" s="1612"/>
      <c r="P740" s="1612"/>
      <c r="Q740" s="1612"/>
      <c r="R740" s="1612"/>
      <c r="S740" s="1612"/>
      <c r="T740" s="1612"/>
      <c r="U740" s="1612"/>
      <c r="V740" s="1612"/>
      <c r="W740" s="1612"/>
      <c r="X740" s="1612"/>
      <c r="Y740" s="1612"/>
      <c r="Z740" s="1612"/>
    </row>
    <row r="741" spans="1:26" ht="15.75" customHeight="1">
      <c r="A741" s="1612"/>
      <c r="B741" s="1612"/>
      <c r="C741" s="1612"/>
      <c r="D741" s="1612"/>
      <c r="E741" s="1612"/>
      <c r="F741" s="1664"/>
      <c r="G741" s="1612"/>
      <c r="H741" s="1612"/>
      <c r="I741" s="1612"/>
      <c r="J741" s="1612"/>
      <c r="K741" s="1612"/>
      <c r="L741" s="1612"/>
      <c r="M741" s="1612"/>
      <c r="N741" s="1612"/>
      <c r="O741" s="1612"/>
      <c r="P741" s="1612"/>
      <c r="Q741" s="1612"/>
      <c r="R741" s="1612"/>
      <c r="S741" s="1612"/>
      <c r="T741" s="1612"/>
      <c r="U741" s="1612"/>
      <c r="V741" s="1612"/>
      <c r="W741" s="1612"/>
      <c r="X741" s="1612"/>
      <c r="Y741" s="1612"/>
      <c r="Z741" s="1612"/>
    </row>
    <row r="742" spans="1:26" ht="15.75" customHeight="1">
      <c r="A742" s="1612"/>
      <c r="B742" s="1612"/>
      <c r="C742" s="1612"/>
      <c r="D742" s="1612"/>
      <c r="E742" s="1612"/>
      <c r="F742" s="1664"/>
      <c r="G742" s="1612"/>
      <c r="H742" s="1612"/>
      <c r="I742" s="1612"/>
      <c r="J742" s="1612"/>
      <c r="K742" s="1612"/>
      <c r="L742" s="1612"/>
      <c r="M742" s="1612"/>
      <c r="N742" s="1612"/>
      <c r="O742" s="1612"/>
      <c r="P742" s="1612"/>
      <c r="Q742" s="1612"/>
      <c r="R742" s="1612"/>
      <c r="S742" s="1612"/>
      <c r="T742" s="1612"/>
      <c r="U742" s="1612"/>
      <c r="V742" s="1612"/>
      <c r="W742" s="1612"/>
      <c r="X742" s="1612"/>
      <c r="Y742" s="1612"/>
      <c r="Z742" s="1612"/>
    </row>
    <row r="743" spans="1:26" ht="15.75" customHeight="1">
      <c r="A743" s="1612"/>
      <c r="B743" s="1612"/>
      <c r="C743" s="1612"/>
      <c r="D743" s="1612"/>
      <c r="E743" s="1612"/>
      <c r="F743" s="1664"/>
      <c r="G743" s="1612"/>
      <c r="H743" s="1612"/>
      <c r="I743" s="1612"/>
      <c r="J743" s="1612"/>
      <c r="K743" s="1612"/>
      <c r="L743" s="1612"/>
      <c r="M743" s="1612"/>
      <c r="N743" s="1612"/>
      <c r="O743" s="1612"/>
      <c r="P743" s="1612"/>
      <c r="Q743" s="1612"/>
      <c r="R743" s="1612"/>
      <c r="S743" s="1612"/>
      <c r="T743" s="1612"/>
      <c r="U743" s="1612"/>
      <c r="V743" s="1612"/>
      <c r="W743" s="1612"/>
      <c r="X743" s="1612"/>
      <c r="Y743" s="1612"/>
      <c r="Z743" s="1612"/>
    </row>
    <row r="744" spans="1:26" ht="15.75" customHeight="1">
      <c r="A744" s="1612"/>
      <c r="B744" s="1612"/>
      <c r="C744" s="1612"/>
      <c r="D744" s="1612"/>
      <c r="E744" s="1612"/>
      <c r="F744" s="1664"/>
      <c r="G744" s="1612"/>
      <c r="H744" s="1612"/>
      <c r="I744" s="1612"/>
      <c r="J744" s="1612"/>
      <c r="K744" s="1612"/>
      <c r="L744" s="1612"/>
      <c r="M744" s="1612"/>
      <c r="N744" s="1612"/>
      <c r="O744" s="1612"/>
      <c r="P744" s="1612"/>
      <c r="Q744" s="1612"/>
      <c r="R744" s="1612"/>
      <c r="S744" s="1612"/>
      <c r="T744" s="1612"/>
      <c r="U744" s="1612"/>
      <c r="V744" s="1612"/>
      <c r="W744" s="1612"/>
      <c r="X744" s="1612"/>
      <c r="Y744" s="1612"/>
      <c r="Z744" s="1612"/>
    </row>
    <row r="745" spans="1:26" ht="15.75" customHeight="1">
      <c r="A745" s="1612"/>
      <c r="B745" s="1612"/>
      <c r="C745" s="1612"/>
      <c r="D745" s="1612"/>
      <c r="E745" s="1612"/>
      <c r="F745" s="1664"/>
      <c r="G745" s="1612"/>
      <c r="H745" s="1612"/>
      <c r="I745" s="1612"/>
      <c r="J745" s="1612"/>
      <c r="K745" s="1612"/>
      <c r="L745" s="1612"/>
      <c r="M745" s="1612"/>
      <c r="N745" s="1612"/>
      <c r="O745" s="1612"/>
      <c r="P745" s="1612"/>
      <c r="Q745" s="1612"/>
      <c r="R745" s="1612"/>
      <c r="S745" s="1612"/>
      <c r="T745" s="1612"/>
      <c r="U745" s="1612"/>
      <c r="V745" s="1612"/>
      <c r="W745" s="1612"/>
      <c r="X745" s="1612"/>
      <c r="Y745" s="1612"/>
      <c r="Z745" s="1612"/>
    </row>
    <row r="746" spans="1:26" ht="15.75" customHeight="1">
      <c r="A746" s="1612"/>
      <c r="B746" s="1612"/>
      <c r="C746" s="1612"/>
      <c r="D746" s="1612"/>
      <c r="E746" s="1612"/>
      <c r="F746" s="1664"/>
      <c r="G746" s="1612"/>
      <c r="H746" s="1612"/>
      <c r="I746" s="1612"/>
      <c r="J746" s="1612"/>
      <c r="K746" s="1612"/>
      <c r="L746" s="1612"/>
      <c r="M746" s="1612"/>
      <c r="N746" s="1612"/>
      <c r="O746" s="1612"/>
      <c r="P746" s="1612"/>
      <c r="Q746" s="1612"/>
      <c r="R746" s="1612"/>
      <c r="S746" s="1612"/>
      <c r="T746" s="1612"/>
      <c r="U746" s="1612"/>
      <c r="V746" s="1612"/>
      <c r="W746" s="1612"/>
      <c r="X746" s="1612"/>
      <c r="Y746" s="1612"/>
      <c r="Z746" s="1612"/>
    </row>
    <row r="747" spans="1:26" ht="15.75" customHeight="1">
      <c r="A747" s="1612"/>
      <c r="B747" s="1612"/>
      <c r="C747" s="1612"/>
      <c r="D747" s="1612"/>
      <c r="E747" s="1612"/>
      <c r="F747" s="1664"/>
      <c r="G747" s="1612"/>
      <c r="H747" s="1612"/>
      <c r="I747" s="1612"/>
      <c r="J747" s="1612"/>
      <c r="K747" s="1612"/>
      <c r="L747" s="1612"/>
      <c r="M747" s="1612"/>
      <c r="N747" s="1612"/>
      <c r="O747" s="1612"/>
      <c r="P747" s="1612"/>
      <c r="Q747" s="1612"/>
      <c r="R747" s="1612"/>
      <c r="S747" s="1612"/>
      <c r="T747" s="1612"/>
      <c r="U747" s="1612"/>
      <c r="V747" s="1612"/>
      <c r="W747" s="1612"/>
      <c r="X747" s="1612"/>
      <c r="Y747" s="1612"/>
      <c r="Z747" s="1612"/>
    </row>
    <row r="748" spans="1:26" ht="15.75" customHeight="1">
      <c r="A748" s="1612"/>
      <c r="B748" s="1612"/>
      <c r="C748" s="1612"/>
      <c r="D748" s="1612"/>
      <c r="E748" s="1612"/>
      <c r="F748" s="1664"/>
      <c r="G748" s="1612"/>
      <c r="H748" s="1612"/>
      <c r="I748" s="1612"/>
      <c r="J748" s="1612"/>
      <c r="K748" s="1612"/>
      <c r="L748" s="1612"/>
      <c r="M748" s="1612"/>
      <c r="N748" s="1612"/>
      <c r="O748" s="1612"/>
      <c r="P748" s="1612"/>
      <c r="Q748" s="1612"/>
      <c r="R748" s="1612"/>
      <c r="S748" s="1612"/>
      <c r="T748" s="1612"/>
      <c r="U748" s="1612"/>
      <c r="V748" s="1612"/>
      <c r="W748" s="1612"/>
      <c r="X748" s="1612"/>
      <c r="Y748" s="1612"/>
      <c r="Z748" s="1612"/>
    </row>
    <row r="749" spans="1:26" ht="15.75" customHeight="1">
      <c r="A749" s="1612"/>
      <c r="B749" s="1612"/>
      <c r="C749" s="1612"/>
      <c r="D749" s="1612"/>
      <c r="E749" s="1612"/>
      <c r="F749" s="1664"/>
      <c r="G749" s="1612"/>
      <c r="H749" s="1612"/>
      <c r="I749" s="1612"/>
      <c r="J749" s="1612"/>
      <c r="K749" s="1612"/>
      <c r="L749" s="1612"/>
      <c r="M749" s="1612"/>
      <c r="N749" s="1612"/>
      <c r="O749" s="1612"/>
      <c r="P749" s="1612"/>
      <c r="Q749" s="1612"/>
      <c r="R749" s="1612"/>
      <c r="S749" s="1612"/>
      <c r="T749" s="1612"/>
      <c r="U749" s="1612"/>
      <c r="V749" s="1612"/>
      <c r="W749" s="1612"/>
      <c r="X749" s="1612"/>
      <c r="Y749" s="1612"/>
      <c r="Z749" s="1612"/>
    </row>
    <row r="750" spans="1:26" ht="15.75" customHeight="1">
      <c r="A750" s="1612"/>
      <c r="B750" s="1612"/>
      <c r="C750" s="1612"/>
      <c r="D750" s="1612"/>
      <c r="E750" s="1612"/>
      <c r="F750" s="1664"/>
      <c r="G750" s="1612"/>
      <c r="H750" s="1612"/>
      <c r="I750" s="1612"/>
      <c r="J750" s="1612"/>
      <c r="K750" s="1612"/>
      <c r="L750" s="1612"/>
      <c r="M750" s="1612"/>
      <c r="N750" s="1612"/>
      <c r="O750" s="1612"/>
      <c r="P750" s="1612"/>
      <c r="Q750" s="1612"/>
      <c r="R750" s="1612"/>
      <c r="S750" s="1612"/>
      <c r="T750" s="1612"/>
      <c r="U750" s="1612"/>
      <c r="V750" s="1612"/>
      <c r="W750" s="1612"/>
      <c r="X750" s="1612"/>
      <c r="Y750" s="1612"/>
      <c r="Z750" s="1612"/>
    </row>
    <row r="751" spans="1:26" ht="15.75" customHeight="1">
      <c r="A751" s="1612"/>
      <c r="B751" s="1612"/>
      <c r="C751" s="1612"/>
      <c r="D751" s="1612"/>
      <c r="E751" s="1612"/>
      <c r="F751" s="1664"/>
      <c r="G751" s="1612"/>
      <c r="H751" s="1612"/>
      <c r="I751" s="1612"/>
      <c r="J751" s="1612"/>
      <c r="K751" s="1612"/>
      <c r="L751" s="1612"/>
      <c r="M751" s="1612"/>
      <c r="N751" s="1612"/>
      <c r="O751" s="1612"/>
      <c r="P751" s="1612"/>
      <c r="Q751" s="1612"/>
      <c r="R751" s="1612"/>
      <c r="S751" s="1612"/>
      <c r="T751" s="1612"/>
      <c r="U751" s="1612"/>
      <c r="V751" s="1612"/>
      <c r="W751" s="1612"/>
      <c r="X751" s="1612"/>
      <c r="Y751" s="1612"/>
      <c r="Z751" s="1612"/>
    </row>
    <row r="752" spans="1:26" ht="15.75" customHeight="1">
      <c r="A752" s="1612"/>
      <c r="B752" s="1612"/>
      <c r="C752" s="1612"/>
      <c r="D752" s="1612"/>
      <c r="E752" s="1612"/>
      <c r="F752" s="1664"/>
      <c r="G752" s="1612"/>
      <c r="H752" s="1612"/>
      <c r="I752" s="1612"/>
      <c r="J752" s="1612"/>
      <c r="K752" s="1612"/>
      <c r="L752" s="1612"/>
      <c r="M752" s="1612"/>
      <c r="N752" s="1612"/>
      <c r="O752" s="1612"/>
      <c r="P752" s="1612"/>
      <c r="Q752" s="1612"/>
      <c r="R752" s="1612"/>
      <c r="S752" s="1612"/>
      <c r="T752" s="1612"/>
      <c r="U752" s="1612"/>
      <c r="V752" s="1612"/>
      <c r="W752" s="1612"/>
      <c r="X752" s="1612"/>
      <c r="Y752" s="1612"/>
      <c r="Z752" s="1612"/>
    </row>
    <row r="753" spans="1:26" ht="15.75" customHeight="1">
      <c r="A753" s="1612"/>
      <c r="B753" s="1612"/>
      <c r="C753" s="1612"/>
      <c r="D753" s="1612"/>
      <c r="E753" s="1612"/>
      <c r="F753" s="1664"/>
      <c r="G753" s="1612"/>
      <c r="H753" s="1612"/>
      <c r="I753" s="1612"/>
      <c r="J753" s="1612"/>
      <c r="K753" s="1612"/>
      <c r="L753" s="1612"/>
      <c r="M753" s="1612"/>
      <c r="N753" s="1612"/>
      <c r="O753" s="1612"/>
      <c r="P753" s="1612"/>
      <c r="Q753" s="1612"/>
      <c r="R753" s="1612"/>
      <c r="S753" s="1612"/>
      <c r="T753" s="1612"/>
      <c r="U753" s="1612"/>
      <c r="V753" s="1612"/>
      <c r="W753" s="1612"/>
      <c r="X753" s="1612"/>
      <c r="Y753" s="1612"/>
      <c r="Z753" s="1612"/>
    </row>
    <row r="754" spans="1:26" ht="15.75" customHeight="1">
      <c r="A754" s="1612"/>
      <c r="B754" s="1612"/>
      <c r="C754" s="1612"/>
      <c r="D754" s="1612"/>
      <c r="E754" s="1612"/>
      <c r="F754" s="1664"/>
      <c r="G754" s="1612"/>
      <c r="H754" s="1612"/>
      <c r="I754" s="1612"/>
      <c r="J754" s="1612"/>
      <c r="K754" s="1612"/>
      <c r="L754" s="1612"/>
      <c r="M754" s="1612"/>
      <c r="N754" s="1612"/>
      <c r="O754" s="1612"/>
      <c r="P754" s="1612"/>
      <c r="Q754" s="1612"/>
      <c r="R754" s="1612"/>
      <c r="S754" s="1612"/>
      <c r="T754" s="1612"/>
      <c r="U754" s="1612"/>
      <c r="V754" s="1612"/>
      <c r="W754" s="1612"/>
      <c r="X754" s="1612"/>
      <c r="Y754" s="1612"/>
      <c r="Z754" s="1612"/>
    </row>
    <row r="755" spans="1:26" ht="15.75" customHeight="1">
      <c r="A755" s="1612"/>
      <c r="B755" s="1612"/>
      <c r="C755" s="1612"/>
      <c r="D755" s="1612"/>
      <c r="E755" s="1612"/>
      <c r="F755" s="1664"/>
      <c r="G755" s="1612"/>
      <c r="H755" s="1612"/>
      <c r="I755" s="1612"/>
      <c r="J755" s="1612"/>
      <c r="K755" s="1612"/>
      <c r="L755" s="1612"/>
      <c r="M755" s="1612"/>
      <c r="N755" s="1612"/>
      <c r="O755" s="1612"/>
      <c r="P755" s="1612"/>
      <c r="Q755" s="1612"/>
      <c r="R755" s="1612"/>
      <c r="S755" s="1612"/>
      <c r="T755" s="1612"/>
      <c r="U755" s="1612"/>
      <c r="V755" s="1612"/>
      <c r="W755" s="1612"/>
      <c r="X755" s="1612"/>
      <c r="Y755" s="1612"/>
      <c r="Z755" s="1612"/>
    </row>
    <row r="756" spans="1:26" ht="15.75" customHeight="1">
      <c r="A756" s="1612"/>
      <c r="B756" s="1612"/>
      <c r="C756" s="1612"/>
      <c r="D756" s="1612"/>
      <c r="E756" s="1612"/>
      <c r="F756" s="1664"/>
      <c r="G756" s="1612"/>
      <c r="H756" s="1612"/>
      <c r="I756" s="1612"/>
      <c r="J756" s="1612"/>
      <c r="K756" s="1612"/>
      <c r="L756" s="1612"/>
      <c r="M756" s="1612"/>
      <c r="N756" s="1612"/>
      <c r="O756" s="1612"/>
      <c r="P756" s="1612"/>
      <c r="Q756" s="1612"/>
      <c r="R756" s="1612"/>
      <c r="S756" s="1612"/>
      <c r="T756" s="1612"/>
      <c r="U756" s="1612"/>
      <c r="V756" s="1612"/>
      <c r="W756" s="1612"/>
      <c r="X756" s="1612"/>
      <c r="Y756" s="1612"/>
      <c r="Z756" s="1612"/>
    </row>
    <row r="757" spans="1:26" ht="15.75" customHeight="1">
      <c r="A757" s="1612"/>
      <c r="B757" s="1612"/>
      <c r="C757" s="1612"/>
      <c r="D757" s="1612"/>
      <c r="E757" s="1612"/>
      <c r="F757" s="1664"/>
      <c r="G757" s="1612"/>
      <c r="H757" s="1612"/>
      <c r="I757" s="1612"/>
      <c r="J757" s="1612"/>
      <c r="K757" s="1612"/>
      <c r="L757" s="1612"/>
      <c r="M757" s="1612"/>
      <c r="N757" s="1612"/>
      <c r="O757" s="1612"/>
      <c r="P757" s="1612"/>
      <c r="Q757" s="1612"/>
      <c r="R757" s="1612"/>
      <c r="S757" s="1612"/>
      <c r="T757" s="1612"/>
      <c r="U757" s="1612"/>
      <c r="V757" s="1612"/>
      <c r="W757" s="1612"/>
      <c r="X757" s="1612"/>
      <c r="Y757" s="1612"/>
      <c r="Z757" s="1612"/>
    </row>
    <row r="758" spans="1:26" ht="15.75" customHeight="1">
      <c r="A758" s="1612"/>
      <c r="B758" s="1612"/>
      <c r="C758" s="1612"/>
      <c r="D758" s="1612"/>
      <c r="E758" s="1612"/>
      <c r="F758" s="1664"/>
      <c r="G758" s="1612"/>
      <c r="H758" s="1612"/>
      <c r="I758" s="1612"/>
      <c r="J758" s="1612"/>
      <c r="K758" s="1612"/>
      <c r="L758" s="1612"/>
      <c r="M758" s="1612"/>
      <c r="N758" s="1612"/>
      <c r="O758" s="1612"/>
      <c r="P758" s="1612"/>
      <c r="Q758" s="1612"/>
      <c r="R758" s="1612"/>
      <c r="S758" s="1612"/>
      <c r="T758" s="1612"/>
      <c r="U758" s="1612"/>
      <c r="V758" s="1612"/>
      <c r="W758" s="1612"/>
      <c r="X758" s="1612"/>
      <c r="Y758" s="1612"/>
      <c r="Z758" s="1612"/>
    </row>
    <row r="759" spans="1:26" ht="15.75" customHeight="1">
      <c r="A759" s="1612"/>
      <c r="B759" s="1612"/>
      <c r="C759" s="1612"/>
      <c r="D759" s="1612"/>
      <c r="E759" s="1612"/>
      <c r="F759" s="1664"/>
      <c r="G759" s="1612"/>
      <c r="H759" s="1612"/>
      <c r="I759" s="1612"/>
      <c r="J759" s="1612"/>
      <c r="K759" s="1612"/>
      <c r="L759" s="1612"/>
      <c r="M759" s="1612"/>
      <c r="N759" s="1612"/>
      <c r="O759" s="1612"/>
      <c r="P759" s="1612"/>
      <c r="Q759" s="1612"/>
      <c r="R759" s="1612"/>
      <c r="S759" s="1612"/>
      <c r="T759" s="1612"/>
      <c r="U759" s="1612"/>
      <c r="V759" s="1612"/>
      <c r="W759" s="1612"/>
      <c r="X759" s="1612"/>
      <c r="Y759" s="1612"/>
      <c r="Z759" s="1612"/>
    </row>
    <row r="760" spans="1:26" ht="15.75" customHeight="1">
      <c r="A760" s="1612"/>
      <c r="B760" s="1612"/>
      <c r="C760" s="1612"/>
      <c r="D760" s="1612"/>
      <c r="E760" s="1612"/>
      <c r="F760" s="1664"/>
      <c r="G760" s="1612"/>
      <c r="H760" s="1612"/>
      <c r="I760" s="1612"/>
      <c r="J760" s="1612"/>
      <c r="K760" s="1612"/>
      <c r="L760" s="1612"/>
      <c r="M760" s="1612"/>
      <c r="N760" s="1612"/>
      <c r="O760" s="1612"/>
      <c r="P760" s="1612"/>
      <c r="Q760" s="1612"/>
      <c r="R760" s="1612"/>
      <c r="S760" s="1612"/>
      <c r="T760" s="1612"/>
      <c r="U760" s="1612"/>
      <c r="V760" s="1612"/>
      <c r="W760" s="1612"/>
      <c r="X760" s="1612"/>
      <c r="Y760" s="1612"/>
      <c r="Z760" s="1612"/>
    </row>
    <row r="761" spans="1:26" ht="15.75" customHeight="1">
      <c r="A761" s="1612"/>
      <c r="B761" s="1612"/>
      <c r="C761" s="1612"/>
      <c r="D761" s="1612"/>
      <c r="E761" s="1612"/>
      <c r="F761" s="1664"/>
      <c r="G761" s="1612"/>
      <c r="H761" s="1612"/>
      <c r="I761" s="1612"/>
      <c r="J761" s="1612"/>
      <c r="K761" s="1612"/>
      <c r="L761" s="1612"/>
      <c r="M761" s="1612"/>
      <c r="N761" s="1612"/>
      <c r="O761" s="1612"/>
      <c r="P761" s="1612"/>
      <c r="Q761" s="1612"/>
      <c r="R761" s="1612"/>
      <c r="S761" s="1612"/>
      <c r="T761" s="1612"/>
      <c r="U761" s="1612"/>
      <c r="V761" s="1612"/>
      <c r="W761" s="1612"/>
      <c r="X761" s="1612"/>
      <c r="Y761" s="1612"/>
      <c r="Z761" s="1612"/>
    </row>
    <row r="762" spans="1:26" ht="15.75" customHeight="1">
      <c r="A762" s="1612"/>
      <c r="B762" s="1612"/>
      <c r="C762" s="1612"/>
      <c r="D762" s="1612"/>
      <c r="E762" s="1612"/>
      <c r="F762" s="1664"/>
      <c r="G762" s="1612"/>
      <c r="H762" s="1612"/>
      <c r="I762" s="1612"/>
      <c r="J762" s="1612"/>
      <c r="K762" s="1612"/>
      <c r="L762" s="1612"/>
      <c r="M762" s="1612"/>
      <c r="N762" s="1612"/>
      <c r="O762" s="1612"/>
      <c r="P762" s="1612"/>
      <c r="Q762" s="1612"/>
      <c r="R762" s="1612"/>
      <c r="S762" s="1612"/>
      <c r="T762" s="1612"/>
      <c r="U762" s="1612"/>
      <c r="V762" s="1612"/>
      <c r="W762" s="1612"/>
      <c r="X762" s="1612"/>
      <c r="Y762" s="1612"/>
      <c r="Z762" s="1612"/>
    </row>
    <row r="763" spans="1:26" ht="15.75" customHeight="1">
      <c r="A763" s="1612"/>
      <c r="B763" s="1612"/>
      <c r="C763" s="1612"/>
      <c r="D763" s="1612"/>
      <c r="E763" s="1612"/>
      <c r="F763" s="1664"/>
      <c r="G763" s="1612"/>
      <c r="H763" s="1612"/>
      <c r="I763" s="1612"/>
      <c r="J763" s="1612"/>
      <c r="K763" s="1612"/>
      <c r="L763" s="1612"/>
      <c r="M763" s="1612"/>
      <c r="N763" s="1612"/>
      <c r="O763" s="1612"/>
      <c r="P763" s="1612"/>
      <c r="Q763" s="1612"/>
      <c r="R763" s="1612"/>
      <c r="S763" s="1612"/>
      <c r="T763" s="1612"/>
      <c r="U763" s="1612"/>
      <c r="V763" s="1612"/>
      <c r="W763" s="1612"/>
      <c r="X763" s="1612"/>
      <c r="Y763" s="1612"/>
      <c r="Z763" s="1612"/>
    </row>
    <row r="764" spans="1:26" ht="15.75" customHeight="1">
      <c r="A764" s="1612"/>
      <c r="B764" s="1612"/>
      <c r="C764" s="1612"/>
      <c r="D764" s="1612"/>
      <c r="E764" s="1612"/>
      <c r="F764" s="1664"/>
      <c r="G764" s="1612"/>
      <c r="H764" s="1612"/>
      <c r="I764" s="1612"/>
      <c r="J764" s="1612"/>
      <c r="K764" s="1612"/>
      <c r="L764" s="1612"/>
      <c r="M764" s="1612"/>
      <c r="N764" s="1612"/>
      <c r="O764" s="1612"/>
      <c r="P764" s="1612"/>
      <c r="Q764" s="1612"/>
      <c r="R764" s="1612"/>
      <c r="S764" s="1612"/>
      <c r="T764" s="1612"/>
      <c r="U764" s="1612"/>
      <c r="V764" s="1612"/>
      <c r="W764" s="1612"/>
      <c r="X764" s="1612"/>
      <c r="Y764" s="1612"/>
      <c r="Z764" s="1612"/>
    </row>
    <row r="765" spans="1:26" ht="15.75" customHeight="1">
      <c r="A765" s="1612"/>
      <c r="B765" s="1612"/>
      <c r="C765" s="1612"/>
      <c r="D765" s="1612"/>
      <c r="E765" s="1612"/>
      <c r="F765" s="1664"/>
      <c r="G765" s="1612"/>
      <c r="H765" s="1612"/>
      <c r="I765" s="1612"/>
      <c r="J765" s="1612"/>
      <c r="K765" s="1612"/>
      <c r="L765" s="1612"/>
      <c r="M765" s="1612"/>
      <c r="N765" s="1612"/>
      <c r="O765" s="1612"/>
      <c r="P765" s="1612"/>
      <c r="Q765" s="1612"/>
      <c r="R765" s="1612"/>
      <c r="S765" s="1612"/>
      <c r="T765" s="1612"/>
      <c r="U765" s="1612"/>
      <c r="V765" s="1612"/>
      <c r="W765" s="1612"/>
      <c r="X765" s="1612"/>
      <c r="Y765" s="1612"/>
      <c r="Z765" s="1612"/>
    </row>
    <row r="766" spans="1:26" ht="15.75" customHeight="1">
      <c r="A766" s="1612"/>
      <c r="B766" s="1612"/>
      <c r="C766" s="1612"/>
      <c r="D766" s="1612"/>
      <c r="E766" s="1612"/>
      <c r="F766" s="1664"/>
      <c r="G766" s="1612"/>
      <c r="H766" s="1612"/>
      <c r="I766" s="1612"/>
      <c r="J766" s="1612"/>
      <c r="K766" s="1612"/>
      <c r="L766" s="1612"/>
      <c r="M766" s="1612"/>
      <c r="N766" s="1612"/>
      <c r="O766" s="1612"/>
      <c r="P766" s="1612"/>
      <c r="Q766" s="1612"/>
      <c r="R766" s="1612"/>
      <c r="S766" s="1612"/>
      <c r="T766" s="1612"/>
      <c r="U766" s="1612"/>
      <c r="V766" s="1612"/>
      <c r="W766" s="1612"/>
      <c r="X766" s="1612"/>
      <c r="Y766" s="1612"/>
      <c r="Z766" s="1612"/>
    </row>
    <row r="767" spans="1:26" ht="15.75" customHeight="1">
      <c r="A767" s="1612"/>
      <c r="B767" s="1612"/>
      <c r="C767" s="1612"/>
      <c r="D767" s="1612"/>
      <c r="E767" s="1612"/>
      <c r="F767" s="1664"/>
      <c r="G767" s="1612"/>
      <c r="H767" s="1612"/>
      <c r="I767" s="1612"/>
      <c r="J767" s="1612"/>
      <c r="K767" s="1612"/>
      <c r="L767" s="1612"/>
      <c r="M767" s="1612"/>
      <c r="N767" s="1612"/>
      <c r="O767" s="1612"/>
      <c r="P767" s="1612"/>
      <c r="Q767" s="1612"/>
      <c r="R767" s="1612"/>
      <c r="S767" s="1612"/>
      <c r="T767" s="1612"/>
      <c r="U767" s="1612"/>
      <c r="V767" s="1612"/>
      <c r="W767" s="1612"/>
      <c r="X767" s="1612"/>
      <c r="Y767" s="1612"/>
      <c r="Z767" s="1612"/>
    </row>
    <row r="768" spans="1:26" ht="15.75" customHeight="1">
      <c r="A768" s="1612"/>
      <c r="B768" s="1612"/>
      <c r="C768" s="1612"/>
      <c r="D768" s="1612"/>
      <c r="E768" s="1612"/>
      <c r="F768" s="1664"/>
      <c r="G768" s="1612"/>
      <c r="H768" s="1612"/>
      <c r="I768" s="1612"/>
      <c r="J768" s="1612"/>
      <c r="K768" s="1612"/>
      <c r="L768" s="1612"/>
      <c r="M768" s="1612"/>
      <c r="N768" s="1612"/>
      <c r="O768" s="1612"/>
      <c r="P768" s="1612"/>
      <c r="Q768" s="1612"/>
      <c r="R768" s="1612"/>
      <c r="S768" s="1612"/>
      <c r="T768" s="1612"/>
      <c r="U768" s="1612"/>
      <c r="V768" s="1612"/>
      <c r="W768" s="1612"/>
      <c r="X768" s="1612"/>
      <c r="Y768" s="1612"/>
      <c r="Z768" s="1612"/>
    </row>
    <row r="769" spans="1:26" ht="15.75" customHeight="1">
      <c r="A769" s="1612"/>
      <c r="B769" s="1612"/>
      <c r="C769" s="1612"/>
      <c r="D769" s="1612"/>
      <c r="E769" s="1612"/>
      <c r="F769" s="1664"/>
      <c r="G769" s="1612"/>
      <c r="H769" s="1612"/>
      <c r="I769" s="1612"/>
      <c r="J769" s="1612"/>
      <c r="K769" s="1612"/>
      <c r="L769" s="1612"/>
      <c r="M769" s="1612"/>
      <c r="N769" s="1612"/>
      <c r="O769" s="1612"/>
      <c r="P769" s="1612"/>
      <c r="Q769" s="1612"/>
      <c r="R769" s="1612"/>
      <c r="S769" s="1612"/>
      <c r="T769" s="1612"/>
      <c r="U769" s="1612"/>
      <c r="V769" s="1612"/>
      <c r="W769" s="1612"/>
      <c r="X769" s="1612"/>
      <c r="Y769" s="1612"/>
      <c r="Z769" s="1612"/>
    </row>
    <row r="770" spans="1:26" ht="15.75" customHeight="1">
      <c r="A770" s="1612"/>
      <c r="B770" s="1612"/>
      <c r="C770" s="1612"/>
      <c r="D770" s="1612"/>
      <c r="E770" s="1612"/>
      <c r="F770" s="1664"/>
      <c r="G770" s="1612"/>
      <c r="H770" s="1612"/>
      <c r="I770" s="1612"/>
      <c r="J770" s="1612"/>
      <c r="K770" s="1612"/>
      <c r="L770" s="1612"/>
      <c r="M770" s="1612"/>
      <c r="N770" s="1612"/>
      <c r="O770" s="1612"/>
      <c r="P770" s="1612"/>
      <c r="Q770" s="1612"/>
      <c r="R770" s="1612"/>
      <c r="S770" s="1612"/>
      <c r="T770" s="1612"/>
      <c r="U770" s="1612"/>
      <c r="V770" s="1612"/>
      <c r="W770" s="1612"/>
      <c r="X770" s="1612"/>
      <c r="Y770" s="1612"/>
      <c r="Z770" s="1612"/>
    </row>
    <row r="771" spans="1:26" ht="15.75" customHeight="1">
      <c r="A771" s="1612"/>
      <c r="B771" s="1612"/>
      <c r="C771" s="1612"/>
      <c r="D771" s="1612"/>
      <c r="E771" s="1612"/>
      <c r="F771" s="1664"/>
      <c r="G771" s="1612"/>
      <c r="H771" s="1612"/>
      <c r="I771" s="1612"/>
      <c r="J771" s="1612"/>
      <c r="K771" s="1612"/>
      <c r="L771" s="1612"/>
      <c r="M771" s="1612"/>
      <c r="N771" s="1612"/>
      <c r="O771" s="1612"/>
      <c r="P771" s="1612"/>
      <c r="Q771" s="1612"/>
      <c r="R771" s="1612"/>
      <c r="S771" s="1612"/>
      <c r="T771" s="1612"/>
      <c r="U771" s="1612"/>
      <c r="V771" s="1612"/>
      <c r="W771" s="1612"/>
      <c r="X771" s="1612"/>
      <c r="Y771" s="1612"/>
      <c r="Z771" s="1612"/>
    </row>
    <row r="772" spans="1:26" ht="15.75" customHeight="1">
      <c r="A772" s="1612"/>
      <c r="B772" s="1612"/>
      <c r="C772" s="1612"/>
      <c r="D772" s="1612"/>
      <c r="E772" s="1612"/>
      <c r="F772" s="1664"/>
      <c r="G772" s="1612"/>
      <c r="H772" s="1612"/>
      <c r="I772" s="1612"/>
      <c r="J772" s="1612"/>
      <c r="K772" s="1612"/>
      <c r="L772" s="1612"/>
      <c r="M772" s="1612"/>
      <c r="N772" s="1612"/>
      <c r="O772" s="1612"/>
      <c r="P772" s="1612"/>
      <c r="Q772" s="1612"/>
      <c r="R772" s="1612"/>
      <c r="S772" s="1612"/>
      <c r="T772" s="1612"/>
      <c r="U772" s="1612"/>
      <c r="V772" s="1612"/>
      <c r="W772" s="1612"/>
      <c r="X772" s="1612"/>
      <c r="Y772" s="1612"/>
      <c r="Z772" s="1612"/>
    </row>
    <row r="773" spans="1:26" ht="15.75" customHeight="1">
      <c r="A773" s="1612"/>
      <c r="B773" s="1612"/>
      <c r="C773" s="1612"/>
      <c r="D773" s="1612"/>
      <c r="E773" s="1612"/>
      <c r="F773" s="1664"/>
      <c r="G773" s="1612"/>
      <c r="H773" s="1612"/>
      <c r="I773" s="1612"/>
      <c r="J773" s="1612"/>
      <c r="K773" s="1612"/>
      <c r="L773" s="1612"/>
      <c r="M773" s="1612"/>
      <c r="N773" s="1612"/>
      <c r="O773" s="1612"/>
      <c r="P773" s="1612"/>
      <c r="Q773" s="1612"/>
      <c r="R773" s="1612"/>
      <c r="S773" s="1612"/>
      <c r="T773" s="1612"/>
      <c r="U773" s="1612"/>
      <c r="V773" s="1612"/>
      <c r="W773" s="1612"/>
      <c r="X773" s="1612"/>
      <c r="Y773" s="1612"/>
      <c r="Z773" s="1612"/>
    </row>
    <row r="774" spans="1:26" ht="15.75" customHeight="1">
      <c r="A774" s="1612"/>
      <c r="B774" s="1612"/>
      <c r="C774" s="1612"/>
      <c r="D774" s="1612"/>
      <c r="E774" s="1612"/>
      <c r="F774" s="1664"/>
      <c r="G774" s="1612"/>
      <c r="H774" s="1612"/>
      <c r="I774" s="1612"/>
      <c r="J774" s="1612"/>
      <c r="K774" s="1612"/>
      <c r="L774" s="1612"/>
      <c r="M774" s="1612"/>
      <c r="N774" s="1612"/>
      <c r="O774" s="1612"/>
      <c r="P774" s="1612"/>
      <c r="Q774" s="1612"/>
      <c r="R774" s="1612"/>
      <c r="S774" s="1612"/>
      <c r="T774" s="1612"/>
      <c r="U774" s="1612"/>
      <c r="V774" s="1612"/>
      <c r="W774" s="1612"/>
      <c r="X774" s="1612"/>
      <c r="Y774" s="1612"/>
      <c r="Z774" s="1612"/>
    </row>
    <row r="775" spans="1:26" ht="15.75" customHeight="1">
      <c r="A775" s="1612"/>
      <c r="B775" s="1612"/>
      <c r="C775" s="1612"/>
      <c r="D775" s="1612"/>
      <c r="E775" s="1612"/>
      <c r="F775" s="1664"/>
      <c r="G775" s="1612"/>
      <c r="H775" s="1612"/>
      <c r="I775" s="1612"/>
      <c r="J775" s="1612"/>
      <c r="K775" s="1612"/>
      <c r="L775" s="1612"/>
      <c r="M775" s="1612"/>
      <c r="N775" s="1612"/>
      <c r="O775" s="1612"/>
      <c r="P775" s="1612"/>
      <c r="Q775" s="1612"/>
      <c r="R775" s="1612"/>
      <c r="S775" s="1612"/>
      <c r="T775" s="1612"/>
      <c r="U775" s="1612"/>
      <c r="V775" s="1612"/>
      <c r="W775" s="1612"/>
      <c r="X775" s="1612"/>
      <c r="Y775" s="1612"/>
      <c r="Z775" s="1612"/>
    </row>
    <row r="776" spans="1:26" ht="15.75" customHeight="1">
      <c r="A776" s="1612"/>
      <c r="B776" s="1612"/>
      <c r="C776" s="1612"/>
      <c r="D776" s="1612"/>
      <c r="E776" s="1612"/>
      <c r="F776" s="1664"/>
      <c r="G776" s="1612"/>
      <c r="H776" s="1612"/>
      <c r="I776" s="1612"/>
      <c r="J776" s="1612"/>
      <c r="K776" s="1612"/>
      <c r="L776" s="1612"/>
      <c r="M776" s="1612"/>
      <c r="N776" s="1612"/>
      <c r="O776" s="1612"/>
      <c r="P776" s="1612"/>
      <c r="Q776" s="1612"/>
      <c r="R776" s="1612"/>
      <c r="S776" s="1612"/>
      <c r="T776" s="1612"/>
      <c r="U776" s="1612"/>
      <c r="V776" s="1612"/>
      <c r="W776" s="1612"/>
      <c r="X776" s="1612"/>
      <c r="Y776" s="1612"/>
      <c r="Z776" s="1612"/>
    </row>
    <row r="777" spans="1:26" ht="15.75" customHeight="1">
      <c r="A777" s="1612"/>
      <c r="B777" s="1612"/>
      <c r="C777" s="1612"/>
      <c r="D777" s="1612"/>
      <c r="E777" s="1612"/>
      <c r="F777" s="1664"/>
      <c r="G777" s="1612"/>
      <c r="H777" s="1612"/>
      <c r="I777" s="1612"/>
      <c r="J777" s="1612"/>
      <c r="K777" s="1612"/>
      <c r="L777" s="1612"/>
      <c r="M777" s="1612"/>
      <c r="N777" s="1612"/>
      <c r="O777" s="1612"/>
      <c r="P777" s="1612"/>
      <c r="Q777" s="1612"/>
      <c r="R777" s="1612"/>
      <c r="S777" s="1612"/>
      <c r="T777" s="1612"/>
      <c r="U777" s="1612"/>
      <c r="V777" s="1612"/>
      <c r="W777" s="1612"/>
      <c r="X777" s="1612"/>
      <c r="Y777" s="1612"/>
      <c r="Z777" s="1612"/>
    </row>
    <row r="778" spans="1:26" ht="15.75" customHeight="1">
      <c r="A778" s="1612"/>
      <c r="B778" s="1612"/>
      <c r="C778" s="1612"/>
      <c r="D778" s="1612"/>
      <c r="E778" s="1612"/>
      <c r="F778" s="1664"/>
      <c r="G778" s="1612"/>
      <c r="H778" s="1612"/>
      <c r="I778" s="1612"/>
      <c r="J778" s="1612"/>
      <c r="K778" s="1612"/>
      <c r="L778" s="1612"/>
      <c r="M778" s="1612"/>
      <c r="N778" s="1612"/>
      <c r="O778" s="1612"/>
      <c r="P778" s="1612"/>
      <c r="Q778" s="1612"/>
      <c r="R778" s="1612"/>
      <c r="S778" s="1612"/>
      <c r="T778" s="1612"/>
      <c r="U778" s="1612"/>
      <c r="V778" s="1612"/>
      <c r="W778" s="1612"/>
      <c r="X778" s="1612"/>
      <c r="Y778" s="1612"/>
      <c r="Z778" s="1612"/>
    </row>
    <row r="779" spans="1:26" ht="15.75" customHeight="1">
      <c r="A779" s="1612"/>
      <c r="B779" s="1612"/>
      <c r="C779" s="1612"/>
      <c r="D779" s="1612"/>
      <c r="E779" s="1612"/>
      <c r="F779" s="1664"/>
      <c r="G779" s="1612"/>
      <c r="H779" s="1612"/>
      <c r="I779" s="1612"/>
      <c r="J779" s="1612"/>
      <c r="K779" s="1612"/>
      <c r="L779" s="1612"/>
      <c r="M779" s="1612"/>
      <c r="N779" s="1612"/>
      <c r="O779" s="1612"/>
      <c r="P779" s="1612"/>
      <c r="Q779" s="1612"/>
      <c r="R779" s="1612"/>
      <c r="S779" s="1612"/>
      <c r="T779" s="1612"/>
      <c r="U779" s="1612"/>
      <c r="V779" s="1612"/>
      <c r="W779" s="1612"/>
      <c r="X779" s="1612"/>
      <c r="Y779" s="1612"/>
      <c r="Z779" s="1612"/>
    </row>
    <row r="780" spans="1:26" ht="15.75" customHeight="1">
      <c r="A780" s="1612"/>
      <c r="B780" s="1612"/>
      <c r="C780" s="1612"/>
      <c r="D780" s="1612"/>
      <c r="E780" s="1612"/>
      <c r="F780" s="1664"/>
      <c r="G780" s="1612"/>
      <c r="H780" s="1612"/>
      <c r="I780" s="1612"/>
      <c r="J780" s="1612"/>
      <c r="K780" s="1612"/>
      <c r="L780" s="1612"/>
      <c r="M780" s="1612"/>
      <c r="N780" s="1612"/>
      <c r="O780" s="1612"/>
      <c r="P780" s="1612"/>
      <c r="Q780" s="1612"/>
      <c r="R780" s="1612"/>
      <c r="S780" s="1612"/>
      <c r="T780" s="1612"/>
      <c r="U780" s="1612"/>
      <c r="V780" s="1612"/>
      <c r="W780" s="1612"/>
      <c r="X780" s="1612"/>
      <c r="Y780" s="1612"/>
      <c r="Z780" s="1612"/>
    </row>
    <row r="781" spans="1:26" ht="15.75" customHeight="1">
      <c r="A781" s="1612"/>
      <c r="B781" s="1612"/>
      <c r="C781" s="1612"/>
      <c r="D781" s="1612"/>
      <c r="E781" s="1612"/>
      <c r="F781" s="1664"/>
      <c r="G781" s="1612"/>
      <c r="H781" s="1612"/>
      <c r="I781" s="1612"/>
      <c r="J781" s="1612"/>
      <c r="K781" s="1612"/>
      <c r="L781" s="1612"/>
      <c r="M781" s="1612"/>
      <c r="N781" s="1612"/>
      <c r="O781" s="1612"/>
      <c r="P781" s="1612"/>
      <c r="Q781" s="1612"/>
      <c r="R781" s="1612"/>
      <c r="S781" s="1612"/>
      <c r="T781" s="1612"/>
      <c r="U781" s="1612"/>
      <c r="V781" s="1612"/>
      <c r="W781" s="1612"/>
      <c r="X781" s="1612"/>
      <c r="Y781" s="1612"/>
      <c r="Z781" s="1612"/>
    </row>
    <row r="782" spans="1:26" ht="15.75" customHeight="1">
      <c r="A782" s="1612"/>
      <c r="B782" s="1612"/>
      <c r="C782" s="1612"/>
      <c r="D782" s="1612"/>
      <c r="E782" s="1612"/>
      <c r="F782" s="1664"/>
      <c r="G782" s="1612"/>
      <c r="H782" s="1612"/>
      <c r="I782" s="1612"/>
      <c r="J782" s="1612"/>
      <c r="K782" s="1612"/>
      <c r="L782" s="1612"/>
      <c r="M782" s="1612"/>
      <c r="N782" s="1612"/>
      <c r="O782" s="1612"/>
      <c r="P782" s="1612"/>
      <c r="Q782" s="1612"/>
      <c r="R782" s="1612"/>
      <c r="S782" s="1612"/>
      <c r="T782" s="1612"/>
      <c r="U782" s="1612"/>
      <c r="V782" s="1612"/>
      <c r="W782" s="1612"/>
      <c r="X782" s="1612"/>
      <c r="Y782" s="1612"/>
      <c r="Z782" s="1612"/>
    </row>
    <row r="783" spans="1:26" ht="15.75" customHeight="1">
      <c r="A783" s="1612"/>
      <c r="B783" s="1612"/>
      <c r="C783" s="1612"/>
      <c r="D783" s="1612"/>
      <c r="E783" s="1612"/>
      <c r="F783" s="1664"/>
      <c r="G783" s="1612"/>
      <c r="H783" s="1612"/>
      <c r="I783" s="1612"/>
      <c r="J783" s="1612"/>
      <c r="K783" s="1612"/>
      <c r="L783" s="1612"/>
      <c r="M783" s="1612"/>
      <c r="N783" s="1612"/>
      <c r="O783" s="1612"/>
      <c r="P783" s="1612"/>
      <c r="Q783" s="1612"/>
      <c r="R783" s="1612"/>
      <c r="S783" s="1612"/>
      <c r="T783" s="1612"/>
      <c r="U783" s="1612"/>
      <c r="V783" s="1612"/>
      <c r="W783" s="1612"/>
      <c r="X783" s="1612"/>
      <c r="Y783" s="1612"/>
      <c r="Z783" s="1612"/>
    </row>
    <row r="784" spans="1:26" ht="15.75" customHeight="1">
      <c r="A784" s="1612"/>
      <c r="B784" s="1612"/>
      <c r="C784" s="1612"/>
      <c r="D784" s="1612"/>
      <c r="E784" s="1612"/>
      <c r="F784" s="1664"/>
      <c r="G784" s="1612"/>
      <c r="H784" s="1612"/>
      <c r="I784" s="1612"/>
      <c r="J784" s="1612"/>
      <c r="K784" s="1612"/>
      <c r="L784" s="1612"/>
      <c r="M784" s="1612"/>
      <c r="N784" s="1612"/>
      <c r="O784" s="1612"/>
      <c r="P784" s="1612"/>
      <c r="Q784" s="1612"/>
      <c r="R784" s="1612"/>
      <c r="S784" s="1612"/>
      <c r="T784" s="1612"/>
      <c r="U784" s="1612"/>
      <c r="V784" s="1612"/>
      <c r="W784" s="1612"/>
      <c r="X784" s="1612"/>
      <c r="Y784" s="1612"/>
      <c r="Z784" s="1612"/>
    </row>
    <row r="785" spans="1:26" ht="15.75" customHeight="1">
      <c r="A785" s="1612"/>
      <c r="B785" s="1612"/>
      <c r="C785" s="1612"/>
      <c r="D785" s="1612"/>
      <c r="E785" s="1612"/>
      <c r="F785" s="1664"/>
      <c r="G785" s="1612"/>
      <c r="H785" s="1612"/>
      <c r="I785" s="1612"/>
      <c r="J785" s="1612"/>
      <c r="K785" s="1612"/>
      <c r="L785" s="1612"/>
      <c r="M785" s="1612"/>
      <c r="N785" s="1612"/>
      <c r="O785" s="1612"/>
      <c r="P785" s="1612"/>
      <c r="Q785" s="1612"/>
      <c r="R785" s="1612"/>
      <c r="S785" s="1612"/>
      <c r="T785" s="1612"/>
      <c r="U785" s="1612"/>
      <c r="V785" s="1612"/>
      <c r="W785" s="1612"/>
      <c r="X785" s="1612"/>
      <c r="Y785" s="1612"/>
      <c r="Z785" s="1612"/>
    </row>
    <row r="786" spans="1:26" ht="15.75" customHeight="1">
      <c r="A786" s="1612"/>
      <c r="B786" s="1612"/>
      <c r="C786" s="1612"/>
      <c r="D786" s="1612"/>
      <c r="E786" s="1612"/>
      <c r="F786" s="1664"/>
      <c r="G786" s="1612"/>
      <c r="H786" s="1612"/>
      <c r="I786" s="1612"/>
      <c r="J786" s="1612"/>
      <c r="K786" s="1612"/>
      <c r="L786" s="1612"/>
      <c r="M786" s="1612"/>
      <c r="N786" s="1612"/>
      <c r="O786" s="1612"/>
      <c r="P786" s="1612"/>
      <c r="Q786" s="1612"/>
      <c r="R786" s="1612"/>
      <c r="S786" s="1612"/>
      <c r="T786" s="1612"/>
      <c r="U786" s="1612"/>
      <c r="V786" s="1612"/>
      <c r="W786" s="1612"/>
      <c r="X786" s="1612"/>
      <c r="Y786" s="1612"/>
      <c r="Z786" s="1612"/>
    </row>
    <row r="787" spans="1:26" ht="15.75" customHeight="1">
      <c r="A787" s="1612"/>
      <c r="B787" s="1612"/>
      <c r="C787" s="1612"/>
      <c r="D787" s="1612"/>
      <c r="E787" s="1612"/>
      <c r="F787" s="1664"/>
      <c r="G787" s="1612"/>
      <c r="H787" s="1612"/>
      <c r="I787" s="1612"/>
      <c r="J787" s="1612"/>
      <c r="K787" s="1612"/>
      <c r="L787" s="1612"/>
      <c r="M787" s="1612"/>
      <c r="N787" s="1612"/>
      <c r="O787" s="1612"/>
      <c r="P787" s="1612"/>
      <c r="Q787" s="1612"/>
      <c r="R787" s="1612"/>
      <c r="S787" s="1612"/>
      <c r="T787" s="1612"/>
      <c r="U787" s="1612"/>
      <c r="V787" s="1612"/>
      <c r="W787" s="1612"/>
      <c r="X787" s="1612"/>
      <c r="Y787" s="1612"/>
      <c r="Z787" s="1612"/>
    </row>
    <row r="788" spans="1:26" ht="15.75" customHeight="1">
      <c r="A788" s="1612"/>
      <c r="B788" s="1612"/>
      <c r="C788" s="1612"/>
      <c r="D788" s="1612"/>
      <c r="E788" s="1612"/>
      <c r="F788" s="1664"/>
      <c r="G788" s="1612"/>
      <c r="H788" s="1612"/>
      <c r="I788" s="1612"/>
      <c r="J788" s="1612"/>
      <c r="K788" s="1612"/>
      <c r="L788" s="1612"/>
      <c r="M788" s="1612"/>
      <c r="N788" s="1612"/>
      <c r="O788" s="1612"/>
      <c r="P788" s="1612"/>
      <c r="Q788" s="1612"/>
      <c r="R788" s="1612"/>
      <c r="S788" s="1612"/>
      <c r="T788" s="1612"/>
      <c r="U788" s="1612"/>
      <c r="V788" s="1612"/>
      <c r="W788" s="1612"/>
      <c r="X788" s="1612"/>
      <c r="Y788" s="1612"/>
      <c r="Z788" s="1612"/>
    </row>
    <row r="789" spans="1:26" ht="15.75" customHeight="1">
      <c r="A789" s="1612"/>
      <c r="B789" s="1612"/>
      <c r="C789" s="1612"/>
      <c r="D789" s="1612"/>
      <c r="E789" s="1612"/>
      <c r="F789" s="1664"/>
      <c r="G789" s="1612"/>
      <c r="H789" s="1612"/>
      <c r="I789" s="1612"/>
      <c r="J789" s="1612"/>
      <c r="K789" s="1612"/>
      <c r="L789" s="1612"/>
      <c r="M789" s="1612"/>
      <c r="N789" s="1612"/>
      <c r="O789" s="1612"/>
      <c r="P789" s="1612"/>
      <c r="Q789" s="1612"/>
      <c r="R789" s="1612"/>
      <c r="S789" s="1612"/>
      <c r="T789" s="1612"/>
      <c r="U789" s="1612"/>
      <c r="V789" s="1612"/>
      <c r="W789" s="1612"/>
      <c r="X789" s="1612"/>
      <c r="Y789" s="1612"/>
      <c r="Z789" s="1612"/>
    </row>
    <row r="790" spans="1:26" ht="15.75" customHeight="1">
      <c r="A790" s="1612"/>
      <c r="B790" s="1612"/>
      <c r="C790" s="1612"/>
      <c r="D790" s="1612"/>
      <c r="E790" s="1612"/>
      <c r="F790" s="1664"/>
      <c r="G790" s="1612"/>
      <c r="H790" s="1612"/>
      <c r="I790" s="1612"/>
      <c r="J790" s="1612"/>
      <c r="K790" s="1612"/>
      <c r="L790" s="1612"/>
      <c r="M790" s="1612"/>
      <c r="N790" s="1612"/>
      <c r="O790" s="1612"/>
      <c r="P790" s="1612"/>
      <c r="Q790" s="1612"/>
      <c r="R790" s="1612"/>
      <c r="S790" s="1612"/>
      <c r="T790" s="1612"/>
      <c r="U790" s="1612"/>
      <c r="V790" s="1612"/>
      <c r="W790" s="1612"/>
      <c r="X790" s="1612"/>
      <c r="Y790" s="1612"/>
      <c r="Z790" s="1612"/>
    </row>
    <row r="791" spans="1:26" ht="15.75" customHeight="1">
      <c r="A791" s="1612"/>
      <c r="B791" s="1612"/>
      <c r="C791" s="1612"/>
      <c r="D791" s="1612"/>
      <c r="E791" s="1612"/>
      <c r="F791" s="1664"/>
      <c r="G791" s="1612"/>
      <c r="H791" s="1612"/>
      <c r="I791" s="1612"/>
      <c r="J791" s="1612"/>
      <c r="K791" s="1612"/>
      <c r="L791" s="1612"/>
      <c r="M791" s="1612"/>
      <c r="N791" s="1612"/>
      <c r="O791" s="1612"/>
      <c r="P791" s="1612"/>
      <c r="Q791" s="1612"/>
      <c r="R791" s="1612"/>
      <c r="S791" s="1612"/>
      <c r="T791" s="1612"/>
      <c r="U791" s="1612"/>
      <c r="V791" s="1612"/>
      <c r="W791" s="1612"/>
      <c r="X791" s="1612"/>
      <c r="Y791" s="1612"/>
      <c r="Z791" s="1612"/>
    </row>
    <row r="792" spans="1:26" ht="15.75" customHeight="1">
      <c r="A792" s="1612"/>
      <c r="B792" s="1612"/>
      <c r="C792" s="1612"/>
      <c r="D792" s="1612"/>
      <c r="E792" s="1612"/>
      <c r="F792" s="1664"/>
      <c r="G792" s="1612"/>
      <c r="H792" s="1612"/>
      <c r="I792" s="1612"/>
      <c r="J792" s="1612"/>
      <c r="K792" s="1612"/>
      <c r="L792" s="1612"/>
      <c r="M792" s="1612"/>
      <c r="N792" s="1612"/>
      <c r="O792" s="1612"/>
      <c r="P792" s="1612"/>
      <c r="Q792" s="1612"/>
      <c r="R792" s="1612"/>
      <c r="S792" s="1612"/>
      <c r="T792" s="1612"/>
      <c r="U792" s="1612"/>
      <c r="V792" s="1612"/>
      <c r="W792" s="1612"/>
      <c r="X792" s="1612"/>
      <c r="Y792" s="1612"/>
      <c r="Z792" s="1612"/>
    </row>
    <row r="793" spans="1:26" ht="15.75" customHeight="1">
      <c r="A793" s="1612"/>
      <c r="B793" s="1612"/>
      <c r="C793" s="1612"/>
      <c r="D793" s="1612"/>
      <c r="E793" s="1612"/>
      <c r="F793" s="1664"/>
      <c r="G793" s="1612"/>
      <c r="H793" s="1612"/>
      <c r="I793" s="1612"/>
      <c r="J793" s="1612"/>
      <c r="K793" s="1612"/>
      <c r="L793" s="1612"/>
      <c r="M793" s="1612"/>
      <c r="N793" s="1612"/>
      <c r="O793" s="1612"/>
      <c r="P793" s="1612"/>
      <c r="Q793" s="1612"/>
      <c r="R793" s="1612"/>
      <c r="S793" s="1612"/>
      <c r="T793" s="1612"/>
      <c r="U793" s="1612"/>
      <c r="V793" s="1612"/>
      <c r="W793" s="1612"/>
      <c r="X793" s="1612"/>
      <c r="Y793" s="1612"/>
      <c r="Z793" s="1612"/>
    </row>
    <row r="794" spans="1:26" ht="15.75" customHeight="1">
      <c r="A794" s="1612"/>
      <c r="B794" s="1612"/>
      <c r="C794" s="1612"/>
      <c r="D794" s="1612"/>
      <c r="E794" s="1612"/>
      <c r="F794" s="1664"/>
      <c r="G794" s="1612"/>
      <c r="H794" s="1612"/>
      <c r="I794" s="1612"/>
      <c r="J794" s="1612"/>
      <c r="K794" s="1612"/>
      <c r="L794" s="1612"/>
      <c r="M794" s="1612"/>
      <c r="N794" s="1612"/>
      <c r="O794" s="1612"/>
      <c r="P794" s="1612"/>
      <c r="Q794" s="1612"/>
      <c r="R794" s="1612"/>
      <c r="S794" s="1612"/>
      <c r="T794" s="1612"/>
      <c r="U794" s="1612"/>
      <c r="V794" s="1612"/>
      <c r="W794" s="1612"/>
      <c r="X794" s="1612"/>
      <c r="Y794" s="1612"/>
      <c r="Z794" s="1612"/>
    </row>
    <row r="795" spans="1:26" ht="15.75" customHeight="1">
      <c r="A795" s="1612"/>
      <c r="B795" s="1612"/>
      <c r="C795" s="1612"/>
      <c r="D795" s="1612"/>
      <c r="E795" s="1612"/>
      <c r="F795" s="1664"/>
      <c r="G795" s="1612"/>
      <c r="H795" s="1612"/>
      <c r="I795" s="1612"/>
      <c r="J795" s="1612"/>
      <c r="K795" s="1612"/>
      <c r="L795" s="1612"/>
      <c r="M795" s="1612"/>
      <c r="N795" s="1612"/>
      <c r="O795" s="1612"/>
      <c r="P795" s="1612"/>
      <c r="Q795" s="1612"/>
      <c r="R795" s="1612"/>
      <c r="S795" s="1612"/>
      <c r="T795" s="1612"/>
      <c r="U795" s="1612"/>
      <c r="V795" s="1612"/>
      <c r="W795" s="1612"/>
      <c r="X795" s="1612"/>
      <c r="Y795" s="1612"/>
      <c r="Z795" s="1612"/>
    </row>
    <row r="796" spans="1:26" ht="15.75" customHeight="1">
      <c r="A796" s="1612"/>
      <c r="B796" s="1612"/>
      <c r="C796" s="1612"/>
      <c r="D796" s="1612"/>
      <c r="E796" s="1612"/>
      <c r="F796" s="1664"/>
      <c r="G796" s="1612"/>
      <c r="H796" s="1612"/>
      <c r="I796" s="1612"/>
      <c r="J796" s="1612"/>
      <c r="K796" s="1612"/>
      <c r="L796" s="1612"/>
      <c r="M796" s="1612"/>
      <c r="N796" s="1612"/>
      <c r="O796" s="1612"/>
      <c r="P796" s="1612"/>
      <c r="Q796" s="1612"/>
      <c r="R796" s="1612"/>
      <c r="S796" s="1612"/>
      <c r="T796" s="1612"/>
      <c r="U796" s="1612"/>
      <c r="V796" s="1612"/>
      <c r="W796" s="1612"/>
      <c r="X796" s="1612"/>
      <c r="Y796" s="1612"/>
      <c r="Z796" s="1612"/>
    </row>
    <row r="797" spans="1:26" ht="15.75" customHeight="1">
      <c r="A797" s="1612"/>
      <c r="B797" s="1612"/>
      <c r="C797" s="1612"/>
      <c r="D797" s="1612"/>
      <c r="E797" s="1612"/>
      <c r="F797" s="1664"/>
      <c r="G797" s="1612"/>
      <c r="H797" s="1612"/>
      <c r="I797" s="1612"/>
      <c r="J797" s="1612"/>
      <c r="K797" s="1612"/>
      <c r="L797" s="1612"/>
      <c r="M797" s="1612"/>
      <c r="N797" s="1612"/>
      <c r="O797" s="1612"/>
      <c r="P797" s="1612"/>
      <c r="Q797" s="1612"/>
      <c r="R797" s="1612"/>
      <c r="S797" s="1612"/>
      <c r="T797" s="1612"/>
      <c r="U797" s="1612"/>
      <c r="V797" s="1612"/>
      <c r="W797" s="1612"/>
      <c r="X797" s="1612"/>
      <c r="Y797" s="1612"/>
      <c r="Z797" s="1612"/>
    </row>
    <row r="798" spans="1:26" ht="15.75" customHeight="1">
      <c r="A798" s="1612"/>
      <c r="B798" s="1612"/>
      <c r="C798" s="1612"/>
      <c r="D798" s="1612"/>
      <c r="E798" s="1612"/>
      <c r="F798" s="1664"/>
      <c r="G798" s="1612"/>
      <c r="H798" s="1612"/>
      <c r="I798" s="1612"/>
      <c r="J798" s="1612"/>
      <c r="K798" s="1612"/>
      <c r="L798" s="1612"/>
      <c r="M798" s="1612"/>
      <c r="N798" s="1612"/>
      <c r="O798" s="1612"/>
      <c r="P798" s="1612"/>
      <c r="Q798" s="1612"/>
      <c r="R798" s="1612"/>
      <c r="S798" s="1612"/>
      <c r="T798" s="1612"/>
      <c r="U798" s="1612"/>
      <c r="V798" s="1612"/>
      <c r="W798" s="1612"/>
      <c r="X798" s="1612"/>
      <c r="Y798" s="1612"/>
      <c r="Z798" s="1612"/>
    </row>
    <row r="799" spans="1:26" ht="15.75" customHeight="1">
      <c r="A799" s="1612"/>
      <c r="B799" s="1612"/>
      <c r="C799" s="1612"/>
      <c r="D799" s="1612"/>
      <c r="E799" s="1612"/>
      <c r="F799" s="1664"/>
      <c r="G799" s="1612"/>
      <c r="H799" s="1612"/>
      <c r="I799" s="1612"/>
      <c r="J799" s="1612"/>
      <c r="K799" s="1612"/>
      <c r="L799" s="1612"/>
      <c r="M799" s="1612"/>
      <c r="N799" s="1612"/>
      <c r="O799" s="1612"/>
      <c r="P799" s="1612"/>
      <c r="Q799" s="1612"/>
      <c r="R799" s="1612"/>
      <c r="S799" s="1612"/>
      <c r="T799" s="1612"/>
      <c r="U799" s="1612"/>
      <c r="V799" s="1612"/>
      <c r="W799" s="1612"/>
      <c r="X799" s="1612"/>
      <c r="Y799" s="1612"/>
      <c r="Z799" s="1612"/>
    </row>
    <row r="800" spans="1:26" ht="15.75" customHeight="1">
      <c r="A800" s="1612"/>
      <c r="B800" s="1612"/>
      <c r="C800" s="1612"/>
      <c r="D800" s="1612"/>
      <c r="E800" s="1612"/>
      <c r="F800" s="1664"/>
      <c r="G800" s="1612"/>
      <c r="H800" s="1612"/>
      <c r="I800" s="1612"/>
      <c r="J800" s="1612"/>
      <c r="K800" s="1612"/>
      <c r="L800" s="1612"/>
      <c r="M800" s="1612"/>
      <c r="N800" s="1612"/>
      <c r="O800" s="1612"/>
      <c r="P800" s="1612"/>
      <c r="Q800" s="1612"/>
      <c r="R800" s="1612"/>
      <c r="S800" s="1612"/>
      <c r="T800" s="1612"/>
      <c r="U800" s="1612"/>
      <c r="V800" s="1612"/>
      <c r="W800" s="1612"/>
      <c r="X800" s="1612"/>
      <c r="Y800" s="1612"/>
      <c r="Z800" s="1612"/>
    </row>
    <row r="801" spans="1:26" ht="15.75" customHeight="1">
      <c r="A801" s="1612"/>
      <c r="B801" s="1612"/>
      <c r="C801" s="1612"/>
      <c r="D801" s="1612"/>
      <c r="E801" s="1612"/>
      <c r="F801" s="1664"/>
      <c r="G801" s="1612"/>
      <c r="H801" s="1612"/>
      <c r="I801" s="1612"/>
      <c r="J801" s="1612"/>
      <c r="K801" s="1612"/>
      <c r="L801" s="1612"/>
      <c r="M801" s="1612"/>
      <c r="N801" s="1612"/>
      <c r="O801" s="1612"/>
      <c r="P801" s="1612"/>
      <c r="Q801" s="1612"/>
      <c r="R801" s="1612"/>
      <c r="S801" s="1612"/>
      <c r="T801" s="1612"/>
      <c r="U801" s="1612"/>
      <c r="V801" s="1612"/>
      <c r="W801" s="1612"/>
      <c r="X801" s="1612"/>
      <c r="Y801" s="1612"/>
      <c r="Z801" s="1612"/>
    </row>
    <row r="802" spans="1:26" ht="15.75" customHeight="1">
      <c r="A802" s="1612"/>
      <c r="B802" s="1612"/>
      <c r="C802" s="1612"/>
      <c r="D802" s="1612"/>
      <c r="E802" s="1612"/>
      <c r="F802" s="1664"/>
      <c r="G802" s="1612"/>
      <c r="H802" s="1612"/>
      <c r="I802" s="1612"/>
      <c r="J802" s="1612"/>
      <c r="K802" s="1612"/>
      <c r="L802" s="1612"/>
      <c r="M802" s="1612"/>
      <c r="N802" s="1612"/>
      <c r="O802" s="1612"/>
      <c r="P802" s="1612"/>
      <c r="Q802" s="1612"/>
      <c r="R802" s="1612"/>
      <c r="S802" s="1612"/>
      <c r="T802" s="1612"/>
      <c r="U802" s="1612"/>
      <c r="V802" s="1612"/>
      <c r="W802" s="1612"/>
      <c r="X802" s="1612"/>
      <c r="Y802" s="1612"/>
      <c r="Z802" s="1612"/>
    </row>
    <row r="803" spans="1:26" ht="15.75" customHeight="1">
      <c r="A803" s="1612"/>
      <c r="B803" s="1612"/>
      <c r="C803" s="1612"/>
      <c r="D803" s="1612"/>
      <c r="E803" s="1612"/>
      <c r="F803" s="1664"/>
      <c r="G803" s="1612"/>
      <c r="H803" s="1612"/>
      <c r="I803" s="1612"/>
      <c r="J803" s="1612"/>
      <c r="K803" s="1612"/>
      <c r="L803" s="1612"/>
      <c r="M803" s="1612"/>
      <c r="N803" s="1612"/>
      <c r="O803" s="1612"/>
      <c r="P803" s="1612"/>
      <c r="Q803" s="1612"/>
      <c r="R803" s="1612"/>
      <c r="S803" s="1612"/>
      <c r="T803" s="1612"/>
      <c r="U803" s="1612"/>
      <c r="V803" s="1612"/>
      <c r="W803" s="1612"/>
      <c r="X803" s="1612"/>
      <c r="Y803" s="1612"/>
      <c r="Z803" s="1612"/>
    </row>
    <row r="804" spans="1:26" ht="15.75" customHeight="1">
      <c r="A804" s="1612"/>
      <c r="B804" s="1612"/>
      <c r="C804" s="1612"/>
      <c r="D804" s="1612"/>
      <c r="E804" s="1612"/>
      <c r="F804" s="1664"/>
      <c r="G804" s="1612"/>
      <c r="H804" s="1612"/>
      <c r="I804" s="1612"/>
      <c r="J804" s="1612"/>
      <c r="K804" s="1612"/>
      <c r="L804" s="1612"/>
      <c r="M804" s="1612"/>
      <c r="N804" s="1612"/>
      <c r="O804" s="1612"/>
      <c r="P804" s="1612"/>
      <c r="Q804" s="1612"/>
      <c r="R804" s="1612"/>
      <c r="S804" s="1612"/>
      <c r="T804" s="1612"/>
      <c r="U804" s="1612"/>
      <c r="V804" s="1612"/>
      <c r="W804" s="1612"/>
      <c r="X804" s="1612"/>
      <c r="Y804" s="1612"/>
      <c r="Z804" s="1612"/>
    </row>
    <row r="805" spans="1:26" ht="15.75" customHeight="1">
      <c r="A805" s="1612"/>
      <c r="B805" s="1612"/>
      <c r="C805" s="1612"/>
      <c r="D805" s="1612"/>
      <c r="E805" s="1612"/>
      <c r="F805" s="1664"/>
      <c r="G805" s="1612"/>
      <c r="H805" s="1612"/>
      <c r="I805" s="1612"/>
      <c r="J805" s="1612"/>
      <c r="K805" s="1612"/>
      <c r="L805" s="1612"/>
      <c r="M805" s="1612"/>
      <c r="N805" s="1612"/>
      <c r="O805" s="1612"/>
      <c r="P805" s="1612"/>
      <c r="Q805" s="1612"/>
      <c r="R805" s="1612"/>
      <c r="S805" s="1612"/>
      <c r="T805" s="1612"/>
      <c r="U805" s="1612"/>
      <c r="V805" s="1612"/>
      <c r="W805" s="1612"/>
      <c r="X805" s="1612"/>
      <c r="Y805" s="1612"/>
      <c r="Z805" s="1612"/>
    </row>
    <row r="806" spans="1:26" ht="15.75" customHeight="1">
      <c r="A806" s="1612"/>
      <c r="B806" s="1612"/>
      <c r="C806" s="1612"/>
      <c r="D806" s="1612"/>
      <c r="E806" s="1612"/>
      <c r="F806" s="1664"/>
      <c r="G806" s="1612"/>
      <c r="H806" s="1612"/>
      <c r="I806" s="1612"/>
      <c r="J806" s="1612"/>
      <c r="K806" s="1612"/>
      <c r="L806" s="1612"/>
      <c r="M806" s="1612"/>
      <c r="N806" s="1612"/>
      <c r="O806" s="1612"/>
      <c r="P806" s="1612"/>
      <c r="Q806" s="1612"/>
      <c r="R806" s="1612"/>
      <c r="S806" s="1612"/>
      <c r="T806" s="1612"/>
      <c r="U806" s="1612"/>
      <c r="V806" s="1612"/>
      <c r="W806" s="1612"/>
      <c r="X806" s="1612"/>
      <c r="Y806" s="1612"/>
      <c r="Z806" s="1612"/>
    </row>
    <row r="807" spans="1:26" ht="15.75" customHeight="1">
      <c r="A807" s="1612"/>
      <c r="B807" s="1612"/>
      <c r="C807" s="1612"/>
      <c r="D807" s="1612"/>
      <c r="E807" s="1612"/>
      <c r="F807" s="1664"/>
      <c r="G807" s="1612"/>
      <c r="H807" s="1612"/>
      <c r="I807" s="1612"/>
      <c r="J807" s="1612"/>
      <c r="K807" s="1612"/>
      <c r="L807" s="1612"/>
      <c r="M807" s="1612"/>
      <c r="N807" s="1612"/>
      <c r="O807" s="1612"/>
      <c r="P807" s="1612"/>
      <c r="Q807" s="1612"/>
      <c r="R807" s="1612"/>
      <c r="S807" s="1612"/>
      <c r="T807" s="1612"/>
      <c r="U807" s="1612"/>
      <c r="V807" s="1612"/>
      <c r="W807" s="1612"/>
      <c r="X807" s="1612"/>
      <c r="Y807" s="1612"/>
      <c r="Z807" s="1612"/>
    </row>
    <row r="808" spans="1:26" ht="15.75" customHeight="1">
      <c r="A808" s="1612"/>
      <c r="B808" s="1612"/>
      <c r="C808" s="1612"/>
      <c r="D808" s="1612"/>
      <c r="E808" s="1612"/>
      <c r="F808" s="1664"/>
      <c r="G808" s="1612"/>
      <c r="H808" s="1612"/>
      <c r="I808" s="1612"/>
      <c r="J808" s="1612"/>
      <c r="K808" s="1612"/>
      <c r="L808" s="1612"/>
      <c r="M808" s="1612"/>
      <c r="N808" s="1612"/>
      <c r="O808" s="1612"/>
      <c r="P808" s="1612"/>
      <c r="Q808" s="1612"/>
      <c r="R808" s="1612"/>
      <c r="S808" s="1612"/>
      <c r="T808" s="1612"/>
      <c r="U808" s="1612"/>
      <c r="V808" s="1612"/>
      <c r="W808" s="1612"/>
      <c r="X808" s="1612"/>
      <c r="Y808" s="1612"/>
      <c r="Z808" s="1612"/>
    </row>
    <row r="809" spans="1:26" ht="15.75" customHeight="1">
      <c r="A809" s="1612"/>
      <c r="B809" s="1612"/>
      <c r="C809" s="1612"/>
      <c r="D809" s="1612"/>
      <c r="E809" s="1612"/>
      <c r="F809" s="1664"/>
      <c r="G809" s="1612"/>
      <c r="H809" s="1612"/>
      <c r="I809" s="1612"/>
      <c r="J809" s="1612"/>
      <c r="K809" s="1612"/>
      <c r="L809" s="1612"/>
      <c r="M809" s="1612"/>
      <c r="N809" s="1612"/>
      <c r="O809" s="1612"/>
      <c r="P809" s="1612"/>
      <c r="Q809" s="1612"/>
      <c r="R809" s="1612"/>
      <c r="S809" s="1612"/>
      <c r="T809" s="1612"/>
      <c r="U809" s="1612"/>
      <c r="V809" s="1612"/>
      <c r="W809" s="1612"/>
      <c r="X809" s="1612"/>
      <c r="Y809" s="1612"/>
      <c r="Z809" s="1612"/>
    </row>
    <row r="810" spans="1:26" ht="15.75" customHeight="1">
      <c r="A810" s="1612"/>
      <c r="B810" s="1612"/>
      <c r="C810" s="1612"/>
      <c r="D810" s="1612"/>
      <c r="E810" s="1612"/>
      <c r="F810" s="1664"/>
      <c r="G810" s="1612"/>
      <c r="H810" s="1612"/>
      <c r="I810" s="1612"/>
      <c r="J810" s="1612"/>
      <c r="K810" s="1612"/>
      <c r="L810" s="1612"/>
      <c r="M810" s="1612"/>
      <c r="N810" s="1612"/>
      <c r="O810" s="1612"/>
      <c r="P810" s="1612"/>
      <c r="Q810" s="1612"/>
      <c r="R810" s="1612"/>
      <c r="S810" s="1612"/>
      <c r="T810" s="1612"/>
      <c r="U810" s="1612"/>
      <c r="V810" s="1612"/>
      <c r="W810" s="1612"/>
      <c r="X810" s="1612"/>
      <c r="Y810" s="1612"/>
      <c r="Z810" s="1612"/>
    </row>
    <row r="811" spans="1:26" ht="15.75" customHeight="1">
      <c r="A811" s="1612"/>
      <c r="B811" s="1612"/>
      <c r="C811" s="1612"/>
      <c r="D811" s="1612"/>
      <c r="E811" s="1612"/>
      <c r="F811" s="1664"/>
      <c r="G811" s="1612"/>
      <c r="H811" s="1612"/>
      <c r="I811" s="1612"/>
      <c r="J811" s="1612"/>
      <c r="K811" s="1612"/>
      <c r="L811" s="1612"/>
      <c r="M811" s="1612"/>
      <c r="N811" s="1612"/>
      <c r="O811" s="1612"/>
      <c r="P811" s="1612"/>
      <c r="Q811" s="1612"/>
      <c r="R811" s="1612"/>
      <c r="S811" s="1612"/>
      <c r="T811" s="1612"/>
      <c r="U811" s="1612"/>
      <c r="V811" s="1612"/>
      <c r="W811" s="1612"/>
      <c r="X811" s="1612"/>
      <c r="Y811" s="1612"/>
      <c r="Z811" s="1612"/>
    </row>
    <row r="812" spans="1:26" ht="15.75" customHeight="1">
      <c r="A812" s="1612"/>
      <c r="B812" s="1612"/>
      <c r="C812" s="1612"/>
      <c r="D812" s="1612"/>
      <c r="E812" s="1612"/>
      <c r="F812" s="1664"/>
      <c r="G812" s="1612"/>
      <c r="H812" s="1612"/>
      <c r="I812" s="1612"/>
      <c r="J812" s="1612"/>
      <c r="K812" s="1612"/>
      <c r="L812" s="1612"/>
      <c r="M812" s="1612"/>
      <c r="N812" s="1612"/>
      <c r="O812" s="1612"/>
      <c r="P812" s="1612"/>
      <c r="Q812" s="1612"/>
      <c r="R812" s="1612"/>
      <c r="S812" s="1612"/>
      <c r="T812" s="1612"/>
      <c r="U812" s="1612"/>
      <c r="V812" s="1612"/>
      <c r="W812" s="1612"/>
      <c r="X812" s="1612"/>
      <c r="Y812" s="1612"/>
      <c r="Z812" s="1612"/>
    </row>
    <row r="813" spans="1:26" ht="15.75" customHeight="1">
      <c r="A813" s="1612"/>
      <c r="B813" s="1612"/>
      <c r="C813" s="1612"/>
      <c r="D813" s="1612"/>
      <c r="E813" s="1612"/>
      <c r="F813" s="1664"/>
      <c r="G813" s="1612"/>
      <c r="H813" s="1612"/>
      <c r="I813" s="1612"/>
      <c r="J813" s="1612"/>
      <c r="K813" s="1612"/>
      <c r="L813" s="1612"/>
      <c r="M813" s="1612"/>
      <c r="N813" s="1612"/>
      <c r="O813" s="1612"/>
      <c r="P813" s="1612"/>
      <c r="Q813" s="1612"/>
      <c r="R813" s="1612"/>
      <c r="S813" s="1612"/>
      <c r="T813" s="1612"/>
      <c r="U813" s="1612"/>
      <c r="V813" s="1612"/>
      <c r="W813" s="1612"/>
      <c r="X813" s="1612"/>
      <c r="Y813" s="1612"/>
      <c r="Z813" s="1612"/>
    </row>
    <row r="814" spans="1:26" ht="15.75" customHeight="1">
      <c r="A814" s="1612"/>
      <c r="B814" s="1612"/>
      <c r="C814" s="1612"/>
      <c r="D814" s="1612"/>
      <c r="E814" s="1612"/>
      <c r="F814" s="1664"/>
      <c r="G814" s="1612"/>
      <c r="H814" s="1612"/>
      <c r="I814" s="1612"/>
      <c r="J814" s="1612"/>
      <c r="K814" s="1612"/>
      <c r="L814" s="1612"/>
      <c r="M814" s="1612"/>
      <c r="N814" s="1612"/>
      <c r="O814" s="1612"/>
      <c r="P814" s="1612"/>
      <c r="Q814" s="1612"/>
      <c r="R814" s="1612"/>
      <c r="S814" s="1612"/>
      <c r="T814" s="1612"/>
      <c r="U814" s="1612"/>
      <c r="V814" s="1612"/>
      <c r="W814" s="1612"/>
      <c r="X814" s="1612"/>
      <c r="Y814" s="1612"/>
      <c r="Z814" s="1612"/>
    </row>
    <row r="815" spans="1:26" ht="15.75" customHeight="1">
      <c r="A815" s="1612"/>
      <c r="B815" s="1612"/>
      <c r="C815" s="1612"/>
      <c r="D815" s="1612"/>
      <c r="E815" s="1612"/>
      <c r="F815" s="1664"/>
      <c r="G815" s="1612"/>
      <c r="H815" s="1612"/>
      <c r="I815" s="1612"/>
      <c r="J815" s="1612"/>
      <c r="K815" s="1612"/>
      <c r="L815" s="1612"/>
      <c r="M815" s="1612"/>
      <c r="N815" s="1612"/>
      <c r="O815" s="1612"/>
      <c r="P815" s="1612"/>
      <c r="Q815" s="1612"/>
      <c r="R815" s="1612"/>
      <c r="S815" s="1612"/>
      <c r="T815" s="1612"/>
      <c r="U815" s="1612"/>
      <c r="V815" s="1612"/>
      <c r="W815" s="1612"/>
      <c r="X815" s="1612"/>
      <c r="Y815" s="1612"/>
      <c r="Z815" s="1612"/>
    </row>
    <row r="816" spans="1:26" ht="15.75" customHeight="1">
      <c r="A816" s="1612"/>
      <c r="B816" s="1612"/>
      <c r="C816" s="1612"/>
      <c r="D816" s="1612"/>
      <c r="E816" s="1612"/>
      <c r="F816" s="1664"/>
      <c r="G816" s="1612"/>
      <c r="H816" s="1612"/>
      <c r="I816" s="1612"/>
      <c r="J816" s="1612"/>
      <c r="K816" s="1612"/>
      <c r="L816" s="1612"/>
      <c r="M816" s="1612"/>
      <c r="N816" s="1612"/>
      <c r="O816" s="1612"/>
      <c r="P816" s="1612"/>
      <c r="Q816" s="1612"/>
      <c r="R816" s="1612"/>
      <c r="S816" s="1612"/>
      <c r="T816" s="1612"/>
      <c r="U816" s="1612"/>
      <c r="V816" s="1612"/>
      <c r="W816" s="1612"/>
      <c r="X816" s="1612"/>
      <c r="Y816" s="1612"/>
      <c r="Z816" s="1612"/>
    </row>
    <row r="817" spans="1:26" ht="15.75" customHeight="1">
      <c r="A817" s="1612"/>
      <c r="B817" s="1612"/>
      <c r="C817" s="1612"/>
      <c r="D817" s="1612"/>
      <c r="E817" s="1612"/>
      <c r="F817" s="1664"/>
      <c r="G817" s="1612"/>
      <c r="H817" s="1612"/>
      <c r="I817" s="1612"/>
      <c r="J817" s="1612"/>
      <c r="K817" s="1612"/>
      <c r="L817" s="1612"/>
      <c r="M817" s="1612"/>
      <c r="N817" s="1612"/>
      <c r="O817" s="1612"/>
      <c r="P817" s="1612"/>
      <c r="Q817" s="1612"/>
      <c r="R817" s="1612"/>
      <c r="S817" s="1612"/>
      <c r="T817" s="1612"/>
      <c r="U817" s="1612"/>
      <c r="V817" s="1612"/>
      <c r="W817" s="1612"/>
      <c r="X817" s="1612"/>
      <c r="Y817" s="1612"/>
      <c r="Z817" s="1612"/>
    </row>
    <row r="818" spans="1:26" ht="15.75" customHeight="1">
      <c r="A818" s="1612"/>
      <c r="B818" s="1612"/>
      <c r="C818" s="1612"/>
      <c r="D818" s="1612"/>
      <c r="E818" s="1612"/>
      <c r="F818" s="1664"/>
      <c r="G818" s="1612"/>
      <c r="H818" s="1612"/>
      <c r="I818" s="1612"/>
      <c r="J818" s="1612"/>
      <c r="K818" s="1612"/>
      <c r="L818" s="1612"/>
      <c r="M818" s="1612"/>
      <c r="N818" s="1612"/>
      <c r="O818" s="1612"/>
      <c r="P818" s="1612"/>
      <c r="Q818" s="1612"/>
      <c r="R818" s="1612"/>
      <c r="S818" s="1612"/>
      <c r="T818" s="1612"/>
      <c r="U818" s="1612"/>
      <c r="V818" s="1612"/>
      <c r="W818" s="1612"/>
      <c r="X818" s="1612"/>
      <c r="Y818" s="1612"/>
      <c r="Z818" s="1612"/>
    </row>
    <row r="819" spans="1:26" ht="15.75" customHeight="1">
      <c r="A819" s="1612"/>
      <c r="B819" s="1612"/>
      <c r="C819" s="1612"/>
      <c r="D819" s="1612"/>
      <c r="E819" s="1612"/>
      <c r="F819" s="1664"/>
      <c r="G819" s="1612"/>
      <c r="H819" s="1612"/>
      <c r="I819" s="1612"/>
      <c r="J819" s="1612"/>
      <c r="K819" s="1612"/>
      <c r="L819" s="1612"/>
      <c r="M819" s="1612"/>
      <c r="N819" s="1612"/>
      <c r="O819" s="1612"/>
      <c r="P819" s="1612"/>
      <c r="Q819" s="1612"/>
      <c r="R819" s="1612"/>
      <c r="S819" s="1612"/>
      <c r="T819" s="1612"/>
      <c r="U819" s="1612"/>
      <c r="V819" s="1612"/>
      <c r="W819" s="1612"/>
      <c r="X819" s="1612"/>
      <c r="Y819" s="1612"/>
      <c r="Z819" s="1612"/>
    </row>
    <row r="820" spans="1:26" ht="15.75" customHeight="1">
      <c r="A820" s="1612"/>
      <c r="B820" s="1612"/>
      <c r="C820" s="1612"/>
      <c r="D820" s="1612"/>
      <c r="E820" s="1612"/>
      <c r="F820" s="1664"/>
      <c r="G820" s="1612"/>
      <c r="H820" s="1612"/>
      <c r="I820" s="1612"/>
      <c r="J820" s="1612"/>
      <c r="K820" s="1612"/>
      <c r="L820" s="1612"/>
      <c r="M820" s="1612"/>
      <c r="N820" s="1612"/>
      <c r="O820" s="1612"/>
      <c r="P820" s="1612"/>
      <c r="Q820" s="1612"/>
      <c r="R820" s="1612"/>
      <c r="S820" s="1612"/>
      <c r="T820" s="1612"/>
      <c r="U820" s="1612"/>
      <c r="V820" s="1612"/>
      <c r="W820" s="1612"/>
      <c r="X820" s="1612"/>
      <c r="Y820" s="1612"/>
      <c r="Z820" s="1612"/>
    </row>
    <row r="821" spans="1:26" ht="15.75" customHeight="1">
      <c r="A821" s="1612"/>
      <c r="B821" s="1612"/>
      <c r="C821" s="1612"/>
      <c r="D821" s="1612"/>
      <c r="E821" s="1612"/>
      <c r="F821" s="1664"/>
      <c r="G821" s="1612"/>
      <c r="H821" s="1612"/>
      <c r="I821" s="1612"/>
      <c r="J821" s="1612"/>
      <c r="K821" s="1612"/>
      <c r="L821" s="1612"/>
      <c r="M821" s="1612"/>
      <c r="N821" s="1612"/>
      <c r="O821" s="1612"/>
      <c r="P821" s="1612"/>
      <c r="Q821" s="1612"/>
      <c r="R821" s="1612"/>
      <c r="S821" s="1612"/>
      <c r="T821" s="1612"/>
      <c r="U821" s="1612"/>
      <c r="V821" s="1612"/>
      <c r="W821" s="1612"/>
      <c r="X821" s="1612"/>
      <c r="Y821" s="1612"/>
      <c r="Z821" s="1612"/>
    </row>
    <row r="822" spans="1:26" ht="15.75" customHeight="1">
      <c r="A822" s="1612"/>
      <c r="B822" s="1612"/>
      <c r="C822" s="1612"/>
      <c r="D822" s="1612"/>
      <c r="E822" s="1612"/>
      <c r="F822" s="1664"/>
      <c r="G822" s="1612"/>
      <c r="H822" s="1612"/>
      <c r="I822" s="1612"/>
      <c r="J822" s="1612"/>
      <c r="K822" s="1612"/>
      <c r="L822" s="1612"/>
      <c r="M822" s="1612"/>
      <c r="N822" s="1612"/>
      <c r="O822" s="1612"/>
      <c r="P822" s="1612"/>
      <c r="Q822" s="1612"/>
      <c r="R822" s="1612"/>
      <c r="S822" s="1612"/>
      <c r="T822" s="1612"/>
      <c r="U822" s="1612"/>
      <c r="V822" s="1612"/>
      <c r="W822" s="1612"/>
      <c r="X822" s="1612"/>
      <c r="Y822" s="1612"/>
      <c r="Z822" s="1612"/>
    </row>
    <row r="823" spans="1:26" ht="15.75" customHeight="1">
      <c r="A823" s="1612"/>
      <c r="B823" s="1612"/>
      <c r="C823" s="1612"/>
      <c r="D823" s="1612"/>
      <c r="E823" s="1612"/>
      <c r="F823" s="1664"/>
      <c r="G823" s="1612"/>
      <c r="H823" s="1612"/>
      <c r="I823" s="1612"/>
      <c r="J823" s="1612"/>
      <c r="K823" s="1612"/>
      <c r="L823" s="1612"/>
      <c r="M823" s="1612"/>
      <c r="N823" s="1612"/>
      <c r="O823" s="1612"/>
      <c r="P823" s="1612"/>
      <c r="Q823" s="1612"/>
      <c r="R823" s="1612"/>
      <c r="S823" s="1612"/>
      <c r="T823" s="1612"/>
      <c r="U823" s="1612"/>
      <c r="V823" s="1612"/>
      <c r="W823" s="1612"/>
      <c r="X823" s="1612"/>
      <c r="Y823" s="1612"/>
      <c r="Z823" s="1612"/>
    </row>
    <row r="824" spans="1:26" ht="15.75" customHeight="1">
      <c r="A824" s="1612"/>
      <c r="B824" s="1612"/>
      <c r="C824" s="1612"/>
      <c r="D824" s="1612"/>
      <c r="E824" s="1612"/>
      <c r="F824" s="1664"/>
      <c r="G824" s="1612"/>
      <c r="H824" s="1612"/>
      <c r="I824" s="1612"/>
      <c r="J824" s="1612"/>
      <c r="K824" s="1612"/>
      <c r="L824" s="1612"/>
      <c r="M824" s="1612"/>
      <c r="N824" s="1612"/>
      <c r="O824" s="1612"/>
      <c r="P824" s="1612"/>
      <c r="Q824" s="1612"/>
      <c r="R824" s="1612"/>
      <c r="S824" s="1612"/>
      <c r="T824" s="1612"/>
      <c r="U824" s="1612"/>
      <c r="V824" s="1612"/>
      <c r="W824" s="1612"/>
      <c r="X824" s="1612"/>
      <c r="Y824" s="1612"/>
      <c r="Z824" s="1612"/>
    </row>
    <row r="825" spans="1:26" ht="15.75" customHeight="1">
      <c r="A825" s="1612"/>
      <c r="B825" s="1612"/>
      <c r="C825" s="1612"/>
      <c r="D825" s="1612"/>
      <c r="E825" s="1612"/>
      <c r="F825" s="1664"/>
      <c r="G825" s="1612"/>
      <c r="H825" s="1612"/>
      <c r="I825" s="1612"/>
      <c r="J825" s="1612"/>
      <c r="K825" s="1612"/>
      <c r="L825" s="1612"/>
      <c r="M825" s="1612"/>
      <c r="N825" s="1612"/>
      <c r="O825" s="1612"/>
      <c r="P825" s="1612"/>
      <c r="Q825" s="1612"/>
      <c r="R825" s="1612"/>
      <c r="S825" s="1612"/>
      <c r="T825" s="1612"/>
      <c r="U825" s="1612"/>
      <c r="V825" s="1612"/>
      <c r="W825" s="1612"/>
      <c r="X825" s="1612"/>
      <c r="Y825" s="1612"/>
      <c r="Z825" s="1612"/>
    </row>
    <row r="826" spans="1:26" ht="15.75" customHeight="1">
      <c r="A826" s="1612"/>
      <c r="B826" s="1612"/>
      <c r="C826" s="1612"/>
      <c r="D826" s="1612"/>
      <c r="E826" s="1612"/>
      <c r="F826" s="1664"/>
      <c r="G826" s="1612"/>
      <c r="H826" s="1612"/>
      <c r="I826" s="1612"/>
      <c r="J826" s="1612"/>
      <c r="K826" s="1612"/>
      <c r="L826" s="1612"/>
      <c r="M826" s="1612"/>
      <c r="N826" s="1612"/>
      <c r="O826" s="1612"/>
      <c r="P826" s="1612"/>
      <c r="Q826" s="1612"/>
      <c r="R826" s="1612"/>
      <c r="S826" s="1612"/>
      <c r="T826" s="1612"/>
      <c r="U826" s="1612"/>
      <c r="V826" s="1612"/>
      <c r="W826" s="1612"/>
      <c r="X826" s="1612"/>
      <c r="Y826" s="1612"/>
      <c r="Z826" s="1612"/>
    </row>
    <row r="827" spans="1:26" ht="15.75" customHeight="1">
      <c r="A827" s="1612"/>
      <c r="B827" s="1612"/>
      <c r="C827" s="1612"/>
      <c r="D827" s="1612"/>
      <c r="E827" s="1612"/>
      <c r="F827" s="1664"/>
      <c r="G827" s="1612"/>
      <c r="H827" s="1612"/>
      <c r="I827" s="1612"/>
      <c r="J827" s="1612"/>
      <c r="K827" s="1612"/>
      <c r="L827" s="1612"/>
      <c r="M827" s="1612"/>
      <c r="N827" s="1612"/>
      <c r="O827" s="1612"/>
      <c r="P827" s="1612"/>
      <c r="Q827" s="1612"/>
      <c r="R827" s="1612"/>
      <c r="S827" s="1612"/>
      <c r="T827" s="1612"/>
      <c r="U827" s="1612"/>
      <c r="V827" s="1612"/>
      <c r="W827" s="1612"/>
      <c r="X827" s="1612"/>
      <c r="Y827" s="1612"/>
      <c r="Z827" s="1612"/>
    </row>
    <row r="828" spans="1:26" ht="15.75" customHeight="1">
      <c r="A828" s="1612"/>
      <c r="B828" s="1612"/>
      <c r="C828" s="1612"/>
      <c r="D828" s="1612"/>
      <c r="E828" s="1612"/>
      <c r="F828" s="1664"/>
      <c r="G828" s="1612"/>
      <c r="H828" s="1612"/>
      <c r="I828" s="1612"/>
      <c r="J828" s="1612"/>
      <c r="K828" s="1612"/>
      <c r="L828" s="1612"/>
      <c r="M828" s="1612"/>
      <c r="N828" s="1612"/>
      <c r="O828" s="1612"/>
      <c r="P828" s="1612"/>
      <c r="Q828" s="1612"/>
      <c r="R828" s="1612"/>
      <c r="S828" s="1612"/>
      <c r="T828" s="1612"/>
      <c r="U828" s="1612"/>
      <c r="V828" s="1612"/>
      <c r="W828" s="1612"/>
      <c r="X828" s="1612"/>
      <c r="Y828" s="1612"/>
      <c r="Z828" s="1612"/>
    </row>
    <row r="829" spans="1:26" ht="15.75" customHeight="1">
      <c r="A829" s="1612"/>
      <c r="B829" s="1612"/>
      <c r="C829" s="1612"/>
      <c r="D829" s="1612"/>
      <c r="E829" s="1612"/>
      <c r="F829" s="1664"/>
      <c r="G829" s="1612"/>
      <c r="H829" s="1612"/>
      <c r="I829" s="1612"/>
      <c r="J829" s="1612"/>
      <c r="K829" s="1612"/>
      <c r="L829" s="1612"/>
      <c r="M829" s="1612"/>
      <c r="N829" s="1612"/>
      <c r="O829" s="1612"/>
      <c r="P829" s="1612"/>
      <c r="Q829" s="1612"/>
      <c r="R829" s="1612"/>
      <c r="S829" s="1612"/>
      <c r="T829" s="1612"/>
      <c r="U829" s="1612"/>
      <c r="V829" s="1612"/>
      <c r="W829" s="1612"/>
      <c r="X829" s="1612"/>
      <c r="Y829" s="1612"/>
      <c r="Z829" s="1612"/>
    </row>
    <row r="830" spans="1:26" ht="15.75" customHeight="1">
      <c r="A830" s="1612"/>
      <c r="B830" s="1612"/>
      <c r="C830" s="1612"/>
      <c r="D830" s="1612"/>
      <c r="E830" s="1612"/>
      <c r="F830" s="1664"/>
      <c r="G830" s="1612"/>
      <c r="H830" s="1612"/>
      <c r="I830" s="1612"/>
      <c r="J830" s="1612"/>
      <c r="K830" s="1612"/>
      <c r="L830" s="1612"/>
      <c r="M830" s="1612"/>
      <c r="N830" s="1612"/>
      <c r="O830" s="1612"/>
      <c r="P830" s="1612"/>
      <c r="Q830" s="1612"/>
      <c r="R830" s="1612"/>
      <c r="S830" s="1612"/>
      <c r="T830" s="1612"/>
      <c r="U830" s="1612"/>
      <c r="V830" s="1612"/>
      <c r="W830" s="1612"/>
      <c r="X830" s="1612"/>
      <c r="Y830" s="1612"/>
      <c r="Z830" s="1612"/>
    </row>
    <row r="831" spans="1:26" ht="15.75" customHeight="1">
      <c r="A831" s="1612"/>
      <c r="B831" s="1612"/>
      <c r="C831" s="1612"/>
      <c r="D831" s="1612"/>
      <c r="E831" s="1612"/>
      <c r="F831" s="1664"/>
      <c r="G831" s="1612"/>
      <c r="H831" s="1612"/>
      <c r="I831" s="1612"/>
      <c r="J831" s="1612"/>
      <c r="K831" s="1612"/>
      <c r="L831" s="1612"/>
      <c r="M831" s="1612"/>
      <c r="N831" s="1612"/>
      <c r="O831" s="1612"/>
      <c r="P831" s="1612"/>
      <c r="Q831" s="1612"/>
      <c r="R831" s="1612"/>
      <c r="S831" s="1612"/>
      <c r="T831" s="1612"/>
      <c r="U831" s="1612"/>
      <c r="V831" s="1612"/>
      <c r="W831" s="1612"/>
      <c r="X831" s="1612"/>
      <c r="Y831" s="1612"/>
      <c r="Z831" s="1612"/>
    </row>
    <row r="832" spans="1:26" ht="15.75" customHeight="1">
      <c r="A832" s="1612"/>
      <c r="B832" s="1612"/>
      <c r="C832" s="1612"/>
      <c r="D832" s="1612"/>
      <c r="E832" s="1612"/>
      <c r="F832" s="1664"/>
      <c r="G832" s="1612"/>
      <c r="H832" s="1612"/>
      <c r="I832" s="1612"/>
      <c r="J832" s="1612"/>
      <c r="K832" s="1612"/>
      <c r="L832" s="1612"/>
      <c r="M832" s="1612"/>
      <c r="N832" s="1612"/>
      <c r="O832" s="1612"/>
      <c r="P832" s="1612"/>
      <c r="Q832" s="1612"/>
      <c r="R832" s="1612"/>
      <c r="S832" s="1612"/>
      <c r="T832" s="1612"/>
      <c r="U832" s="1612"/>
      <c r="V832" s="1612"/>
      <c r="W832" s="1612"/>
      <c r="X832" s="1612"/>
      <c r="Y832" s="1612"/>
      <c r="Z832" s="1612"/>
    </row>
    <row r="833" spans="1:26" ht="15.75" customHeight="1">
      <c r="A833" s="1612"/>
      <c r="B833" s="1612"/>
      <c r="C833" s="1612"/>
      <c r="D833" s="1612"/>
      <c r="E833" s="1612"/>
      <c r="F833" s="1664"/>
      <c r="G833" s="1612"/>
      <c r="H833" s="1612"/>
      <c r="I833" s="1612"/>
      <c r="J833" s="1612"/>
      <c r="K833" s="1612"/>
      <c r="L833" s="1612"/>
      <c r="M833" s="1612"/>
      <c r="N833" s="1612"/>
      <c r="O833" s="1612"/>
      <c r="P833" s="1612"/>
      <c r="Q833" s="1612"/>
      <c r="R833" s="1612"/>
      <c r="S833" s="1612"/>
      <c r="T833" s="1612"/>
      <c r="U833" s="1612"/>
      <c r="V833" s="1612"/>
      <c r="W833" s="1612"/>
      <c r="X833" s="1612"/>
      <c r="Y833" s="1612"/>
      <c r="Z833" s="1612"/>
    </row>
    <row r="834" spans="1:26" ht="15.75" customHeight="1">
      <c r="A834" s="1612"/>
      <c r="B834" s="1612"/>
      <c r="C834" s="1612"/>
      <c r="D834" s="1612"/>
      <c r="E834" s="1612"/>
      <c r="F834" s="1664"/>
      <c r="G834" s="1612"/>
      <c r="H834" s="1612"/>
      <c r="I834" s="1612"/>
      <c r="J834" s="1612"/>
      <c r="K834" s="1612"/>
      <c r="L834" s="1612"/>
      <c r="M834" s="1612"/>
      <c r="N834" s="1612"/>
      <c r="O834" s="1612"/>
      <c r="P834" s="1612"/>
      <c r="Q834" s="1612"/>
      <c r="R834" s="1612"/>
      <c r="S834" s="1612"/>
      <c r="T834" s="1612"/>
      <c r="U834" s="1612"/>
      <c r="V834" s="1612"/>
      <c r="W834" s="1612"/>
      <c r="X834" s="1612"/>
      <c r="Y834" s="1612"/>
      <c r="Z834" s="1612"/>
    </row>
    <row r="835" spans="1:26" ht="15.75" customHeight="1">
      <c r="A835" s="1612"/>
      <c r="B835" s="1612"/>
      <c r="C835" s="1612"/>
      <c r="D835" s="1612"/>
      <c r="E835" s="1612"/>
      <c r="F835" s="1664"/>
      <c r="G835" s="1612"/>
      <c r="H835" s="1612"/>
      <c r="I835" s="1612"/>
      <c r="J835" s="1612"/>
      <c r="K835" s="1612"/>
      <c r="L835" s="1612"/>
      <c r="M835" s="1612"/>
      <c r="N835" s="1612"/>
      <c r="O835" s="1612"/>
      <c r="P835" s="1612"/>
      <c r="Q835" s="1612"/>
      <c r="R835" s="1612"/>
      <c r="S835" s="1612"/>
      <c r="T835" s="1612"/>
      <c r="U835" s="1612"/>
      <c r="V835" s="1612"/>
      <c r="W835" s="1612"/>
      <c r="X835" s="1612"/>
      <c r="Y835" s="1612"/>
      <c r="Z835" s="1612"/>
    </row>
    <row r="836" spans="1:26" ht="15.75" customHeight="1">
      <c r="A836" s="1612"/>
      <c r="B836" s="1612"/>
      <c r="C836" s="1612"/>
      <c r="D836" s="1612"/>
      <c r="E836" s="1612"/>
      <c r="F836" s="1664"/>
      <c r="G836" s="1612"/>
      <c r="H836" s="1612"/>
      <c r="I836" s="1612"/>
      <c r="J836" s="1612"/>
      <c r="K836" s="1612"/>
      <c r="L836" s="1612"/>
      <c r="M836" s="1612"/>
      <c r="N836" s="1612"/>
      <c r="O836" s="1612"/>
      <c r="P836" s="1612"/>
      <c r="Q836" s="1612"/>
      <c r="R836" s="1612"/>
      <c r="S836" s="1612"/>
      <c r="T836" s="1612"/>
      <c r="U836" s="1612"/>
      <c r="V836" s="1612"/>
      <c r="W836" s="1612"/>
      <c r="X836" s="1612"/>
      <c r="Y836" s="1612"/>
      <c r="Z836" s="1612"/>
    </row>
    <row r="837" spans="1:26" ht="15.75" customHeight="1">
      <c r="A837" s="1612"/>
      <c r="B837" s="1612"/>
      <c r="C837" s="1612"/>
      <c r="D837" s="1612"/>
      <c r="E837" s="1612"/>
      <c r="F837" s="1664"/>
      <c r="G837" s="1612"/>
      <c r="H837" s="1612"/>
      <c r="I837" s="1612"/>
      <c r="J837" s="1612"/>
      <c r="K837" s="1612"/>
      <c r="L837" s="1612"/>
      <c r="M837" s="1612"/>
      <c r="N837" s="1612"/>
      <c r="O837" s="1612"/>
      <c r="P837" s="1612"/>
      <c r="Q837" s="1612"/>
      <c r="R837" s="1612"/>
      <c r="S837" s="1612"/>
      <c r="T837" s="1612"/>
      <c r="U837" s="1612"/>
      <c r="V837" s="1612"/>
      <c r="W837" s="1612"/>
      <c r="X837" s="1612"/>
      <c r="Y837" s="1612"/>
      <c r="Z837" s="1612"/>
    </row>
    <row r="838" spans="1:26" ht="15.75" customHeight="1">
      <c r="A838" s="1612"/>
      <c r="B838" s="1612"/>
      <c r="C838" s="1612"/>
      <c r="D838" s="1612"/>
      <c r="E838" s="1612"/>
      <c r="F838" s="1664"/>
      <c r="G838" s="1612"/>
      <c r="H838" s="1612"/>
      <c r="I838" s="1612"/>
      <c r="J838" s="1612"/>
      <c r="K838" s="1612"/>
      <c r="L838" s="1612"/>
      <c r="M838" s="1612"/>
      <c r="N838" s="1612"/>
      <c r="O838" s="1612"/>
      <c r="P838" s="1612"/>
      <c r="Q838" s="1612"/>
      <c r="R838" s="1612"/>
      <c r="S838" s="1612"/>
      <c r="T838" s="1612"/>
      <c r="U838" s="1612"/>
      <c r="V838" s="1612"/>
      <c r="W838" s="1612"/>
      <c r="X838" s="1612"/>
      <c r="Y838" s="1612"/>
      <c r="Z838" s="1612"/>
    </row>
    <row r="839" spans="1:26" ht="15.75" customHeight="1">
      <c r="A839" s="1612"/>
      <c r="B839" s="1612"/>
      <c r="C839" s="1612"/>
      <c r="D839" s="1612"/>
      <c r="E839" s="1612"/>
      <c r="F839" s="1664"/>
      <c r="G839" s="1612"/>
      <c r="H839" s="1612"/>
      <c r="I839" s="1612"/>
      <c r="J839" s="1612"/>
      <c r="K839" s="1612"/>
      <c r="L839" s="1612"/>
      <c r="M839" s="1612"/>
      <c r="N839" s="1612"/>
      <c r="O839" s="1612"/>
      <c r="P839" s="1612"/>
      <c r="Q839" s="1612"/>
      <c r="R839" s="1612"/>
      <c r="S839" s="1612"/>
      <c r="T839" s="1612"/>
      <c r="U839" s="1612"/>
      <c r="V839" s="1612"/>
      <c r="W839" s="1612"/>
      <c r="X839" s="1612"/>
      <c r="Y839" s="1612"/>
      <c r="Z839" s="1612"/>
    </row>
    <row r="840" spans="1:26" ht="15.75" customHeight="1">
      <c r="A840" s="1612"/>
      <c r="B840" s="1612"/>
      <c r="C840" s="1612"/>
      <c r="D840" s="1612"/>
      <c r="E840" s="1612"/>
      <c r="F840" s="1664"/>
      <c r="G840" s="1612"/>
      <c r="H840" s="1612"/>
      <c r="I840" s="1612"/>
      <c r="J840" s="1612"/>
      <c r="K840" s="1612"/>
      <c r="L840" s="1612"/>
      <c r="M840" s="1612"/>
      <c r="N840" s="1612"/>
      <c r="O840" s="1612"/>
      <c r="P840" s="1612"/>
      <c r="Q840" s="1612"/>
      <c r="R840" s="1612"/>
      <c r="S840" s="1612"/>
      <c r="T840" s="1612"/>
      <c r="U840" s="1612"/>
      <c r="V840" s="1612"/>
      <c r="W840" s="1612"/>
      <c r="X840" s="1612"/>
      <c r="Y840" s="1612"/>
      <c r="Z840" s="1612"/>
    </row>
    <row r="841" spans="1:26" ht="15.75" customHeight="1">
      <c r="A841" s="1612"/>
      <c r="B841" s="1612"/>
      <c r="C841" s="1612"/>
      <c r="D841" s="1612"/>
      <c r="E841" s="1612"/>
      <c r="F841" s="1664"/>
      <c r="G841" s="1612"/>
      <c r="H841" s="1612"/>
      <c r="I841" s="1612"/>
      <c r="J841" s="1612"/>
      <c r="K841" s="1612"/>
      <c r="L841" s="1612"/>
      <c r="M841" s="1612"/>
      <c r="N841" s="1612"/>
      <c r="O841" s="1612"/>
      <c r="P841" s="1612"/>
      <c r="Q841" s="1612"/>
      <c r="R841" s="1612"/>
      <c r="S841" s="1612"/>
      <c r="T841" s="1612"/>
      <c r="U841" s="1612"/>
      <c r="V841" s="1612"/>
      <c r="W841" s="1612"/>
      <c r="X841" s="1612"/>
      <c r="Y841" s="1612"/>
      <c r="Z841" s="1612"/>
    </row>
    <row r="842" spans="1:26" ht="15.75" customHeight="1">
      <c r="A842" s="1612"/>
      <c r="B842" s="1612"/>
      <c r="C842" s="1612"/>
      <c r="D842" s="1612"/>
      <c r="E842" s="1612"/>
      <c r="F842" s="1664"/>
      <c r="G842" s="1612"/>
      <c r="H842" s="1612"/>
      <c r="I842" s="1612"/>
      <c r="J842" s="1612"/>
      <c r="K842" s="1612"/>
      <c r="L842" s="1612"/>
      <c r="M842" s="1612"/>
      <c r="N842" s="1612"/>
      <c r="O842" s="1612"/>
      <c r="P842" s="1612"/>
      <c r="Q842" s="1612"/>
      <c r="R842" s="1612"/>
      <c r="S842" s="1612"/>
      <c r="T842" s="1612"/>
      <c r="U842" s="1612"/>
      <c r="V842" s="1612"/>
      <c r="W842" s="1612"/>
      <c r="X842" s="1612"/>
      <c r="Y842" s="1612"/>
      <c r="Z842" s="1612"/>
    </row>
    <row r="843" spans="1:26" ht="15.75" customHeight="1">
      <c r="A843" s="1612"/>
      <c r="B843" s="1612"/>
      <c r="C843" s="1612"/>
      <c r="D843" s="1612"/>
      <c r="E843" s="1612"/>
      <c r="F843" s="1664"/>
      <c r="G843" s="1612"/>
      <c r="H843" s="1612"/>
      <c r="I843" s="1612"/>
      <c r="J843" s="1612"/>
      <c r="K843" s="1612"/>
      <c r="L843" s="1612"/>
      <c r="M843" s="1612"/>
      <c r="N843" s="1612"/>
      <c r="O843" s="1612"/>
      <c r="P843" s="1612"/>
      <c r="Q843" s="1612"/>
      <c r="R843" s="1612"/>
      <c r="S843" s="1612"/>
      <c r="T843" s="1612"/>
      <c r="U843" s="1612"/>
      <c r="V843" s="1612"/>
      <c r="W843" s="1612"/>
      <c r="X843" s="1612"/>
      <c r="Y843" s="1612"/>
      <c r="Z843" s="1612"/>
    </row>
    <row r="844" spans="1:26" ht="15.75" customHeight="1">
      <c r="A844" s="1612"/>
      <c r="B844" s="1612"/>
      <c r="C844" s="1612"/>
      <c r="D844" s="1612"/>
      <c r="E844" s="1612"/>
      <c r="F844" s="1664"/>
      <c r="G844" s="1612"/>
      <c r="H844" s="1612"/>
      <c r="I844" s="1612"/>
      <c r="J844" s="1612"/>
      <c r="K844" s="1612"/>
      <c r="L844" s="1612"/>
      <c r="M844" s="1612"/>
      <c r="N844" s="1612"/>
      <c r="O844" s="1612"/>
      <c r="P844" s="1612"/>
      <c r="Q844" s="1612"/>
      <c r="R844" s="1612"/>
      <c r="S844" s="1612"/>
      <c r="T844" s="1612"/>
      <c r="U844" s="1612"/>
      <c r="V844" s="1612"/>
      <c r="W844" s="1612"/>
      <c r="X844" s="1612"/>
      <c r="Y844" s="1612"/>
      <c r="Z844" s="1612"/>
    </row>
    <row r="845" spans="1:26" ht="15.75" customHeight="1">
      <c r="A845" s="1612"/>
      <c r="B845" s="1612"/>
      <c r="C845" s="1612"/>
      <c r="D845" s="1612"/>
      <c r="E845" s="1612"/>
      <c r="F845" s="1664"/>
      <c r="G845" s="1612"/>
      <c r="H845" s="1612"/>
      <c r="I845" s="1612"/>
      <c r="J845" s="1612"/>
      <c r="K845" s="1612"/>
      <c r="L845" s="1612"/>
      <c r="M845" s="1612"/>
      <c r="N845" s="1612"/>
      <c r="O845" s="1612"/>
      <c r="P845" s="1612"/>
      <c r="Q845" s="1612"/>
      <c r="R845" s="1612"/>
      <c r="S845" s="1612"/>
      <c r="T845" s="1612"/>
      <c r="U845" s="1612"/>
      <c r="V845" s="1612"/>
      <c r="W845" s="1612"/>
      <c r="X845" s="1612"/>
      <c r="Y845" s="1612"/>
      <c r="Z845" s="1612"/>
    </row>
    <row r="846" spans="1:26" ht="15.75" customHeight="1">
      <c r="A846" s="1612"/>
      <c r="B846" s="1612"/>
      <c r="C846" s="1612"/>
      <c r="D846" s="1612"/>
      <c r="E846" s="1612"/>
      <c r="F846" s="1664"/>
      <c r="G846" s="1612"/>
      <c r="H846" s="1612"/>
      <c r="I846" s="1612"/>
      <c r="J846" s="1612"/>
      <c r="K846" s="1612"/>
      <c r="L846" s="1612"/>
      <c r="M846" s="1612"/>
      <c r="N846" s="1612"/>
      <c r="O846" s="1612"/>
      <c r="P846" s="1612"/>
      <c r="Q846" s="1612"/>
      <c r="R846" s="1612"/>
      <c r="S846" s="1612"/>
      <c r="T846" s="1612"/>
      <c r="U846" s="1612"/>
      <c r="V846" s="1612"/>
      <c r="W846" s="1612"/>
      <c r="X846" s="1612"/>
      <c r="Y846" s="1612"/>
      <c r="Z846" s="1612"/>
    </row>
    <row r="847" spans="1:26" ht="15.75" customHeight="1">
      <c r="A847" s="1612"/>
      <c r="B847" s="1612"/>
      <c r="C847" s="1612"/>
      <c r="D847" s="1612"/>
      <c r="E847" s="1612"/>
      <c r="F847" s="1664"/>
      <c r="G847" s="1612"/>
      <c r="H847" s="1612"/>
      <c r="I847" s="1612"/>
      <c r="J847" s="1612"/>
      <c r="K847" s="1612"/>
      <c r="L847" s="1612"/>
      <c r="M847" s="1612"/>
      <c r="N847" s="1612"/>
      <c r="O847" s="1612"/>
      <c r="P847" s="1612"/>
      <c r="Q847" s="1612"/>
      <c r="R847" s="1612"/>
      <c r="S847" s="1612"/>
      <c r="T847" s="1612"/>
      <c r="U847" s="1612"/>
      <c r="V847" s="1612"/>
      <c r="W847" s="1612"/>
      <c r="X847" s="1612"/>
      <c r="Y847" s="1612"/>
      <c r="Z847" s="1612"/>
    </row>
    <row r="848" spans="1:26" ht="15.75" customHeight="1">
      <c r="A848" s="1612"/>
      <c r="B848" s="1612"/>
      <c r="C848" s="1612"/>
      <c r="D848" s="1612"/>
      <c r="E848" s="1612"/>
      <c r="F848" s="1664"/>
      <c r="G848" s="1612"/>
      <c r="H848" s="1612"/>
      <c r="I848" s="1612"/>
      <c r="J848" s="1612"/>
      <c r="K848" s="1612"/>
      <c r="L848" s="1612"/>
      <c r="M848" s="1612"/>
      <c r="N848" s="1612"/>
      <c r="O848" s="1612"/>
      <c r="P848" s="1612"/>
      <c r="Q848" s="1612"/>
      <c r="R848" s="1612"/>
      <c r="S848" s="1612"/>
      <c r="T848" s="1612"/>
      <c r="U848" s="1612"/>
      <c r="V848" s="1612"/>
      <c r="W848" s="1612"/>
      <c r="X848" s="1612"/>
      <c r="Y848" s="1612"/>
      <c r="Z848" s="1612"/>
    </row>
    <row r="849" spans="1:26" ht="15.75" customHeight="1">
      <c r="A849" s="1612"/>
      <c r="B849" s="1612"/>
      <c r="C849" s="1612"/>
      <c r="D849" s="1612"/>
      <c r="E849" s="1612"/>
      <c r="F849" s="1664"/>
      <c r="G849" s="1612"/>
      <c r="H849" s="1612"/>
      <c r="I849" s="1612"/>
      <c r="J849" s="1612"/>
      <c r="K849" s="1612"/>
      <c r="L849" s="1612"/>
      <c r="M849" s="1612"/>
      <c r="N849" s="1612"/>
      <c r="O849" s="1612"/>
      <c r="P849" s="1612"/>
      <c r="Q849" s="1612"/>
      <c r="R849" s="1612"/>
      <c r="S849" s="1612"/>
      <c r="T849" s="1612"/>
      <c r="U849" s="1612"/>
      <c r="V849" s="1612"/>
      <c r="W849" s="1612"/>
      <c r="X849" s="1612"/>
      <c r="Y849" s="1612"/>
      <c r="Z849" s="1612"/>
    </row>
    <row r="850" spans="1:26" ht="15.75" customHeight="1">
      <c r="A850" s="1612"/>
      <c r="B850" s="1612"/>
      <c r="C850" s="1612"/>
      <c r="D850" s="1612"/>
      <c r="E850" s="1612"/>
      <c r="F850" s="1664"/>
      <c r="G850" s="1612"/>
      <c r="H850" s="1612"/>
      <c r="I850" s="1612"/>
      <c r="J850" s="1612"/>
      <c r="K850" s="1612"/>
      <c r="L850" s="1612"/>
      <c r="M850" s="1612"/>
      <c r="N850" s="1612"/>
      <c r="O850" s="1612"/>
      <c r="P850" s="1612"/>
      <c r="Q850" s="1612"/>
      <c r="R850" s="1612"/>
      <c r="S850" s="1612"/>
      <c r="T850" s="1612"/>
      <c r="U850" s="1612"/>
      <c r="V850" s="1612"/>
      <c r="W850" s="1612"/>
      <c r="X850" s="1612"/>
      <c r="Y850" s="1612"/>
      <c r="Z850" s="1612"/>
    </row>
    <row r="851" spans="1:26" ht="15.75" customHeight="1">
      <c r="A851" s="1612"/>
      <c r="B851" s="1612"/>
      <c r="C851" s="1612"/>
      <c r="D851" s="1612"/>
      <c r="E851" s="1612"/>
      <c r="F851" s="1664"/>
      <c r="G851" s="1612"/>
      <c r="H851" s="1612"/>
      <c r="I851" s="1612"/>
      <c r="J851" s="1612"/>
      <c r="K851" s="1612"/>
      <c r="L851" s="1612"/>
      <c r="M851" s="1612"/>
      <c r="N851" s="1612"/>
      <c r="O851" s="1612"/>
      <c r="P851" s="1612"/>
      <c r="Q851" s="1612"/>
      <c r="R851" s="1612"/>
      <c r="S851" s="1612"/>
      <c r="T851" s="1612"/>
      <c r="U851" s="1612"/>
      <c r="V851" s="1612"/>
      <c r="W851" s="1612"/>
      <c r="X851" s="1612"/>
      <c r="Y851" s="1612"/>
      <c r="Z851" s="1612"/>
    </row>
    <row r="852" spans="1:26" ht="15.75" customHeight="1">
      <c r="A852" s="1612"/>
      <c r="B852" s="1612"/>
      <c r="C852" s="1612"/>
      <c r="D852" s="1612"/>
      <c r="E852" s="1612"/>
      <c r="F852" s="1664"/>
      <c r="G852" s="1612"/>
      <c r="H852" s="1612"/>
      <c r="I852" s="1612"/>
      <c r="J852" s="1612"/>
      <c r="K852" s="1612"/>
      <c r="L852" s="1612"/>
      <c r="M852" s="1612"/>
      <c r="N852" s="1612"/>
      <c r="O852" s="1612"/>
      <c r="P852" s="1612"/>
      <c r="Q852" s="1612"/>
      <c r="R852" s="1612"/>
      <c r="S852" s="1612"/>
      <c r="T852" s="1612"/>
      <c r="U852" s="1612"/>
      <c r="V852" s="1612"/>
      <c r="W852" s="1612"/>
      <c r="X852" s="1612"/>
      <c r="Y852" s="1612"/>
      <c r="Z852" s="1612"/>
    </row>
    <row r="853" spans="1:26" ht="15.75" customHeight="1">
      <c r="A853" s="1612"/>
      <c r="B853" s="1612"/>
      <c r="C853" s="1612"/>
      <c r="D853" s="1612"/>
      <c r="E853" s="1612"/>
      <c r="F853" s="1664"/>
      <c r="G853" s="1612"/>
      <c r="H853" s="1612"/>
      <c r="I853" s="1612"/>
      <c r="J853" s="1612"/>
      <c r="K853" s="1612"/>
      <c r="L853" s="1612"/>
      <c r="M853" s="1612"/>
      <c r="N853" s="1612"/>
      <c r="O853" s="1612"/>
      <c r="P853" s="1612"/>
      <c r="Q853" s="1612"/>
      <c r="R853" s="1612"/>
      <c r="S853" s="1612"/>
      <c r="T853" s="1612"/>
      <c r="U853" s="1612"/>
      <c r="V853" s="1612"/>
      <c r="W853" s="1612"/>
      <c r="X853" s="1612"/>
      <c r="Y853" s="1612"/>
      <c r="Z853" s="1612"/>
    </row>
    <row r="854" spans="1:26" ht="15.75" customHeight="1">
      <c r="A854" s="1612"/>
      <c r="B854" s="1612"/>
      <c r="C854" s="1612"/>
      <c r="D854" s="1612"/>
      <c r="E854" s="1612"/>
      <c r="F854" s="1664"/>
      <c r="G854" s="1612"/>
      <c r="H854" s="1612"/>
      <c r="I854" s="1612"/>
      <c r="J854" s="1612"/>
      <c r="K854" s="1612"/>
      <c r="L854" s="1612"/>
      <c r="M854" s="1612"/>
      <c r="N854" s="1612"/>
      <c r="O854" s="1612"/>
      <c r="P854" s="1612"/>
      <c r="Q854" s="1612"/>
      <c r="R854" s="1612"/>
      <c r="S854" s="1612"/>
      <c r="T854" s="1612"/>
      <c r="U854" s="1612"/>
      <c r="V854" s="1612"/>
      <c r="W854" s="1612"/>
      <c r="X854" s="1612"/>
      <c r="Y854" s="1612"/>
      <c r="Z854" s="1612"/>
    </row>
    <row r="855" spans="1:26" ht="15.75" customHeight="1">
      <c r="A855" s="1612"/>
      <c r="B855" s="1612"/>
      <c r="C855" s="1612"/>
      <c r="D855" s="1612"/>
      <c r="E855" s="1612"/>
      <c r="F855" s="1664"/>
      <c r="G855" s="1612"/>
      <c r="H855" s="1612"/>
      <c r="I855" s="1612"/>
      <c r="J855" s="1612"/>
      <c r="K855" s="1612"/>
      <c r="L855" s="1612"/>
      <c r="M855" s="1612"/>
      <c r="N855" s="1612"/>
      <c r="O855" s="1612"/>
      <c r="P855" s="1612"/>
      <c r="Q855" s="1612"/>
      <c r="R855" s="1612"/>
      <c r="S855" s="1612"/>
      <c r="T855" s="1612"/>
      <c r="U855" s="1612"/>
      <c r="V855" s="1612"/>
      <c r="W855" s="1612"/>
      <c r="X855" s="1612"/>
      <c r="Y855" s="1612"/>
      <c r="Z855" s="1612"/>
    </row>
    <row r="856" spans="1:26" ht="15.75" customHeight="1">
      <c r="A856" s="1612"/>
      <c r="B856" s="1612"/>
      <c r="C856" s="1612"/>
      <c r="D856" s="1612"/>
      <c r="E856" s="1612"/>
      <c r="F856" s="1664"/>
      <c r="G856" s="1612"/>
      <c r="H856" s="1612"/>
      <c r="I856" s="1612"/>
      <c r="J856" s="1612"/>
      <c r="K856" s="1612"/>
      <c r="L856" s="1612"/>
      <c r="M856" s="1612"/>
      <c r="N856" s="1612"/>
      <c r="O856" s="1612"/>
      <c r="P856" s="1612"/>
      <c r="Q856" s="1612"/>
      <c r="R856" s="1612"/>
      <c r="S856" s="1612"/>
      <c r="T856" s="1612"/>
      <c r="U856" s="1612"/>
      <c r="V856" s="1612"/>
      <c r="W856" s="1612"/>
      <c r="X856" s="1612"/>
      <c r="Y856" s="1612"/>
      <c r="Z856" s="1612"/>
    </row>
    <row r="857" spans="1:26" ht="15.75" customHeight="1">
      <c r="A857" s="1612"/>
      <c r="B857" s="1612"/>
      <c r="C857" s="1612"/>
      <c r="D857" s="1612"/>
      <c r="E857" s="1612"/>
      <c r="F857" s="1664"/>
      <c r="G857" s="1612"/>
      <c r="H857" s="1612"/>
      <c r="I857" s="1612"/>
      <c r="J857" s="1612"/>
      <c r="K857" s="1612"/>
      <c r="L857" s="1612"/>
      <c r="M857" s="1612"/>
      <c r="N857" s="1612"/>
      <c r="O857" s="1612"/>
      <c r="P857" s="1612"/>
      <c r="Q857" s="1612"/>
      <c r="R857" s="1612"/>
      <c r="S857" s="1612"/>
      <c r="T857" s="1612"/>
      <c r="U857" s="1612"/>
      <c r="V857" s="1612"/>
      <c r="W857" s="1612"/>
      <c r="X857" s="1612"/>
      <c r="Y857" s="1612"/>
      <c r="Z857" s="1612"/>
    </row>
    <row r="858" spans="1:26" ht="15.75" customHeight="1">
      <c r="A858" s="1612"/>
      <c r="B858" s="1612"/>
      <c r="C858" s="1612"/>
      <c r="D858" s="1612"/>
      <c r="E858" s="1612"/>
      <c r="F858" s="1664"/>
      <c r="G858" s="1612"/>
      <c r="H858" s="1612"/>
      <c r="I858" s="1612"/>
      <c r="J858" s="1612"/>
      <c r="K858" s="1612"/>
      <c r="L858" s="1612"/>
      <c r="M858" s="1612"/>
      <c r="N858" s="1612"/>
      <c r="O858" s="1612"/>
      <c r="P858" s="1612"/>
      <c r="Q858" s="1612"/>
      <c r="R858" s="1612"/>
      <c r="S858" s="1612"/>
      <c r="T858" s="1612"/>
      <c r="U858" s="1612"/>
      <c r="V858" s="1612"/>
      <c r="W858" s="1612"/>
      <c r="X858" s="1612"/>
      <c r="Y858" s="1612"/>
      <c r="Z858" s="1612"/>
    </row>
    <row r="859" spans="1:26" ht="15.75" customHeight="1">
      <c r="A859" s="1612"/>
      <c r="B859" s="1612"/>
      <c r="C859" s="1612"/>
      <c r="D859" s="1612"/>
      <c r="E859" s="1612"/>
      <c r="F859" s="1664"/>
      <c r="G859" s="1612"/>
      <c r="H859" s="1612"/>
      <c r="I859" s="1612"/>
      <c r="J859" s="1612"/>
      <c r="K859" s="1612"/>
      <c r="L859" s="1612"/>
      <c r="M859" s="1612"/>
      <c r="N859" s="1612"/>
      <c r="O859" s="1612"/>
      <c r="P859" s="1612"/>
      <c r="Q859" s="1612"/>
      <c r="R859" s="1612"/>
      <c r="S859" s="1612"/>
      <c r="T859" s="1612"/>
      <c r="U859" s="1612"/>
      <c r="V859" s="1612"/>
      <c r="W859" s="1612"/>
      <c r="X859" s="1612"/>
      <c r="Y859" s="1612"/>
      <c r="Z859" s="1612"/>
    </row>
    <row r="860" spans="1:26" ht="15.75" customHeight="1">
      <c r="A860" s="1612"/>
      <c r="B860" s="1612"/>
      <c r="C860" s="1612"/>
      <c r="D860" s="1612"/>
      <c r="E860" s="1612"/>
      <c r="F860" s="1664"/>
      <c r="G860" s="1612"/>
      <c r="H860" s="1612"/>
      <c r="I860" s="1612"/>
      <c r="J860" s="1612"/>
      <c r="K860" s="1612"/>
      <c r="L860" s="1612"/>
      <c r="M860" s="1612"/>
      <c r="N860" s="1612"/>
      <c r="O860" s="1612"/>
      <c r="P860" s="1612"/>
      <c r="Q860" s="1612"/>
      <c r="R860" s="1612"/>
      <c r="S860" s="1612"/>
      <c r="T860" s="1612"/>
      <c r="U860" s="1612"/>
      <c r="V860" s="1612"/>
      <c r="W860" s="1612"/>
      <c r="X860" s="1612"/>
      <c r="Y860" s="1612"/>
      <c r="Z860" s="1612"/>
    </row>
    <row r="861" spans="1:26" ht="15.75" customHeight="1">
      <c r="A861" s="1612"/>
      <c r="B861" s="1612"/>
      <c r="C861" s="1612"/>
      <c r="D861" s="1612"/>
      <c r="E861" s="1612"/>
      <c r="F861" s="1664"/>
      <c r="G861" s="1612"/>
      <c r="H861" s="1612"/>
      <c r="I861" s="1612"/>
      <c r="J861" s="1612"/>
      <c r="K861" s="1612"/>
      <c r="L861" s="1612"/>
      <c r="M861" s="1612"/>
      <c r="N861" s="1612"/>
      <c r="O861" s="1612"/>
      <c r="P861" s="1612"/>
      <c r="Q861" s="1612"/>
      <c r="R861" s="1612"/>
      <c r="S861" s="1612"/>
      <c r="T861" s="1612"/>
      <c r="U861" s="1612"/>
      <c r="V861" s="1612"/>
      <c r="W861" s="1612"/>
      <c r="X861" s="1612"/>
      <c r="Y861" s="1612"/>
      <c r="Z861" s="1612"/>
    </row>
    <row r="862" spans="1:26" ht="15.75" customHeight="1">
      <c r="A862" s="1612"/>
      <c r="B862" s="1612"/>
      <c r="C862" s="1612"/>
      <c r="D862" s="1612"/>
      <c r="E862" s="1612"/>
      <c r="F862" s="1664"/>
      <c r="G862" s="1612"/>
      <c r="H862" s="1612"/>
      <c r="I862" s="1612"/>
      <c r="J862" s="1612"/>
      <c r="K862" s="1612"/>
      <c r="L862" s="1612"/>
      <c r="M862" s="1612"/>
      <c r="N862" s="1612"/>
      <c r="O862" s="1612"/>
      <c r="P862" s="1612"/>
      <c r="Q862" s="1612"/>
      <c r="R862" s="1612"/>
      <c r="S862" s="1612"/>
      <c r="T862" s="1612"/>
      <c r="U862" s="1612"/>
      <c r="V862" s="1612"/>
      <c r="W862" s="1612"/>
      <c r="X862" s="1612"/>
      <c r="Y862" s="1612"/>
      <c r="Z862" s="1612"/>
    </row>
    <row r="863" spans="1:26" ht="15.75" customHeight="1">
      <c r="A863" s="1612"/>
      <c r="B863" s="1612"/>
      <c r="C863" s="1612"/>
      <c r="D863" s="1612"/>
      <c r="E863" s="1612"/>
      <c r="F863" s="1664"/>
      <c r="G863" s="1612"/>
      <c r="H863" s="1612"/>
      <c r="I863" s="1612"/>
      <c r="J863" s="1612"/>
      <c r="K863" s="1612"/>
      <c r="L863" s="1612"/>
      <c r="M863" s="1612"/>
      <c r="N863" s="1612"/>
      <c r="O863" s="1612"/>
      <c r="P863" s="1612"/>
      <c r="Q863" s="1612"/>
      <c r="R863" s="1612"/>
      <c r="S863" s="1612"/>
      <c r="T863" s="1612"/>
      <c r="U863" s="1612"/>
      <c r="V863" s="1612"/>
      <c r="W863" s="1612"/>
      <c r="X863" s="1612"/>
      <c r="Y863" s="1612"/>
      <c r="Z863" s="1612"/>
    </row>
    <row r="864" spans="1:26" ht="15.75" customHeight="1">
      <c r="A864" s="1612"/>
      <c r="B864" s="1612"/>
      <c r="C864" s="1612"/>
      <c r="D864" s="1612"/>
      <c r="E864" s="1612"/>
      <c r="F864" s="1664"/>
      <c r="G864" s="1612"/>
      <c r="H864" s="1612"/>
      <c r="I864" s="1612"/>
      <c r="J864" s="1612"/>
      <c r="K864" s="1612"/>
      <c r="L864" s="1612"/>
      <c r="M864" s="1612"/>
      <c r="N864" s="1612"/>
      <c r="O864" s="1612"/>
      <c r="P864" s="1612"/>
      <c r="Q864" s="1612"/>
      <c r="R864" s="1612"/>
      <c r="S864" s="1612"/>
      <c r="T864" s="1612"/>
      <c r="U864" s="1612"/>
      <c r="V864" s="1612"/>
      <c r="W864" s="1612"/>
      <c r="X864" s="1612"/>
      <c r="Y864" s="1612"/>
      <c r="Z864" s="1612"/>
    </row>
    <row r="865" spans="1:26" ht="15.75" customHeight="1">
      <c r="A865" s="1612"/>
      <c r="B865" s="1612"/>
      <c r="C865" s="1612"/>
      <c r="D865" s="1612"/>
      <c r="E865" s="1612"/>
      <c r="F865" s="1664"/>
      <c r="G865" s="1612"/>
      <c r="H865" s="1612"/>
      <c r="I865" s="1612"/>
      <c r="J865" s="1612"/>
      <c r="K865" s="1612"/>
      <c r="L865" s="1612"/>
      <c r="M865" s="1612"/>
      <c r="N865" s="1612"/>
      <c r="O865" s="1612"/>
      <c r="P865" s="1612"/>
      <c r="Q865" s="1612"/>
      <c r="R865" s="1612"/>
      <c r="S865" s="1612"/>
      <c r="T865" s="1612"/>
      <c r="U865" s="1612"/>
      <c r="V865" s="1612"/>
      <c r="W865" s="1612"/>
      <c r="X865" s="1612"/>
      <c r="Y865" s="1612"/>
      <c r="Z865" s="1612"/>
    </row>
    <row r="866" spans="1:26" ht="15.75" customHeight="1">
      <c r="A866" s="1612"/>
      <c r="B866" s="1612"/>
      <c r="C866" s="1612"/>
      <c r="D866" s="1612"/>
      <c r="E866" s="1612"/>
      <c r="F866" s="1664"/>
      <c r="G866" s="1612"/>
      <c r="H866" s="1612"/>
      <c r="I866" s="1612"/>
      <c r="J866" s="1612"/>
      <c r="K866" s="1612"/>
      <c r="L866" s="1612"/>
      <c r="M866" s="1612"/>
      <c r="N866" s="1612"/>
      <c r="O866" s="1612"/>
      <c r="P866" s="1612"/>
      <c r="Q866" s="1612"/>
      <c r="R866" s="1612"/>
      <c r="S866" s="1612"/>
      <c r="T866" s="1612"/>
      <c r="U866" s="1612"/>
      <c r="V866" s="1612"/>
      <c r="W866" s="1612"/>
      <c r="X866" s="1612"/>
      <c r="Y866" s="1612"/>
      <c r="Z866" s="1612"/>
    </row>
    <row r="867" spans="1:26" ht="15.75" customHeight="1">
      <c r="A867" s="1612"/>
      <c r="B867" s="1612"/>
      <c r="C867" s="1612"/>
      <c r="D867" s="1612"/>
      <c r="E867" s="1612"/>
      <c r="F867" s="1664"/>
      <c r="G867" s="1612"/>
      <c r="H867" s="1612"/>
      <c r="I867" s="1612"/>
      <c r="J867" s="1612"/>
      <c r="K867" s="1612"/>
      <c r="L867" s="1612"/>
      <c r="M867" s="1612"/>
      <c r="N867" s="1612"/>
      <c r="O867" s="1612"/>
      <c r="P867" s="1612"/>
      <c r="Q867" s="1612"/>
      <c r="R867" s="1612"/>
      <c r="S867" s="1612"/>
      <c r="T867" s="1612"/>
      <c r="U867" s="1612"/>
      <c r="V867" s="1612"/>
      <c r="W867" s="1612"/>
      <c r="X867" s="1612"/>
      <c r="Y867" s="1612"/>
      <c r="Z867" s="1612"/>
    </row>
    <row r="868" spans="1:26" ht="15.75" customHeight="1">
      <c r="A868" s="1612"/>
      <c r="B868" s="1612"/>
      <c r="C868" s="1612"/>
      <c r="D868" s="1612"/>
      <c r="E868" s="1612"/>
      <c r="F868" s="1664"/>
      <c r="G868" s="1612"/>
      <c r="H868" s="1612"/>
      <c r="I868" s="1612"/>
      <c r="J868" s="1612"/>
      <c r="K868" s="1612"/>
      <c r="L868" s="1612"/>
      <c r="M868" s="1612"/>
      <c r="N868" s="1612"/>
      <c r="O868" s="1612"/>
      <c r="P868" s="1612"/>
      <c r="Q868" s="1612"/>
      <c r="R868" s="1612"/>
      <c r="S868" s="1612"/>
      <c r="T868" s="1612"/>
      <c r="U868" s="1612"/>
      <c r="V868" s="1612"/>
      <c r="W868" s="1612"/>
      <c r="X868" s="1612"/>
      <c r="Y868" s="1612"/>
      <c r="Z868" s="1612"/>
    </row>
    <row r="869" spans="1:26" ht="15.75" customHeight="1">
      <c r="A869" s="1612"/>
      <c r="B869" s="1612"/>
      <c r="C869" s="1612"/>
      <c r="D869" s="1612"/>
      <c r="E869" s="1612"/>
      <c r="F869" s="1664"/>
      <c r="G869" s="1612"/>
      <c r="H869" s="1612"/>
      <c r="I869" s="1612"/>
      <c r="J869" s="1612"/>
      <c r="K869" s="1612"/>
      <c r="L869" s="1612"/>
      <c r="M869" s="1612"/>
      <c r="N869" s="1612"/>
      <c r="O869" s="1612"/>
      <c r="P869" s="1612"/>
      <c r="Q869" s="1612"/>
      <c r="R869" s="1612"/>
      <c r="S869" s="1612"/>
      <c r="T869" s="1612"/>
      <c r="U869" s="1612"/>
      <c r="V869" s="1612"/>
      <c r="W869" s="1612"/>
      <c r="X869" s="1612"/>
      <c r="Y869" s="1612"/>
      <c r="Z869" s="1612"/>
    </row>
    <row r="870" spans="1:26" ht="15.75" customHeight="1">
      <c r="A870" s="1612"/>
      <c r="B870" s="1612"/>
      <c r="C870" s="1612"/>
      <c r="D870" s="1612"/>
      <c r="E870" s="1612"/>
      <c r="F870" s="1664"/>
      <c r="G870" s="1612"/>
      <c r="H870" s="1612"/>
      <c r="I870" s="1612"/>
      <c r="J870" s="1612"/>
      <c r="K870" s="1612"/>
      <c r="L870" s="1612"/>
      <c r="M870" s="1612"/>
      <c r="N870" s="1612"/>
      <c r="O870" s="1612"/>
      <c r="P870" s="1612"/>
      <c r="Q870" s="1612"/>
      <c r="R870" s="1612"/>
      <c r="S870" s="1612"/>
      <c r="T870" s="1612"/>
      <c r="U870" s="1612"/>
      <c r="V870" s="1612"/>
      <c r="W870" s="1612"/>
      <c r="X870" s="1612"/>
      <c r="Y870" s="1612"/>
      <c r="Z870" s="1612"/>
    </row>
    <row r="871" spans="1:26" ht="15.75" customHeight="1">
      <c r="A871" s="1612"/>
      <c r="B871" s="1612"/>
      <c r="C871" s="1612"/>
      <c r="D871" s="1612"/>
      <c r="E871" s="1612"/>
      <c r="F871" s="1664"/>
      <c r="G871" s="1612"/>
      <c r="H871" s="1612"/>
      <c r="I871" s="1612"/>
      <c r="J871" s="1612"/>
      <c r="K871" s="1612"/>
      <c r="L871" s="1612"/>
      <c r="M871" s="1612"/>
      <c r="N871" s="1612"/>
      <c r="O871" s="1612"/>
      <c r="P871" s="1612"/>
      <c r="Q871" s="1612"/>
      <c r="R871" s="1612"/>
      <c r="S871" s="1612"/>
      <c r="T871" s="1612"/>
      <c r="U871" s="1612"/>
      <c r="V871" s="1612"/>
      <c r="W871" s="1612"/>
      <c r="X871" s="1612"/>
      <c r="Y871" s="1612"/>
      <c r="Z871" s="1612"/>
    </row>
    <row r="872" spans="1:26" ht="15.75" customHeight="1">
      <c r="A872" s="1612"/>
      <c r="B872" s="1612"/>
      <c r="C872" s="1612"/>
      <c r="D872" s="1612"/>
      <c r="E872" s="1612"/>
      <c r="F872" s="1664"/>
      <c r="G872" s="1612"/>
      <c r="H872" s="1612"/>
      <c r="I872" s="1612"/>
      <c r="J872" s="1612"/>
      <c r="K872" s="1612"/>
      <c r="L872" s="1612"/>
      <c r="M872" s="1612"/>
      <c r="N872" s="1612"/>
      <c r="O872" s="1612"/>
      <c r="P872" s="1612"/>
      <c r="Q872" s="1612"/>
      <c r="R872" s="1612"/>
      <c r="S872" s="1612"/>
      <c r="T872" s="1612"/>
      <c r="U872" s="1612"/>
      <c r="V872" s="1612"/>
      <c r="W872" s="1612"/>
      <c r="X872" s="1612"/>
      <c r="Y872" s="1612"/>
      <c r="Z872" s="1612"/>
    </row>
    <row r="873" spans="1:26" ht="15.75" customHeight="1">
      <c r="A873" s="1612"/>
      <c r="B873" s="1612"/>
      <c r="C873" s="1612"/>
      <c r="D873" s="1612"/>
      <c r="E873" s="1612"/>
      <c r="F873" s="1664"/>
      <c r="G873" s="1612"/>
      <c r="H873" s="1612"/>
      <c r="I873" s="1612"/>
      <c r="J873" s="1612"/>
      <c r="K873" s="1612"/>
      <c r="L873" s="1612"/>
      <c r="M873" s="1612"/>
      <c r="N873" s="1612"/>
      <c r="O873" s="1612"/>
      <c r="P873" s="1612"/>
      <c r="Q873" s="1612"/>
      <c r="R873" s="1612"/>
      <c r="S873" s="1612"/>
      <c r="T873" s="1612"/>
      <c r="U873" s="1612"/>
      <c r="V873" s="1612"/>
      <c r="W873" s="1612"/>
      <c r="X873" s="1612"/>
      <c r="Y873" s="1612"/>
      <c r="Z873" s="1612"/>
    </row>
    <row r="874" spans="1:26" ht="15.75" customHeight="1">
      <c r="A874" s="1612"/>
      <c r="B874" s="1612"/>
      <c r="C874" s="1612"/>
      <c r="D874" s="1612"/>
      <c r="E874" s="1612"/>
      <c r="F874" s="1664"/>
      <c r="G874" s="1612"/>
      <c r="H874" s="1612"/>
      <c r="I874" s="1612"/>
      <c r="J874" s="1612"/>
      <c r="K874" s="1612"/>
      <c r="L874" s="1612"/>
      <c r="M874" s="1612"/>
      <c r="N874" s="1612"/>
      <c r="O874" s="1612"/>
      <c r="P874" s="1612"/>
      <c r="Q874" s="1612"/>
      <c r="R874" s="1612"/>
      <c r="S874" s="1612"/>
      <c r="T874" s="1612"/>
      <c r="U874" s="1612"/>
      <c r="V874" s="1612"/>
      <c r="W874" s="1612"/>
      <c r="X874" s="1612"/>
      <c r="Y874" s="1612"/>
      <c r="Z874" s="1612"/>
    </row>
    <row r="875" spans="1:26" ht="15.75" customHeight="1">
      <c r="A875" s="1612"/>
      <c r="B875" s="1612"/>
      <c r="C875" s="1612"/>
      <c r="D875" s="1612"/>
      <c r="E875" s="1612"/>
      <c r="F875" s="1664"/>
      <c r="G875" s="1612"/>
      <c r="H875" s="1612"/>
      <c r="I875" s="1612"/>
      <c r="J875" s="1612"/>
      <c r="K875" s="1612"/>
      <c r="L875" s="1612"/>
      <c r="M875" s="1612"/>
      <c r="N875" s="1612"/>
      <c r="O875" s="1612"/>
      <c r="P875" s="1612"/>
      <c r="Q875" s="1612"/>
      <c r="R875" s="1612"/>
      <c r="S875" s="1612"/>
      <c r="T875" s="1612"/>
      <c r="U875" s="1612"/>
      <c r="V875" s="1612"/>
      <c r="W875" s="1612"/>
      <c r="X875" s="1612"/>
      <c r="Y875" s="1612"/>
      <c r="Z875" s="1612"/>
    </row>
    <row r="876" spans="1:26" ht="15.75" customHeight="1">
      <c r="A876" s="1612"/>
      <c r="B876" s="1612"/>
      <c r="C876" s="1612"/>
      <c r="D876" s="1612"/>
      <c r="E876" s="1612"/>
      <c r="F876" s="1664"/>
      <c r="G876" s="1612"/>
      <c r="H876" s="1612"/>
      <c r="I876" s="1612"/>
      <c r="J876" s="1612"/>
      <c r="K876" s="1612"/>
      <c r="L876" s="1612"/>
      <c r="M876" s="1612"/>
      <c r="N876" s="1612"/>
      <c r="O876" s="1612"/>
      <c r="P876" s="1612"/>
      <c r="Q876" s="1612"/>
      <c r="R876" s="1612"/>
      <c r="S876" s="1612"/>
      <c r="T876" s="1612"/>
      <c r="U876" s="1612"/>
      <c r="V876" s="1612"/>
      <c r="W876" s="1612"/>
      <c r="X876" s="1612"/>
      <c r="Y876" s="1612"/>
      <c r="Z876" s="1612"/>
    </row>
    <row r="877" spans="1:26" ht="15.75" customHeight="1">
      <c r="A877" s="1612"/>
      <c r="B877" s="1612"/>
      <c r="C877" s="1612"/>
      <c r="D877" s="1612"/>
      <c r="E877" s="1612"/>
      <c r="F877" s="1664"/>
      <c r="G877" s="1612"/>
      <c r="H877" s="1612"/>
      <c r="I877" s="1612"/>
      <c r="J877" s="1612"/>
      <c r="K877" s="1612"/>
      <c r="L877" s="1612"/>
      <c r="M877" s="1612"/>
      <c r="N877" s="1612"/>
      <c r="O877" s="1612"/>
      <c r="P877" s="1612"/>
      <c r="Q877" s="1612"/>
      <c r="R877" s="1612"/>
      <c r="S877" s="1612"/>
      <c r="T877" s="1612"/>
      <c r="U877" s="1612"/>
      <c r="V877" s="1612"/>
      <c r="W877" s="1612"/>
      <c r="X877" s="1612"/>
      <c r="Y877" s="1612"/>
      <c r="Z877" s="1612"/>
    </row>
    <row r="878" spans="1:26" ht="15.75" customHeight="1">
      <c r="A878" s="1612"/>
      <c r="B878" s="1612"/>
      <c r="C878" s="1612"/>
      <c r="D878" s="1612"/>
      <c r="E878" s="1612"/>
      <c r="F878" s="1664"/>
      <c r="G878" s="1612"/>
      <c r="H878" s="1612"/>
      <c r="I878" s="1612"/>
      <c r="J878" s="1612"/>
      <c r="K878" s="1612"/>
      <c r="L878" s="1612"/>
      <c r="M878" s="1612"/>
      <c r="N878" s="1612"/>
      <c r="O878" s="1612"/>
      <c r="P878" s="1612"/>
      <c r="Q878" s="1612"/>
      <c r="R878" s="1612"/>
      <c r="S878" s="1612"/>
      <c r="T878" s="1612"/>
      <c r="U878" s="1612"/>
      <c r="V878" s="1612"/>
      <c r="W878" s="1612"/>
      <c r="X878" s="1612"/>
      <c r="Y878" s="1612"/>
      <c r="Z878" s="1612"/>
    </row>
    <row r="879" spans="1:26" ht="15.75" customHeight="1">
      <c r="A879" s="1612"/>
      <c r="B879" s="1612"/>
      <c r="C879" s="1612"/>
      <c r="D879" s="1612"/>
      <c r="E879" s="1612"/>
      <c r="F879" s="1664"/>
      <c r="G879" s="1612"/>
      <c r="H879" s="1612"/>
      <c r="I879" s="1612"/>
      <c r="J879" s="1612"/>
      <c r="K879" s="1612"/>
      <c r="L879" s="1612"/>
      <c r="M879" s="1612"/>
      <c r="N879" s="1612"/>
      <c r="O879" s="1612"/>
      <c r="P879" s="1612"/>
      <c r="Q879" s="1612"/>
      <c r="R879" s="1612"/>
      <c r="S879" s="1612"/>
      <c r="T879" s="1612"/>
      <c r="U879" s="1612"/>
      <c r="V879" s="1612"/>
      <c r="W879" s="1612"/>
      <c r="X879" s="1612"/>
      <c r="Y879" s="1612"/>
      <c r="Z879" s="1612"/>
    </row>
    <row r="880" spans="1:26" ht="15.75" customHeight="1">
      <c r="A880" s="1612"/>
      <c r="B880" s="1612"/>
      <c r="C880" s="1612"/>
      <c r="D880" s="1612"/>
      <c r="E880" s="1612"/>
      <c r="F880" s="1664"/>
      <c r="G880" s="1612"/>
      <c r="H880" s="1612"/>
      <c r="I880" s="1612"/>
      <c r="J880" s="1612"/>
      <c r="K880" s="1612"/>
      <c r="L880" s="1612"/>
      <c r="M880" s="1612"/>
      <c r="N880" s="1612"/>
      <c r="O880" s="1612"/>
      <c r="P880" s="1612"/>
      <c r="Q880" s="1612"/>
      <c r="R880" s="1612"/>
      <c r="S880" s="1612"/>
      <c r="T880" s="1612"/>
      <c r="U880" s="1612"/>
      <c r="V880" s="1612"/>
      <c r="W880" s="1612"/>
      <c r="X880" s="1612"/>
      <c r="Y880" s="1612"/>
      <c r="Z880" s="1612"/>
    </row>
    <row r="881" spans="1:26" ht="15.75" customHeight="1">
      <c r="A881" s="1612"/>
      <c r="B881" s="1612"/>
      <c r="C881" s="1612"/>
      <c r="D881" s="1612"/>
      <c r="E881" s="1612"/>
      <c r="F881" s="1664"/>
      <c r="G881" s="1612"/>
      <c r="H881" s="1612"/>
      <c r="I881" s="1612"/>
      <c r="J881" s="1612"/>
      <c r="K881" s="1612"/>
      <c r="L881" s="1612"/>
      <c r="M881" s="1612"/>
      <c r="N881" s="1612"/>
      <c r="O881" s="1612"/>
      <c r="P881" s="1612"/>
      <c r="Q881" s="1612"/>
      <c r="R881" s="1612"/>
      <c r="S881" s="1612"/>
      <c r="T881" s="1612"/>
      <c r="U881" s="1612"/>
      <c r="V881" s="1612"/>
      <c r="W881" s="1612"/>
      <c r="X881" s="1612"/>
      <c r="Y881" s="1612"/>
      <c r="Z881" s="1612"/>
    </row>
    <row r="882" spans="1:26" ht="15.75" customHeight="1">
      <c r="A882" s="1612"/>
      <c r="B882" s="1612"/>
      <c r="C882" s="1612"/>
      <c r="D882" s="1612"/>
      <c r="E882" s="1612"/>
      <c r="F882" s="1664"/>
      <c r="G882" s="1612"/>
      <c r="H882" s="1612"/>
      <c r="I882" s="1612"/>
      <c r="J882" s="1612"/>
      <c r="K882" s="1612"/>
      <c r="L882" s="1612"/>
      <c r="M882" s="1612"/>
      <c r="N882" s="1612"/>
      <c r="O882" s="1612"/>
      <c r="P882" s="1612"/>
      <c r="Q882" s="1612"/>
      <c r="R882" s="1612"/>
      <c r="S882" s="1612"/>
      <c r="T882" s="1612"/>
      <c r="U882" s="1612"/>
      <c r="V882" s="1612"/>
      <c r="W882" s="1612"/>
      <c r="X882" s="1612"/>
      <c r="Y882" s="1612"/>
      <c r="Z882" s="1612"/>
    </row>
    <row r="883" spans="1:26" ht="15.75" customHeight="1">
      <c r="A883" s="1612"/>
      <c r="B883" s="1612"/>
      <c r="C883" s="1612"/>
      <c r="D883" s="1612"/>
      <c r="E883" s="1612"/>
      <c r="F883" s="1664"/>
      <c r="G883" s="1612"/>
      <c r="H883" s="1612"/>
      <c r="I883" s="1612"/>
      <c r="J883" s="1612"/>
      <c r="K883" s="1612"/>
      <c r="L883" s="1612"/>
      <c r="M883" s="1612"/>
      <c r="N883" s="1612"/>
      <c r="O883" s="1612"/>
      <c r="P883" s="1612"/>
      <c r="Q883" s="1612"/>
      <c r="R883" s="1612"/>
      <c r="S883" s="1612"/>
      <c r="T883" s="1612"/>
      <c r="U883" s="1612"/>
      <c r="V883" s="1612"/>
      <c r="W883" s="1612"/>
      <c r="X883" s="1612"/>
      <c r="Y883" s="1612"/>
      <c r="Z883" s="1612"/>
    </row>
    <row r="884" spans="1:26" ht="15.75" customHeight="1">
      <c r="A884" s="1612"/>
      <c r="B884" s="1612"/>
      <c r="C884" s="1612"/>
      <c r="D884" s="1612"/>
      <c r="E884" s="1612"/>
      <c r="F884" s="1664"/>
      <c r="G884" s="1612"/>
      <c r="H884" s="1612"/>
      <c r="I884" s="1612"/>
      <c r="J884" s="1612"/>
      <c r="K884" s="1612"/>
      <c r="L884" s="1612"/>
      <c r="M884" s="1612"/>
      <c r="N884" s="1612"/>
      <c r="O884" s="1612"/>
      <c r="P884" s="1612"/>
      <c r="Q884" s="1612"/>
      <c r="R884" s="1612"/>
      <c r="S884" s="1612"/>
      <c r="T884" s="1612"/>
      <c r="U884" s="1612"/>
      <c r="V884" s="1612"/>
      <c r="W884" s="1612"/>
      <c r="X884" s="1612"/>
      <c r="Y884" s="1612"/>
      <c r="Z884" s="1612"/>
    </row>
    <row r="885" spans="1:26" ht="15.75" customHeight="1">
      <c r="A885" s="1612"/>
      <c r="B885" s="1612"/>
      <c r="C885" s="1612"/>
      <c r="D885" s="1612"/>
      <c r="E885" s="1612"/>
      <c r="F885" s="1664"/>
      <c r="G885" s="1612"/>
      <c r="H885" s="1612"/>
      <c r="I885" s="1612"/>
      <c r="J885" s="1612"/>
      <c r="K885" s="1612"/>
      <c r="L885" s="1612"/>
      <c r="M885" s="1612"/>
      <c r="N885" s="1612"/>
      <c r="O885" s="1612"/>
      <c r="P885" s="1612"/>
      <c r="Q885" s="1612"/>
      <c r="R885" s="1612"/>
      <c r="S885" s="1612"/>
      <c r="T885" s="1612"/>
      <c r="U885" s="1612"/>
      <c r="V885" s="1612"/>
      <c r="W885" s="1612"/>
      <c r="X885" s="1612"/>
      <c r="Y885" s="1612"/>
      <c r="Z885" s="1612"/>
    </row>
    <row r="886" spans="1:26" ht="15.75" customHeight="1">
      <c r="A886" s="1612"/>
      <c r="B886" s="1612"/>
      <c r="C886" s="1612"/>
      <c r="D886" s="1612"/>
      <c r="E886" s="1612"/>
      <c r="F886" s="1664"/>
      <c r="G886" s="1612"/>
      <c r="H886" s="1612"/>
      <c r="I886" s="1612"/>
      <c r="J886" s="1612"/>
      <c r="K886" s="1612"/>
      <c r="L886" s="1612"/>
      <c r="M886" s="1612"/>
      <c r="N886" s="1612"/>
      <c r="O886" s="1612"/>
      <c r="P886" s="1612"/>
      <c r="Q886" s="1612"/>
      <c r="R886" s="1612"/>
      <c r="S886" s="1612"/>
      <c r="T886" s="1612"/>
      <c r="U886" s="1612"/>
      <c r="V886" s="1612"/>
      <c r="W886" s="1612"/>
      <c r="X886" s="1612"/>
      <c r="Y886" s="1612"/>
      <c r="Z886" s="1612"/>
    </row>
    <row r="887" spans="1:26" ht="15.75" customHeight="1">
      <c r="A887" s="1612"/>
      <c r="B887" s="1612"/>
      <c r="C887" s="1612"/>
      <c r="D887" s="1612"/>
      <c r="E887" s="1612"/>
      <c r="F887" s="1664"/>
      <c r="G887" s="1612"/>
      <c r="H887" s="1612"/>
      <c r="I887" s="1612"/>
      <c r="J887" s="1612"/>
      <c r="K887" s="1612"/>
      <c r="L887" s="1612"/>
      <c r="M887" s="1612"/>
      <c r="N887" s="1612"/>
      <c r="O887" s="1612"/>
      <c r="P887" s="1612"/>
      <c r="Q887" s="1612"/>
      <c r="R887" s="1612"/>
      <c r="S887" s="1612"/>
      <c r="T887" s="1612"/>
      <c r="U887" s="1612"/>
      <c r="V887" s="1612"/>
      <c r="W887" s="1612"/>
      <c r="X887" s="1612"/>
      <c r="Y887" s="1612"/>
      <c r="Z887" s="1612"/>
    </row>
    <row r="888" spans="1:26" ht="15.75" customHeight="1">
      <c r="A888" s="1612"/>
      <c r="B888" s="1612"/>
      <c r="C888" s="1612"/>
      <c r="D888" s="1612"/>
      <c r="E888" s="1612"/>
      <c r="F888" s="1664"/>
      <c r="G888" s="1612"/>
      <c r="H888" s="1612"/>
      <c r="I888" s="1612"/>
      <c r="J888" s="1612"/>
      <c r="K888" s="1612"/>
      <c r="L888" s="1612"/>
      <c r="M888" s="1612"/>
      <c r="N888" s="1612"/>
      <c r="O888" s="1612"/>
      <c r="P888" s="1612"/>
      <c r="Q888" s="1612"/>
      <c r="R888" s="1612"/>
      <c r="S888" s="1612"/>
      <c r="T888" s="1612"/>
      <c r="U888" s="1612"/>
      <c r="V888" s="1612"/>
      <c r="W888" s="1612"/>
      <c r="X888" s="1612"/>
      <c r="Y888" s="1612"/>
      <c r="Z888" s="1612"/>
    </row>
    <row r="889" spans="1:26" ht="15.75" customHeight="1">
      <c r="A889" s="1612"/>
      <c r="B889" s="1612"/>
      <c r="C889" s="1612"/>
      <c r="D889" s="1612"/>
      <c r="E889" s="1612"/>
      <c r="F889" s="1664"/>
      <c r="G889" s="1612"/>
      <c r="H889" s="1612"/>
      <c r="I889" s="1612"/>
      <c r="J889" s="1612"/>
      <c r="K889" s="1612"/>
      <c r="L889" s="1612"/>
      <c r="M889" s="1612"/>
      <c r="N889" s="1612"/>
      <c r="O889" s="1612"/>
      <c r="P889" s="1612"/>
      <c r="Q889" s="1612"/>
      <c r="R889" s="1612"/>
      <c r="S889" s="1612"/>
      <c r="T889" s="1612"/>
      <c r="U889" s="1612"/>
      <c r="V889" s="1612"/>
      <c r="W889" s="1612"/>
      <c r="X889" s="1612"/>
      <c r="Y889" s="1612"/>
      <c r="Z889" s="1612"/>
    </row>
    <row r="890" spans="1:26" ht="15.75" customHeight="1">
      <c r="A890" s="1612"/>
      <c r="B890" s="1612"/>
      <c r="C890" s="1612"/>
      <c r="D890" s="1612"/>
      <c r="E890" s="1612"/>
      <c r="F890" s="1664"/>
      <c r="G890" s="1612"/>
      <c r="H890" s="1612"/>
      <c r="I890" s="1612"/>
      <c r="J890" s="1612"/>
      <c r="K890" s="1612"/>
      <c r="L890" s="1612"/>
      <c r="M890" s="1612"/>
      <c r="N890" s="1612"/>
      <c r="O890" s="1612"/>
      <c r="P890" s="1612"/>
      <c r="Q890" s="1612"/>
      <c r="R890" s="1612"/>
      <c r="S890" s="1612"/>
      <c r="T890" s="1612"/>
      <c r="U890" s="1612"/>
      <c r="V890" s="1612"/>
      <c r="W890" s="1612"/>
      <c r="X890" s="1612"/>
      <c r="Y890" s="1612"/>
      <c r="Z890" s="1612"/>
    </row>
    <row r="891" spans="1:26" ht="15.75" customHeight="1">
      <c r="A891" s="1612"/>
      <c r="B891" s="1612"/>
      <c r="C891" s="1612"/>
      <c r="D891" s="1612"/>
      <c r="E891" s="1612"/>
      <c r="F891" s="1664"/>
      <c r="G891" s="1612"/>
      <c r="H891" s="1612"/>
      <c r="I891" s="1612"/>
      <c r="J891" s="1612"/>
      <c r="K891" s="1612"/>
      <c r="L891" s="1612"/>
      <c r="M891" s="1612"/>
      <c r="N891" s="1612"/>
      <c r="O891" s="1612"/>
      <c r="P891" s="1612"/>
      <c r="Q891" s="1612"/>
      <c r="R891" s="1612"/>
      <c r="S891" s="1612"/>
      <c r="T891" s="1612"/>
      <c r="U891" s="1612"/>
      <c r="V891" s="1612"/>
      <c r="W891" s="1612"/>
      <c r="X891" s="1612"/>
      <c r="Y891" s="1612"/>
      <c r="Z891" s="1612"/>
    </row>
    <row r="892" spans="1:26" ht="15.75" customHeight="1">
      <c r="A892" s="1612"/>
      <c r="B892" s="1612"/>
      <c r="C892" s="1612"/>
      <c r="D892" s="1612"/>
      <c r="E892" s="1612"/>
      <c r="F892" s="1664"/>
      <c r="G892" s="1612"/>
      <c r="H892" s="1612"/>
      <c r="I892" s="1612"/>
      <c r="J892" s="1612"/>
      <c r="K892" s="1612"/>
      <c r="L892" s="1612"/>
      <c r="M892" s="1612"/>
      <c r="N892" s="1612"/>
      <c r="O892" s="1612"/>
      <c r="P892" s="1612"/>
      <c r="Q892" s="1612"/>
      <c r="R892" s="1612"/>
      <c r="S892" s="1612"/>
      <c r="T892" s="1612"/>
      <c r="U892" s="1612"/>
      <c r="V892" s="1612"/>
      <c r="W892" s="1612"/>
      <c r="X892" s="1612"/>
      <c r="Y892" s="1612"/>
      <c r="Z892" s="1612"/>
    </row>
    <row r="893" spans="1:26" ht="15.75" customHeight="1">
      <c r="A893" s="1612"/>
      <c r="B893" s="1612"/>
      <c r="C893" s="1612"/>
      <c r="D893" s="1612"/>
      <c r="E893" s="1612"/>
      <c r="F893" s="1664"/>
      <c r="G893" s="1612"/>
      <c r="H893" s="1612"/>
      <c r="I893" s="1612"/>
      <c r="J893" s="1612"/>
      <c r="K893" s="1612"/>
      <c r="L893" s="1612"/>
      <c r="M893" s="1612"/>
      <c r="N893" s="1612"/>
      <c r="O893" s="1612"/>
      <c r="P893" s="1612"/>
      <c r="Q893" s="1612"/>
      <c r="R893" s="1612"/>
      <c r="S893" s="1612"/>
      <c r="T893" s="1612"/>
      <c r="U893" s="1612"/>
      <c r="V893" s="1612"/>
      <c r="W893" s="1612"/>
      <c r="X893" s="1612"/>
      <c r="Y893" s="1612"/>
      <c r="Z893" s="1612"/>
    </row>
    <row r="894" spans="1:26" ht="15.75" customHeight="1">
      <c r="A894" s="1612"/>
      <c r="B894" s="1612"/>
      <c r="C894" s="1612"/>
      <c r="D894" s="1612"/>
      <c r="E894" s="1612"/>
      <c r="F894" s="1664"/>
      <c r="G894" s="1612"/>
      <c r="H894" s="1612"/>
      <c r="I894" s="1612"/>
      <c r="J894" s="1612"/>
      <c r="K894" s="1612"/>
      <c r="L894" s="1612"/>
      <c r="M894" s="1612"/>
      <c r="N894" s="1612"/>
      <c r="O894" s="1612"/>
      <c r="P894" s="1612"/>
      <c r="Q894" s="1612"/>
      <c r="R894" s="1612"/>
      <c r="S894" s="1612"/>
      <c r="T894" s="1612"/>
      <c r="U894" s="1612"/>
      <c r="V894" s="1612"/>
      <c r="W894" s="1612"/>
      <c r="X894" s="1612"/>
      <c r="Y894" s="1612"/>
      <c r="Z894" s="1612"/>
    </row>
    <row r="895" spans="1:26" ht="15.75" customHeight="1">
      <c r="A895" s="1612"/>
      <c r="B895" s="1612"/>
      <c r="C895" s="1612"/>
      <c r="D895" s="1612"/>
      <c r="E895" s="1612"/>
      <c r="F895" s="1664"/>
      <c r="G895" s="1612"/>
      <c r="H895" s="1612"/>
      <c r="I895" s="1612"/>
      <c r="J895" s="1612"/>
      <c r="K895" s="1612"/>
      <c r="L895" s="1612"/>
      <c r="M895" s="1612"/>
      <c r="N895" s="1612"/>
      <c r="O895" s="1612"/>
      <c r="P895" s="1612"/>
      <c r="Q895" s="1612"/>
      <c r="R895" s="1612"/>
      <c r="S895" s="1612"/>
      <c r="T895" s="1612"/>
      <c r="U895" s="1612"/>
      <c r="V895" s="1612"/>
      <c r="W895" s="1612"/>
      <c r="X895" s="1612"/>
      <c r="Y895" s="1612"/>
      <c r="Z895" s="1612"/>
    </row>
    <row r="896" spans="1:26" ht="15.75" customHeight="1">
      <c r="A896" s="1612"/>
      <c r="B896" s="1612"/>
      <c r="C896" s="1612"/>
      <c r="D896" s="1612"/>
      <c r="E896" s="1612"/>
      <c r="F896" s="1664"/>
      <c r="G896" s="1612"/>
      <c r="H896" s="1612"/>
      <c r="I896" s="1612"/>
      <c r="J896" s="1612"/>
      <c r="K896" s="1612"/>
      <c r="L896" s="1612"/>
      <c r="M896" s="1612"/>
      <c r="N896" s="1612"/>
      <c r="O896" s="1612"/>
      <c r="P896" s="1612"/>
      <c r="Q896" s="1612"/>
      <c r="R896" s="1612"/>
      <c r="S896" s="1612"/>
      <c r="T896" s="1612"/>
      <c r="U896" s="1612"/>
      <c r="V896" s="1612"/>
      <c r="W896" s="1612"/>
      <c r="X896" s="1612"/>
      <c r="Y896" s="1612"/>
      <c r="Z896" s="1612"/>
    </row>
    <row r="897" spans="1:26" ht="15.75" customHeight="1">
      <c r="A897" s="1612"/>
      <c r="B897" s="1612"/>
      <c r="C897" s="1612"/>
      <c r="D897" s="1612"/>
      <c r="E897" s="1612"/>
      <c r="F897" s="1664"/>
      <c r="G897" s="1612"/>
      <c r="H897" s="1612"/>
      <c r="I897" s="1612"/>
      <c r="J897" s="1612"/>
      <c r="K897" s="1612"/>
      <c r="L897" s="1612"/>
      <c r="M897" s="1612"/>
      <c r="N897" s="1612"/>
      <c r="O897" s="1612"/>
      <c r="P897" s="1612"/>
      <c r="Q897" s="1612"/>
      <c r="R897" s="1612"/>
      <c r="S897" s="1612"/>
      <c r="T897" s="1612"/>
      <c r="U897" s="1612"/>
      <c r="V897" s="1612"/>
      <c r="W897" s="1612"/>
      <c r="X897" s="1612"/>
      <c r="Y897" s="1612"/>
      <c r="Z897" s="1612"/>
    </row>
    <row r="898" spans="1:26" ht="15.75" customHeight="1">
      <c r="A898" s="1612"/>
      <c r="B898" s="1612"/>
      <c r="C898" s="1612"/>
      <c r="D898" s="1612"/>
      <c r="E898" s="1612"/>
      <c r="F898" s="1664"/>
      <c r="G898" s="1612"/>
      <c r="H898" s="1612"/>
      <c r="I898" s="1612"/>
      <c r="J898" s="1612"/>
      <c r="K898" s="1612"/>
      <c r="L898" s="1612"/>
      <c r="M898" s="1612"/>
      <c r="N898" s="1612"/>
      <c r="O898" s="1612"/>
      <c r="P898" s="1612"/>
      <c r="Q898" s="1612"/>
      <c r="R898" s="1612"/>
      <c r="S898" s="1612"/>
      <c r="T898" s="1612"/>
      <c r="U898" s="1612"/>
      <c r="V898" s="1612"/>
      <c r="W898" s="1612"/>
      <c r="X898" s="1612"/>
      <c r="Y898" s="1612"/>
      <c r="Z898" s="1612"/>
    </row>
    <row r="899" spans="1:26" ht="15.75" customHeight="1">
      <c r="A899" s="1612"/>
      <c r="B899" s="1612"/>
      <c r="C899" s="1612"/>
      <c r="D899" s="1612"/>
      <c r="E899" s="1612"/>
      <c r="F899" s="1664"/>
      <c r="G899" s="1612"/>
      <c r="H899" s="1612"/>
      <c r="I899" s="1612"/>
      <c r="J899" s="1612"/>
      <c r="K899" s="1612"/>
      <c r="L899" s="1612"/>
      <c r="M899" s="1612"/>
      <c r="N899" s="1612"/>
      <c r="O899" s="1612"/>
      <c r="P899" s="1612"/>
      <c r="Q899" s="1612"/>
      <c r="R899" s="1612"/>
      <c r="S899" s="1612"/>
      <c r="T899" s="1612"/>
      <c r="U899" s="1612"/>
      <c r="V899" s="1612"/>
      <c r="W899" s="1612"/>
      <c r="X899" s="1612"/>
      <c r="Y899" s="1612"/>
      <c r="Z899" s="1612"/>
    </row>
    <row r="900" spans="1:26" ht="15.75" customHeight="1">
      <c r="A900" s="1612"/>
      <c r="B900" s="1612"/>
      <c r="C900" s="1612"/>
      <c r="D900" s="1612"/>
      <c r="E900" s="1612"/>
      <c r="F900" s="1664"/>
      <c r="G900" s="1612"/>
      <c r="H900" s="1612"/>
      <c r="I900" s="1612"/>
      <c r="J900" s="1612"/>
      <c r="K900" s="1612"/>
      <c r="L900" s="1612"/>
      <c r="M900" s="1612"/>
      <c r="N900" s="1612"/>
      <c r="O900" s="1612"/>
      <c r="P900" s="1612"/>
      <c r="Q900" s="1612"/>
      <c r="R900" s="1612"/>
      <c r="S900" s="1612"/>
      <c r="T900" s="1612"/>
      <c r="U900" s="1612"/>
      <c r="V900" s="1612"/>
      <c r="W900" s="1612"/>
      <c r="X900" s="1612"/>
      <c r="Y900" s="1612"/>
      <c r="Z900" s="1612"/>
    </row>
    <row r="901" spans="1:26" ht="15.75" customHeight="1">
      <c r="A901" s="1612"/>
      <c r="B901" s="1612"/>
      <c r="C901" s="1612"/>
      <c r="D901" s="1612"/>
      <c r="E901" s="1612"/>
      <c r="F901" s="1664"/>
      <c r="G901" s="1612"/>
      <c r="H901" s="1612"/>
      <c r="I901" s="1612"/>
      <c r="J901" s="1612"/>
      <c r="K901" s="1612"/>
      <c r="L901" s="1612"/>
      <c r="M901" s="1612"/>
      <c r="N901" s="1612"/>
      <c r="O901" s="1612"/>
      <c r="P901" s="1612"/>
      <c r="Q901" s="1612"/>
      <c r="R901" s="1612"/>
      <c r="S901" s="1612"/>
      <c r="T901" s="1612"/>
      <c r="U901" s="1612"/>
      <c r="V901" s="1612"/>
      <c r="W901" s="1612"/>
      <c r="X901" s="1612"/>
      <c r="Y901" s="1612"/>
      <c r="Z901" s="1612"/>
    </row>
    <row r="902" spans="1:26" ht="15.75" customHeight="1">
      <c r="A902" s="1612"/>
      <c r="B902" s="1612"/>
      <c r="C902" s="1612"/>
      <c r="D902" s="1612"/>
      <c r="E902" s="1612"/>
      <c r="F902" s="1664"/>
      <c r="G902" s="1612"/>
      <c r="H902" s="1612"/>
      <c r="I902" s="1612"/>
      <c r="J902" s="1612"/>
      <c r="K902" s="1612"/>
      <c r="L902" s="1612"/>
      <c r="M902" s="1612"/>
      <c r="N902" s="1612"/>
      <c r="O902" s="1612"/>
      <c r="P902" s="1612"/>
      <c r="Q902" s="1612"/>
      <c r="R902" s="1612"/>
      <c r="S902" s="1612"/>
      <c r="T902" s="1612"/>
      <c r="U902" s="1612"/>
      <c r="V902" s="1612"/>
      <c r="W902" s="1612"/>
      <c r="X902" s="1612"/>
      <c r="Y902" s="1612"/>
      <c r="Z902" s="1612"/>
    </row>
    <row r="903" spans="1:26" ht="15.75" customHeight="1">
      <c r="A903" s="1612"/>
      <c r="B903" s="1612"/>
      <c r="C903" s="1612"/>
      <c r="D903" s="1612"/>
      <c r="E903" s="1612"/>
      <c r="F903" s="1664"/>
      <c r="G903" s="1612"/>
      <c r="H903" s="1612"/>
      <c r="I903" s="1612"/>
      <c r="J903" s="1612"/>
      <c r="K903" s="1612"/>
      <c r="L903" s="1612"/>
      <c r="M903" s="1612"/>
      <c r="N903" s="1612"/>
      <c r="O903" s="1612"/>
      <c r="P903" s="1612"/>
      <c r="Q903" s="1612"/>
      <c r="R903" s="1612"/>
      <c r="S903" s="1612"/>
      <c r="T903" s="1612"/>
      <c r="U903" s="1612"/>
      <c r="V903" s="1612"/>
      <c r="W903" s="1612"/>
      <c r="X903" s="1612"/>
      <c r="Y903" s="1612"/>
      <c r="Z903" s="1612"/>
    </row>
    <row r="904" spans="1:26" ht="15.75" customHeight="1">
      <c r="A904" s="1612"/>
      <c r="B904" s="1612"/>
      <c r="C904" s="1612"/>
      <c r="D904" s="1612"/>
      <c r="E904" s="1612"/>
      <c r="F904" s="1664"/>
      <c r="G904" s="1612"/>
      <c r="H904" s="1612"/>
      <c r="I904" s="1612"/>
      <c r="J904" s="1612"/>
      <c r="K904" s="1612"/>
      <c r="L904" s="1612"/>
      <c r="M904" s="1612"/>
      <c r="N904" s="1612"/>
      <c r="O904" s="1612"/>
      <c r="P904" s="1612"/>
      <c r="Q904" s="1612"/>
      <c r="R904" s="1612"/>
      <c r="S904" s="1612"/>
      <c r="T904" s="1612"/>
      <c r="U904" s="1612"/>
      <c r="V904" s="1612"/>
      <c r="W904" s="1612"/>
      <c r="X904" s="1612"/>
      <c r="Y904" s="1612"/>
      <c r="Z904" s="1612"/>
    </row>
    <row r="905" spans="1:26" ht="15.75" customHeight="1">
      <c r="A905" s="1612"/>
      <c r="B905" s="1612"/>
      <c r="C905" s="1612"/>
      <c r="D905" s="1612"/>
      <c r="E905" s="1612"/>
      <c r="F905" s="1664"/>
      <c r="G905" s="1612"/>
      <c r="H905" s="1612"/>
      <c r="I905" s="1612"/>
      <c r="J905" s="1612"/>
      <c r="K905" s="1612"/>
      <c r="L905" s="1612"/>
      <c r="M905" s="1612"/>
      <c r="N905" s="1612"/>
      <c r="O905" s="1612"/>
      <c r="P905" s="1612"/>
      <c r="Q905" s="1612"/>
      <c r="R905" s="1612"/>
      <c r="S905" s="1612"/>
      <c r="T905" s="1612"/>
      <c r="U905" s="1612"/>
      <c r="V905" s="1612"/>
      <c r="W905" s="1612"/>
      <c r="X905" s="1612"/>
      <c r="Y905" s="1612"/>
      <c r="Z905" s="1612"/>
    </row>
    <row r="906" spans="1:26" ht="15.75" customHeight="1">
      <c r="A906" s="1612"/>
      <c r="B906" s="1612"/>
      <c r="C906" s="1612"/>
      <c r="D906" s="1612"/>
      <c r="E906" s="1612"/>
      <c r="F906" s="1664"/>
      <c r="G906" s="1612"/>
      <c r="H906" s="1612"/>
      <c r="I906" s="1612"/>
      <c r="J906" s="1612"/>
      <c r="K906" s="1612"/>
      <c r="L906" s="1612"/>
      <c r="M906" s="1612"/>
      <c r="N906" s="1612"/>
      <c r="O906" s="1612"/>
      <c r="P906" s="1612"/>
      <c r="Q906" s="1612"/>
      <c r="R906" s="1612"/>
      <c r="S906" s="1612"/>
      <c r="T906" s="1612"/>
      <c r="U906" s="1612"/>
      <c r="V906" s="1612"/>
      <c r="W906" s="1612"/>
      <c r="X906" s="1612"/>
      <c r="Y906" s="1612"/>
      <c r="Z906" s="1612"/>
    </row>
    <row r="907" spans="1:26" ht="15.75" customHeight="1">
      <c r="A907" s="1612"/>
      <c r="B907" s="1612"/>
      <c r="C907" s="1612"/>
      <c r="D907" s="1612"/>
      <c r="E907" s="1612"/>
      <c r="F907" s="1664"/>
      <c r="G907" s="1612"/>
      <c r="H907" s="1612"/>
      <c r="I907" s="1612"/>
      <c r="J907" s="1612"/>
      <c r="K907" s="1612"/>
      <c r="L907" s="1612"/>
      <c r="M907" s="1612"/>
      <c r="N907" s="1612"/>
      <c r="O907" s="1612"/>
      <c r="P907" s="1612"/>
      <c r="Q907" s="1612"/>
      <c r="R907" s="1612"/>
      <c r="S907" s="1612"/>
      <c r="T907" s="1612"/>
      <c r="U907" s="1612"/>
      <c r="V907" s="1612"/>
      <c r="W907" s="1612"/>
      <c r="X907" s="1612"/>
      <c r="Y907" s="1612"/>
      <c r="Z907" s="1612"/>
    </row>
    <row r="908" spans="1:26" ht="15.75" customHeight="1">
      <c r="A908" s="1612"/>
      <c r="B908" s="1612"/>
      <c r="C908" s="1612"/>
      <c r="D908" s="1612"/>
      <c r="E908" s="1612"/>
      <c r="F908" s="1664"/>
      <c r="G908" s="1612"/>
      <c r="H908" s="1612"/>
      <c r="I908" s="1612"/>
      <c r="J908" s="1612"/>
      <c r="K908" s="1612"/>
      <c r="L908" s="1612"/>
      <c r="M908" s="1612"/>
      <c r="N908" s="1612"/>
      <c r="O908" s="1612"/>
      <c r="P908" s="1612"/>
      <c r="Q908" s="1612"/>
      <c r="R908" s="1612"/>
      <c r="S908" s="1612"/>
      <c r="T908" s="1612"/>
      <c r="U908" s="1612"/>
      <c r="V908" s="1612"/>
      <c r="W908" s="1612"/>
      <c r="X908" s="1612"/>
      <c r="Y908" s="1612"/>
      <c r="Z908" s="1612"/>
    </row>
    <row r="909" spans="1:26" ht="15.75" customHeight="1">
      <c r="A909" s="1612"/>
      <c r="B909" s="1612"/>
      <c r="C909" s="1612"/>
      <c r="D909" s="1612"/>
      <c r="E909" s="1612"/>
      <c r="F909" s="1664"/>
      <c r="G909" s="1612"/>
      <c r="H909" s="1612"/>
      <c r="I909" s="1612"/>
      <c r="J909" s="1612"/>
      <c r="K909" s="1612"/>
      <c r="L909" s="1612"/>
      <c r="M909" s="1612"/>
      <c r="N909" s="1612"/>
      <c r="O909" s="1612"/>
      <c r="P909" s="1612"/>
      <c r="Q909" s="1612"/>
      <c r="R909" s="1612"/>
      <c r="S909" s="1612"/>
      <c r="T909" s="1612"/>
      <c r="U909" s="1612"/>
      <c r="V909" s="1612"/>
      <c r="W909" s="1612"/>
      <c r="X909" s="1612"/>
      <c r="Y909" s="1612"/>
      <c r="Z909" s="1612"/>
    </row>
    <row r="910" spans="1:26" ht="15.75" customHeight="1">
      <c r="A910" s="1612"/>
      <c r="B910" s="1612"/>
      <c r="C910" s="1612"/>
      <c r="D910" s="1612"/>
      <c r="E910" s="1612"/>
      <c r="F910" s="1664"/>
      <c r="G910" s="1612"/>
      <c r="H910" s="1612"/>
      <c r="I910" s="1612"/>
      <c r="J910" s="1612"/>
      <c r="K910" s="1612"/>
      <c r="L910" s="1612"/>
      <c r="M910" s="1612"/>
      <c r="N910" s="1612"/>
      <c r="O910" s="1612"/>
      <c r="P910" s="1612"/>
      <c r="Q910" s="1612"/>
      <c r="R910" s="1612"/>
      <c r="S910" s="1612"/>
      <c r="T910" s="1612"/>
      <c r="U910" s="1612"/>
      <c r="V910" s="1612"/>
      <c r="W910" s="1612"/>
      <c r="X910" s="1612"/>
      <c r="Y910" s="1612"/>
      <c r="Z910" s="1612"/>
    </row>
    <row r="911" spans="1:26" ht="15.75" customHeight="1">
      <c r="A911" s="1612"/>
      <c r="B911" s="1612"/>
      <c r="C911" s="1612"/>
      <c r="D911" s="1612"/>
      <c r="E911" s="1612"/>
      <c r="F911" s="1664"/>
      <c r="G911" s="1612"/>
      <c r="H911" s="1612"/>
      <c r="I911" s="1612"/>
      <c r="J911" s="1612"/>
      <c r="K911" s="1612"/>
      <c r="L911" s="1612"/>
      <c r="M911" s="1612"/>
      <c r="N911" s="1612"/>
      <c r="O911" s="1612"/>
      <c r="P911" s="1612"/>
      <c r="Q911" s="1612"/>
      <c r="R911" s="1612"/>
      <c r="S911" s="1612"/>
      <c r="T911" s="1612"/>
      <c r="U911" s="1612"/>
      <c r="V911" s="1612"/>
      <c r="W911" s="1612"/>
      <c r="X911" s="1612"/>
      <c r="Y911" s="1612"/>
      <c r="Z911" s="1612"/>
    </row>
    <row r="912" spans="1:26" ht="15.75" customHeight="1">
      <c r="A912" s="1612"/>
      <c r="B912" s="1612"/>
      <c r="C912" s="1612"/>
      <c r="D912" s="1612"/>
      <c r="E912" s="1612"/>
      <c r="F912" s="1664"/>
      <c r="G912" s="1612"/>
      <c r="H912" s="1612"/>
      <c r="I912" s="1612"/>
      <c r="J912" s="1612"/>
      <c r="K912" s="1612"/>
      <c r="L912" s="1612"/>
      <c r="M912" s="1612"/>
      <c r="N912" s="1612"/>
      <c r="O912" s="1612"/>
      <c r="P912" s="1612"/>
      <c r="Q912" s="1612"/>
      <c r="R912" s="1612"/>
      <c r="S912" s="1612"/>
      <c r="T912" s="1612"/>
      <c r="U912" s="1612"/>
      <c r="V912" s="1612"/>
      <c r="W912" s="1612"/>
      <c r="X912" s="1612"/>
      <c r="Y912" s="1612"/>
      <c r="Z912" s="1612"/>
    </row>
    <row r="913" spans="1:26" ht="15.75" customHeight="1">
      <c r="A913" s="1612"/>
      <c r="B913" s="1612"/>
      <c r="C913" s="1612"/>
      <c r="D913" s="1612"/>
      <c r="E913" s="1612"/>
      <c r="F913" s="1664"/>
      <c r="G913" s="1612"/>
      <c r="H913" s="1612"/>
      <c r="I913" s="1612"/>
      <c r="J913" s="1612"/>
      <c r="K913" s="1612"/>
      <c r="L913" s="1612"/>
      <c r="M913" s="1612"/>
      <c r="N913" s="1612"/>
      <c r="O913" s="1612"/>
      <c r="P913" s="1612"/>
      <c r="Q913" s="1612"/>
      <c r="R913" s="1612"/>
      <c r="S913" s="1612"/>
      <c r="T913" s="1612"/>
      <c r="U913" s="1612"/>
      <c r="V913" s="1612"/>
      <c r="W913" s="1612"/>
      <c r="X913" s="1612"/>
      <c r="Y913" s="1612"/>
      <c r="Z913" s="1612"/>
    </row>
    <row r="914" spans="1:26" ht="15.75" customHeight="1">
      <c r="A914" s="1612"/>
      <c r="B914" s="1612"/>
      <c r="C914" s="1612"/>
      <c r="D914" s="1612"/>
      <c r="E914" s="1612"/>
      <c r="F914" s="1664"/>
      <c r="G914" s="1612"/>
      <c r="H914" s="1612"/>
      <c r="I914" s="1612"/>
      <c r="J914" s="1612"/>
      <c r="K914" s="1612"/>
      <c r="L914" s="1612"/>
      <c r="M914" s="1612"/>
      <c r="N914" s="1612"/>
      <c r="O914" s="1612"/>
      <c r="P914" s="1612"/>
      <c r="Q914" s="1612"/>
      <c r="R914" s="1612"/>
      <c r="S914" s="1612"/>
      <c r="T914" s="1612"/>
      <c r="U914" s="1612"/>
      <c r="V914" s="1612"/>
      <c r="W914" s="1612"/>
      <c r="X914" s="1612"/>
      <c r="Y914" s="1612"/>
      <c r="Z914" s="1612"/>
    </row>
    <row r="915" spans="1:26" ht="15.75" customHeight="1">
      <c r="A915" s="1612"/>
      <c r="B915" s="1612"/>
      <c r="C915" s="1612"/>
      <c r="D915" s="1612"/>
      <c r="E915" s="1612"/>
      <c r="F915" s="1664"/>
      <c r="G915" s="1612"/>
      <c r="H915" s="1612"/>
      <c r="I915" s="1612"/>
      <c r="J915" s="1612"/>
      <c r="K915" s="1612"/>
      <c r="L915" s="1612"/>
      <c r="M915" s="1612"/>
      <c r="N915" s="1612"/>
      <c r="O915" s="1612"/>
      <c r="P915" s="1612"/>
      <c r="Q915" s="1612"/>
      <c r="R915" s="1612"/>
      <c r="S915" s="1612"/>
      <c r="T915" s="1612"/>
      <c r="U915" s="1612"/>
      <c r="V915" s="1612"/>
      <c r="W915" s="1612"/>
      <c r="X915" s="1612"/>
      <c r="Y915" s="1612"/>
      <c r="Z915" s="1612"/>
    </row>
    <row r="916" spans="1:26" ht="15.75" customHeight="1">
      <c r="A916" s="1612"/>
      <c r="B916" s="1612"/>
      <c r="C916" s="1612"/>
      <c r="D916" s="1612"/>
      <c r="E916" s="1612"/>
      <c r="F916" s="1664"/>
      <c r="G916" s="1612"/>
      <c r="H916" s="1612"/>
      <c r="I916" s="1612"/>
      <c r="J916" s="1612"/>
      <c r="K916" s="1612"/>
      <c r="L916" s="1612"/>
      <c r="M916" s="1612"/>
      <c r="N916" s="1612"/>
      <c r="O916" s="1612"/>
      <c r="P916" s="1612"/>
      <c r="Q916" s="1612"/>
      <c r="R916" s="1612"/>
      <c r="S916" s="1612"/>
      <c r="T916" s="1612"/>
      <c r="U916" s="1612"/>
      <c r="V916" s="1612"/>
      <c r="W916" s="1612"/>
      <c r="X916" s="1612"/>
      <c r="Y916" s="1612"/>
      <c r="Z916" s="1612"/>
    </row>
    <row r="917" spans="1:26" ht="15.75" customHeight="1">
      <c r="A917" s="1612"/>
      <c r="B917" s="1612"/>
      <c r="C917" s="1612"/>
      <c r="D917" s="1612"/>
      <c r="E917" s="1612"/>
      <c r="F917" s="1664"/>
      <c r="G917" s="1612"/>
      <c r="H917" s="1612"/>
      <c r="I917" s="1612"/>
      <c r="J917" s="1612"/>
      <c r="K917" s="1612"/>
      <c r="L917" s="1612"/>
      <c r="M917" s="1612"/>
      <c r="N917" s="1612"/>
      <c r="O917" s="1612"/>
      <c r="P917" s="1612"/>
      <c r="Q917" s="1612"/>
      <c r="R917" s="1612"/>
      <c r="S917" s="1612"/>
      <c r="T917" s="1612"/>
      <c r="U917" s="1612"/>
      <c r="V917" s="1612"/>
      <c r="W917" s="1612"/>
      <c r="X917" s="1612"/>
      <c r="Y917" s="1612"/>
      <c r="Z917" s="1612"/>
    </row>
    <row r="918" spans="1:26" ht="15.75" customHeight="1">
      <c r="A918" s="1612"/>
      <c r="B918" s="1612"/>
      <c r="C918" s="1612"/>
      <c r="D918" s="1612"/>
      <c r="E918" s="1612"/>
      <c r="F918" s="1664"/>
      <c r="G918" s="1612"/>
      <c r="H918" s="1612"/>
      <c r="I918" s="1612"/>
      <c r="J918" s="1612"/>
      <c r="K918" s="1612"/>
      <c r="L918" s="1612"/>
      <c r="M918" s="1612"/>
      <c r="N918" s="1612"/>
      <c r="O918" s="1612"/>
      <c r="P918" s="1612"/>
      <c r="Q918" s="1612"/>
      <c r="R918" s="1612"/>
      <c r="S918" s="1612"/>
      <c r="T918" s="1612"/>
      <c r="U918" s="1612"/>
      <c r="V918" s="1612"/>
      <c r="W918" s="1612"/>
      <c r="X918" s="1612"/>
      <c r="Y918" s="1612"/>
      <c r="Z918" s="1612"/>
    </row>
    <row r="919" spans="1:26" ht="15.75" customHeight="1">
      <c r="A919" s="1612"/>
      <c r="B919" s="1612"/>
      <c r="C919" s="1612"/>
      <c r="D919" s="1612"/>
      <c r="E919" s="1612"/>
      <c r="F919" s="1664"/>
      <c r="G919" s="1612"/>
      <c r="H919" s="1612"/>
      <c r="I919" s="1612"/>
      <c r="J919" s="1612"/>
      <c r="K919" s="1612"/>
      <c r="L919" s="1612"/>
      <c r="M919" s="1612"/>
      <c r="N919" s="1612"/>
      <c r="O919" s="1612"/>
      <c r="P919" s="1612"/>
      <c r="Q919" s="1612"/>
      <c r="R919" s="1612"/>
      <c r="S919" s="1612"/>
      <c r="T919" s="1612"/>
      <c r="U919" s="1612"/>
      <c r="V919" s="1612"/>
      <c r="W919" s="1612"/>
      <c r="X919" s="1612"/>
      <c r="Y919" s="1612"/>
      <c r="Z919" s="1612"/>
    </row>
    <row r="920" spans="1:26" ht="15.75" customHeight="1">
      <c r="A920" s="1612"/>
      <c r="B920" s="1612"/>
      <c r="C920" s="1612"/>
      <c r="D920" s="1612"/>
      <c r="E920" s="1612"/>
      <c r="F920" s="1664"/>
      <c r="G920" s="1612"/>
      <c r="H920" s="1612"/>
      <c r="I920" s="1612"/>
      <c r="J920" s="1612"/>
      <c r="K920" s="1612"/>
      <c r="L920" s="1612"/>
      <c r="M920" s="1612"/>
      <c r="N920" s="1612"/>
      <c r="O920" s="1612"/>
      <c r="P920" s="1612"/>
      <c r="Q920" s="1612"/>
      <c r="R920" s="1612"/>
      <c r="S920" s="1612"/>
      <c r="T920" s="1612"/>
      <c r="U920" s="1612"/>
      <c r="V920" s="1612"/>
      <c r="W920" s="1612"/>
      <c r="X920" s="1612"/>
      <c r="Y920" s="1612"/>
      <c r="Z920" s="1612"/>
    </row>
    <row r="921" spans="1:26" ht="15.75" customHeight="1">
      <c r="A921" s="1612"/>
      <c r="B921" s="1612"/>
      <c r="C921" s="1612"/>
      <c r="D921" s="1612"/>
      <c r="E921" s="1612"/>
      <c r="F921" s="1664"/>
      <c r="G921" s="1612"/>
      <c r="H921" s="1612"/>
      <c r="I921" s="1612"/>
      <c r="J921" s="1612"/>
      <c r="K921" s="1612"/>
      <c r="L921" s="1612"/>
      <c r="M921" s="1612"/>
      <c r="N921" s="1612"/>
      <c r="O921" s="1612"/>
      <c r="P921" s="1612"/>
      <c r="Q921" s="1612"/>
      <c r="R921" s="1612"/>
      <c r="S921" s="1612"/>
      <c r="T921" s="1612"/>
      <c r="U921" s="1612"/>
      <c r="V921" s="1612"/>
      <c r="W921" s="1612"/>
      <c r="X921" s="1612"/>
      <c r="Y921" s="1612"/>
      <c r="Z921" s="1612"/>
    </row>
    <row r="922" spans="1:26" ht="15.75" customHeight="1">
      <c r="A922" s="1612"/>
      <c r="B922" s="1612"/>
      <c r="C922" s="1612"/>
      <c r="D922" s="1612"/>
      <c r="E922" s="1612"/>
      <c r="F922" s="1664"/>
      <c r="G922" s="1612"/>
      <c r="H922" s="1612"/>
      <c r="I922" s="1612"/>
      <c r="J922" s="1612"/>
      <c r="K922" s="1612"/>
      <c r="L922" s="1612"/>
      <c r="M922" s="1612"/>
      <c r="N922" s="1612"/>
      <c r="O922" s="1612"/>
      <c r="P922" s="1612"/>
      <c r="Q922" s="1612"/>
      <c r="R922" s="1612"/>
      <c r="S922" s="1612"/>
      <c r="T922" s="1612"/>
      <c r="U922" s="1612"/>
      <c r="V922" s="1612"/>
      <c r="W922" s="1612"/>
      <c r="X922" s="1612"/>
      <c r="Y922" s="1612"/>
      <c r="Z922" s="1612"/>
    </row>
    <row r="923" spans="1:26" ht="15.75" customHeight="1">
      <c r="A923" s="1612"/>
      <c r="B923" s="1612"/>
      <c r="C923" s="1612"/>
      <c r="D923" s="1612"/>
      <c r="E923" s="1612"/>
      <c r="F923" s="1664"/>
      <c r="G923" s="1612"/>
      <c r="H923" s="1612"/>
      <c r="I923" s="1612"/>
      <c r="J923" s="1612"/>
      <c r="K923" s="1612"/>
      <c r="L923" s="1612"/>
      <c r="M923" s="1612"/>
      <c r="N923" s="1612"/>
      <c r="O923" s="1612"/>
      <c r="P923" s="1612"/>
      <c r="Q923" s="1612"/>
      <c r="R923" s="1612"/>
      <c r="S923" s="1612"/>
      <c r="T923" s="1612"/>
      <c r="U923" s="1612"/>
      <c r="V923" s="1612"/>
      <c r="W923" s="1612"/>
      <c r="X923" s="1612"/>
      <c r="Y923" s="1612"/>
      <c r="Z923" s="1612"/>
    </row>
    <row r="924" spans="1:26" ht="15.75" customHeight="1">
      <c r="A924" s="1612"/>
      <c r="B924" s="1612"/>
      <c r="C924" s="1612"/>
      <c r="D924" s="1612"/>
      <c r="E924" s="1612"/>
      <c r="F924" s="1664"/>
      <c r="G924" s="1612"/>
      <c r="H924" s="1612"/>
      <c r="I924" s="1612"/>
      <c r="J924" s="1612"/>
      <c r="K924" s="1612"/>
      <c r="L924" s="1612"/>
      <c r="M924" s="1612"/>
      <c r="N924" s="1612"/>
      <c r="O924" s="1612"/>
      <c r="P924" s="1612"/>
      <c r="Q924" s="1612"/>
      <c r="R924" s="1612"/>
      <c r="S924" s="1612"/>
      <c r="T924" s="1612"/>
      <c r="U924" s="1612"/>
      <c r="V924" s="1612"/>
      <c r="W924" s="1612"/>
      <c r="X924" s="1612"/>
      <c r="Y924" s="1612"/>
      <c r="Z924" s="1612"/>
    </row>
    <row r="925" spans="1:26" ht="15.75" customHeight="1">
      <c r="A925" s="1612"/>
      <c r="B925" s="1612"/>
      <c r="C925" s="1612"/>
      <c r="D925" s="1612"/>
      <c r="E925" s="1612"/>
      <c r="F925" s="1664"/>
      <c r="G925" s="1612"/>
      <c r="H925" s="1612"/>
      <c r="I925" s="1612"/>
      <c r="J925" s="1612"/>
      <c r="K925" s="1612"/>
      <c r="L925" s="1612"/>
      <c r="M925" s="1612"/>
      <c r="N925" s="1612"/>
      <c r="O925" s="1612"/>
      <c r="P925" s="1612"/>
      <c r="Q925" s="1612"/>
      <c r="R925" s="1612"/>
      <c r="S925" s="1612"/>
      <c r="T925" s="1612"/>
      <c r="U925" s="1612"/>
      <c r="V925" s="1612"/>
      <c r="W925" s="1612"/>
      <c r="X925" s="1612"/>
      <c r="Y925" s="1612"/>
      <c r="Z925" s="1612"/>
    </row>
    <row r="926" spans="1:26" ht="15.75" customHeight="1">
      <c r="A926" s="1612"/>
      <c r="B926" s="1612"/>
      <c r="C926" s="1612"/>
      <c r="D926" s="1612"/>
      <c r="E926" s="1612"/>
      <c r="F926" s="1664"/>
      <c r="G926" s="1612"/>
      <c r="H926" s="1612"/>
      <c r="I926" s="1612"/>
      <c r="J926" s="1612"/>
      <c r="K926" s="1612"/>
      <c r="L926" s="1612"/>
      <c r="M926" s="1612"/>
      <c r="N926" s="1612"/>
      <c r="O926" s="1612"/>
      <c r="P926" s="1612"/>
      <c r="Q926" s="1612"/>
      <c r="R926" s="1612"/>
      <c r="S926" s="1612"/>
      <c r="T926" s="1612"/>
      <c r="U926" s="1612"/>
      <c r="V926" s="1612"/>
      <c r="W926" s="1612"/>
      <c r="X926" s="1612"/>
      <c r="Y926" s="1612"/>
      <c r="Z926" s="1612"/>
    </row>
    <row r="927" spans="1:26" ht="15.75" customHeight="1">
      <c r="A927" s="1612"/>
      <c r="B927" s="1612"/>
      <c r="C927" s="1612"/>
      <c r="D927" s="1612"/>
      <c r="E927" s="1612"/>
      <c r="F927" s="1664"/>
      <c r="G927" s="1612"/>
      <c r="H927" s="1612"/>
      <c r="I927" s="1612"/>
      <c r="J927" s="1612"/>
      <c r="K927" s="1612"/>
      <c r="L927" s="1612"/>
      <c r="M927" s="1612"/>
      <c r="N927" s="1612"/>
      <c r="O927" s="1612"/>
      <c r="P927" s="1612"/>
      <c r="Q927" s="1612"/>
      <c r="R927" s="1612"/>
      <c r="S927" s="1612"/>
      <c r="T927" s="1612"/>
      <c r="U927" s="1612"/>
      <c r="V927" s="1612"/>
      <c r="W927" s="1612"/>
      <c r="X927" s="1612"/>
      <c r="Y927" s="1612"/>
      <c r="Z927" s="1612"/>
    </row>
    <row r="928" spans="1:26" ht="15.75" customHeight="1">
      <c r="A928" s="1612"/>
      <c r="B928" s="1612"/>
      <c r="C928" s="1612"/>
      <c r="D928" s="1612"/>
      <c r="E928" s="1612"/>
      <c r="F928" s="1664"/>
      <c r="G928" s="1612"/>
      <c r="H928" s="1612"/>
      <c r="I928" s="1612"/>
      <c r="J928" s="1612"/>
      <c r="K928" s="1612"/>
      <c r="L928" s="1612"/>
      <c r="M928" s="1612"/>
      <c r="N928" s="1612"/>
      <c r="O928" s="1612"/>
      <c r="P928" s="1612"/>
      <c r="Q928" s="1612"/>
      <c r="R928" s="1612"/>
      <c r="S928" s="1612"/>
      <c r="T928" s="1612"/>
      <c r="U928" s="1612"/>
      <c r="V928" s="1612"/>
      <c r="W928" s="1612"/>
      <c r="X928" s="1612"/>
      <c r="Y928" s="1612"/>
      <c r="Z928" s="1612"/>
    </row>
    <row r="929" spans="1:26" ht="15.75" customHeight="1">
      <c r="A929" s="1612"/>
      <c r="B929" s="1612"/>
      <c r="C929" s="1612"/>
      <c r="D929" s="1612"/>
      <c r="E929" s="1612"/>
      <c r="F929" s="1664"/>
      <c r="G929" s="1612"/>
      <c r="H929" s="1612"/>
      <c r="I929" s="1612"/>
      <c r="J929" s="1612"/>
      <c r="K929" s="1612"/>
      <c r="L929" s="1612"/>
      <c r="M929" s="1612"/>
      <c r="N929" s="1612"/>
      <c r="O929" s="1612"/>
      <c r="P929" s="1612"/>
      <c r="Q929" s="1612"/>
      <c r="R929" s="1612"/>
      <c r="S929" s="1612"/>
      <c r="T929" s="1612"/>
      <c r="U929" s="1612"/>
      <c r="V929" s="1612"/>
      <c r="W929" s="1612"/>
      <c r="X929" s="1612"/>
      <c r="Y929" s="1612"/>
      <c r="Z929" s="1612"/>
    </row>
    <row r="930" spans="1:26" ht="15.75" customHeight="1">
      <c r="A930" s="1612"/>
      <c r="B930" s="1612"/>
      <c r="C930" s="1612"/>
      <c r="D930" s="1612"/>
      <c r="E930" s="1612"/>
      <c r="F930" s="1664"/>
      <c r="G930" s="1612"/>
      <c r="H930" s="1612"/>
      <c r="I930" s="1612"/>
      <c r="J930" s="1612"/>
      <c r="K930" s="1612"/>
      <c r="L930" s="1612"/>
      <c r="M930" s="1612"/>
      <c r="N930" s="1612"/>
      <c r="O930" s="1612"/>
      <c r="P930" s="1612"/>
      <c r="Q930" s="1612"/>
      <c r="R930" s="1612"/>
      <c r="S930" s="1612"/>
      <c r="T930" s="1612"/>
      <c r="U930" s="1612"/>
      <c r="V930" s="1612"/>
      <c r="W930" s="1612"/>
      <c r="X930" s="1612"/>
      <c r="Y930" s="1612"/>
      <c r="Z930" s="1612"/>
    </row>
    <row r="931" spans="1:26" ht="15.75" customHeight="1">
      <c r="A931" s="1612"/>
      <c r="B931" s="1612"/>
      <c r="C931" s="1612"/>
      <c r="D931" s="1612"/>
      <c r="E931" s="1612"/>
      <c r="F931" s="1664"/>
      <c r="G931" s="1612"/>
      <c r="H931" s="1612"/>
      <c r="I931" s="1612"/>
      <c r="J931" s="1612"/>
      <c r="K931" s="1612"/>
      <c r="L931" s="1612"/>
      <c r="M931" s="1612"/>
      <c r="N931" s="1612"/>
      <c r="O931" s="1612"/>
      <c r="P931" s="1612"/>
      <c r="Q931" s="1612"/>
      <c r="R931" s="1612"/>
      <c r="S931" s="1612"/>
      <c r="T931" s="1612"/>
      <c r="U931" s="1612"/>
      <c r="V931" s="1612"/>
      <c r="W931" s="1612"/>
      <c r="X931" s="1612"/>
      <c r="Y931" s="1612"/>
      <c r="Z931" s="1612"/>
    </row>
    <row r="932" spans="1:26" ht="15.75" customHeight="1">
      <c r="A932" s="1612"/>
      <c r="B932" s="1612"/>
      <c r="C932" s="1612"/>
      <c r="D932" s="1612"/>
      <c r="E932" s="1612"/>
      <c r="F932" s="1664"/>
      <c r="G932" s="1612"/>
      <c r="H932" s="1612"/>
      <c r="I932" s="1612"/>
      <c r="J932" s="1612"/>
      <c r="K932" s="1612"/>
      <c r="L932" s="1612"/>
      <c r="M932" s="1612"/>
      <c r="N932" s="1612"/>
      <c r="O932" s="1612"/>
      <c r="P932" s="1612"/>
      <c r="Q932" s="1612"/>
      <c r="R932" s="1612"/>
      <c r="S932" s="1612"/>
      <c r="T932" s="1612"/>
      <c r="U932" s="1612"/>
      <c r="V932" s="1612"/>
      <c r="W932" s="1612"/>
      <c r="X932" s="1612"/>
      <c r="Y932" s="1612"/>
      <c r="Z932" s="1612"/>
    </row>
    <row r="933" spans="1:26" ht="15.75" customHeight="1">
      <c r="A933" s="1612"/>
      <c r="B933" s="1612"/>
      <c r="C933" s="1612"/>
      <c r="D933" s="1612"/>
      <c r="E933" s="1612"/>
      <c r="F933" s="1664"/>
      <c r="G933" s="1612"/>
      <c r="H933" s="1612"/>
      <c r="I933" s="1612"/>
      <c r="J933" s="1612"/>
      <c r="K933" s="1612"/>
      <c r="L933" s="1612"/>
      <c r="M933" s="1612"/>
      <c r="N933" s="1612"/>
      <c r="O933" s="1612"/>
      <c r="P933" s="1612"/>
      <c r="Q933" s="1612"/>
      <c r="R933" s="1612"/>
      <c r="S933" s="1612"/>
      <c r="T933" s="1612"/>
      <c r="U933" s="1612"/>
      <c r="V933" s="1612"/>
      <c r="W933" s="1612"/>
      <c r="X933" s="1612"/>
      <c r="Y933" s="1612"/>
      <c r="Z933" s="1612"/>
    </row>
    <row r="934" spans="1:26" ht="15.75" customHeight="1">
      <c r="A934" s="1612"/>
      <c r="B934" s="1612"/>
      <c r="C934" s="1612"/>
      <c r="D934" s="1612"/>
      <c r="E934" s="1612"/>
      <c r="F934" s="1664"/>
      <c r="G934" s="1612"/>
      <c r="H934" s="1612"/>
      <c r="I934" s="1612"/>
      <c r="J934" s="1612"/>
      <c r="K934" s="1612"/>
      <c r="L934" s="1612"/>
      <c r="M934" s="1612"/>
      <c r="N934" s="1612"/>
      <c r="O934" s="1612"/>
      <c r="P934" s="1612"/>
      <c r="Q934" s="1612"/>
      <c r="R934" s="1612"/>
      <c r="S934" s="1612"/>
      <c r="T934" s="1612"/>
      <c r="U934" s="1612"/>
      <c r="V934" s="1612"/>
      <c r="W934" s="1612"/>
      <c r="X934" s="1612"/>
      <c r="Y934" s="1612"/>
      <c r="Z934" s="1612"/>
    </row>
    <row r="935" spans="1:26" ht="15.75" customHeight="1">
      <c r="A935" s="1612"/>
      <c r="B935" s="1612"/>
      <c r="C935" s="1612"/>
      <c r="D935" s="1612"/>
      <c r="E935" s="1612"/>
      <c r="F935" s="1664"/>
      <c r="G935" s="1612"/>
      <c r="H935" s="1612"/>
      <c r="I935" s="1612"/>
      <c r="J935" s="1612"/>
      <c r="K935" s="1612"/>
      <c r="L935" s="1612"/>
      <c r="M935" s="1612"/>
      <c r="N935" s="1612"/>
      <c r="O935" s="1612"/>
      <c r="P935" s="1612"/>
      <c r="Q935" s="1612"/>
      <c r="R935" s="1612"/>
      <c r="S935" s="1612"/>
      <c r="T935" s="1612"/>
      <c r="U935" s="1612"/>
      <c r="V935" s="1612"/>
      <c r="W935" s="1612"/>
      <c r="X935" s="1612"/>
      <c r="Y935" s="1612"/>
      <c r="Z935" s="1612"/>
    </row>
    <row r="936" spans="1:26" ht="15.75" customHeight="1">
      <c r="A936" s="1612"/>
      <c r="B936" s="1612"/>
      <c r="C936" s="1612"/>
      <c r="D936" s="1612"/>
      <c r="E936" s="1612"/>
      <c r="F936" s="1664"/>
      <c r="G936" s="1612"/>
      <c r="H936" s="1612"/>
      <c r="I936" s="1612"/>
      <c r="J936" s="1612"/>
      <c r="K936" s="1612"/>
      <c r="L936" s="1612"/>
      <c r="M936" s="1612"/>
      <c r="N936" s="1612"/>
      <c r="O936" s="1612"/>
      <c r="P936" s="1612"/>
      <c r="Q936" s="1612"/>
      <c r="R936" s="1612"/>
      <c r="S936" s="1612"/>
      <c r="T936" s="1612"/>
      <c r="U936" s="1612"/>
      <c r="V936" s="1612"/>
      <c r="W936" s="1612"/>
      <c r="X936" s="1612"/>
      <c r="Y936" s="1612"/>
      <c r="Z936" s="1612"/>
    </row>
    <row r="937" spans="1:26" ht="15.75" customHeight="1">
      <c r="A937" s="1612"/>
      <c r="B937" s="1612"/>
      <c r="C937" s="1612"/>
      <c r="D937" s="1612"/>
      <c r="E937" s="1612"/>
      <c r="F937" s="1664"/>
      <c r="G937" s="1612"/>
      <c r="H937" s="1612"/>
      <c r="I937" s="1612"/>
      <c r="J937" s="1612"/>
      <c r="K937" s="1612"/>
      <c r="L937" s="1612"/>
      <c r="M937" s="1612"/>
      <c r="N937" s="1612"/>
      <c r="O937" s="1612"/>
      <c r="P937" s="1612"/>
      <c r="Q937" s="1612"/>
      <c r="R937" s="1612"/>
      <c r="S937" s="1612"/>
      <c r="T937" s="1612"/>
      <c r="U937" s="1612"/>
      <c r="V937" s="1612"/>
      <c r="W937" s="1612"/>
      <c r="X937" s="1612"/>
      <c r="Y937" s="1612"/>
      <c r="Z937" s="1612"/>
    </row>
    <row r="938" spans="1:26" ht="15.75" customHeight="1">
      <c r="A938" s="1612"/>
      <c r="B938" s="1612"/>
      <c r="C938" s="1612"/>
      <c r="D938" s="1612"/>
      <c r="E938" s="1612"/>
      <c r="F938" s="1664"/>
      <c r="G938" s="1612"/>
      <c r="H938" s="1612"/>
      <c r="I938" s="1612"/>
      <c r="J938" s="1612"/>
      <c r="K938" s="1612"/>
      <c r="L938" s="1612"/>
      <c r="M938" s="1612"/>
      <c r="N938" s="1612"/>
      <c r="O938" s="1612"/>
      <c r="P938" s="1612"/>
      <c r="Q938" s="1612"/>
      <c r="R938" s="1612"/>
      <c r="S938" s="1612"/>
      <c r="T938" s="1612"/>
      <c r="U938" s="1612"/>
      <c r="V938" s="1612"/>
      <c r="W938" s="1612"/>
      <c r="X938" s="1612"/>
      <c r="Y938" s="1612"/>
      <c r="Z938" s="1612"/>
    </row>
    <row r="939" spans="1:26" ht="15.75" customHeight="1">
      <c r="A939" s="1612"/>
      <c r="B939" s="1612"/>
      <c r="C939" s="1612"/>
      <c r="D939" s="1612"/>
      <c r="E939" s="1612"/>
      <c r="F939" s="1664"/>
      <c r="G939" s="1612"/>
      <c r="H939" s="1612"/>
      <c r="I939" s="1612"/>
      <c r="J939" s="1612"/>
      <c r="K939" s="1612"/>
      <c r="L939" s="1612"/>
      <c r="M939" s="1612"/>
      <c r="N939" s="1612"/>
      <c r="O939" s="1612"/>
      <c r="P939" s="1612"/>
      <c r="Q939" s="1612"/>
      <c r="R939" s="1612"/>
      <c r="S939" s="1612"/>
      <c r="T939" s="1612"/>
      <c r="U939" s="1612"/>
      <c r="V939" s="1612"/>
      <c r="W939" s="1612"/>
      <c r="X939" s="1612"/>
      <c r="Y939" s="1612"/>
      <c r="Z939" s="1612"/>
    </row>
    <row r="940" spans="1:26" ht="15.75" customHeight="1">
      <c r="A940" s="1612"/>
      <c r="B940" s="1612"/>
      <c r="C940" s="1612"/>
      <c r="D940" s="1612"/>
      <c r="E940" s="1612"/>
      <c r="F940" s="1664"/>
      <c r="G940" s="1612"/>
      <c r="H940" s="1612"/>
      <c r="I940" s="1612"/>
      <c r="J940" s="1612"/>
      <c r="K940" s="1612"/>
      <c r="L940" s="1612"/>
      <c r="M940" s="1612"/>
      <c r="N940" s="1612"/>
      <c r="O940" s="1612"/>
      <c r="P940" s="1612"/>
      <c r="Q940" s="1612"/>
      <c r="R940" s="1612"/>
      <c r="S940" s="1612"/>
      <c r="T940" s="1612"/>
      <c r="U940" s="1612"/>
      <c r="V940" s="1612"/>
      <c r="W940" s="1612"/>
      <c r="X940" s="1612"/>
      <c r="Y940" s="1612"/>
      <c r="Z940" s="1612"/>
    </row>
    <row r="941" spans="1:26" ht="15.75" customHeight="1">
      <c r="A941" s="1612"/>
      <c r="B941" s="1612"/>
      <c r="C941" s="1612"/>
      <c r="D941" s="1612"/>
      <c r="E941" s="1612"/>
      <c r="F941" s="1664"/>
      <c r="G941" s="1612"/>
      <c r="H941" s="1612"/>
      <c r="I941" s="1612"/>
      <c r="J941" s="1612"/>
      <c r="K941" s="1612"/>
      <c r="L941" s="1612"/>
      <c r="M941" s="1612"/>
      <c r="N941" s="1612"/>
      <c r="O941" s="1612"/>
      <c r="P941" s="1612"/>
      <c r="Q941" s="1612"/>
      <c r="R941" s="1612"/>
      <c r="S941" s="1612"/>
      <c r="T941" s="1612"/>
      <c r="U941" s="1612"/>
      <c r="V941" s="1612"/>
      <c r="W941" s="1612"/>
      <c r="X941" s="1612"/>
      <c r="Y941" s="1612"/>
      <c r="Z941" s="1612"/>
    </row>
    <row r="942" spans="1:26" ht="15.75" customHeight="1">
      <c r="A942" s="1612"/>
      <c r="B942" s="1612"/>
      <c r="C942" s="1612"/>
      <c r="D942" s="1612"/>
      <c r="E942" s="1612"/>
      <c r="F942" s="1664"/>
      <c r="G942" s="1612"/>
      <c r="H942" s="1612"/>
      <c r="I942" s="1612"/>
      <c r="J942" s="1612"/>
      <c r="K942" s="1612"/>
      <c r="L942" s="1612"/>
      <c r="M942" s="1612"/>
      <c r="N942" s="1612"/>
      <c r="O942" s="1612"/>
      <c r="P942" s="1612"/>
      <c r="Q942" s="1612"/>
      <c r="R942" s="1612"/>
      <c r="S942" s="1612"/>
      <c r="T942" s="1612"/>
      <c r="U942" s="1612"/>
      <c r="V942" s="1612"/>
      <c r="W942" s="1612"/>
      <c r="X942" s="1612"/>
      <c r="Y942" s="1612"/>
      <c r="Z942" s="1612"/>
    </row>
    <row r="943" spans="1:26" ht="15.75" customHeight="1">
      <c r="A943" s="1612"/>
      <c r="B943" s="1612"/>
      <c r="C943" s="1612"/>
      <c r="D943" s="1612"/>
      <c r="E943" s="1612"/>
      <c r="F943" s="1664"/>
      <c r="G943" s="1612"/>
      <c r="H943" s="1612"/>
      <c r="I943" s="1612"/>
      <c r="J943" s="1612"/>
      <c r="K943" s="1612"/>
      <c r="L943" s="1612"/>
      <c r="M943" s="1612"/>
      <c r="N943" s="1612"/>
      <c r="O943" s="1612"/>
      <c r="P943" s="1612"/>
      <c r="Q943" s="1612"/>
      <c r="R943" s="1612"/>
      <c r="S943" s="1612"/>
      <c r="T943" s="1612"/>
      <c r="U943" s="1612"/>
      <c r="V943" s="1612"/>
      <c r="W943" s="1612"/>
      <c r="X943" s="1612"/>
      <c r="Y943" s="1612"/>
      <c r="Z943" s="1612"/>
    </row>
    <row r="944" spans="1:26" ht="15.75" customHeight="1">
      <c r="A944" s="1612"/>
      <c r="B944" s="1612"/>
      <c r="C944" s="1612"/>
      <c r="D944" s="1612"/>
      <c r="E944" s="1612"/>
      <c r="F944" s="1664"/>
      <c r="G944" s="1612"/>
      <c r="H944" s="1612"/>
      <c r="I944" s="1612"/>
      <c r="J944" s="1612"/>
      <c r="K944" s="1612"/>
      <c r="L944" s="1612"/>
      <c r="M944" s="1612"/>
      <c r="N944" s="1612"/>
      <c r="O944" s="1612"/>
      <c r="P944" s="1612"/>
      <c r="Q944" s="1612"/>
      <c r="R944" s="1612"/>
      <c r="S944" s="1612"/>
      <c r="T944" s="1612"/>
      <c r="U944" s="1612"/>
      <c r="V944" s="1612"/>
      <c r="W944" s="1612"/>
      <c r="X944" s="1612"/>
      <c r="Y944" s="1612"/>
      <c r="Z944" s="1612"/>
    </row>
    <row r="945" spans="1:26" ht="15.75" customHeight="1">
      <c r="A945" s="1612"/>
      <c r="B945" s="1612"/>
      <c r="C945" s="1612"/>
      <c r="D945" s="1612"/>
      <c r="E945" s="1612"/>
      <c r="F945" s="1664"/>
      <c r="G945" s="1612"/>
      <c r="H945" s="1612"/>
      <c r="I945" s="1612"/>
      <c r="J945" s="1612"/>
      <c r="K945" s="1612"/>
      <c r="L945" s="1612"/>
      <c r="M945" s="1612"/>
      <c r="N945" s="1612"/>
      <c r="O945" s="1612"/>
      <c r="P945" s="1612"/>
      <c r="Q945" s="1612"/>
      <c r="R945" s="1612"/>
      <c r="S945" s="1612"/>
      <c r="T945" s="1612"/>
      <c r="U945" s="1612"/>
      <c r="V945" s="1612"/>
      <c r="W945" s="1612"/>
      <c r="X945" s="1612"/>
      <c r="Y945" s="1612"/>
      <c r="Z945" s="1612"/>
    </row>
    <row r="946" spans="1:26" ht="15.75" customHeight="1">
      <c r="A946" s="1612"/>
      <c r="B946" s="1612"/>
      <c r="C946" s="1612"/>
      <c r="D946" s="1612"/>
      <c r="E946" s="1612"/>
      <c r="F946" s="1664"/>
      <c r="G946" s="1612"/>
      <c r="H946" s="1612"/>
      <c r="I946" s="1612"/>
      <c r="J946" s="1612"/>
      <c r="K946" s="1612"/>
      <c r="L946" s="1612"/>
      <c r="M946" s="1612"/>
      <c r="N946" s="1612"/>
      <c r="O946" s="1612"/>
      <c r="P946" s="1612"/>
      <c r="Q946" s="1612"/>
      <c r="R946" s="1612"/>
      <c r="S946" s="1612"/>
      <c r="T946" s="1612"/>
      <c r="U946" s="1612"/>
      <c r="V946" s="1612"/>
      <c r="W946" s="1612"/>
      <c r="X946" s="1612"/>
      <c r="Y946" s="1612"/>
      <c r="Z946" s="1612"/>
    </row>
    <row r="947" spans="1:26" ht="15.75" customHeight="1">
      <c r="A947" s="1612"/>
      <c r="B947" s="1612"/>
      <c r="C947" s="1612"/>
      <c r="D947" s="1612"/>
      <c r="E947" s="1612"/>
      <c r="F947" s="1664"/>
      <c r="G947" s="1612"/>
      <c r="H947" s="1612"/>
      <c r="I947" s="1612"/>
      <c r="J947" s="1612"/>
      <c r="K947" s="1612"/>
      <c r="L947" s="1612"/>
      <c r="M947" s="1612"/>
      <c r="N947" s="1612"/>
      <c r="O947" s="1612"/>
      <c r="P947" s="1612"/>
      <c r="Q947" s="1612"/>
      <c r="R947" s="1612"/>
      <c r="S947" s="1612"/>
      <c r="T947" s="1612"/>
      <c r="U947" s="1612"/>
      <c r="V947" s="1612"/>
      <c r="W947" s="1612"/>
      <c r="X947" s="1612"/>
      <c r="Y947" s="1612"/>
      <c r="Z947" s="1612"/>
    </row>
    <row r="948" spans="1:26" ht="15.75" customHeight="1">
      <c r="A948" s="1612"/>
      <c r="B948" s="1612"/>
      <c r="C948" s="1612"/>
      <c r="D948" s="1612"/>
      <c r="E948" s="1612"/>
      <c r="F948" s="1664"/>
      <c r="G948" s="1612"/>
      <c r="H948" s="1612"/>
      <c r="I948" s="1612"/>
      <c r="J948" s="1612"/>
      <c r="K948" s="1612"/>
      <c r="L948" s="1612"/>
      <c r="M948" s="1612"/>
      <c r="N948" s="1612"/>
      <c r="O948" s="1612"/>
      <c r="P948" s="1612"/>
      <c r="Q948" s="1612"/>
      <c r="R948" s="1612"/>
      <c r="S948" s="1612"/>
      <c r="T948" s="1612"/>
      <c r="U948" s="1612"/>
      <c r="V948" s="1612"/>
      <c r="W948" s="1612"/>
      <c r="X948" s="1612"/>
      <c r="Y948" s="1612"/>
      <c r="Z948" s="1612"/>
    </row>
    <row r="949" spans="1:26" ht="15.75" customHeight="1">
      <c r="A949" s="1612"/>
      <c r="B949" s="1612"/>
      <c r="C949" s="1612"/>
      <c r="D949" s="1612"/>
      <c r="E949" s="1612"/>
      <c r="F949" s="1664"/>
      <c r="G949" s="1612"/>
      <c r="H949" s="1612"/>
      <c r="I949" s="1612"/>
      <c r="J949" s="1612"/>
      <c r="K949" s="1612"/>
      <c r="L949" s="1612"/>
      <c r="M949" s="1612"/>
      <c r="N949" s="1612"/>
      <c r="O949" s="1612"/>
      <c r="P949" s="1612"/>
      <c r="Q949" s="1612"/>
      <c r="R949" s="1612"/>
      <c r="S949" s="1612"/>
      <c r="T949" s="1612"/>
      <c r="U949" s="1612"/>
      <c r="V949" s="1612"/>
      <c r="W949" s="1612"/>
      <c r="X949" s="1612"/>
      <c r="Y949" s="1612"/>
      <c r="Z949" s="1612"/>
    </row>
    <row r="950" spans="1:26" ht="15.75" customHeight="1">
      <c r="A950" s="1612"/>
      <c r="B950" s="1612"/>
      <c r="C950" s="1612"/>
      <c r="D950" s="1612"/>
      <c r="E950" s="1612"/>
      <c r="F950" s="1664"/>
      <c r="G950" s="1612"/>
      <c r="H950" s="1612"/>
      <c r="I950" s="1612"/>
      <c r="J950" s="1612"/>
      <c r="K950" s="1612"/>
      <c r="L950" s="1612"/>
      <c r="M950" s="1612"/>
      <c r="N950" s="1612"/>
      <c r="O950" s="1612"/>
      <c r="P950" s="1612"/>
      <c r="Q950" s="1612"/>
      <c r="R950" s="1612"/>
      <c r="S950" s="1612"/>
      <c r="T950" s="1612"/>
      <c r="U950" s="1612"/>
      <c r="V950" s="1612"/>
      <c r="W950" s="1612"/>
      <c r="X950" s="1612"/>
      <c r="Y950" s="1612"/>
      <c r="Z950" s="1612"/>
    </row>
    <row r="951" spans="1:26" ht="15.75" customHeight="1">
      <c r="A951" s="1612"/>
      <c r="B951" s="1612"/>
      <c r="C951" s="1612"/>
      <c r="D951" s="1612"/>
      <c r="E951" s="1612"/>
      <c r="F951" s="1664"/>
      <c r="G951" s="1612"/>
      <c r="H951" s="1612"/>
      <c r="I951" s="1612"/>
      <c r="J951" s="1612"/>
      <c r="K951" s="1612"/>
      <c r="L951" s="1612"/>
      <c r="M951" s="1612"/>
      <c r="N951" s="1612"/>
      <c r="O951" s="1612"/>
      <c r="P951" s="1612"/>
      <c r="Q951" s="1612"/>
      <c r="R951" s="1612"/>
      <c r="S951" s="1612"/>
      <c r="T951" s="1612"/>
      <c r="U951" s="1612"/>
      <c r="V951" s="1612"/>
      <c r="W951" s="1612"/>
      <c r="X951" s="1612"/>
      <c r="Y951" s="1612"/>
      <c r="Z951" s="1612"/>
    </row>
    <row r="952" spans="1:26" ht="15.75" customHeight="1">
      <c r="A952" s="1612"/>
      <c r="B952" s="1612"/>
      <c r="C952" s="1612"/>
      <c r="D952" s="1612"/>
      <c r="E952" s="1612"/>
      <c r="F952" s="1664"/>
      <c r="G952" s="1612"/>
      <c r="H952" s="1612"/>
      <c r="I952" s="1612"/>
      <c r="J952" s="1612"/>
      <c r="K952" s="1612"/>
      <c r="L952" s="1612"/>
      <c r="M952" s="1612"/>
      <c r="N952" s="1612"/>
      <c r="O952" s="1612"/>
      <c r="P952" s="1612"/>
      <c r="Q952" s="1612"/>
      <c r="R952" s="1612"/>
      <c r="S952" s="1612"/>
      <c r="T952" s="1612"/>
      <c r="U952" s="1612"/>
      <c r="V952" s="1612"/>
      <c r="W952" s="1612"/>
      <c r="X952" s="1612"/>
      <c r="Y952" s="1612"/>
      <c r="Z952" s="1612"/>
    </row>
    <row r="953" spans="1:26" ht="15.75" customHeight="1">
      <c r="A953" s="1612"/>
      <c r="B953" s="1612"/>
      <c r="C953" s="1612"/>
      <c r="D953" s="1612"/>
      <c r="E953" s="1612"/>
      <c r="F953" s="1664"/>
      <c r="G953" s="1612"/>
      <c r="H953" s="1612"/>
      <c r="I953" s="1612"/>
      <c r="J953" s="1612"/>
      <c r="K953" s="1612"/>
      <c r="L953" s="1612"/>
      <c r="M953" s="1612"/>
      <c r="N953" s="1612"/>
      <c r="O953" s="1612"/>
      <c r="P953" s="1612"/>
      <c r="Q953" s="1612"/>
      <c r="R953" s="1612"/>
      <c r="S953" s="1612"/>
      <c r="T953" s="1612"/>
      <c r="U953" s="1612"/>
      <c r="V953" s="1612"/>
      <c r="W953" s="1612"/>
      <c r="X953" s="1612"/>
      <c r="Y953" s="1612"/>
      <c r="Z953" s="1612"/>
    </row>
    <row r="954" spans="1:26" ht="15.75" customHeight="1">
      <c r="A954" s="1612"/>
      <c r="B954" s="1612"/>
      <c r="C954" s="1612"/>
      <c r="D954" s="1612"/>
      <c r="E954" s="1612"/>
      <c r="F954" s="1664"/>
      <c r="G954" s="1612"/>
      <c r="H954" s="1612"/>
      <c r="I954" s="1612"/>
      <c r="J954" s="1612"/>
      <c r="K954" s="1612"/>
      <c r="L954" s="1612"/>
      <c r="M954" s="1612"/>
      <c r="N954" s="1612"/>
      <c r="O954" s="1612"/>
      <c r="P954" s="1612"/>
      <c r="Q954" s="1612"/>
      <c r="R954" s="1612"/>
      <c r="S954" s="1612"/>
      <c r="T954" s="1612"/>
      <c r="U954" s="1612"/>
      <c r="V954" s="1612"/>
      <c r="W954" s="1612"/>
      <c r="X954" s="1612"/>
      <c r="Y954" s="1612"/>
      <c r="Z954" s="1612"/>
    </row>
    <row r="955" spans="1:26" ht="15.75" customHeight="1">
      <c r="A955" s="1612"/>
      <c r="B955" s="1612"/>
      <c r="C955" s="1612"/>
      <c r="D955" s="1612"/>
      <c r="E955" s="1612"/>
      <c r="F955" s="1664"/>
      <c r="G955" s="1612"/>
      <c r="H955" s="1612"/>
      <c r="I955" s="1612"/>
      <c r="J955" s="1612"/>
      <c r="K955" s="1612"/>
      <c r="L955" s="1612"/>
      <c r="M955" s="1612"/>
      <c r="N955" s="1612"/>
      <c r="O955" s="1612"/>
      <c r="P955" s="1612"/>
      <c r="Q955" s="1612"/>
      <c r="R955" s="1612"/>
      <c r="S955" s="1612"/>
      <c r="T955" s="1612"/>
      <c r="U955" s="1612"/>
      <c r="V955" s="1612"/>
      <c r="W955" s="1612"/>
      <c r="X955" s="1612"/>
      <c r="Y955" s="1612"/>
      <c r="Z955" s="1612"/>
    </row>
    <row r="956" spans="1:26" ht="15.75" customHeight="1">
      <c r="A956" s="1612"/>
      <c r="B956" s="1612"/>
      <c r="C956" s="1612"/>
      <c r="D956" s="1612"/>
      <c r="E956" s="1612"/>
      <c r="F956" s="1664"/>
      <c r="G956" s="1612"/>
      <c r="H956" s="1612"/>
      <c r="I956" s="1612"/>
      <c r="J956" s="1612"/>
      <c r="K956" s="1612"/>
      <c r="L956" s="1612"/>
      <c r="M956" s="1612"/>
      <c r="N956" s="1612"/>
      <c r="O956" s="1612"/>
      <c r="P956" s="1612"/>
      <c r="Q956" s="1612"/>
      <c r="R956" s="1612"/>
      <c r="S956" s="1612"/>
      <c r="T956" s="1612"/>
      <c r="U956" s="1612"/>
      <c r="V956" s="1612"/>
      <c r="W956" s="1612"/>
      <c r="X956" s="1612"/>
      <c r="Y956" s="1612"/>
      <c r="Z956" s="1612"/>
    </row>
    <row r="957" spans="1:26" ht="15.75" customHeight="1">
      <c r="A957" s="1612"/>
      <c r="B957" s="1612"/>
      <c r="C957" s="1612"/>
      <c r="D957" s="1612"/>
      <c r="E957" s="1612"/>
      <c r="F957" s="1664"/>
      <c r="G957" s="1612"/>
      <c r="H957" s="1612"/>
      <c r="I957" s="1612"/>
      <c r="J957" s="1612"/>
      <c r="K957" s="1612"/>
      <c r="L957" s="1612"/>
      <c r="M957" s="1612"/>
      <c r="N957" s="1612"/>
      <c r="O957" s="1612"/>
      <c r="P957" s="1612"/>
      <c r="Q957" s="1612"/>
      <c r="R957" s="1612"/>
      <c r="S957" s="1612"/>
      <c r="T957" s="1612"/>
      <c r="U957" s="1612"/>
      <c r="V957" s="1612"/>
      <c r="W957" s="1612"/>
      <c r="X957" s="1612"/>
      <c r="Y957" s="1612"/>
      <c r="Z957" s="1612"/>
    </row>
    <row r="958" spans="1:26" ht="15.75" customHeight="1">
      <c r="A958" s="1612"/>
      <c r="B958" s="1612"/>
      <c r="C958" s="1612"/>
      <c r="D958" s="1612"/>
      <c r="E958" s="1612"/>
      <c r="F958" s="1664"/>
      <c r="G958" s="1612"/>
      <c r="H958" s="1612"/>
      <c r="I958" s="1612"/>
      <c r="J958" s="1612"/>
      <c r="K958" s="1612"/>
      <c r="L958" s="1612"/>
      <c r="M958" s="1612"/>
      <c r="N958" s="1612"/>
      <c r="O958" s="1612"/>
      <c r="P958" s="1612"/>
      <c r="Q958" s="1612"/>
      <c r="R958" s="1612"/>
      <c r="S958" s="1612"/>
      <c r="T958" s="1612"/>
      <c r="U958" s="1612"/>
      <c r="V958" s="1612"/>
      <c r="W958" s="1612"/>
      <c r="X958" s="1612"/>
      <c r="Y958" s="1612"/>
      <c r="Z958" s="1612"/>
    </row>
    <row r="959" spans="1:26" ht="15.75" customHeight="1">
      <c r="A959" s="1612"/>
      <c r="B959" s="1612"/>
      <c r="C959" s="1612"/>
      <c r="D959" s="1612"/>
      <c r="E959" s="1612"/>
      <c r="F959" s="1664"/>
      <c r="G959" s="1612"/>
      <c r="H959" s="1612"/>
      <c r="I959" s="1612"/>
      <c r="J959" s="1612"/>
      <c r="K959" s="1612"/>
      <c r="L959" s="1612"/>
      <c r="M959" s="1612"/>
      <c r="N959" s="1612"/>
      <c r="O959" s="1612"/>
      <c r="P959" s="1612"/>
      <c r="Q959" s="1612"/>
      <c r="R959" s="1612"/>
      <c r="S959" s="1612"/>
      <c r="T959" s="1612"/>
      <c r="U959" s="1612"/>
      <c r="V959" s="1612"/>
      <c r="W959" s="1612"/>
      <c r="X959" s="1612"/>
      <c r="Y959" s="1612"/>
      <c r="Z959" s="1612"/>
    </row>
    <row r="960" spans="1:26" ht="15.75" customHeight="1">
      <c r="A960" s="1612"/>
      <c r="B960" s="1612"/>
      <c r="C960" s="1612"/>
      <c r="D960" s="1612"/>
      <c r="E960" s="1612"/>
      <c r="F960" s="1664"/>
      <c r="G960" s="1612"/>
      <c r="H960" s="1612"/>
      <c r="I960" s="1612"/>
      <c r="J960" s="1612"/>
      <c r="K960" s="1612"/>
      <c r="L960" s="1612"/>
      <c r="M960" s="1612"/>
      <c r="N960" s="1612"/>
      <c r="O960" s="1612"/>
      <c r="P960" s="1612"/>
      <c r="Q960" s="1612"/>
      <c r="R960" s="1612"/>
      <c r="S960" s="1612"/>
      <c r="T960" s="1612"/>
      <c r="U960" s="1612"/>
      <c r="V960" s="1612"/>
      <c r="W960" s="1612"/>
      <c r="X960" s="1612"/>
      <c r="Y960" s="1612"/>
      <c r="Z960" s="1612"/>
    </row>
    <row r="961" spans="1:26" ht="15.75" customHeight="1">
      <c r="A961" s="1612"/>
      <c r="B961" s="1612"/>
      <c r="C961" s="1612"/>
      <c r="D961" s="1612"/>
      <c r="E961" s="1612"/>
      <c r="F961" s="1664"/>
      <c r="G961" s="1612"/>
      <c r="H961" s="1612"/>
      <c r="I961" s="1612"/>
      <c r="J961" s="1612"/>
      <c r="K961" s="1612"/>
      <c r="L961" s="1612"/>
      <c r="M961" s="1612"/>
      <c r="N961" s="1612"/>
      <c r="O961" s="1612"/>
      <c r="P961" s="1612"/>
      <c r="Q961" s="1612"/>
      <c r="R961" s="1612"/>
      <c r="S961" s="1612"/>
      <c r="T961" s="1612"/>
      <c r="U961" s="1612"/>
      <c r="V961" s="1612"/>
      <c r="W961" s="1612"/>
      <c r="X961" s="1612"/>
      <c r="Y961" s="1612"/>
      <c r="Z961" s="1612"/>
    </row>
    <row r="962" spans="1:26" ht="15.75" customHeight="1">
      <c r="A962" s="1612"/>
      <c r="B962" s="1612"/>
      <c r="C962" s="1612"/>
      <c r="D962" s="1612"/>
      <c r="E962" s="1612"/>
      <c r="F962" s="1664"/>
      <c r="G962" s="1612"/>
      <c r="H962" s="1612"/>
      <c r="I962" s="1612"/>
      <c r="J962" s="1612"/>
      <c r="K962" s="1612"/>
      <c r="L962" s="1612"/>
      <c r="M962" s="1612"/>
      <c r="N962" s="1612"/>
      <c r="O962" s="1612"/>
      <c r="P962" s="1612"/>
      <c r="Q962" s="1612"/>
      <c r="R962" s="1612"/>
      <c r="S962" s="1612"/>
      <c r="T962" s="1612"/>
      <c r="U962" s="1612"/>
      <c r="V962" s="1612"/>
      <c r="W962" s="1612"/>
      <c r="X962" s="1612"/>
      <c r="Y962" s="1612"/>
      <c r="Z962" s="1612"/>
    </row>
    <row r="963" spans="1:26" ht="15.75" customHeight="1">
      <c r="A963" s="1612"/>
      <c r="B963" s="1612"/>
      <c r="C963" s="1612"/>
      <c r="D963" s="1612"/>
      <c r="E963" s="1612"/>
      <c r="F963" s="1664"/>
      <c r="G963" s="1612"/>
      <c r="H963" s="1612"/>
      <c r="I963" s="1612"/>
      <c r="J963" s="1612"/>
      <c r="K963" s="1612"/>
      <c r="L963" s="1612"/>
      <c r="M963" s="1612"/>
      <c r="N963" s="1612"/>
      <c r="O963" s="1612"/>
      <c r="P963" s="1612"/>
      <c r="Q963" s="1612"/>
      <c r="R963" s="1612"/>
      <c r="S963" s="1612"/>
      <c r="T963" s="1612"/>
      <c r="U963" s="1612"/>
      <c r="V963" s="1612"/>
      <c r="W963" s="1612"/>
      <c r="X963" s="1612"/>
      <c r="Y963" s="1612"/>
      <c r="Z963" s="1612"/>
    </row>
    <row r="964" spans="1:26" ht="15.75" customHeight="1">
      <c r="A964" s="1612"/>
      <c r="B964" s="1612"/>
      <c r="C964" s="1612"/>
      <c r="D964" s="1612"/>
      <c r="E964" s="1612"/>
      <c r="F964" s="1664"/>
      <c r="G964" s="1612"/>
      <c r="H964" s="1612"/>
      <c r="I964" s="1612"/>
      <c r="J964" s="1612"/>
      <c r="K964" s="1612"/>
      <c r="L964" s="1612"/>
      <c r="M964" s="1612"/>
      <c r="N964" s="1612"/>
      <c r="O964" s="1612"/>
      <c r="P964" s="1612"/>
      <c r="Q964" s="1612"/>
      <c r="R964" s="1612"/>
      <c r="S964" s="1612"/>
      <c r="T964" s="1612"/>
      <c r="U964" s="1612"/>
      <c r="V964" s="1612"/>
      <c r="W964" s="1612"/>
      <c r="X964" s="1612"/>
      <c r="Y964" s="1612"/>
      <c r="Z964" s="1612"/>
    </row>
    <row r="965" spans="1:26" ht="15.75" customHeight="1">
      <c r="A965" s="1612"/>
      <c r="B965" s="1612"/>
      <c r="C965" s="1612"/>
      <c r="D965" s="1612"/>
      <c r="E965" s="1612"/>
      <c r="F965" s="1664"/>
      <c r="G965" s="1612"/>
      <c r="H965" s="1612"/>
      <c r="I965" s="1612"/>
      <c r="J965" s="1612"/>
      <c r="K965" s="1612"/>
      <c r="L965" s="1612"/>
      <c r="M965" s="1612"/>
      <c r="N965" s="1612"/>
      <c r="O965" s="1612"/>
      <c r="P965" s="1612"/>
      <c r="Q965" s="1612"/>
      <c r="R965" s="1612"/>
      <c r="S965" s="1612"/>
      <c r="T965" s="1612"/>
      <c r="U965" s="1612"/>
      <c r="V965" s="1612"/>
      <c r="W965" s="1612"/>
      <c r="X965" s="1612"/>
      <c r="Y965" s="1612"/>
      <c r="Z965" s="1612"/>
    </row>
    <row r="966" spans="1:26" ht="15.75" customHeight="1">
      <c r="A966" s="1612"/>
      <c r="B966" s="1612"/>
      <c r="C966" s="1612"/>
      <c r="D966" s="1612"/>
      <c r="E966" s="1612"/>
      <c r="F966" s="1664"/>
      <c r="G966" s="1612"/>
      <c r="H966" s="1612"/>
      <c r="I966" s="1612"/>
      <c r="J966" s="1612"/>
      <c r="K966" s="1612"/>
      <c r="L966" s="1612"/>
      <c r="M966" s="1612"/>
      <c r="N966" s="1612"/>
      <c r="O966" s="1612"/>
      <c r="P966" s="1612"/>
      <c r="Q966" s="1612"/>
      <c r="R966" s="1612"/>
      <c r="S966" s="1612"/>
      <c r="T966" s="1612"/>
      <c r="U966" s="1612"/>
      <c r="V966" s="1612"/>
      <c r="W966" s="1612"/>
      <c r="X966" s="1612"/>
      <c r="Y966" s="1612"/>
      <c r="Z966" s="1612"/>
    </row>
    <row r="967" spans="1:26" ht="15.75" customHeight="1">
      <c r="A967" s="1612"/>
      <c r="B967" s="1612"/>
      <c r="C967" s="1612"/>
      <c r="D967" s="1612"/>
      <c r="E967" s="1612"/>
      <c r="F967" s="1664"/>
      <c r="G967" s="1612"/>
      <c r="H967" s="1612"/>
      <c r="I967" s="1612"/>
      <c r="J967" s="1612"/>
      <c r="K967" s="1612"/>
      <c r="L967" s="1612"/>
      <c r="M967" s="1612"/>
      <c r="N967" s="1612"/>
      <c r="O967" s="1612"/>
      <c r="P967" s="1612"/>
      <c r="Q967" s="1612"/>
      <c r="R967" s="1612"/>
      <c r="S967" s="1612"/>
      <c r="T967" s="1612"/>
      <c r="U967" s="1612"/>
      <c r="V967" s="1612"/>
      <c r="W967" s="1612"/>
      <c r="X967" s="1612"/>
      <c r="Y967" s="1612"/>
      <c r="Z967" s="1612"/>
    </row>
    <row r="968" spans="1:26" ht="15.75" customHeight="1">
      <c r="A968" s="1612"/>
      <c r="B968" s="1612"/>
      <c r="C968" s="1612"/>
      <c r="D968" s="1612"/>
      <c r="E968" s="1612"/>
      <c r="F968" s="1664"/>
      <c r="G968" s="1612"/>
      <c r="H968" s="1612"/>
      <c r="I968" s="1612"/>
      <c r="J968" s="1612"/>
      <c r="K968" s="1612"/>
      <c r="L968" s="1612"/>
      <c r="M968" s="1612"/>
      <c r="N968" s="1612"/>
      <c r="O968" s="1612"/>
      <c r="P968" s="1612"/>
      <c r="Q968" s="1612"/>
      <c r="R968" s="1612"/>
      <c r="S968" s="1612"/>
      <c r="T968" s="1612"/>
      <c r="U968" s="1612"/>
      <c r="V968" s="1612"/>
      <c r="W968" s="1612"/>
      <c r="X968" s="1612"/>
      <c r="Y968" s="1612"/>
      <c r="Z968" s="1612"/>
    </row>
    <row r="969" spans="1:26" ht="15.75" customHeight="1">
      <c r="A969" s="1612"/>
      <c r="B969" s="1612"/>
      <c r="C969" s="1612"/>
      <c r="D969" s="1612"/>
      <c r="E969" s="1612"/>
      <c r="F969" s="1664"/>
      <c r="G969" s="1612"/>
      <c r="H969" s="1612"/>
      <c r="I969" s="1612"/>
      <c r="J969" s="1612"/>
      <c r="K969" s="1612"/>
      <c r="L969" s="1612"/>
      <c r="M969" s="1612"/>
      <c r="N969" s="1612"/>
      <c r="O969" s="1612"/>
      <c r="P969" s="1612"/>
      <c r="Q969" s="1612"/>
      <c r="R969" s="1612"/>
      <c r="S969" s="1612"/>
      <c r="T969" s="1612"/>
      <c r="U969" s="1612"/>
      <c r="V969" s="1612"/>
      <c r="W969" s="1612"/>
      <c r="X969" s="1612"/>
      <c r="Y969" s="1612"/>
      <c r="Z969" s="1612"/>
    </row>
    <row r="970" spans="1:26" ht="15.75" customHeight="1">
      <c r="A970" s="1612"/>
      <c r="B970" s="1612"/>
      <c r="C970" s="1612"/>
      <c r="D970" s="1612"/>
      <c r="E970" s="1612"/>
      <c r="F970" s="1664"/>
      <c r="G970" s="1612"/>
      <c r="H970" s="1612"/>
      <c r="I970" s="1612"/>
      <c r="J970" s="1612"/>
      <c r="K970" s="1612"/>
      <c r="L970" s="1612"/>
      <c r="M970" s="1612"/>
      <c r="N970" s="1612"/>
      <c r="O970" s="1612"/>
      <c r="P970" s="1612"/>
      <c r="Q970" s="1612"/>
      <c r="R970" s="1612"/>
      <c r="S970" s="1612"/>
      <c r="T970" s="1612"/>
      <c r="U970" s="1612"/>
      <c r="V970" s="1612"/>
      <c r="W970" s="1612"/>
      <c r="X970" s="1612"/>
      <c r="Y970" s="1612"/>
      <c r="Z970" s="1612"/>
    </row>
    <row r="971" spans="1:26" ht="15.75" customHeight="1">
      <c r="A971" s="1612"/>
      <c r="B971" s="1612"/>
      <c r="C971" s="1612"/>
      <c r="D971" s="1612"/>
      <c r="E971" s="1612"/>
      <c r="F971" s="1664"/>
      <c r="G971" s="1612"/>
      <c r="H971" s="1612"/>
      <c r="I971" s="1612"/>
      <c r="J971" s="1612"/>
      <c r="K971" s="1612"/>
      <c r="L971" s="1612"/>
      <c r="M971" s="1612"/>
      <c r="N971" s="1612"/>
      <c r="O971" s="1612"/>
      <c r="P971" s="1612"/>
      <c r="Q971" s="1612"/>
      <c r="R971" s="1612"/>
      <c r="S971" s="1612"/>
      <c r="T971" s="1612"/>
      <c r="U971" s="1612"/>
      <c r="V971" s="1612"/>
      <c r="W971" s="1612"/>
      <c r="X971" s="1612"/>
      <c r="Y971" s="1612"/>
      <c r="Z971" s="1612"/>
    </row>
    <row r="972" spans="1:26" ht="15.75" customHeight="1">
      <c r="A972" s="1612"/>
      <c r="B972" s="1612"/>
      <c r="C972" s="1612"/>
      <c r="D972" s="1612"/>
      <c r="E972" s="1612"/>
      <c r="F972" s="1664"/>
      <c r="G972" s="1612"/>
      <c r="H972" s="1612"/>
      <c r="I972" s="1612"/>
      <c r="J972" s="1612"/>
      <c r="K972" s="1612"/>
      <c r="L972" s="1612"/>
      <c r="M972" s="1612"/>
      <c r="N972" s="1612"/>
      <c r="O972" s="1612"/>
      <c r="P972" s="1612"/>
      <c r="Q972" s="1612"/>
      <c r="R972" s="1612"/>
      <c r="S972" s="1612"/>
      <c r="T972" s="1612"/>
      <c r="U972" s="1612"/>
      <c r="V972" s="1612"/>
      <c r="W972" s="1612"/>
      <c r="X972" s="1612"/>
      <c r="Y972" s="1612"/>
      <c r="Z972" s="1612"/>
    </row>
    <row r="973" spans="1:26" ht="15.75" customHeight="1">
      <c r="A973" s="1612"/>
      <c r="B973" s="1612"/>
      <c r="C973" s="1612"/>
      <c r="D973" s="1612"/>
      <c r="E973" s="1612"/>
      <c r="F973" s="1664"/>
      <c r="G973" s="1612"/>
      <c r="H973" s="1612"/>
      <c r="I973" s="1612"/>
      <c r="J973" s="1612"/>
      <c r="K973" s="1612"/>
      <c r="L973" s="1612"/>
      <c r="M973" s="1612"/>
      <c r="N973" s="1612"/>
      <c r="O973" s="1612"/>
      <c r="P973" s="1612"/>
      <c r="Q973" s="1612"/>
      <c r="R973" s="1612"/>
      <c r="S973" s="1612"/>
      <c r="T973" s="1612"/>
      <c r="U973" s="1612"/>
      <c r="V973" s="1612"/>
      <c r="W973" s="1612"/>
      <c r="X973" s="1612"/>
      <c r="Y973" s="1612"/>
      <c r="Z973" s="1612"/>
    </row>
    <row r="974" spans="1:26" ht="15.75" customHeight="1">
      <c r="A974" s="1612"/>
      <c r="B974" s="1612"/>
      <c r="C974" s="1612"/>
      <c r="D974" s="1612"/>
      <c r="E974" s="1612"/>
      <c r="F974" s="1664"/>
      <c r="G974" s="1612"/>
      <c r="H974" s="1612"/>
      <c r="I974" s="1612"/>
      <c r="J974" s="1612"/>
      <c r="K974" s="1612"/>
      <c r="L974" s="1612"/>
      <c r="M974" s="1612"/>
      <c r="N974" s="1612"/>
      <c r="O974" s="1612"/>
      <c r="P974" s="1612"/>
      <c r="Q974" s="1612"/>
      <c r="R974" s="1612"/>
      <c r="S974" s="1612"/>
      <c r="T974" s="1612"/>
      <c r="U974" s="1612"/>
      <c r="V974" s="1612"/>
      <c r="W974" s="1612"/>
      <c r="X974" s="1612"/>
      <c r="Y974" s="1612"/>
      <c r="Z974" s="1612"/>
    </row>
    <row r="975" spans="1:26" ht="15.75" customHeight="1">
      <c r="A975" s="1612"/>
      <c r="B975" s="1612"/>
      <c r="C975" s="1612"/>
      <c r="D975" s="1612"/>
      <c r="E975" s="1612"/>
      <c r="F975" s="1664"/>
      <c r="G975" s="1612"/>
      <c r="H975" s="1612"/>
      <c r="I975" s="1612"/>
      <c r="J975" s="1612"/>
      <c r="K975" s="1612"/>
      <c r="L975" s="1612"/>
      <c r="M975" s="1612"/>
      <c r="N975" s="1612"/>
      <c r="O975" s="1612"/>
      <c r="P975" s="1612"/>
      <c r="Q975" s="1612"/>
      <c r="R975" s="1612"/>
      <c r="S975" s="1612"/>
      <c r="T975" s="1612"/>
      <c r="U975" s="1612"/>
      <c r="V975" s="1612"/>
      <c r="W975" s="1612"/>
      <c r="X975" s="1612"/>
      <c r="Y975" s="1612"/>
      <c r="Z975" s="1612"/>
    </row>
    <row r="976" spans="1:26" ht="15.75" customHeight="1">
      <c r="A976" s="1612"/>
      <c r="B976" s="1612"/>
      <c r="C976" s="1612"/>
      <c r="D976" s="1612"/>
      <c r="E976" s="1612"/>
      <c r="F976" s="1664"/>
      <c r="G976" s="1612"/>
      <c r="H976" s="1612"/>
      <c r="I976" s="1612"/>
      <c r="J976" s="1612"/>
      <c r="K976" s="1612"/>
      <c r="L976" s="1612"/>
      <c r="M976" s="1612"/>
      <c r="N976" s="1612"/>
      <c r="O976" s="1612"/>
      <c r="P976" s="1612"/>
      <c r="Q976" s="1612"/>
      <c r="R976" s="1612"/>
      <c r="S976" s="1612"/>
      <c r="T976" s="1612"/>
      <c r="U976" s="1612"/>
      <c r="V976" s="1612"/>
      <c r="W976" s="1612"/>
      <c r="X976" s="1612"/>
      <c r="Y976" s="1612"/>
      <c r="Z976" s="1612"/>
    </row>
    <row r="977" spans="1:26" ht="15.75" customHeight="1">
      <c r="A977" s="1612"/>
      <c r="B977" s="1612"/>
      <c r="C977" s="1612"/>
      <c r="D977" s="1612"/>
      <c r="E977" s="1612"/>
      <c r="F977" s="1664"/>
      <c r="G977" s="1612"/>
      <c r="H977" s="1612"/>
      <c r="I977" s="1612"/>
      <c r="J977" s="1612"/>
      <c r="K977" s="1612"/>
      <c r="L977" s="1612"/>
      <c r="M977" s="1612"/>
      <c r="N977" s="1612"/>
      <c r="O977" s="1612"/>
      <c r="P977" s="1612"/>
      <c r="Q977" s="1612"/>
      <c r="R977" s="1612"/>
      <c r="S977" s="1612"/>
      <c r="T977" s="1612"/>
      <c r="U977" s="1612"/>
      <c r="V977" s="1612"/>
      <c r="W977" s="1612"/>
      <c r="X977" s="1612"/>
      <c r="Y977" s="1612"/>
      <c r="Z977" s="1612"/>
    </row>
    <row r="978" spans="1:26" ht="15.75" customHeight="1">
      <c r="A978" s="1612"/>
      <c r="B978" s="1612"/>
      <c r="C978" s="1612"/>
      <c r="D978" s="1612"/>
      <c r="E978" s="1612"/>
      <c r="F978" s="1664"/>
      <c r="G978" s="1612"/>
      <c r="H978" s="1612"/>
      <c r="I978" s="1612"/>
      <c r="J978" s="1612"/>
      <c r="K978" s="1612"/>
      <c r="L978" s="1612"/>
      <c r="M978" s="1612"/>
      <c r="N978" s="1612"/>
      <c r="O978" s="1612"/>
      <c r="P978" s="1612"/>
      <c r="Q978" s="1612"/>
      <c r="R978" s="1612"/>
      <c r="S978" s="1612"/>
      <c r="T978" s="1612"/>
      <c r="U978" s="1612"/>
      <c r="V978" s="1612"/>
      <c r="W978" s="1612"/>
      <c r="X978" s="1612"/>
      <c r="Y978" s="1612"/>
      <c r="Z978" s="1612"/>
    </row>
    <row r="979" spans="1:26" ht="15.75" customHeight="1">
      <c r="A979" s="1612"/>
      <c r="B979" s="1612"/>
      <c r="C979" s="1612"/>
      <c r="D979" s="1612"/>
      <c r="E979" s="1612"/>
      <c r="F979" s="1664"/>
      <c r="G979" s="1612"/>
      <c r="H979" s="1612"/>
      <c r="I979" s="1612"/>
      <c r="J979" s="1612"/>
      <c r="K979" s="1612"/>
      <c r="L979" s="1612"/>
      <c r="M979" s="1612"/>
      <c r="N979" s="1612"/>
      <c r="O979" s="1612"/>
      <c r="P979" s="1612"/>
      <c r="Q979" s="1612"/>
      <c r="R979" s="1612"/>
      <c r="S979" s="1612"/>
      <c r="T979" s="1612"/>
      <c r="U979" s="1612"/>
      <c r="V979" s="1612"/>
      <c r="W979" s="1612"/>
      <c r="X979" s="1612"/>
      <c r="Y979" s="1612"/>
      <c r="Z979" s="1612"/>
    </row>
    <row r="980" spans="1:26" ht="15.75" customHeight="1">
      <c r="A980" s="1612"/>
      <c r="B980" s="1612"/>
      <c r="C980" s="1612"/>
      <c r="D980" s="1612"/>
      <c r="E980" s="1612"/>
      <c r="F980" s="1664"/>
      <c r="G980" s="1612"/>
      <c r="H980" s="1612"/>
      <c r="I980" s="1612"/>
      <c r="J980" s="1612"/>
      <c r="K980" s="1612"/>
      <c r="L980" s="1612"/>
      <c r="M980" s="1612"/>
      <c r="N980" s="1612"/>
      <c r="O980" s="1612"/>
      <c r="P980" s="1612"/>
      <c r="Q980" s="1612"/>
      <c r="R980" s="1612"/>
      <c r="S980" s="1612"/>
      <c r="T980" s="1612"/>
      <c r="U980" s="1612"/>
      <c r="V980" s="1612"/>
      <c r="W980" s="1612"/>
      <c r="X980" s="1612"/>
      <c r="Y980" s="1612"/>
      <c r="Z980" s="1612"/>
    </row>
    <row r="981" spans="1:26" ht="15.75" customHeight="1">
      <c r="A981" s="1612"/>
      <c r="B981" s="1612"/>
      <c r="C981" s="1612"/>
      <c r="D981" s="1612"/>
      <c r="E981" s="1612"/>
      <c r="F981" s="1664"/>
      <c r="G981" s="1612"/>
      <c r="H981" s="1612"/>
      <c r="I981" s="1612"/>
      <c r="J981" s="1612"/>
      <c r="K981" s="1612"/>
      <c r="L981" s="1612"/>
      <c r="M981" s="1612"/>
      <c r="N981" s="1612"/>
      <c r="O981" s="1612"/>
      <c r="P981" s="1612"/>
      <c r="Q981" s="1612"/>
      <c r="R981" s="1612"/>
      <c r="S981" s="1612"/>
      <c r="T981" s="1612"/>
      <c r="U981" s="1612"/>
      <c r="V981" s="1612"/>
      <c r="W981" s="1612"/>
      <c r="X981" s="1612"/>
      <c r="Y981" s="1612"/>
      <c r="Z981" s="1612"/>
    </row>
    <row r="982" spans="1:26" ht="15.75" customHeight="1">
      <c r="A982" s="1612"/>
      <c r="B982" s="1612"/>
      <c r="C982" s="1612"/>
      <c r="D982" s="1612"/>
      <c r="E982" s="1612"/>
      <c r="F982" s="1664"/>
      <c r="G982" s="1612"/>
      <c r="H982" s="1612"/>
      <c r="I982" s="1612"/>
      <c r="J982" s="1612"/>
      <c r="K982" s="1612"/>
      <c r="L982" s="1612"/>
      <c r="M982" s="1612"/>
      <c r="N982" s="1612"/>
      <c r="O982" s="1612"/>
      <c r="P982" s="1612"/>
      <c r="Q982" s="1612"/>
      <c r="R982" s="1612"/>
      <c r="S982" s="1612"/>
      <c r="T982" s="1612"/>
      <c r="U982" s="1612"/>
      <c r="V982" s="1612"/>
      <c r="W982" s="1612"/>
      <c r="X982" s="1612"/>
      <c r="Y982" s="1612"/>
      <c r="Z982" s="1612"/>
    </row>
    <row r="983" spans="1:26" ht="15.75" customHeight="1">
      <c r="A983" s="1612"/>
      <c r="B983" s="1612"/>
      <c r="C983" s="1612"/>
      <c r="D983" s="1612"/>
      <c r="E983" s="1612"/>
      <c r="F983" s="1664"/>
      <c r="G983" s="1612"/>
      <c r="H983" s="1612"/>
      <c r="I983" s="1612"/>
      <c r="J983" s="1612"/>
      <c r="K983" s="1612"/>
      <c r="L983" s="1612"/>
      <c r="M983" s="1612"/>
      <c r="N983" s="1612"/>
      <c r="O983" s="1612"/>
      <c r="P983" s="1612"/>
      <c r="Q983" s="1612"/>
      <c r="R983" s="1612"/>
      <c r="S983" s="1612"/>
      <c r="T983" s="1612"/>
      <c r="U983" s="1612"/>
      <c r="V983" s="1612"/>
      <c r="W983" s="1612"/>
      <c r="X983" s="1612"/>
      <c r="Y983" s="1612"/>
      <c r="Z983" s="1612"/>
    </row>
    <row r="984" spans="1:26" ht="15.75" customHeight="1">
      <c r="A984" s="1612"/>
      <c r="B984" s="1612"/>
      <c r="C984" s="1612"/>
      <c r="D984" s="1612"/>
      <c r="E984" s="1612"/>
      <c r="F984" s="1664"/>
      <c r="G984" s="1612"/>
      <c r="H984" s="1612"/>
      <c r="I984" s="1612"/>
      <c r="J984" s="1612"/>
      <c r="K984" s="1612"/>
      <c r="L984" s="1612"/>
      <c r="M984" s="1612"/>
      <c r="N984" s="1612"/>
      <c r="O984" s="1612"/>
      <c r="P984" s="1612"/>
      <c r="Q984" s="1612"/>
      <c r="R984" s="1612"/>
      <c r="S984" s="1612"/>
      <c r="T984" s="1612"/>
      <c r="U984" s="1612"/>
      <c r="V984" s="1612"/>
      <c r="W984" s="1612"/>
      <c r="X984" s="1612"/>
      <c r="Y984" s="1612"/>
      <c r="Z984" s="1612"/>
    </row>
    <row r="985" spans="1:26" ht="15.75" customHeight="1">
      <c r="A985" s="1612"/>
      <c r="B985" s="1612"/>
      <c r="C985" s="1612"/>
      <c r="D985" s="1612"/>
      <c r="E985" s="1612"/>
      <c r="F985" s="1664"/>
      <c r="G985" s="1612"/>
      <c r="H985" s="1612"/>
      <c r="I985" s="1612"/>
      <c r="J985" s="1612"/>
      <c r="K985" s="1612"/>
      <c r="L985" s="1612"/>
      <c r="M985" s="1612"/>
      <c r="N985" s="1612"/>
      <c r="O985" s="1612"/>
      <c r="P985" s="1612"/>
      <c r="Q985" s="1612"/>
      <c r="R985" s="1612"/>
      <c r="S985" s="1612"/>
      <c r="T985" s="1612"/>
      <c r="U985" s="1612"/>
      <c r="V985" s="1612"/>
      <c r="W985" s="1612"/>
      <c r="X985" s="1612"/>
      <c r="Y985" s="1612"/>
      <c r="Z985" s="1612"/>
    </row>
    <row r="986" spans="1:26" ht="15.75" customHeight="1">
      <c r="A986" s="1612"/>
      <c r="B986" s="1612"/>
      <c r="C986" s="1612"/>
      <c r="D986" s="1612"/>
      <c r="E986" s="1612"/>
      <c r="F986" s="1664"/>
      <c r="G986" s="1612"/>
      <c r="H986" s="1612"/>
      <c r="I986" s="1612"/>
      <c r="J986" s="1612"/>
      <c r="K986" s="1612"/>
      <c r="L986" s="1612"/>
      <c r="M986" s="1612"/>
      <c r="N986" s="1612"/>
      <c r="O986" s="1612"/>
      <c r="P986" s="1612"/>
      <c r="Q986" s="1612"/>
      <c r="R986" s="1612"/>
      <c r="S986" s="1612"/>
      <c r="T986" s="1612"/>
      <c r="U986" s="1612"/>
      <c r="V986" s="1612"/>
      <c r="W986" s="1612"/>
      <c r="X986" s="1612"/>
      <c r="Y986" s="1612"/>
      <c r="Z986" s="1612"/>
    </row>
    <row r="987" spans="1:26" ht="15.75" customHeight="1">
      <c r="A987" s="1612"/>
      <c r="B987" s="1612"/>
      <c r="C987" s="1612"/>
      <c r="D987" s="1612"/>
      <c r="E987" s="1612"/>
      <c r="F987" s="1664"/>
      <c r="G987" s="1612"/>
      <c r="H987" s="1612"/>
      <c r="I987" s="1612"/>
      <c r="J987" s="1612"/>
      <c r="K987" s="1612"/>
      <c r="L987" s="1612"/>
      <c r="M987" s="1612"/>
      <c r="N987" s="1612"/>
      <c r="O987" s="1612"/>
      <c r="P987" s="1612"/>
      <c r="Q987" s="1612"/>
      <c r="R987" s="1612"/>
      <c r="S987" s="1612"/>
      <c r="T987" s="1612"/>
      <c r="U987" s="1612"/>
      <c r="V987" s="1612"/>
      <c r="W987" s="1612"/>
      <c r="X987" s="1612"/>
      <c r="Y987" s="1612"/>
      <c r="Z987" s="1612"/>
    </row>
    <row r="988" spans="1:26" ht="15.75" customHeight="1">
      <c r="A988" s="1612"/>
      <c r="B988" s="1612"/>
      <c r="C988" s="1612"/>
      <c r="D988" s="1612"/>
      <c r="E988" s="1612"/>
      <c r="F988" s="1664"/>
      <c r="G988" s="1612"/>
      <c r="H988" s="1612"/>
      <c r="I988" s="1612"/>
      <c r="J988" s="1612"/>
      <c r="K988" s="1612"/>
      <c r="L988" s="1612"/>
      <c r="M988" s="1612"/>
      <c r="N988" s="1612"/>
      <c r="O988" s="1612"/>
      <c r="P988" s="1612"/>
      <c r="Q988" s="1612"/>
      <c r="R988" s="1612"/>
      <c r="S988" s="1612"/>
      <c r="T988" s="1612"/>
      <c r="U988" s="1612"/>
      <c r="V988" s="1612"/>
      <c r="W988" s="1612"/>
      <c r="X988" s="1612"/>
      <c r="Y988" s="1612"/>
      <c r="Z988" s="1612"/>
    </row>
    <row r="989" spans="1:26" ht="15.75" customHeight="1">
      <c r="A989" s="1612"/>
      <c r="B989" s="1612"/>
      <c r="C989" s="1612"/>
      <c r="D989" s="1612"/>
      <c r="E989" s="1612"/>
      <c r="F989" s="1664"/>
      <c r="G989" s="1612"/>
      <c r="H989" s="1612"/>
      <c r="I989" s="1612"/>
      <c r="J989" s="1612"/>
      <c r="K989" s="1612"/>
      <c r="L989" s="1612"/>
      <c r="M989" s="1612"/>
      <c r="N989" s="1612"/>
      <c r="O989" s="1612"/>
      <c r="P989" s="1612"/>
      <c r="Q989" s="1612"/>
      <c r="R989" s="1612"/>
      <c r="S989" s="1612"/>
      <c r="T989" s="1612"/>
      <c r="U989" s="1612"/>
      <c r="V989" s="1612"/>
      <c r="W989" s="1612"/>
      <c r="X989" s="1612"/>
      <c r="Y989" s="1612"/>
      <c r="Z989" s="1612"/>
    </row>
    <row r="990" spans="1:26" ht="15.75" customHeight="1">
      <c r="A990" s="1612"/>
      <c r="B990" s="1612"/>
      <c r="C990" s="1612"/>
      <c r="D990" s="1612"/>
      <c r="E990" s="1612"/>
      <c r="F990" s="1664"/>
      <c r="G990" s="1612"/>
      <c r="H990" s="1612"/>
      <c r="I990" s="1612"/>
      <c r="J990" s="1612"/>
      <c r="K990" s="1612"/>
      <c r="L990" s="1612"/>
      <c r="M990" s="1612"/>
      <c r="N990" s="1612"/>
      <c r="O990" s="1612"/>
      <c r="P990" s="1612"/>
      <c r="Q990" s="1612"/>
      <c r="R990" s="1612"/>
      <c r="S990" s="1612"/>
      <c r="T990" s="1612"/>
      <c r="U990" s="1612"/>
      <c r="V990" s="1612"/>
      <c r="W990" s="1612"/>
      <c r="X990" s="1612"/>
      <c r="Y990" s="1612"/>
      <c r="Z990" s="1612"/>
    </row>
    <row r="991" spans="1:26" ht="15.75" customHeight="1">
      <c r="A991" s="1612"/>
      <c r="B991" s="1612"/>
      <c r="C991" s="1612"/>
      <c r="D991" s="1612"/>
      <c r="E991" s="1612"/>
      <c r="F991" s="1664"/>
      <c r="G991" s="1612"/>
      <c r="H991" s="1612"/>
      <c r="I991" s="1612"/>
      <c r="J991" s="1612"/>
      <c r="K991" s="1612"/>
      <c r="L991" s="1612"/>
      <c r="M991" s="1612"/>
      <c r="N991" s="1612"/>
      <c r="O991" s="1612"/>
      <c r="P991" s="1612"/>
      <c r="Q991" s="1612"/>
      <c r="R991" s="1612"/>
      <c r="S991" s="1612"/>
      <c r="T991" s="1612"/>
      <c r="U991" s="1612"/>
      <c r="V991" s="1612"/>
      <c r="W991" s="1612"/>
      <c r="X991" s="1612"/>
      <c r="Y991" s="1612"/>
      <c r="Z991" s="1612"/>
    </row>
    <row r="992" spans="1:26" ht="15.75" customHeight="1">
      <c r="A992" s="1612"/>
      <c r="B992" s="1612"/>
      <c r="C992" s="1612"/>
      <c r="D992" s="1612"/>
      <c r="E992" s="1612"/>
      <c r="F992" s="1664"/>
      <c r="G992" s="1612"/>
      <c r="H992" s="1612"/>
      <c r="I992" s="1612"/>
      <c r="J992" s="1612"/>
      <c r="K992" s="1612"/>
      <c r="L992" s="1612"/>
      <c r="M992" s="1612"/>
      <c r="N992" s="1612"/>
      <c r="O992" s="1612"/>
      <c r="P992" s="1612"/>
      <c r="Q992" s="1612"/>
      <c r="R992" s="1612"/>
      <c r="S992" s="1612"/>
      <c r="T992" s="1612"/>
      <c r="U992" s="1612"/>
      <c r="V992" s="1612"/>
      <c r="W992" s="1612"/>
      <c r="X992" s="1612"/>
      <c r="Y992" s="1612"/>
      <c r="Z992" s="1612"/>
    </row>
    <row r="993" spans="1:26" ht="15.75" customHeight="1">
      <c r="A993" s="1612"/>
      <c r="B993" s="1612"/>
      <c r="C993" s="1612"/>
      <c r="D993" s="1612"/>
      <c r="E993" s="1612"/>
      <c r="F993" s="1664"/>
      <c r="G993" s="1612"/>
      <c r="H993" s="1612"/>
      <c r="I993" s="1612"/>
      <c r="J993" s="1612"/>
      <c r="K993" s="1612"/>
      <c r="L993" s="1612"/>
      <c r="M993" s="1612"/>
      <c r="N993" s="1612"/>
      <c r="O993" s="1612"/>
      <c r="P993" s="1612"/>
      <c r="Q993" s="1612"/>
      <c r="R993" s="1612"/>
      <c r="S993" s="1612"/>
      <c r="T993" s="1612"/>
      <c r="U993" s="1612"/>
      <c r="V993" s="1612"/>
      <c r="W993" s="1612"/>
      <c r="X993" s="1612"/>
      <c r="Y993" s="1612"/>
      <c r="Z993" s="1612"/>
    </row>
    <row r="994" spans="1:26" ht="15.75" customHeight="1">
      <c r="A994" s="1612"/>
      <c r="B994" s="1612"/>
      <c r="C994" s="1612"/>
      <c r="D994" s="1612"/>
      <c r="E994" s="1612"/>
      <c r="F994" s="1664"/>
      <c r="G994" s="1612"/>
      <c r="H994" s="1612"/>
      <c r="I994" s="1612"/>
      <c r="J994" s="1612"/>
      <c r="K994" s="1612"/>
      <c r="L994" s="1612"/>
      <c r="M994" s="1612"/>
      <c r="N994" s="1612"/>
      <c r="O994" s="1612"/>
      <c r="P994" s="1612"/>
      <c r="Q994" s="1612"/>
      <c r="R994" s="1612"/>
      <c r="S994" s="1612"/>
      <c r="T994" s="1612"/>
      <c r="U994" s="1612"/>
      <c r="V994" s="1612"/>
      <c r="W994" s="1612"/>
      <c r="X994" s="1612"/>
      <c r="Y994" s="1612"/>
      <c r="Z994" s="1612"/>
    </row>
    <row r="995" spans="1:26" ht="15.75" customHeight="1">
      <c r="A995" s="1612"/>
      <c r="B995" s="1612"/>
      <c r="C995" s="1612"/>
      <c r="D995" s="1612"/>
      <c r="E995" s="1612"/>
      <c r="F995" s="1664"/>
      <c r="G995" s="1612"/>
      <c r="H995" s="1612"/>
      <c r="I995" s="1612"/>
      <c r="J995" s="1612"/>
      <c r="K995" s="1612"/>
      <c r="L995" s="1612"/>
      <c r="M995" s="1612"/>
      <c r="N995" s="1612"/>
      <c r="O995" s="1612"/>
      <c r="P995" s="1612"/>
      <c r="Q995" s="1612"/>
      <c r="R995" s="1612"/>
      <c r="S995" s="1612"/>
      <c r="T995" s="1612"/>
      <c r="U995" s="1612"/>
      <c r="V995" s="1612"/>
      <c r="W995" s="1612"/>
      <c r="X995" s="1612"/>
      <c r="Y995" s="1612"/>
      <c r="Z995" s="1612"/>
    </row>
    <row r="996" spans="1:26" ht="15.75" customHeight="1">
      <c r="A996" s="1612"/>
      <c r="B996" s="1612"/>
      <c r="C996" s="1612"/>
      <c r="D996" s="1612"/>
      <c r="E996" s="1612"/>
      <c r="F996" s="1664"/>
      <c r="G996" s="1612"/>
      <c r="H996" s="1612"/>
      <c r="I996" s="1612"/>
      <c r="J996" s="1612"/>
      <c r="K996" s="1612"/>
      <c r="L996" s="1612"/>
      <c r="M996" s="1612"/>
      <c r="N996" s="1612"/>
      <c r="O996" s="1612"/>
      <c r="P996" s="1612"/>
      <c r="Q996" s="1612"/>
      <c r="R996" s="1612"/>
      <c r="S996" s="1612"/>
      <c r="T996" s="1612"/>
      <c r="U996" s="1612"/>
      <c r="V996" s="1612"/>
      <c r="W996" s="1612"/>
      <c r="X996" s="1612"/>
      <c r="Y996" s="1612"/>
      <c r="Z996" s="1612"/>
    </row>
    <row r="997" spans="1:26" ht="15.75" customHeight="1">
      <c r="A997" s="1612"/>
      <c r="B997" s="1612"/>
      <c r="C997" s="1612"/>
      <c r="D997" s="1612"/>
      <c r="E997" s="1612"/>
      <c r="F997" s="1664"/>
      <c r="G997" s="1612"/>
      <c r="H997" s="1612"/>
      <c r="I997" s="1612"/>
      <c r="J997" s="1612"/>
      <c r="K997" s="1612"/>
      <c r="L997" s="1612"/>
      <c r="M997" s="1612"/>
      <c r="N997" s="1612"/>
      <c r="O997" s="1612"/>
      <c r="P997" s="1612"/>
      <c r="Q997" s="1612"/>
      <c r="R997" s="1612"/>
      <c r="S997" s="1612"/>
      <c r="T997" s="1612"/>
      <c r="U997" s="1612"/>
      <c r="V997" s="1612"/>
      <c r="W997" s="1612"/>
      <c r="X997" s="1612"/>
      <c r="Y997" s="1612"/>
      <c r="Z997" s="1612"/>
    </row>
    <row r="998" spans="1:26" ht="15.75" customHeight="1">
      <c r="A998" s="1612"/>
      <c r="B998" s="1612"/>
      <c r="C998" s="1612"/>
      <c r="D998" s="1612"/>
      <c r="E998" s="1612"/>
      <c r="F998" s="1664"/>
      <c r="G998" s="1612"/>
      <c r="H998" s="1612"/>
      <c r="I998" s="1612"/>
      <c r="J998" s="1612"/>
      <c r="K998" s="1612"/>
      <c r="L998" s="1612"/>
      <c r="M998" s="1612"/>
      <c r="N998" s="1612"/>
      <c r="O998" s="1612"/>
      <c r="P998" s="1612"/>
      <c r="Q998" s="1612"/>
      <c r="R998" s="1612"/>
      <c r="S998" s="1612"/>
      <c r="T998" s="1612"/>
      <c r="U998" s="1612"/>
      <c r="V998" s="1612"/>
      <c r="W998" s="1612"/>
      <c r="X998" s="1612"/>
      <c r="Y998" s="1612"/>
      <c r="Z998" s="1612"/>
    </row>
    <row r="999" spans="1:26" ht="15.75" customHeight="1">
      <c r="A999" s="1612"/>
      <c r="B999" s="1612"/>
      <c r="C999" s="1612"/>
      <c r="D999" s="1612"/>
      <c r="E999" s="1612"/>
      <c r="F999" s="1664"/>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row>
    <row r="1000" spans="1:26" ht="15.75" customHeight="1">
      <c r="A1000" s="1612"/>
      <c r="B1000" s="1612"/>
      <c r="C1000" s="1612"/>
      <c r="D1000" s="1612"/>
      <c r="E1000" s="1612"/>
      <c r="F1000" s="1664"/>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row>
    <row r="1001" spans="1:26" ht="15.75" customHeight="1">
      <c r="A1001" s="1612"/>
      <c r="B1001" s="1612"/>
      <c r="C1001" s="1612"/>
      <c r="D1001" s="1612"/>
      <c r="E1001" s="1612"/>
      <c r="F1001" s="1664"/>
      <c r="G1001" s="1612"/>
      <c r="H1001" s="1612"/>
      <c r="I1001" s="1612"/>
      <c r="J1001" s="1612"/>
      <c r="K1001" s="1612"/>
      <c r="L1001" s="1612"/>
      <c r="M1001" s="1612"/>
      <c r="N1001" s="1612"/>
      <c r="O1001" s="1612"/>
      <c r="P1001" s="1612"/>
      <c r="Q1001" s="1612"/>
      <c r="R1001" s="1612"/>
      <c r="S1001" s="1612"/>
      <c r="T1001" s="1612"/>
      <c r="U1001" s="1612"/>
      <c r="V1001" s="1612"/>
      <c r="W1001" s="1612"/>
      <c r="X1001" s="1612"/>
      <c r="Y1001" s="1612"/>
      <c r="Z1001" s="1612"/>
    </row>
    <row r="1002" spans="1:26" ht="15.75" customHeight="1">
      <c r="A1002" s="1612"/>
      <c r="B1002" s="1612"/>
      <c r="C1002" s="1612"/>
      <c r="D1002" s="1612"/>
      <c r="E1002" s="1612"/>
      <c r="F1002" s="1664"/>
      <c r="G1002" s="1612"/>
      <c r="H1002" s="1612"/>
      <c r="I1002" s="1612"/>
      <c r="J1002" s="1612"/>
      <c r="K1002" s="1612"/>
      <c r="L1002" s="1612"/>
      <c r="M1002" s="1612"/>
      <c r="N1002" s="1612"/>
      <c r="O1002" s="1612"/>
      <c r="P1002" s="1612"/>
      <c r="Q1002" s="1612"/>
      <c r="R1002" s="1612"/>
      <c r="S1002" s="1612"/>
      <c r="T1002" s="1612"/>
      <c r="U1002" s="1612"/>
      <c r="V1002" s="1612"/>
      <c r="W1002" s="1612"/>
      <c r="X1002" s="1612"/>
      <c r="Y1002" s="1612"/>
      <c r="Z1002" s="1612"/>
    </row>
    <row r="1003" spans="1:26" ht="15.75" customHeight="1">
      <c r="A1003" s="1612"/>
      <c r="B1003" s="1612"/>
      <c r="C1003" s="1612"/>
      <c r="D1003" s="1612"/>
      <c r="E1003" s="1612"/>
      <c r="F1003" s="1664"/>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row>
    <row r="1004" spans="1:26" ht="15.75" customHeight="1">
      <c r="A1004" s="1612"/>
      <c r="B1004" s="1612"/>
      <c r="C1004" s="1612"/>
      <c r="D1004" s="1612"/>
      <c r="E1004" s="1612"/>
      <c r="F1004" s="1664"/>
      <c r="G1004" s="1612"/>
      <c r="H1004" s="1612"/>
      <c r="I1004" s="1612"/>
      <c r="J1004" s="1612"/>
      <c r="K1004" s="1612"/>
      <c r="L1004" s="1612"/>
      <c r="M1004" s="1612"/>
      <c r="N1004" s="1612"/>
      <c r="O1004" s="1612"/>
      <c r="P1004" s="1612"/>
      <c r="Q1004" s="1612"/>
      <c r="R1004" s="1612"/>
      <c r="S1004" s="1612"/>
      <c r="T1004" s="1612"/>
      <c r="U1004" s="1612"/>
      <c r="V1004" s="1612"/>
      <c r="W1004" s="1612"/>
      <c r="X1004" s="1612"/>
      <c r="Y1004" s="1612"/>
      <c r="Z1004" s="1612"/>
    </row>
    <row r="1005" spans="1:26" ht="15.75" customHeight="1">
      <c r="A1005" s="1612"/>
      <c r="B1005" s="1612"/>
      <c r="C1005" s="1612"/>
      <c r="D1005" s="1612"/>
      <c r="E1005" s="1612"/>
      <c r="F1005" s="1664"/>
      <c r="G1005" s="1612"/>
      <c r="H1005" s="1612"/>
      <c r="I1005" s="1612"/>
      <c r="J1005" s="1612"/>
      <c r="K1005" s="1612"/>
      <c r="L1005" s="1612"/>
      <c r="M1005" s="1612"/>
      <c r="N1005" s="1612"/>
      <c r="O1005" s="1612"/>
      <c r="P1005" s="1612"/>
      <c r="Q1005" s="1612"/>
      <c r="R1005" s="1612"/>
      <c r="S1005" s="1612"/>
      <c r="T1005" s="1612"/>
      <c r="U1005" s="1612"/>
      <c r="V1005" s="1612"/>
      <c r="W1005" s="1612"/>
      <c r="X1005" s="1612"/>
      <c r="Y1005" s="1612"/>
      <c r="Z1005" s="1612"/>
    </row>
    <row r="1006" spans="1:26" ht="15.75" customHeight="1">
      <c r="A1006" s="1612"/>
      <c r="B1006" s="1612"/>
      <c r="C1006" s="1612"/>
      <c r="D1006" s="1612"/>
      <c r="E1006" s="1612"/>
      <c r="F1006" s="1664"/>
      <c r="G1006" s="1612"/>
      <c r="H1006" s="1612"/>
      <c r="I1006" s="1612"/>
      <c r="J1006" s="1612"/>
      <c r="K1006" s="1612"/>
      <c r="L1006" s="1612"/>
      <c r="M1006" s="1612"/>
      <c r="N1006" s="1612"/>
      <c r="O1006" s="1612"/>
      <c r="P1006" s="1612"/>
      <c r="Q1006" s="1612"/>
      <c r="R1006" s="1612"/>
      <c r="S1006" s="1612"/>
      <c r="T1006" s="1612"/>
      <c r="U1006" s="1612"/>
      <c r="V1006" s="1612"/>
      <c r="W1006" s="1612"/>
      <c r="X1006" s="1612"/>
      <c r="Y1006" s="1612"/>
      <c r="Z1006" s="1612"/>
    </row>
    <row r="1007" spans="1:26" ht="15.75" customHeight="1">
      <c r="A1007" s="1612"/>
      <c r="B1007" s="1612"/>
      <c r="C1007" s="1612"/>
      <c r="D1007" s="1612"/>
      <c r="E1007" s="1612"/>
      <c r="F1007" s="1664"/>
      <c r="G1007" s="1612"/>
      <c r="H1007" s="1612"/>
      <c r="I1007" s="1612"/>
      <c r="J1007" s="1612"/>
      <c r="K1007" s="1612"/>
      <c r="L1007" s="1612"/>
      <c r="M1007" s="1612"/>
      <c r="N1007" s="1612"/>
      <c r="O1007" s="1612"/>
      <c r="P1007" s="1612"/>
      <c r="Q1007" s="1612"/>
      <c r="R1007" s="1612"/>
      <c r="S1007" s="1612"/>
      <c r="T1007" s="1612"/>
      <c r="U1007" s="1612"/>
      <c r="V1007" s="1612"/>
      <c r="W1007" s="1612"/>
      <c r="X1007" s="1612"/>
      <c r="Y1007" s="1612"/>
      <c r="Z1007" s="1612"/>
    </row>
    <row r="1008" spans="1:26" ht="15.75" customHeight="1">
      <c r="A1008" s="1612"/>
      <c r="B1008" s="1612"/>
      <c r="C1008" s="1612"/>
      <c r="D1008" s="1612"/>
      <c r="E1008" s="1612"/>
      <c r="F1008" s="1664"/>
      <c r="G1008" s="1612"/>
      <c r="H1008" s="1612"/>
      <c r="I1008" s="1612"/>
      <c r="J1008" s="1612"/>
      <c r="K1008" s="1612"/>
      <c r="L1008" s="1612"/>
      <c r="M1008" s="1612"/>
      <c r="N1008" s="1612"/>
      <c r="O1008" s="1612"/>
      <c r="P1008" s="1612"/>
      <c r="Q1008" s="1612"/>
      <c r="R1008" s="1612"/>
      <c r="S1008" s="1612"/>
      <c r="T1008" s="1612"/>
      <c r="U1008" s="1612"/>
      <c r="V1008" s="1612"/>
      <c r="W1008" s="1612"/>
      <c r="X1008" s="1612"/>
      <c r="Y1008" s="1612"/>
      <c r="Z1008" s="1612"/>
    </row>
    <row r="1009" spans="1:26" ht="15.75" customHeight="1">
      <c r="A1009" s="1612"/>
      <c r="B1009" s="1612"/>
      <c r="C1009" s="1612"/>
      <c r="D1009" s="1612"/>
      <c r="E1009" s="1612"/>
      <c r="F1009" s="1664"/>
      <c r="G1009" s="1612"/>
      <c r="H1009" s="1612"/>
      <c r="I1009" s="1612"/>
      <c r="J1009" s="1612"/>
      <c r="K1009" s="1612"/>
      <c r="L1009" s="1612"/>
      <c r="M1009" s="1612"/>
      <c r="N1009" s="1612"/>
      <c r="O1009" s="1612"/>
      <c r="P1009" s="1612"/>
      <c r="Q1009" s="1612"/>
      <c r="R1009" s="1612"/>
      <c r="S1009" s="1612"/>
      <c r="T1009" s="1612"/>
      <c r="U1009" s="1612"/>
      <c r="V1009" s="1612"/>
      <c r="W1009" s="1612"/>
      <c r="X1009" s="1612"/>
      <c r="Y1009" s="1612"/>
      <c r="Z1009" s="1612"/>
    </row>
  </sheetData>
  <mergeCells count="8">
    <mergeCell ref="A4:K4"/>
    <mergeCell ref="A85:B85"/>
    <mergeCell ref="A87:K87"/>
    <mergeCell ref="A1:B1"/>
    <mergeCell ref="C1:J1"/>
    <mergeCell ref="A2:B2"/>
    <mergeCell ref="C2:J2"/>
    <mergeCell ref="A3:K3"/>
  </mergeCells>
  <pageMargins left="0.51" right="0.17" top="0.31" bottom="0.17" header="0" footer="0"/>
  <pageSetup paperSize="9" fitToHeight="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Z997"/>
  <sheetViews>
    <sheetView topLeftCell="A6" zoomScale="70" zoomScaleNormal="70" workbookViewId="0"/>
  </sheetViews>
  <sheetFormatPr defaultColWidth="14.453125" defaultRowHeight="15" customHeight="1"/>
  <cols>
    <col min="2" max="2" width="71.81640625" customWidth="1"/>
    <col min="3" max="3" width="18.08984375" customWidth="1"/>
    <col min="4" max="4" width="17.81640625" customWidth="1"/>
    <col min="9" max="9" width="20.81640625" customWidth="1"/>
  </cols>
  <sheetData>
    <row r="1" spans="1:26" ht="25.5" customHeight="1">
      <c r="A1" s="1665" t="s">
        <v>1800</v>
      </c>
      <c r="B1" s="1666"/>
      <c r="C1" s="1667"/>
      <c r="D1" s="1666"/>
      <c r="E1" s="1667"/>
      <c r="F1" s="1667"/>
      <c r="G1" s="1667"/>
      <c r="H1" s="1667"/>
      <c r="I1" s="1667"/>
      <c r="J1" s="1667"/>
      <c r="K1" s="1667"/>
      <c r="L1" s="1667"/>
      <c r="M1" s="1667"/>
      <c r="N1" s="1667"/>
      <c r="O1" s="1667"/>
      <c r="P1" s="1667"/>
      <c r="Q1" s="1667"/>
      <c r="R1" s="1667"/>
      <c r="S1" s="1667"/>
      <c r="T1" s="1667"/>
      <c r="U1" s="1667"/>
      <c r="V1" s="1667"/>
      <c r="W1" s="1667"/>
      <c r="X1" s="1667"/>
      <c r="Y1" s="1667"/>
      <c r="Z1" s="1667"/>
    </row>
    <row r="2" spans="1:26" ht="21" customHeight="1">
      <c r="A2" s="1668" t="s">
        <v>1801</v>
      </c>
      <c r="B2" s="1666"/>
      <c r="C2" s="1667"/>
      <c r="D2" s="1666"/>
      <c r="E2" s="1667"/>
      <c r="F2" s="1667"/>
      <c r="G2" s="1667"/>
      <c r="H2" s="1667"/>
      <c r="I2" s="1667"/>
      <c r="J2" s="1667"/>
      <c r="K2" s="1667"/>
      <c r="L2" s="1667"/>
      <c r="M2" s="1667"/>
      <c r="N2" s="1667"/>
      <c r="O2" s="1667"/>
      <c r="P2" s="1667"/>
      <c r="Q2" s="1667"/>
      <c r="R2" s="1667"/>
      <c r="S2" s="1667"/>
      <c r="T2" s="1667"/>
      <c r="U2" s="1667"/>
      <c r="V2" s="1667"/>
      <c r="W2" s="1667"/>
      <c r="X2" s="1667"/>
      <c r="Y2" s="1667"/>
      <c r="Z2" s="1667"/>
    </row>
    <row r="3" spans="1:26" ht="14.5">
      <c r="A3" s="1667"/>
      <c r="B3" s="1666"/>
      <c r="C3" s="1667"/>
      <c r="D3" s="1666"/>
      <c r="E3" s="1667"/>
      <c r="F3" s="1667"/>
      <c r="G3" s="1667"/>
      <c r="H3" s="1667"/>
      <c r="I3" s="1667"/>
      <c r="J3" s="1667"/>
      <c r="K3" s="1667"/>
      <c r="L3" s="1667"/>
      <c r="M3" s="1667"/>
      <c r="N3" s="1667"/>
      <c r="O3" s="1667"/>
      <c r="P3" s="1667"/>
      <c r="Q3" s="1667"/>
      <c r="R3" s="1667"/>
      <c r="S3" s="1667"/>
      <c r="T3" s="1667"/>
      <c r="U3" s="1667"/>
      <c r="V3" s="1667"/>
      <c r="W3" s="1667"/>
      <c r="X3" s="1667"/>
      <c r="Y3" s="1667"/>
      <c r="Z3" s="1667"/>
    </row>
    <row r="4" spans="1:26" ht="34.5" customHeight="1">
      <c r="A4" s="1669" t="s">
        <v>1802</v>
      </c>
      <c r="B4" s="1666"/>
      <c r="D4" s="1666"/>
      <c r="E4" s="1667"/>
      <c r="F4" s="1667"/>
      <c r="G4" s="1667"/>
      <c r="H4" s="1667"/>
      <c r="I4" s="1667"/>
      <c r="J4" s="1667"/>
      <c r="K4" s="1667"/>
      <c r="L4" s="1667"/>
      <c r="M4" s="1667"/>
      <c r="N4" s="1667"/>
      <c r="O4" s="1667"/>
      <c r="P4" s="1667"/>
      <c r="Q4" s="1667"/>
      <c r="R4" s="1667"/>
      <c r="S4" s="1667"/>
      <c r="T4" s="1667"/>
      <c r="U4" s="1667"/>
      <c r="V4" s="1667"/>
      <c r="W4" s="1667"/>
      <c r="X4" s="1667"/>
      <c r="Y4" s="1667"/>
      <c r="Z4" s="1667"/>
    </row>
    <row r="5" spans="1:26" ht="14.5">
      <c r="A5" s="1670"/>
      <c r="B5" s="1671"/>
      <c r="C5" s="1670"/>
      <c r="D5" s="1671"/>
      <c r="E5" s="1670"/>
      <c r="F5" s="1667"/>
      <c r="G5" s="1667"/>
      <c r="H5" s="1667"/>
      <c r="I5" s="1667"/>
      <c r="J5" s="1667"/>
      <c r="K5" s="1667"/>
      <c r="L5" s="1667"/>
      <c r="M5" s="1667"/>
      <c r="N5" s="1667"/>
      <c r="O5" s="1667"/>
      <c r="P5" s="1667"/>
      <c r="Q5" s="1667"/>
      <c r="R5" s="1667"/>
      <c r="S5" s="1667"/>
      <c r="T5" s="1667"/>
      <c r="U5" s="1667"/>
      <c r="V5" s="1667"/>
      <c r="W5" s="1667"/>
      <c r="X5" s="1667"/>
      <c r="Y5" s="1667"/>
      <c r="Z5" s="1667"/>
    </row>
    <row r="6" spans="1:26" ht="70">
      <c r="A6" s="1672" t="s">
        <v>79</v>
      </c>
      <c r="B6" s="1672" t="s">
        <v>1803</v>
      </c>
      <c r="C6" s="1526" t="s">
        <v>1635</v>
      </c>
      <c r="D6" s="1526" t="s">
        <v>1740</v>
      </c>
      <c r="E6" s="1526" t="s">
        <v>1741</v>
      </c>
      <c r="F6" s="1672" t="s">
        <v>1804</v>
      </c>
      <c r="G6" s="1672" t="s">
        <v>1805</v>
      </c>
      <c r="H6" s="1672" t="s">
        <v>6</v>
      </c>
      <c r="I6" s="1673" t="s">
        <v>1806</v>
      </c>
      <c r="J6" s="1667"/>
      <c r="K6" s="1667"/>
      <c r="L6" s="1667"/>
      <c r="M6" s="1667"/>
      <c r="N6" s="1667"/>
      <c r="O6" s="1667"/>
      <c r="P6" s="1667"/>
      <c r="Q6" s="1667"/>
      <c r="R6" s="1667"/>
      <c r="S6" s="1667"/>
      <c r="T6" s="1667"/>
      <c r="U6" s="1667"/>
      <c r="V6" s="1667"/>
      <c r="W6" s="1667"/>
      <c r="X6" s="1667"/>
      <c r="Y6" s="1667"/>
      <c r="Z6" s="1667"/>
    </row>
    <row r="7" spans="1:26" ht="24.75" customHeight="1">
      <c r="A7" s="1674"/>
      <c r="B7" s="1675" t="s">
        <v>1807</v>
      </c>
      <c r="C7" s="1676">
        <f>SUM(C8:C11)</f>
        <v>0</v>
      </c>
      <c r="D7" s="1677"/>
      <c r="E7" s="1674"/>
      <c r="F7" s="1678">
        <f>F8+F12+F16+F23+F25+F33+F37+F44+F48+F51+F54</f>
        <v>723356</v>
      </c>
      <c r="G7" s="1674"/>
      <c r="H7" s="1674"/>
      <c r="I7" s="1667"/>
      <c r="J7" s="1667"/>
      <c r="K7" s="1667"/>
      <c r="L7" s="1667"/>
      <c r="M7" s="1667"/>
      <c r="N7" s="1667"/>
      <c r="O7" s="1667"/>
      <c r="P7" s="1667"/>
      <c r="Q7" s="1667"/>
      <c r="R7" s="1667"/>
      <c r="S7" s="1667"/>
      <c r="T7" s="1667"/>
      <c r="U7" s="1667"/>
      <c r="V7" s="1667"/>
      <c r="W7" s="1667"/>
      <c r="X7" s="1667"/>
      <c r="Y7" s="1667"/>
      <c r="Z7" s="1667"/>
    </row>
    <row r="8" spans="1:26" ht="24" customHeight="1">
      <c r="A8" s="1679">
        <v>1</v>
      </c>
      <c r="B8" s="1680" t="s">
        <v>1808</v>
      </c>
      <c r="C8" s="1679"/>
      <c r="D8" s="1680"/>
      <c r="E8" s="1548"/>
      <c r="F8" s="1681">
        <f>SUM(F9:F11)</f>
        <v>24000</v>
      </c>
      <c r="G8" s="1548"/>
      <c r="H8" s="1681"/>
      <c r="I8" s="1682"/>
      <c r="J8" s="1682"/>
      <c r="K8" s="1682"/>
      <c r="L8" s="1682"/>
      <c r="M8" s="1682"/>
      <c r="N8" s="1682"/>
      <c r="O8" s="1682"/>
      <c r="P8" s="1683"/>
      <c r="Q8" s="1684"/>
      <c r="R8" s="1684"/>
      <c r="S8" s="1684"/>
      <c r="T8" s="1684"/>
      <c r="U8" s="1684"/>
      <c r="V8" s="1684"/>
      <c r="W8" s="1684"/>
      <c r="X8" s="1684"/>
      <c r="Y8" s="1684"/>
      <c r="Z8" s="1684"/>
    </row>
    <row r="9" spans="1:26" ht="24.75" customHeight="1">
      <c r="A9" s="1655" t="s">
        <v>102</v>
      </c>
      <c r="B9" s="1685" t="s">
        <v>1809</v>
      </c>
      <c r="C9" s="1655" t="s">
        <v>1650</v>
      </c>
      <c r="D9" s="1686">
        <v>140</v>
      </c>
      <c r="E9" s="1549">
        <v>1</v>
      </c>
      <c r="F9" s="1654">
        <v>4000</v>
      </c>
      <c r="G9" s="1549"/>
      <c r="H9" s="1654"/>
      <c r="I9" s="1667"/>
      <c r="J9" s="1667"/>
      <c r="K9" s="1667"/>
      <c r="L9" s="1667"/>
      <c r="M9" s="1667"/>
      <c r="N9" s="1667"/>
      <c r="O9" s="1667"/>
      <c r="P9" s="1517"/>
      <c r="Q9" s="1546"/>
      <c r="R9" s="1546"/>
      <c r="S9" s="1546"/>
      <c r="T9" s="1546"/>
      <c r="U9" s="1546"/>
      <c r="V9" s="1546"/>
      <c r="W9" s="1546"/>
      <c r="X9" s="1546"/>
      <c r="Y9" s="1546"/>
      <c r="Z9" s="1546"/>
    </row>
    <row r="10" spans="1:26" ht="21" customHeight="1">
      <c r="A10" s="1655" t="s">
        <v>102</v>
      </c>
      <c r="B10" s="1687" t="s">
        <v>1810</v>
      </c>
      <c r="C10" s="1655" t="s">
        <v>1650</v>
      </c>
      <c r="D10" s="1686">
        <v>12</v>
      </c>
      <c r="E10" s="1549">
        <v>3</v>
      </c>
      <c r="F10" s="1654">
        <v>10000</v>
      </c>
      <c r="G10" s="1549"/>
      <c r="H10" s="1654"/>
      <c r="I10" s="1667"/>
      <c r="J10" s="1667"/>
      <c r="K10" s="1667"/>
      <c r="L10" s="1667"/>
      <c r="M10" s="1667"/>
      <c r="N10" s="1667"/>
      <c r="O10" s="1667"/>
      <c r="P10" s="1517"/>
      <c r="Q10" s="1546"/>
      <c r="R10" s="1546"/>
      <c r="S10" s="1546"/>
      <c r="T10" s="1546"/>
      <c r="U10" s="1546"/>
      <c r="V10" s="1546"/>
      <c r="W10" s="1546"/>
      <c r="X10" s="1546"/>
      <c r="Y10" s="1546"/>
      <c r="Z10" s="1546"/>
    </row>
    <row r="11" spans="1:26" ht="38.25" customHeight="1">
      <c r="A11" s="1655" t="s">
        <v>102</v>
      </c>
      <c r="B11" s="1687" t="s">
        <v>1811</v>
      </c>
      <c r="C11" s="1655" t="s">
        <v>1650</v>
      </c>
      <c r="D11" s="1686">
        <v>20</v>
      </c>
      <c r="E11" s="1549">
        <v>1</v>
      </c>
      <c r="F11" s="1654">
        <v>10000</v>
      </c>
      <c r="G11" s="1549"/>
      <c r="H11" s="1654"/>
      <c r="I11" s="1667"/>
      <c r="J11" s="1667"/>
      <c r="K11" s="1667"/>
      <c r="L11" s="1667"/>
      <c r="M11" s="1667"/>
      <c r="N11" s="1667"/>
      <c r="O11" s="1667"/>
      <c r="P11" s="1517"/>
      <c r="Q11" s="1546"/>
      <c r="R11" s="1546"/>
      <c r="S11" s="1546"/>
      <c r="T11" s="1546"/>
      <c r="U11" s="1546"/>
      <c r="V11" s="1546"/>
      <c r="W11" s="1546"/>
      <c r="X11" s="1546"/>
      <c r="Y11" s="1546"/>
      <c r="Z11" s="1546"/>
    </row>
    <row r="12" spans="1:26" ht="24" customHeight="1">
      <c r="A12" s="1679">
        <v>2</v>
      </c>
      <c r="B12" s="1680" t="s">
        <v>1812</v>
      </c>
      <c r="C12" s="1679"/>
      <c r="D12" s="1680"/>
      <c r="E12" s="1548"/>
      <c r="F12" s="1681">
        <f>SUM(F13:F15)</f>
        <v>24000</v>
      </c>
      <c r="G12" s="1548"/>
      <c r="H12" s="1681"/>
      <c r="I12" s="1682"/>
      <c r="J12" s="1682"/>
      <c r="K12" s="1682"/>
      <c r="L12" s="1682"/>
      <c r="M12" s="1682"/>
      <c r="N12" s="1682"/>
      <c r="O12" s="1682"/>
      <c r="P12" s="1683"/>
      <c r="Q12" s="1684"/>
      <c r="R12" s="1684"/>
      <c r="S12" s="1684"/>
      <c r="T12" s="1684"/>
      <c r="U12" s="1684"/>
      <c r="V12" s="1684"/>
      <c r="W12" s="1684"/>
      <c r="X12" s="1684"/>
      <c r="Y12" s="1684"/>
      <c r="Z12" s="1684"/>
    </row>
    <row r="13" spans="1:26" ht="25.5" customHeight="1">
      <c r="A13" s="1655" t="s">
        <v>102</v>
      </c>
      <c r="B13" s="1685" t="s">
        <v>1813</v>
      </c>
      <c r="C13" s="1655" t="s">
        <v>1650</v>
      </c>
      <c r="D13" s="1686">
        <v>100</v>
      </c>
      <c r="E13" s="1549">
        <v>1</v>
      </c>
      <c r="F13" s="1654">
        <v>4000</v>
      </c>
      <c r="G13" s="1549"/>
      <c r="H13" s="1654"/>
      <c r="I13" s="1667"/>
      <c r="J13" s="1667"/>
      <c r="K13" s="1667"/>
      <c r="L13" s="1667"/>
      <c r="M13" s="1667"/>
      <c r="N13" s="1667"/>
      <c r="O13" s="1667"/>
      <c r="P13" s="1517"/>
      <c r="Q13" s="1546"/>
      <c r="R13" s="1546"/>
      <c r="S13" s="1546"/>
      <c r="T13" s="1546"/>
      <c r="U13" s="1546"/>
      <c r="V13" s="1546"/>
      <c r="W13" s="1546"/>
      <c r="X13" s="1546"/>
      <c r="Y13" s="1546"/>
      <c r="Z13" s="1546"/>
    </row>
    <row r="14" spans="1:26" ht="26.25" customHeight="1">
      <c r="A14" s="1655" t="s">
        <v>102</v>
      </c>
      <c r="B14" s="1687" t="s">
        <v>1814</v>
      </c>
      <c r="C14" s="1655" t="s">
        <v>1650</v>
      </c>
      <c r="D14" s="1686">
        <v>20</v>
      </c>
      <c r="E14" s="1549">
        <v>6</v>
      </c>
      <c r="F14" s="1654">
        <v>10000</v>
      </c>
      <c r="G14" s="1549"/>
      <c r="H14" s="1654"/>
      <c r="I14" s="1667"/>
      <c r="J14" s="1667"/>
      <c r="K14" s="1667"/>
      <c r="L14" s="1667"/>
      <c r="M14" s="1667"/>
      <c r="N14" s="1667"/>
      <c r="O14" s="1667"/>
      <c r="P14" s="1517"/>
      <c r="Q14" s="1546"/>
      <c r="R14" s="1546"/>
      <c r="S14" s="1546"/>
      <c r="T14" s="1546"/>
      <c r="U14" s="1546"/>
      <c r="V14" s="1546"/>
      <c r="W14" s="1546"/>
      <c r="X14" s="1546"/>
      <c r="Y14" s="1546"/>
      <c r="Z14" s="1546"/>
    </row>
    <row r="15" spans="1:26" ht="38.25" customHeight="1">
      <c r="A15" s="1655" t="s">
        <v>102</v>
      </c>
      <c r="B15" s="1687" t="s">
        <v>1815</v>
      </c>
      <c r="C15" s="1655" t="s">
        <v>1650</v>
      </c>
      <c r="D15" s="1686">
        <v>30</v>
      </c>
      <c r="E15" s="1549">
        <v>1</v>
      </c>
      <c r="F15" s="1654">
        <v>10000</v>
      </c>
      <c r="G15" s="1549"/>
      <c r="H15" s="1654"/>
      <c r="I15" s="1667"/>
      <c r="J15" s="1667"/>
      <c r="K15" s="1667"/>
      <c r="L15" s="1667"/>
      <c r="M15" s="1667"/>
      <c r="N15" s="1667"/>
      <c r="O15" s="1667"/>
      <c r="P15" s="1517"/>
      <c r="Q15" s="1546"/>
      <c r="R15" s="1546"/>
      <c r="S15" s="1546"/>
      <c r="T15" s="1546"/>
      <c r="U15" s="1546"/>
      <c r="V15" s="1546"/>
      <c r="W15" s="1546"/>
      <c r="X15" s="1546"/>
      <c r="Y15" s="1546"/>
      <c r="Z15" s="1546"/>
    </row>
    <row r="16" spans="1:26" ht="24" customHeight="1">
      <c r="A16" s="1679">
        <v>3</v>
      </c>
      <c r="B16" s="1680" t="s">
        <v>1816</v>
      </c>
      <c r="C16" s="1679"/>
      <c r="D16" s="1680"/>
      <c r="E16" s="1548"/>
      <c r="F16" s="1681">
        <f>SUM(F17:F22)</f>
        <v>97000</v>
      </c>
      <c r="G16" s="1548"/>
      <c r="H16" s="1681"/>
      <c r="I16" s="1682"/>
      <c r="J16" s="1682"/>
      <c r="K16" s="1682"/>
      <c r="L16" s="1682"/>
      <c r="M16" s="1682"/>
      <c r="N16" s="1682"/>
      <c r="O16" s="1682"/>
      <c r="P16" s="1683"/>
      <c r="Q16" s="1684"/>
      <c r="R16" s="1684"/>
      <c r="S16" s="1684"/>
      <c r="T16" s="1684"/>
      <c r="U16" s="1684"/>
      <c r="V16" s="1684"/>
      <c r="W16" s="1684"/>
      <c r="X16" s="1684"/>
      <c r="Y16" s="1684"/>
      <c r="Z16" s="1684"/>
    </row>
    <row r="17" spans="1:26" ht="39.75" customHeight="1">
      <c r="A17" s="1655" t="s">
        <v>102</v>
      </c>
      <c r="B17" s="1688" t="s">
        <v>1817</v>
      </c>
      <c r="C17" s="1689" t="s">
        <v>1650</v>
      </c>
      <c r="D17" s="1690" t="s">
        <v>1818</v>
      </c>
      <c r="E17" s="1691"/>
      <c r="F17" s="1692">
        <v>12000</v>
      </c>
      <c r="G17" s="1691"/>
      <c r="H17" s="1692"/>
      <c r="I17" s="1667"/>
      <c r="J17" s="1667"/>
      <c r="K17" s="1667"/>
      <c r="L17" s="1667"/>
      <c r="M17" s="1667"/>
      <c r="N17" s="1667"/>
      <c r="O17" s="1667"/>
      <c r="P17" s="1693"/>
      <c r="Q17" s="1518"/>
      <c r="R17" s="1518"/>
      <c r="S17" s="1518"/>
      <c r="T17" s="1518"/>
      <c r="U17" s="1518"/>
      <c r="V17" s="1518"/>
      <c r="W17" s="1518"/>
      <c r="X17" s="1518"/>
      <c r="Y17" s="1518"/>
      <c r="Z17" s="1518"/>
    </row>
    <row r="18" spans="1:26" ht="45.75" customHeight="1">
      <c r="A18" s="1655" t="s">
        <v>102</v>
      </c>
      <c r="B18" s="1688" t="s">
        <v>1819</v>
      </c>
      <c r="C18" s="1689" t="s">
        <v>1820</v>
      </c>
      <c r="D18" s="1694"/>
      <c r="E18" s="1691"/>
      <c r="F18" s="1692">
        <v>10000</v>
      </c>
      <c r="G18" s="1691"/>
      <c r="H18" s="1692"/>
      <c r="I18" s="1667"/>
      <c r="J18" s="1667"/>
      <c r="K18" s="1667"/>
      <c r="L18" s="1667"/>
      <c r="M18" s="1667"/>
      <c r="N18" s="1667"/>
      <c r="O18" s="1667"/>
      <c r="P18" s="1693"/>
      <c r="Q18" s="1518"/>
      <c r="R18" s="1518"/>
      <c r="S18" s="1518"/>
      <c r="T18" s="1518"/>
      <c r="U18" s="1518"/>
      <c r="V18" s="1518"/>
      <c r="W18" s="1518"/>
      <c r="X18" s="1518"/>
      <c r="Y18" s="1518"/>
      <c r="Z18" s="1518"/>
    </row>
    <row r="19" spans="1:26" ht="24.75" customHeight="1">
      <c r="A19" s="1655" t="s">
        <v>102</v>
      </c>
      <c r="B19" s="1688" t="s">
        <v>1821</v>
      </c>
      <c r="C19" s="1689" t="s">
        <v>1650</v>
      </c>
      <c r="D19" s="1690" t="s">
        <v>1818</v>
      </c>
      <c r="E19" s="1691"/>
      <c r="F19" s="1692">
        <v>10000</v>
      </c>
      <c r="G19" s="1691"/>
      <c r="H19" s="1692"/>
      <c r="I19" s="1667"/>
      <c r="J19" s="1667"/>
      <c r="K19" s="1667"/>
      <c r="L19" s="1667"/>
      <c r="M19" s="1667"/>
      <c r="N19" s="1667"/>
      <c r="O19" s="1667"/>
      <c r="P19" s="1693"/>
      <c r="Q19" s="1518"/>
      <c r="R19" s="1518"/>
      <c r="S19" s="1518"/>
      <c r="T19" s="1518"/>
      <c r="U19" s="1518"/>
      <c r="V19" s="1518"/>
      <c r="W19" s="1518"/>
      <c r="X19" s="1518"/>
      <c r="Y19" s="1518"/>
      <c r="Z19" s="1518"/>
    </row>
    <row r="20" spans="1:26" ht="30" customHeight="1">
      <c r="A20" s="1655" t="s">
        <v>102</v>
      </c>
      <c r="B20" s="1688" t="s">
        <v>1822</v>
      </c>
      <c r="C20" s="1695"/>
      <c r="D20" s="1694"/>
      <c r="E20" s="1691"/>
      <c r="F20" s="1692">
        <v>50000</v>
      </c>
      <c r="G20" s="1691"/>
      <c r="H20" s="1692"/>
      <c r="I20" s="1667"/>
      <c r="J20" s="1667"/>
      <c r="K20" s="1667"/>
      <c r="L20" s="1667"/>
      <c r="M20" s="1667"/>
      <c r="N20" s="1667"/>
      <c r="O20" s="1667"/>
      <c r="P20" s="1693"/>
      <c r="Q20" s="1518"/>
      <c r="R20" s="1518"/>
      <c r="S20" s="1518"/>
      <c r="T20" s="1518"/>
      <c r="U20" s="1518"/>
      <c r="V20" s="1518"/>
      <c r="W20" s="1518"/>
      <c r="X20" s="1518"/>
      <c r="Y20" s="1518"/>
      <c r="Z20" s="1518"/>
    </row>
    <row r="21" spans="1:26" ht="21" customHeight="1">
      <c r="A21" s="1655" t="s">
        <v>102</v>
      </c>
      <c r="B21" s="1696" t="s">
        <v>1823</v>
      </c>
      <c r="C21" s="1697" t="s">
        <v>1650</v>
      </c>
      <c r="D21" s="1698" t="s">
        <v>1824</v>
      </c>
      <c r="E21" s="1699"/>
      <c r="F21" s="1700">
        <v>10000</v>
      </c>
      <c r="G21" s="1699"/>
      <c r="H21" s="1700"/>
      <c r="I21" s="1667"/>
      <c r="J21" s="1667"/>
      <c r="K21" s="1667"/>
      <c r="L21" s="1667"/>
      <c r="M21" s="1667"/>
      <c r="N21" s="1667"/>
      <c r="O21" s="1667"/>
      <c r="P21" s="1693"/>
      <c r="Q21" s="1518"/>
      <c r="R21" s="1518"/>
      <c r="S21" s="1518"/>
      <c r="T21" s="1518"/>
      <c r="U21" s="1518"/>
      <c r="V21" s="1518"/>
      <c r="W21" s="1518"/>
      <c r="X21" s="1518"/>
      <c r="Y21" s="1518"/>
      <c r="Z21" s="1518"/>
    </row>
    <row r="22" spans="1:26" ht="25.5" customHeight="1">
      <c r="A22" s="1655" t="s">
        <v>102</v>
      </c>
      <c r="B22" s="1696" t="s">
        <v>1825</v>
      </c>
      <c r="C22" s="1697" t="s">
        <v>1650</v>
      </c>
      <c r="D22" s="1698" t="s">
        <v>686</v>
      </c>
      <c r="E22" s="1699"/>
      <c r="F22" s="1700">
        <v>5000</v>
      </c>
      <c r="G22" s="1699"/>
      <c r="H22" s="1700"/>
      <c r="I22" s="1667"/>
      <c r="J22" s="1667"/>
      <c r="K22" s="1667"/>
      <c r="L22" s="1667"/>
      <c r="M22" s="1667"/>
      <c r="N22" s="1667"/>
      <c r="O22" s="1667"/>
      <c r="P22" s="1693"/>
      <c r="Q22" s="1518"/>
      <c r="R22" s="1518"/>
      <c r="S22" s="1518"/>
      <c r="T22" s="1518"/>
      <c r="U22" s="1518"/>
      <c r="V22" s="1518"/>
      <c r="W22" s="1518"/>
      <c r="X22" s="1518"/>
      <c r="Y22" s="1518"/>
      <c r="Z22" s="1518"/>
    </row>
    <row r="23" spans="1:26" ht="24" customHeight="1">
      <c r="A23" s="1679">
        <v>4</v>
      </c>
      <c r="B23" s="1680" t="s">
        <v>1826</v>
      </c>
      <c r="C23" s="1679"/>
      <c r="D23" s="1680"/>
      <c r="E23" s="1548"/>
      <c r="F23" s="1681">
        <f>SUM(F24)</f>
        <v>10000</v>
      </c>
      <c r="G23" s="1548"/>
      <c r="H23" s="1681"/>
      <c r="I23" s="1682"/>
      <c r="J23" s="1682"/>
      <c r="K23" s="1682"/>
      <c r="L23" s="1682"/>
      <c r="M23" s="1682"/>
      <c r="N23" s="1682"/>
      <c r="O23" s="1682"/>
      <c r="P23" s="1683"/>
      <c r="Q23" s="1684"/>
      <c r="R23" s="1684"/>
      <c r="S23" s="1684"/>
      <c r="T23" s="1684"/>
      <c r="U23" s="1684"/>
      <c r="V23" s="1684"/>
      <c r="W23" s="1684"/>
      <c r="X23" s="1684"/>
      <c r="Y23" s="1684"/>
      <c r="Z23" s="1684"/>
    </row>
    <row r="24" spans="1:26" ht="24.75" customHeight="1">
      <c r="A24" s="1655" t="s">
        <v>102</v>
      </c>
      <c r="B24" s="1688" t="s">
        <v>1827</v>
      </c>
      <c r="C24" s="1689" t="s">
        <v>1650</v>
      </c>
      <c r="D24" s="1690" t="s">
        <v>1828</v>
      </c>
      <c r="E24" s="1691"/>
      <c r="F24" s="1692">
        <v>10000</v>
      </c>
      <c r="G24" s="1691"/>
      <c r="H24" s="1692"/>
      <c r="I24" s="1667"/>
      <c r="J24" s="1667"/>
      <c r="K24" s="1667"/>
      <c r="L24" s="1667"/>
      <c r="M24" s="1667"/>
      <c r="N24" s="1667"/>
      <c r="O24" s="1667"/>
      <c r="P24" s="1517"/>
      <c r="Q24" s="1518"/>
      <c r="R24" s="1518"/>
      <c r="S24" s="1518"/>
      <c r="T24" s="1518"/>
      <c r="U24" s="1518"/>
      <c r="V24" s="1518"/>
      <c r="W24" s="1518"/>
      <c r="X24" s="1518"/>
      <c r="Y24" s="1518"/>
      <c r="Z24" s="1518"/>
    </row>
    <row r="25" spans="1:26" ht="24" customHeight="1">
      <c r="A25" s="1679">
        <v>5</v>
      </c>
      <c r="B25" s="1680" t="s">
        <v>1829</v>
      </c>
      <c r="C25" s="1679"/>
      <c r="D25" s="1680"/>
      <c r="E25" s="1548"/>
      <c r="F25" s="1681">
        <f>SUM(F26:F32)</f>
        <v>0</v>
      </c>
      <c r="G25" s="1548"/>
      <c r="H25" s="1681"/>
      <c r="I25" s="1682"/>
      <c r="J25" s="1682"/>
      <c r="K25" s="1682"/>
      <c r="L25" s="1682"/>
      <c r="M25" s="1682"/>
      <c r="N25" s="1682"/>
      <c r="O25" s="1682"/>
      <c r="P25" s="1683"/>
      <c r="Q25" s="1684"/>
      <c r="R25" s="1684"/>
      <c r="S25" s="1684"/>
      <c r="T25" s="1684"/>
      <c r="U25" s="1684"/>
      <c r="V25" s="1684"/>
      <c r="W25" s="1684"/>
      <c r="X25" s="1684"/>
      <c r="Y25" s="1684"/>
      <c r="Z25" s="1684"/>
    </row>
    <row r="26" spans="1:26" ht="14.25" customHeight="1">
      <c r="A26" s="1655" t="s">
        <v>102</v>
      </c>
      <c r="B26" s="1688" t="s">
        <v>1830</v>
      </c>
      <c r="C26" s="1695" t="s">
        <v>1650</v>
      </c>
      <c r="D26" s="1694">
        <v>144</v>
      </c>
      <c r="E26" s="1691"/>
      <c r="F26" s="1701"/>
      <c r="G26" s="1691"/>
      <c r="H26" s="1702"/>
      <c r="I26" s="1667"/>
      <c r="J26" s="1667"/>
      <c r="K26" s="1667"/>
      <c r="L26" s="1667"/>
      <c r="M26" s="1667"/>
      <c r="N26" s="1667"/>
      <c r="O26" s="1667"/>
      <c r="P26" s="1517"/>
      <c r="Q26" s="1518"/>
      <c r="R26" s="1518"/>
      <c r="S26" s="1518"/>
      <c r="T26" s="1518"/>
      <c r="U26" s="1518"/>
      <c r="V26" s="1518"/>
      <c r="W26" s="1518"/>
      <c r="X26" s="1518"/>
      <c r="Y26" s="1518"/>
      <c r="Z26" s="1518"/>
    </row>
    <row r="27" spans="1:26" ht="14.25" customHeight="1">
      <c r="A27" s="1655" t="s">
        <v>102</v>
      </c>
      <c r="B27" s="1688" t="s">
        <v>1831</v>
      </c>
      <c r="C27" s="1695" t="s">
        <v>1650</v>
      </c>
      <c r="D27" s="1694">
        <v>20</v>
      </c>
      <c r="E27" s="1691"/>
      <c r="F27" s="1701"/>
      <c r="G27" s="1691"/>
      <c r="H27" s="1702"/>
      <c r="I27" s="1667"/>
      <c r="J27" s="1667"/>
      <c r="K27" s="1667"/>
      <c r="L27" s="1667"/>
      <c r="M27" s="1667"/>
      <c r="N27" s="1667"/>
      <c r="O27" s="1667"/>
      <c r="P27" s="1517"/>
      <c r="Q27" s="1518"/>
      <c r="R27" s="1518"/>
      <c r="S27" s="1518"/>
      <c r="T27" s="1518"/>
      <c r="U27" s="1518"/>
      <c r="V27" s="1518"/>
      <c r="W27" s="1518"/>
      <c r="X27" s="1518"/>
      <c r="Y27" s="1518"/>
      <c r="Z27" s="1518"/>
    </row>
    <row r="28" spans="1:26" ht="14.25" customHeight="1">
      <c r="A28" s="1655" t="s">
        <v>102</v>
      </c>
      <c r="B28" s="1688" t="s">
        <v>1832</v>
      </c>
      <c r="C28" s="1695" t="s">
        <v>1650</v>
      </c>
      <c r="D28" s="1694">
        <v>144</v>
      </c>
      <c r="E28" s="1691"/>
      <c r="F28" s="1701"/>
      <c r="G28" s="1691"/>
      <c r="H28" s="1702"/>
      <c r="I28" s="1667"/>
      <c r="J28" s="1667"/>
      <c r="K28" s="1667"/>
      <c r="L28" s="1667"/>
      <c r="M28" s="1667"/>
      <c r="N28" s="1667"/>
      <c r="O28" s="1667"/>
      <c r="P28" s="1517"/>
      <c r="Q28" s="1518"/>
      <c r="R28" s="1518"/>
      <c r="S28" s="1518"/>
      <c r="T28" s="1518"/>
      <c r="U28" s="1518"/>
      <c r="V28" s="1518"/>
      <c r="W28" s="1518"/>
      <c r="X28" s="1518"/>
      <c r="Y28" s="1518"/>
      <c r="Z28" s="1518"/>
    </row>
    <row r="29" spans="1:26" ht="14.25" customHeight="1">
      <c r="A29" s="1655" t="s">
        <v>102</v>
      </c>
      <c r="B29" s="1688" t="s">
        <v>1833</v>
      </c>
      <c r="C29" s="1695" t="s">
        <v>1650</v>
      </c>
      <c r="D29" s="1694">
        <v>150</v>
      </c>
      <c r="E29" s="1691"/>
      <c r="F29" s="1701"/>
      <c r="G29" s="1691"/>
      <c r="H29" s="1702"/>
      <c r="I29" s="1667"/>
      <c r="J29" s="1667"/>
      <c r="K29" s="1667"/>
      <c r="L29" s="1667"/>
      <c r="M29" s="1667"/>
      <c r="N29" s="1667"/>
      <c r="O29" s="1667"/>
      <c r="P29" s="1517"/>
      <c r="Q29" s="1518"/>
      <c r="R29" s="1518"/>
      <c r="S29" s="1518"/>
      <c r="T29" s="1518"/>
      <c r="U29" s="1518"/>
      <c r="V29" s="1518"/>
      <c r="W29" s="1518"/>
      <c r="X29" s="1518"/>
      <c r="Y29" s="1518"/>
      <c r="Z29" s="1518"/>
    </row>
    <row r="30" spans="1:26" ht="14.25" customHeight="1">
      <c r="A30" s="1655" t="s">
        <v>102</v>
      </c>
      <c r="B30" s="1688" t="s">
        <v>1834</v>
      </c>
      <c r="C30" s="1695" t="s">
        <v>1650</v>
      </c>
      <c r="D30" s="1694">
        <v>144</v>
      </c>
      <c r="E30" s="1691"/>
      <c r="F30" s="1701"/>
      <c r="G30" s="1691"/>
      <c r="H30" s="1702"/>
      <c r="I30" s="1667"/>
      <c r="J30" s="1667"/>
      <c r="K30" s="1667"/>
      <c r="L30" s="1667"/>
      <c r="M30" s="1667"/>
      <c r="N30" s="1667"/>
      <c r="O30" s="1667"/>
      <c r="P30" s="1517"/>
      <c r="Q30" s="1518"/>
      <c r="R30" s="1518"/>
      <c r="S30" s="1518"/>
      <c r="T30" s="1518"/>
      <c r="U30" s="1518"/>
      <c r="V30" s="1518"/>
      <c r="W30" s="1518"/>
      <c r="X30" s="1518"/>
      <c r="Y30" s="1518"/>
      <c r="Z30" s="1518"/>
    </row>
    <row r="31" spans="1:26" ht="14.25" customHeight="1">
      <c r="A31" s="1655" t="s">
        <v>102</v>
      </c>
      <c r="B31" s="1686" t="s">
        <v>1835</v>
      </c>
      <c r="C31" s="1695" t="s">
        <v>1650</v>
      </c>
      <c r="D31" s="1686">
        <v>53</v>
      </c>
      <c r="E31" s="1549"/>
      <c r="F31" s="1654"/>
      <c r="G31" s="1703"/>
      <c r="H31" s="1654"/>
      <c r="I31" s="1667"/>
      <c r="J31" s="1667"/>
      <c r="K31" s="1667"/>
      <c r="L31" s="1667"/>
      <c r="M31" s="1667"/>
      <c r="N31" s="1667"/>
      <c r="O31" s="1667"/>
      <c r="P31" s="1517"/>
      <c r="Q31" s="1518"/>
      <c r="R31" s="1518"/>
      <c r="S31" s="1518"/>
      <c r="T31" s="1518"/>
      <c r="U31" s="1518"/>
      <c r="V31" s="1518"/>
      <c r="W31" s="1518"/>
      <c r="X31" s="1518"/>
      <c r="Y31" s="1518"/>
      <c r="Z31" s="1518"/>
    </row>
    <row r="32" spans="1:26" ht="14.25" customHeight="1">
      <c r="A32" s="1655" t="s">
        <v>102</v>
      </c>
      <c r="B32" s="1704" t="s">
        <v>1836</v>
      </c>
      <c r="C32" s="1695" t="s">
        <v>1650</v>
      </c>
      <c r="D32" s="1686">
        <v>53</v>
      </c>
      <c r="E32" s="1549"/>
      <c r="F32" s="1654"/>
      <c r="G32" s="1703"/>
      <c r="H32" s="1654"/>
      <c r="I32" s="1667"/>
      <c r="J32" s="1667"/>
      <c r="K32" s="1667"/>
      <c r="L32" s="1667"/>
      <c r="M32" s="1667"/>
      <c r="N32" s="1667"/>
      <c r="O32" s="1667"/>
      <c r="P32" s="1517"/>
      <c r="Q32" s="1518"/>
      <c r="R32" s="1518"/>
      <c r="S32" s="1518"/>
      <c r="T32" s="1518"/>
      <c r="U32" s="1518"/>
      <c r="V32" s="1518"/>
      <c r="W32" s="1518"/>
      <c r="X32" s="1518"/>
      <c r="Y32" s="1518"/>
      <c r="Z32" s="1518"/>
    </row>
    <row r="33" spans="1:26" ht="24" customHeight="1">
      <c r="A33" s="1679">
        <v>6</v>
      </c>
      <c r="B33" s="1680" t="s">
        <v>1717</v>
      </c>
      <c r="C33" s="1679"/>
      <c r="D33" s="1680"/>
      <c r="E33" s="1548"/>
      <c r="F33" s="1681">
        <f>SUM(F34:F36)</f>
        <v>103736</v>
      </c>
      <c r="G33" s="1548"/>
      <c r="H33" s="1681"/>
      <c r="I33" s="1682"/>
      <c r="J33" s="1682"/>
      <c r="K33" s="1682"/>
      <c r="L33" s="1682"/>
      <c r="M33" s="1682"/>
      <c r="N33" s="1682"/>
      <c r="O33" s="1682"/>
      <c r="P33" s="1683"/>
      <c r="Q33" s="1684"/>
      <c r="R33" s="1684"/>
      <c r="S33" s="1684"/>
      <c r="T33" s="1684"/>
      <c r="U33" s="1684"/>
      <c r="V33" s="1684"/>
      <c r="W33" s="1684"/>
      <c r="X33" s="1684"/>
      <c r="Y33" s="1684"/>
      <c r="Z33" s="1684"/>
    </row>
    <row r="34" spans="1:26" ht="14.25" customHeight="1">
      <c r="A34" s="1655" t="s">
        <v>102</v>
      </c>
      <c r="B34" s="1686" t="s">
        <v>1837</v>
      </c>
      <c r="C34" s="1689" t="s">
        <v>1650</v>
      </c>
      <c r="D34" s="1705">
        <v>60</v>
      </c>
      <c r="E34" s="1655">
        <v>12</v>
      </c>
      <c r="F34" s="1654">
        <v>6000</v>
      </c>
      <c r="G34" s="1703"/>
      <c r="H34" s="1656"/>
      <c r="I34" s="1667"/>
      <c r="J34" s="1667"/>
      <c r="K34" s="1667"/>
      <c r="L34" s="1667"/>
      <c r="M34" s="1667"/>
      <c r="N34" s="1667"/>
      <c r="O34" s="1667"/>
      <c r="P34" s="1517"/>
      <c r="Q34" s="1518"/>
      <c r="R34" s="1518"/>
      <c r="S34" s="1518"/>
      <c r="T34" s="1518"/>
      <c r="U34" s="1518"/>
      <c r="V34" s="1518"/>
      <c r="W34" s="1518"/>
      <c r="X34" s="1518"/>
      <c r="Y34" s="1518"/>
      <c r="Z34" s="1518"/>
    </row>
    <row r="35" spans="1:26" ht="14.25" customHeight="1">
      <c r="A35" s="1655" t="s">
        <v>102</v>
      </c>
      <c r="B35" s="1686" t="s">
        <v>1756</v>
      </c>
      <c r="C35" s="1689" t="s">
        <v>1838</v>
      </c>
      <c r="D35" s="1686"/>
      <c r="E35" s="1549"/>
      <c r="F35" s="1654">
        <v>92736</v>
      </c>
      <c r="G35" s="1703"/>
      <c r="H35" s="1656"/>
      <c r="I35" s="1667"/>
      <c r="J35" s="1667"/>
      <c r="K35" s="1667"/>
      <c r="L35" s="1667"/>
      <c r="M35" s="1667"/>
      <c r="N35" s="1667"/>
      <c r="O35" s="1667"/>
      <c r="P35" s="1517"/>
      <c r="Q35" s="1518"/>
      <c r="R35" s="1518"/>
      <c r="S35" s="1518"/>
      <c r="T35" s="1518"/>
      <c r="U35" s="1518"/>
      <c r="V35" s="1518"/>
      <c r="W35" s="1518"/>
      <c r="X35" s="1518"/>
      <c r="Y35" s="1518"/>
      <c r="Z35" s="1518"/>
    </row>
    <row r="36" spans="1:26" ht="14.25" customHeight="1">
      <c r="A36" s="1655" t="s">
        <v>102</v>
      </c>
      <c r="B36" s="1706" t="s">
        <v>1758</v>
      </c>
      <c r="C36" s="1689" t="s">
        <v>1838</v>
      </c>
      <c r="D36" s="1705">
        <v>60</v>
      </c>
      <c r="E36" s="1655">
        <v>4</v>
      </c>
      <c r="F36" s="1654">
        <v>5000</v>
      </c>
      <c r="G36" s="1703"/>
      <c r="H36" s="1656"/>
      <c r="I36" s="1667"/>
      <c r="J36" s="1667"/>
      <c r="K36" s="1667"/>
      <c r="L36" s="1667"/>
      <c r="M36" s="1667"/>
      <c r="N36" s="1667"/>
      <c r="O36" s="1667"/>
      <c r="P36" s="1517"/>
      <c r="Q36" s="1518"/>
      <c r="R36" s="1518"/>
      <c r="S36" s="1518"/>
      <c r="T36" s="1518"/>
      <c r="U36" s="1518"/>
      <c r="V36" s="1518"/>
      <c r="W36" s="1518"/>
      <c r="X36" s="1518"/>
      <c r="Y36" s="1518"/>
      <c r="Z36" s="1518"/>
    </row>
    <row r="37" spans="1:26" ht="14.25" customHeight="1">
      <c r="A37" s="1679">
        <v>7</v>
      </c>
      <c r="B37" s="1680" t="s">
        <v>1839</v>
      </c>
      <c r="C37" s="1679"/>
      <c r="D37" s="1680"/>
      <c r="E37" s="1548"/>
      <c r="F37" s="1681">
        <f>SUM(F38:F43)</f>
        <v>24000</v>
      </c>
      <c r="G37" s="1548"/>
      <c r="H37" s="1681"/>
      <c r="I37" s="1682"/>
      <c r="J37" s="1682"/>
      <c r="K37" s="1682"/>
      <c r="L37" s="1682"/>
      <c r="M37" s="1682"/>
      <c r="N37" s="1682"/>
      <c r="O37" s="1682"/>
      <c r="P37" s="1683"/>
      <c r="Q37" s="1684"/>
      <c r="R37" s="1684"/>
      <c r="S37" s="1684"/>
      <c r="T37" s="1684"/>
      <c r="U37" s="1684"/>
      <c r="V37" s="1684"/>
      <c r="W37" s="1684"/>
      <c r="X37" s="1684"/>
      <c r="Y37" s="1684"/>
      <c r="Z37" s="1684"/>
    </row>
    <row r="38" spans="1:26" ht="39" customHeight="1">
      <c r="A38" s="1655" t="s">
        <v>102</v>
      </c>
      <c r="B38" s="1688" t="s">
        <v>1840</v>
      </c>
      <c r="C38" s="1689" t="s">
        <v>1650</v>
      </c>
      <c r="D38" s="1694"/>
      <c r="E38" s="1691"/>
      <c r="F38" s="1692">
        <v>10000</v>
      </c>
      <c r="G38" s="1691"/>
      <c r="H38" s="1692"/>
      <c r="I38" s="1667"/>
      <c r="J38" s="1667"/>
      <c r="K38" s="1667"/>
      <c r="L38" s="1667"/>
      <c r="M38" s="1667"/>
      <c r="N38" s="1667"/>
      <c r="O38" s="1667"/>
      <c r="P38" s="1517"/>
      <c r="Q38" s="1518"/>
      <c r="R38" s="1518"/>
      <c r="S38" s="1518"/>
      <c r="T38" s="1518"/>
      <c r="U38" s="1518"/>
      <c r="V38" s="1518"/>
      <c r="W38" s="1518"/>
      <c r="X38" s="1518"/>
      <c r="Y38" s="1518"/>
      <c r="Z38" s="1518"/>
    </row>
    <row r="39" spans="1:26" ht="36" customHeight="1">
      <c r="A39" s="1655" t="s">
        <v>102</v>
      </c>
      <c r="B39" s="1688" t="s">
        <v>1841</v>
      </c>
      <c r="C39" s="1689" t="s">
        <v>1650</v>
      </c>
      <c r="D39" s="1690" t="s">
        <v>1818</v>
      </c>
      <c r="E39" s="1691"/>
      <c r="F39" s="1692">
        <v>10000</v>
      </c>
      <c r="G39" s="1691"/>
      <c r="H39" s="1692"/>
      <c r="I39" s="1667"/>
      <c r="J39" s="1667"/>
      <c r="K39" s="1667"/>
      <c r="L39" s="1667"/>
      <c r="M39" s="1667"/>
      <c r="N39" s="1667"/>
      <c r="O39" s="1667"/>
      <c r="P39" s="1517"/>
      <c r="Q39" s="1518"/>
      <c r="R39" s="1518"/>
      <c r="S39" s="1518"/>
      <c r="T39" s="1518"/>
      <c r="U39" s="1518"/>
      <c r="V39" s="1518"/>
      <c r="W39" s="1518"/>
      <c r="X39" s="1518"/>
      <c r="Y39" s="1518"/>
      <c r="Z39" s="1518"/>
    </row>
    <row r="40" spans="1:26" ht="36" customHeight="1">
      <c r="A40" s="1655" t="s">
        <v>102</v>
      </c>
      <c r="B40" s="1686" t="s">
        <v>1842</v>
      </c>
      <c r="C40" s="1689" t="s">
        <v>1650</v>
      </c>
      <c r="D40" s="1686">
        <v>16</v>
      </c>
      <c r="E40" s="1549"/>
      <c r="F40" s="1654">
        <v>1000</v>
      </c>
      <c r="G40" s="1703"/>
      <c r="H40" s="1654"/>
      <c r="I40" s="1667"/>
      <c r="J40" s="1667"/>
      <c r="K40" s="1667"/>
      <c r="L40" s="1667"/>
      <c r="M40" s="1667"/>
      <c r="N40" s="1667"/>
      <c r="O40" s="1667"/>
      <c r="P40" s="1517"/>
      <c r="Q40" s="1518"/>
      <c r="R40" s="1518"/>
      <c r="S40" s="1518"/>
      <c r="T40" s="1518"/>
      <c r="U40" s="1518"/>
      <c r="V40" s="1518"/>
      <c r="W40" s="1518"/>
      <c r="X40" s="1518"/>
      <c r="Y40" s="1518"/>
      <c r="Z40" s="1518"/>
    </row>
    <row r="41" spans="1:26" ht="26.25" customHeight="1">
      <c r="A41" s="1655" t="s">
        <v>102</v>
      </c>
      <c r="B41" s="1686" t="s">
        <v>1843</v>
      </c>
      <c r="C41" s="1689" t="s">
        <v>1650</v>
      </c>
      <c r="D41" s="1686">
        <v>50</v>
      </c>
      <c r="E41" s="1549"/>
      <c r="F41" s="1654">
        <v>1000</v>
      </c>
      <c r="G41" s="1703"/>
      <c r="H41" s="1654"/>
      <c r="I41" s="1667"/>
      <c r="J41" s="1667"/>
      <c r="K41" s="1667"/>
      <c r="L41" s="1667"/>
      <c r="M41" s="1667"/>
      <c r="N41" s="1667"/>
      <c r="O41" s="1667"/>
      <c r="P41" s="1517"/>
      <c r="Q41" s="1518"/>
      <c r="R41" s="1518"/>
      <c r="S41" s="1518"/>
      <c r="T41" s="1518"/>
      <c r="U41" s="1518"/>
      <c r="V41" s="1518"/>
      <c r="W41" s="1518"/>
      <c r="X41" s="1518"/>
      <c r="Y41" s="1518"/>
      <c r="Z41" s="1518"/>
    </row>
    <row r="42" spans="1:26" ht="26.25" customHeight="1">
      <c r="A42" s="1655" t="s">
        <v>102</v>
      </c>
      <c r="B42" s="1686" t="s">
        <v>1844</v>
      </c>
      <c r="C42" s="1689" t="s">
        <v>1650</v>
      </c>
      <c r="D42" s="1686">
        <v>50</v>
      </c>
      <c r="E42" s="1549"/>
      <c r="F42" s="1654">
        <v>1000</v>
      </c>
      <c r="G42" s="1703"/>
      <c r="H42" s="1654"/>
      <c r="I42" s="1667"/>
      <c r="J42" s="1667"/>
      <c r="K42" s="1667"/>
      <c r="L42" s="1667"/>
      <c r="M42" s="1667"/>
      <c r="N42" s="1667"/>
      <c r="O42" s="1667"/>
      <c r="P42" s="1517"/>
      <c r="Q42" s="1518"/>
      <c r="R42" s="1518"/>
      <c r="S42" s="1518"/>
      <c r="T42" s="1518"/>
      <c r="U42" s="1518"/>
      <c r="V42" s="1518"/>
      <c r="W42" s="1518"/>
      <c r="X42" s="1518"/>
      <c r="Y42" s="1518"/>
      <c r="Z42" s="1518"/>
    </row>
    <row r="43" spans="1:26" ht="32.25" customHeight="1">
      <c r="A43" s="1655" t="s">
        <v>102</v>
      </c>
      <c r="B43" s="1686" t="s">
        <v>1845</v>
      </c>
      <c r="C43" s="1689" t="s">
        <v>1650</v>
      </c>
      <c r="D43" s="1686">
        <v>27</v>
      </c>
      <c r="E43" s="1549"/>
      <c r="F43" s="1654">
        <v>1000</v>
      </c>
      <c r="G43" s="1703"/>
      <c r="H43" s="1654"/>
      <c r="I43" s="1667"/>
      <c r="J43" s="1667"/>
      <c r="K43" s="1667"/>
      <c r="L43" s="1667"/>
      <c r="M43" s="1667"/>
      <c r="N43" s="1667"/>
      <c r="O43" s="1667"/>
      <c r="P43" s="1517"/>
      <c r="Q43" s="1518"/>
      <c r="R43" s="1518"/>
      <c r="S43" s="1518"/>
      <c r="T43" s="1518"/>
      <c r="U43" s="1518"/>
      <c r="V43" s="1518"/>
      <c r="W43" s="1518"/>
      <c r="X43" s="1518"/>
      <c r="Y43" s="1518"/>
      <c r="Z43" s="1518"/>
    </row>
    <row r="44" spans="1:26" ht="26.25" customHeight="1">
      <c r="A44" s="1679">
        <v>8</v>
      </c>
      <c r="B44" s="1680" t="s">
        <v>1846</v>
      </c>
      <c r="C44" s="1679"/>
      <c r="D44" s="1680"/>
      <c r="E44" s="1548"/>
      <c r="F44" s="1681">
        <f>SUM(F45:F47)</f>
        <v>49520</v>
      </c>
      <c r="G44" s="1548"/>
      <c r="H44" s="1681"/>
      <c r="I44" s="1682"/>
      <c r="J44" s="1682"/>
      <c r="K44" s="1682"/>
      <c r="L44" s="1682"/>
      <c r="M44" s="1682"/>
      <c r="N44" s="1682"/>
      <c r="O44" s="1682"/>
      <c r="P44" s="1683"/>
      <c r="Q44" s="1684"/>
      <c r="R44" s="1684"/>
      <c r="S44" s="1684"/>
      <c r="T44" s="1684"/>
      <c r="U44" s="1684"/>
      <c r="V44" s="1684"/>
      <c r="W44" s="1684"/>
      <c r="X44" s="1684"/>
      <c r="Y44" s="1684"/>
      <c r="Z44" s="1684"/>
    </row>
    <row r="45" spans="1:26" ht="34.5" customHeight="1">
      <c r="A45" s="1655" t="s">
        <v>102</v>
      </c>
      <c r="B45" s="1688" t="s">
        <v>1847</v>
      </c>
      <c r="C45" s="1689" t="s">
        <v>1650</v>
      </c>
      <c r="D45" s="1690" t="s">
        <v>1818</v>
      </c>
      <c r="E45" s="1691"/>
      <c r="F45" s="1692">
        <v>10000</v>
      </c>
      <c r="G45" s="1703"/>
      <c r="H45" s="1654"/>
      <c r="I45" s="1667"/>
      <c r="J45" s="1667"/>
      <c r="K45" s="1667"/>
      <c r="L45" s="1667"/>
      <c r="M45" s="1667"/>
      <c r="N45" s="1667"/>
      <c r="O45" s="1667"/>
      <c r="P45" s="1517"/>
      <c r="Q45" s="1518"/>
      <c r="R45" s="1518"/>
      <c r="S45" s="1518"/>
      <c r="T45" s="1518"/>
      <c r="U45" s="1518"/>
      <c r="V45" s="1518"/>
      <c r="W45" s="1518"/>
      <c r="X45" s="1518"/>
      <c r="Y45" s="1518"/>
      <c r="Z45" s="1518"/>
    </row>
    <row r="46" spans="1:26" ht="23.25" customHeight="1">
      <c r="A46" s="1655" t="s">
        <v>102</v>
      </c>
      <c r="B46" s="1686" t="s">
        <v>1848</v>
      </c>
      <c r="C46" s="1689" t="s">
        <v>1650</v>
      </c>
      <c r="D46" s="1690" t="s">
        <v>1818</v>
      </c>
      <c r="E46" s="1691"/>
      <c r="F46" s="1562">
        <v>19360</v>
      </c>
      <c r="G46" s="1703"/>
      <c r="H46" s="1654"/>
      <c r="I46" s="1667"/>
      <c r="J46" s="1667"/>
      <c r="K46" s="1667"/>
      <c r="L46" s="1667"/>
      <c r="M46" s="1667"/>
      <c r="N46" s="1667"/>
      <c r="O46" s="1667"/>
      <c r="P46" s="1517"/>
      <c r="Q46" s="1518"/>
      <c r="R46" s="1518"/>
      <c r="S46" s="1518"/>
      <c r="T46" s="1518"/>
      <c r="U46" s="1518"/>
      <c r="V46" s="1518"/>
      <c r="W46" s="1518"/>
      <c r="X46" s="1518"/>
      <c r="Y46" s="1518"/>
      <c r="Z46" s="1518"/>
    </row>
    <row r="47" spans="1:26" ht="18" customHeight="1">
      <c r="A47" s="1655" t="s">
        <v>102</v>
      </c>
      <c r="B47" s="1686" t="s">
        <v>1849</v>
      </c>
      <c r="C47" s="1689" t="s">
        <v>1650</v>
      </c>
      <c r="D47" s="1690" t="s">
        <v>1818</v>
      </c>
      <c r="E47" s="1549"/>
      <c r="F47" s="1562">
        <v>20160</v>
      </c>
      <c r="G47" s="1703"/>
      <c r="H47" s="1654"/>
      <c r="I47" s="1667"/>
      <c r="J47" s="1667"/>
      <c r="K47" s="1667"/>
      <c r="L47" s="1667"/>
      <c r="M47" s="1667"/>
      <c r="N47" s="1667"/>
      <c r="O47" s="1667"/>
      <c r="P47" s="1517"/>
      <c r="Q47" s="1518"/>
      <c r="R47" s="1518"/>
      <c r="S47" s="1518"/>
      <c r="T47" s="1518"/>
      <c r="U47" s="1518"/>
      <c r="V47" s="1518"/>
      <c r="W47" s="1518"/>
      <c r="X47" s="1518"/>
      <c r="Y47" s="1518"/>
      <c r="Z47" s="1518"/>
    </row>
    <row r="48" spans="1:26" ht="26.25" customHeight="1">
      <c r="A48" s="1679">
        <v>9</v>
      </c>
      <c r="B48" s="1680" t="s">
        <v>1850</v>
      </c>
      <c r="C48" s="1679"/>
      <c r="D48" s="1680"/>
      <c r="E48" s="1548"/>
      <c r="F48" s="1681">
        <f>SUM(F49:F50)</f>
        <v>45100</v>
      </c>
      <c r="G48" s="1548"/>
      <c r="H48" s="1681"/>
      <c r="I48" s="1682"/>
      <c r="J48" s="1682"/>
      <c r="K48" s="1682"/>
      <c r="L48" s="1682"/>
      <c r="M48" s="1682"/>
      <c r="N48" s="1682"/>
      <c r="O48" s="1682"/>
      <c r="P48" s="1683"/>
      <c r="Q48" s="1684"/>
      <c r="R48" s="1684"/>
      <c r="S48" s="1684"/>
      <c r="T48" s="1684"/>
      <c r="U48" s="1684"/>
      <c r="V48" s="1684"/>
      <c r="W48" s="1684"/>
      <c r="X48" s="1684"/>
      <c r="Y48" s="1684"/>
      <c r="Z48" s="1684"/>
    </row>
    <row r="49" spans="1:26" ht="24.75" customHeight="1">
      <c r="A49" s="1655"/>
      <c r="B49" s="1688" t="s">
        <v>1851</v>
      </c>
      <c r="C49" s="1689" t="s">
        <v>1650</v>
      </c>
      <c r="D49" s="1690" t="s">
        <v>1818</v>
      </c>
      <c r="E49" s="1549"/>
      <c r="F49" s="1562">
        <v>25000</v>
      </c>
      <c r="G49" s="1703"/>
      <c r="H49" s="1654"/>
      <c r="I49" s="1667"/>
      <c r="J49" s="1667"/>
      <c r="K49" s="1667"/>
      <c r="L49" s="1667"/>
      <c r="M49" s="1667"/>
      <c r="N49" s="1667"/>
      <c r="O49" s="1667"/>
      <c r="P49" s="1517"/>
      <c r="Q49" s="1518"/>
      <c r="R49" s="1518"/>
      <c r="S49" s="1518"/>
      <c r="T49" s="1518"/>
      <c r="U49" s="1518"/>
      <c r="V49" s="1518"/>
      <c r="W49" s="1518"/>
      <c r="X49" s="1518"/>
      <c r="Y49" s="1518"/>
      <c r="Z49" s="1518"/>
    </row>
    <row r="50" spans="1:26" ht="14.25" customHeight="1">
      <c r="A50" s="1655"/>
      <c r="B50" s="1688" t="s">
        <v>1852</v>
      </c>
      <c r="C50" s="1689" t="s">
        <v>1650</v>
      </c>
      <c r="D50" s="1690" t="s">
        <v>1818</v>
      </c>
      <c r="E50" s="1707"/>
      <c r="F50" s="1654">
        <v>20100</v>
      </c>
      <c r="G50" s="1703"/>
      <c r="H50" s="1654"/>
      <c r="I50" s="1667"/>
      <c r="J50" s="1667"/>
      <c r="K50" s="1667"/>
      <c r="L50" s="1667"/>
      <c r="M50" s="1667"/>
      <c r="N50" s="1667"/>
      <c r="O50" s="1667"/>
      <c r="P50" s="1517"/>
      <c r="Q50" s="1518"/>
      <c r="R50" s="1518"/>
      <c r="S50" s="1518"/>
      <c r="T50" s="1518"/>
      <c r="U50" s="1518"/>
      <c r="V50" s="1518"/>
      <c r="W50" s="1518"/>
      <c r="X50" s="1518"/>
      <c r="Y50" s="1518"/>
      <c r="Z50" s="1518"/>
    </row>
    <row r="51" spans="1:26" ht="26.25" customHeight="1">
      <c r="A51" s="1679">
        <v>10</v>
      </c>
      <c r="B51" s="1680" t="s">
        <v>1853</v>
      </c>
      <c r="C51" s="1679"/>
      <c r="D51" s="1680"/>
      <c r="E51" s="1548"/>
      <c r="F51" s="1681">
        <f>SUM(F52:F53)</f>
        <v>330000</v>
      </c>
      <c r="G51" s="1548"/>
      <c r="H51" s="1681"/>
      <c r="I51" s="1682"/>
      <c r="J51" s="1682"/>
      <c r="K51" s="1682"/>
      <c r="L51" s="1682"/>
      <c r="M51" s="1682"/>
      <c r="N51" s="1682"/>
      <c r="O51" s="1682"/>
      <c r="P51" s="1683"/>
      <c r="Q51" s="1684"/>
      <c r="R51" s="1684"/>
      <c r="S51" s="1684"/>
      <c r="T51" s="1684"/>
      <c r="U51" s="1684"/>
      <c r="V51" s="1684"/>
      <c r="W51" s="1684"/>
      <c r="X51" s="1684"/>
      <c r="Y51" s="1684"/>
      <c r="Z51" s="1684"/>
    </row>
    <row r="52" spans="1:26" ht="24" customHeight="1">
      <c r="A52" s="1655"/>
      <c r="B52" s="1708" t="s">
        <v>823</v>
      </c>
      <c r="C52" s="1709" t="s">
        <v>1650</v>
      </c>
      <c r="D52" s="1710" t="s">
        <v>1854</v>
      </c>
      <c r="E52" s="1709">
        <v>30</v>
      </c>
      <c r="F52" s="1654">
        <v>130000</v>
      </c>
      <c r="G52" s="1703"/>
      <c r="H52" s="1654"/>
      <c r="I52" s="1667"/>
      <c r="J52" s="1667"/>
      <c r="K52" s="1667"/>
      <c r="L52" s="1667"/>
      <c r="M52" s="1667"/>
      <c r="N52" s="1667"/>
      <c r="O52" s="1667"/>
      <c r="P52" s="1517"/>
      <c r="Q52" s="1518"/>
      <c r="R52" s="1518"/>
      <c r="S52" s="1518"/>
      <c r="T52" s="1518"/>
      <c r="U52" s="1518"/>
      <c r="V52" s="1518"/>
      <c r="W52" s="1518"/>
      <c r="X52" s="1518"/>
      <c r="Y52" s="1518"/>
      <c r="Z52" s="1518"/>
    </row>
    <row r="53" spans="1:26" ht="48" customHeight="1">
      <c r="A53" s="1655"/>
      <c r="B53" s="1704" t="s">
        <v>1855</v>
      </c>
      <c r="C53" s="1709" t="s">
        <v>1650</v>
      </c>
      <c r="D53" s="1710" t="s">
        <v>1856</v>
      </c>
      <c r="E53" s="1709"/>
      <c r="F53" s="1654">
        <v>200000</v>
      </c>
      <c r="G53" s="1703"/>
      <c r="H53" s="1654"/>
      <c r="I53" s="1667"/>
      <c r="J53" s="1667"/>
      <c r="K53" s="1667"/>
      <c r="L53" s="1667"/>
      <c r="M53" s="1667"/>
      <c r="N53" s="1667"/>
      <c r="O53" s="1667"/>
      <c r="P53" s="1517"/>
      <c r="Q53" s="1518"/>
      <c r="R53" s="1518"/>
      <c r="S53" s="1518"/>
      <c r="T53" s="1518"/>
      <c r="U53" s="1518"/>
      <c r="V53" s="1518"/>
      <c r="W53" s="1518"/>
      <c r="X53" s="1518"/>
      <c r="Y53" s="1518"/>
      <c r="Z53" s="1518"/>
    </row>
    <row r="54" spans="1:26" ht="26.25" customHeight="1">
      <c r="A54" s="1679">
        <v>11</v>
      </c>
      <c r="B54" s="1680" t="s">
        <v>1857</v>
      </c>
      <c r="C54" s="1679"/>
      <c r="D54" s="1680"/>
      <c r="E54" s="1548"/>
      <c r="F54" s="1681">
        <f>SUM(F55:F56)</f>
        <v>16000</v>
      </c>
      <c r="G54" s="1548"/>
      <c r="H54" s="1681"/>
      <c r="I54" s="1682"/>
      <c r="J54" s="1682"/>
      <c r="K54" s="1682"/>
      <c r="L54" s="1682"/>
      <c r="M54" s="1682"/>
      <c r="N54" s="1682"/>
      <c r="O54" s="1682"/>
      <c r="P54" s="1683"/>
      <c r="Q54" s="1684"/>
      <c r="R54" s="1684"/>
      <c r="S54" s="1684"/>
      <c r="T54" s="1684"/>
      <c r="U54" s="1684"/>
      <c r="V54" s="1684"/>
      <c r="W54" s="1684"/>
      <c r="X54" s="1684"/>
      <c r="Y54" s="1684"/>
      <c r="Z54" s="1684"/>
    </row>
    <row r="55" spans="1:26" ht="26.25" customHeight="1">
      <c r="A55" s="1655" t="s">
        <v>102</v>
      </c>
      <c r="B55" s="1711" t="s">
        <v>1858</v>
      </c>
      <c r="F55" s="1712">
        <v>8000</v>
      </c>
      <c r="G55" s="1703"/>
      <c r="H55" s="1654"/>
      <c r="I55" s="1667"/>
      <c r="J55" s="1667"/>
      <c r="K55" s="249"/>
      <c r="L55" s="249"/>
      <c r="M55" s="249"/>
      <c r="N55" s="249"/>
      <c r="O55" s="249"/>
      <c r="P55" s="249"/>
      <c r="Q55" s="249"/>
      <c r="R55" s="249"/>
      <c r="S55" s="249"/>
      <c r="T55" s="249"/>
      <c r="U55" s="249"/>
      <c r="V55" s="249"/>
      <c r="W55" s="249"/>
      <c r="X55" s="249"/>
      <c r="Y55" s="249"/>
      <c r="Z55" s="249"/>
    </row>
    <row r="56" spans="1:26" ht="26.25" customHeight="1">
      <c r="A56" s="1655" t="s">
        <v>102</v>
      </c>
      <c r="B56" s="1711" t="s">
        <v>1859</v>
      </c>
      <c r="F56" s="1712">
        <v>8000</v>
      </c>
      <c r="G56" s="1703"/>
      <c r="H56" s="1654"/>
      <c r="I56" s="1667"/>
      <c r="J56" s="1667"/>
      <c r="K56" s="249"/>
      <c r="L56" s="249"/>
      <c r="M56" s="249"/>
      <c r="N56" s="249"/>
      <c r="O56" s="249"/>
      <c r="P56" s="249"/>
      <c r="Q56" s="249"/>
      <c r="R56" s="249"/>
      <c r="S56" s="249"/>
      <c r="T56" s="249"/>
      <c r="U56" s="249"/>
      <c r="V56" s="249"/>
      <c r="W56" s="249"/>
      <c r="X56" s="249"/>
      <c r="Y56" s="249"/>
      <c r="Z56" s="249"/>
    </row>
    <row r="57" spans="1:26" ht="14.5">
      <c r="A57" s="1713"/>
      <c r="B57" s="1714"/>
      <c r="C57" s="1713"/>
      <c r="D57" s="1714"/>
      <c r="E57" s="1713"/>
      <c r="F57" s="1713"/>
      <c r="G57" s="1713"/>
      <c r="H57" s="1713"/>
      <c r="I57" s="1667"/>
      <c r="J57" s="1667"/>
      <c r="K57" s="1667"/>
      <c r="L57" s="1667"/>
      <c r="M57" s="1667"/>
      <c r="N57" s="1667"/>
      <c r="O57" s="1667"/>
      <c r="P57" s="1713"/>
      <c r="Q57" s="1713"/>
      <c r="R57" s="1713"/>
      <c r="S57" s="1713"/>
      <c r="T57" s="1713"/>
      <c r="U57" s="1713"/>
      <c r="V57" s="1713"/>
      <c r="W57" s="1713"/>
      <c r="X57" s="1713"/>
      <c r="Y57" s="1713"/>
      <c r="Z57" s="1713"/>
    </row>
    <row r="58" spans="1:26" ht="14.5">
      <c r="A58" s="1713"/>
      <c r="B58" s="1714"/>
      <c r="C58" s="1713"/>
      <c r="D58" s="1714"/>
      <c r="E58" s="1713"/>
      <c r="F58" s="1713"/>
      <c r="G58" s="1713"/>
      <c r="H58" s="1713"/>
      <c r="I58" s="1667"/>
      <c r="J58" s="1667"/>
      <c r="K58" s="1667"/>
      <c r="L58" s="1667"/>
      <c r="M58" s="1667"/>
      <c r="N58" s="1667"/>
      <c r="O58" s="1667"/>
      <c r="P58" s="1713"/>
      <c r="Q58" s="1713"/>
      <c r="R58" s="1713"/>
      <c r="S58" s="1713"/>
      <c r="T58" s="1713"/>
      <c r="U58" s="1713"/>
      <c r="V58" s="1713"/>
      <c r="W58" s="1713"/>
      <c r="X58" s="1713"/>
      <c r="Y58" s="1713"/>
      <c r="Z58" s="1713"/>
    </row>
    <row r="59" spans="1:26" ht="14.5">
      <c r="A59" s="1713"/>
      <c r="B59" s="1714"/>
      <c r="C59" s="1713"/>
      <c r="D59" s="1714"/>
      <c r="E59" s="1713"/>
      <c r="F59" s="1713"/>
      <c r="G59" s="1713"/>
      <c r="H59" s="1713"/>
      <c r="I59" s="1667"/>
      <c r="J59" s="1667"/>
      <c r="K59" s="1667"/>
      <c r="L59" s="1667"/>
      <c r="M59" s="1667"/>
      <c r="N59" s="1667"/>
      <c r="O59" s="1667"/>
      <c r="P59" s="1713"/>
      <c r="Q59" s="1713"/>
      <c r="R59" s="1713"/>
      <c r="S59" s="1713"/>
      <c r="T59" s="1713"/>
      <c r="U59" s="1713"/>
      <c r="V59" s="1713"/>
      <c r="W59" s="1713"/>
      <c r="X59" s="1713"/>
      <c r="Y59" s="1713"/>
      <c r="Z59" s="1713"/>
    </row>
    <row r="60" spans="1:26" ht="14.5">
      <c r="A60" s="1713"/>
      <c r="B60" s="1714"/>
      <c r="C60" s="1713"/>
      <c r="D60" s="1714"/>
      <c r="E60" s="1713"/>
      <c r="F60" s="1713"/>
      <c r="G60" s="1713"/>
      <c r="H60" s="1713"/>
      <c r="I60" s="1667"/>
      <c r="J60" s="1667"/>
      <c r="K60" s="1667"/>
      <c r="L60" s="1667"/>
      <c r="M60" s="1667"/>
      <c r="N60" s="1667"/>
      <c r="O60" s="1667"/>
      <c r="P60" s="1713"/>
      <c r="Q60" s="1713"/>
      <c r="R60" s="1713"/>
      <c r="S60" s="1713"/>
      <c r="T60" s="1713"/>
      <c r="U60" s="1713"/>
      <c r="V60" s="1713"/>
      <c r="W60" s="1713"/>
      <c r="X60" s="1713"/>
      <c r="Y60" s="1713"/>
      <c r="Z60" s="1713"/>
    </row>
    <row r="61" spans="1:26" ht="14.5">
      <c r="A61" s="1713"/>
      <c r="B61" s="1714"/>
      <c r="C61" s="1713"/>
      <c r="D61" s="1714"/>
      <c r="E61" s="1713"/>
      <c r="F61" s="1713"/>
      <c r="G61" s="1713"/>
      <c r="H61" s="1713"/>
      <c r="I61" s="1667"/>
      <c r="J61" s="1667"/>
      <c r="K61" s="1667"/>
      <c r="L61" s="1667"/>
      <c r="M61" s="1667"/>
      <c r="N61" s="1667"/>
      <c r="O61" s="1667"/>
      <c r="P61" s="1713"/>
      <c r="Q61" s="1713"/>
      <c r="R61" s="1713"/>
      <c r="S61" s="1713"/>
      <c r="T61" s="1713"/>
      <c r="U61" s="1713"/>
      <c r="V61" s="1713"/>
      <c r="W61" s="1713"/>
      <c r="X61" s="1713"/>
      <c r="Y61" s="1713"/>
      <c r="Z61" s="1713"/>
    </row>
    <row r="62" spans="1:26" ht="14.5">
      <c r="A62" s="1713"/>
      <c r="B62" s="1714"/>
      <c r="C62" s="1713"/>
      <c r="D62" s="1714"/>
      <c r="E62" s="1713"/>
      <c r="F62" s="1713"/>
      <c r="G62" s="1713"/>
      <c r="H62" s="1713"/>
      <c r="I62" s="1667"/>
      <c r="J62" s="1667"/>
      <c r="K62" s="1667"/>
      <c r="L62" s="1667"/>
      <c r="M62" s="1667"/>
      <c r="N62" s="1667"/>
      <c r="O62" s="1667"/>
      <c r="P62" s="1713"/>
      <c r="Q62" s="1713"/>
      <c r="R62" s="1713"/>
      <c r="S62" s="1713"/>
      <c r="T62" s="1713"/>
      <c r="U62" s="1713"/>
      <c r="V62" s="1713"/>
      <c r="W62" s="1713"/>
      <c r="X62" s="1713"/>
      <c r="Y62" s="1713"/>
      <c r="Z62" s="1713"/>
    </row>
    <row r="63" spans="1:26" ht="14.5">
      <c r="A63" s="1713"/>
      <c r="B63" s="1714"/>
      <c r="C63" s="1713"/>
      <c r="D63" s="1714"/>
      <c r="E63" s="1713"/>
      <c r="F63" s="1713"/>
      <c r="G63" s="1713"/>
      <c r="H63" s="1713"/>
      <c r="I63" s="1667"/>
      <c r="J63" s="1667"/>
      <c r="K63" s="1667"/>
      <c r="L63" s="1667"/>
      <c r="M63" s="1667"/>
      <c r="N63" s="1667"/>
      <c r="O63" s="1667"/>
      <c r="P63" s="1713"/>
      <c r="Q63" s="1713"/>
      <c r="R63" s="1713"/>
      <c r="S63" s="1713"/>
      <c r="T63" s="1713"/>
      <c r="U63" s="1713"/>
      <c r="V63" s="1713"/>
      <c r="W63" s="1713"/>
      <c r="X63" s="1713"/>
      <c r="Y63" s="1713"/>
      <c r="Z63" s="1713"/>
    </row>
    <row r="64" spans="1:26" ht="14.5">
      <c r="A64" s="1713"/>
      <c r="B64" s="1714"/>
      <c r="C64" s="1713"/>
      <c r="D64" s="1714"/>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row>
    <row r="65" spans="1:26" ht="14.5">
      <c r="A65" s="1713"/>
      <c r="B65" s="1714"/>
      <c r="C65" s="1713"/>
      <c r="D65" s="1714"/>
      <c r="E65" s="1713"/>
      <c r="F65" s="1713"/>
      <c r="G65" s="1713"/>
      <c r="H65" s="1713"/>
      <c r="I65" s="1713"/>
      <c r="J65" s="1713"/>
      <c r="K65" s="1713"/>
      <c r="L65" s="1713"/>
      <c r="M65" s="1713"/>
      <c r="N65" s="1713"/>
      <c r="O65" s="1713"/>
      <c r="P65" s="1713"/>
      <c r="Q65" s="1713"/>
      <c r="R65" s="1713"/>
      <c r="S65" s="1713"/>
      <c r="T65" s="1713"/>
      <c r="U65" s="1713"/>
      <c r="V65" s="1713"/>
      <c r="W65" s="1713"/>
      <c r="X65" s="1713"/>
      <c r="Y65" s="1713"/>
      <c r="Z65" s="1713"/>
    </row>
    <row r="66" spans="1:26" ht="14.5">
      <c r="A66" s="1713"/>
      <c r="B66" s="1714"/>
      <c r="C66" s="1713"/>
      <c r="D66" s="1714"/>
      <c r="E66" s="1713"/>
      <c r="F66" s="1713"/>
      <c r="G66" s="1713"/>
      <c r="H66" s="1713"/>
      <c r="I66" s="1713"/>
      <c r="J66" s="1713"/>
      <c r="K66" s="1713"/>
      <c r="L66" s="1713"/>
      <c r="M66" s="1713"/>
      <c r="N66" s="1713"/>
      <c r="O66" s="1713"/>
      <c r="P66" s="1713"/>
      <c r="Q66" s="1713"/>
      <c r="R66" s="1713"/>
      <c r="S66" s="1713"/>
      <c r="T66" s="1713"/>
      <c r="U66" s="1713"/>
      <c r="V66" s="1713"/>
      <c r="W66" s="1713"/>
      <c r="X66" s="1713"/>
      <c r="Y66" s="1713"/>
      <c r="Z66" s="1713"/>
    </row>
    <row r="67" spans="1:26" ht="14.5">
      <c r="A67" s="1713"/>
      <c r="B67" s="1714"/>
      <c r="C67" s="1713"/>
      <c r="D67" s="1714"/>
      <c r="E67" s="1713"/>
      <c r="F67" s="1713"/>
      <c r="G67" s="1713"/>
      <c r="H67" s="1713"/>
      <c r="I67" s="1713"/>
      <c r="J67" s="1713"/>
      <c r="K67" s="1713"/>
      <c r="L67" s="1713"/>
      <c r="M67" s="1713"/>
      <c r="N67" s="1713"/>
      <c r="O67" s="1713"/>
      <c r="P67" s="1713"/>
      <c r="Q67" s="1713"/>
      <c r="R67" s="1713"/>
      <c r="S67" s="1713"/>
      <c r="T67" s="1713"/>
      <c r="U67" s="1713"/>
      <c r="V67" s="1713"/>
      <c r="W67" s="1713"/>
      <c r="X67" s="1713"/>
      <c r="Y67" s="1713"/>
      <c r="Z67" s="1713"/>
    </row>
    <row r="68" spans="1:26" ht="14.5">
      <c r="A68" s="1713"/>
      <c r="B68" s="1714"/>
      <c r="C68" s="1713"/>
      <c r="D68" s="1714"/>
      <c r="E68" s="1713"/>
      <c r="F68" s="1713"/>
      <c r="G68" s="1713"/>
      <c r="H68" s="1713"/>
      <c r="I68" s="1713"/>
      <c r="J68" s="1713"/>
      <c r="K68" s="1713"/>
      <c r="L68" s="1713"/>
      <c r="M68" s="1713"/>
      <c r="N68" s="1713"/>
      <c r="O68" s="1713"/>
      <c r="P68" s="1713"/>
      <c r="Q68" s="1713"/>
      <c r="R68" s="1713"/>
      <c r="S68" s="1713"/>
      <c r="T68" s="1713"/>
      <c r="U68" s="1713"/>
      <c r="V68" s="1713"/>
      <c r="W68" s="1713"/>
      <c r="X68" s="1713"/>
      <c r="Y68" s="1713"/>
      <c r="Z68" s="1713"/>
    </row>
    <row r="69" spans="1:26" ht="14.5">
      <c r="A69" s="1713"/>
      <c r="B69" s="1714"/>
      <c r="C69" s="1713"/>
      <c r="D69" s="1714"/>
      <c r="E69" s="1713"/>
      <c r="F69" s="1713"/>
      <c r="G69" s="1713"/>
      <c r="H69" s="1713"/>
      <c r="I69" s="1713"/>
      <c r="J69" s="1713"/>
      <c r="K69" s="1713"/>
      <c r="L69" s="1713"/>
      <c r="M69" s="1713"/>
      <c r="N69" s="1713"/>
      <c r="O69" s="1713"/>
      <c r="P69" s="1713"/>
      <c r="Q69" s="1713"/>
      <c r="R69" s="1713"/>
      <c r="S69" s="1713"/>
      <c r="T69" s="1713"/>
      <c r="U69" s="1713"/>
      <c r="V69" s="1713"/>
      <c r="W69" s="1713"/>
      <c r="X69" s="1713"/>
      <c r="Y69" s="1713"/>
      <c r="Z69" s="1713"/>
    </row>
    <row r="70" spans="1:26" ht="14.5">
      <c r="A70" s="1713"/>
      <c r="B70" s="1714"/>
      <c r="C70" s="1713"/>
      <c r="D70" s="1714"/>
      <c r="E70" s="1713"/>
      <c r="F70" s="1713"/>
      <c r="G70" s="1713"/>
      <c r="H70" s="1713"/>
      <c r="I70" s="1713"/>
      <c r="J70" s="1713"/>
      <c r="K70" s="1713"/>
      <c r="L70" s="1713"/>
      <c r="M70" s="1713"/>
      <c r="N70" s="1713"/>
      <c r="O70" s="1713"/>
      <c r="P70" s="1713"/>
      <c r="Q70" s="1713"/>
      <c r="R70" s="1713"/>
      <c r="S70" s="1713"/>
      <c r="T70" s="1713"/>
      <c r="U70" s="1713"/>
      <c r="V70" s="1713"/>
      <c r="W70" s="1713"/>
      <c r="X70" s="1713"/>
      <c r="Y70" s="1713"/>
      <c r="Z70" s="1713"/>
    </row>
    <row r="71" spans="1:26" ht="14.5">
      <c r="A71" s="1713"/>
      <c r="B71" s="1714"/>
      <c r="C71" s="1713"/>
      <c r="D71" s="1714"/>
      <c r="E71" s="1713"/>
      <c r="F71" s="1713"/>
      <c r="G71" s="1713"/>
      <c r="H71" s="1713"/>
      <c r="I71" s="1713"/>
      <c r="J71" s="1713"/>
      <c r="K71" s="1713"/>
      <c r="L71" s="1713"/>
      <c r="M71" s="1713"/>
      <c r="N71" s="1713"/>
      <c r="O71" s="1713"/>
      <c r="P71" s="1713"/>
      <c r="Q71" s="1713"/>
      <c r="R71" s="1713"/>
      <c r="S71" s="1713"/>
      <c r="T71" s="1713"/>
      <c r="U71" s="1713"/>
      <c r="V71" s="1713"/>
      <c r="W71" s="1713"/>
      <c r="X71" s="1713"/>
      <c r="Y71" s="1713"/>
      <c r="Z71" s="1713"/>
    </row>
    <row r="72" spans="1:26" ht="14.5">
      <c r="A72" s="1713"/>
      <c r="B72" s="1714"/>
      <c r="C72" s="1713"/>
      <c r="D72" s="1714"/>
      <c r="E72" s="1713"/>
      <c r="F72" s="1713"/>
      <c r="G72" s="1713"/>
      <c r="H72" s="1713"/>
      <c r="I72" s="1713"/>
      <c r="J72" s="1713"/>
      <c r="K72" s="1713"/>
      <c r="L72" s="1713"/>
      <c r="M72" s="1713"/>
      <c r="N72" s="1713"/>
      <c r="O72" s="1713"/>
      <c r="P72" s="1713"/>
      <c r="Q72" s="1713"/>
      <c r="R72" s="1713"/>
      <c r="S72" s="1713"/>
      <c r="T72" s="1713"/>
      <c r="U72" s="1713"/>
      <c r="V72" s="1713"/>
      <c r="W72" s="1713"/>
      <c r="X72" s="1713"/>
      <c r="Y72" s="1713"/>
      <c r="Z72" s="1713"/>
    </row>
    <row r="73" spans="1:26" ht="14.5">
      <c r="A73" s="1713"/>
      <c r="B73" s="1714"/>
      <c r="C73" s="1713"/>
      <c r="D73" s="1714"/>
      <c r="E73" s="1713"/>
      <c r="F73" s="1713"/>
      <c r="G73" s="1713"/>
      <c r="H73" s="1713"/>
      <c r="I73" s="1713"/>
      <c r="J73" s="1713"/>
      <c r="K73" s="1713"/>
      <c r="L73" s="1713"/>
      <c r="M73" s="1713"/>
      <c r="N73" s="1713"/>
      <c r="O73" s="1713"/>
      <c r="P73" s="1713"/>
      <c r="Q73" s="1713"/>
      <c r="R73" s="1713"/>
      <c r="S73" s="1713"/>
      <c r="T73" s="1713"/>
      <c r="U73" s="1713"/>
      <c r="V73" s="1713"/>
      <c r="W73" s="1713"/>
      <c r="X73" s="1713"/>
      <c r="Y73" s="1713"/>
      <c r="Z73" s="1713"/>
    </row>
    <row r="74" spans="1:26" ht="14.5">
      <c r="A74" s="1713"/>
      <c r="B74" s="1714"/>
      <c r="C74" s="1713"/>
      <c r="D74" s="1714"/>
      <c r="E74" s="1713"/>
      <c r="F74" s="1713"/>
      <c r="G74" s="1713"/>
      <c r="H74" s="1713"/>
      <c r="I74" s="1713"/>
      <c r="J74" s="1713"/>
      <c r="K74" s="1713"/>
      <c r="L74" s="1713"/>
      <c r="M74" s="1713"/>
      <c r="N74" s="1713"/>
      <c r="O74" s="1713"/>
      <c r="P74" s="1713"/>
      <c r="Q74" s="1713"/>
      <c r="R74" s="1713"/>
      <c r="S74" s="1713"/>
      <c r="T74" s="1713"/>
      <c r="U74" s="1713"/>
      <c r="V74" s="1713"/>
      <c r="W74" s="1713"/>
      <c r="X74" s="1713"/>
      <c r="Y74" s="1713"/>
      <c r="Z74" s="1713"/>
    </row>
    <row r="75" spans="1:26" ht="14.5">
      <c r="A75" s="1713"/>
      <c r="B75" s="1714"/>
      <c r="C75" s="1713"/>
      <c r="D75" s="1714"/>
      <c r="E75" s="1713"/>
      <c r="F75" s="1713"/>
      <c r="G75" s="1713"/>
      <c r="H75" s="1713"/>
      <c r="I75" s="1713"/>
      <c r="J75" s="1713"/>
      <c r="K75" s="1713"/>
      <c r="L75" s="1713"/>
      <c r="M75" s="1713"/>
      <c r="N75" s="1713"/>
      <c r="O75" s="1713"/>
      <c r="P75" s="1713"/>
      <c r="Q75" s="1713"/>
      <c r="R75" s="1713"/>
      <c r="S75" s="1713"/>
      <c r="T75" s="1713"/>
      <c r="U75" s="1713"/>
      <c r="V75" s="1713"/>
      <c r="W75" s="1713"/>
      <c r="X75" s="1713"/>
      <c r="Y75" s="1713"/>
      <c r="Z75" s="1713"/>
    </row>
    <row r="76" spans="1:26" ht="14.5">
      <c r="A76" s="1713"/>
      <c r="B76" s="1714"/>
      <c r="C76" s="1713"/>
      <c r="D76" s="1714"/>
      <c r="E76" s="1713"/>
      <c r="F76" s="1713"/>
      <c r="G76" s="1713"/>
      <c r="H76" s="1713"/>
      <c r="I76" s="1713"/>
      <c r="J76" s="1713"/>
      <c r="K76" s="1713"/>
      <c r="L76" s="1713"/>
      <c r="M76" s="1713"/>
      <c r="N76" s="1713"/>
      <c r="O76" s="1713"/>
      <c r="P76" s="1713"/>
      <c r="Q76" s="1713"/>
      <c r="R76" s="1713"/>
      <c r="S76" s="1713"/>
      <c r="T76" s="1713"/>
      <c r="U76" s="1713"/>
      <c r="V76" s="1713"/>
      <c r="W76" s="1713"/>
      <c r="X76" s="1713"/>
      <c r="Y76" s="1713"/>
      <c r="Z76" s="1713"/>
    </row>
    <row r="77" spans="1:26" ht="14.5">
      <c r="A77" s="1713"/>
      <c r="B77" s="1714"/>
      <c r="C77" s="1713"/>
      <c r="D77" s="1714"/>
      <c r="E77" s="1713"/>
      <c r="F77" s="1713"/>
      <c r="G77" s="1713"/>
      <c r="H77" s="1713"/>
      <c r="I77" s="1713"/>
      <c r="J77" s="1713"/>
      <c r="K77" s="1713"/>
      <c r="L77" s="1713"/>
      <c r="M77" s="1713"/>
      <c r="N77" s="1713"/>
      <c r="O77" s="1713"/>
      <c r="P77" s="1713"/>
      <c r="Q77" s="1713"/>
      <c r="R77" s="1713"/>
      <c r="S77" s="1713"/>
      <c r="T77" s="1713"/>
      <c r="U77" s="1713"/>
      <c r="V77" s="1713"/>
      <c r="W77" s="1713"/>
      <c r="X77" s="1713"/>
      <c r="Y77" s="1713"/>
      <c r="Z77" s="1713"/>
    </row>
    <row r="78" spans="1:26" ht="14.5">
      <c r="A78" s="1713"/>
      <c r="B78" s="1714"/>
      <c r="C78" s="1713"/>
      <c r="D78" s="1714"/>
      <c r="E78" s="1713"/>
      <c r="F78" s="1713"/>
      <c r="G78" s="1713"/>
      <c r="H78" s="1713"/>
      <c r="I78" s="1713"/>
      <c r="J78" s="1713"/>
      <c r="K78" s="1713"/>
      <c r="L78" s="1713"/>
      <c r="M78" s="1713"/>
      <c r="N78" s="1713"/>
      <c r="O78" s="1713"/>
      <c r="P78" s="1713"/>
      <c r="Q78" s="1713"/>
      <c r="R78" s="1713"/>
      <c r="S78" s="1713"/>
      <c r="T78" s="1713"/>
      <c r="U78" s="1713"/>
      <c r="V78" s="1713"/>
      <c r="W78" s="1713"/>
      <c r="X78" s="1713"/>
      <c r="Y78" s="1713"/>
      <c r="Z78" s="1713"/>
    </row>
    <row r="79" spans="1:26" ht="14.5">
      <c r="A79" s="1713"/>
      <c r="B79" s="1714"/>
      <c r="C79" s="1713"/>
      <c r="D79" s="1714"/>
      <c r="E79" s="1713"/>
      <c r="F79" s="1713"/>
      <c r="G79" s="1713"/>
      <c r="H79" s="1713"/>
      <c r="I79" s="1713"/>
      <c r="J79" s="1713"/>
      <c r="K79" s="1713"/>
      <c r="L79" s="1713"/>
      <c r="M79" s="1713"/>
      <c r="N79" s="1713"/>
      <c r="O79" s="1713"/>
      <c r="P79" s="1713"/>
      <c r="Q79" s="1713"/>
      <c r="R79" s="1713"/>
      <c r="S79" s="1713"/>
      <c r="T79" s="1713"/>
      <c r="U79" s="1713"/>
      <c r="V79" s="1713"/>
      <c r="W79" s="1713"/>
      <c r="X79" s="1713"/>
      <c r="Y79" s="1713"/>
      <c r="Z79" s="1713"/>
    </row>
    <row r="80" spans="1:26" ht="14.5">
      <c r="A80" s="1713"/>
      <c r="B80" s="1714"/>
      <c r="C80" s="1713"/>
      <c r="D80" s="1714"/>
      <c r="E80" s="1713"/>
      <c r="F80" s="1713"/>
      <c r="G80" s="1713"/>
      <c r="H80" s="1713"/>
      <c r="I80" s="1713"/>
      <c r="J80" s="1713"/>
      <c r="K80" s="1713"/>
      <c r="L80" s="1713"/>
      <c r="M80" s="1713"/>
      <c r="N80" s="1713"/>
      <c r="O80" s="1713"/>
      <c r="P80" s="1713"/>
      <c r="Q80" s="1713"/>
      <c r="R80" s="1713"/>
      <c r="S80" s="1713"/>
      <c r="T80" s="1713"/>
      <c r="U80" s="1713"/>
      <c r="V80" s="1713"/>
      <c r="W80" s="1713"/>
      <c r="X80" s="1713"/>
      <c r="Y80" s="1713"/>
      <c r="Z80" s="1713"/>
    </row>
    <row r="81" spans="1:26" ht="14.5">
      <c r="A81" s="1713"/>
      <c r="B81" s="1714"/>
      <c r="C81" s="1713"/>
      <c r="D81" s="1714"/>
      <c r="E81" s="1713"/>
      <c r="F81" s="1713"/>
      <c r="G81" s="1713"/>
      <c r="H81" s="1713"/>
      <c r="I81" s="1713"/>
      <c r="J81" s="1713"/>
      <c r="K81" s="1713"/>
      <c r="L81" s="1713"/>
      <c r="M81" s="1713"/>
      <c r="N81" s="1713"/>
      <c r="O81" s="1713"/>
      <c r="P81" s="1713"/>
      <c r="Q81" s="1713"/>
      <c r="R81" s="1713"/>
      <c r="S81" s="1713"/>
      <c r="T81" s="1713"/>
      <c r="U81" s="1713"/>
      <c r="V81" s="1713"/>
      <c r="W81" s="1713"/>
      <c r="X81" s="1713"/>
      <c r="Y81" s="1713"/>
      <c r="Z81" s="1713"/>
    </row>
    <row r="82" spans="1:26" ht="14.5">
      <c r="A82" s="1713"/>
      <c r="B82" s="1714"/>
      <c r="C82" s="1713"/>
      <c r="D82" s="1714"/>
      <c r="E82" s="1713"/>
      <c r="F82" s="1713"/>
      <c r="G82" s="1713"/>
      <c r="H82" s="1713"/>
      <c r="I82" s="1713"/>
      <c r="J82" s="1713"/>
      <c r="K82" s="1713"/>
      <c r="L82" s="1713"/>
      <c r="M82" s="1713"/>
      <c r="N82" s="1713"/>
      <c r="O82" s="1713"/>
      <c r="P82" s="1713"/>
      <c r="Q82" s="1713"/>
      <c r="R82" s="1713"/>
      <c r="S82" s="1713"/>
      <c r="T82" s="1713"/>
      <c r="U82" s="1713"/>
      <c r="V82" s="1713"/>
      <c r="W82" s="1713"/>
      <c r="X82" s="1713"/>
      <c r="Y82" s="1713"/>
      <c r="Z82" s="1713"/>
    </row>
    <row r="83" spans="1:26" ht="14.5">
      <c r="A83" s="1713"/>
      <c r="B83" s="1714"/>
      <c r="C83" s="1713"/>
      <c r="D83" s="1714"/>
      <c r="E83" s="1713"/>
      <c r="F83" s="1713"/>
      <c r="G83" s="1713"/>
      <c r="H83" s="1713"/>
      <c r="I83" s="1713"/>
      <c r="J83" s="1713"/>
      <c r="K83" s="1713"/>
      <c r="L83" s="1713"/>
      <c r="M83" s="1713"/>
      <c r="N83" s="1713"/>
      <c r="O83" s="1713"/>
      <c r="P83" s="1713"/>
      <c r="Q83" s="1713"/>
      <c r="R83" s="1713"/>
      <c r="S83" s="1713"/>
      <c r="T83" s="1713"/>
      <c r="U83" s="1713"/>
      <c r="V83" s="1713"/>
      <c r="W83" s="1713"/>
      <c r="X83" s="1713"/>
      <c r="Y83" s="1713"/>
      <c r="Z83" s="1713"/>
    </row>
    <row r="84" spans="1:26" ht="14.5">
      <c r="A84" s="1713"/>
      <c r="B84" s="1714"/>
      <c r="C84" s="1713"/>
      <c r="D84" s="1714"/>
      <c r="E84" s="1713"/>
      <c r="F84" s="1713"/>
      <c r="G84" s="1713"/>
      <c r="H84" s="1713"/>
      <c r="I84" s="1713"/>
      <c r="J84" s="1713"/>
      <c r="K84" s="1713"/>
      <c r="L84" s="1713"/>
      <c r="M84" s="1713"/>
      <c r="N84" s="1713"/>
      <c r="O84" s="1713"/>
      <c r="P84" s="1713"/>
      <c r="Q84" s="1713"/>
      <c r="R84" s="1713"/>
      <c r="S84" s="1713"/>
      <c r="T84" s="1713"/>
      <c r="U84" s="1713"/>
      <c r="V84" s="1713"/>
      <c r="W84" s="1713"/>
      <c r="X84" s="1713"/>
      <c r="Y84" s="1713"/>
      <c r="Z84" s="1713"/>
    </row>
    <row r="85" spans="1:26" ht="14.5">
      <c r="A85" s="1713"/>
      <c r="B85" s="1714"/>
      <c r="C85" s="1713"/>
      <c r="D85" s="1714"/>
      <c r="E85" s="1713"/>
      <c r="F85" s="1713"/>
      <c r="G85" s="1713"/>
      <c r="H85" s="1713"/>
      <c r="I85" s="1713"/>
      <c r="J85" s="1713"/>
      <c r="K85" s="1713"/>
      <c r="L85" s="1713"/>
      <c r="M85" s="1713"/>
      <c r="N85" s="1713"/>
      <c r="O85" s="1713"/>
      <c r="P85" s="1713"/>
      <c r="Q85" s="1713"/>
      <c r="R85" s="1713"/>
      <c r="S85" s="1713"/>
      <c r="T85" s="1713"/>
      <c r="U85" s="1713"/>
      <c r="V85" s="1713"/>
      <c r="W85" s="1713"/>
      <c r="X85" s="1713"/>
      <c r="Y85" s="1713"/>
      <c r="Z85" s="1713"/>
    </row>
    <row r="86" spans="1:26" ht="14.5">
      <c r="A86" s="1713"/>
      <c r="B86" s="1714"/>
      <c r="C86" s="1713"/>
      <c r="D86" s="1714"/>
      <c r="E86" s="1713"/>
      <c r="F86" s="1713"/>
      <c r="G86" s="1713"/>
      <c r="H86" s="1713"/>
      <c r="I86" s="1713"/>
      <c r="J86" s="1713"/>
      <c r="K86" s="1713"/>
      <c r="L86" s="1713"/>
      <c r="M86" s="1713"/>
      <c r="N86" s="1713"/>
      <c r="O86" s="1713"/>
      <c r="P86" s="1713"/>
      <c r="Q86" s="1713"/>
      <c r="R86" s="1713"/>
      <c r="S86" s="1713"/>
      <c r="T86" s="1713"/>
      <c r="U86" s="1713"/>
      <c r="V86" s="1713"/>
      <c r="W86" s="1713"/>
      <c r="X86" s="1713"/>
      <c r="Y86" s="1713"/>
      <c r="Z86" s="1713"/>
    </row>
    <row r="87" spans="1:26" ht="14.5">
      <c r="A87" s="1713"/>
      <c r="B87" s="1714"/>
      <c r="C87" s="1713"/>
      <c r="D87" s="1714"/>
      <c r="E87" s="1713"/>
      <c r="F87" s="1713"/>
      <c r="G87" s="1713"/>
      <c r="H87" s="1713"/>
      <c r="I87" s="1713"/>
      <c r="J87" s="1713"/>
      <c r="K87" s="1713"/>
      <c r="L87" s="1713"/>
      <c r="M87" s="1713"/>
      <c r="N87" s="1713"/>
      <c r="O87" s="1713"/>
      <c r="P87" s="1713"/>
      <c r="Q87" s="1713"/>
      <c r="R87" s="1713"/>
      <c r="S87" s="1713"/>
      <c r="T87" s="1713"/>
      <c r="U87" s="1713"/>
      <c r="V87" s="1713"/>
      <c r="W87" s="1713"/>
      <c r="X87" s="1713"/>
      <c r="Y87" s="1713"/>
      <c r="Z87" s="1713"/>
    </row>
    <row r="88" spans="1:26" ht="14.5">
      <c r="A88" s="1713"/>
      <c r="B88" s="1714"/>
      <c r="C88" s="1713"/>
      <c r="D88" s="1714"/>
      <c r="E88" s="1713"/>
      <c r="F88" s="1713"/>
      <c r="G88" s="1713"/>
      <c r="H88" s="1713"/>
      <c r="I88" s="1713"/>
      <c r="J88" s="1713"/>
      <c r="K88" s="1713"/>
      <c r="L88" s="1713"/>
      <c r="M88" s="1713"/>
      <c r="N88" s="1713"/>
      <c r="O88" s="1713"/>
      <c r="P88" s="1713"/>
      <c r="Q88" s="1713"/>
      <c r="R88" s="1713"/>
      <c r="S88" s="1713"/>
      <c r="T88" s="1713"/>
      <c r="U88" s="1713"/>
      <c r="V88" s="1713"/>
      <c r="W88" s="1713"/>
      <c r="X88" s="1713"/>
      <c r="Y88" s="1713"/>
      <c r="Z88" s="1713"/>
    </row>
    <row r="89" spans="1:26" ht="14.5">
      <c r="A89" s="1713"/>
      <c r="B89" s="1714"/>
      <c r="C89" s="1713"/>
      <c r="D89" s="1714"/>
      <c r="E89" s="1713"/>
      <c r="F89" s="1713"/>
      <c r="G89" s="1713"/>
      <c r="H89" s="1713"/>
      <c r="I89" s="1713"/>
      <c r="J89" s="1713"/>
      <c r="K89" s="1713"/>
      <c r="L89" s="1713"/>
      <c r="M89" s="1713"/>
      <c r="N89" s="1713"/>
      <c r="O89" s="1713"/>
      <c r="P89" s="1713"/>
      <c r="Q89" s="1713"/>
      <c r="R89" s="1713"/>
      <c r="S89" s="1713"/>
      <c r="T89" s="1713"/>
      <c r="U89" s="1713"/>
      <c r="V89" s="1713"/>
      <c r="W89" s="1713"/>
      <c r="X89" s="1713"/>
      <c r="Y89" s="1713"/>
      <c r="Z89" s="1713"/>
    </row>
    <row r="90" spans="1:26" ht="14.5">
      <c r="A90" s="1713"/>
      <c r="B90" s="1714"/>
      <c r="C90" s="1713"/>
      <c r="D90" s="1714"/>
      <c r="E90" s="1713"/>
      <c r="F90" s="1713"/>
      <c r="G90" s="1713"/>
      <c r="H90" s="1713"/>
      <c r="I90" s="1713"/>
      <c r="J90" s="1713"/>
      <c r="K90" s="1713"/>
      <c r="L90" s="1713"/>
      <c r="M90" s="1713"/>
      <c r="N90" s="1713"/>
      <c r="O90" s="1713"/>
      <c r="P90" s="1713"/>
      <c r="Q90" s="1713"/>
      <c r="R90" s="1713"/>
      <c r="S90" s="1713"/>
      <c r="T90" s="1713"/>
      <c r="U90" s="1713"/>
      <c r="V90" s="1713"/>
      <c r="W90" s="1713"/>
      <c r="X90" s="1713"/>
      <c r="Y90" s="1713"/>
      <c r="Z90" s="1713"/>
    </row>
    <row r="91" spans="1:26" ht="14.5">
      <c r="A91" s="1713"/>
      <c r="B91" s="1714"/>
      <c r="C91" s="1713"/>
      <c r="D91" s="1714"/>
      <c r="E91" s="1713"/>
      <c r="F91" s="1713"/>
      <c r="G91" s="1713"/>
      <c r="H91" s="1713"/>
      <c r="I91" s="1713"/>
      <c r="J91" s="1713"/>
      <c r="K91" s="1713"/>
      <c r="L91" s="1713"/>
      <c r="M91" s="1713"/>
      <c r="N91" s="1713"/>
      <c r="O91" s="1713"/>
      <c r="P91" s="1713"/>
      <c r="Q91" s="1713"/>
      <c r="R91" s="1713"/>
      <c r="S91" s="1713"/>
      <c r="T91" s="1713"/>
      <c r="U91" s="1713"/>
      <c r="V91" s="1713"/>
      <c r="W91" s="1713"/>
      <c r="X91" s="1713"/>
      <c r="Y91" s="1713"/>
      <c r="Z91" s="1713"/>
    </row>
    <row r="92" spans="1:26" ht="14.5">
      <c r="A92" s="1713"/>
      <c r="B92" s="1714"/>
      <c r="C92" s="1713"/>
      <c r="D92" s="1714"/>
      <c r="E92" s="1713"/>
      <c r="F92" s="1713"/>
      <c r="G92" s="1713"/>
      <c r="H92" s="1713"/>
      <c r="I92" s="1713"/>
      <c r="J92" s="1713"/>
      <c r="K92" s="1713"/>
      <c r="L92" s="1713"/>
      <c r="M92" s="1713"/>
      <c r="N92" s="1713"/>
      <c r="O92" s="1713"/>
      <c r="P92" s="1713"/>
      <c r="Q92" s="1713"/>
      <c r="R92" s="1713"/>
      <c r="S92" s="1713"/>
      <c r="T92" s="1713"/>
      <c r="U92" s="1713"/>
      <c r="V92" s="1713"/>
      <c r="W92" s="1713"/>
      <c r="X92" s="1713"/>
      <c r="Y92" s="1713"/>
      <c r="Z92" s="1713"/>
    </row>
    <row r="93" spans="1:26" ht="14.5">
      <c r="A93" s="1713"/>
      <c r="B93" s="1714"/>
      <c r="C93" s="1713"/>
      <c r="D93" s="1714"/>
      <c r="E93" s="1713"/>
      <c r="F93" s="1713"/>
      <c r="G93" s="1713"/>
      <c r="H93" s="1713"/>
      <c r="I93" s="1713"/>
      <c r="J93" s="1713"/>
      <c r="K93" s="1713"/>
      <c r="L93" s="1713"/>
      <c r="M93" s="1713"/>
      <c r="N93" s="1713"/>
      <c r="O93" s="1713"/>
      <c r="P93" s="1713"/>
      <c r="Q93" s="1713"/>
      <c r="R93" s="1713"/>
      <c r="S93" s="1713"/>
      <c r="T93" s="1713"/>
      <c r="U93" s="1713"/>
      <c r="V93" s="1713"/>
      <c r="W93" s="1713"/>
      <c r="X93" s="1713"/>
      <c r="Y93" s="1713"/>
      <c r="Z93" s="1713"/>
    </row>
    <row r="94" spans="1:26" ht="14.5">
      <c r="A94" s="1713"/>
      <c r="B94" s="1714"/>
      <c r="C94" s="1713"/>
      <c r="D94" s="1714"/>
      <c r="E94" s="1713"/>
      <c r="F94" s="1713"/>
      <c r="G94" s="1713"/>
      <c r="H94" s="1713"/>
      <c r="I94" s="1713"/>
      <c r="J94" s="1713"/>
      <c r="K94" s="1713"/>
      <c r="L94" s="1713"/>
      <c r="M94" s="1713"/>
      <c r="N94" s="1713"/>
      <c r="O94" s="1713"/>
      <c r="P94" s="1713"/>
      <c r="Q94" s="1713"/>
      <c r="R94" s="1713"/>
      <c r="S94" s="1713"/>
      <c r="T94" s="1713"/>
      <c r="U94" s="1713"/>
      <c r="V94" s="1713"/>
      <c r="W94" s="1713"/>
      <c r="X94" s="1713"/>
      <c r="Y94" s="1713"/>
      <c r="Z94" s="1713"/>
    </row>
    <row r="95" spans="1:26" ht="14.5">
      <c r="A95" s="1713"/>
      <c r="B95" s="1714"/>
      <c r="C95" s="1713"/>
      <c r="D95" s="1714"/>
      <c r="E95" s="1713"/>
      <c r="F95" s="1713"/>
      <c r="G95" s="1713"/>
      <c r="H95" s="1713"/>
      <c r="I95" s="1713"/>
      <c r="J95" s="1713"/>
      <c r="K95" s="1713"/>
      <c r="L95" s="1713"/>
      <c r="M95" s="1713"/>
      <c r="N95" s="1713"/>
      <c r="O95" s="1713"/>
      <c r="P95" s="1713"/>
      <c r="Q95" s="1713"/>
      <c r="R95" s="1713"/>
      <c r="S95" s="1713"/>
      <c r="T95" s="1713"/>
      <c r="U95" s="1713"/>
      <c r="V95" s="1713"/>
      <c r="W95" s="1713"/>
      <c r="X95" s="1713"/>
      <c r="Y95" s="1713"/>
      <c r="Z95" s="1713"/>
    </row>
    <row r="96" spans="1:26" ht="14.5">
      <c r="A96" s="1713"/>
      <c r="B96" s="1714"/>
      <c r="C96" s="1713"/>
      <c r="D96" s="1714"/>
      <c r="E96" s="1713"/>
      <c r="F96" s="1713"/>
      <c r="G96" s="1713"/>
      <c r="H96" s="1713"/>
      <c r="I96" s="1713"/>
      <c r="J96" s="1713"/>
      <c r="K96" s="1713"/>
      <c r="L96" s="1713"/>
      <c r="M96" s="1713"/>
      <c r="N96" s="1713"/>
      <c r="O96" s="1713"/>
      <c r="P96" s="1713"/>
      <c r="Q96" s="1713"/>
      <c r="R96" s="1713"/>
      <c r="S96" s="1713"/>
      <c r="T96" s="1713"/>
      <c r="U96" s="1713"/>
      <c r="V96" s="1713"/>
      <c r="W96" s="1713"/>
      <c r="X96" s="1713"/>
      <c r="Y96" s="1713"/>
      <c r="Z96" s="1713"/>
    </row>
    <row r="97" spans="1:26" ht="14.5">
      <c r="A97" s="1713"/>
      <c r="B97" s="1714"/>
      <c r="C97" s="1713"/>
      <c r="D97" s="1714"/>
      <c r="E97" s="1713"/>
      <c r="F97" s="1713"/>
      <c r="G97" s="1713"/>
      <c r="H97" s="1713"/>
      <c r="I97" s="1713"/>
      <c r="J97" s="1713"/>
      <c r="K97" s="1713"/>
      <c r="L97" s="1713"/>
      <c r="M97" s="1713"/>
      <c r="N97" s="1713"/>
      <c r="O97" s="1713"/>
      <c r="P97" s="1713"/>
      <c r="Q97" s="1713"/>
      <c r="R97" s="1713"/>
      <c r="S97" s="1713"/>
      <c r="T97" s="1713"/>
      <c r="U97" s="1713"/>
      <c r="V97" s="1713"/>
      <c r="W97" s="1713"/>
      <c r="X97" s="1713"/>
      <c r="Y97" s="1713"/>
      <c r="Z97" s="1713"/>
    </row>
    <row r="98" spans="1:26" ht="14.5">
      <c r="A98" s="1713"/>
      <c r="B98" s="1714"/>
      <c r="C98" s="1713"/>
      <c r="D98" s="1714"/>
      <c r="E98" s="1713"/>
      <c r="F98" s="1713"/>
      <c r="G98" s="1713"/>
      <c r="H98" s="1713"/>
      <c r="I98" s="1713"/>
      <c r="J98" s="1713"/>
      <c r="K98" s="1713"/>
      <c r="L98" s="1713"/>
      <c r="M98" s="1713"/>
      <c r="N98" s="1713"/>
      <c r="O98" s="1713"/>
      <c r="P98" s="1713"/>
      <c r="Q98" s="1713"/>
      <c r="R98" s="1713"/>
      <c r="S98" s="1713"/>
      <c r="T98" s="1713"/>
      <c r="U98" s="1713"/>
      <c r="V98" s="1713"/>
      <c r="W98" s="1713"/>
      <c r="X98" s="1713"/>
      <c r="Y98" s="1713"/>
      <c r="Z98" s="1713"/>
    </row>
    <row r="99" spans="1:26" ht="14.5">
      <c r="A99" s="1713"/>
      <c r="B99" s="1714"/>
      <c r="C99" s="1713"/>
      <c r="D99" s="1714"/>
      <c r="E99" s="1713"/>
      <c r="F99" s="1713"/>
      <c r="G99" s="1713"/>
      <c r="H99" s="1713"/>
      <c r="I99" s="1713"/>
      <c r="J99" s="1713"/>
      <c r="K99" s="1713"/>
      <c r="L99" s="1713"/>
      <c r="M99" s="1713"/>
      <c r="N99" s="1713"/>
      <c r="O99" s="1713"/>
      <c r="P99" s="1713"/>
      <c r="Q99" s="1713"/>
      <c r="R99" s="1713"/>
      <c r="S99" s="1713"/>
      <c r="T99" s="1713"/>
      <c r="U99" s="1713"/>
      <c r="V99" s="1713"/>
      <c r="W99" s="1713"/>
      <c r="X99" s="1713"/>
      <c r="Y99" s="1713"/>
      <c r="Z99" s="1713"/>
    </row>
    <row r="100" spans="1:26" ht="14.5">
      <c r="A100" s="1713"/>
      <c r="B100" s="1714"/>
      <c r="C100" s="1713"/>
      <c r="D100" s="1714"/>
      <c r="E100" s="1713"/>
      <c r="F100" s="1713"/>
      <c r="G100" s="1713"/>
      <c r="H100" s="1713"/>
      <c r="I100" s="1713"/>
      <c r="J100" s="1713"/>
      <c r="K100" s="1713"/>
      <c r="L100" s="1713"/>
      <c r="M100" s="1713"/>
      <c r="N100" s="1713"/>
      <c r="O100" s="1713"/>
      <c r="P100" s="1713"/>
      <c r="Q100" s="1713"/>
      <c r="R100" s="1713"/>
      <c r="S100" s="1713"/>
      <c r="T100" s="1713"/>
      <c r="U100" s="1713"/>
      <c r="V100" s="1713"/>
      <c r="W100" s="1713"/>
      <c r="X100" s="1713"/>
      <c r="Y100" s="1713"/>
      <c r="Z100" s="1713"/>
    </row>
    <row r="101" spans="1:26" ht="14.5">
      <c r="A101" s="1713"/>
      <c r="B101" s="1714"/>
      <c r="C101" s="1713"/>
      <c r="D101" s="1714"/>
      <c r="E101" s="1713"/>
      <c r="F101" s="1713"/>
      <c r="G101" s="1713"/>
      <c r="H101" s="1713"/>
      <c r="I101" s="1713"/>
      <c r="J101" s="1713"/>
      <c r="K101" s="1713"/>
      <c r="L101" s="1713"/>
      <c r="M101" s="1713"/>
      <c r="N101" s="1713"/>
      <c r="O101" s="1713"/>
      <c r="P101" s="1713"/>
      <c r="Q101" s="1713"/>
      <c r="R101" s="1713"/>
      <c r="S101" s="1713"/>
      <c r="T101" s="1713"/>
      <c r="U101" s="1713"/>
      <c r="V101" s="1713"/>
      <c r="W101" s="1713"/>
      <c r="X101" s="1713"/>
      <c r="Y101" s="1713"/>
      <c r="Z101" s="1713"/>
    </row>
    <row r="102" spans="1:26" ht="14.5">
      <c r="A102" s="1713"/>
      <c r="B102" s="1714"/>
      <c r="C102" s="1713"/>
      <c r="D102" s="1714"/>
      <c r="E102" s="1713"/>
      <c r="F102" s="1713"/>
      <c r="G102" s="1713"/>
      <c r="H102" s="1713"/>
      <c r="I102" s="1713"/>
      <c r="J102" s="1713"/>
      <c r="K102" s="1713"/>
      <c r="L102" s="1713"/>
      <c r="M102" s="1713"/>
      <c r="N102" s="1713"/>
      <c r="O102" s="1713"/>
      <c r="P102" s="1713"/>
      <c r="Q102" s="1713"/>
      <c r="R102" s="1713"/>
      <c r="S102" s="1713"/>
      <c r="T102" s="1713"/>
      <c r="U102" s="1713"/>
      <c r="V102" s="1713"/>
      <c r="W102" s="1713"/>
      <c r="X102" s="1713"/>
      <c r="Y102" s="1713"/>
      <c r="Z102" s="1713"/>
    </row>
    <row r="103" spans="1:26" ht="14.5">
      <c r="A103" s="1713"/>
      <c r="B103" s="1714"/>
      <c r="C103" s="1713"/>
      <c r="D103" s="1714"/>
      <c r="E103" s="1713"/>
      <c r="F103" s="1713"/>
      <c r="G103" s="1713"/>
      <c r="H103" s="1713"/>
      <c r="I103" s="1713"/>
      <c r="J103" s="1713"/>
      <c r="K103" s="1713"/>
      <c r="L103" s="1713"/>
      <c r="M103" s="1713"/>
      <c r="N103" s="1713"/>
      <c r="O103" s="1713"/>
      <c r="P103" s="1713"/>
      <c r="Q103" s="1713"/>
      <c r="R103" s="1713"/>
      <c r="S103" s="1713"/>
      <c r="T103" s="1713"/>
      <c r="U103" s="1713"/>
      <c r="V103" s="1713"/>
      <c r="W103" s="1713"/>
      <c r="X103" s="1713"/>
      <c r="Y103" s="1713"/>
      <c r="Z103" s="1713"/>
    </row>
    <row r="104" spans="1:26" ht="14.5">
      <c r="A104" s="1713"/>
      <c r="B104" s="1714"/>
      <c r="C104" s="1713"/>
      <c r="D104" s="1714"/>
      <c r="E104" s="1713"/>
      <c r="F104" s="1713"/>
      <c r="G104" s="1713"/>
      <c r="H104" s="1713"/>
      <c r="I104" s="1713"/>
      <c r="J104" s="1713"/>
      <c r="K104" s="1713"/>
      <c r="L104" s="1713"/>
      <c r="M104" s="1713"/>
      <c r="N104" s="1713"/>
      <c r="O104" s="1713"/>
      <c r="P104" s="1713"/>
      <c r="Q104" s="1713"/>
      <c r="R104" s="1713"/>
      <c r="S104" s="1713"/>
      <c r="T104" s="1713"/>
      <c r="U104" s="1713"/>
      <c r="V104" s="1713"/>
      <c r="W104" s="1713"/>
      <c r="X104" s="1713"/>
      <c r="Y104" s="1713"/>
      <c r="Z104" s="1713"/>
    </row>
    <row r="105" spans="1:26" ht="14.5">
      <c r="A105" s="1713"/>
      <c r="B105" s="1714"/>
      <c r="C105" s="1713"/>
      <c r="D105" s="1714"/>
      <c r="E105" s="1713"/>
      <c r="F105" s="1713"/>
      <c r="G105" s="1713"/>
      <c r="H105" s="1713"/>
      <c r="I105" s="1713"/>
      <c r="J105" s="1713"/>
      <c r="K105" s="1713"/>
      <c r="L105" s="1713"/>
      <c r="M105" s="1713"/>
      <c r="N105" s="1713"/>
      <c r="O105" s="1713"/>
      <c r="P105" s="1713"/>
      <c r="Q105" s="1713"/>
      <c r="R105" s="1713"/>
      <c r="S105" s="1713"/>
      <c r="T105" s="1713"/>
      <c r="U105" s="1713"/>
      <c r="V105" s="1713"/>
      <c r="W105" s="1713"/>
      <c r="X105" s="1713"/>
      <c r="Y105" s="1713"/>
      <c r="Z105" s="1713"/>
    </row>
    <row r="106" spans="1:26" ht="14.5">
      <c r="A106" s="1713"/>
      <c r="B106" s="1714"/>
      <c r="C106" s="1713"/>
      <c r="D106" s="1714"/>
      <c r="E106" s="1713"/>
      <c r="F106" s="1713"/>
      <c r="G106" s="1713"/>
      <c r="H106" s="1713"/>
      <c r="I106" s="1713"/>
      <c r="J106" s="1713"/>
      <c r="K106" s="1713"/>
      <c r="L106" s="1713"/>
      <c r="M106" s="1713"/>
      <c r="N106" s="1713"/>
      <c r="O106" s="1713"/>
      <c r="P106" s="1713"/>
      <c r="Q106" s="1713"/>
      <c r="R106" s="1713"/>
      <c r="S106" s="1713"/>
      <c r="T106" s="1713"/>
      <c r="U106" s="1713"/>
      <c r="V106" s="1713"/>
      <c r="W106" s="1713"/>
      <c r="X106" s="1713"/>
      <c r="Y106" s="1713"/>
      <c r="Z106" s="1713"/>
    </row>
    <row r="107" spans="1:26" ht="14.5">
      <c r="A107" s="1713"/>
      <c r="B107" s="1714"/>
      <c r="C107" s="1713"/>
      <c r="D107" s="1714"/>
      <c r="E107" s="1713"/>
      <c r="F107" s="1713"/>
      <c r="G107" s="1713"/>
      <c r="H107" s="1713"/>
      <c r="I107" s="1713"/>
      <c r="J107" s="1713"/>
      <c r="K107" s="1713"/>
      <c r="L107" s="1713"/>
      <c r="M107" s="1713"/>
      <c r="N107" s="1713"/>
      <c r="O107" s="1713"/>
      <c r="P107" s="1713"/>
      <c r="Q107" s="1713"/>
      <c r="R107" s="1713"/>
      <c r="S107" s="1713"/>
      <c r="T107" s="1713"/>
      <c r="U107" s="1713"/>
      <c r="V107" s="1713"/>
      <c r="W107" s="1713"/>
      <c r="X107" s="1713"/>
      <c r="Y107" s="1713"/>
      <c r="Z107" s="1713"/>
    </row>
    <row r="108" spans="1:26" ht="14.5">
      <c r="A108" s="1713"/>
      <c r="B108" s="1714"/>
      <c r="C108" s="1713"/>
      <c r="D108" s="1714"/>
      <c r="E108" s="1713"/>
      <c r="F108" s="1713"/>
      <c r="G108" s="1713"/>
      <c r="H108" s="1713"/>
      <c r="I108" s="1713"/>
      <c r="J108" s="1713"/>
      <c r="K108" s="1713"/>
      <c r="L108" s="1713"/>
      <c r="M108" s="1713"/>
      <c r="N108" s="1713"/>
      <c r="O108" s="1713"/>
      <c r="P108" s="1713"/>
      <c r="Q108" s="1713"/>
      <c r="R108" s="1713"/>
      <c r="S108" s="1713"/>
      <c r="T108" s="1713"/>
      <c r="U108" s="1713"/>
      <c r="V108" s="1713"/>
      <c r="W108" s="1713"/>
      <c r="X108" s="1713"/>
      <c r="Y108" s="1713"/>
      <c r="Z108" s="1713"/>
    </row>
    <row r="109" spans="1:26" ht="14.5">
      <c r="A109" s="1713"/>
      <c r="B109" s="1714"/>
      <c r="C109" s="1713"/>
      <c r="D109" s="1714"/>
      <c r="E109" s="1713"/>
      <c r="F109" s="1713"/>
      <c r="G109" s="1713"/>
      <c r="H109" s="1713"/>
      <c r="I109" s="1713"/>
      <c r="J109" s="1713"/>
      <c r="K109" s="1713"/>
      <c r="L109" s="1713"/>
      <c r="M109" s="1713"/>
      <c r="N109" s="1713"/>
      <c r="O109" s="1713"/>
      <c r="P109" s="1713"/>
      <c r="Q109" s="1713"/>
      <c r="R109" s="1713"/>
      <c r="S109" s="1713"/>
      <c r="T109" s="1713"/>
      <c r="U109" s="1713"/>
      <c r="V109" s="1713"/>
      <c r="W109" s="1713"/>
      <c r="X109" s="1713"/>
      <c r="Y109" s="1713"/>
      <c r="Z109" s="1713"/>
    </row>
    <row r="110" spans="1:26" ht="14.5">
      <c r="A110" s="1713"/>
      <c r="B110" s="1714"/>
      <c r="C110" s="1713"/>
      <c r="D110" s="1714"/>
      <c r="E110" s="1713"/>
      <c r="F110" s="1713"/>
      <c r="G110" s="1713"/>
      <c r="H110" s="1713"/>
      <c r="I110" s="1713"/>
      <c r="J110" s="1713"/>
      <c r="K110" s="1713"/>
      <c r="L110" s="1713"/>
      <c r="M110" s="1713"/>
      <c r="N110" s="1713"/>
      <c r="O110" s="1713"/>
      <c r="P110" s="1713"/>
      <c r="Q110" s="1713"/>
      <c r="R110" s="1713"/>
      <c r="S110" s="1713"/>
      <c r="T110" s="1713"/>
      <c r="U110" s="1713"/>
      <c r="V110" s="1713"/>
      <c r="W110" s="1713"/>
      <c r="X110" s="1713"/>
      <c r="Y110" s="1713"/>
      <c r="Z110" s="1713"/>
    </row>
    <row r="111" spans="1:26" ht="14.5">
      <c r="A111" s="1713"/>
      <c r="B111" s="1714"/>
      <c r="C111" s="1713"/>
      <c r="D111" s="1714"/>
      <c r="E111" s="1713"/>
      <c r="F111" s="1713"/>
      <c r="G111" s="1713"/>
      <c r="H111" s="1713"/>
      <c r="I111" s="1713"/>
      <c r="J111" s="1713"/>
      <c r="K111" s="1713"/>
      <c r="L111" s="1713"/>
      <c r="M111" s="1713"/>
      <c r="N111" s="1713"/>
      <c r="O111" s="1713"/>
      <c r="P111" s="1713"/>
      <c r="Q111" s="1713"/>
      <c r="R111" s="1713"/>
      <c r="S111" s="1713"/>
      <c r="T111" s="1713"/>
      <c r="U111" s="1713"/>
      <c r="V111" s="1713"/>
      <c r="W111" s="1713"/>
      <c r="X111" s="1713"/>
      <c r="Y111" s="1713"/>
      <c r="Z111" s="1713"/>
    </row>
    <row r="112" spans="1:26" ht="14.5">
      <c r="A112" s="1713"/>
      <c r="B112" s="1714"/>
      <c r="C112" s="1713"/>
      <c r="D112" s="1714"/>
      <c r="E112" s="1713"/>
      <c r="F112" s="1713"/>
      <c r="G112" s="1713"/>
      <c r="H112" s="1713"/>
      <c r="I112" s="1713"/>
      <c r="J112" s="1713"/>
      <c r="K112" s="1713"/>
      <c r="L112" s="1713"/>
      <c r="M112" s="1713"/>
      <c r="N112" s="1713"/>
      <c r="O112" s="1713"/>
      <c r="P112" s="1713"/>
      <c r="Q112" s="1713"/>
      <c r="R112" s="1713"/>
      <c r="S112" s="1713"/>
      <c r="T112" s="1713"/>
      <c r="U112" s="1713"/>
      <c r="V112" s="1713"/>
      <c r="W112" s="1713"/>
      <c r="X112" s="1713"/>
      <c r="Y112" s="1713"/>
      <c r="Z112" s="1713"/>
    </row>
    <row r="113" spans="1:26" ht="14.5">
      <c r="A113" s="1713"/>
      <c r="B113" s="1714"/>
      <c r="C113" s="1713"/>
      <c r="D113" s="1714"/>
      <c r="E113" s="1713"/>
      <c r="F113" s="1713"/>
      <c r="G113" s="1713"/>
      <c r="H113" s="1713"/>
      <c r="I113" s="1713"/>
      <c r="J113" s="1713"/>
      <c r="K113" s="1713"/>
      <c r="L113" s="1713"/>
      <c r="M113" s="1713"/>
      <c r="N113" s="1713"/>
      <c r="O113" s="1713"/>
      <c r="P113" s="1713"/>
      <c r="Q113" s="1713"/>
      <c r="R113" s="1713"/>
      <c r="S113" s="1713"/>
      <c r="T113" s="1713"/>
      <c r="U113" s="1713"/>
      <c r="V113" s="1713"/>
      <c r="W113" s="1713"/>
      <c r="X113" s="1713"/>
      <c r="Y113" s="1713"/>
      <c r="Z113" s="1713"/>
    </row>
    <row r="114" spans="1:26" ht="14.5">
      <c r="A114" s="1713"/>
      <c r="B114" s="1714"/>
      <c r="C114" s="1713"/>
      <c r="D114" s="1714"/>
      <c r="E114" s="1713"/>
      <c r="F114" s="1713"/>
      <c r="G114" s="1713"/>
      <c r="H114" s="1713"/>
      <c r="I114" s="1713"/>
      <c r="J114" s="1713"/>
      <c r="K114" s="1713"/>
      <c r="L114" s="1713"/>
      <c r="M114" s="1713"/>
      <c r="N114" s="1713"/>
      <c r="O114" s="1713"/>
      <c r="P114" s="1713"/>
      <c r="Q114" s="1713"/>
      <c r="R114" s="1713"/>
      <c r="S114" s="1713"/>
      <c r="T114" s="1713"/>
      <c r="U114" s="1713"/>
      <c r="V114" s="1713"/>
      <c r="W114" s="1713"/>
      <c r="X114" s="1713"/>
      <c r="Y114" s="1713"/>
      <c r="Z114" s="1713"/>
    </row>
    <row r="115" spans="1:26" ht="14.5">
      <c r="A115" s="1713"/>
      <c r="B115" s="1714"/>
      <c r="C115" s="1713"/>
      <c r="D115" s="1714"/>
      <c r="E115" s="1713"/>
      <c r="F115" s="1713"/>
      <c r="G115" s="1713"/>
      <c r="H115" s="1713"/>
      <c r="I115" s="1713"/>
      <c r="J115" s="1713"/>
      <c r="K115" s="1713"/>
      <c r="L115" s="1713"/>
      <c r="M115" s="1713"/>
      <c r="N115" s="1713"/>
      <c r="O115" s="1713"/>
      <c r="P115" s="1713"/>
      <c r="Q115" s="1713"/>
      <c r="R115" s="1713"/>
      <c r="S115" s="1713"/>
      <c r="T115" s="1713"/>
      <c r="U115" s="1713"/>
      <c r="V115" s="1713"/>
      <c r="W115" s="1713"/>
      <c r="X115" s="1713"/>
      <c r="Y115" s="1713"/>
      <c r="Z115" s="1713"/>
    </row>
    <row r="116" spans="1:26" ht="14.5">
      <c r="A116" s="1713"/>
      <c r="B116" s="1714"/>
      <c r="C116" s="1713"/>
      <c r="D116" s="1714"/>
      <c r="E116" s="1713"/>
      <c r="F116" s="1713"/>
      <c r="G116" s="1713"/>
      <c r="H116" s="1713"/>
      <c r="I116" s="1713"/>
      <c r="J116" s="1713"/>
      <c r="K116" s="1713"/>
      <c r="L116" s="1713"/>
      <c r="M116" s="1713"/>
      <c r="N116" s="1713"/>
      <c r="O116" s="1713"/>
      <c r="P116" s="1713"/>
      <c r="Q116" s="1713"/>
      <c r="R116" s="1713"/>
      <c r="S116" s="1713"/>
      <c r="T116" s="1713"/>
      <c r="U116" s="1713"/>
      <c r="V116" s="1713"/>
      <c r="W116" s="1713"/>
      <c r="X116" s="1713"/>
      <c r="Y116" s="1713"/>
      <c r="Z116" s="1713"/>
    </row>
    <row r="117" spans="1:26" ht="14.5">
      <c r="A117" s="1713"/>
      <c r="B117" s="1714"/>
      <c r="C117" s="1713"/>
      <c r="D117" s="1714"/>
      <c r="E117" s="1713"/>
      <c r="F117" s="1713"/>
      <c r="G117" s="1713"/>
      <c r="H117" s="1713"/>
      <c r="I117" s="1713"/>
      <c r="J117" s="1713"/>
      <c r="K117" s="1713"/>
      <c r="L117" s="1713"/>
      <c r="M117" s="1713"/>
      <c r="N117" s="1713"/>
      <c r="O117" s="1713"/>
      <c r="P117" s="1713"/>
      <c r="Q117" s="1713"/>
      <c r="R117" s="1713"/>
      <c r="S117" s="1713"/>
      <c r="T117" s="1713"/>
      <c r="U117" s="1713"/>
      <c r="V117" s="1713"/>
      <c r="W117" s="1713"/>
      <c r="X117" s="1713"/>
      <c r="Y117" s="1713"/>
      <c r="Z117" s="1713"/>
    </row>
    <row r="118" spans="1:26" ht="14.5">
      <c r="A118" s="1713"/>
      <c r="B118" s="1714"/>
      <c r="C118" s="1713"/>
      <c r="D118" s="1714"/>
      <c r="E118" s="1713"/>
      <c r="F118" s="1713"/>
      <c r="G118" s="1713"/>
      <c r="H118" s="1713"/>
      <c r="I118" s="1713"/>
      <c r="J118" s="1713"/>
      <c r="K118" s="1713"/>
      <c r="L118" s="1713"/>
      <c r="M118" s="1713"/>
      <c r="N118" s="1713"/>
      <c r="O118" s="1713"/>
      <c r="P118" s="1713"/>
      <c r="Q118" s="1713"/>
      <c r="R118" s="1713"/>
      <c r="S118" s="1713"/>
      <c r="T118" s="1713"/>
      <c r="U118" s="1713"/>
      <c r="V118" s="1713"/>
      <c r="W118" s="1713"/>
      <c r="X118" s="1713"/>
      <c r="Y118" s="1713"/>
      <c r="Z118" s="1713"/>
    </row>
    <row r="119" spans="1:26" ht="14.5">
      <c r="A119" s="1713"/>
      <c r="B119" s="1714"/>
      <c r="C119" s="1713"/>
      <c r="D119" s="1714"/>
      <c r="E119" s="1713"/>
      <c r="F119" s="1713"/>
      <c r="G119" s="1713"/>
      <c r="H119" s="1713"/>
      <c r="I119" s="1713"/>
      <c r="J119" s="1713"/>
      <c r="K119" s="1713"/>
      <c r="L119" s="1713"/>
      <c r="M119" s="1713"/>
      <c r="N119" s="1713"/>
      <c r="O119" s="1713"/>
      <c r="P119" s="1713"/>
      <c r="Q119" s="1713"/>
      <c r="R119" s="1713"/>
      <c r="S119" s="1713"/>
      <c r="T119" s="1713"/>
      <c r="U119" s="1713"/>
      <c r="V119" s="1713"/>
      <c r="W119" s="1713"/>
      <c r="X119" s="1713"/>
      <c r="Y119" s="1713"/>
      <c r="Z119" s="1713"/>
    </row>
    <row r="120" spans="1:26" ht="14.5">
      <c r="A120" s="1713"/>
      <c r="B120" s="1714"/>
      <c r="C120" s="1713"/>
      <c r="D120" s="1714"/>
      <c r="E120" s="1713"/>
      <c r="F120" s="1713"/>
      <c r="G120" s="1713"/>
      <c r="H120" s="1713"/>
      <c r="I120" s="1713"/>
      <c r="J120" s="1713"/>
      <c r="K120" s="1713"/>
      <c r="L120" s="1713"/>
      <c r="M120" s="1713"/>
      <c r="N120" s="1713"/>
      <c r="O120" s="1713"/>
      <c r="P120" s="1713"/>
      <c r="Q120" s="1713"/>
      <c r="R120" s="1713"/>
      <c r="S120" s="1713"/>
      <c r="T120" s="1713"/>
      <c r="U120" s="1713"/>
      <c r="V120" s="1713"/>
      <c r="W120" s="1713"/>
      <c r="X120" s="1713"/>
      <c r="Y120" s="1713"/>
      <c r="Z120" s="1713"/>
    </row>
    <row r="121" spans="1:26" ht="14.5">
      <c r="A121" s="1713"/>
      <c r="B121" s="1714"/>
      <c r="C121" s="1713"/>
      <c r="D121" s="1714"/>
      <c r="E121" s="1713"/>
      <c r="F121" s="1713"/>
      <c r="G121" s="1713"/>
      <c r="H121" s="1713"/>
      <c r="I121" s="1713"/>
      <c r="J121" s="1713"/>
      <c r="K121" s="1713"/>
      <c r="L121" s="1713"/>
      <c r="M121" s="1713"/>
      <c r="N121" s="1713"/>
      <c r="O121" s="1713"/>
      <c r="P121" s="1713"/>
      <c r="Q121" s="1713"/>
      <c r="R121" s="1713"/>
      <c r="S121" s="1713"/>
      <c r="T121" s="1713"/>
      <c r="U121" s="1713"/>
      <c r="V121" s="1713"/>
      <c r="W121" s="1713"/>
      <c r="X121" s="1713"/>
      <c r="Y121" s="1713"/>
      <c r="Z121" s="1713"/>
    </row>
    <row r="122" spans="1:26" ht="14.5">
      <c r="A122" s="1713"/>
      <c r="B122" s="1714"/>
      <c r="C122" s="1713"/>
      <c r="D122" s="1714"/>
      <c r="E122" s="1713"/>
      <c r="F122" s="1713"/>
      <c r="G122" s="1713"/>
      <c r="H122" s="1713"/>
      <c r="I122" s="1713"/>
      <c r="J122" s="1713"/>
      <c r="K122" s="1713"/>
      <c r="L122" s="1713"/>
      <c r="M122" s="1713"/>
      <c r="N122" s="1713"/>
      <c r="O122" s="1713"/>
      <c r="P122" s="1713"/>
      <c r="Q122" s="1713"/>
      <c r="R122" s="1713"/>
      <c r="S122" s="1713"/>
      <c r="T122" s="1713"/>
      <c r="U122" s="1713"/>
      <c r="V122" s="1713"/>
      <c r="W122" s="1713"/>
      <c r="X122" s="1713"/>
      <c r="Y122" s="1713"/>
      <c r="Z122" s="1713"/>
    </row>
    <row r="123" spans="1:26" ht="14.5">
      <c r="A123" s="1713"/>
      <c r="B123" s="1714"/>
      <c r="C123" s="1713"/>
      <c r="D123" s="1714"/>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row>
    <row r="124" spans="1:26" ht="14.5">
      <c r="A124" s="1713"/>
      <c r="B124" s="1714"/>
      <c r="C124" s="1713"/>
      <c r="D124" s="1714"/>
      <c r="E124" s="1713"/>
      <c r="F124" s="1713"/>
      <c r="G124" s="1713"/>
      <c r="H124" s="1713"/>
      <c r="I124" s="1713"/>
      <c r="J124" s="1713"/>
      <c r="K124" s="1713"/>
      <c r="L124" s="1713"/>
      <c r="M124" s="1713"/>
      <c r="N124" s="1713"/>
      <c r="O124" s="1713"/>
      <c r="P124" s="1713"/>
      <c r="Q124" s="1713"/>
      <c r="R124" s="1713"/>
      <c r="S124" s="1713"/>
      <c r="T124" s="1713"/>
      <c r="U124" s="1713"/>
      <c r="V124" s="1713"/>
      <c r="W124" s="1713"/>
      <c r="X124" s="1713"/>
      <c r="Y124" s="1713"/>
      <c r="Z124" s="1713"/>
    </row>
    <row r="125" spans="1:26" ht="14.5">
      <c r="A125" s="1713"/>
      <c r="B125" s="1714"/>
      <c r="C125" s="1713"/>
      <c r="D125" s="1714"/>
      <c r="E125" s="1713"/>
      <c r="F125" s="1713"/>
      <c r="G125" s="1713"/>
      <c r="H125" s="1713"/>
      <c r="I125" s="1713"/>
      <c r="J125" s="1713"/>
      <c r="K125" s="1713"/>
      <c r="L125" s="1713"/>
      <c r="M125" s="1713"/>
      <c r="N125" s="1713"/>
      <c r="O125" s="1713"/>
      <c r="P125" s="1713"/>
      <c r="Q125" s="1713"/>
      <c r="R125" s="1713"/>
      <c r="S125" s="1713"/>
      <c r="T125" s="1713"/>
      <c r="U125" s="1713"/>
      <c r="V125" s="1713"/>
      <c r="W125" s="1713"/>
      <c r="X125" s="1713"/>
      <c r="Y125" s="1713"/>
      <c r="Z125" s="1713"/>
    </row>
    <row r="126" spans="1:26" ht="14.5">
      <c r="A126" s="1713"/>
      <c r="B126" s="1714"/>
      <c r="C126" s="1713"/>
      <c r="D126" s="1714"/>
      <c r="E126" s="1713"/>
      <c r="F126" s="1713"/>
      <c r="G126" s="1713"/>
      <c r="H126" s="1713"/>
      <c r="I126" s="1713"/>
      <c r="J126" s="1713"/>
      <c r="K126" s="1713"/>
      <c r="L126" s="1713"/>
      <c r="M126" s="1713"/>
      <c r="N126" s="1713"/>
      <c r="O126" s="1713"/>
      <c r="P126" s="1713"/>
      <c r="Q126" s="1713"/>
      <c r="R126" s="1713"/>
      <c r="S126" s="1713"/>
      <c r="T126" s="1713"/>
      <c r="U126" s="1713"/>
      <c r="V126" s="1713"/>
      <c r="W126" s="1713"/>
      <c r="X126" s="1713"/>
      <c r="Y126" s="1713"/>
      <c r="Z126" s="1713"/>
    </row>
    <row r="127" spans="1:26" ht="14.5">
      <c r="A127" s="1713"/>
      <c r="B127" s="1714"/>
      <c r="C127" s="1713"/>
      <c r="D127" s="1714"/>
      <c r="E127" s="1713"/>
      <c r="F127" s="1713"/>
      <c r="G127" s="1713"/>
      <c r="H127" s="1713"/>
      <c r="I127" s="1713"/>
      <c r="J127" s="1713"/>
      <c r="K127" s="1713"/>
      <c r="L127" s="1713"/>
      <c r="M127" s="1713"/>
      <c r="N127" s="1713"/>
      <c r="O127" s="1713"/>
      <c r="P127" s="1713"/>
      <c r="Q127" s="1713"/>
      <c r="R127" s="1713"/>
      <c r="S127" s="1713"/>
      <c r="T127" s="1713"/>
      <c r="U127" s="1713"/>
      <c r="V127" s="1713"/>
      <c r="W127" s="1713"/>
      <c r="X127" s="1713"/>
      <c r="Y127" s="1713"/>
      <c r="Z127" s="1713"/>
    </row>
    <row r="128" spans="1:26" ht="14.5">
      <c r="A128" s="1713"/>
      <c r="B128" s="1714"/>
      <c r="C128" s="1713"/>
      <c r="D128" s="1714"/>
      <c r="E128" s="1713"/>
      <c r="F128" s="1713"/>
      <c r="G128" s="1713"/>
      <c r="H128" s="1713"/>
      <c r="I128" s="1713"/>
      <c r="J128" s="1713"/>
      <c r="K128" s="1713"/>
      <c r="L128" s="1713"/>
      <c r="M128" s="1713"/>
      <c r="N128" s="1713"/>
      <c r="O128" s="1713"/>
      <c r="P128" s="1713"/>
      <c r="Q128" s="1713"/>
      <c r="R128" s="1713"/>
      <c r="S128" s="1713"/>
      <c r="T128" s="1713"/>
      <c r="U128" s="1713"/>
      <c r="V128" s="1713"/>
      <c r="W128" s="1713"/>
      <c r="X128" s="1713"/>
      <c r="Y128" s="1713"/>
      <c r="Z128" s="1713"/>
    </row>
    <row r="129" spans="1:26" ht="14.5">
      <c r="A129" s="1713"/>
      <c r="B129" s="1714"/>
      <c r="C129" s="1713"/>
      <c r="D129" s="1714"/>
      <c r="E129" s="1713"/>
      <c r="F129" s="1713"/>
      <c r="G129" s="1713"/>
      <c r="H129" s="1713"/>
      <c r="I129" s="1713"/>
      <c r="J129" s="1713"/>
      <c r="K129" s="1713"/>
      <c r="L129" s="1713"/>
      <c r="M129" s="1713"/>
      <c r="N129" s="1713"/>
      <c r="O129" s="1713"/>
      <c r="P129" s="1713"/>
      <c r="Q129" s="1713"/>
      <c r="R129" s="1713"/>
      <c r="S129" s="1713"/>
      <c r="T129" s="1713"/>
      <c r="U129" s="1713"/>
      <c r="V129" s="1713"/>
      <c r="W129" s="1713"/>
      <c r="X129" s="1713"/>
      <c r="Y129" s="1713"/>
      <c r="Z129" s="1713"/>
    </row>
    <row r="130" spans="1:26" ht="14.5">
      <c r="A130" s="1713"/>
      <c r="B130" s="1714"/>
      <c r="C130" s="1713"/>
      <c r="D130" s="1714"/>
      <c r="E130" s="1713"/>
      <c r="F130" s="1713"/>
      <c r="G130" s="1713"/>
      <c r="H130" s="1713"/>
      <c r="I130" s="1713"/>
      <c r="J130" s="1713"/>
      <c r="K130" s="1713"/>
      <c r="L130" s="1713"/>
      <c r="M130" s="1713"/>
      <c r="N130" s="1713"/>
      <c r="O130" s="1713"/>
      <c r="P130" s="1713"/>
      <c r="Q130" s="1713"/>
      <c r="R130" s="1713"/>
      <c r="S130" s="1713"/>
      <c r="T130" s="1713"/>
      <c r="U130" s="1713"/>
      <c r="V130" s="1713"/>
      <c r="W130" s="1713"/>
      <c r="X130" s="1713"/>
      <c r="Y130" s="1713"/>
      <c r="Z130" s="1713"/>
    </row>
    <row r="131" spans="1:26" ht="14.5">
      <c r="A131" s="1713"/>
      <c r="B131" s="1714"/>
      <c r="C131" s="1713"/>
      <c r="D131" s="1714"/>
      <c r="E131" s="1713"/>
      <c r="F131" s="1713"/>
      <c r="G131" s="1713"/>
      <c r="H131" s="1713"/>
      <c r="I131" s="1713"/>
      <c r="J131" s="1713"/>
      <c r="K131" s="1713"/>
      <c r="L131" s="1713"/>
      <c r="M131" s="1713"/>
      <c r="N131" s="1713"/>
      <c r="O131" s="1713"/>
      <c r="P131" s="1713"/>
      <c r="Q131" s="1713"/>
      <c r="R131" s="1713"/>
      <c r="S131" s="1713"/>
      <c r="T131" s="1713"/>
      <c r="U131" s="1713"/>
      <c r="V131" s="1713"/>
      <c r="W131" s="1713"/>
      <c r="X131" s="1713"/>
      <c r="Y131" s="1713"/>
      <c r="Z131" s="1713"/>
    </row>
    <row r="132" spans="1:26" ht="14.5">
      <c r="A132" s="1713"/>
      <c r="B132" s="1714"/>
      <c r="C132" s="1713"/>
      <c r="D132" s="1714"/>
      <c r="E132" s="1713"/>
      <c r="F132" s="1713"/>
      <c r="G132" s="1713"/>
      <c r="H132" s="1713"/>
      <c r="I132" s="1713"/>
      <c r="J132" s="1713"/>
      <c r="K132" s="1713"/>
      <c r="L132" s="1713"/>
      <c r="M132" s="1713"/>
      <c r="N132" s="1713"/>
      <c r="O132" s="1713"/>
      <c r="P132" s="1713"/>
      <c r="Q132" s="1713"/>
      <c r="R132" s="1713"/>
      <c r="S132" s="1713"/>
      <c r="T132" s="1713"/>
      <c r="U132" s="1713"/>
      <c r="V132" s="1713"/>
      <c r="W132" s="1713"/>
      <c r="X132" s="1713"/>
      <c r="Y132" s="1713"/>
      <c r="Z132" s="1713"/>
    </row>
    <row r="133" spans="1:26" ht="14.5">
      <c r="A133" s="1713"/>
      <c r="B133" s="1714"/>
      <c r="C133" s="1713"/>
      <c r="D133" s="1714"/>
      <c r="E133" s="1713"/>
      <c r="F133" s="1713"/>
      <c r="G133" s="1713"/>
      <c r="H133" s="1713"/>
      <c r="I133" s="1713"/>
      <c r="J133" s="1713"/>
      <c r="K133" s="1713"/>
      <c r="L133" s="1713"/>
      <c r="M133" s="1713"/>
      <c r="N133" s="1713"/>
      <c r="O133" s="1713"/>
      <c r="P133" s="1713"/>
      <c r="Q133" s="1713"/>
      <c r="R133" s="1713"/>
      <c r="S133" s="1713"/>
      <c r="T133" s="1713"/>
      <c r="U133" s="1713"/>
      <c r="V133" s="1713"/>
      <c r="W133" s="1713"/>
      <c r="X133" s="1713"/>
      <c r="Y133" s="1713"/>
      <c r="Z133" s="1713"/>
    </row>
    <row r="134" spans="1:26" ht="14.5">
      <c r="A134" s="1713"/>
      <c r="B134" s="1714"/>
      <c r="C134" s="1713"/>
      <c r="D134" s="1714"/>
      <c r="E134" s="1713"/>
      <c r="F134" s="1713"/>
      <c r="G134" s="1713"/>
      <c r="H134" s="1713"/>
      <c r="I134" s="1713"/>
      <c r="J134" s="1713"/>
      <c r="K134" s="1713"/>
      <c r="L134" s="1713"/>
      <c r="M134" s="1713"/>
      <c r="N134" s="1713"/>
      <c r="O134" s="1713"/>
      <c r="P134" s="1713"/>
      <c r="Q134" s="1713"/>
      <c r="R134" s="1713"/>
      <c r="S134" s="1713"/>
      <c r="T134" s="1713"/>
      <c r="U134" s="1713"/>
      <c r="V134" s="1713"/>
      <c r="W134" s="1713"/>
      <c r="X134" s="1713"/>
      <c r="Y134" s="1713"/>
      <c r="Z134" s="1713"/>
    </row>
    <row r="135" spans="1:26" ht="14.5">
      <c r="A135" s="1713"/>
      <c r="B135" s="1714"/>
      <c r="C135" s="1713"/>
      <c r="D135" s="1714"/>
      <c r="E135" s="1713"/>
      <c r="F135" s="1713"/>
      <c r="G135" s="1713"/>
      <c r="H135" s="1713"/>
      <c r="I135" s="1713"/>
      <c r="J135" s="1713"/>
      <c r="K135" s="1713"/>
      <c r="L135" s="1713"/>
      <c r="M135" s="1713"/>
      <c r="N135" s="1713"/>
      <c r="O135" s="1713"/>
      <c r="P135" s="1713"/>
      <c r="Q135" s="1713"/>
      <c r="R135" s="1713"/>
      <c r="S135" s="1713"/>
      <c r="T135" s="1713"/>
      <c r="U135" s="1713"/>
      <c r="V135" s="1713"/>
      <c r="W135" s="1713"/>
      <c r="X135" s="1713"/>
      <c r="Y135" s="1713"/>
      <c r="Z135" s="1713"/>
    </row>
    <row r="136" spans="1:26" ht="14.5">
      <c r="A136" s="1713"/>
      <c r="B136" s="1714"/>
      <c r="C136" s="1713"/>
      <c r="D136" s="1714"/>
      <c r="E136" s="1713"/>
      <c r="F136" s="1713"/>
      <c r="G136" s="1713"/>
      <c r="H136" s="1713"/>
      <c r="I136" s="1713"/>
      <c r="J136" s="1713"/>
      <c r="K136" s="1713"/>
      <c r="L136" s="1713"/>
      <c r="M136" s="1713"/>
      <c r="N136" s="1713"/>
      <c r="O136" s="1713"/>
      <c r="P136" s="1713"/>
      <c r="Q136" s="1713"/>
      <c r="R136" s="1713"/>
      <c r="S136" s="1713"/>
      <c r="T136" s="1713"/>
      <c r="U136" s="1713"/>
      <c r="V136" s="1713"/>
      <c r="W136" s="1713"/>
      <c r="X136" s="1713"/>
      <c r="Y136" s="1713"/>
      <c r="Z136" s="1713"/>
    </row>
    <row r="137" spans="1:26" ht="14.5">
      <c r="A137" s="1713"/>
      <c r="B137" s="1714"/>
      <c r="C137" s="1713"/>
      <c r="D137" s="1714"/>
      <c r="E137" s="1713"/>
      <c r="F137" s="1713"/>
      <c r="G137" s="1713"/>
      <c r="H137" s="1713"/>
      <c r="I137" s="1713"/>
      <c r="J137" s="1713"/>
      <c r="K137" s="1713"/>
      <c r="L137" s="1713"/>
      <c r="M137" s="1713"/>
      <c r="N137" s="1713"/>
      <c r="O137" s="1713"/>
      <c r="P137" s="1713"/>
      <c r="Q137" s="1713"/>
      <c r="R137" s="1713"/>
      <c r="S137" s="1713"/>
      <c r="T137" s="1713"/>
      <c r="U137" s="1713"/>
      <c r="V137" s="1713"/>
      <c r="W137" s="1713"/>
      <c r="X137" s="1713"/>
      <c r="Y137" s="1713"/>
      <c r="Z137" s="1713"/>
    </row>
    <row r="138" spans="1:26" ht="14.5">
      <c r="A138" s="1713"/>
      <c r="B138" s="1714"/>
      <c r="C138" s="1713"/>
      <c r="D138" s="1714"/>
      <c r="E138" s="1713"/>
      <c r="F138" s="1713"/>
      <c r="G138" s="1713"/>
      <c r="H138" s="1713"/>
      <c r="I138" s="1713"/>
      <c r="J138" s="1713"/>
      <c r="K138" s="1713"/>
      <c r="L138" s="1713"/>
      <c r="M138" s="1713"/>
      <c r="N138" s="1713"/>
      <c r="O138" s="1713"/>
      <c r="P138" s="1713"/>
      <c r="Q138" s="1713"/>
      <c r="R138" s="1713"/>
      <c r="S138" s="1713"/>
      <c r="T138" s="1713"/>
      <c r="U138" s="1713"/>
      <c r="V138" s="1713"/>
      <c r="W138" s="1713"/>
      <c r="X138" s="1713"/>
      <c r="Y138" s="1713"/>
      <c r="Z138" s="1713"/>
    </row>
    <row r="139" spans="1:26" ht="14.5">
      <c r="A139" s="1713"/>
      <c r="B139" s="1714"/>
      <c r="C139" s="1713"/>
      <c r="D139" s="1714"/>
      <c r="E139" s="1713"/>
      <c r="F139" s="1713"/>
      <c r="G139" s="1713"/>
      <c r="H139" s="1713"/>
      <c r="I139" s="1713"/>
      <c r="J139" s="1713"/>
      <c r="K139" s="1713"/>
      <c r="L139" s="1713"/>
      <c r="M139" s="1713"/>
      <c r="N139" s="1713"/>
      <c r="O139" s="1713"/>
      <c r="P139" s="1713"/>
      <c r="Q139" s="1713"/>
      <c r="R139" s="1713"/>
      <c r="S139" s="1713"/>
      <c r="T139" s="1713"/>
      <c r="U139" s="1713"/>
      <c r="V139" s="1713"/>
      <c r="W139" s="1713"/>
      <c r="X139" s="1713"/>
      <c r="Y139" s="1713"/>
      <c r="Z139" s="1713"/>
    </row>
    <row r="140" spans="1:26" ht="14.5">
      <c r="A140" s="1713"/>
      <c r="B140" s="1714"/>
      <c r="C140" s="1713"/>
      <c r="D140" s="1714"/>
      <c r="E140" s="1713"/>
      <c r="F140" s="1713"/>
      <c r="G140" s="1713"/>
      <c r="H140" s="1713"/>
      <c r="I140" s="1713"/>
      <c r="J140" s="1713"/>
      <c r="K140" s="1713"/>
      <c r="L140" s="1713"/>
      <c r="M140" s="1713"/>
      <c r="N140" s="1713"/>
      <c r="O140" s="1713"/>
      <c r="P140" s="1713"/>
      <c r="Q140" s="1713"/>
      <c r="R140" s="1713"/>
      <c r="S140" s="1713"/>
      <c r="T140" s="1713"/>
      <c r="U140" s="1713"/>
      <c r="V140" s="1713"/>
      <c r="W140" s="1713"/>
      <c r="X140" s="1713"/>
      <c r="Y140" s="1713"/>
      <c r="Z140" s="1713"/>
    </row>
    <row r="141" spans="1:26" ht="14.5">
      <c r="A141" s="1713"/>
      <c r="B141" s="1714"/>
      <c r="C141" s="1713"/>
      <c r="D141" s="1714"/>
      <c r="E141" s="1713"/>
      <c r="F141" s="1713"/>
      <c r="G141" s="1713"/>
      <c r="H141" s="1713"/>
      <c r="I141" s="1713"/>
      <c r="J141" s="1713"/>
      <c r="K141" s="1713"/>
      <c r="L141" s="1713"/>
      <c r="M141" s="1713"/>
      <c r="N141" s="1713"/>
      <c r="O141" s="1713"/>
      <c r="P141" s="1713"/>
      <c r="Q141" s="1713"/>
      <c r="R141" s="1713"/>
      <c r="S141" s="1713"/>
      <c r="T141" s="1713"/>
      <c r="U141" s="1713"/>
      <c r="V141" s="1713"/>
      <c r="W141" s="1713"/>
      <c r="X141" s="1713"/>
      <c r="Y141" s="1713"/>
      <c r="Z141" s="1713"/>
    </row>
    <row r="142" spans="1:26" ht="14.5">
      <c r="A142" s="1713"/>
      <c r="B142" s="1714"/>
      <c r="C142" s="1713"/>
      <c r="D142" s="1714"/>
      <c r="E142" s="1713"/>
      <c r="F142" s="1713"/>
      <c r="G142" s="1713"/>
      <c r="H142" s="1713"/>
      <c r="I142" s="1713"/>
      <c r="J142" s="1713"/>
      <c r="K142" s="1713"/>
      <c r="L142" s="1713"/>
      <c r="M142" s="1713"/>
      <c r="N142" s="1713"/>
      <c r="O142" s="1713"/>
      <c r="P142" s="1713"/>
      <c r="Q142" s="1713"/>
      <c r="R142" s="1713"/>
      <c r="S142" s="1713"/>
      <c r="T142" s="1713"/>
      <c r="U142" s="1713"/>
      <c r="V142" s="1713"/>
      <c r="W142" s="1713"/>
      <c r="X142" s="1713"/>
      <c r="Y142" s="1713"/>
      <c r="Z142" s="1713"/>
    </row>
    <row r="143" spans="1:26" ht="14.5">
      <c r="A143" s="1713"/>
      <c r="B143" s="1714"/>
      <c r="C143" s="1713"/>
      <c r="D143" s="1714"/>
      <c r="E143" s="1713"/>
      <c r="F143" s="1713"/>
      <c r="G143" s="1713"/>
      <c r="H143" s="1713"/>
      <c r="I143" s="1713"/>
      <c r="J143" s="1713"/>
      <c r="K143" s="1713"/>
      <c r="L143" s="1713"/>
      <c r="M143" s="1713"/>
      <c r="N143" s="1713"/>
      <c r="O143" s="1713"/>
      <c r="P143" s="1713"/>
      <c r="Q143" s="1713"/>
      <c r="R143" s="1713"/>
      <c r="S143" s="1713"/>
      <c r="T143" s="1713"/>
      <c r="U143" s="1713"/>
      <c r="V143" s="1713"/>
      <c r="W143" s="1713"/>
      <c r="X143" s="1713"/>
      <c r="Y143" s="1713"/>
      <c r="Z143" s="1713"/>
    </row>
    <row r="144" spans="1:26" ht="14.5">
      <c r="A144" s="1713"/>
      <c r="B144" s="1714"/>
      <c r="C144" s="1713"/>
      <c r="D144" s="1714"/>
      <c r="E144" s="1713"/>
      <c r="F144" s="1713"/>
      <c r="G144" s="1713"/>
      <c r="H144" s="1713"/>
      <c r="I144" s="1713"/>
      <c r="J144" s="1713"/>
      <c r="K144" s="1713"/>
      <c r="L144" s="1713"/>
      <c r="M144" s="1713"/>
      <c r="N144" s="1713"/>
      <c r="O144" s="1713"/>
      <c r="P144" s="1713"/>
      <c r="Q144" s="1713"/>
      <c r="R144" s="1713"/>
      <c r="S144" s="1713"/>
      <c r="T144" s="1713"/>
      <c r="U144" s="1713"/>
      <c r="V144" s="1713"/>
      <c r="W144" s="1713"/>
      <c r="X144" s="1713"/>
      <c r="Y144" s="1713"/>
      <c r="Z144" s="1713"/>
    </row>
    <row r="145" spans="1:26" ht="14.5">
      <c r="A145" s="1713"/>
      <c r="B145" s="1714"/>
      <c r="C145" s="1713"/>
      <c r="D145" s="1714"/>
      <c r="E145" s="1713"/>
      <c r="F145" s="1713"/>
      <c r="G145" s="1713"/>
      <c r="H145" s="1713"/>
      <c r="I145" s="1713"/>
      <c r="J145" s="1713"/>
      <c r="K145" s="1713"/>
      <c r="L145" s="1713"/>
      <c r="M145" s="1713"/>
      <c r="N145" s="1713"/>
      <c r="O145" s="1713"/>
      <c r="P145" s="1713"/>
      <c r="Q145" s="1713"/>
      <c r="R145" s="1713"/>
      <c r="S145" s="1713"/>
      <c r="T145" s="1713"/>
      <c r="U145" s="1713"/>
      <c r="V145" s="1713"/>
      <c r="W145" s="1713"/>
      <c r="X145" s="1713"/>
      <c r="Y145" s="1713"/>
      <c r="Z145" s="1713"/>
    </row>
    <row r="146" spans="1:26" ht="14.5">
      <c r="A146" s="1713"/>
      <c r="B146" s="1714"/>
      <c r="C146" s="1713"/>
      <c r="D146" s="1714"/>
      <c r="E146" s="1713"/>
      <c r="F146" s="1713"/>
      <c r="G146" s="1713"/>
      <c r="H146" s="1713"/>
      <c r="I146" s="1713"/>
      <c r="J146" s="1713"/>
      <c r="K146" s="1713"/>
      <c r="L146" s="1713"/>
      <c r="M146" s="1713"/>
      <c r="N146" s="1713"/>
      <c r="O146" s="1713"/>
      <c r="P146" s="1713"/>
      <c r="Q146" s="1713"/>
      <c r="R146" s="1713"/>
      <c r="S146" s="1713"/>
      <c r="T146" s="1713"/>
      <c r="U146" s="1713"/>
      <c r="V146" s="1713"/>
      <c r="W146" s="1713"/>
      <c r="X146" s="1713"/>
      <c r="Y146" s="1713"/>
      <c r="Z146" s="1713"/>
    </row>
    <row r="147" spans="1:26" ht="14.5">
      <c r="A147" s="1713"/>
      <c r="B147" s="1714"/>
      <c r="C147" s="1713"/>
      <c r="D147" s="1714"/>
      <c r="E147" s="1713"/>
      <c r="F147" s="1713"/>
      <c r="G147" s="1713"/>
      <c r="H147" s="1713"/>
      <c r="I147" s="1713"/>
      <c r="J147" s="1713"/>
      <c r="K147" s="1713"/>
      <c r="L147" s="1713"/>
      <c r="M147" s="1713"/>
      <c r="N147" s="1713"/>
      <c r="O147" s="1713"/>
      <c r="P147" s="1713"/>
      <c r="Q147" s="1713"/>
      <c r="R147" s="1713"/>
      <c r="S147" s="1713"/>
      <c r="T147" s="1713"/>
      <c r="U147" s="1713"/>
      <c r="V147" s="1713"/>
      <c r="W147" s="1713"/>
      <c r="X147" s="1713"/>
      <c r="Y147" s="1713"/>
      <c r="Z147" s="1713"/>
    </row>
    <row r="148" spans="1:26" ht="14.5">
      <c r="A148" s="1713"/>
      <c r="B148" s="1714"/>
      <c r="C148" s="1713"/>
      <c r="D148" s="1714"/>
      <c r="E148" s="1713"/>
      <c r="F148" s="1713"/>
      <c r="G148" s="1713"/>
      <c r="H148" s="1713"/>
      <c r="I148" s="1713"/>
      <c r="J148" s="1713"/>
      <c r="K148" s="1713"/>
      <c r="L148" s="1713"/>
      <c r="M148" s="1713"/>
      <c r="N148" s="1713"/>
      <c r="O148" s="1713"/>
      <c r="P148" s="1713"/>
      <c r="Q148" s="1713"/>
      <c r="R148" s="1713"/>
      <c r="S148" s="1713"/>
      <c r="T148" s="1713"/>
      <c r="U148" s="1713"/>
      <c r="V148" s="1713"/>
      <c r="W148" s="1713"/>
      <c r="X148" s="1713"/>
      <c r="Y148" s="1713"/>
      <c r="Z148" s="1713"/>
    </row>
    <row r="149" spans="1:26" ht="14.5">
      <c r="A149" s="1713"/>
      <c r="B149" s="1714"/>
      <c r="C149" s="1713"/>
      <c r="D149" s="1714"/>
      <c r="E149" s="1713"/>
      <c r="F149" s="1713"/>
      <c r="G149" s="1713"/>
      <c r="H149" s="1713"/>
      <c r="I149" s="1713"/>
      <c r="J149" s="1713"/>
      <c r="K149" s="1713"/>
      <c r="L149" s="1713"/>
      <c r="M149" s="1713"/>
      <c r="N149" s="1713"/>
      <c r="O149" s="1713"/>
      <c r="P149" s="1713"/>
      <c r="Q149" s="1713"/>
      <c r="R149" s="1713"/>
      <c r="S149" s="1713"/>
      <c r="T149" s="1713"/>
      <c r="U149" s="1713"/>
      <c r="V149" s="1713"/>
      <c r="W149" s="1713"/>
      <c r="X149" s="1713"/>
      <c r="Y149" s="1713"/>
      <c r="Z149" s="1713"/>
    </row>
    <row r="150" spans="1:26" ht="14.5">
      <c r="A150" s="1713"/>
      <c r="B150" s="1714"/>
      <c r="C150" s="1713"/>
      <c r="D150" s="1714"/>
      <c r="E150" s="1713"/>
      <c r="F150" s="1713"/>
      <c r="G150" s="1713"/>
      <c r="H150" s="1713"/>
      <c r="I150" s="1713"/>
      <c r="J150" s="1713"/>
      <c r="K150" s="1713"/>
      <c r="L150" s="1713"/>
      <c r="M150" s="1713"/>
      <c r="N150" s="1713"/>
      <c r="O150" s="1713"/>
      <c r="P150" s="1713"/>
      <c r="Q150" s="1713"/>
      <c r="R150" s="1713"/>
      <c r="S150" s="1713"/>
      <c r="T150" s="1713"/>
      <c r="U150" s="1713"/>
      <c r="V150" s="1713"/>
      <c r="W150" s="1713"/>
      <c r="X150" s="1713"/>
      <c r="Y150" s="1713"/>
      <c r="Z150" s="1713"/>
    </row>
    <row r="151" spans="1:26" ht="14.5">
      <c r="A151" s="1713"/>
      <c r="B151" s="1714"/>
      <c r="C151" s="1713"/>
      <c r="D151" s="1714"/>
      <c r="E151" s="1713"/>
      <c r="F151" s="1713"/>
      <c r="G151" s="1713"/>
      <c r="H151" s="1713"/>
      <c r="I151" s="1713"/>
      <c r="J151" s="1713"/>
      <c r="K151" s="1713"/>
      <c r="L151" s="1713"/>
      <c r="M151" s="1713"/>
      <c r="N151" s="1713"/>
      <c r="O151" s="1713"/>
      <c r="P151" s="1713"/>
      <c r="Q151" s="1713"/>
      <c r="R151" s="1713"/>
      <c r="S151" s="1713"/>
      <c r="T151" s="1713"/>
      <c r="U151" s="1713"/>
      <c r="V151" s="1713"/>
      <c r="W151" s="1713"/>
      <c r="X151" s="1713"/>
      <c r="Y151" s="1713"/>
      <c r="Z151" s="1713"/>
    </row>
    <row r="152" spans="1:26" ht="14.5">
      <c r="A152" s="1713"/>
      <c r="B152" s="1714"/>
      <c r="C152" s="1713"/>
      <c r="D152" s="1714"/>
      <c r="E152" s="1713"/>
      <c r="F152" s="1713"/>
      <c r="G152" s="1713"/>
      <c r="H152" s="1713"/>
      <c r="I152" s="1713"/>
      <c r="J152" s="1713"/>
      <c r="K152" s="1713"/>
      <c r="L152" s="1713"/>
      <c r="M152" s="1713"/>
      <c r="N152" s="1713"/>
      <c r="O152" s="1713"/>
      <c r="P152" s="1713"/>
      <c r="Q152" s="1713"/>
      <c r="R152" s="1713"/>
      <c r="S152" s="1713"/>
      <c r="T152" s="1713"/>
      <c r="U152" s="1713"/>
      <c r="V152" s="1713"/>
      <c r="W152" s="1713"/>
      <c r="X152" s="1713"/>
      <c r="Y152" s="1713"/>
      <c r="Z152" s="1713"/>
    </row>
    <row r="153" spans="1:26" ht="14.5">
      <c r="A153" s="1713"/>
      <c r="B153" s="1714"/>
      <c r="C153" s="1713"/>
      <c r="D153" s="1714"/>
      <c r="E153" s="1713"/>
      <c r="F153" s="1713"/>
      <c r="G153" s="1713"/>
      <c r="H153" s="1713"/>
      <c r="I153" s="1713"/>
      <c r="J153" s="1713"/>
      <c r="K153" s="1713"/>
      <c r="L153" s="1713"/>
      <c r="M153" s="1713"/>
      <c r="N153" s="1713"/>
      <c r="O153" s="1713"/>
      <c r="P153" s="1713"/>
      <c r="Q153" s="1713"/>
      <c r="R153" s="1713"/>
      <c r="S153" s="1713"/>
      <c r="T153" s="1713"/>
      <c r="U153" s="1713"/>
      <c r="V153" s="1713"/>
      <c r="W153" s="1713"/>
      <c r="X153" s="1713"/>
      <c r="Y153" s="1713"/>
      <c r="Z153" s="1713"/>
    </row>
    <row r="154" spans="1:26" ht="14.5">
      <c r="A154" s="1713"/>
      <c r="B154" s="1714"/>
      <c r="C154" s="1713"/>
      <c r="D154" s="1714"/>
      <c r="E154" s="1713"/>
      <c r="F154" s="1713"/>
      <c r="G154" s="1713"/>
      <c r="H154" s="1713"/>
      <c r="I154" s="1713"/>
      <c r="J154" s="1713"/>
      <c r="K154" s="1713"/>
      <c r="L154" s="1713"/>
      <c r="M154" s="1713"/>
      <c r="N154" s="1713"/>
      <c r="O154" s="1713"/>
      <c r="P154" s="1713"/>
      <c r="Q154" s="1713"/>
      <c r="R154" s="1713"/>
      <c r="S154" s="1713"/>
      <c r="T154" s="1713"/>
      <c r="U154" s="1713"/>
      <c r="V154" s="1713"/>
      <c r="W154" s="1713"/>
      <c r="X154" s="1713"/>
      <c r="Y154" s="1713"/>
      <c r="Z154" s="1713"/>
    </row>
    <row r="155" spans="1:26" ht="14.5">
      <c r="A155" s="1713"/>
      <c r="B155" s="1714"/>
      <c r="C155" s="1713"/>
      <c r="D155" s="1714"/>
      <c r="E155" s="1713"/>
      <c r="F155" s="1713"/>
      <c r="G155" s="1713"/>
      <c r="H155" s="1713"/>
      <c r="I155" s="1713"/>
      <c r="J155" s="1713"/>
      <c r="K155" s="1713"/>
      <c r="L155" s="1713"/>
      <c r="M155" s="1713"/>
      <c r="N155" s="1713"/>
      <c r="O155" s="1713"/>
      <c r="P155" s="1713"/>
      <c r="Q155" s="1713"/>
      <c r="R155" s="1713"/>
      <c r="S155" s="1713"/>
      <c r="T155" s="1713"/>
      <c r="U155" s="1713"/>
      <c r="V155" s="1713"/>
      <c r="W155" s="1713"/>
      <c r="X155" s="1713"/>
      <c r="Y155" s="1713"/>
      <c r="Z155" s="1713"/>
    </row>
    <row r="156" spans="1:26" ht="14.5">
      <c r="A156" s="1713"/>
      <c r="B156" s="1714"/>
      <c r="C156" s="1713"/>
      <c r="D156" s="1714"/>
      <c r="E156" s="1713"/>
      <c r="F156" s="1713"/>
      <c r="G156" s="1713"/>
      <c r="H156" s="1713"/>
      <c r="I156" s="1713"/>
      <c r="J156" s="1713"/>
      <c r="K156" s="1713"/>
      <c r="L156" s="1713"/>
      <c r="M156" s="1713"/>
      <c r="N156" s="1713"/>
      <c r="O156" s="1713"/>
      <c r="P156" s="1713"/>
      <c r="Q156" s="1713"/>
      <c r="R156" s="1713"/>
      <c r="S156" s="1713"/>
      <c r="T156" s="1713"/>
      <c r="U156" s="1713"/>
      <c r="V156" s="1713"/>
      <c r="W156" s="1713"/>
      <c r="X156" s="1713"/>
      <c r="Y156" s="1713"/>
      <c r="Z156" s="1713"/>
    </row>
    <row r="157" spans="1:26" ht="14.5">
      <c r="A157" s="1713"/>
      <c r="B157" s="1714"/>
      <c r="C157" s="1713"/>
      <c r="D157" s="1714"/>
      <c r="E157" s="1713"/>
      <c r="F157" s="1713"/>
      <c r="G157" s="1713"/>
      <c r="H157" s="1713"/>
      <c r="I157" s="1713"/>
      <c r="J157" s="1713"/>
      <c r="K157" s="1713"/>
      <c r="L157" s="1713"/>
      <c r="M157" s="1713"/>
      <c r="N157" s="1713"/>
      <c r="O157" s="1713"/>
      <c r="P157" s="1713"/>
      <c r="Q157" s="1713"/>
      <c r="R157" s="1713"/>
      <c r="S157" s="1713"/>
      <c r="T157" s="1713"/>
      <c r="U157" s="1713"/>
      <c r="V157" s="1713"/>
      <c r="W157" s="1713"/>
      <c r="X157" s="1713"/>
      <c r="Y157" s="1713"/>
      <c r="Z157" s="1713"/>
    </row>
    <row r="158" spans="1:26" ht="14.5">
      <c r="A158" s="1713"/>
      <c r="B158" s="1714"/>
      <c r="C158" s="1713"/>
      <c r="D158" s="1714"/>
      <c r="E158" s="1713"/>
      <c r="F158" s="1713"/>
      <c r="G158" s="1713"/>
      <c r="H158" s="1713"/>
      <c r="I158" s="1713"/>
      <c r="J158" s="1713"/>
      <c r="K158" s="1713"/>
      <c r="L158" s="1713"/>
      <c r="M158" s="1713"/>
      <c r="N158" s="1713"/>
      <c r="O158" s="1713"/>
      <c r="P158" s="1713"/>
      <c r="Q158" s="1713"/>
      <c r="R158" s="1713"/>
      <c r="S158" s="1713"/>
      <c r="T158" s="1713"/>
      <c r="U158" s="1713"/>
      <c r="V158" s="1713"/>
      <c r="W158" s="1713"/>
      <c r="X158" s="1713"/>
      <c r="Y158" s="1713"/>
      <c r="Z158" s="1713"/>
    </row>
    <row r="159" spans="1:26" ht="14.5">
      <c r="A159" s="1713"/>
      <c r="B159" s="1714"/>
      <c r="C159" s="1713"/>
      <c r="D159" s="1714"/>
      <c r="E159" s="1713"/>
      <c r="F159" s="1713"/>
      <c r="G159" s="1713"/>
      <c r="H159" s="1713"/>
      <c r="I159" s="1713"/>
      <c r="J159" s="1713"/>
      <c r="K159" s="1713"/>
      <c r="L159" s="1713"/>
      <c r="M159" s="1713"/>
      <c r="N159" s="1713"/>
      <c r="O159" s="1713"/>
      <c r="P159" s="1713"/>
      <c r="Q159" s="1713"/>
      <c r="R159" s="1713"/>
      <c r="S159" s="1713"/>
      <c r="T159" s="1713"/>
      <c r="U159" s="1713"/>
      <c r="V159" s="1713"/>
      <c r="W159" s="1713"/>
      <c r="X159" s="1713"/>
      <c r="Y159" s="1713"/>
      <c r="Z159" s="1713"/>
    </row>
    <row r="160" spans="1:26" ht="14.5">
      <c r="A160" s="1713"/>
      <c r="B160" s="1714"/>
      <c r="C160" s="1713"/>
      <c r="D160" s="1714"/>
      <c r="E160" s="1713"/>
      <c r="F160" s="1713"/>
      <c r="G160" s="1713"/>
      <c r="H160" s="1713"/>
      <c r="I160" s="1713"/>
      <c r="J160" s="1713"/>
      <c r="K160" s="1713"/>
      <c r="L160" s="1713"/>
      <c r="M160" s="1713"/>
      <c r="N160" s="1713"/>
      <c r="O160" s="1713"/>
      <c r="P160" s="1713"/>
      <c r="Q160" s="1713"/>
      <c r="R160" s="1713"/>
      <c r="S160" s="1713"/>
      <c r="T160" s="1713"/>
      <c r="U160" s="1713"/>
      <c r="V160" s="1713"/>
      <c r="W160" s="1713"/>
      <c r="X160" s="1713"/>
      <c r="Y160" s="1713"/>
      <c r="Z160" s="1713"/>
    </row>
    <row r="161" spans="1:26" ht="14.5">
      <c r="A161" s="1713"/>
      <c r="B161" s="1714"/>
      <c r="C161" s="1713"/>
      <c r="D161" s="1714"/>
      <c r="E161" s="1713"/>
      <c r="F161" s="1713"/>
      <c r="G161" s="1713"/>
      <c r="H161" s="1713"/>
      <c r="I161" s="1713"/>
      <c r="J161" s="1713"/>
      <c r="K161" s="1713"/>
      <c r="L161" s="1713"/>
      <c r="M161" s="1713"/>
      <c r="N161" s="1713"/>
      <c r="O161" s="1713"/>
      <c r="P161" s="1713"/>
      <c r="Q161" s="1713"/>
      <c r="R161" s="1713"/>
      <c r="S161" s="1713"/>
      <c r="T161" s="1713"/>
      <c r="U161" s="1713"/>
      <c r="V161" s="1713"/>
      <c r="W161" s="1713"/>
      <c r="X161" s="1713"/>
      <c r="Y161" s="1713"/>
      <c r="Z161" s="1713"/>
    </row>
    <row r="162" spans="1:26" ht="14.5">
      <c r="A162" s="1713"/>
      <c r="B162" s="1714"/>
      <c r="C162" s="1713"/>
      <c r="D162" s="1714"/>
      <c r="E162" s="1713"/>
      <c r="F162" s="1713"/>
      <c r="G162" s="1713"/>
      <c r="H162" s="1713"/>
      <c r="I162" s="1713"/>
      <c r="J162" s="1713"/>
      <c r="K162" s="1713"/>
      <c r="L162" s="1713"/>
      <c r="M162" s="1713"/>
      <c r="N162" s="1713"/>
      <c r="O162" s="1713"/>
      <c r="P162" s="1713"/>
      <c r="Q162" s="1713"/>
      <c r="R162" s="1713"/>
      <c r="S162" s="1713"/>
      <c r="T162" s="1713"/>
      <c r="U162" s="1713"/>
      <c r="V162" s="1713"/>
      <c r="W162" s="1713"/>
      <c r="X162" s="1713"/>
      <c r="Y162" s="1713"/>
      <c r="Z162" s="1713"/>
    </row>
    <row r="163" spans="1:26" ht="14.5">
      <c r="A163" s="1713"/>
      <c r="B163" s="1714"/>
      <c r="C163" s="1713"/>
      <c r="D163" s="1714"/>
      <c r="E163" s="1713"/>
      <c r="F163" s="1713"/>
      <c r="G163" s="1713"/>
      <c r="H163" s="1713"/>
      <c r="I163" s="1713"/>
      <c r="J163" s="1713"/>
      <c r="K163" s="1713"/>
      <c r="L163" s="1713"/>
      <c r="M163" s="1713"/>
      <c r="N163" s="1713"/>
      <c r="O163" s="1713"/>
      <c r="P163" s="1713"/>
      <c r="Q163" s="1713"/>
      <c r="R163" s="1713"/>
      <c r="S163" s="1713"/>
      <c r="T163" s="1713"/>
      <c r="U163" s="1713"/>
      <c r="V163" s="1713"/>
      <c r="W163" s="1713"/>
      <c r="X163" s="1713"/>
      <c r="Y163" s="1713"/>
      <c r="Z163" s="1713"/>
    </row>
    <row r="164" spans="1:26" ht="14.5">
      <c r="A164" s="1713"/>
      <c r="B164" s="1714"/>
      <c r="C164" s="1713"/>
      <c r="D164" s="1714"/>
      <c r="E164" s="1713"/>
      <c r="F164" s="1713"/>
      <c r="G164" s="1713"/>
      <c r="H164" s="1713"/>
      <c r="I164" s="1713"/>
      <c r="J164" s="1713"/>
      <c r="K164" s="1713"/>
      <c r="L164" s="1713"/>
      <c r="M164" s="1713"/>
      <c r="N164" s="1713"/>
      <c r="O164" s="1713"/>
      <c r="P164" s="1713"/>
      <c r="Q164" s="1713"/>
      <c r="R164" s="1713"/>
      <c r="S164" s="1713"/>
      <c r="T164" s="1713"/>
      <c r="U164" s="1713"/>
      <c r="V164" s="1713"/>
      <c r="W164" s="1713"/>
      <c r="X164" s="1713"/>
      <c r="Y164" s="1713"/>
      <c r="Z164" s="1713"/>
    </row>
    <row r="165" spans="1:26" ht="14.5">
      <c r="A165" s="1713"/>
      <c r="B165" s="1714"/>
      <c r="C165" s="1713"/>
      <c r="D165" s="1714"/>
      <c r="E165" s="1713"/>
      <c r="F165" s="1713"/>
      <c r="G165" s="1713"/>
      <c r="H165" s="1713"/>
      <c r="I165" s="1713"/>
      <c r="J165" s="1713"/>
      <c r="K165" s="1713"/>
      <c r="L165" s="1713"/>
      <c r="M165" s="1713"/>
      <c r="N165" s="1713"/>
      <c r="O165" s="1713"/>
      <c r="P165" s="1713"/>
      <c r="Q165" s="1713"/>
      <c r="R165" s="1713"/>
      <c r="S165" s="1713"/>
      <c r="T165" s="1713"/>
      <c r="U165" s="1713"/>
      <c r="V165" s="1713"/>
      <c r="W165" s="1713"/>
      <c r="X165" s="1713"/>
      <c r="Y165" s="1713"/>
      <c r="Z165" s="1713"/>
    </row>
    <row r="166" spans="1:26" ht="14.5">
      <c r="A166" s="1713"/>
      <c r="B166" s="1714"/>
      <c r="C166" s="1713"/>
      <c r="D166" s="1714"/>
      <c r="E166" s="1713"/>
      <c r="F166" s="1713"/>
      <c r="G166" s="1713"/>
      <c r="H166" s="1713"/>
      <c r="I166" s="1713"/>
      <c r="J166" s="1713"/>
      <c r="K166" s="1713"/>
      <c r="L166" s="1713"/>
      <c r="M166" s="1713"/>
      <c r="N166" s="1713"/>
      <c r="O166" s="1713"/>
      <c r="P166" s="1713"/>
      <c r="Q166" s="1713"/>
      <c r="R166" s="1713"/>
      <c r="S166" s="1713"/>
      <c r="T166" s="1713"/>
      <c r="U166" s="1713"/>
      <c r="V166" s="1713"/>
      <c r="W166" s="1713"/>
      <c r="X166" s="1713"/>
      <c r="Y166" s="1713"/>
      <c r="Z166" s="1713"/>
    </row>
    <row r="167" spans="1:26" ht="14.5">
      <c r="A167" s="1713"/>
      <c r="B167" s="1714"/>
      <c r="C167" s="1713"/>
      <c r="D167" s="1714"/>
      <c r="E167" s="1713"/>
      <c r="F167" s="1713"/>
      <c r="G167" s="1713"/>
      <c r="H167" s="1713"/>
      <c r="I167" s="1713"/>
      <c r="J167" s="1713"/>
      <c r="K167" s="1713"/>
      <c r="L167" s="1713"/>
      <c r="M167" s="1713"/>
      <c r="N167" s="1713"/>
      <c r="O167" s="1713"/>
      <c r="P167" s="1713"/>
      <c r="Q167" s="1713"/>
      <c r="R167" s="1713"/>
      <c r="S167" s="1713"/>
      <c r="T167" s="1713"/>
      <c r="U167" s="1713"/>
      <c r="V167" s="1713"/>
      <c r="W167" s="1713"/>
      <c r="X167" s="1713"/>
      <c r="Y167" s="1713"/>
      <c r="Z167" s="1713"/>
    </row>
    <row r="168" spans="1:26" ht="14.5">
      <c r="A168" s="1713"/>
      <c r="B168" s="1714"/>
      <c r="C168" s="1713"/>
      <c r="D168" s="1714"/>
      <c r="E168" s="1713"/>
      <c r="F168" s="1713"/>
      <c r="G168" s="1713"/>
      <c r="H168" s="1713"/>
      <c r="I168" s="1713"/>
      <c r="J168" s="1713"/>
      <c r="K168" s="1713"/>
      <c r="L168" s="1713"/>
      <c r="M168" s="1713"/>
      <c r="N168" s="1713"/>
      <c r="O168" s="1713"/>
      <c r="P168" s="1713"/>
      <c r="Q168" s="1713"/>
      <c r="R168" s="1713"/>
      <c r="S168" s="1713"/>
      <c r="T168" s="1713"/>
      <c r="U168" s="1713"/>
      <c r="V168" s="1713"/>
      <c r="W168" s="1713"/>
      <c r="X168" s="1713"/>
      <c r="Y168" s="1713"/>
      <c r="Z168" s="1713"/>
    </row>
    <row r="169" spans="1:26" ht="14.5">
      <c r="A169" s="1713"/>
      <c r="B169" s="1714"/>
      <c r="C169" s="1713"/>
      <c r="D169" s="1714"/>
      <c r="E169" s="1713"/>
      <c r="F169" s="1713"/>
      <c r="G169" s="1713"/>
      <c r="H169" s="1713"/>
      <c r="I169" s="1713"/>
      <c r="J169" s="1713"/>
      <c r="K169" s="1713"/>
      <c r="L169" s="1713"/>
      <c r="M169" s="1713"/>
      <c r="N169" s="1713"/>
      <c r="O169" s="1713"/>
      <c r="P169" s="1713"/>
      <c r="Q169" s="1713"/>
      <c r="R169" s="1713"/>
      <c r="S169" s="1713"/>
      <c r="T169" s="1713"/>
      <c r="U169" s="1713"/>
      <c r="V169" s="1713"/>
      <c r="W169" s="1713"/>
      <c r="X169" s="1713"/>
      <c r="Y169" s="1713"/>
      <c r="Z169" s="1713"/>
    </row>
    <row r="170" spans="1:26" ht="14.5">
      <c r="A170" s="1713"/>
      <c r="B170" s="1714"/>
      <c r="C170" s="1713"/>
      <c r="D170" s="1714"/>
      <c r="E170" s="1713"/>
      <c r="F170" s="1713"/>
      <c r="G170" s="1713"/>
      <c r="H170" s="1713"/>
      <c r="I170" s="1713"/>
      <c r="J170" s="1713"/>
      <c r="K170" s="1713"/>
      <c r="L170" s="1713"/>
      <c r="M170" s="1713"/>
      <c r="N170" s="1713"/>
      <c r="O170" s="1713"/>
      <c r="P170" s="1713"/>
      <c r="Q170" s="1713"/>
      <c r="R170" s="1713"/>
      <c r="S170" s="1713"/>
      <c r="T170" s="1713"/>
      <c r="U170" s="1713"/>
      <c r="V170" s="1713"/>
      <c r="W170" s="1713"/>
      <c r="X170" s="1713"/>
      <c r="Y170" s="1713"/>
      <c r="Z170" s="1713"/>
    </row>
    <row r="171" spans="1:26" ht="14.5">
      <c r="A171" s="1713"/>
      <c r="B171" s="1714"/>
      <c r="C171" s="1713"/>
      <c r="D171" s="1714"/>
      <c r="E171" s="1713"/>
      <c r="F171" s="1713"/>
      <c r="G171" s="1713"/>
      <c r="H171" s="1713"/>
      <c r="I171" s="1713"/>
      <c r="J171" s="1713"/>
      <c r="K171" s="1713"/>
      <c r="L171" s="1713"/>
      <c r="M171" s="1713"/>
      <c r="N171" s="1713"/>
      <c r="O171" s="1713"/>
      <c r="P171" s="1713"/>
      <c r="Q171" s="1713"/>
      <c r="R171" s="1713"/>
      <c r="S171" s="1713"/>
      <c r="T171" s="1713"/>
      <c r="U171" s="1713"/>
      <c r="V171" s="1713"/>
      <c r="W171" s="1713"/>
      <c r="X171" s="1713"/>
      <c r="Y171" s="1713"/>
      <c r="Z171" s="1713"/>
    </row>
    <row r="172" spans="1:26" ht="14.5">
      <c r="A172" s="1713"/>
      <c r="B172" s="1714"/>
      <c r="C172" s="1713"/>
      <c r="D172" s="1714"/>
      <c r="E172" s="1713"/>
      <c r="F172" s="1713"/>
      <c r="G172" s="1713"/>
      <c r="H172" s="1713"/>
      <c r="I172" s="1713"/>
      <c r="J172" s="1713"/>
      <c r="K172" s="1713"/>
      <c r="L172" s="1713"/>
      <c r="M172" s="1713"/>
      <c r="N172" s="1713"/>
      <c r="O172" s="1713"/>
      <c r="P172" s="1713"/>
      <c r="Q172" s="1713"/>
      <c r="R172" s="1713"/>
      <c r="S172" s="1713"/>
      <c r="T172" s="1713"/>
      <c r="U172" s="1713"/>
      <c r="V172" s="1713"/>
      <c r="W172" s="1713"/>
      <c r="X172" s="1713"/>
      <c r="Y172" s="1713"/>
      <c r="Z172" s="1713"/>
    </row>
    <row r="173" spans="1:26" ht="14.5">
      <c r="A173" s="1713"/>
      <c r="B173" s="1714"/>
      <c r="C173" s="1713"/>
      <c r="D173" s="1714"/>
      <c r="E173" s="1713"/>
      <c r="F173" s="1713"/>
      <c r="G173" s="1713"/>
      <c r="H173" s="1713"/>
      <c r="I173" s="1713"/>
      <c r="J173" s="1713"/>
      <c r="K173" s="1713"/>
      <c r="L173" s="1713"/>
      <c r="M173" s="1713"/>
      <c r="N173" s="1713"/>
      <c r="O173" s="1713"/>
      <c r="P173" s="1713"/>
      <c r="Q173" s="1713"/>
      <c r="R173" s="1713"/>
      <c r="S173" s="1713"/>
      <c r="T173" s="1713"/>
      <c r="U173" s="1713"/>
      <c r="V173" s="1713"/>
      <c r="W173" s="1713"/>
      <c r="X173" s="1713"/>
      <c r="Y173" s="1713"/>
      <c r="Z173" s="1713"/>
    </row>
    <row r="174" spans="1:26" ht="14.5">
      <c r="A174" s="1713"/>
      <c r="B174" s="1714"/>
      <c r="C174" s="1713"/>
      <c r="D174" s="1714"/>
      <c r="E174" s="1713"/>
      <c r="F174" s="1713"/>
      <c r="G174" s="1713"/>
      <c r="H174" s="1713"/>
      <c r="I174" s="1713"/>
      <c r="J174" s="1713"/>
      <c r="K174" s="1713"/>
      <c r="L174" s="1713"/>
      <c r="M174" s="1713"/>
      <c r="N174" s="1713"/>
      <c r="O174" s="1713"/>
      <c r="P174" s="1713"/>
      <c r="Q174" s="1713"/>
      <c r="R174" s="1713"/>
      <c r="S174" s="1713"/>
      <c r="T174" s="1713"/>
      <c r="U174" s="1713"/>
      <c r="V174" s="1713"/>
      <c r="W174" s="1713"/>
      <c r="X174" s="1713"/>
      <c r="Y174" s="1713"/>
      <c r="Z174" s="1713"/>
    </row>
    <row r="175" spans="1:26" ht="14.5">
      <c r="A175" s="1713"/>
      <c r="B175" s="1714"/>
      <c r="C175" s="1713"/>
      <c r="D175" s="1714"/>
      <c r="E175" s="1713"/>
      <c r="F175" s="1713"/>
      <c r="G175" s="1713"/>
      <c r="H175" s="1713"/>
      <c r="I175" s="1713"/>
      <c r="J175" s="1713"/>
      <c r="K175" s="1713"/>
      <c r="L175" s="1713"/>
      <c r="M175" s="1713"/>
      <c r="N175" s="1713"/>
      <c r="O175" s="1713"/>
      <c r="P175" s="1713"/>
      <c r="Q175" s="1713"/>
      <c r="R175" s="1713"/>
      <c r="S175" s="1713"/>
      <c r="T175" s="1713"/>
      <c r="U175" s="1713"/>
      <c r="V175" s="1713"/>
      <c r="W175" s="1713"/>
      <c r="X175" s="1713"/>
      <c r="Y175" s="1713"/>
      <c r="Z175" s="1713"/>
    </row>
    <row r="176" spans="1:26" ht="14.5">
      <c r="A176" s="1713"/>
      <c r="B176" s="1714"/>
      <c r="C176" s="1713"/>
      <c r="D176" s="1714"/>
      <c r="E176" s="1713"/>
      <c r="F176" s="1713"/>
      <c r="G176" s="1713"/>
      <c r="H176" s="1713"/>
      <c r="I176" s="1713"/>
      <c r="J176" s="1713"/>
      <c r="K176" s="1713"/>
      <c r="L176" s="1713"/>
      <c r="M176" s="1713"/>
      <c r="N176" s="1713"/>
      <c r="O176" s="1713"/>
      <c r="P176" s="1713"/>
      <c r="Q176" s="1713"/>
      <c r="R176" s="1713"/>
      <c r="S176" s="1713"/>
      <c r="T176" s="1713"/>
      <c r="U176" s="1713"/>
      <c r="V176" s="1713"/>
      <c r="W176" s="1713"/>
      <c r="X176" s="1713"/>
      <c r="Y176" s="1713"/>
      <c r="Z176" s="1713"/>
    </row>
    <row r="177" spans="1:26" ht="14.5">
      <c r="A177" s="1713"/>
      <c r="B177" s="1714"/>
      <c r="C177" s="1713"/>
      <c r="D177" s="1714"/>
      <c r="E177" s="1713"/>
      <c r="F177" s="1713"/>
      <c r="G177" s="1713"/>
      <c r="H177" s="1713"/>
      <c r="I177" s="1713"/>
      <c r="J177" s="1713"/>
      <c r="K177" s="1713"/>
      <c r="L177" s="1713"/>
      <c r="M177" s="1713"/>
      <c r="N177" s="1713"/>
      <c r="O177" s="1713"/>
      <c r="P177" s="1713"/>
      <c r="Q177" s="1713"/>
      <c r="R177" s="1713"/>
      <c r="S177" s="1713"/>
      <c r="T177" s="1713"/>
      <c r="U177" s="1713"/>
      <c r="V177" s="1713"/>
      <c r="W177" s="1713"/>
      <c r="X177" s="1713"/>
      <c r="Y177" s="1713"/>
      <c r="Z177" s="1713"/>
    </row>
    <row r="178" spans="1:26" ht="14.5">
      <c r="A178" s="1713"/>
      <c r="B178" s="1714"/>
      <c r="C178" s="1713"/>
      <c r="D178" s="1714"/>
      <c r="E178" s="1713"/>
      <c r="F178" s="1713"/>
      <c r="G178" s="1713"/>
      <c r="H178" s="1713"/>
      <c r="I178" s="1713"/>
      <c r="J178" s="1713"/>
      <c r="K178" s="1713"/>
      <c r="L178" s="1713"/>
      <c r="M178" s="1713"/>
      <c r="N178" s="1713"/>
      <c r="O178" s="1713"/>
      <c r="P178" s="1713"/>
      <c r="Q178" s="1713"/>
      <c r="R178" s="1713"/>
      <c r="S178" s="1713"/>
      <c r="T178" s="1713"/>
      <c r="U178" s="1713"/>
      <c r="V178" s="1713"/>
      <c r="W178" s="1713"/>
      <c r="X178" s="1713"/>
      <c r="Y178" s="1713"/>
      <c r="Z178" s="1713"/>
    </row>
    <row r="179" spans="1:26" ht="14.5">
      <c r="A179" s="1713"/>
      <c r="B179" s="1714"/>
      <c r="C179" s="1713"/>
      <c r="D179" s="1714"/>
      <c r="E179" s="1713"/>
      <c r="F179" s="1713"/>
      <c r="G179" s="1713"/>
      <c r="H179" s="1713"/>
      <c r="I179" s="1713"/>
      <c r="J179" s="1713"/>
      <c r="K179" s="1713"/>
      <c r="L179" s="1713"/>
      <c r="M179" s="1713"/>
      <c r="N179" s="1713"/>
      <c r="O179" s="1713"/>
      <c r="P179" s="1713"/>
      <c r="Q179" s="1713"/>
      <c r="R179" s="1713"/>
      <c r="S179" s="1713"/>
      <c r="T179" s="1713"/>
      <c r="U179" s="1713"/>
      <c r="V179" s="1713"/>
      <c r="W179" s="1713"/>
      <c r="X179" s="1713"/>
      <c r="Y179" s="1713"/>
      <c r="Z179" s="1713"/>
    </row>
    <row r="180" spans="1:26" ht="14.5">
      <c r="A180" s="1713"/>
      <c r="B180" s="1714"/>
      <c r="C180" s="1713"/>
      <c r="D180" s="1714"/>
      <c r="E180" s="1713"/>
      <c r="F180" s="1713"/>
      <c r="G180" s="1713"/>
      <c r="H180" s="1713"/>
      <c r="I180" s="1713"/>
      <c r="J180" s="1713"/>
      <c r="K180" s="1713"/>
      <c r="L180" s="1713"/>
      <c r="M180" s="1713"/>
      <c r="N180" s="1713"/>
      <c r="O180" s="1713"/>
      <c r="P180" s="1713"/>
      <c r="Q180" s="1713"/>
      <c r="R180" s="1713"/>
      <c r="S180" s="1713"/>
      <c r="T180" s="1713"/>
      <c r="U180" s="1713"/>
      <c r="V180" s="1713"/>
      <c r="W180" s="1713"/>
      <c r="X180" s="1713"/>
      <c r="Y180" s="1713"/>
      <c r="Z180" s="1713"/>
    </row>
    <row r="181" spans="1:26" ht="14.5">
      <c r="A181" s="1713"/>
      <c r="B181" s="1714"/>
      <c r="C181" s="1713"/>
      <c r="D181" s="1714"/>
      <c r="E181" s="1713"/>
      <c r="F181" s="1713"/>
      <c r="G181" s="1713"/>
      <c r="H181" s="1713"/>
      <c r="I181" s="1713"/>
      <c r="J181" s="1713"/>
      <c r="K181" s="1713"/>
      <c r="L181" s="1713"/>
      <c r="M181" s="1713"/>
      <c r="N181" s="1713"/>
      <c r="O181" s="1713"/>
      <c r="P181" s="1713"/>
      <c r="Q181" s="1713"/>
      <c r="R181" s="1713"/>
      <c r="S181" s="1713"/>
      <c r="T181" s="1713"/>
      <c r="U181" s="1713"/>
      <c r="V181" s="1713"/>
      <c r="W181" s="1713"/>
      <c r="X181" s="1713"/>
      <c r="Y181" s="1713"/>
      <c r="Z181" s="1713"/>
    </row>
    <row r="182" spans="1:26" ht="14.5">
      <c r="A182" s="1713"/>
      <c r="B182" s="1714"/>
      <c r="C182" s="1713"/>
      <c r="D182" s="1714"/>
      <c r="E182" s="1713"/>
      <c r="F182" s="1713"/>
      <c r="G182" s="1713"/>
      <c r="H182" s="1713"/>
      <c r="I182" s="1713"/>
      <c r="J182" s="1713"/>
      <c r="K182" s="1713"/>
      <c r="L182" s="1713"/>
      <c r="M182" s="1713"/>
      <c r="N182" s="1713"/>
      <c r="O182" s="1713"/>
      <c r="P182" s="1713"/>
      <c r="Q182" s="1713"/>
      <c r="R182" s="1713"/>
      <c r="S182" s="1713"/>
      <c r="T182" s="1713"/>
      <c r="U182" s="1713"/>
      <c r="V182" s="1713"/>
      <c r="W182" s="1713"/>
      <c r="X182" s="1713"/>
      <c r="Y182" s="1713"/>
      <c r="Z182" s="1713"/>
    </row>
    <row r="183" spans="1:26" ht="14.5">
      <c r="A183" s="1713"/>
      <c r="B183" s="1714"/>
      <c r="C183" s="1713"/>
      <c r="D183" s="1714"/>
      <c r="E183" s="1713"/>
      <c r="F183" s="1713"/>
      <c r="G183" s="1713"/>
      <c r="H183" s="1713"/>
      <c r="I183" s="1713"/>
      <c r="J183" s="1713"/>
      <c r="K183" s="1713"/>
      <c r="L183" s="1713"/>
      <c r="M183" s="1713"/>
      <c r="N183" s="1713"/>
      <c r="O183" s="1713"/>
      <c r="P183" s="1713"/>
      <c r="Q183" s="1713"/>
      <c r="R183" s="1713"/>
      <c r="S183" s="1713"/>
      <c r="T183" s="1713"/>
      <c r="U183" s="1713"/>
      <c r="V183" s="1713"/>
      <c r="W183" s="1713"/>
      <c r="X183" s="1713"/>
      <c r="Y183" s="1713"/>
      <c r="Z183" s="1713"/>
    </row>
    <row r="184" spans="1:26" ht="14.5">
      <c r="A184" s="1713"/>
      <c r="B184" s="1714"/>
      <c r="C184" s="1713"/>
      <c r="D184" s="1714"/>
      <c r="E184" s="1713"/>
      <c r="F184" s="1713"/>
      <c r="G184" s="1713"/>
      <c r="H184" s="1713"/>
      <c r="I184" s="1713"/>
      <c r="J184" s="1713"/>
      <c r="K184" s="1713"/>
      <c r="L184" s="1713"/>
      <c r="M184" s="1713"/>
      <c r="N184" s="1713"/>
      <c r="O184" s="1713"/>
      <c r="P184" s="1713"/>
      <c r="Q184" s="1713"/>
      <c r="R184" s="1713"/>
      <c r="S184" s="1713"/>
      <c r="T184" s="1713"/>
      <c r="U184" s="1713"/>
      <c r="V184" s="1713"/>
      <c r="W184" s="1713"/>
      <c r="X184" s="1713"/>
      <c r="Y184" s="1713"/>
      <c r="Z184" s="1713"/>
    </row>
    <row r="185" spans="1:26" ht="14.5">
      <c r="A185" s="1713"/>
      <c r="B185" s="1714"/>
      <c r="C185" s="1713"/>
      <c r="D185" s="1714"/>
      <c r="E185" s="1713"/>
      <c r="F185" s="1713"/>
      <c r="G185" s="1713"/>
      <c r="H185" s="1713"/>
      <c r="I185" s="1713"/>
      <c r="J185" s="1713"/>
      <c r="K185" s="1713"/>
      <c r="L185" s="1713"/>
      <c r="M185" s="1713"/>
      <c r="N185" s="1713"/>
      <c r="O185" s="1713"/>
      <c r="P185" s="1713"/>
      <c r="Q185" s="1713"/>
      <c r="R185" s="1713"/>
      <c r="S185" s="1713"/>
      <c r="T185" s="1713"/>
      <c r="U185" s="1713"/>
      <c r="V185" s="1713"/>
      <c r="W185" s="1713"/>
      <c r="X185" s="1713"/>
      <c r="Y185" s="1713"/>
      <c r="Z185" s="1713"/>
    </row>
    <row r="186" spans="1:26" ht="14.5">
      <c r="A186" s="1713"/>
      <c r="B186" s="1714"/>
      <c r="C186" s="1713"/>
      <c r="D186" s="1714"/>
      <c r="E186" s="1713"/>
      <c r="F186" s="1713"/>
      <c r="G186" s="1713"/>
      <c r="H186" s="1713"/>
      <c r="I186" s="1713"/>
      <c r="J186" s="1713"/>
      <c r="K186" s="1713"/>
      <c r="L186" s="1713"/>
      <c r="M186" s="1713"/>
      <c r="N186" s="1713"/>
      <c r="O186" s="1713"/>
      <c r="P186" s="1713"/>
      <c r="Q186" s="1713"/>
      <c r="R186" s="1713"/>
      <c r="S186" s="1713"/>
      <c r="T186" s="1713"/>
      <c r="U186" s="1713"/>
      <c r="V186" s="1713"/>
      <c r="W186" s="1713"/>
      <c r="X186" s="1713"/>
      <c r="Y186" s="1713"/>
      <c r="Z186" s="1713"/>
    </row>
    <row r="187" spans="1:26" ht="14.5">
      <c r="A187" s="1713"/>
      <c r="B187" s="1714"/>
      <c r="C187" s="1713"/>
      <c r="D187" s="1714"/>
      <c r="E187" s="1713"/>
      <c r="F187" s="1713"/>
      <c r="G187" s="1713"/>
      <c r="H187" s="1713"/>
      <c r="I187" s="1713"/>
      <c r="J187" s="1713"/>
      <c r="K187" s="1713"/>
      <c r="L187" s="1713"/>
      <c r="M187" s="1713"/>
      <c r="N187" s="1713"/>
      <c r="O187" s="1713"/>
      <c r="P187" s="1713"/>
      <c r="Q187" s="1713"/>
      <c r="R187" s="1713"/>
      <c r="S187" s="1713"/>
      <c r="T187" s="1713"/>
      <c r="U187" s="1713"/>
      <c r="V187" s="1713"/>
      <c r="W187" s="1713"/>
      <c r="X187" s="1713"/>
      <c r="Y187" s="1713"/>
      <c r="Z187" s="1713"/>
    </row>
    <row r="188" spans="1:26" ht="14.5">
      <c r="A188" s="1713"/>
      <c r="B188" s="1714"/>
      <c r="C188" s="1713"/>
      <c r="D188" s="1714"/>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row>
    <row r="189" spans="1:26" ht="14.5">
      <c r="A189" s="1713"/>
      <c r="B189" s="1714"/>
      <c r="C189" s="1713"/>
      <c r="D189" s="1714"/>
      <c r="E189" s="1713"/>
      <c r="F189" s="1713"/>
      <c r="G189" s="1713"/>
      <c r="H189" s="1713"/>
      <c r="I189" s="1713"/>
      <c r="J189" s="1713"/>
      <c r="K189" s="1713"/>
      <c r="L189" s="1713"/>
      <c r="M189" s="1713"/>
      <c r="N189" s="1713"/>
      <c r="O189" s="1713"/>
      <c r="P189" s="1713"/>
      <c r="Q189" s="1713"/>
      <c r="R189" s="1713"/>
      <c r="S189" s="1713"/>
      <c r="T189" s="1713"/>
      <c r="U189" s="1713"/>
      <c r="V189" s="1713"/>
      <c r="W189" s="1713"/>
      <c r="X189" s="1713"/>
      <c r="Y189" s="1713"/>
      <c r="Z189" s="1713"/>
    </row>
    <row r="190" spans="1:26" ht="14.5">
      <c r="A190" s="1713"/>
      <c r="B190" s="1714"/>
      <c r="C190" s="1713"/>
      <c r="D190" s="1714"/>
      <c r="E190" s="1713"/>
      <c r="F190" s="1713"/>
      <c r="G190" s="1713"/>
      <c r="H190" s="1713"/>
      <c r="I190" s="1713"/>
      <c r="J190" s="1713"/>
      <c r="K190" s="1713"/>
      <c r="L190" s="1713"/>
      <c r="M190" s="1713"/>
      <c r="N190" s="1713"/>
      <c r="O190" s="1713"/>
      <c r="P190" s="1713"/>
      <c r="Q190" s="1713"/>
      <c r="R190" s="1713"/>
      <c r="S190" s="1713"/>
      <c r="T190" s="1713"/>
      <c r="U190" s="1713"/>
      <c r="V190" s="1713"/>
      <c r="W190" s="1713"/>
      <c r="X190" s="1713"/>
      <c r="Y190" s="1713"/>
      <c r="Z190" s="1713"/>
    </row>
    <row r="191" spans="1:26" ht="14.5">
      <c r="A191" s="1713"/>
      <c r="B191" s="1714"/>
      <c r="C191" s="1713"/>
      <c r="D191" s="1714"/>
      <c r="E191" s="1713"/>
      <c r="F191" s="1713"/>
      <c r="G191" s="1713"/>
      <c r="H191" s="1713"/>
      <c r="I191" s="1713"/>
      <c r="J191" s="1713"/>
      <c r="K191" s="1713"/>
      <c r="L191" s="1713"/>
      <c r="M191" s="1713"/>
      <c r="N191" s="1713"/>
      <c r="O191" s="1713"/>
      <c r="P191" s="1713"/>
      <c r="Q191" s="1713"/>
      <c r="R191" s="1713"/>
      <c r="S191" s="1713"/>
      <c r="T191" s="1713"/>
      <c r="U191" s="1713"/>
      <c r="V191" s="1713"/>
      <c r="W191" s="1713"/>
      <c r="X191" s="1713"/>
      <c r="Y191" s="1713"/>
      <c r="Z191" s="1713"/>
    </row>
    <row r="192" spans="1:26" ht="14.5">
      <c r="A192" s="1713"/>
      <c r="B192" s="1714"/>
      <c r="C192" s="1713"/>
      <c r="D192" s="1714"/>
      <c r="E192" s="1713"/>
      <c r="F192" s="1713"/>
      <c r="G192" s="1713"/>
      <c r="H192" s="1713"/>
      <c r="I192" s="1713"/>
      <c r="J192" s="1713"/>
      <c r="K192" s="1713"/>
      <c r="L192" s="1713"/>
      <c r="M192" s="1713"/>
      <c r="N192" s="1713"/>
      <c r="O192" s="1713"/>
      <c r="P192" s="1713"/>
      <c r="Q192" s="1713"/>
      <c r="R192" s="1713"/>
      <c r="S192" s="1713"/>
      <c r="T192" s="1713"/>
      <c r="U192" s="1713"/>
      <c r="V192" s="1713"/>
      <c r="W192" s="1713"/>
      <c r="X192" s="1713"/>
      <c r="Y192" s="1713"/>
      <c r="Z192" s="1713"/>
    </row>
    <row r="193" spans="1:26" ht="14.5">
      <c r="A193" s="1713"/>
      <c r="B193" s="1714"/>
      <c r="C193" s="1713"/>
      <c r="D193" s="1714"/>
      <c r="E193" s="1713"/>
      <c r="F193" s="1713"/>
      <c r="G193" s="1713"/>
      <c r="H193" s="1713"/>
      <c r="I193" s="1713"/>
      <c r="J193" s="1713"/>
      <c r="K193" s="1713"/>
      <c r="L193" s="1713"/>
      <c r="M193" s="1713"/>
      <c r="N193" s="1713"/>
      <c r="O193" s="1713"/>
      <c r="P193" s="1713"/>
      <c r="Q193" s="1713"/>
      <c r="R193" s="1713"/>
      <c r="S193" s="1713"/>
      <c r="T193" s="1713"/>
      <c r="U193" s="1713"/>
      <c r="V193" s="1713"/>
      <c r="W193" s="1713"/>
      <c r="X193" s="1713"/>
      <c r="Y193" s="1713"/>
      <c r="Z193" s="1713"/>
    </row>
    <row r="194" spans="1:26" ht="14.5">
      <c r="A194" s="1713"/>
      <c r="B194" s="1714"/>
      <c r="C194" s="1713"/>
      <c r="D194" s="1714"/>
      <c r="E194" s="1713"/>
      <c r="F194" s="1713"/>
      <c r="G194" s="1713"/>
      <c r="H194" s="1713"/>
      <c r="I194" s="1713"/>
      <c r="J194" s="1713"/>
      <c r="K194" s="1713"/>
      <c r="L194" s="1713"/>
      <c r="M194" s="1713"/>
      <c r="N194" s="1713"/>
      <c r="O194" s="1713"/>
      <c r="P194" s="1713"/>
      <c r="Q194" s="1713"/>
      <c r="R194" s="1713"/>
      <c r="S194" s="1713"/>
      <c r="T194" s="1713"/>
      <c r="U194" s="1713"/>
      <c r="V194" s="1713"/>
      <c r="W194" s="1713"/>
      <c r="X194" s="1713"/>
      <c r="Y194" s="1713"/>
      <c r="Z194" s="1713"/>
    </row>
    <row r="195" spans="1:26" ht="14.5">
      <c r="A195" s="1713"/>
      <c r="B195" s="1714"/>
      <c r="C195" s="1713"/>
      <c r="D195" s="1714"/>
      <c r="E195" s="1713"/>
      <c r="F195" s="1713"/>
      <c r="G195" s="1713"/>
      <c r="H195" s="1713"/>
      <c r="I195" s="1713"/>
      <c r="J195" s="1713"/>
      <c r="K195" s="1713"/>
      <c r="L195" s="1713"/>
      <c r="M195" s="1713"/>
      <c r="N195" s="1713"/>
      <c r="O195" s="1713"/>
      <c r="P195" s="1713"/>
      <c r="Q195" s="1713"/>
      <c r="R195" s="1713"/>
      <c r="S195" s="1713"/>
      <c r="T195" s="1713"/>
      <c r="U195" s="1713"/>
      <c r="V195" s="1713"/>
      <c r="W195" s="1713"/>
      <c r="X195" s="1713"/>
      <c r="Y195" s="1713"/>
      <c r="Z195" s="1713"/>
    </row>
    <row r="196" spans="1:26" ht="14.5">
      <c r="A196" s="1713"/>
      <c r="B196" s="1714"/>
      <c r="C196" s="1713"/>
      <c r="D196" s="1714"/>
      <c r="E196" s="1713"/>
      <c r="F196" s="1713"/>
      <c r="G196" s="1713"/>
      <c r="H196" s="1713"/>
      <c r="I196" s="1713"/>
      <c r="J196" s="1713"/>
      <c r="K196" s="1713"/>
      <c r="L196" s="1713"/>
      <c r="M196" s="1713"/>
      <c r="N196" s="1713"/>
      <c r="O196" s="1713"/>
      <c r="P196" s="1713"/>
      <c r="Q196" s="1713"/>
      <c r="R196" s="1713"/>
      <c r="S196" s="1713"/>
      <c r="T196" s="1713"/>
      <c r="U196" s="1713"/>
      <c r="V196" s="1713"/>
      <c r="W196" s="1713"/>
      <c r="X196" s="1713"/>
      <c r="Y196" s="1713"/>
      <c r="Z196" s="1713"/>
    </row>
    <row r="197" spans="1:26" ht="14.5">
      <c r="A197" s="1713"/>
      <c r="B197" s="1714"/>
      <c r="C197" s="1713"/>
      <c r="D197" s="1714"/>
      <c r="E197" s="1713"/>
      <c r="F197" s="1713"/>
      <c r="G197" s="1713"/>
      <c r="H197" s="1713"/>
      <c r="I197" s="1713"/>
      <c r="J197" s="1713"/>
      <c r="K197" s="1713"/>
      <c r="L197" s="1713"/>
      <c r="M197" s="1713"/>
      <c r="N197" s="1713"/>
      <c r="O197" s="1713"/>
      <c r="P197" s="1713"/>
      <c r="Q197" s="1713"/>
      <c r="R197" s="1713"/>
      <c r="S197" s="1713"/>
      <c r="T197" s="1713"/>
      <c r="U197" s="1713"/>
      <c r="V197" s="1713"/>
      <c r="W197" s="1713"/>
      <c r="X197" s="1713"/>
      <c r="Y197" s="1713"/>
      <c r="Z197" s="1713"/>
    </row>
    <row r="198" spans="1:26" ht="14.5">
      <c r="A198" s="1713"/>
      <c r="B198" s="1714"/>
      <c r="C198" s="1713"/>
      <c r="D198" s="1714"/>
      <c r="E198" s="1713"/>
      <c r="F198" s="1713"/>
      <c r="G198" s="1713"/>
      <c r="H198" s="1713"/>
      <c r="I198" s="1713"/>
      <c r="J198" s="1713"/>
      <c r="K198" s="1713"/>
      <c r="L198" s="1713"/>
      <c r="M198" s="1713"/>
      <c r="N198" s="1713"/>
      <c r="O198" s="1713"/>
      <c r="P198" s="1713"/>
      <c r="Q198" s="1713"/>
      <c r="R198" s="1713"/>
      <c r="S198" s="1713"/>
      <c r="T198" s="1713"/>
      <c r="U198" s="1713"/>
      <c r="V198" s="1713"/>
      <c r="W198" s="1713"/>
      <c r="X198" s="1713"/>
      <c r="Y198" s="1713"/>
      <c r="Z198" s="1713"/>
    </row>
    <row r="199" spans="1:26" ht="14.5">
      <c r="A199" s="1713"/>
      <c r="B199" s="1714"/>
      <c r="C199" s="1713"/>
      <c r="D199" s="1714"/>
      <c r="E199" s="1713"/>
      <c r="F199" s="1713"/>
      <c r="G199" s="1713"/>
      <c r="H199" s="1713"/>
      <c r="I199" s="1713"/>
      <c r="J199" s="1713"/>
      <c r="K199" s="1713"/>
      <c r="L199" s="1713"/>
      <c r="M199" s="1713"/>
      <c r="N199" s="1713"/>
      <c r="O199" s="1713"/>
      <c r="P199" s="1713"/>
      <c r="Q199" s="1713"/>
      <c r="R199" s="1713"/>
      <c r="S199" s="1713"/>
      <c r="T199" s="1713"/>
      <c r="U199" s="1713"/>
      <c r="V199" s="1713"/>
      <c r="W199" s="1713"/>
      <c r="X199" s="1713"/>
      <c r="Y199" s="1713"/>
      <c r="Z199" s="1713"/>
    </row>
    <row r="200" spans="1:26" ht="14.5">
      <c r="A200" s="1713"/>
      <c r="B200" s="1714"/>
      <c r="C200" s="1713"/>
      <c r="D200" s="1714"/>
      <c r="E200" s="1713"/>
      <c r="F200" s="1713"/>
      <c r="G200" s="1713"/>
      <c r="H200" s="1713"/>
      <c r="I200" s="1713"/>
      <c r="J200" s="1713"/>
      <c r="K200" s="1713"/>
      <c r="L200" s="1713"/>
      <c r="M200" s="1713"/>
      <c r="N200" s="1713"/>
      <c r="O200" s="1713"/>
      <c r="P200" s="1713"/>
      <c r="Q200" s="1713"/>
      <c r="R200" s="1713"/>
      <c r="S200" s="1713"/>
      <c r="T200" s="1713"/>
      <c r="U200" s="1713"/>
      <c r="V200" s="1713"/>
      <c r="W200" s="1713"/>
      <c r="X200" s="1713"/>
      <c r="Y200" s="1713"/>
      <c r="Z200" s="1713"/>
    </row>
    <row r="201" spans="1:26" ht="14.5">
      <c r="A201" s="1713"/>
      <c r="B201" s="1714"/>
      <c r="C201" s="1713"/>
      <c r="D201" s="1714"/>
      <c r="E201" s="1713"/>
      <c r="F201" s="1713"/>
      <c r="G201" s="1713"/>
      <c r="H201" s="1713"/>
      <c r="I201" s="1713"/>
      <c r="J201" s="1713"/>
      <c r="K201" s="1713"/>
      <c r="L201" s="1713"/>
      <c r="M201" s="1713"/>
      <c r="N201" s="1713"/>
      <c r="O201" s="1713"/>
      <c r="P201" s="1713"/>
      <c r="Q201" s="1713"/>
      <c r="R201" s="1713"/>
      <c r="S201" s="1713"/>
      <c r="T201" s="1713"/>
      <c r="U201" s="1713"/>
      <c r="V201" s="1713"/>
      <c r="W201" s="1713"/>
      <c r="X201" s="1713"/>
      <c r="Y201" s="1713"/>
      <c r="Z201" s="1713"/>
    </row>
    <row r="202" spans="1:26" ht="14.5">
      <c r="A202" s="1713"/>
      <c r="B202" s="1714"/>
      <c r="C202" s="1713"/>
      <c r="D202" s="1714"/>
      <c r="E202" s="1713"/>
      <c r="F202" s="1713"/>
      <c r="G202" s="1713"/>
      <c r="H202" s="1713"/>
      <c r="I202" s="1713"/>
      <c r="J202" s="1713"/>
      <c r="K202" s="1713"/>
      <c r="L202" s="1713"/>
      <c r="M202" s="1713"/>
      <c r="N202" s="1713"/>
      <c r="O202" s="1713"/>
      <c r="P202" s="1713"/>
      <c r="Q202" s="1713"/>
      <c r="R202" s="1713"/>
      <c r="S202" s="1713"/>
      <c r="T202" s="1713"/>
      <c r="U202" s="1713"/>
      <c r="V202" s="1713"/>
      <c r="W202" s="1713"/>
      <c r="X202" s="1713"/>
      <c r="Y202" s="1713"/>
      <c r="Z202" s="1713"/>
    </row>
    <row r="203" spans="1:26" ht="14.5">
      <c r="A203" s="1713"/>
      <c r="B203" s="1714"/>
      <c r="C203" s="1713"/>
      <c r="D203" s="1714"/>
      <c r="E203" s="1713"/>
      <c r="F203" s="1713"/>
      <c r="G203" s="1713"/>
      <c r="H203" s="1713"/>
      <c r="I203" s="1713"/>
      <c r="J203" s="1713"/>
      <c r="K203" s="1713"/>
      <c r="L203" s="1713"/>
      <c r="M203" s="1713"/>
      <c r="N203" s="1713"/>
      <c r="O203" s="1713"/>
      <c r="P203" s="1713"/>
      <c r="Q203" s="1713"/>
      <c r="R203" s="1713"/>
      <c r="S203" s="1713"/>
      <c r="T203" s="1713"/>
      <c r="U203" s="1713"/>
      <c r="V203" s="1713"/>
      <c r="W203" s="1713"/>
      <c r="X203" s="1713"/>
      <c r="Y203" s="1713"/>
      <c r="Z203" s="1713"/>
    </row>
    <row r="204" spans="1:26" ht="14.5">
      <c r="A204" s="1713"/>
      <c r="B204" s="1714"/>
      <c r="C204" s="1713"/>
      <c r="D204" s="1714"/>
      <c r="E204" s="1713"/>
      <c r="F204" s="1713"/>
      <c r="G204" s="1713"/>
      <c r="H204" s="1713"/>
      <c r="I204" s="1713"/>
      <c r="J204" s="1713"/>
      <c r="K204" s="1713"/>
      <c r="L204" s="1713"/>
      <c r="M204" s="1713"/>
      <c r="N204" s="1713"/>
      <c r="O204" s="1713"/>
      <c r="P204" s="1713"/>
      <c r="Q204" s="1713"/>
      <c r="R204" s="1713"/>
      <c r="S204" s="1713"/>
      <c r="T204" s="1713"/>
      <c r="U204" s="1713"/>
      <c r="V204" s="1713"/>
      <c r="W204" s="1713"/>
      <c r="X204" s="1713"/>
      <c r="Y204" s="1713"/>
      <c r="Z204" s="1713"/>
    </row>
    <row r="205" spans="1:26" ht="14.5">
      <c r="A205" s="1713"/>
      <c r="B205" s="1714"/>
      <c r="C205" s="1713"/>
      <c r="D205" s="1714"/>
      <c r="E205" s="1713"/>
      <c r="F205" s="1713"/>
      <c r="G205" s="1713"/>
      <c r="H205" s="1713"/>
      <c r="I205" s="1713"/>
      <c r="J205" s="1713"/>
      <c r="K205" s="1713"/>
      <c r="L205" s="1713"/>
      <c r="M205" s="1713"/>
      <c r="N205" s="1713"/>
      <c r="O205" s="1713"/>
      <c r="P205" s="1713"/>
      <c r="Q205" s="1713"/>
      <c r="R205" s="1713"/>
      <c r="S205" s="1713"/>
      <c r="T205" s="1713"/>
      <c r="U205" s="1713"/>
      <c r="V205" s="1713"/>
      <c r="W205" s="1713"/>
      <c r="X205" s="1713"/>
      <c r="Y205" s="1713"/>
      <c r="Z205" s="1713"/>
    </row>
    <row r="206" spans="1:26" ht="14.5">
      <c r="A206" s="1713"/>
      <c r="B206" s="1714"/>
      <c r="C206" s="1713"/>
      <c r="D206" s="1714"/>
      <c r="E206" s="1713"/>
      <c r="F206" s="1713"/>
      <c r="G206" s="1713"/>
      <c r="H206" s="1713"/>
      <c r="I206" s="1713"/>
      <c r="J206" s="1713"/>
      <c r="K206" s="1713"/>
      <c r="L206" s="1713"/>
      <c r="M206" s="1713"/>
      <c r="N206" s="1713"/>
      <c r="O206" s="1713"/>
      <c r="P206" s="1713"/>
      <c r="Q206" s="1713"/>
      <c r="R206" s="1713"/>
      <c r="S206" s="1713"/>
      <c r="T206" s="1713"/>
      <c r="U206" s="1713"/>
      <c r="V206" s="1713"/>
      <c r="W206" s="1713"/>
      <c r="X206" s="1713"/>
      <c r="Y206" s="1713"/>
      <c r="Z206" s="1713"/>
    </row>
    <row r="207" spans="1:26" ht="14.5">
      <c r="A207" s="1713"/>
      <c r="B207" s="1714"/>
      <c r="C207" s="1713"/>
      <c r="D207" s="1714"/>
      <c r="E207" s="1713"/>
      <c r="F207" s="1713"/>
      <c r="G207" s="1713"/>
      <c r="H207" s="1713"/>
      <c r="I207" s="1713"/>
      <c r="J207" s="1713"/>
      <c r="K207" s="1713"/>
      <c r="L207" s="1713"/>
      <c r="M207" s="1713"/>
      <c r="N207" s="1713"/>
      <c r="O207" s="1713"/>
      <c r="P207" s="1713"/>
      <c r="Q207" s="1713"/>
      <c r="R207" s="1713"/>
      <c r="S207" s="1713"/>
      <c r="T207" s="1713"/>
      <c r="U207" s="1713"/>
      <c r="V207" s="1713"/>
      <c r="W207" s="1713"/>
      <c r="X207" s="1713"/>
      <c r="Y207" s="1713"/>
      <c r="Z207" s="1713"/>
    </row>
    <row r="208" spans="1:26" ht="14.5">
      <c r="A208" s="1713"/>
      <c r="B208" s="1714"/>
      <c r="C208" s="1713"/>
      <c r="D208" s="1714"/>
      <c r="E208" s="1713"/>
      <c r="F208" s="1713"/>
      <c r="G208" s="1713"/>
      <c r="H208" s="1713"/>
      <c r="I208" s="1713"/>
      <c r="J208" s="1713"/>
      <c r="K208" s="1713"/>
      <c r="L208" s="1713"/>
      <c r="M208" s="1713"/>
      <c r="N208" s="1713"/>
      <c r="O208" s="1713"/>
      <c r="P208" s="1713"/>
      <c r="Q208" s="1713"/>
      <c r="R208" s="1713"/>
      <c r="S208" s="1713"/>
      <c r="T208" s="1713"/>
      <c r="U208" s="1713"/>
      <c r="V208" s="1713"/>
      <c r="W208" s="1713"/>
      <c r="X208" s="1713"/>
      <c r="Y208" s="1713"/>
      <c r="Z208" s="1713"/>
    </row>
    <row r="209" spans="1:26" ht="14.5">
      <c r="A209" s="1713"/>
      <c r="B209" s="1714"/>
      <c r="C209" s="1713"/>
      <c r="D209" s="1714"/>
      <c r="E209" s="1713"/>
      <c r="F209" s="1713"/>
      <c r="G209" s="1713"/>
      <c r="H209" s="1713"/>
      <c r="I209" s="1713"/>
      <c r="J209" s="1713"/>
      <c r="K209" s="1713"/>
      <c r="L209" s="1713"/>
      <c r="M209" s="1713"/>
      <c r="N209" s="1713"/>
      <c r="O209" s="1713"/>
      <c r="P209" s="1713"/>
      <c r="Q209" s="1713"/>
      <c r="R209" s="1713"/>
      <c r="S209" s="1713"/>
      <c r="T209" s="1713"/>
      <c r="U209" s="1713"/>
      <c r="V209" s="1713"/>
      <c r="W209" s="1713"/>
      <c r="X209" s="1713"/>
      <c r="Y209" s="1713"/>
      <c r="Z209" s="1713"/>
    </row>
    <row r="210" spans="1:26" ht="14.5">
      <c r="A210" s="1713"/>
      <c r="B210" s="1714"/>
      <c r="C210" s="1713"/>
      <c r="D210" s="1714"/>
      <c r="E210" s="1713"/>
      <c r="F210" s="1713"/>
      <c r="G210" s="1713"/>
      <c r="H210" s="1713"/>
      <c r="I210" s="1713"/>
      <c r="J210" s="1713"/>
      <c r="K210" s="1713"/>
      <c r="L210" s="1713"/>
      <c r="M210" s="1713"/>
      <c r="N210" s="1713"/>
      <c r="O210" s="1713"/>
      <c r="P210" s="1713"/>
      <c r="Q210" s="1713"/>
      <c r="R210" s="1713"/>
      <c r="S210" s="1713"/>
      <c r="T210" s="1713"/>
      <c r="U210" s="1713"/>
      <c r="V210" s="1713"/>
      <c r="W210" s="1713"/>
      <c r="X210" s="1713"/>
      <c r="Y210" s="1713"/>
      <c r="Z210" s="1713"/>
    </row>
    <row r="211" spans="1:26" ht="14.5">
      <c r="A211" s="1713"/>
      <c r="B211" s="1714"/>
      <c r="C211" s="1713"/>
      <c r="D211" s="1714"/>
      <c r="E211" s="1713"/>
      <c r="F211" s="1713"/>
      <c r="G211" s="1713"/>
      <c r="H211" s="1713"/>
      <c r="I211" s="1713"/>
      <c r="J211" s="1713"/>
      <c r="K211" s="1713"/>
      <c r="L211" s="1713"/>
      <c r="M211" s="1713"/>
      <c r="N211" s="1713"/>
      <c r="O211" s="1713"/>
      <c r="P211" s="1713"/>
      <c r="Q211" s="1713"/>
      <c r="R211" s="1713"/>
      <c r="S211" s="1713"/>
      <c r="T211" s="1713"/>
      <c r="U211" s="1713"/>
      <c r="V211" s="1713"/>
      <c r="W211" s="1713"/>
      <c r="X211" s="1713"/>
      <c r="Y211" s="1713"/>
      <c r="Z211" s="1713"/>
    </row>
    <row r="212" spans="1:26" ht="14.5">
      <c r="A212" s="1713"/>
      <c r="B212" s="1714"/>
      <c r="C212" s="1713"/>
      <c r="D212" s="1714"/>
      <c r="E212" s="1713"/>
      <c r="F212" s="1713"/>
      <c r="G212" s="1713"/>
      <c r="H212" s="1713"/>
      <c r="I212" s="1713"/>
      <c r="J212" s="1713"/>
      <c r="K212" s="1713"/>
      <c r="L212" s="1713"/>
      <c r="M212" s="1713"/>
      <c r="N212" s="1713"/>
      <c r="O212" s="1713"/>
      <c r="P212" s="1713"/>
      <c r="Q212" s="1713"/>
      <c r="R212" s="1713"/>
      <c r="S212" s="1713"/>
      <c r="T212" s="1713"/>
      <c r="U212" s="1713"/>
      <c r="V212" s="1713"/>
      <c r="W212" s="1713"/>
      <c r="X212" s="1713"/>
      <c r="Y212" s="1713"/>
      <c r="Z212" s="1713"/>
    </row>
    <row r="213" spans="1:26" ht="14.5">
      <c r="A213" s="1713"/>
      <c r="B213" s="1714"/>
      <c r="C213" s="1713"/>
      <c r="D213" s="1714"/>
      <c r="E213" s="1713"/>
      <c r="F213" s="1713"/>
      <c r="G213" s="1713"/>
      <c r="H213" s="1713"/>
      <c r="I213" s="1713"/>
      <c r="J213" s="1713"/>
      <c r="K213" s="1713"/>
      <c r="L213" s="1713"/>
      <c r="M213" s="1713"/>
      <c r="N213" s="1713"/>
      <c r="O213" s="1713"/>
      <c r="P213" s="1713"/>
      <c r="Q213" s="1713"/>
      <c r="R213" s="1713"/>
      <c r="S213" s="1713"/>
      <c r="T213" s="1713"/>
      <c r="U213" s="1713"/>
      <c r="V213" s="1713"/>
      <c r="W213" s="1713"/>
      <c r="X213" s="1713"/>
      <c r="Y213" s="1713"/>
      <c r="Z213" s="1713"/>
    </row>
    <row r="214" spans="1:26" ht="14.5">
      <c r="A214" s="1713"/>
      <c r="B214" s="1714"/>
      <c r="C214" s="1713"/>
      <c r="D214" s="1714"/>
      <c r="E214" s="1713"/>
      <c r="F214" s="1713"/>
      <c r="G214" s="1713"/>
      <c r="H214" s="1713"/>
      <c r="I214" s="1713"/>
      <c r="J214" s="1713"/>
      <c r="K214" s="1713"/>
      <c r="L214" s="1713"/>
      <c r="M214" s="1713"/>
      <c r="N214" s="1713"/>
      <c r="O214" s="1713"/>
      <c r="P214" s="1713"/>
      <c r="Q214" s="1713"/>
      <c r="R214" s="1713"/>
      <c r="S214" s="1713"/>
      <c r="T214" s="1713"/>
      <c r="U214" s="1713"/>
      <c r="V214" s="1713"/>
      <c r="W214" s="1713"/>
      <c r="X214" s="1713"/>
      <c r="Y214" s="1713"/>
      <c r="Z214" s="1713"/>
    </row>
    <row r="215" spans="1:26" ht="14.5">
      <c r="A215" s="1713"/>
      <c r="B215" s="1714"/>
      <c r="C215" s="1713"/>
      <c r="D215" s="1714"/>
      <c r="E215" s="1713"/>
      <c r="F215" s="1713"/>
      <c r="G215" s="1713"/>
      <c r="H215" s="1713"/>
      <c r="I215" s="1713"/>
      <c r="J215" s="1713"/>
      <c r="K215" s="1713"/>
      <c r="L215" s="1713"/>
      <c r="M215" s="1713"/>
      <c r="N215" s="1713"/>
      <c r="O215" s="1713"/>
      <c r="P215" s="1713"/>
      <c r="Q215" s="1713"/>
      <c r="R215" s="1713"/>
      <c r="S215" s="1713"/>
      <c r="T215" s="1713"/>
      <c r="U215" s="1713"/>
      <c r="V215" s="1713"/>
      <c r="W215" s="1713"/>
      <c r="X215" s="1713"/>
      <c r="Y215" s="1713"/>
      <c r="Z215" s="1713"/>
    </row>
    <row r="216" spans="1:26" ht="14.5">
      <c r="A216" s="1713"/>
      <c r="B216" s="1714"/>
      <c r="C216" s="1713"/>
      <c r="D216" s="1714"/>
      <c r="E216" s="1713"/>
      <c r="F216" s="1713"/>
      <c r="G216" s="1713"/>
      <c r="H216" s="1713"/>
      <c r="I216" s="1713"/>
      <c r="J216" s="1713"/>
      <c r="K216" s="1713"/>
      <c r="L216" s="1713"/>
      <c r="M216" s="1713"/>
      <c r="N216" s="1713"/>
      <c r="O216" s="1713"/>
      <c r="P216" s="1713"/>
      <c r="Q216" s="1713"/>
      <c r="R216" s="1713"/>
      <c r="S216" s="1713"/>
      <c r="T216" s="1713"/>
      <c r="U216" s="1713"/>
      <c r="V216" s="1713"/>
      <c r="W216" s="1713"/>
      <c r="X216" s="1713"/>
      <c r="Y216" s="1713"/>
      <c r="Z216" s="1713"/>
    </row>
    <row r="217" spans="1:26" ht="14.5">
      <c r="A217" s="1713"/>
      <c r="B217" s="1714"/>
      <c r="C217" s="1713"/>
      <c r="D217" s="1714"/>
      <c r="E217" s="1713"/>
      <c r="F217" s="1713"/>
      <c r="G217" s="1713"/>
      <c r="H217" s="1713"/>
      <c r="I217" s="1713"/>
      <c r="J217" s="1713"/>
      <c r="K217" s="1713"/>
      <c r="L217" s="1713"/>
      <c r="M217" s="1713"/>
      <c r="N217" s="1713"/>
      <c r="O217" s="1713"/>
      <c r="P217" s="1713"/>
      <c r="Q217" s="1713"/>
      <c r="R217" s="1713"/>
      <c r="S217" s="1713"/>
      <c r="T217" s="1713"/>
      <c r="U217" s="1713"/>
      <c r="V217" s="1713"/>
      <c r="W217" s="1713"/>
      <c r="X217" s="1713"/>
      <c r="Y217" s="1713"/>
      <c r="Z217" s="1713"/>
    </row>
    <row r="218" spans="1:26" ht="14.5">
      <c r="A218" s="1713"/>
      <c r="B218" s="1714"/>
      <c r="C218" s="1713"/>
      <c r="D218" s="1714"/>
      <c r="E218" s="1713"/>
      <c r="F218" s="1713"/>
      <c r="G218" s="1713"/>
      <c r="H218" s="1713"/>
      <c r="I218" s="1713"/>
      <c r="J218" s="1713"/>
      <c r="K218" s="1713"/>
      <c r="L218" s="1713"/>
      <c r="M218" s="1713"/>
      <c r="N218" s="1713"/>
      <c r="O218" s="1713"/>
      <c r="P218" s="1713"/>
      <c r="Q218" s="1713"/>
      <c r="R218" s="1713"/>
      <c r="S218" s="1713"/>
      <c r="T218" s="1713"/>
      <c r="U218" s="1713"/>
      <c r="V218" s="1713"/>
      <c r="W218" s="1713"/>
      <c r="X218" s="1713"/>
      <c r="Y218" s="1713"/>
      <c r="Z218" s="1713"/>
    </row>
    <row r="219" spans="1:26" ht="14.5">
      <c r="A219" s="1713"/>
      <c r="B219" s="1714"/>
      <c r="C219" s="1713"/>
      <c r="D219" s="1714"/>
      <c r="E219" s="1713"/>
      <c r="F219" s="1713"/>
      <c r="G219" s="1713"/>
      <c r="H219" s="1713"/>
      <c r="I219" s="1713"/>
      <c r="J219" s="1713"/>
      <c r="K219" s="1713"/>
      <c r="L219" s="1713"/>
      <c r="M219" s="1713"/>
      <c r="N219" s="1713"/>
      <c r="O219" s="1713"/>
      <c r="P219" s="1713"/>
      <c r="Q219" s="1713"/>
      <c r="R219" s="1713"/>
      <c r="S219" s="1713"/>
      <c r="T219" s="1713"/>
      <c r="U219" s="1713"/>
      <c r="V219" s="1713"/>
      <c r="W219" s="1713"/>
      <c r="X219" s="1713"/>
      <c r="Y219" s="1713"/>
      <c r="Z219" s="1713"/>
    </row>
    <row r="220" spans="1:26" ht="14.5">
      <c r="A220" s="1713"/>
      <c r="B220" s="1714"/>
      <c r="C220" s="1713"/>
      <c r="D220" s="1714"/>
      <c r="E220" s="1713"/>
      <c r="F220" s="1713"/>
      <c r="G220" s="1713"/>
      <c r="H220" s="1713"/>
      <c r="I220" s="1713"/>
      <c r="J220" s="1713"/>
      <c r="K220" s="1713"/>
      <c r="L220" s="1713"/>
      <c r="M220" s="1713"/>
      <c r="N220" s="1713"/>
      <c r="O220" s="1713"/>
      <c r="P220" s="1713"/>
      <c r="Q220" s="1713"/>
      <c r="R220" s="1713"/>
      <c r="S220" s="1713"/>
      <c r="T220" s="1713"/>
      <c r="U220" s="1713"/>
      <c r="V220" s="1713"/>
      <c r="W220" s="1713"/>
      <c r="X220" s="1713"/>
      <c r="Y220" s="1713"/>
      <c r="Z220" s="1713"/>
    </row>
    <row r="221" spans="1:26" ht="14.5">
      <c r="A221" s="1713"/>
      <c r="B221" s="1714"/>
      <c r="C221" s="1713"/>
      <c r="D221" s="1714"/>
      <c r="E221" s="1713"/>
      <c r="F221" s="1713"/>
      <c r="G221" s="1713"/>
      <c r="H221" s="1713"/>
      <c r="I221" s="1713"/>
      <c r="J221" s="1713"/>
      <c r="K221" s="1713"/>
      <c r="L221" s="1713"/>
      <c r="M221" s="1713"/>
      <c r="N221" s="1713"/>
      <c r="O221" s="1713"/>
      <c r="P221" s="1713"/>
      <c r="Q221" s="1713"/>
      <c r="R221" s="1713"/>
      <c r="S221" s="1713"/>
      <c r="T221" s="1713"/>
      <c r="U221" s="1713"/>
      <c r="V221" s="1713"/>
      <c r="W221" s="1713"/>
      <c r="X221" s="1713"/>
      <c r="Y221" s="1713"/>
      <c r="Z221" s="1713"/>
    </row>
    <row r="222" spans="1:26" ht="14.5">
      <c r="A222" s="1713"/>
      <c r="B222" s="1714"/>
      <c r="C222" s="1713"/>
      <c r="D222" s="1714"/>
      <c r="E222" s="1713"/>
      <c r="F222" s="1713"/>
      <c r="G222" s="1713"/>
      <c r="H222" s="1713"/>
      <c r="I222" s="1713"/>
      <c r="J222" s="1713"/>
      <c r="K222" s="1713"/>
      <c r="L222" s="1713"/>
      <c r="M222" s="1713"/>
      <c r="N222" s="1713"/>
      <c r="O222" s="1713"/>
      <c r="P222" s="1713"/>
      <c r="Q222" s="1713"/>
      <c r="R222" s="1713"/>
      <c r="S222" s="1713"/>
      <c r="T222" s="1713"/>
      <c r="U222" s="1713"/>
      <c r="V222" s="1713"/>
      <c r="W222" s="1713"/>
      <c r="X222" s="1713"/>
      <c r="Y222" s="1713"/>
      <c r="Z222" s="1713"/>
    </row>
    <row r="223" spans="1:26" ht="14.5">
      <c r="A223" s="1713"/>
      <c r="B223" s="1714"/>
      <c r="C223" s="1713"/>
      <c r="D223" s="1714"/>
      <c r="E223" s="1713"/>
      <c r="F223" s="1713"/>
      <c r="G223" s="1713"/>
      <c r="H223" s="1713"/>
      <c r="I223" s="1713"/>
      <c r="J223" s="1713"/>
      <c r="K223" s="1713"/>
      <c r="L223" s="1713"/>
      <c r="M223" s="1713"/>
      <c r="N223" s="1713"/>
      <c r="O223" s="1713"/>
      <c r="P223" s="1713"/>
      <c r="Q223" s="1713"/>
      <c r="R223" s="1713"/>
      <c r="S223" s="1713"/>
      <c r="T223" s="1713"/>
      <c r="U223" s="1713"/>
      <c r="V223" s="1713"/>
      <c r="W223" s="1713"/>
      <c r="X223" s="1713"/>
      <c r="Y223" s="1713"/>
      <c r="Z223" s="1713"/>
    </row>
    <row r="224" spans="1:26" ht="14.5">
      <c r="A224" s="1713"/>
      <c r="B224" s="1714"/>
      <c r="C224" s="1713"/>
      <c r="D224" s="1714"/>
      <c r="E224" s="1713"/>
      <c r="F224" s="1713"/>
      <c r="G224" s="1713"/>
      <c r="H224" s="1713"/>
      <c r="I224" s="1713"/>
      <c r="J224" s="1713"/>
      <c r="K224" s="1713"/>
      <c r="L224" s="1713"/>
      <c r="M224" s="1713"/>
      <c r="N224" s="1713"/>
      <c r="O224" s="1713"/>
      <c r="P224" s="1713"/>
      <c r="Q224" s="1713"/>
      <c r="R224" s="1713"/>
      <c r="S224" s="1713"/>
      <c r="T224" s="1713"/>
      <c r="U224" s="1713"/>
      <c r="V224" s="1713"/>
      <c r="W224" s="1713"/>
      <c r="X224" s="1713"/>
      <c r="Y224" s="1713"/>
      <c r="Z224" s="1713"/>
    </row>
    <row r="225" spans="1:26" ht="14.5">
      <c r="A225" s="1713"/>
      <c r="B225" s="1714"/>
      <c r="C225" s="1713"/>
      <c r="D225" s="1714"/>
      <c r="E225" s="1713"/>
      <c r="F225" s="1713"/>
      <c r="G225" s="1713"/>
      <c r="H225" s="1713"/>
      <c r="I225" s="1713"/>
      <c r="J225" s="1713"/>
      <c r="K225" s="1713"/>
      <c r="L225" s="1713"/>
      <c r="M225" s="1713"/>
      <c r="N225" s="1713"/>
      <c r="O225" s="1713"/>
      <c r="P225" s="1713"/>
      <c r="Q225" s="1713"/>
      <c r="R225" s="1713"/>
      <c r="S225" s="1713"/>
      <c r="T225" s="1713"/>
      <c r="U225" s="1713"/>
      <c r="V225" s="1713"/>
      <c r="W225" s="1713"/>
      <c r="X225" s="1713"/>
      <c r="Y225" s="1713"/>
      <c r="Z225" s="1713"/>
    </row>
    <row r="226" spans="1:26" ht="14.5">
      <c r="A226" s="1713"/>
      <c r="B226" s="1714"/>
      <c r="C226" s="1713"/>
      <c r="D226" s="1714"/>
      <c r="E226" s="1713"/>
      <c r="F226" s="1713"/>
      <c r="G226" s="1713"/>
      <c r="H226" s="1713"/>
      <c r="I226" s="1713"/>
      <c r="J226" s="1713"/>
      <c r="K226" s="1713"/>
      <c r="L226" s="1713"/>
      <c r="M226" s="1713"/>
      <c r="N226" s="1713"/>
      <c r="O226" s="1713"/>
      <c r="P226" s="1713"/>
      <c r="Q226" s="1713"/>
      <c r="R226" s="1713"/>
      <c r="S226" s="1713"/>
      <c r="T226" s="1713"/>
      <c r="U226" s="1713"/>
      <c r="V226" s="1713"/>
      <c r="W226" s="1713"/>
      <c r="X226" s="1713"/>
      <c r="Y226" s="1713"/>
      <c r="Z226" s="1713"/>
    </row>
    <row r="227" spans="1:26" ht="14.5">
      <c r="A227" s="1713"/>
      <c r="B227" s="1714"/>
      <c r="C227" s="1713"/>
      <c r="D227" s="1714"/>
      <c r="E227" s="1713"/>
      <c r="F227" s="1713"/>
      <c r="G227" s="1713"/>
      <c r="H227" s="1713"/>
      <c r="I227" s="1713"/>
      <c r="J227" s="1713"/>
      <c r="K227" s="1713"/>
      <c r="L227" s="1713"/>
      <c r="M227" s="1713"/>
      <c r="N227" s="1713"/>
      <c r="O227" s="1713"/>
      <c r="P227" s="1713"/>
      <c r="Q227" s="1713"/>
      <c r="R227" s="1713"/>
      <c r="S227" s="1713"/>
      <c r="T227" s="1713"/>
      <c r="U227" s="1713"/>
      <c r="V227" s="1713"/>
      <c r="W227" s="1713"/>
      <c r="X227" s="1713"/>
      <c r="Y227" s="1713"/>
      <c r="Z227" s="1713"/>
    </row>
    <row r="228" spans="1:26" ht="14.5">
      <c r="A228" s="1713"/>
      <c r="B228" s="1714"/>
      <c r="C228" s="1713"/>
      <c r="D228" s="1714"/>
      <c r="E228" s="1713"/>
      <c r="F228" s="1713"/>
      <c r="G228" s="1713"/>
      <c r="H228" s="1713"/>
      <c r="I228" s="1713"/>
      <c r="J228" s="1713"/>
      <c r="K228" s="1713"/>
      <c r="L228" s="1713"/>
      <c r="M228" s="1713"/>
      <c r="N228" s="1713"/>
      <c r="O228" s="1713"/>
      <c r="P228" s="1713"/>
      <c r="Q228" s="1713"/>
      <c r="R228" s="1713"/>
      <c r="S228" s="1713"/>
      <c r="T228" s="1713"/>
      <c r="U228" s="1713"/>
      <c r="V228" s="1713"/>
      <c r="W228" s="1713"/>
      <c r="X228" s="1713"/>
      <c r="Y228" s="1713"/>
      <c r="Z228" s="1713"/>
    </row>
    <row r="229" spans="1:26" ht="14.5">
      <c r="A229" s="1713"/>
      <c r="B229" s="1714"/>
      <c r="C229" s="1713"/>
      <c r="D229" s="1714"/>
      <c r="E229" s="1713"/>
      <c r="F229" s="1713"/>
      <c r="G229" s="1713"/>
      <c r="H229" s="1713"/>
      <c r="I229" s="1713"/>
      <c r="J229" s="1713"/>
      <c r="K229" s="1713"/>
      <c r="L229" s="1713"/>
      <c r="M229" s="1713"/>
      <c r="N229" s="1713"/>
      <c r="O229" s="1713"/>
      <c r="P229" s="1713"/>
      <c r="Q229" s="1713"/>
      <c r="R229" s="1713"/>
      <c r="S229" s="1713"/>
      <c r="T229" s="1713"/>
      <c r="U229" s="1713"/>
      <c r="V229" s="1713"/>
      <c r="W229" s="1713"/>
      <c r="X229" s="1713"/>
      <c r="Y229" s="1713"/>
      <c r="Z229" s="1713"/>
    </row>
    <row r="230" spans="1:26" ht="14.5">
      <c r="A230" s="1713"/>
      <c r="B230" s="1714"/>
      <c r="C230" s="1713"/>
      <c r="D230" s="1714"/>
      <c r="E230" s="1713"/>
      <c r="F230" s="1713"/>
      <c r="G230" s="1713"/>
      <c r="H230" s="1713"/>
      <c r="I230" s="1713"/>
      <c r="J230" s="1713"/>
      <c r="K230" s="1713"/>
      <c r="L230" s="1713"/>
      <c r="M230" s="1713"/>
      <c r="N230" s="1713"/>
      <c r="O230" s="1713"/>
      <c r="P230" s="1713"/>
      <c r="Q230" s="1713"/>
      <c r="R230" s="1713"/>
      <c r="S230" s="1713"/>
      <c r="T230" s="1713"/>
      <c r="U230" s="1713"/>
      <c r="V230" s="1713"/>
      <c r="W230" s="1713"/>
      <c r="X230" s="1713"/>
      <c r="Y230" s="1713"/>
      <c r="Z230" s="1713"/>
    </row>
    <row r="231" spans="1:26" ht="14.5">
      <c r="A231" s="1713"/>
      <c r="B231" s="1714"/>
      <c r="C231" s="1713"/>
      <c r="D231" s="1714"/>
      <c r="E231" s="1713"/>
      <c r="F231" s="1713"/>
      <c r="G231" s="1713"/>
      <c r="H231" s="1713"/>
      <c r="I231" s="1713"/>
      <c r="J231" s="1713"/>
      <c r="K231" s="1713"/>
      <c r="L231" s="1713"/>
      <c r="M231" s="1713"/>
      <c r="N231" s="1713"/>
      <c r="O231" s="1713"/>
      <c r="P231" s="1713"/>
      <c r="Q231" s="1713"/>
      <c r="R231" s="1713"/>
      <c r="S231" s="1713"/>
      <c r="T231" s="1713"/>
      <c r="U231" s="1713"/>
      <c r="V231" s="1713"/>
      <c r="W231" s="1713"/>
      <c r="X231" s="1713"/>
      <c r="Y231" s="1713"/>
      <c r="Z231" s="1713"/>
    </row>
    <row r="232" spans="1:26" ht="14.5">
      <c r="A232" s="1713"/>
      <c r="B232" s="1714"/>
      <c r="C232" s="1713"/>
      <c r="D232" s="1714"/>
      <c r="E232" s="1713"/>
      <c r="F232" s="1713"/>
      <c r="G232" s="1713"/>
      <c r="H232" s="1713"/>
      <c r="I232" s="1713"/>
      <c r="J232" s="1713"/>
      <c r="K232" s="1713"/>
      <c r="L232" s="1713"/>
      <c r="M232" s="1713"/>
      <c r="N232" s="1713"/>
      <c r="O232" s="1713"/>
      <c r="P232" s="1713"/>
      <c r="Q232" s="1713"/>
      <c r="R232" s="1713"/>
      <c r="S232" s="1713"/>
      <c r="T232" s="1713"/>
      <c r="U232" s="1713"/>
      <c r="V232" s="1713"/>
      <c r="W232" s="1713"/>
      <c r="X232" s="1713"/>
      <c r="Y232" s="1713"/>
      <c r="Z232" s="1713"/>
    </row>
    <row r="233" spans="1:26" ht="14.5">
      <c r="A233" s="1713"/>
      <c r="B233" s="1714"/>
      <c r="C233" s="1713"/>
      <c r="D233" s="1714"/>
      <c r="E233" s="1713"/>
      <c r="F233" s="1713"/>
      <c r="G233" s="1713"/>
      <c r="H233" s="1713"/>
      <c r="I233" s="1713"/>
      <c r="J233" s="1713"/>
      <c r="K233" s="1713"/>
      <c r="L233" s="1713"/>
      <c r="M233" s="1713"/>
      <c r="N233" s="1713"/>
      <c r="O233" s="1713"/>
      <c r="P233" s="1713"/>
      <c r="Q233" s="1713"/>
      <c r="R233" s="1713"/>
      <c r="S233" s="1713"/>
      <c r="T233" s="1713"/>
      <c r="U233" s="1713"/>
      <c r="V233" s="1713"/>
      <c r="W233" s="1713"/>
      <c r="X233" s="1713"/>
      <c r="Y233" s="1713"/>
      <c r="Z233" s="1713"/>
    </row>
    <row r="234" spans="1:26" ht="14.5">
      <c r="A234" s="1713"/>
      <c r="B234" s="1714"/>
      <c r="C234" s="1713"/>
      <c r="D234" s="1714"/>
      <c r="E234" s="1713"/>
      <c r="F234" s="1713"/>
      <c r="G234" s="1713"/>
      <c r="H234" s="1713"/>
      <c r="I234" s="1713"/>
      <c r="J234" s="1713"/>
      <c r="K234" s="1713"/>
      <c r="L234" s="1713"/>
      <c r="M234" s="1713"/>
      <c r="N234" s="1713"/>
      <c r="O234" s="1713"/>
      <c r="P234" s="1713"/>
      <c r="Q234" s="1713"/>
      <c r="R234" s="1713"/>
      <c r="S234" s="1713"/>
      <c r="T234" s="1713"/>
      <c r="U234" s="1713"/>
      <c r="V234" s="1713"/>
      <c r="W234" s="1713"/>
      <c r="X234" s="1713"/>
      <c r="Y234" s="1713"/>
      <c r="Z234" s="1713"/>
    </row>
    <row r="235" spans="1:26" ht="14.5">
      <c r="A235" s="1713"/>
      <c r="B235" s="1714"/>
      <c r="C235" s="1713"/>
      <c r="D235" s="1714"/>
      <c r="E235" s="1713"/>
      <c r="F235" s="1713"/>
      <c r="G235" s="1713"/>
      <c r="H235" s="1713"/>
      <c r="I235" s="1713"/>
      <c r="J235" s="1713"/>
      <c r="K235" s="1713"/>
      <c r="L235" s="1713"/>
      <c r="M235" s="1713"/>
      <c r="N235" s="1713"/>
      <c r="O235" s="1713"/>
      <c r="P235" s="1713"/>
      <c r="Q235" s="1713"/>
      <c r="R235" s="1713"/>
      <c r="S235" s="1713"/>
      <c r="T235" s="1713"/>
      <c r="U235" s="1713"/>
      <c r="V235" s="1713"/>
      <c r="W235" s="1713"/>
      <c r="X235" s="1713"/>
      <c r="Y235" s="1713"/>
      <c r="Z235" s="1713"/>
    </row>
    <row r="236" spans="1:26" ht="14.5">
      <c r="A236" s="1713"/>
      <c r="B236" s="1714"/>
      <c r="C236" s="1713"/>
      <c r="D236" s="1714"/>
      <c r="E236" s="1713"/>
      <c r="F236" s="1713"/>
      <c r="G236" s="1713"/>
      <c r="H236" s="1713"/>
      <c r="I236" s="1713"/>
      <c r="J236" s="1713"/>
      <c r="K236" s="1713"/>
      <c r="L236" s="1713"/>
      <c r="M236" s="1713"/>
      <c r="N236" s="1713"/>
      <c r="O236" s="1713"/>
      <c r="P236" s="1713"/>
      <c r="Q236" s="1713"/>
      <c r="R236" s="1713"/>
      <c r="S236" s="1713"/>
      <c r="T236" s="1713"/>
      <c r="U236" s="1713"/>
      <c r="V236" s="1713"/>
      <c r="W236" s="1713"/>
      <c r="X236" s="1713"/>
      <c r="Y236" s="1713"/>
      <c r="Z236" s="1713"/>
    </row>
    <row r="237" spans="1:26" ht="14.5">
      <c r="A237" s="1713"/>
      <c r="B237" s="1714"/>
      <c r="C237" s="1713"/>
      <c r="D237" s="1714"/>
      <c r="E237" s="1713"/>
      <c r="F237" s="1713"/>
      <c r="G237" s="1713"/>
      <c r="H237" s="1713"/>
      <c r="I237" s="1713"/>
      <c r="J237" s="1713"/>
      <c r="K237" s="1713"/>
      <c r="L237" s="1713"/>
      <c r="M237" s="1713"/>
      <c r="N237" s="1713"/>
      <c r="O237" s="1713"/>
      <c r="P237" s="1713"/>
      <c r="Q237" s="1713"/>
      <c r="R237" s="1713"/>
      <c r="S237" s="1713"/>
      <c r="T237" s="1713"/>
      <c r="U237" s="1713"/>
      <c r="V237" s="1713"/>
      <c r="W237" s="1713"/>
      <c r="X237" s="1713"/>
      <c r="Y237" s="1713"/>
      <c r="Z237" s="1713"/>
    </row>
    <row r="238" spans="1:26" ht="14.5">
      <c r="A238" s="1713"/>
      <c r="B238" s="1714"/>
      <c r="C238" s="1713"/>
      <c r="D238" s="1714"/>
      <c r="E238" s="1713"/>
      <c r="F238" s="1713"/>
      <c r="G238" s="1713"/>
      <c r="H238" s="1713"/>
      <c r="I238" s="1713"/>
      <c r="J238" s="1713"/>
      <c r="K238" s="1713"/>
      <c r="L238" s="1713"/>
      <c r="M238" s="1713"/>
      <c r="N238" s="1713"/>
      <c r="O238" s="1713"/>
      <c r="P238" s="1713"/>
      <c r="Q238" s="1713"/>
      <c r="R238" s="1713"/>
      <c r="S238" s="1713"/>
      <c r="T238" s="1713"/>
      <c r="U238" s="1713"/>
      <c r="V238" s="1713"/>
      <c r="W238" s="1713"/>
      <c r="X238" s="1713"/>
      <c r="Y238" s="1713"/>
      <c r="Z238" s="1713"/>
    </row>
    <row r="239" spans="1:26" ht="14.5">
      <c r="A239" s="1713"/>
      <c r="B239" s="1714"/>
      <c r="C239" s="1713"/>
      <c r="D239" s="1714"/>
      <c r="E239" s="1713"/>
      <c r="F239" s="1713"/>
      <c r="G239" s="1713"/>
      <c r="H239" s="1713"/>
      <c r="I239" s="1713"/>
      <c r="J239" s="1713"/>
      <c r="K239" s="1713"/>
      <c r="L239" s="1713"/>
      <c r="M239" s="1713"/>
      <c r="N239" s="1713"/>
      <c r="O239" s="1713"/>
      <c r="P239" s="1713"/>
      <c r="Q239" s="1713"/>
      <c r="R239" s="1713"/>
      <c r="S239" s="1713"/>
      <c r="T239" s="1713"/>
      <c r="U239" s="1713"/>
      <c r="V239" s="1713"/>
      <c r="W239" s="1713"/>
      <c r="X239" s="1713"/>
      <c r="Y239" s="1713"/>
      <c r="Z239" s="1713"/>
    </row>
    <row r="240" spans="1:26" ht="14.5">
      <c r="A240" s="1713"/>
      <c r="B240" s="1714"/>
      <c r="C240" s="1713"/>
      <c r="D240" s="1714"/>
      <c r="E240" s="1713"/>
      <c r="F240" s="1713"/>
      <c r="G240" s="1713"/>
      <c r="H240" s="1713"/>
      <c r="I240" s="1713"/>
      <c r="J240" s="1713"/>
      <c r="K240" s="1713"/>
      <c r="L240" s="1713"/>
      <c r="M240" s="1713"/>
      <c r="N240" s="1713"/>
      <c r="O240" s="1713"/>
      <c r="P240" s="1713"/>
      <c r="Q240" s="1713"/>
      <c r="R240" s="1713"/>
      <c r="S240" s="1713"/>
      <c r="T240" s="1713"/>
      <c r="U240" s="1713"/>
      <c r="V240" s="1713"/>
      <c r="W240" s="1713"/>
      <c r="X240" s="1713"/>
      <c r="Y240" s="1713"/>
      <c r="Z240" s="1713"/>
    </row>
    <row r="241" spans="1:26" ht="14.5">
      <c r="A241" s="1713"/>
      <c r="B241" s="1714"/>
      <c r="C241" s="1713"/>
      <c r="D241" s="1714"/>
      <c r="E241" s="1713"/>
      <c r="F241" s="1713"/>
      <c r="G241" s="1713"/>
      <c r="H241" s="1713"/>
      <c r="I241" s="1713"/>
      <c r="J241" s="1713"/>
      <c r="K241" s="1713"/>
      <c r="L241" s="1713"/>
      <c r="M241" s="1713"/>
      <c r="N241" s="1713"/>
      <c r="O241" s="1713"/>
      <c r="P241" s="1713"/>
      <c r="Q241" s="1713"/>
      <c r="R241" s="1713"/>
      <c r="S241" s="1713"/>
      <c r="T241" s="1713"/>
      <c r="U241" s="1713"/>
      <c r="V241" s="1713"/>
      <c r="W241" s="1713"/>
      <c r="X241" s="1713"/>
      <c r="Y241" s="1713"/>
      <c r="Z241" s="1713"/>
    </row>
    <row r="242" spans="1:26" ht="14.5">
      <c r="A242" s="1713"/>
      <c r="B242" s="1714"/>
      <c r="C242" s="1713"/>
      <c r="D242" s="1714"/>
      <c r="E242" s="1713"/>
      <c r="F242" s="1713"/>
      <c r="G242" s="1713"/>
      <c r="H242" s="1713"/>
      <c r="I242" s="1713"/>
      <c r="J242" s="1713"/>
      <c r="K242" s="1713"/>
      <c r="L242" s="1713"/>
      <c r="M242" s="1713"/>
      <c r="N242" s="1713"/>
      <c r="O242" s="1713"/>
      <c r="P242" s="1713"/>
      <c r="Q242" s="1713"/>
      <c r="R242" s="1713"/>
      <c r="S242" s="1713"/>
      <c r="T242" s="1713"/>
      <c r="U242" s="1713"/>
      <c r="V242" s="1713"/>
      <c r="W242" s="1713"/>
      <c r="X242" s="1713"/>
      <c r="Y242" s="1713"/>
      <c r="Z242" s="1713"/>
    </row>
    <row r="243" spans="1:26" ht="14.5">
      <c r="A243" s="1713"/>
      <c r="B243" s="1714"/>
      <c r="C243" s="1713"/>
      <c r="D243" s="1714"/>
      <c r="E243" s="1713"/>
      <c r="F243" s="1713"/>
      <c r="G243" s="1713"/>
      <c r="H243" s="1713"/>
      <c r="I243" s="1713"/>
      <c r="J243" s="1713"/>
      <c r="K243" s="1713"/>
      <c r="L243" s="1713"/>
      <c r="M243" s="1713"/>
      <c r="N243" s="1713"/>
      <c r="O243" s="1713"/>
      <c r="P243" s="1713"/>
      <c r="Q243" s="1713"/>
      <c r="R243" s="1713"/>
      <c r="S243" s="1713"/>
      <c r="T243" s="1713"/>
      <c r="U243" s="1713"/>
      <c r="V243" s="1713"/>
      <c r="W243" s="1713"/>
      <c r="X243" s="1713"/>
      <c r="Y243" s="1713"/>
      <c r="Z243" s="1713"/>
    </row>
    <row r="244" spans="1:26" ht="14.5">
      <c r="A244" s="1713"/>
      <c r="B244" s="1714"/>
      <c r="C244" s="1713"/>
      <c r="D244" s="1714"/>
      <c r="E244" s="1713"/>
      <c r="F244" s="1713"/>
      <c r="G244" s="1713"/>
      <c r="H244" s="1713"/>
      <c r="I244" s="1713"/>
      <c r="J244" s="1713"/>
      <c r="K244" s="1713"/>
      <c r="L244" s="1713"/>
      <c r="M244" s="1713"/>
      <c r="N244" s="1713"/>
      <c r="O244" s="1713"/>
      <c r="P244" s="1713"/>
      <c r="Q244" s="1713"/>
      <c r="R244" s="1713"/>
      <c r="S244" s="1713"/>
      <c r="T244" s="1713"/>
      <c r="U244" s="1713"/>
      <c r="V244" s="1713"/>
      <c r="W244" s="1713"/>
      <c r="X244" s="1713"/>
      <c r="Y244" s="1713"/>
      <c r="Z244" s="1713"/>
    </row>
    <row r="245" spans="1:26" ht="14.5">
      <c r="A245" s="1713"/>
      <c r="B245" s="1714"/>
      <c r="C245" s="1713"/>
      <c r="D245" s="1714"/>
      <c r="E245" s="1713"/>
      <c r="F245" s="1713"/>
      <c r="G245" s="1713"/>
      <c r="H245" s="1713"/>
      <c r="I245" s="1713"/>
      <c r="J245" s="1713"/>
      <c r="K245" s="1713"/>
      <c r="L245" s="1713"/>
      <c r="M245" s="1713"/>
      <c r="N245" s="1713"/>
      <c r="O245" s="1713"/>
      <c r="P245" s="1713"/>
      <c r="Q245" s="1713"/>
      <c r="R245" s="1713"/>
      <c r="S245" s="1713"/>
      <c r="T245" s="1713"/>
      <c r="U245" s="1713"/>
      <c r="V245" s="1713"/>
      <c r="W245" s="1713"/>
      <c r="X245" s="1713"/>
      <c r="Y245" s="1713"/>
      <c r="Z245" s="1713"/>
    </row>
    <row r="246" spans="1:26" ht="14.5">
      <c r="A246" s="1713"/>
      <c r="B246" s="1714"/>
      <c r="C246" s="1713"/>
      <c r="D246" s="1714"/>
      <c r="E246" s="1713"/>
      <c r="F246" s="1713"/>
      <c r="G246" s="1713"/>
      <c r="H246" s="1713"/>
      <c r="I246" s="1713"/>
      <c r="J246" s="1713"/>
      <c r="K246" s="1713"/>
      <c r="L246" s="1713"/>
      <c r="M246" s="1713"/>
      <c r="N246" s="1713"/>
      <c r="O246" s="1713"/>
      <c r="P246" s="1713"/>
      <c r="Q246" s="1713"/>
      <c r="R246" s="1713"/>
      <c r="S246" s="1713"/>
      <c r="T246" s="1713"/>
      <c r="U246" s="1713"/>
      <c r="V246" s="1713"/>
      <c r="W246" s="1713"/>
      <c r="X246" s="1713"/>
      <c r="Y246" s="1713"/>
      <c r="Z246" s="1713"/>
    </row>
    <row r="247" spans="1:26" ht="14.5">
      <c r="A247" s="1713"/>
      <c r="B247" s="1714"/>
      <c r="C247" s="1713"/>
      <c r="D247" s="1714"/>
      <c r="E247" s="1713"/>
      <c r="F247" s="1713"/>
      <c r="G247" s="1713"/>
      <c r="H247" s="1713"/>
      <c r="I247" s="1713"/>
      <c r="J247" s="1713"/>
      <c r="K247" s="1713"/>
      <c r="L247" s="1713"/>
      <c r="M247" s="1713"/>
      <c r="N247" s="1713"/>
      <c r="O247" s="1713"/>
      <c r="P247" s="1713"/>
      <c r="Q247" s="1713"/>
      <c r="R247" s="1713"/>
      <c r="S247" s="1713"/>
      <c r="T247" s="1713"/>
      <c r="U247" s="1713"/>
      <c r="V247" s="1713"/>
      <c r="W247" s="1713"/>
      <c r="X247" s="1713"/>
      <c r="Y247" s="1713"/>
      <c r="Z247" s="1713"/>
    </row>
    <row r="248" spans="1:26" ht="14.5">
      <c r="A248" s="1713"/>
      <c r="B248" s="1714"/>
      <c r="C248" s="1713"/>
      <c r="D248" s="1714"/>
      <c r="E248" s="1713"/>
      <c r="F248" s="1713"/>
      <c r="G248" s="1713"/>
      <c r="H248" s="1713"/>
      <c r="I248" s="1713"/>
      <c r="J248" s="1713"/>
      <c r="K248" s="1713"/>
      <c r="L248" s="1713"/>
      <c r="M248" s="1713"/>
      <c r="N248" s="1713"/>
      <c r="O248" s="1713"/>
      <c r="P248" s="1713"/>
      <c r="Q248" s="1713"/>
      <c r="R248" s="1713"/>
      <c r="S248" s="1713"/>
      <c r="T248" s="1713"/>
      <c r="U248" s="1713"/>
      <c r="V248" s="1713"/>
      <c r="W248" s="1713"/>
      <c r="X248" s="1713"/>
      <c r="Y248" s="1713"/>
      <c r="Z248" s="1713"/>
    </row>
    <row r="249" spans="1:26" ht="14.5">
      <c r="A249" s="1713"/>
      <c r="B249" s="1714"/>
      <c r="C249" s="1713"/>
      <c r="D249" s="1714"/>
      <c r="E249" s="1713"/>
      <c r="F249" s="1713"/>
      <c r="G249" s="1713"/>
      <c r="H249" s="1713"/>
      <c r="I249" s="1713"/>
      <c r="J249" s="1713"/>
      <c r="K249" s="1713"/>
      <c r="L249" s="1713"/>
      <c r="M249" s="1713"/>
      <c r="N249" s="1713"/>
      <c r="O249" s="1713"/>
      <c r="P249" s="1713"/>
      <c r="Q249" s="1713"/>
      <c r="R249" s="1713"/>
      <c r="S249" s="1713"/>
      <c r="T249" s="1713"/>
      <c r="U249" s="1713"/>
      <c r="V249" s="1713"/>
      <c r="W249" s="1713"/>
      <c r="X249" s="1713"/>
      <c r="Y249" s="1713"/>
      <c r="Z249" s="1713"/>
    </row>
    <row r="250" spans="1:26" ht="14.5">
      <c r="A250" s="1713"/>
      <c r="B250" s="1714"/>
      <c r="C250" s="1713"/>
      <c r="D250" s="1714"/>
      <c r="E250" s="1713"/>
      <c r="F250" s="1713"/>
      <c r="G250" s="1713"/>
      <c r="H250" s="1713"/>
      <c r="I250" s="1713"/>
      <c r="J250" s="1713"/>
      <c r="K250" s="1713"/>
      <c r="L250" s="1713"/>
      <c r="M250" s="1713"/>
      <c r="N250" s="1713"/>
      <c r="O250" s="1713"/>
      <c r="P250" s="1713"/>
      <c r="Q250" s="1713"/>
      <c r="R250" s="1713"/>
      <c r="S250" s="1713"/>
      <c r="T250" s="1713"/>
      <c r="U250" s="1713"/>
      <c r="V250" s="1713"/>
      <c r="W250" s="1713"/>
      <c r="X250" s="1713"/>
      <c r="Y250" s="1713"/>
      <c r="Z250" s="1713"/>
    </row>
    <row r="251" spans="1:26" ht="14.5">
      <c r="A251" s="1713"/>
      <c r="B251" s="1714"/>
      <c r="C251" s="1713"/>
      <c r="D251" s="1714"/>
      <c r="E251" s="1713"/>
      <c r="F251" s="1713"/>
      <c r="G251" s="1713"/>
      <c r="H251" s="1713"/>
      <c r="I251" s="1713"/>
      <c r="J251" s="1713"/>
      <c r="K251" s="1713"/>
      <c r="L251" s="1713"/>
      <c r="M251" s="1713"/>
      <c r="N251" s="1713"/>
      <c r="O251" s="1713"/>
      <c r="P251" s="1713"/>
      <c r="Q251" s="1713"/>
      <c r="R251" s="1713"/>
      <c r="S251" s="1713"/>
      <c r="T251" s="1713"/>
      <c r="U251" s="1713"/>
      <c r="V251" s="1713"/>
      <c r="W251" s="1713"/>
      <c r="X251" s="1713"/>
      <c r="Y251" s="1713"/>
      <c r="Z251" s="1713"/>
    </row>
    <row r="252" spans="1:26" ht="14.5">
      <c r="A252" s="1713"/>
      <c r="B252" s="1714"/>
      <c r="C252" s="1713"/>
      <c r="D252" s="1714"/>
      <c r="E252" s="1713"/>
      <c r="F252" s="1713"/>
      <c r="G252" s="1713"/>
      <c r="H252" s="1713"/>
      <c r="I252" s="1713"/>
      <c r="J252" s="1713"/>
      <c r="K252" s="1713"/>
      <c r="L252" s="1713"/>
      <c r="M252" s="1713"/>
      <c r="N252" s="1713"/>
      <c r="O252" s="1713"/>
      <c r="P252" s="1713"/>
      <c r="Q252" s="1713"/>
      <c r="R252" s="1713"/>
      <c r="S252" s="1713"/>
      <c r="T252" s="1713"/>
      <c r="U252" s="1713"/>
      <c r="V252" s="1713"/>
      <c r="W252" s="1713"/>
      <c r="X252" s="1713"/>
      <c r="Y252" s="1713"/>
      <c r="Z252" s="1713"/>
    </row>
    <row r="253" spans="1:26" ht="14.5">
      <c r="A253" s="1713"/>
      <c r="B253" s="1714"/>
      <c r="C253" s="1713"/>
      <c r="D253" s="1714"/>
      <c r="E253" s="1713"/>
      <c r="F253" s="1713"/>
      <c r="G253" s="1713"/>
      <c r="H253" s="1713"/>
      <c r="I253" s="1713"/>
      <c r="J253" s="1713"/>
      <c r="K253" s="1713"/>
      <c r="L253" s="1713"/>
      <c r="M253" s="1713"/>
      <c r="N253" s="1713"/>
      <c r="O253" s="1713"/>
      <c r="P253" s="1713"/>
      <c r="Q253" s="1713"/>
      <c r="R253" s="1713"/>
      <c r="S253" s="1713"/>
      <c r="T253" s="1713"/>
      <c r="U253" s="1713"/>
      <c r="V253" s="1713"/>
      <c r="W253" s="1713"/>
      <c r="X253" s="1713"/>
      <c r="Y253" s="1713"/>
      <c r="Z253" s="1713"/>
    </row>
    <row r="254" spans="1:26" ht="14.5">
      <c r="A254" s="1713"/>
      <c r="B254" s="1714"/>
      <c r="C254" s="1713"/>
      <c r="D254" s="1714"/>
      <c r="E254" s="1713"/>
      <c r="F254" s="1713"/>
      <c r="G254" s="1713"/>
      <c r="H254" s="1713"/>
      <c r="I254" s="1713"/>
      <c r="J254" s="1713"/>
      <c r="K254" s="1713"/>
      <c r="L254" s="1713"/>
      <c r="M254" s="1713"/>
      <c r="N254" s="1713"/>
      <c r="O254" s="1713"/>
      <c r="P254" s="1713"/>
      <c r="Q254" s="1713"/>
      <c r="R254" s="1713"/>
      <c r="S254" s="1713"/>
      <c r="T254" s="1713"/>
      <c r="U254" s="1713"/>
      <c r="V254" s="1713"/>
      <c r="W254" s="1713"/>
      <c r="X254" s="1713"/>
      <c r="Y254" s="1713"/>
      <c r="Z254" s="1713"/>
    </row>
    <row r="255" spans="1:26" ht="14.5">
      <c r="A255" s="1713"/>
      <c r="B255" s="1714"/>
      <c r="C255" s="1713"/>
      <c r="D255" s="1714"/>
      <c r="E255" s="1713"/>
      <c r="F255" s="1713"/>
      <c r="G255" s="1713"/>
      <c r="H255" s="1713"/>
      <c r="I255" s="1713"/>
      <c r="J255" s="1713"/>
      <c r="K255" s="1713"/>
      <c r="L255" s="1713"/>
      <c r="M255" s="1713"/>
      <c r="N255" s="1713"/>
      <c r="O255" s="1713"/>
      <c r="P255" s="1713"/>
      <c r="Q255" s="1713"/>
      <c r="R255" s="1713"/>
      <c r="S255" s="1713"/>
      <c r="T255" s="1713"/>
      <c r="U255" s="1713"/>
      <c r="V255" s="1713"/>
      <c r="W255" s="1713"/>
      <c r="X255" s="1713"/>
      <c r="Y255" s="1713"/>
      <c r="Z255" s="1713"/>
    </row>
    <row r="256" spans="1:26" ht="14.5">
      <c r="A256" s="1713"/>
      <c r="B256" s="1714"/>
      <c r="C256" s="1713"/>
      <c r="D256" s="1714"/>
      <c r="E256" s="1713"/>
      <c r="F256" s="1713"/>
      <c r="G256" s="1713"/>
      <c r="H256" s="1713"/>
      <c r="I256" s="1713"/>
      <c r="J256" s="1713"/>
      <c r="K256" s="1713"/>
      <c r="L256" s="1713"/>
      <c r="M256" s="1713"/>
      <c r="N256" s="1713"/>
      <c r="O256" s="1713"/>
      <c r="P256" s="1713"/>
      <c r="Q256" s="1713"/>
      <c r="R256" s="1713"/>
      <c r="S256" s="1713"/>
      <c r="T256" s="1713"/>
      <c r="U256" s="1713"/>
      <c r="V256" s="1713"/>
      <c r="W256" s="1713"/>
      <c r="X256" s="1713"/>
      <c r="Y256" s="1713"/>
      <c r="Z256" s="1713"/>
    </row>
    <row r="257" spans="1:26" ht="14.5">
      <c r="A257" s="1713"/>
      <c r="B257" s="1714"/>
      <c r="C257" s="1713"/>
      <c r="D257" s="1714"/>
      <c r="E257" s="1713"/>
      <c r="F257" s="1713"/>
      <c r="G257" s="1713"/>
      <c r="H257" s="1713"/>
      <c r="I257" s="1713"/>
      <c r="J257" s="1713"/>
      <c r="K257" s="1713"/>
      <c r="L257" s="1713"/>
      <c r="M257" s="1713"/>
      <c r="N257" s="1713"/>
      <c r="O257" s="1713"/>
      <c r="P257" s="1713"/>
      <c r="Q257" s="1713"/>
      <c r="R257" s="1713"/>
      <c r="S257" s="1713"/>
      <c r="T257" s="1713"/>
      <c r="U257" s="1713"/>
      <c r="V257" s="1713"/>
      <c r="W257" s="1713"/>
      <c r="X257" s="1713"/>
      <c r="Y257" s="1713"/>
      <c r="Z257" s="1713"/>
    </row>
    <row r="258" spans="1:26" ht="14.5">
      <c r="A258" s="1713"/>
      <c r="B258" s="1714"/>
      <c r="C258" s="1713"/>
      <c r="D258" s="1714"/>
      <c r="E258" s="1713"/>
      <c r="F258" s="1713"/>
      <c r="G258" s="1713"/>
      <c r="H258" s="1713"/>
      <c r="I258" s="1713"/>
      <c r="J258" s="1713"/>
      <c r="K258" s="1713"/>
      <c r="L258" s="1713"/>
      <c r="M258" s="1713"/>
      <c r="N258" s="1713"/>
      <c r="O258" s="1713"/>
      <c r="P258" s="1713"/>
      <c r="Q258" s="1713"/>
      <c r="R258" s="1713"/>
      <c r="S258" s="1713"/>
      <c r="T258" s="1713"/>
      <c r="U258" s="1713"/>
      <c r="V258" s="1713"/>
      <c r="W258" s="1713"/>
      <c r="X258" s="1713"/>
      <c r="Y258" s="1713"/>
      <c r="Z258" s="1713"/>
    </row>
    <row r="259" spans="1:26" ht="14.5">
      <c r="A259" s="1713"/>
      <c r="B259" s="1714"/>
      <c r="C259" s="1713"/>
      <c r="D259" s="1714"/>
      <c r="E259" s="1713"/>
      <c r="F259" s="1713"/>
      <c r="G259" s="1713"/>
      <c r="H259" s="1713"/>
      <c r="I259" s="1713"/>
      <c r="J259" s="1713"/>
      <c r="K259" s="1713"/>
      <c r="L259" s="1713"/>
      <c r="M259" s="1713"/>
      <c r="N259" s="1713"/>
      <c r="O259" s="1713"/>
      <c r="P259" s="1713"/>
      <c r="Q259" s="1713"/>
      <c r="R259" s="1713"/>
      <c r="S259" s="1713"/>
      <c r="T259" s="1713"/>
      <c r="U259" s="1713"/>
      <c r="V259" s="1713"/>
      <c r="W259" s="1713"/>
      <c r="X259" s="1713"/>
      <c r="Y259" s="1713"/>
      <c r="Z259" s="1713"/>
    </row>
    <row r="260" spans="1:26" ht="14.5">
      <c r="A260" s="1713"/>
      <c r="B260" s="1714"/>
      <c r="C260" s="1713"/>
      <c r="D260" s="1714"/>
      <c r="E260" s="1713"/>
      <c r="F260" s="1713"/>
      <c r="G260" s="1713"/>
      <c r="H260" s="1713"/>
      <c r="I260" s="1713"/>
      <c r="J260" s="1713"/>
      <c r="K260" s="1713"/>
      <c r="L260" s="1713"/>
      <c r="M260" s="1713"/>
      <c r="N260" s="1713"/>
      <c r="O260" s="1713"/>
      <c r="P260" s="1713"/>
      <c r="Q260" s="1713"/>
      <c r="R260" s="1713"/>
      <c r="S260" s="1713"/>
      <c r="T260" s="1713"/>
      <c r="U260" s="1713"/>
      <c r="V260" s="1713"/>
      <c r="W260" s="1713"/>
      <c r="X260" s="1713"/>
      <c r="Y260" s="1713"/>
      <c r="Z260" s="1713"/>
    </row>
    <row r="261" spans="1:26" ht="14.5">
      <c r="A261" s="1713"/>
      <c r="B261" s="1714"/>
      <c r="C261" s="1713"/>
      <c r="D261" s="1714"/>
      <c r="E261" s="1713"/>
      <c r="F261" s="1713"/>
      <c r="G261" s="1713"/>
      <c r="H261" s="1713"/>
      <c r="I261" s="1713"/>
      <c r="J261" s="1713"/>
      <c r="K261" s="1713"/>
      <c r="L261" s="1713"/>
      <c r="M261" s="1713"/>
      <c r="N261" s="1713"/>
      <c r="O261" s="1713"/>
      <c r="P261" s="1713"/>
      <c r="Q261" s="1713"/>
      <c r="R261" s="1713"/>
      <c r="S261" s="1713"/>
      <c r="T261" s="1713"/>
      <c r="U261" s="1713"/>
      <c r="V261" s="1713"/>
      <c r="W261" s="1713"/>
      <c r="X261" s="1713"/>
      <c r="Y261" s="1713"/>
      <c r="Z261" s="1713"/>
    </row>
    <row r="262" spans="1:26" ht="14.5">
      <c r="A262" s="1713"/>
      <c r="B262" s="1714"/>
      <c r="C262" s="1713"/>
      <c r="D262" s="1714"/>
      <c r="E262" s="1713"/>
      <c r="F262" s="1713"/>
      <c r="G262" s="1713"/>
      <c r="H262" s="1713"/>
      <c r="I262" s="1713"/>
      <c r="J262" s="1713"/>
      <c r="K262" s="1713"/>
      <c r="L262" s="1713"/>
      <c r="M262" s="1713"/>
      <c r="N262" s="1713"/>
      <c r="O262" s="1713"/>
      <c r="P262" s="1713"/>
      <c r="Q262" s="1713"/>
      <c r="R262" s="1713"/>
      <c r="S262" s="1713"/>
      <c r="T262" s="1713"/>
      <c r="U262" s="1713"/>
      <c r="V262" s="1713"/>
      <c r="W262" s="1713"/>
      <c r="X262" s="1713"/>
      <c r="Y262" s="1713"/>
      <c r="Z262" s="1713"/>
    </row>
    <row r="263" spans="1:26" ht="14.5">
      <c r="A263" s="1713"/>
      <c r="B263" s="1714"/>
      <c r="C263" s="1713"/>
      <c r="D263" s="1714"/>
      <c r="E263" s="1713"/>
      <c r="F263" s="1713"/>
      <c r="G263" s="1713"/>
      <c r="H263" s="1713"/>
      <c r="I263" s="1713"/>
      <c r="J263" s="1713"/>
      <c r="K263" s="1713"/>
      <c r="L263" s="1713"/>
      <c r="M263" s="1713"/>
      <c r="N263" s="1713"/>
      <c r="O263" s="1713"/>
      <c r="P263" s="1713"/>
      <c r="Q263" s="1713"/>
      <c r="R263" s="1713"/>
      <c r="S263" s="1713"/>
      <c r="T263" s="1713"/>
      <c r="U263" s="1713"/>
      <c r="V263" s="1713"/>
      <c r="W263" s="1713"/>
      <c r="X263" s="1713"/>
      <c r="Y263" s="1713"/>
      <c r="Z263" s="1713"/>
    </row>
    <row r="264" spans="1:26" ht="14.5">
      <c r="A264" s="1713"/>
      <c r="B264" s="1714"/>
      <c r="C264" s="1713"/>
      <c r="D264" s="1714"/>
      <c r="E264" s="1713"/>
      <c r="F264" s="1713"/>
      <c r="G264" s="1713"/>
      <c r="H264" s="1713"/>
      <c r="I264" s="1713"/>
      <c r="J264" s="1713"/>
      <c r="K264" s="1713"/>
      <c r="L264" s="1713"/>
      <c r="M264" s="1713"/>
      <c r="N264" s="1713"/>
      <c r="O264" s="1713"/>
      <c r="P264" s="1713"/>
      <c r="Q264" s="1713"/>
      <c r="R264" s="1713"/>
      <c r="S264" s="1713"/>
      <c r="T264" s="1713"/>
      <c r="U264" s="1713"/>
      <c r="V264" s="1713"/>
      <c r="W264" s="1713"/>
      <c r="X264" s="1713"/>
      <c r="Y264" s="1713"/>
      <c r="Z264" s="1713"/>
    </row>
    <row r="265" spans="1:26" ht="14.5">
      <c r="A265" s="1713"/>
      <c r="B265" s="1714"/>
      <c r="C265" s="1713"/>
      <c r="D265" s="1714"/>
      <c r="E265" s="1713"/>
      <c r="F265" s="1713"/>
      <c r="G265" s="1713"/>
      <c r="H265" s="1713"/>
      <c r="I265" s="1713"/>
      <c r="J265" s="1713"/>
      <c r="K265" s="1713"/>
      <c r="L265" s="1713"/>
      <c r="M265" s="1713"/>
      <c r="N265" s="1713"/>
      <c r="O265" s="1713"/>
      <c r="P265" s="1713"/>
      <c r="Q265" s="1713"/>
      <c r="R265" s="1713"/>
      <c r="S265" s="1713"/>
      <c r="T265" s="1713"/>
      <c r="U265" s="1713"/>
      <c r="V265" s="1713"/>
      <c r="W265" s="1713"/>
      <c r="X265" s="1713"/>
      <c r="Y265" s="1713"/>
      <c r="Z265" s="1713"/>
    </row>
    <row r="266" spans="1:26" ht="14.5">
      <c r="A266" s="1713"/>
      <c r="B266" s="1714"/>
      <c r="C266" s="1713"/>
      <c r="D266" s="1714"/>
      <c r="E266" s="1713"/>
      <c r="F266" s="1713"/>
      <c r="G266" s="1713"/>
      <c r="H266" s="1713"/>
      <c r="I266" s="1713"/>
      <c r="J266" s="1713"/>
      <c r="K266" s="1713"/>
      <c r="L266" s="1713"/>
      <c r="M266" s="1713"/>
      <c r="N266" s="1713"/>
      <c r="O266" s="1713"/>
      <c r="P266" s="1713"/>
      <c r="Q266" s="1713"/>
      <c r="R266" s="1713"/>
      <c r="S266" s="1713"/>
      <c r="T266" s="1713"/>
      <c r="U266" s="1713"/>
      <c r="V266" s="1713"/>
      <c r="W266" s="1713"/>
      <c r="X266" s="1713"/>
      <c r="Y266" s="1713"/>
      <c r="Z266" s="1713"/>
    </row>
    <row r="267" spans="1:26" ht="14.5">
      <c r="A267" s="1713"/>
      <c r="B267" s="1714"/>
      <c r="C267" s="1713"/>
      <c r="D267" s="1714"/>
      <c r="E267" s="1713"/>
      <c r="F267" s="1713"/>
      <c r="G267" s="1713"/>
      <c r="H267" s="1713"/>
      <c r="I267" s="1713"/>
      <c r="J267" s="1713"/>
      <c r="K267" s="1713"/>
      <c r="L267" s="1713"/>
      <c r="M267" s="1713"/>
      <c r="N267" s="1713"/>
      <c r="O267" s="1713"/>
      <c r="P267" s="1713"/>
      <c r="Q267" s="1713"/>
      <c r="R267" s="1713"/>
      <c r="S267" s="1713"/>
      <c r="T267" s="1713"/>
      <c r="U267" s="1713"/>
      <c r="V267" s="1713"/>
      <c r="W267" s="1713"/>
      <c r="X267" s="1713"/>
      <c r="Y267" s="1713"/>
      <c r="Z267" s="1713"/>
    </row>
    <row r="268" spans="1:26" ht="14.5">
      <c r="A268" s="1713"/>
      <c r="B268" s="1714"/>
      <c r="C268" s="1713"/>
      <c r="D268" s="1714"/>
      <c r="E268" s="1713"/>
      <c r="F268" s="1713"/>
      <c r="G268" s="1713"/>
      <c r="H268" s="1713"/>
      <c r="I268" s="1713"/>
      <c r="J268" s="1713"/>
      <c r="K268" s="1713"/>
      <c r="L268" s="1713"/>
      <c r="M268" s="1713"/>
      <c r="N268" s="1713"/>
      <c r="O268" s="1713"/>
      <c r="P268" s="1713"/>
      <c r="Q268" s="1713"/>
      <c r="R268" s="1713"/>
      <c r="S268" s="1713"/>
      <c r="T268" s="1713"/>
      <c r="U268" s="1713"/>
      <c r="V268" s="1713"/>
      <c r="W268" s="1713"/>
      <c r="X268" s="1713"/>
      <c r="Y268" s="1713"/>
      <c r="Z268" s="1713"/>
    </row>
    <row r="269" spans="1:26" ht="14.5">
      <c r="A269" s="1713"/>
      <c r="B269" s="1714"/>
      <c r="C269" s="1713"/>
      <c r="D269" s="1714"/>
      <c r="E269" s="1713"/>
      <c r="F269" s="1713"/>
      <c r="G269" s="1713"/>
      <c r="H269" s="1713"/>
      <c r="I269" s="1713"/>
      <c r="J269" s="1713"/>
      <c r="K269" s="1713"/>
      <c r="L269" s="1713"/>
      <c r="M269" s="1713"/>
      <c r="N269" s="1713"/>
      <c r="O269" s="1713"/>
      <c r="P269" s="1713"/>
      <c r="Q269" s="1713"/>
      <c r="R269" s="1713"/>
      <c r="S269" s="1713"/>
      <c r="T269" s="1713"/>
      <c r="U269" s="1713"/>
      <c r="V269" s="1713"/>
      <c r="W269" s="1713"/>
      <c r="X269" s="1713"/>
      <c r="Y269" s="1713"/>
      <c r="Z269" s="1713"/>
    </row>
    <row r="270" spans="1:26" ht="14.5">
      <c r="A270" s="1713"/>
      <c r="B270" s="1714"/>
      <c r="C270" s="1713"/>
      <c r="D270" s="1714"/>
      <c r="E270" s="1713"/>
      <c r="F270" s="1713"/>
      <c r="G270" s="1713"/>
      <c r="H270" s="1713"/>
      <c r="I270" s="1713"/>
      <c r="J270" s="1713"/>
      <c r="K270" s="1713"/>
      <c r="L270" s="1713"/>
      <c r="M270" s="1713"/>
      <c r="N270" s="1713"/>
      <c r="O270" s="1713"/>
      <c r="P270" s="1713"/>
      <c r="Q270" s="1713"/>
      <c r="R270" s="1713"/>
      <c r="S270" s="1713"/>
      <c r="T270" s="1713"/>
      <c r="U270" s="1713"/>
      <c r="V270" s="1713"/>
      <c r="W270" s="1713"/>
      <c r="X270" s="1713"/>
      <c r="Y270" s="1713"/>
      <c r="Z270" s="1713"/>
    </row>
    <row r="271" spans="1:26" ht="14.5">
      <c r="A271" s="1713"/>
      <c r="B271" s="1714"/>
      <c r="C271" s="1713"/>
      <c r="D271" s="1714"/>
      <c r="E271" s="1713"/>
      <c r="F271" s="1713"/>
      <c r="G271" s="1713"/>
      <c r="H271" s="1713"/>
      <c r="I271" s="1713"/>
      <c r="J271" s="1713"/>
      <c r="K271" s="1713"/>
      <c r="L271" s="1713"/>
      <c r="M271" s="1713"/>
      <c r="N271" s="1713"/>
      <c r="O271" s="1713"/>
      <c r="P271" s="1713"/>
      <c r="Q271" s="1713"/>
      <c r="R271" s="1713"/>
      <c r="S271" s="1713"/>
      <c r="T271" s="1713"/>
      <c r="U271" s="1713"/>
      <c r="V271" s="1713"/>
      <c r="W271" s="1713"/>
      <c r="X271" s="1713"/>
      <c r="Y271" s="1713"/>
      <c r="Z271" s="1713"/>
    </row>
    <row r="272" spans="1:26" ht="14.5">
      <c r="A272" s="1713"/>
      <c r="B272" s="1714"/>
      <c r="C272" s="1713"/>
      <c r="D272" s="1714"/>
      <c r="E272" s="1713"/>
      <c r="F272" s="1713"/>
      <c r="G272" s="1713"/>
      <c r="H272" s="1713"/>
      <c r="I272" s="1713"/>
      <c r="J272" s="1713"/>
      <c r="K272" s="1713"/>
      <c r="L272" s="1713"/>
      <c r="M272" s="1713"/>
      <c r="N272" s="1713"/>
      <c r="O272" s="1713"/>
      <c r="P272" s="1713"/>
      <c r="Q272" s="1713"/>
      <c r="R272" s="1713"/>
      <c r="S272" s="1713"/>
      <c r="T272" s="1713"/>
      <c r="U272" s="1713"/>
      <c r="V272" s="1713"/>
      <c r="W272" s="1713"/>
      <c r="X272" s="1713"/>
      <c r="Y272" s="1713"/>
      <c r="Z272" s="1713"/>
    </row>
    <row r="273" spans="1:26" ht="14.5">
      <c r="A273" s="1713"/>
      <c r="B273" s="1714"/>
      <c r="C273" s="1713"/>
      <c r="D273" s="1714"/>
      <c r="E273" s="1713"/>
      <c r="F273" s="1713"/>
      <c r="G273" s="1713"/>
      <c r="H273" s="1713"/>
      <c r="I273" s="1713"/>
      <c r="J273" s="1713"/>
      <c r="K273" s="1713"/>
      <c r="L273" s="1713"/>
      <c r="M273" s="1713"/>
      <c r="N273" s="1713"/>
      <c r="O273" s="1713"/>
      <c r="P273" s="1713"/>
      <c r="Q273" s="1713"/>
      <c r="R273" s="1713"/>
      <c r="S273" s="1713"/>
      <c r="T273" s="1713"/>
      <c r="U273" s="1713"/>
      <c r="V273" s="1713"/>
      <c r="W273" s="1713"/>
      <c r="X273" s="1713"/>
      <c r="Y273" s="1713"/>
      <c r="Z273" s="1713"/>
    </row>
    <row r="274" spans="1:26" ht="14.5">
      <c r="A274" s="1713"/>
      <c r="B274" s="1714"/>
      <c r="C274" s="1713"/>
      <c r="D274" s="1714"/>
      <c r="E274" s="1713"/>
      <c r="F274" s="1713"/>
      <c r="G274" s="1713"/>
      <c r="H274" s="1713"/>
      <c r="I274" s="1713"/>
      <c r="J274" s="1713"/>
      <c r="K274" s="1713"/>
      <c r="L274" s="1713"/>
      <c r="M274" s="1713"/>
      <c r="N274" s="1713"/>
      <c r="O274" s="1713"/>
      <c r="P274" s="1713"/>
      <c r="Q274" s="1713"/>
      <c r="R274" s="1713"/>
      <c r="S274" s="1713"/>
      <c r="T274" s="1713"/>
      <c r="U274" s="1713"/>
      <c r="V274" s="1713"/>
      <c r="W274" s="1713"/>
      <c r="X274" s="1713"/>
      <c r="Y274" s="1713"/>
      <c r="Z274" s="1713"/>
    </row>
    <row r="275" spans="1:26" ht="14.5">
      <c r="A275" s="1713"/>
      <c r="B275" s="1714"/>
      <c r="C275" s="1713"/>
      <c r="D275" s="1714"/>
      <c r="E275" s="1713"/>
      <c r="F275" s="1713"/>
      <c r="G275" s="1713"/>
      <c r="H275" s="1713"/>
      <c r="I275" s="1713"/>
      <c r="J275" s="1713"/>
      <c r="K275" s="1713"/>
      <c r="L275" s="1713"/>
      <c r="M275" s="1713"/>
      <c r="N275" s="1713"/>
      <c r="O275" s="1713"/>
      <c r="P275" s="1713"/>
      <c r="Q275" s="1713"/>
      <c r="R275" s="1713"/>
      <c r="S275" s="1713"/>
      <c r="T275" s="1713"/>
      <c r="U275" s="1713"/>
      <c r="V275" s="1713"/>
      <c r="W275" s="1713"/>
      <c r="X275" s="1713"/>
      <c r="Y275" s="1713"/>
      <c r="Z275" s="1713"/>
    </row>
    <row r="276" spans="1:26" ht="14.5">
      <c r="A276" s="1713"/>
      <c r="B276" s="1714"/>
      <c r="C276" s="1713"/>
      <c r="D276" s="1714"/>
      <c r="E276" s="1713"/>
      <c r="F276" s="1713"/>
      <c r="G276" s="1713"/>
      <c r="H276" s="1713"/>
      <c r="I276" s="1713"/>
      <c r="J276" s="1713"/>
      <c r="K276" s="1713"/>
      <c r="L276" s="1713"/>
      <c r="M276" s="1713"/>
      <c r="N276" s="1713"/>
      <c r="O276" s="1713"/>
      <c r="P276" s="1713"/>
      <c r="Q276" s="1713"/>
      <c r="R276" s="1713"/>
      <c r="S276" s="1713"/>
      <c r="T276" s="1713"/>
      <c r="U276" s="1713"/>
      <c r="V276" s="1713"/>
      <c r="W276" s="1713"/>
      <c r="X276" s="1713"/>
      <c r="Y276" s="1713"/>
      <c r="Z276" s="1713"/>
    </row>
    <row r="277" spans="1:26" ht="14.5">
      <c r="A277" s="1713"/>
      <c r="B277" s="1714"/>
      <c r="C277" s="1713"/>
      <c r="D277" s="1714"/>
      <c r="E277" s="1713"/>
      <c r="F277" s="1713"/>
      <c r="G277" s="1713"/>
      <c r="H277" s="1713"/>
      <c r="I277" s="1713"/>
      <c r="J277" s="1713"/>
      <c r="K277" s="1713"/>
      <c r="L277" s="1713"/>
      <c r="M277" s="1713"/>
      <c r="N277" s="1713"/>
      <c r="O277" s="1713"/>
      <c r="P277" s="1713"/>
      <c r="Q277" s="1713"/>
      <c r="R277" s="1713"/>
      <c r="S277" s="1713"/>
      <c r="T277" s="1713"/>
      <c r="U277" s="1713"/>
      <c r="V277" s="1713"/>
      <c r="W277" s="1713"/>
      <c r="X277" s="1713"/>
      <c r="Y277" s="1713"/>
      <c r="Z277" s="1713"/>
    </row>
    <row r="278" spans="1:26" ht="14.5">
      <c r="A278" s="1713"/>
      <c r="B278" s="1714"/>
      <c r="C278" s="1713"/>
      <c r="D278" s="1714"/>
      <c r="E278" s="1713"/>
      <c r="F278" s="1713"/>
      <c r="G278" s="1713"/>
      <c r="H278" s="1713"/>
      <c r="I278" s="1713"/>
      <c r="J278" s="1713"/>
      <c r="K278" s="1713"/>
      <c r="L278" s="1713"/>
      <c r="M278" s="1713"/>
      <c r="N278" s="1713"/>
      <c r="O278" s="1713"/>
      <c r="P278" s="1713"/>
      <c r="Q278" s="1713"/>
      <c r="R278" s="1713"/>
      <c r="S278" s="1713"/>
      <c r="T278" s="1713"/>
      <c r="U278" s="1713"/>
      <c r="V278" s="1713"/>
      <c r="W278" s="1713"/>
      <c r="X278" s="1713"/>
      <c r="Y278" s="1713"/>
      <c r="Z278" s="1713"/>
    </row>
    <row r="279" spans="1:26" ht="14.5">
      <c r="A279" s="1713"/>
      <c r="B279" s="1714"/>
      <c r="C279" s="1713"/>
      <c r="D279" s="1714"/>
      <c r="E279" s="1713"/>
      <c r="F279" s="1713"/>
      <c r="G279" s="1713"/>
      <c r="H279" s="1713"/>
      <c r="I279" s="1713"/>
      <c r="J279" s="1713"/>
      <c r="K279" s="1713"/>
      <c r="L279" s="1713"/>
      <c r="M279" s="1713"/>
      <c r="N279" s="1713"/>
      <c r="O279" s="1713"/>
      <c r="P279" s="1713"/>
      <c r="Q279" s="1713"/>
      <c r="R279" s="1713"/>
      <c r="S279" s="1713"/>
      <c r="T279" s="1713"/>
      <c r="U279" s="1713"/>
      <c r="V279" s="1713"/>
      <c r="W279" s="1713"/>
      <c r="X279" s="1713"/>
      <c r="Y279" s="1713"/>
      <c r="Z279" s="1713"/>
    </row>
    <row r="280" spans="1:26" ht="14.5">
      <c r="A280" s="1713"/>
      <c r="B280" s="1714"/>
      <c r="C280" s="1713"/>
      <c r="D280" s="1714"/>
      <c r="E280" s="1713"/>
      <c r="F280" s="1713"/>
      <c r="G280" s="1713"/>
      <c r="H280" s="1713"/>
      <c r="I280" s="1713"/>
      <c r="J280" s="1713"/>
      <c r="K280" s="1713"/>
      <c r="L280" s="1713"/>
      <c r="M280" s="1713"/>
      <c r="N280" s="1713"/>
      <c r="O280" s="1713"/>
      <c r="P280" s="1713"/>
      <c r="Q280" s="1713"/>
      <c r="R280" s="1713"/>
      <c r="S280" s="1713"/>
      <c r="T280" s="1713"/>
      <c r="U280" s="1713"/>
      <c r="V280" s="1713"/>
      <c r="W280" s="1713"/>
      <c r="X280" s="1713"/>
      <c r="Y280" s="1713"/>
      <c r="Z280" s="1713"/>
    </row>
    <row r="281" spans="1:26" ht="14.5">
      <c r="A281" s="1713"/>
      <c r="B281" s="1714"/>
      <c r="C281" s="1713"/>
      <c r="D281" s="1714"/>
      <c r="E281" s="1713"/>
      <c r="F281" s="1713"/>
      <c r="G281" s="1713"/>
      <c r="H281" s="1713"/>
      <c r="I281" s="1713"/>
      <c r="J281" s="1713"/>
      <c r="K281" s="1713"/>
      <c r="L281" s="1713"/>
      <c r="M281" s="1713"/>
      <c r="N281" s="1713"/>
      <c r="O281" s="1713"/>
      <c r="P281" s="1713"/>
      <c r="Q281" s="1713"/>
      <c r="R281" s="1713"/>
      <c r="S281" s="1713"/>
      <c r="T281" s="1713"/>
      <c r="U281" s="1713"/>
      <c r="V281" s="1713"/>
      <c r="W281" s="1713"/>
      <c r="X281" s="1713"/>
      <c r="Y281" s="1713"/>
      <c r="Z281" s="1713"/>
    </row>
    <row r="282" spans="1:26" ht="14.5">
      <c r="A282" s="1713"/>
      <c r="B282" s="1714"/>
      <c r="C282" s="1713"/>
      <c r="D282" s="1714"/>
      <c r="E282" s="1713"/>
      <c r="F282" s="1713"/>
      <c r="G282" s="1713"/>
      <c r="H282" s="1713"/>
      <c r="I282" s="1713"/>
      <c r="J282" s="1713"/>
      <c r="K282" s="1713"/>
      <c r="L282" s="1713"/>
      <c r="M282" s="1713"/>
      <c r="N282" s="1713"/>
      <c r="O282" s="1713"/>
      <c r="P282" s="1713"/>
      <c r="Q282" s="1713"/>
      <c r="R282" s="1713"/>
      <c r="S282" s="1713"/>
      <c r="T282" s="1713"/>
      <c r="U282" s="1713"/>
      <c r="V282" s="1713"/>
      <c r="W282" s="1713"/>
      <c r="X282" s="1713"/>
      <c r="Y282" s="1713"/>
      <c r="Z282" s="1713"/>
    </row>
    <row r="283" spans="1:26" ht="14.5">
      <c r="A283" s="1713"/>
      <c r="B283" s="1714"/>
      <c r="C283" s="1713"/>
      <c r="D283" s="1714"/>
      <c r="E283" s="1713"/>
      <c r="F283" s="1713"/>
      <c r="G283" s="1713"/>
      <c r="H283" s="1713"/>
      <c r="I283" s="1713"/>
      <c r="J283" s="1713"/>
      <c r="K283" s="1713"/>
      <c r="L283" s="1713"/>
      <c r="M283" s="1713"/>
      <c r="N283" s="1713"/>
      <c r="O283" s="1713"/>
      <c r="P283" s="1713"/>
      <c r="Q283" s="1713"/>
      <c r="R283" s="1713"/>
      <c r="S283" s="1713"/>
      <c r="T283" s="1713"/>
      <c r="U283" s="1713"/>
      <c r="V283" s="1713"/>
      <c r="W283" s="1713"/>
      <c r="X283" s="1713"/>
      <c r="Y283" s="1713"/>
      <c r="Z283" s="1713"/>
    </row>
    <row r="284" spans="1:26" ht="14.5">
      <c r="A284" s="1713"/>
      <c r="B284" s="1714"/>
      <c r="C284" s="1713"/>
      <c r="D284" s="1714"/>
      <c r="E284" s="1713"/>
      <c r="F284" s="1713"/>
      <c r="G284" s="1713"/>
      <c r="H284" s="1713"/>
      <c r="I284" s="1713"/>
      <c r="J284" s="1713"/>
      <c r="K284" s="1713"/>
      <c r="L284" s="1713"/>
      <c r="M284" s="1713"/>
      <c r="N284" s="1713"/>
      <c r="O284" s="1713"/>
      <c r="P284" s="1713"/>
      <c r="Q284" s="1713"/>
      <c r="R284" s="1713"/>
      <c r="S284" s="1713"/>
      <c r="T284" s="1713"/>
      <c r="U284" s="1713"/>
      <c r="V284" s="1713"/>
      <c r="W284" s="1713"/>
      <c r="X284" s="1713"/>
      <c r="Y284" s="1713"/>
      <c r="Z284" s="1713"/>
    </row>
    <row r="285" spans="1:26" ht="14.5">
      <c r="A285" s="1713"/>
      <c r="B285" s="1714"/>
      <c r="C285" s="1713"/>
      <c r="D285" s="1714"/>
      <c r="E285" s="1713"/>
      <c r="F285" s="1713"/>
      <c r="G285" s="1713"/>
      <c r="H285" s="1713"/>
      <c r="I285" s="1713"/>
      <c r="J285" s="1713"/>
      <c r="K285" s="1713"/>
      <c r="L285" s="1713"/>
      <c r="M285" s="1713"/>
      <c r="N285" s="1713"/>
      <c r="O285" s="1713"/>
      <c r="P285" s="1713"/>
      <c r="Q285" s="1713"/>
      <c r="R285" s="1713"/>
      <c r="S285" s="1713"/>
      <c r="T285" s="1713"/>
      <c r="U285" s="1713"/>
      <c r="V285" s="1713"/>
      <c r="W285" s="1713"/>
      <c r="X285" s="1713"/>
      <c r="Y285" s="1713"/>
      <c r="Z285" s="1713"/>
    </row>
    <row r="286" spans="1:26" ht="14.5">
      <c r="A286" s="1713"/>
      <c r="B286" s="1714"/>
      <c r="C286" s="1713"/>
      <c r="D286" s="1714"/>
      <c r="E286" s="1713"/>
      <c r="F286" s="1713"/>
      <c r="G286" s="1713"/>
      <c r="H286" s="1713"/>
      <c r="I286" s="1713"/>
      <c r="J286" s="1713"/>
      <c r="K286" s="1713"/>
      <c r="L286" s="1713"/>
      <c r="M286" s="1713"/>
      <c r="N286" s="1713"/>
      <c r="O286" s="1713"/>
      <c r="P286" s="1713"/>
      <c r="Q286" s="1713"/>
      <c r="R286" s="1713"/>
      <c r="S286" s="1713"/>
      <c r="T286" s="1713"/>
      <c r="U286" s="1713"/>
      <c r="V286" s="1713"/>
      <c r="W286" s="1713"/>
      <c r="X286" s="1713"/>
      <c r="Y286" s="1713"/>
      <c r="Z286" s="1713"/>
    </row>
    <row r="287" spans="1:26" ht="14.5">
      <c r="A287" s="1713"/>
      <c r="B287" s="1714"/>
      <c r="C287" s="1713"/>
      <c r="D287" s="1714"/>
      <c r="E287" s="1713"/>
      <c r="F287" s="1713"/>
      <c r="G287" s="1713"/>
      <c r="H287" s="1713"/>
      <c r="I287" s="1713"/>
      <c r="J287" s="1713"/>
      <c r="K287" s="1713"/>
      <c r="L287" s="1713"/>
      <c r="M287" s="1713"/>
      <c r="N287" s="1713"/>
      <c r="O287" s="1713"/>
      <c r="P287" s="1713"/>
      <c r="Q287" s="1713"/>
      <c r="R287" s="1713"/>
      <c r="S287" s="1713"/>
      <c r="T287" s="1713"/>
      <c r="U287" s="1713"/>
      <c r="V287" s="1713"/>
      <c r="W287" s="1713"/>
      <c r="X287" s="1713"/>
      <c r="Y287" s="1713"/>
      <c r="Z287" s="1713"/>
    </row>
    <row r="288" spans="1:26" ht="14.5">
      <c r="A288" s="1713"/>
      <c r="B288" s="1714"/>
      <c r="C288" s="1713"/>
      <c r="D288" s="1714"/>
      <c r="E288" s="1713"/>
      <c r="F288" s="1713"/>
      <c r="G288" s="1713"/>
      <c r="H288" s="1713"/>
      <c r="I288" s="1713"/>
      <c r="J288" s="1713"/>
      <c r="K288" s="1713"/>
      <c r="L288" s="1713"/>
      <c r="M288" s="1713"/>
      <c r="N288" s="1713"/>
      <c r="O288" s="1713"/>
      <c r="P288" s="1713"/>
      <c r="Q288" s="1713"/>
      <c r="R288" s="1713"/>
      <c r="S288" s="1713"/>
      <c r="T288" s="1713"/>
      <c r="U288" s="1713"/>
      <c r="V288" s="1713"/>
      <c r="W288" s="1713"/>
      <c r="X288" s="1713"/>
      <c r="Y288" s="1713"/>
      <c r="Z288" s="1713"/>
    </row>
    <row r="289" spans="1:26" ht="14.5">
      <c r="A289" s="1713"/>
      <c r="B289" s="1714"/>
      <c r="C289" s="1713"/>
      <c r="D289" s="1714"/>
      <c r="E289" s="1713"/>
      <c r="F289" s="1713"/>
      <c r="G289" s="1713"/>
      <c r="H289" s="1713"/>
      <c r="I289" s="1713"/>
      <c r="J289" s="1713"/>
      <c r="K289" s="1713"/>
      <c r="L289" s="1713"/>
      <c r="M289" s="1713"/>
      <c r="N289" s="1713"/>
      <c r="O289" s="1713"/>
      <c r="P289" s="1713"/>
      <c r="Q289" s="1713"/>
      <c r="R289" s="1713"/>
      <c r="S289" s="1713"/>
      <c r="T289" s="1713"/>
      <c r="U289" s="1713"/>
      <c r="V289" s="1713"/>
      <c r="W289" s="1713"/>
      <c r="X289" s="1713"/>
      <c r="Y289" s="1713"/>
      <c r="Z289" s="1713"/>
    </row>
    <row r="290" spans="1:26" ht="14.5">
      <c r="A290" s="1713"/>
      <c r="B290" s="1714"/>
      <c r="C290" s="1713"/>
      <c r="D290" s="1714"/>
      <c r="E290" s="1713"/>
      <c r="F290" s="1713"/>
      <c r="G290" s="1713"/>
      <c r="H290" s="1713"/>
      <c r="I290" s="1713"/>
      <c r="J290" s="1713"/>
      <c r="K290" s="1713"/>
      <c r="L290" s="1713"/>
      <c r="M290" s="1713"/>
      <c r="N290" s="1713"/>
      <c r="O290" s="1713"/>
      <c r="P290" s="1713"/>
      <c r="Q290" s="1713"/>
      <c r="R290" s="1713"/>
      <c r="S290" s="1713"/>
      <c r="T290" s="1713"/>
      <c r="U290" s="1713"/>
      <c r="V290" s="1713"/>
      <c r="W290" s="1713"/>
      <c r="X290" s="1713"/>
      <c r="Y290" s="1713"/>
      <c r="Z290" s="1713"/>
    </row>
    <row r="291" spans="1:26" ht="14.5">
      <c r="A291" s="1713"/>
      <c r="B291" s="1714"/>
      <c r="C291" s="1713"/>
      <c r="D291" s="1714"/>
      <c r="E291" s="1713"/>
      <c r="F291" s="1713"/>
      <c r="G291" s="1713"/>
      <c r="H291" s="1713"/>
      <c r="I291" s="1713"/>
      <c r="J291" s="1713"/>
      <c r="K291" s="1713"/>
      <c r="L291" s="1713"/>
      <c r="M291" s="1713"/>
      <c r="N291" s="1713"/>
      <c r="O291" s="1713"/>
      <c r="P291" s="1713"/>
      <c r="Q291" s="1713"/>
      <c r="R291" s="1713"/>
      <c r="S291" s="1713"/>
      <c r="T291" s="1713"/>
      <c r="U291" s="1713"/>
      <c r="V291" s="1713"/>
      <c r="W291" s="1713"/>
      <c r="X291" s="1713"/>
      <c r="Y291" s="1713"/>
      <c r="Z291" s="1713"/>
    </row>
    <row r="292" spans="1:26" ht="14.5">
      <c r="A292" s="1713"/>
      <c r="B292" s="1714"/>
      <c r="C292" s="1713"/>
      <c r="D292" s="1714"/>
      <c r="E292" s="1713"/>
      <c r="F292" s="1713"/>
      <c r="G292" s="1713"/>
      <c r="H292" s="1713"/>
      <c r="I292" s="1713"/>
      <c r="J292" s="1713"/>
      <c r="K292" s="1713"/>
      <c r="L292" s="1713"/>
      <c r="M292" s="1713"/>
      <c r="N292" s="1713"/>
      <c r="O292" s="1713"/>
      <c r="P292" s="1713"/>
      <c r="Q292" s="1713"/>
      <c r="R292" s="1713"/>
      <c r="S292" s="1713"/>
      <c r="T292" s="1713"/>
      <c r="U292" s="1713"/>
      <c r="V292" s="1713"/>
      <c r="W292" s="1713"/>
      <c r="X292" s="1713"/>
      <c r="Y292" s="1713"/>
      <c r="Z292" s="1713"/>
    </row>
    <row r="293" spans="1:26" ht="14.5">
      <c r="A293" s="1713"/>
      <c r="B293" s="1714"/>
      <c r="C293" s="1713"/>
      <c r="D293" s="1714"/>
      <c r="E293" s="1713"/>
      <c r="F293" s="1713"/>
      <c r="G293" s="1713"/>
      <c r="H293" s="1713"/>
      <c r="I293" s="1713"/>
      <c r="J293" s="1713"/>
      <c r="K293" s="1713"/>
      <c r="L293" s="1713"/>
      <c r="M293" s="1713"/>
      <c r="N293" s="1713"/>
      <c r="O293" s="1713"/>
      <c r="P293" s="1713"/>
      <c r="Q293" s="1713"/>
      <c r="R293" s="1713"/>
      <c r="S293" s="1713"/>
      <c r="T293" s="1713"/>
      <c r="U293" s="1713"/>
      <c r="V293" s="1713"/>
      <c r="W293" s="1713"/>
      <c r="X293" s="1713"/>
      <c r="Y293" s="1713"/>
      <c r="Z293" s="1713"/>
    </row>
    <row r="294" spans="1:26" ht="14.5">
      <c r="A294" s="1713"/>
      <c r="B294" s="1714"/>
      <c r="C294" s="1713"/>
      <c r="D294" s="1714"/>
      <c r="E294" s="1713"/>
      <c r="F294" s="1713"/>
      <c r="G294" s="1713"/>
      <c r="H294" s="1713"/>
      <c r="I294" s="1713"/>
      <c r="J294" s="1713"/>
      <c r="K294" s="1713"/>
      <c r="L294" s="1713"/>
      <c r="M294" s="1713"/>
      <c r="N294" s="1713"/>
      <c r="O294" s="1713"/>
      <c r="P294" s="1713"/>
      <c r="Q294" s="1713"/>
      <c r="R294" s="1713"/>
      <c r="S294" s="1713"/>
      <c r="T294" s="1713"/>
      <c r="U294" s="1713"/>
      <c r="V294" s="1713"/>
      <c r="W294" s="1713"/>
      <c r="X294" s="1713"/>
      <c r="Y294" s="1713"/>
      <c r="Z294" s="1713"/>
    </row>
    <row r="295" spans="1:26" ht="14.5">
      <c r="A295" s="1713"/>
      <c r="B295" s="1714"/>
      <c r="C295" s="1713"/>
      <c r="D295" s="1714"/>
      <c r="E295" s="1713"/>
      <c r="F295" s="1713"/>
      <c r="G295" s="1713"/>
      <c r="H295" s="1713"/>
      <c r="I295" s="1713"/>
      <c r="J295" s="1713"/>
      <c r="K295" s="1713"/>
      <c r="L295" s="1713"/>
      <c r="M295" s="1713"/>
      <c r="N295" s="1713"/>
      <c r="O295" s="1713"/>
      <c r="P295" s="1713"/>
      <c r="Q295" s="1713"/>
      <c r="R295" s="1713"/>
      <c r="S295" s="1713"/>
      <c r="T295" s="1713"/>
      <c r="U295" s="1713"/>
      <c r="V295" s="1713"/>
      <c r="W295" s="1713"/>
      <c r="X295" s="1713"/>
      <c r="Y295" s="1713"/>
      <c r="Z295" s="1713"/>
    </row>
    <row r="296" spans="1:26" ht="14.5">
      <c r="A296" s="1713"/>
      <c r="B296" s="1714"/>
      <c r="C296" s="1713"/>
      <c r="D296" s="1714"/>
      <c r="E296" s="1713"/>
      <c r="F296" s="1713"/>
      <c r="G296" s="1713"/>
      <c r="H296" s="1713"/>
      <c r="I296" s="1713"/>
      <c r="J296" s="1713"/>
      <c r="K296" s="1713"/>
      <c r="L296" s="1713"/>
      <c r="M296" s="1713"/>
      <c r="N296" s="1713"/>
      <c r="O296" s="1713"/>
      <c r="P296" s="1713"/>
      <c r="Q296" s="1713"/>
      <c r="R296" s="1713"/>
      <c r="S296" s="1713"/>
      <c r="T296" s="1713"/>
      <c r="U296" s="1713"/>
      <c r="V296" s="1713"/>
      <c r="W296" s="1713"/>
      <c r="X296" s="1713"/>
      <c r="Y296" s="1713"/>
      <c r="Z296" s="1713"/>
    </row>
    <row r="297" spans="1:26" ht="14.5">
      <c r="A297" s="1713"/>
      <c r="B297" s="1714"/>
      <c r="C297" s="1713"/>
      <c r="D297" s="1714"/>
      <c r="E297" s="1713"/>
      <c r="F297" s="1713"/>
      <c r="G297" s="1713"/>
      <c r="H297" s="1713"/>
      <c r="I297" s="1713"/>
      <c r="J297" s="1713"/>
      <c r="K297" s="1713"/>
      <c r="L297" s="1713"/>
      <c r="M297" s="1713"/>
      <c r="N297" s="1713"/>
      <c r="O297" s="1713"/>
      <c r="P297" s="1713"/>
      <c r="Q297" s="1713"/>
      <c r="R297" s="1713"/>
      <c r="S297" s="1713"/>
      <c r="T297" s="1713"/>
      <c r="U297" s="1713"/>
      <c r="V297" s="1713"/>
      <c r="W297" s="1713"/>
      <c r="X297" s="1713"/>
      <c r="Y297" s="1713"/>
      <c r="Z297" s="1713"/>
    </row>
    <row r="298" spans="1:26" ht="14.5">
      <c r="A298" s="1713"/>
      <c r="B298" s="1714"/>
      <c r="C298" s="1713"/>
      <c r="D298" s="1714"/>
      <c r="E298" s="1713"/>
      <c r="F298" s="1713"/>
      <c r="G298" s="1713"/>
      <c r="H298" s="1713"/>
      <c r="I298" s="1713"/>
      <c r="J298" s="1713"/>
      <c r="K298" s="1713"/>
      <c r="L298" s="1713"/>
      <c r="M298" s="1713"/>
      <c r="N298" s="1713"/>
      <c r="O298" s="1713"/>
      <c r="P298" s="1713"/>
      <c r="Q298" s="1713"/>
      <c r="R298" s="1713"/>
      <c r="S298" s="1713"/>
      <c r="T298" s="1713"/>
      <c r="U298" s="1713"/>
      <c r="V298" s="1713"/>
      <c r="W298" s="1713"/>
      <c r="X298" s="1713"/>
      <c r="Y298" s="1713"/>
      <c r="Z298" s="1713"/>
    </row>
    <row r="299" spans="1:26" ht="14.5">
      <c r="A299" s="1713"/>
      <c r="B299" s="1714"/>
      <c r="C299" s="1713"/>
      <c r="D299" s="1714"/>
      <c r="E299" s="1713"/>
      <c r="F299" s="1713"/>
      <c r="G299" s="1713"/>
      <c r="H299" s="1713"/>
      <c r="I299" s="1713"/>
      <c r="J299" s="1713"/>
      <c r="K299" s="1713"/>
      <c r="L299" s="1713"/>
      <c r="M299" s="1713"/>
      <c r="N299" s="1713"/>
      <c r="O299" s="1713"/>
      <c r="P299" s="1713"/>
      <c r="Q299" s="1713"/>
      <c r="R299" s="1713"/>
      <c r="S299" s="1713"/>
      <c r="T299" s="1713"/>
      <c r="U299" s="1713"/>
      <c r="V299" s="1713"/>
      <c r="W299" s="1713"/>
      <c r="X299" s="1713"/>
      <c r="Y299" s="1713"/>
      <c r="Z299" s="1713"/>
    </row>
    <row r="300" spans="1:26" ht="14.5">
      <c r="A300" s="1713"/>
      <c r="B300" s="1714"/>
      <c r="C300" s="1713"/>
      <c r="D300" s="1714"/>
      <c r="E300" s="1713"/>
      <c r="F300" s="1713"/>
      <c r="G300" s="1713"/>
      <c r="H300" s="1713"/>
      <c r="I300" s="1713"/>
      <c r="J300" s="1713"/>
      <c r="K300" s="1713"/>
      <c r="L300" s="1713"/>
      <c r="M300" s="1713"/>
      <c r="N300" s="1713"/>
      <c r="O300" s="1713"/>
      <c r="P300" s="1713"/>
      <c r="Q300" s="1713"/>
      <c r="R300" s="1713"/>
      <c r="S300" s="1713"/>
      <c r="T300" s="1713"/>
      <c r="U300" s="1713"/>
      <c r="V300" s="1713"/>
      <c r="W300" s="1713"/>
      <c r="X300" s="1713"/>
      <c r="Y300" s="1713"/>
      <c r="Z300" s="1713"/>
    </row>
    <row r="301" spans="1:26" ht="14.5">
      <c r="A301" s="1713"/>
      <c r="B301" s="1714"/>
      <c r="C301" s="1713"/>
      <c r="D301" s="1714"/>
      <c r="E301" s="1713"/>
      <c r="F301" s="1713"/>
      <c r="G301" s="1713"/>
      <c r="H301" s="1713"/>
      <c r="I301" s="1713"/>
      <c r="J301" s="1713"/>
      <c r="K301" s="1713"/>
      <c r="L301" s="1713"/>
      <c r="M301" s="1713"/>
      <c r="N301" s="1713"/>
      <c r="O301" s="1713"/>
      <c r="P301" s="1713"/>
      <c r="Q301" s="1713"/>
      <c r="R301" s="1713"/>
      <c r="S301" s="1713"/>
      <c r="T301" s="1713"/>
      <c r="U301" s="1713"/>
      <c r="V301" s="1713"/>
      <c r="W301" s="1713"/>
      <c r="X301" s="1713"/>
      <c r="Y301" s="1713"/>
      <c r="Z301" s="1713"/>
    </row>
    <row r="302" spans="1:26" ht="14.5">
      <c r="A302" s="1713"/>
      <c r="B302" s="1714"/>
      <c r="C302" s="1713"/>
      <c r="D302" s="1714"/>
      <c r="E302" s="1713"/>
      <c r="F302" s="1713"/>
      <c r="G302" s="1713"/>
      <c r="H302" s="1713"/>
      <c r="I302" s="1713"/>
      <c r="J302" s="1713"/>
      <c r="K302" s="1713"/>
      <c r="L302" s="1713"/>
      <c r="M302" s="1713"/>
      <c r="N302" s="1713"/>
      <c r="O302" s="1713"/>
      <c r="P302" s="1713"/>
      <c r="Q302" s="1713"/>
      <c r="R302" s="1713"/>
      <c r="S302" s="1713"/>
      <c r="T302" s="1713"/>
      <c r="U302" s="1713"/>
      <c r="V302" s="1713"/>
      <c r="W302" s="1713"/>
      <c r="X302" s="1713"/>
      <c r="Y302" s="1713"/>
      <c r="Z302" s="1713"/>
    </row>
    <row r="303" spans="1:26" ht="14.5">
      <c r="A303" s="1713"/>
      <c r="B303" s="1714"/>
      <c r="C303" s="1713"/>
      <c r="D303" s="1714"/>
      <c r="E303" s="1713"/>
      <c r="F303" s="1713"/>
      <c r="G303" s="1713"/>
      <c r="H303" s="1713"/>
      <c r="I303" s="1713"/>
      <c r="J303" s="1713"/>
      <c r="K303" s="1713"/>
      <c r="L303" s="1713"/>
      <c r="M303" s="1713"/>
      <c r="N303" s="1713"/>
      <c r="O303" s="1713"/>
      <c r="P303" s="1713"/>
      <c r="Q303" s="1713"/>
      <c r="R303" s="1713"/>
      <c r="S303" s="1713"/>
      <c r="T303" s="1713"/>
      <c r="U303" s="1713"/>
      <c r="V303" s="1713"/>
      <c r="W303" s="1713"/>
      <c r="X303" s="1713"/>
      <c r="Y303" s="1713"/>
      <c r="Z303" s="1713"/>
    </row>
    <row r="304" spans="1:26" ht="14.5">
      <c r="A304" s="1713"/>
      <c r="B304" s="1714"/>
      <c r="C304" s="1713"/>
      <c r="D304" s="1714"/>
      <c r="E304" s="1713"/>
      <c r="F304" s="1713"/>
      <c r="G304" s="1713"/>
      <c r="H304" s="1713"/>
      <c r="I304" s="1713"/>
      <c r="J304" s="1713"/>
      <c r="K304" s="1713"/>
      <c r="L304" s="1713"/>
      <c r="M304" s="1713"/>
      <c r="N304" s="1713"/>
      <c r="O304" s="1713"/>
      <c r="P304" s="1713"/>
      <c r="Q304" s="1713"/>
      <c r="R304" s="1713"/>
      <c r="S304" s="1713"/>
      <c r="T304" s="1713"/>
      <c r="U304" s="1713"/>
      <c r="V304" s="1713"/>
      <c r="W304" s="1713"/>
      <c r="X304" s="1713"/>
      <c r="Y304" s="1713"/>
      <c r="Z304" s="1713"/>
    </row>
    <row r="305" spans="1:26" ht="14.5">
      <c r="A305" s="1713"/>
      <c r="B305" s="1714"/>
      <c r="C305" s="1713"/>
      <c r="D305" s="1714"/>
      <c r="E305" s="1713"/>
      <c r="F305" s="1713"/>
      <c r="G305" s="1713"/>
      <c r="H305" s="1713"/>
      <c r="I305" s="1713"/>
      <c r="J305" s="1713"/>
      <c r="K305" s="1713"/>
      <c r="L305" s="1713"/>
      <c r="M305" s="1713"/>
      <c r="N305" s="1713"/>
      <c r="O305" s="1713"/>
      <c r="P305" s="1713"/>
      <c r="Q305" s="1713"/>
      <c r="R305" s="1713"/>
      <c r="S305" s="1713"/>
      <c r="T305" s="1713"/>
      <c r="U305" s="1713"/>
      <c r="V305" s="1713"/>
      <c r="W305" s="1713"/>
      <c r="X305" s="1713"/>
      <c r="Y305" s="1713"/>
      <c r="Z305" s="1713"/>
    </row>
    <row r="306" spans="1:26" ht="14.5">
      <c r="A306" s="1713"/>
      <c r="B306" s="1714"/>
      <c r="C306" s="1713"/>
      <c r="D306" s="1714"/>
      <c r="E306" s="1713"/>
      <c r="F306" s="1713"/>
      <c r="G306" s="1713"/>
      <c r="H306" s="1713"/>
      <c r="I306" s="1713"/>
      <c r="J306" s="1713"/>
      <c r="K306" s="1713"/>
      <c r="L306" s="1713"/>
      <c r="M306" s="1713"/>
      <c r="N306" s="1713"/>
      <c r="O306" s="1713"/>
      <c r="P306" s="1713"/>
      <c r="Q306" s="1713"/>
      <c r="R306" s="1713"/>
      <c r="S306" s="1713"/>
      <c r="T306" s="1713"/>
      <c r="U306" s="1713"/>
      <c r="V306" s="1713"/>
      <c r="W306" s="1713"/>
      <c r="X306" s="1713"/>
      <c r="Y306" s="1713"/>
      <c r="Z306" s="1713"/>
    </row>
    <row r="307" spans="1:26" ht="14.5">
      <c r="A307" s="1713"/>
      <c r="B307" s="1714"/>
      <c r="C307" s="1713"/>
      <c r="D307" s="1714"/>
      <c r="E307" s="1713"/>
      <c r="F307" s="1713"/>
      <c r="G307" s="1713"/>
      <c r="H307" s="1713"/>
      <c r="I307" s="1713"/>
      <c r="J307" s="1713"/>
      <c r="K307" s="1713"/>
      <c r="L307" s="1713"/>
      <c r="M307" s="1713"/>
      <c r="N307" s="1713"/>
      <c r="O307" s="1713"/>
      <c r="P307" s="1713"/>
      <c r="Q307" s="1713"/>
      <c r="R307" s="1713"/>
      <c r="S307" s="1713"/>
      <c r="T307" s="1713"/>
      <c r="U307" s="1713"/>
      <c r="V307" s="1713"/>
      <c r="W307" s="1713"/>
      <c r="X307" s="1713"/>
      <c r="Y307" s="1713"/>
      <c r="Z307" s="1713"/>
    </row>
    <row r="308" spans="1:26" ht="14.5">
      <c r="A308" s="1713"/>
      <c r="B308" s="1714"/>
      <c r="C308" s="1713"/>
      <c r="D308" s="1714"/>
      <c r="E308" s="1713"/>
      <c r="F308" s="1713"/>
      <c r="G308" s="1713"/>
      <c r="H308" s="1713"/>
      <c r="I308" s="1713"/>
      <c r="J308" s="1713"/>
      <c r="K308" s="1713"/>
      <c r="L308" s="1713"/>
      <c r="M308" s="1713"/>
      <c r="N308" s="1713"/>
      <c r="O308" s="1713"/>
      <c r="P308" s="1713"/>
      <c r="Q308" s="1713"/>
      <c r="R308" s="1713"/>
      <c r="S308" s="1713"/>
      <c r="T308" s="1713"/>
      <c r="U308" s="1713"/>
      <c r="V308" s="1713"/>
      <c r="W308" s="1713"/>
      <c r="X308" s="1713"/>
      <c r="Y308" s="1713"/>
      <c r="Z308" s="1713"/>
    </row>
    <row r="309" spans="1:26" ht="14.5">
      <c r="A309" s="1713"/>
      <c r="B309" s="1714"/>
      <c r="C309" s="1713"/>
      <c r="D309" s="1714"/>
      <c r="E309" s="1713"/>
      <c r="F309" s="1713"/>
      <c r="G309" s="1713"/>
      <c r="H309" s="1713"/>
      <c r="I309" s="1713"/>
      <c r="J309" s="1713"/>
      <c r="K309" s="1713"/>
      <c r="L309" s="1713"/>
      <c r="M309" s="1713"/>
      <c r="N309" s="1713"/>
      <c r="O309" s="1713"/>
      <c r="P309" s="1713"/>
      <c r="Q309" s="1713"/>
      <c r="R309" s="1713"/>
      <c r="S309" s="1713"/>
      <c r="T309" s="1713"/>
      <c r="U309" s="1713"/>
      <c r="V309" s="1713"/>
      <c r="W309" s="1713"/>
      <c r="X309" s="1713"/>
      <c r="Y309" s="1713"/>
      <c r="Z309" s="1713"/>
    </row>
    <row r="310" spans="1:26" ht="14.5">
      <c r="A310" s="1713"/>
      <c r="B310" s="1714"/>
      <c r="C310" s="1713"/>
      <c r="D310" s="1714"/>
      <c r="E310" s="1713"/>
      <c r="F310" s="1713"/>
      <c r="G310" s="1713"/>
      <c r="H310" s="1713"/>
      <c r="I310" s="1713"/>
      <c r="J310" s="1713"/>
      <c r="K310" s="1713"/>
      <c r="L310" s="1713"/>
      <c r="M310" s="1713"/>
      <c r="N310" s="1713"/>
      <c r="O310" s="1713"/>
      <c r="P310" s="1713"/>
      <c r="Q310" s="1713"/>
      <c r="R310" s="1713"/>
      <c r="S310" s="1713"/>
      <c r="T310" s="1713"/>
      <c r="U310" s="1713"/>
      <c r="V310" s="1713"/>
      <c r="W310" s="1713"/>
      <c r="X310" s="1713"/>
      <c r="Y310" s="1713"/>
      <c r="Z310" s="1713"/>
    </row>
    <row r="311" spans="1:26" ht="14.5">
      <c r="A311" s="1713"/>
      <c r="B311" s="1714"/>
      <c r="C311" s="1713"/>
      <c r="D311" s="1714"/>
      <c r="E311" s="1713"/>
      <c r="F311" s="1713"/>
      <c r="G311" s="1713"/>
      <c r="H311" s="1713"/>
      <c r="I311" s="1713"/>
      <c r="J311" s="1713"/>
      <c r="K311" s="1713"/>
      <c r="L311" s="1713"/>
      <c r="M311" s="1713"/>
      <c r="N311" s="1713"/>
      <c r="O311" s="1713"/>
      <c r="P311" s="1713"/>
      <c r="Q311" s="1713"/>
      <c r="R311" s="1713"/>
      <c r="S311" s="1713"/>
      <c r="T311" s="1713"/>
      <c r="U311" s="1713"/>
      <c r="V311" s="1713"/>
      <c r="W311" s="1713"/>
      <c r="X311" s="1713"/>
      <c r="Y311" s="1713"/>
      <c r="Z311" s="1713"/>
    </row>
    <row r="312" spans="1:26" ht="14.5">
      <c r="A312" s="1713"/>
      <c r="B312" s="1714"/>
      <c r="C312" s="1713"/>
      <c r="D312" s="1714"/>
      <c r="E312" s="1713"/>
      <c r="F312" s="1713"/>
      <c r="G312" s="1713"/>
      <c r="H312" s="1713"/>
      <c r="I312" s="1713"/>
      <c r="J312" s="1713"/>
      <c r="K312" s="1713"/>
      <c r="L312" s="1713"/>
      <c r="M312" s="1713"/>
      <c r="N312" s="1713"/>
      <c r="O312" s="1713"/>
      <c r="P312" s="1713"/>
      <c r="Q312" s="1713"/>
      <c r="R312" s="1713"/>
      <c r="S312" s="1713"/>
      <c r="T312" s="1713"/>
      <c r="U312" s="1713"/>
      <c r="V312" s="1713"/>
      <c r="W312" s="1713"/>
      <c r="X312" s="1713"/>
      <c r="Y312" s="1713"/>
      <c r="Z312" s="1713"/>
    </row>
    <row r="313" spans="1:26" ht="14.5">
      <c r="A313" s="1713"/>
      <c r="B313" s="1714"/>
      <c r="C313" s="1713"/>
      <c r="D313" s="1714"/>
      <c r="E313" s="1713"/>
      <c r="F313" s="1713"/>
      <c r="G313" s="1713"/>
      <c r="H313" s="1713"/>
      <c r="I313" s="1713"/>
      <c r="J313" s="1713"/>
      <c r="K313" s="1713"/>
      <c r="L313" s="1713"/>
      <c r="M313" s="1713"/>
      <c r="N313" s="1713"/>
      <c r="O313" s="1713"/>
      <c r="P313" s="1713"/>
      <c r="Q313" s="1713"/>
      <c r="R313" s="1713"/>
      <c r="S313" s="1713"/>
      <c r="T313" s="1713"/>
      <c r="U313" s="1713"/>
      <c r="V313" s="1713"/>
      <c r="W313" s="1713"/>
      <c r="X313" s="1713"/>
      <c r="Y313" s="1713"/>
      <c r="Z313" s="1713"/>
    </row>
    <row r="314" spans="1:26" ht="14.5">
      <c r="A314" s="1713"/>
      <c r="B314" s="1714"/>
      <c r="C314" s="1713"/>
      <c r="D314" s="1714"/>
      <c r="E314" s="1713"/>
      <c r="F314" s="1713"/>
      <c r="G314" s="1713"/>
      <c r="H314" s="1713"/>
      <c r="I314" s="1713"/>
      <c r="J314" s="1713"/>
      <c r="K314" s="1713"/>
      <c r="L314" s="1713"/>
      <c r="M314" s="1713"/>
      <c r="N314" s="1713"/>
      <c r="O314" s="1713"/>
      <c r="P314" s="1713"/>
      <c r="Q314" s="1713"/>
      <c r="R314" s="1713"/>
      <c r="S314" s="1713"/>
      <c r="T314" s="1713"/>
      <c r="U314" s="1713"/>
      <c r="V314" s="1713"/>
      <c r="W314" s="1713"/>
      <c r="X314" s="1713"/>
      <c r="Y314" s="1713"/>
      <c r="Z314" s="1713"/>
    </row>
    <row r="315" spans="1:26" ht="14.5">
      <c r="A315" s="1713"/>
      <c r="B315" s="1714"/>
      <c r="C315" s="1713"/>
      <c r="D315" s="1714"/>
      <c r="E315" s="1713"/>
      <c r="F315" s="1713"/>
      <c r="G315" s="1713"/>
      <c r="H315" s="1713"/>
      <c r="I315" s="1713"/>
      <c r="J315" s="1713"/>
      <c r="K315" s="1713"/>
      <c r="L315" s="1713"/>
      <c r="M315" s="1713"/>
      <c r="N315" s="1713"/>
      <c r="O315" s="1713"/>
      <c r="P315" s="1713"/>
      <c r="Q315" s="1713"/>
      <c r="R315" s="1713"/>
      <c r="S315" s="1713"/>
      <c r="T315" s="1713"/>
      <c r="U315" s="1713"/>
      <c r="V315" s="1713"/>
      <c r="W315" s="1713"/>
      <c r="X315" s="1713"/>
      <c r="Y315" s="1713"/>
      <c r="Z315" s="1713"/>
    </row>
    <row r="316" spans="1:26" ht="14.5">
      <c r="A316" s="1713"/>
      <c r="B316" s="1714"/>
      <c r="C316" s="1713"/>
      <c r="D316" s="1714"/>
      <c r="E316" s="1713"/>
      <c r="F316" s="1713"/>
      <c r="G316" s="1713"/>
      <c r="H316" s="1713"/>
      <c r="I316" s="1713"/>
      <c r="J316" s="1713"/>
      <c r="K316" s="1713"/>
      <c r="L316" s="1713"/>
      <c r="M316" s="1713"/>
      <c r="N316" s="1713"/>
      <c r="O316" s="1713"/>
      <c r="P316" s="1713"/>
      <c r="Q316" s="1713"/>
      <c r="R316" s="1713"/>
      <c r="S316" s="1713"/>
      <c r="T316" s="1713"/>
      <c r="U316" s="1713"/>
      <c r="V316" s="1713"/>
      <c r="W316" s="1713"/>
      <c r="X316" s="1713"/>
      <c r="Y316" s="1713"/>
      <c r="Z316" s="1713"/>
    </row>
    <row r="317" spans="1:26" ht="14.5">
      <c r="A317" s="1713"/>
      <c r="B317" s="1714"/>
      <c r="C317" s="1713"/>
      <c r="D317" s="1714"/>
      <c r="E317" s="1713"/>
      <c r="F317" s="1713"/>
      <c r="G317" s="1713"/>
      <c r="H317" s="1713"/>
      <c r="I317" s="1713"/>
      <c r="J317" s="1713"/>
      <c r="K317" s="1713"/>
      <c r="L317" s="1713"/>
      <c r="M317" s="1713"/>
      <c r="N317" s="1713"/>
      <c r="O317" s="1713"/>
      <c r="P317" s="1713"/>
      <c r="Q317" s="1713"/>
      <c r="R317" s="1713"/>
      <c r="S317" s="1713"/>
      <c r="T317" s="1713"/>
      <c r="U317" s="1713"/>
      <c r="V317" s="1713"/>
      <c r="W317" s="1713"/>
      <c r="X317" s="1713"/>
      <c r="Y317" s="1713"/>
      <c r="Z317" s="1713"/>
    </row>
    <row r="318" spans="1:26" ht="14.5">
      <c r="A318" s="1713"/>
      <c r="B318" s="1714"/>
      <c r="C318" s="1713"/>
      <c r="D318" s="1714"/>
      <c r="E318" s="1713"/>
      <c r="F318" s="1713"/>
      <c r="G318" s="1713"/>
      <c r="H318" s="1713"/>
      <c r="I318" s="1713"/>
      <c r="J318" s="1713"/>
      <c r="K318" s="1713"/>
      <c r="L318" s="1713"/>
      <c r="M318" s="1713"/>
      <c r="N318" s="1713"/>
      <c r="O318" s="1713"/>
      <c r="P318" s="1713"/>
      <c r="Q318" s="1713"/>
      <c r="R318" s="1713"/>
      <c r="S318" s="1713"/>
      <c r="T318" s="1713"/>
      <c r="U318" s="1713"/>
      <c r="V318" s="1713"/>
      <c r="W318" s="1713"/>
      <c r="X318" s="1713"/>
      <c r="Y318" s="1713"/>
      <c r="Z318" s="1713"/>
    </row>
    <row r="319" spans="1:26" ht="14.5">
      <c r="A319" s="1713"/>
      <c r="B319" s="1714"/>
      <c r="C319" s="1713"/>
      <c r="D319" s="1714"/>
      <c r="E319" s="1713"/>
      <c r="F319" s="1713"/>
      <c r="G319" s="1713"/>
      <c r="H319" s="1713"/>
      <c r="I319" s="1713"/>
      <c r="J319" s="1713"/>
      <c r="K319" s="1713"/>
      <c r="L319" s="1713"/>
      <c r="M319" s="1713"/>
      <c r="N319" s="1713"/>
      <c r="O319" s="1713"/>
      <c r="P319" s="1713"/>
      <c r="Q319" s="1713"/>
      <c r="R319" s="1713"/>
      <c r="S319" s="1713"/>
      <c r="T319" s="1713"/>
      <c r="U319" s="1713"/>
      <c r="V319" s="1713"/>
      <c r="W319" s="1713"/>
      <c r="X319" s="1713"/>
      <c r="Y319" s="1713"/>
      <c r="Z319" s="1713"/>
    </row>
    <row r="320" spans="1:26" ht="14.5">
      <c r="A320" s="1713"/>
      <c r="B320" s="1714"/>
      <c r="C320" s="1713"/>
      <c r="D320" s="1714"/>
      <c r="E320" s="1713"/>
      <c r="F320" s="1713"/>
      <c r="G320" s="1713"/>
      <c r="H320" s="1713"/>
      <c r="I320" s="1713"/>
      <c r="J320" s="1713"/>
      <c r="K320" s="1713"/>
      <c r="L320" s="1713"/>
      <c r="M320" s="1713"/>
      <c r="N320" s="1713"/>
      <c r="O320" s="1713"/>
      <c r="P320" s="1713"/>
      <c r="Q320" s="1713"/>
      <c r="R320" s="1713"/>
      <c r="S320" s="1713"/>
      <c r="T320" s="1713"/>
      <c r="U320" s="1713"/>
      <c r="V320" s="1713"/>
      <c r="W320" s="1713"/>
      <c r="X320" s="1713"/>
      <c r="Y320" s="1713"/>
      <c r="Z320" s="1713"/>
    </row>
    <row r="321" spans="1:26" ht="14.5">
      <c r="A321" s="1713"/>
      <c r="B321" s="1714"/>
      <c r="C321" s="1713"/>
      <c r="D321" s="1714"/>
      <c r="E321" s="1713"/>
      <c r="F321" s="1713"/>
      <c r="G321" s="1713"/>
      <c r="H321" s="1713"/>
      <c r="I321" s="1713"/>
      <c r="J321" s="1713"/>
      <c r="K321" s="1713"/>
      <c r="L321" s="1713"/>
      <c r="M321" s="1713"/>
      <c r="N321" s="1713"/>
      <c r="O321" s="1713"/>
      <c r="P321" s="1713"/>
      <c r="Q321" s="1713"/>
      <c r="R321" s="1713"/>
      <c r="S321" s="1713"/>
      <c r="T321" s="1713"/>
      <c r="U321" s="1713"/>
      <c r="V321" s="1713"/>
      <c r="W321" s="1713"/>
      <c r="X321" s="1713"/>
      <c r="Y321" s="1713"/>
      <c r="Z321" s="1713"/>
    </row>
    <row r="322" spans="1:26" ht="14.5">
      <c r="A322" s="1713"/>
      <c r="B322" s="1714"/>
      <c r="C322" s="1713"/>
      <c r="D322" s="1714"/>
      <c r="E322" s="1713"/>
      <c r="F322" s="1713"/>
      <c r="G322" s="1713"/>
      <c r="H322" s="1713"/>
      <c r="I322" s="1713"/>
      <c r="J322" s="1713"/>
      <c r="K322" s="1713"/>
      <c r="L322" s="1713"/>
      <c r="M322" s="1713"/>
      <c r="N322" s="1713"/>
      <c r="O322" s="1713"/>
      <c r="P322" s="1713"/>
      <c r="Q322" s="1713"/>
      <c r="R322" s="1713"/>
      <c r="S322" s="1713"/>
      <c r="T322" s="1713"/>
      <c r="U322" s="1713"/>
      <c r="V322" s="1713"/>
      <c r="W322" s="1713"/>
      <c r="X322" s="1713"/>
      <c r="Y322" s="1713"/>
      <c r="Z322" s="1713"/>
    </row>
    <row r="323" spans="1:26" ht="14.5">
      <c r="A323" s="1713"/>
      <c r="B323" s="1714"/>
      <c r="C323" s="1713"/>
      <c r="D323" s="1714"/>
      <c r="E323" s="1713"/>
      <c r="F323" s="1713"/>
      <c r="G323" s="1713"/>
      <c r="H323" s="1713"/>
      <c r="I323" s="1713"/>
      <c r="J323" s="1713"/>
      <c r="K323" s="1713"/>
      <c r="L323" s="1713"/>
      <c r="M323" s="1713"/>
      <c r="N323" s="1713"/>
      <c r="O323" s="1713"/>
      <c r="P323" s="1713"/>
      <c r="Q323" s="1713"/>
      <c r="R323" s="1713"/>
      <c r="S323" s="1713"/>
      <c r="T323" s="1713"/>
      <c r="U323" s="1713"/>
      <c r="V323" s="1713"/>
      <c r="W323" s="1713"/>
      <c r="X323" s="1713"/>
      <c r="Y323" s="1713"/>
      <c r="Z323" s="1713"/>
    </row>
    <row r="324" spans="1:26" ht="14.5">
      <c r="A324" s="1713"/>
      <c r="B324" s="1714"/>
      <c r="C324" s="1713"/>
      <c r="D324" s="1714"/>
      <c r="E324" s="1713"/>
      <c r="F324" s="1713"/>
      <c r="G324" s="1713"/>
      <c r="H324" s="1713"/>
      <c r="I324" s="1713"/>
      <c r="J324" s="1713"/>
      <c r="K324" s="1713"/>
      <c r="L324" s="1713"/>
      <c r="M324" s="1713"/>
      <c r="N324" s="1713"/>
      <c r="O324" s="1713"/>
      <c r="P324" s="1713"/>
      <c r="Q324" s="1713"/>
      <c r="R324" s="1713"/>
      <c r="S324" s="1713"/>
      <c r="T324" s="1713"/>
      <c r="U324" s="1713"/>
      <c r="V324" s="1713"/>
      <c r="W324" s="1713"/>
      <c r="X324" s="1713"/>
      <c r="Y324" s="1713"/>
      <c r="Z324" s="1713"/>
    </row>
    <row r="325" spans="1:26" ht="14.5">
      <c r="A325" s="1713"/>
      <c r="B325" s="1714"/>
      <c r="C325" s="1713"/>
      <c r="D325" s="1714"/>
      <c r="E325" s="1713"/>
      <c r="F325" s="1713"/>
      <c r="G325" s="1713"/>
      <c r="H325" s="1713"/>
      <c r="I325" s="1713"/>
      <c r="J325" s="1713"/>
      <c r="K325" s="1713"/>
      <c r="L325" s="1713"/>
      <c r="M325" s="1713"/>
      <c r="N325" s="1713"/>
      <c r="O325" s="1713"/>
      <c r="P325" s="1713"/>
      <c r="Q325" s="1713"/>
      <c r="R325" s="1713"/>
      <c r="S325" s="1713"/>
      <c r="T325" s="1713"/>
      <c r="U325" s="1713"/>
      <c r="V325" s="1713"/>
      <c r="W325" s="1713"/>
      <c r="X325" s="1713"/>
      <c r="Y325" s="1713"/>
      <c r="Z325" s="1713"/>
    </row>
    <row r="326" spans="1:26" ht="14.5">
      <c r="A326" s="1713"/>
      <c r="B326" s="1714"/>
      <c r="C326" s="1713"/>
      <c r="D326" s="1714"/>
      <c r="E326" s="1713"/>
      <c r="F326" s="1713"/>
      <c r="G326" s="1713"/>
      <c r="H326" s="1713"/>
      <c r="I326" s="1713"/>
      <c r="J326" s="1713"/>
      <c r="K326" s="1713"/>
      <c r="L326" s="1713"/>
      <c r="M326" s="1713"/>
      <c r="N326" s="1713"/>
      <c r="O326" s="1713"/>
      <c r="P326" s="1713"/>
      <c r="Q326" s="1713"/>
      <c r="R326" s="1713"/>
      <c r="S326" s="1713"/>
      <c r="T326" s="1713"/>
      <c r="U326" s="1713"/>
      <c r="V326" s="1713"/>
      <c r="W326" s="1713"/>
      <c r="X326" s="1713"/>
      <c r="Y326" s="1713"/>
      <c r="Z326" s="1713"/>
    </row>
    <row r="327" spans="1:26" ht="14.5">
      <c r="A327" s="1713"/>
      <c r="B327" s="1714"/>
      <c r="C327" s="1713"/>
      <c r="D327" s="1714"/>
      <c r="E327" s="1713"/>
      <c r="F327" s="1713"/>
      <c r="G327" s="1713"/>
      <c r="H327" s="1713"/>
      <c r="I327" s="1713"/>
      <c r="J327" s="1713"/>
      <c r="K327" s="1713"/>
      <c r="L327" s="1713"/>
      <c r="M327" s="1713"/>
      <c r="N327" s="1713"/>
      <c r="O327" s="1713"/>
      <c r="P327" s="1713"/>
      <c r="Q327" s="1713"/>
      <c r="R327" s="1713"/>
      <c r="S327" s="1713"/>
      <c r="T327" s="1713"/>
      <c r="U327" s="1713"/>
      <c r="V327" s="1713"/>
      <c r="W327" s="1713"/>
      <c r="X327" s="1713"/>
      <c r="Y327" s="1713"/>
      <c r="Z327" s="1713"/>
    </row>
    <row r="328" spans="1:26" ht="14.5">
      <c r="A328" s="1713"/>
      <c r="B328" s="1714"/>
      <c r="C328" s="1713"/>
      <c r="D328" s="1714"/>
      <c r="E328" s="1713"/>
      <c r="F328" s="1713"/>
      <c r="G328" s="1713"/>
      <c r="H328" s="1713"/>
      <c r="I328" s="1713"/>
      <c r="J328" s="1713"/>
      <c r="K328" s="1713"/>
      <c r="L328" s="1713"/>
      <c r="M328" s="1713"/>
      <c r="N328" s="1713"/>
      <c r="O328" s="1713"/>
      <c r="P328" s="1713"/>
      <c r="Q328" s="1713"/>
      <c r="R328" s="1713"/>
      <c r="S328" s="1713"/>
      <c r="T328" s="1713"/>
      <c r="U328" s="1713"/>
      <c r="V328" s="1713"/>
      <c r="W328" s="1713"/>
      <c r="X328" s="1713"/>
      <c r="Y328" s="1713"/>
      <c r="Z328" s="1713"/>
    </row>
    <row r="329" spans="1:26" ht="14.5">
      <c r="A329" s="1713"/>
      <c r="B329" s="1714"/>
      <c r="C329" s="1713"/>
      <c r="D329" s="1714"/>
      <c r="E329" s="1713"/>
      <c r="F329" s="1713"/>
      <c r="G329" s="1713"/>
      <c r="H329" s="1713"/>
      <c r="I329" s="1713"/>
      <c r="J329" s="1713"/>
      <c r="K329" s="1713"/>
      <c r="L329" s="1713"/>
      <c r="M329" s="1713"/>
      <c r="N329" s="1713"/>
      <c r="O329" s="1713"/>
      <c r="P329" s="1713"/>
      <c r="Q329" s="1713"/>
      <c r="R329" s="1713"/>
      <c r="S329" s="1713"/>
      <c r="T329" s="1713"/>
      <c r="U329" s="1713"/>
      <c r="V329" s="1713"/>
      <c r="W329" s="1713"/>
      <c r="X329" s="1713"/>
      <c r="Y329" s="1713"/>
      <c r="Z329" s="1713"/>
    </row>
    <row r="330" spans="1:26" ht="14.5">
      <c r="A330" s="1713"/>
      <c r="B330" s="1714"/>
      <c r="C330" s="1713"/>
      <c r="D330" s="1714"/>
      <c r="E330" s="1713"/>
      <c r="F330" s="1713"/>
      <c r="G330" s="1713"/>
      <c r="H330" s="1713"/>
      <c r="I330" s="1713"/>
      <c r="J330" s="1713"/>
      <c r="K330" s="1713"/>
      <c r="L330" s="1713"/>
      <c r="M330" s="1713"/>
      <c r="N330" s="1713"/>
      <c r="O330" s="1713"/>
      <c r="P330" s="1713"/>
      <c r="Q330" s="1713"/>
      <c r="R330" s="1713"/>
      <c r="S330" s="1713"/>
      <c r="T330" s="1713"/>
      <c r="U330" s="1713"/>
      <c r="V330" s="1713"/>
      <c r="W330" s="1713"/>
      <c r="X330" s="1713"/>
      <c r="Y330" s="1713"/>
      <c r="Z330" s="1713"/>
    </row>
    <row r="331" spans="1:26" ht="14.5">
      <c r="A331" s="1713"/>
      <c r="B331" s="1714"/>
      <c r="C331" s="1713"/>
      <c r="D331" s="1714"/>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row>
    <row r="332" spans="1:26" ht="14.5">
      <c r="A332" s="1713"/>
      <c r="B332" s="1714"/>
      <c r="C332" s="1713"/>
      <c r="D332" s="1714"/>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row>
    <row r="333" spans="1:26" ht="14.5">
      <c r="A333" s="1713"/>
      <c r="B333" s="1714"/>
      <c r="C333" s="1713"/>
      <c r="D333" s="1714"/>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row>
    <row r="334" spans="1:26" ht="14.5">
      <c r="A334" s="1713"/>
      <c r="B334" s="1714"/>
      <c r="C334" s="1713"/>
      <c r="D334" s="1714"/>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row>
    <row r="335" spans="1:26" ht="14.5">
      <c r="A335" s="1713"/>
      <c r="B335" s="1714"/>
      <c r="C335" s="1713"/>
      <c r="D335" s="1714"/>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row>
    <row r="336" spans="1:26" ht="14.5">
      <c r="A336" s="1713"/>
      <c r="B336" s="1714"/>
      <c r="C336" s="1713"/>
      <c r="D336" s="1714"/>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row>
    <row r="337" spans="1:26" ht="14.5">
      <c r="A337" s="1713"/>
      <c r="B337" s="1714"/>
      <c r="C337" s="1713"/>
      <c r="D337" s="1714"/>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row>
    <row r="338" spans="1:26" ht="14.5">
      <c r="A338" s="1713"/>
      <c r="B338" s="1714"/>
      <c r="C338" s="1713"/>
      <c r="D338" s="1714"/>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row>
    <row r="339" spans="1:26" ht="14.5">
      <c r="A339" s="1713"/>
      <c r="B339" s="1714"/>
      <c r="C339" s="1713"/>
      <c r="D339" s="1714"/>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row>
    <row r="340" spans="1:26" ht="14.5">
      <c r="A340" s="1713"/>
      <c r="B340" s="1714"/>
      <c r="C340" s="1713"/>
      <c r="D340" s="1714"/>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row>
    <row r="341" spans="1:26" ht="14.5">
      <c r="A341" s="1713"/>
      <c r="B341" s="1714"/>
      <c r="C341" s="1713"/>
      <c r="D341" s="1714"/>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row>
    <row r="342" spans="1:26" ht="14.5">
      <c r="A342" s="1713"/>
      <c r="B342" s="1714"/>
      <c r="C342" s="1713"/>
      <c r="D342" s="1714"/>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row>
    <row r="343" spans="1:26" ht="14.5">
      <c r="A343" s="1713"/>
      <c r="B343" s="1714"/>
      <c r="C343" s="1713"/>
      <c r="D343" s="1714"/>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row>
    <row r="344" spans="1:26" ht="14.5">
      <c r="A344" s="1713"/>
      <c r="B344" s="1714"/>
      <c r="C344" s="1713"/>
      <c r="D344" s="1714"/>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row>
    <row r="345" spans="1:26" ht="14.5">
      <c r="A345" s="1713"/>
      <c r="B345" s="1714"/>
      <c r="C345" s="1713"/>
      <c r="D345" s="1714"/>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row>
    <row r="346" spans="1:26" ht="14.5">
      <c r="A346" s="1713"/>
      <c r="B346" s="1714"/>
      <c r="C346" s="1713"/>
      <c r="D346" s="1714"/>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row>
    <row r="347" spans="1:26" ht="14.5">
      <c r="A347" s="1713"/>
      <c r="B347" s="1714"/>
      <c r="C347" s="1713"/>
      <c r="D347" s="1714"/>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row>
    <row r="348" spans="1:26" ht="14.5">
      <c r="A348" s="1713"/>
      <c r="B348" s="1714"/>
      <c r="C348" s="1713"/>
      <c r="D348" s="1714"/>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row>
    <row r="349" spans="1:26" ht="14.5">
      <c r="A349" s="1713"/>
      <c r="B349" s="1714"/>
      <c r="C349" s="1713"/>
      <c r="D349" s="1714"/>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row>
    <row r="350" spans="1:26" ht="14.5">
      <c r="A350" s="1713"/>
      <c r="B350" s="1714"/>
      <c r="C350" s="1713"/>
      <c r="D350" s="1714"/>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row>
    <row r="351" spans="1:26" ht="14.5">
      <c r="A351" s="1713"/>
      <c r="B351" s="1714"/>
      <c r="C351" s="1713"/>
      <c r="D351" s="1714"/>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row>
    <row r="352" spans="1:26" ht="14.5">
      <c r="A352" s="1713"/>
      <c r="B352" s="1714"/>
      <c r="C352" s="1713"/>
      <c r="D352" s="1714"/>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row>
    <row r="353" spans="1:26" ht="14.5">
      <c r="A353" s="1713"/>
      <c r="B353" s="1714"/>
      <c r="C353" s="1713"/>
      <c r="D353" s="1714"/>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row>
    <row r="354" spans="1:26" ht="14.5">
      <c r="A354" s="1713"/>
      <c r="B354" s="1714"/>
      <c r="C354" s="1713"/>
      <c r="D354" s="1714"/>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row>
    <row r="355" spans="1:26" ht="14.5">
      <c r="A355" s="1713"/>
      <c r="B355" s="1714"/>
      <c r="C355" s="1713"/>
      <c r="D355" s="1714"/>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row>
    <row r="356" spans="1:26" ht="14.5">
      <c r="A356" s="1713"/>
      <c r="B356" s="1714"/>
      <c r="C356" s="1713"/>
      <c r="D356" s="1714"/>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row>
    <row r="357" spans="1:26" ht="14.5">
      <c r="A357" s="1713"/>
      <c r="B357" s="1714"/>
      <c r="C357" s="1713"/>
      <c r="D357" s="1714"/>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row>
    <row r="358" spans="1:26" ht="14.5">
      <c r="A358" s="1713"/>
      <c r="B358" s="1714"/>
      <c r="C358" s="1713"/>
      <c r="D358" s="1714"/>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row>
    <row r="359" spans="1:26" ht="14.5">
      <c r="A359" s="1713"/>
      <c r="B359" s="1714"/>
      <c r="C359" s="1713"/>
      <c r="D359" s="1714"/>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row>
    <row r="360" spans="1:26" ht="14.5">
      <c r="A360" s="1713"/>
      <c r="B360" s="1714"/>
      <c r="C360" s="1713"/>
      <c r="D360" s="1714"/>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row>
    <row r="361" spans="1:26" ht="14.5">
      <c r="A361" s="1713"/>
      <c r="B361" s="1714"/>
      <c r="C361" s="1713"/>
      <c r="D361" s="1714"/>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row>
    <row r="362" spans="1:26" ht="14.5">
      <c r="A362" s="1713"/>
      <c r="B362" s="1714"/>
      <c r="C362" s="1713"/>
      <c r="D362" s="1714"/>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row>
    <row r="363" spans="1:26" ht="14.5">
      <c r="A363" s="1713"/>
      <c r="B363" s="1714"/>
      <c r="C363" s="1713"/>
      <c r="D363" s="1714"/>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row>
    <row r="364" spans="1:26" ht="14.5">
      <c r="A364" s="1713"/>
      <c r="B364" s="1714"/>
      <c r="C364" s="1713"/>
      <c r="D364" s="1714"/>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row>
    <row r="365" spans="1:26" ht="14.5">
      <c r="A365" s="1713"/>
      <c r="B365" s="1714"/>
      <c r="C365" s="1713"/>
      <c r="D365" s="1714"/>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row>
    <row r="366" spans="1:26" ht="14.5">
      <c r="A366" s="1713"/>
      <c r="B366" s="1714"/>
      <c r="C366" s="1713"/>
      <c r="D366" s="1714"/>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row>
    <row r="367" spans="1:26" ht="14.5">
      <c r="A367" s="1713"/>
      <c r="B367" s="1714"/>
      <c r="C367" s="1713"/>
      <c r="D367" s="1714"/>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row>
    <row r="368" spans="1:26" ht="14.5">
      <c r="A368" s="1713"/>
      <c r="B368" s="1714"/>
      <c r="C368" s="1713"/>
      <c r="D368" s="1714"/>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row>
    <row r="369" spans="1:26" ht="14.5">
      <c r="A369" s="1713"/>
      <c r="B369" s="1714"/>
      <c r="C369" s="1713"/>
      <c r="D369" s="1714"/>
      <c r="E369" s="1713"/>
      <c r="F369" s="1713"/>
      <c r="G369" s="1713"/>
      <c r="H369" s="1713"/>
      <c r="I369" s="1713"/>
      <c r="J369" s="1713"/>
      <c r="K369" s="1713"/>
      <c r="L369" s="1713"/>
      <c r="M369" s="1713"/>
      <c r="N369" s="1713"/>
      <c r="O369" s="1713"/>
      <c r="P369" s="1713"/>
      <c r="Q369" s="1713"/>
      <c r="R369" s="1713"/>
      <c r="S369" s="1713"/>
      <c r="T369" s="1713"/>
      <c r="U369" s="1713"/>
      <c r="V369" s="1713"/>
      <c r="W369" s="1713"/>
      <c r="X369" s="1713"/>
      <c r="Y369" s="1713"/>
      <c r="Z369" s="1713"/>
    </row>
    <row r="370" spans="1:26" ht="14.5">
      <c r="A370" s="1713"/>
      <c r="B370" s="1714"/>
      <c r="C370" s="1713"/>
      <c r="D370" s="1714"/>
      <c r="E370" s="1713"/>
      <c r="F370" s="1713"/>
      <c r="G370" s="1713"/>
      <c r="H370" s="1713"/>
      <c r="I370" s="1713"/>
      <c r="J370" s="1713"/>
      <c r="K370" s="1713"/>
      <c r="L370" s="1713"/>
      <c r="M370" s="1713"/>
      <c r="N370" s="1713"/>
      <c r="O370" s="1713"/>
      <c r="P370" s="1713"/>
      <c r="Q370" s="1713"/>
      <c r="R370" s="1713"/>
      <c r="S370" s="1713"/>
      <c r="T370" s="1713"/>
      <c r="U370" s="1713"/>
      <c r="V370" s="1713"/>
      <c r="W370" s="1713"/>
      <c r="X370" s="1713"/>
      <c r="Y370" s="1713"/>
      <c r="Z370" s="1713"/>
    </row>
    <row r="371" spans="1:26" ht="14.5">
      <c r="A371" s="1713"/>
      <c r="B371" s="1714"/>
      <c r="C371" s="1713"/>
      <c r="D371" s="1714"/>
      <c r="E371" s="1713"/>
      <c r="F371" s="1713"/>
      <c r="G371" s="1713"/>
      <c r="H371" s="1713"/>
      <c r="I371" s="1713"/>
      <c r="J371" s="1713"/>
      <c r="K371" s="1713"/>
      <c r="L371" s="1713"/>
      <c r="M371" s="1713"/>
      <c r="N371" s="1713"/>
      <c r="O371" s="1713"/>
      <c r="P371" s="1713"/>
      <c r="Q371" s="1713"/>
      <c r="R371" s="1713"/>
      <c r="S371" s="1713"/>
      <c r="T371" s="1713"/>
      <c r="U371" s="1713"/>
      <c r="V371" s="1713"/>
      <c r="W371" s="1713"/>
      <c r="X371" s="1713"/>
      <c r="Y371" s="1713"/>
      <c r="Z371" s="1713"/>
    </row>
    <row r="372" spans="1:26" ht="14.5">
      <c r="A372" s="1713"/>
      <c r="B372" s="1714"/>
      <c r="C372" s="1713"/>
      <c r="D372" s="1714"/>
      <c r="E372" s="1713"/>
      <c r="F372" s="1713"/>
      <c r="G372" s="1713"/>
      <c r="H372" s="1713"/>
      <c r="I372" s="1713"/>
      <c r="J372" s="1713"/>
      <c r="K372" s="1713"/>
      <c r="L372" s="1713"/>
      <c r="M372" s="1713"/>
      <c r="N372" s="1713"/>
      <c r="O372" s="1713"/>
      <c r="P372" s="1713"/>
      <c r="Q372" s="1713"/>
      <c r="R372" s="1713"/>
      <c r="S372" s="1713"/>
      <c r="T372" s="1713"/>
      <c r="U372" s="1713"/>
      <c r="V372" s="1713"/>
      <c r="W372" s="1713"/>
      <c r="X372" s="1713"/>
      <c r="Y372" s="1713"/>
      <c r="Z372" s="1713"/>
    </row>
    <row r="373" spans="1:26" ht="14.5">
      <c r="A373" s="1713"/>
      <c r="B373" s="1714"/>
      <c r="C373" s="1713"/>
      <c r="D373" s="1714"/>
      <c r="E373" s="1713"/>
      <c r="F373" s="1713"/>
      <c r="G373" s="1713"/>
      <c r="H373" s="1713"/>
      <c r="I373" s="1713"/>
      <c r="J373" s="1713"/>
      <c r="K373" s="1713"/>
      <c r="L373" s="1713"/>
      <c r="M373" s="1713"/>
      <c r="N373" s="1713"/>
      <c r="O373" s="1713"/>
      <c r="P373" s="1713"/>
      <c r="Q373" s="1713"/>
      <c r="R373" s="1713"/>
      <c r="S373" s="1713"/>
      <c r="T373" s="1713"/>
      <c r="U373" s="1713"/>
      <c r="V373" s="1713"/>
      <c r="W373" s="1713"/>
      <c r="X373" s="1713"/>
      <c r="Y373" s="1713"/>
      <c r="Z373" s="1713"/>
    </row>
    <row r="374" spans="1:26" ht="14.5">
      <c r="A374" s="1713"/>
      <c r="B374" s="1714"/>
      <c r="C374" s="1713"/>
      <c r="D374" s="1714"/>
      <c r="E374" s="1713"/>
      <c r="F374" s="1713"/>
      <c r="G374" s="1713"/>
      <c r="H374" s="1713"/>
      <c r="I374" s="1713"/>
      <c r="J374" s="1713"/>
      <c r="K374" s="1713"/>
      <c r="L374" s="1713"/>
      <c r="M374" s="1713"/>
      <c r="N374" s="1713"/>
      <c r="O374" s="1713"/>
      <c r="P374" s="1713"/>
      <c r="Q374" s="1713"/>
      <c r="R374" s="1713"/>
      <c r="S374" s="1713"/>
      <c r="T374" s="1713"/>
      <c r="U374" s="1713"/>
      <c r="V374" s="1713"/>
      <c r="W374" s="1713"/>
      <c r="X374" s="1713"/>
      <c r="Y374" s="1713"/>
      <c r="Z374" s="1713"/>
    </row>
    <row r="375" spans="1:26" ht="14.5">
      <c r="A375" s="1713"/>
      <c r="B375" s="1714"/>
      <c r="C375" s="1713"/>
      <c r="D375" s="1714"/>
      <c r="E375" s="1713"/>
      <c r="F375" s="1713"/>
      <c r="G375" s="1713"/>
      <c r="H375" s="1713"/>
      <c r="I375" s="1713"/>
      <c r="J375" s="1713"/>
      <c r="K375" s="1713"/>
      <c r="L375" s="1713"/>
      <c r="M375" s="1713"/>
      <c r="N375" s="1713"/>
      <c r="O375" s="1713"/>
      <c r="P375" s="1713"/>
      <c r="Q375" s="1713"/>
      <c r="R375" s="1713"/>
      <c r="S375" s="1713"/>
      <c r="T375" s="1713"/>
      <c r="U375" s="1713"/>
      <c r="V375" s="1713"/>
      <c r="W375" s="1713"/>
      <c r="X375" s="1713"/>
      <c r="Y375" s="1713"/>
      <c r="Z375" s="1713"/>
    </row>
    <row r="376" spans="1:26" ht="14.5">
      <c r="A376" s="1713"/>
      <c r="B376" s="1714"/>
      <c r="C376" s="1713"/>
      <c r="D376" s="1714"/>
      <c r="E376" s="1713"/>
      <c r="F376" s="1713"/>
      <c r="G376" s="1713"/>
      <c r="H376" s="1713"/>
      <c r="I376" s="1713"/>
      <c r="J376" s="1713"/>
      <c r="K376" s="1713"/>
      <c r="L376" s="1713"/>
      <c r="M376" s="1713"/>
      <c r="N376" s="1713"/>
      <c r="O376" s="1713"/>
      <c r="P376" s="1713"/>
      <c r="Q376" s="1713"/>
      <c r="R376" s="1713"/>
      <c r="S376" s="1713"/>
      <c r="T376" s="1713"/>
      <c r="U376" s="1713"/>
      <c r="V376" s="1713"/>
      <c r="W376" s="1713"/>
      <c r="X376" s="1713"/>
      <c r="Y376" s="1713"/>
      <c r="Z376" s="1713"/>
    </row>
    <row r="377" spans="1:26" ht="14.5">
      <c r="A377" s="1713"/>
      <c r="B377" s="1714"/>
      <c r="C377" s="1713"/>
      <c r="D377" s="1714"/>
      <c r="E377" s="1713"/>
      <c r="F377" s="1713"/>
      <c r="G377" s="1713"/>
      <c r="H377" s="1713"/>
      <c r="I377" s="1713"/>
      <c r="J377" s="1713"/>
      <c r="K377" s="1713"/>
      <c r="L377" s="1713"/>
      <c r="M377" s="1713"/>
      <c r="N377" s="1713"/>
      <c r="O377" s="1713"/>
      <c r="P377" s="1713"/>
      <c r="Q377" s="1713"/>
      <c r="R377" s="1713"/>
      <c r="S377" s="1713"/>
      <c r="T377" s="1713"/>
      <c r="U377" s="1713"/>
      <c r="V377" s="1713"/>
      <c r="W377" s="1713"/>
      <c r="X377" s="1713"/>
      <c r="Y377" s="1713"/>
      <c r="Z377" s="1713"/>
    </row>
    <row r="378" spans="1:26" ht="14.5">
      <c r="A378" s="1713"/>
      <c r="B378" s="1714"/>
      <c r="C378" s="1713"/>
      <c r="D378" s="1714"/>
      <c r="E378" s="1713"/>
      <c r="F378" s="1713"/>
      <c r="G378" s="1713"/>
      <c r="H378" s="1713"/>
      <c r="I378" s="1713"/>
      <c r="J378" s="1713"/>
      <c r="K378" s="1713"/>
      <c r="L378" s="1713"/>
      <c r="M378" s="1713"/>
      <c r="N378" s="1713"/>
      <c r="O378" s="1713"/>
      <c r="P378" s="1713"/>
      <c r="Q378" s="1713"/>
      <c r="R378" s="1713"/>
      <c r="S378" s="1713"/>
      <c r="T378" s="1713"/>
      <c r="U378" s="1713"/>
      <c r="V378" s="1713"/>
      <c r="W378" s="1713"/>
      <c r="X378" s="1713"/>
      <c r="Y378" s="1713"/>
      <c r="Z378" s="1713"/>
    </row>
    <row r="379" spans="1:26" ht="14.5">
      <c r="A379" s="1713"/>
      <c r="B379" s="1714"/>
      <c r="C379" s="1713"/>
      <c r="D379" s="1714"/>
      <c r="E379" s="1713"/>
      <c r="F379" s="1713"/>
      <c r="G379" s="1713"/>
      <c r="H379" s="1713"/>
      <c r="I379" s="1713"/>
      <c r="J379" s="1713"/>
      <c r="K379" s="1713"/>
      <c r="L379" s="1713"/>
      <c r="M379" s="1713"/>
      <c r="N379" s="1713"/>
      <c r="O379" s="1713"/>
      <c r="P379" s="1713"/>
      <c r="Q379" s="1713"/>
      <c r="R379" s="1713"/>
      <c r="S379" s="1713"/>
      <c r="T379" s="1713"/>
      <c r="U379" s="1713"/>
      <c r="V379" s="1713"/>
      <c r="W379" s="1713"/>
      <c r="X379" s="1713"/>
      <c r="Y379" s="1713"/>
      <c r="Z379" s="1713"/>
    </row>
    <row r="380" spans="1:26" ht="14.5">
      <c r="A380" s="1713"/>
      <c r="B380" s="1714"/>
      <c r="C380" s="1713"/>
      <c r="D380" s="1714"/>
      <c r="E380" s="1713"/>
      <c r="F380" s="1713"/>
      <c r="G380" s="1713"/>
      <c r="H380" s="1713"/>
      <c r="I380" s="1713"/>
      <c r="J380" s="1713"/>
      <c r="K380" s="1713"/>
      <c r="L380" s="1713"/>
      <c r="M380" s="1713"/>
      <c r="N380" s="1713"/>
      <c r="O380" s="1713"/>
      <c r="P380" s="1713"/>
      <c r="Q380" s="1713"/>
      <c r="R380" s="1713"/>
      <c r="S380" s="1713"/>
      <c r="T380" s="1713"/>
      <c r="U380" s="1713"/>
      <c r="V380" s="1713"/>
      <c r="W380" s="1713"/>
      <c r="X380" s="1713"/>
      <c r="Y380" s="1713"/>
      <c r="Z380" s="1713"/>
    </row>
    <row r="381" spans="1:26" ht="14.5">
      <c r="A381" s="1713"/>
      <c r="B381" s="1714"/>
      <c r="C381" s="1713"/>
      <c r="D381" s="1714"/>
      <c r="E381" s="1713"/>
      <c r="F381" s="1713"/>
      <c r="G381" s="1713"/>
      <c r="H381" s="1713"/>
      <c r="I381" s="1713"/>
      <c r="J381" s="1713"/>
      <c r="K381" s="1713"/>
      <c r="L381" s="1713"/>
      <c r="M381" s="1713"/>
      <c r="N381" s="1713"/>
      <c r="O381" s="1713"/>
      <c r="P381" s="1713"/>
      <c r="Q381" s="1713"/>
      <c r="R381" s="1713"/>
      <c r="S381" s="1713"/>
      <c r="T381" s="1713"/>
      <c r="U381" s="1713"/>
      <c r="V381" s="1713"/>
      <c r="W381" s="1713"/>
      <c r="X381" s="1713"/>
      <c r="Y381" s="1713"/>
      <c r="Z381" s="1713"/>
    </row>
    <row r="382" spans="1:26" ht="14.5">
      <c r="A382" s="1713"/>
      <c r="B382" s="1714"/>
      <c r="C382" s="1713"/>
      <c r="D382" s="1714"/>
      <c r="E382" s="1713"/>
      <c r="F382" s="1713"/>
      <c r="G382" s="1713"/>
      <c r="H382" s="1713"/>
      <c r="I382" s="1713"/>
      <c r="J382" s="1713"/>
      <c r="K382" s="1713"/>
      <c r="L382" s="1713"/>
      <c r="M382" s="1713"/>
      <c r="N382" s="1713"/>
      <c r="O382" s="1713"/>
      <c r="P382" s="1713"/>
      <c r="Q382" s="1713"/>
      <c r="R382" s="1713"/>
      <c r="S382" s="1713"/>
      <c r="T382" s="1713"/>
      <c r="U382" s="1713"/>
      <c r="V382" s="1713"/>
      <c r="W382" s="1713"/>
      <c r="X382" s="1713"/>
      <c r="Y382" s="1713"/>
      <c r="Z382" s="1713"/>
    </row>
    <row r="383" spans="1:26" ht="14.5">
      <c r="A383" s="1713"/>
      <c r="B383" s="1714"/>
      <c r="C383" s="1713"/>
      <c r="D383" s="1714"/>
      <c r="E383" s="1713"/>
      <c r="F383" s="1713"/>
      <c r="G383" s="1713"/>
      <c r="H383" s="1713"/>
      <c r="I383" s="1713"/>
      <c r="J383" s="1713"/>
      <c r="K383" s="1713"/>
      <c r="L383" s="1713"/>
      <c r="M383" s="1713"/>
      <c r="N383" s="1713"/>
      <c r="O383" s="1713"/>
      <c r="P383" s="1713"/>
      <c r="Q383" s="1713"/>
      <c r="R383" s="1713"/>
      <c r="S383" s="1713"/>
      <c r="T383" s="1713"/>
      <c r="U383" s="1713"/>
      <c r="V383" s="1713"/>
      <c r="W383" s="1713"/>
      <c r="X383" s="1713"/>
      <c r="Y383" s="1713"/>
      <c r="Z383" s="1713"/>
    </row>
    <row r="384" spans="1:26" ht="14.5">
      <c r="A384" s="1713"/>
      <c r="B384" s="1714"/>
      <c r="C384" s="1713"/>
      <c r="D384" s="1714"/>
      <c r="E384" s="1713"/>
      <c r="F384" s="1713"/>
      <c r="G384" s="1713"/>
      <c r="H384" s="1713"/>
      <c r="I384" s="1713"/>
      <c r="J384" s="1713"/>
      <c r="K384" s="1713"/>
      <c r="L384" s="1713"/>
      <c r="M384" s="1713"/>
      <c r="N384" s="1713"/>
      <c r="O384" s="1713"/>
      <c r="P384" s="1713"/>
      <c r="Q384" s="1713"/>
      <c r="R384" s="1713"/>
      <c r="S384" s="1713"/>
      <c r="T384" s="1713"/>
      <c r="U384" s="1713"/>
      <c r="V384" s="1713"/>
      <c r="W384" s="1713"/>
      <c r="X384" s="1713"/>
      <c r="Y384" s="1713"/>
      <c r="Z384" s="1713"/>
    </row>
    <row r="385" spans="1:26" ht="14.5">
      <c r="A385" s="1713"/>
      <c r="B385" s="1714"/>
      <c r="C385" s="1713"/>
      <c r="D385" s="1714"/>
      <c r="E385" s="1713"/>
      <c r="F385" s="1713"/>
      <c r="G385" s="1713"/>
      <c r="H385" s="1713"/>
      <c r="I385" s="1713"/>
      <c r="J385" s="1713"/>
      <c r="K385" s="1713"/>
      <c r="L385" s="1713"/>
      <c r="M385" s="1713"/>
      <c r="N385" s="1713"/>
      <c r="O385" s="1713"/>
      <c r="P385" s="1713"/>
      <c r="Q385" s="1713"/>
      <c r="R385" s="1713"/>
      <c r="S385" s="1713"/>
      <c r="T385" s="1713"/>
      <c r="U385" s="1713"/>
      <c r="V385" s="1713"/>
      <c r="W385" s="1713"/>
      <c r="X385" s="1713"/>
      <c r="Y385" s="1713"/>
      <c r="Z385" s="1713"/>
    </row>
    <row r="386" spans="1:26" ht="14.5">
      <c r="A386" s="1713"/>
      <c r="B386" s="1714"/>
      <c r="C386" s="1713"/>
      <c r="D386" s="1714"/>
      <c r="E386" s="1713"/>
      <c r="F386" s="1713"/>
      <c r="G386" s="1713"/>
      <c r="H386" s="1713"/>
      <c r="I386" s="1713"/>
      <c r="J386" s="1713"/>
      <c r="K386" s="1713"/>
      <c r="L386" s="1713"/>
      <c r="M386" s="1713"/>
      <c r="N386" s="1713"/>
      <c r="O386" s="1713"/>
      <c r="P386" s="1713"/>
      <c r="Q386" s="1713"/>
      <c r="R386" s="1713"/>
      <c r="S386" s="1713"/>
      <c r="T386" s="1713"/>
      <c r="U386" s="1713"/>
      <c r="V386" s="1713"/>
      <c r="W386" s="1713"/>
      <c r="X386" s="1713"/>
      <c r="Y386" s="1713"/>
      <c r="Z386" s="1713"/>
    </row>
    <row r="387" spans="1:26" ht="14.5">
      <c r="A387" s="1713"/>
      <c r="B387" s="1714"/>
      <c r="C387" s="1713"/>
      <c r="D387" s="1714"/>
      <c r="E387" s="1713"/>
      <c r="F387" s="1713"/>
      <c r="G387" s="1713"/>
      <c r="H387" s="1713"/>
      <c r="I387" s="1713"/>
      <c r="J387" s="1713"/>
      <c r="K387" s="1713"/>
      <c r="L387" s="1713"/>
      <c r="M387" s="1713"/>
      <c r="N387" s="1713"/>
      <c r="O387" s="1713"/>
      <c r="P387" s="1713"/>
      <c r="Q387" s="1713"/>
      <c r="R387" s="1713"/>
      <c r="S387" s="1713"/>
      <c r="T387" s="1713"/>
      <c r="U387" s="1713"/>
      <c r="V387" s="1713"/>
      <c r="W387" s="1713"/>
      <c r="X387" s="1713"/>
      <c r="Y387" s="1713"/>
      <c r="Z387" s="1713"/>
    </row>
    <row r="388" spans="1:26" ht="14.5">
      <c r="A388" s="1713"/>
      <c r="B388" s="1714"/>
      <c r="C388" s="1713"/>
      <c r="D388" s="1714"/>
      <c r="E388" s="1713"/>
      <c r="F388" s="1713"/>
      <c r="G388" s="1713"/>
      <c r="H388" s="1713"/>
      <c r="I388" s="1713"/>
      <c r="J388" s="1713"/>
      <c r="K388" s="1713"/>
      <c r="L388" s="1713"/>
      <c r="M388" s="1713"/>
      <c r="N388" s="1713"/>
      <c r="O388" s="1713"/>
      <c r="P388" s="1713"/>
      <c r="Q388" s="1713"/>
      <c r="R388" s="1713"/>
      <c r="S388" s="1713"/>
      <c r="T388" s="1713"/>
      <c r="U388" s="1713"/>
      <c r="V388" s="1713"/>
      <c r="W388" s="1713"/>
      <c r="X388" s="1713"/>
      <c r="Y388" s="1713"/>
      <c r="Z388" s="1713"/>
    </row>
    <row r="389" spans="1:26" ht="14.5">
      <c r="A389" s="1713"/>
      <c r="B389" s="1714"/>
      <c r="C389" s="1713"/>
      <c r="D389" s="1714"/>
      <c r="E389" s="1713"/>
      <c r="F389" s="1713"/>
      <c r="G389" s="1713"/>
      <c r="H389" s="1713"/>
      <c r="I389" s="1713"/>
      <c r="J389" s="1713"/>
      <c r="K389" s="1713"/>
      <c r="L389" s="1713"/>
      <c r="M389" s="1713"/>
      <c r="N389" s="1713"/>
      <c r="O389" s="1713"/>
      <c r="P389" s="1713"/>
      <c r="Q389" s="1713"/>
      <c r="R389" s="1713"/>
      <c r="S389" s="1713"/>
      <c r="T389" s="1713"/>
      <c r="U389" s="1713"/>
      <c r="V389" s="1713"/>
      <c r="W389" s="1713"/>
      <c r="X389" s="1713"/>
      <c r="Y389" s="1713"/>
      <c r="Z389" s="1713"/>
    </row>
    <row r="390" spans="1:26" ht="14.5">
      <c r="A390" s="1713"/>
      <c r="B390" s="1714"/>
      <c r="C390" s="1713"/>
      <c r="D390" s="1714"/>
      <c r="E390" s="1713"/>
      <c r="F390" s="1713"/>
      <c r="G390" s="1713"/>
      <c r="H390" s="1713"/>
      <c r="I390" s="1713"/>
      <c r="J390" s="1713"/>
      <c r="K390" s="1713"/>
      <c r="L390" s="1713"/>
      <c r="M390" s="1713"/>
      <c r="N390" s="1713"/>
      <c r="O390" s="1713"/>
      <c r="P390" s="1713"/>
      <c r="Q390" s="1713"/>
      <c r="R390" s="1713"/>
      <c r="S390" s="1713"/>
      <c r="T390" s="1713"/>
      <c r="U390" s="1713"/>
      <c r="V390" s="1713"/>
      <c r="W390" s="1713"/>
      <c r="X390" s="1713"/>
      <c r="Y390" s="1713"/>
      <c r="Z390" s="1713"/>
    </row>
    <row r="391" spans="1:26" ht="14.5">
      <c r="A391" s="1713"/>
      <c r="B391" s="1714"/>
      <c r="C391" s="1713"/>
      <c r="D391" s="1714"/>
      <c r="E391" s="1713"/>
      <c r="F391" s="1713"/>
      <c r="G391" s="1713"/>
      <c r="H391" s="1713"/>
      <c r="I391" s="1713"/>
      <c r="J391" s="1713"/>
      <c r="K391" s="1713"/>
      <c r="L391" s="1713"/>
      <c r="M391" s="1713"/>
      <c r="N391" s="1713"/>
      <c r="O391" s="1713"/>
      <c r="P391" s="1713"/>
      <c r="Q391" s="1713"/>
      <c r="R391" s="1713"/>
      <c r="S391" s="1713"/>
      <c r="T391" s="1713"/>
      <c r="U391" s="1713"/>
      <c r="V391" s="1713"/>
      <c r="W391" s="1713"/>
      <c r="X391" s="1713"/>
      <c r="Y391" s="1713"/>
      <c r="Z391" s="1713"/>
    </row>
    <row r="392" spans="1:26" ht="14.5">
      <c r="A392" s="1713"/>
      <c r="B392" s="1714"/>
      <c r="C392" s="1713"/>
      <c r="D392" s="1714"/>
      <c r="E392" s="1713"/>
      <c r="F392" s="1713"/>
      <c r="G392" s="1713"/>
      <c r="H392" s="1713"/>
      <c r="I392" s="1713"/>
      <c r="J392" s="1713"/>
      <c r="K392" s="1713"/>
      <c r="L392" s="1713"/>
      <c r="M392" s="1713"/>
      <c r="N392" s="1713"/>
      <c r="O392" s="1713"/>
      <c r="P392" s="1713"/>
      <c r="Q392" s="1713"/>
      <c r="R392" s="1713"/>
      <c r="S392" s="1713"/>
      <c r="T392" s="1713"/>
      <c r="U392" s="1713"/>
      <c r="V392" s="1713"/>
      <c r="W392" s="1713"/>
      <c r="X392" s="1713"/>
      <c r="Y392" s="1713"/>
      <c r="Z392" s="1713"/>
    </row>
    <row r="393" spans="1:26" ht="14.5">
      <c r="A393" s="1713"/>
      <c r="B393" s="1714"/>
      <c r="C393" s="1713"/>
      <c r="D393" s="1714"/>
      <c r="E393" s="1713"/>
      <c r="F393" s="1713"/>
      <c r="G393" s="1713"/>
      <c r="H393" s="1713"/>
      <c r="I393" s="1713"/>
      <c r="J393" s="1713"/>
      <c r="K393" s="1713"/>
      <c r="L393" s="1713"/>
      <c r="M393" s="1713"/>
      <c r="N393" s="1713"/>
      <c r="O393" s="1713"/>
      <c r="P393" s="1713"/>
      <c r="Q393" s="1713"/>
      <c r="R393" s="1713"/>
      <c r="S393" s="1713"/>
      <c r="T393" s="1713"/>
      <c r="U393" s="1713"/>
      <c r="V393" s="1713"/>
      <c r="W393" s="1713"/>
      <c r="X393" s="1713"/>
      <c r="Y393" s="1713"/>
      <c r="Z393" s="1713"/>
    </row>
    <row r="394" spans="1:26" ht="14.5">
      <c r="A394" s="1713"/>
      <c r="B394" s="1714"/>
      <c r="C394" s="1713"/>
      <c r="D394" s="1714"/>
      <c r="E394" s="1713"/>
      <c r="F394" s="1713"/>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row>
    <row r="395" spans="1:26" ht="14.5">
      <c r="A395" s="1713"/>
      <c r="B395" s="1714"/>
      <c r="C395" s="1713"/>
      <c r="D395" s="1714"/>
      <c r="E395" s="1713"/>
      <c r="F395" s="1713"/>
      <c r="G395" s="1713"/>
      <c r="H395" s="1713"/>
      <c r="I395" s="1713"/>
      <c r="J395" s="1713"/>
      <c r="K395" s="1713"/>
      <c r="L395" s="1713"/>
      <c r="M395" s="1713"/>
      <c r="N395" s="1713"/>
      <c r="O395" s="1713"/>
      <c r="P395" s="1713"/>
      <c r="Q395" s="1713"/>
      <c r="R395" s="1713"/>
      <c r="S395" s="1713"/>
      <c r="T395" s="1713"/>
      <c r="U395" s="1713"/>
      <c r="V395" s="1713"/>
      <c r="W395" s="1713"/>
      <c r="X395" s="1713"/>
      <c r="Y395" s="1713"/>
      <c r="Z395" s="1713"/>
    </row>
    <row r="396" spans="1:26" ht="14.5">
      <c r="A396" s="1713"/>
      <c r="B396" s="1714"/>
      <c r="C396" s="1713"/>
      <c r="D396" s="1714"/>
      <c r="E396" s="1713"/>
      <c r="F396" s="1713"/>
      <c r="G396" s="1713"/>
      <c r="H396" s="1713"/>
      <c r="I396" s="1713"/>
      <c r="J396" s="1713"/>
      <c r="K396" s="1713"/>
      <c r="L396" s="1713"/>
      <c r="M396" s="1713"/>
      <c r="N396" s="1713"/>
      <c r="O396" s="1713"/>
      <c r="P396" s="1713"/>
      <c r="Q396" s="1713"/>
      <c r="R396" s="1713"/>
      <c r="S396" s="1713"/>
      <c r="T396" s="1713"/>
      <c r="U396" s="1713"/>
      <c r="V396" s="1713"/>
      <c r="W396" s="1713"/>
      <c r="X396" s="1713"/>
      <c r="Y396" s="1713"/>
      <c r="Z396" s="1713"/>
    </row>
    <row r="397" spans="1:26" ht="14.5">
      <c r="A397" s="1713"/>
      <c r="B397" s="1714"/>
      <c r="C397" s="1713"/>
      <c r="D397" s="1714"/>
      <c r="E397" s="1713"/>
      <c r="F397" s="1713"/>
      <c r="G397" s="1713"/>
      <c r="H397" s="1713"/>
      <c r="I397" s="1713"/>
      <c r="J397" s="1713"/>
      <c r="K397" s="1713"/>
      <c r="L397" s="1713"/>
      <c r="M397" s="1713"/>
      <c r="N397" s="1713"/>
      <c r="O397" s="1713"/>
      <c r="P397" s="1713"/>
      <c r="Q397" s="1713"/>
      <c r="R397" s="1713"/>
      <c r="S397" s="1713"/>
      <c r="T397" s="1713"/>
      <c r="U397" s="1713"/>
      <c r="V397" s="1713"/>
      <c r="W397" s="1713"/>
      <c r="X397" s="1713"/>
      <c r="Y397" s="1713"/>
      <c r="Z397" s="1713"/>
    </row>
    <row r="398" spans="1:26" ht="14.5">
      <c r="A398" s="1713"/>
      <c r="B398" s="1714"/>
      <c r="C398" s="1713"/>
      <c r="D398" s="1714"/>
      <c r="E398" s="1713"/>
      <c r="F398" s="1713"/>
      <c r="G398" s="1713"/>
      <c r="H398" s="1713"/>
      <c r="I398" s="1713"/>
      <c r="J398" s="1713"/>
      <c r="K398" s="1713"/>
      <c r="L398" s="1713"/>
      <c r="M398" s="1713"/>
      <c r="N398" s="1713"/>
      <c r="O398" s="1713"/>
      <c r="P398" s="1713"/>
      <c r="Q398" s="1713"/>
      <c r="R398" s="1713"/>
      <c r="S398" s="1713"/>
      <c r="T398" s="1713"/>
      <c r="U398" s="1713"/>
      <c r="V398" s="1713"/>
      <c r="W398" s="1713"/>
      <c r="X398" s="1713"/>
      <c r="Y398" s="1713"/>
      <c r="Z398" s="1713"/>
    </row>
    <row r="399" spans="1:26" ht="14.5">
      <c r="A399" s="1713"/>
      <c r="B399" s="1714"/>
      <c r="C399" s="1713"/>
      <c r="D399" s="1714"/>
      <c r="E399" s="1713"/>
      <c r="F399" s="1713"/>
      <c r="G399" s="1713"/>
      <c r="H399" s="1713"/>
      <c r="I399" s="1713"/>
      <c r="J399" s="1713"/>
      <c r="K399" s="1713"/>
      <c r="L399" s="1713"/>
      <c r="M399" s="1713"/>
      <c r="N399" s="1713"/>
      <c r="O399" s="1713"/>
      <c r="P399" s="1713"/>
      <c r="Q399" s="1713"/>
      <c r="R399" s="1713"/>
      <c r="S399" s="1713"/>
      <c r="T399" s="1713"/>
      <c r="U399" s="1713"/>
      <c r="V399" s="1713"/>
      <c r="W399" s="1713"/>
      <c r="X399" s="1713"/>
      <c r="Y399" s="1713"/>
      <c r="Z399" s="1713"/>
    </row>
    <row r="400" spans="1:26" ht="14.5">
      <c r="A400" s="1713"/>
      <c r="B400" s="1714"/>
      <c r="C400" s="1713"/>
      <c r="D400" s="1714"/>
      <c r="E400" s="1713"/>
      <c r="F400" s="1713"/>
      <c r="G400" s="1713"/>
      <c r="H400" s="1713"/>
      <c r="I400" s="1713"/>
      <c r="J400" s="1713"/>
      <c r="K400" s="1713"/>
      <c r="L400" s="1713"/>
      <c r="M400" s="1713"/>
      <c r="N400" s="1713"/>
      <c r="O400" s="1713"/>
      <c r="P400" s="1713"/>
      <c r="Q400" s="1713"/>
      <c r="R400" s="1713"/>
      <c r="S400" s="1713"/>
      <c r="T400" s="1713"/>
      <c r="U400" s="1713"/>
      <c r="V400" s="1713"/>
      <c r="W400" s="1713"/>
      <c r="X400" s="1713"/>
      <c r="Y400" s="1713"/>
      <c r="Z400" s="1713"/>
    </row>
    <row r="401" spans="1:26" ht="14.5">
      <c r="A401" s="1713"/>
      <c r="B401" s="1714"/>
      <c r="C401" s="1713"/>
      <c r="D401" s="1714"/>
      <c r="E401" s="1713"/>
      <c r="F401" s="1713"/>
      <c r="G401" s="1713"/>
      <c r="H401" s="1713"/>
      <c r="I401" s="1713"/>
      <c r="J401" s="1713"/>
      <c r="K401" s="1713"/>
      <c r="L401" s="1713"/>
      <c r="M401" s="1713"/>
      <c r="N401" s="1713"/>
      <c r="O401" s="1713"/>
      <c r="P401" s="1713"/>
      <c r="Q401" s="1713"/>
      <c r="R401" s="1713"/>
      <c r="S401" s="1713"/>
      <c r="T401" s="1713"/>
      <c r="U401" s="1713"/>
      <c r="V401" s="1713"/>
      <c r="W401" s="1713"/>
      <c r="X401" s="1713"/>
      <c r="Y401" s="1713"/>
      <c r="Z401" s="1713"/>
    </row>
    <row r="402" spans="1:26" ht="14.5">
      <c r="A402" s="1713"/>
      <c r="B402" s="1714"/>
      <c r="C402" s="1713"/>
      <c r="D402" s="1714"/>
      <c r="E402" s="1713"/>
      <c r="F402" s="1713"/>
      <c r="G402" s="1713"/>
      <c r="H402" s="1713"/>
      <c r="I402" s="1713"/>
      <c r="J402" s="1713"/>
      <c r="K402" s="1713"/>
      <c r="L402" s="1713"/>
      <c r="M402" s="1713"/>
      <c r="N402" s="1713"/>
      <c r="O402" s="1713"/>
      <c r="P402" s="1713"/>
      <c r="Q402" s="1713"/>
      <c r="R402" s="1713"/>
      <c r="S402" s="1713"/>
      <c r="T402" s="1713"/>
      <c r="U402" s="1713"/>
      <c r="V402" s="1713"/>
      <c r="W402" s="1713"/>
      <c r="X402" s="1713"/>
      <c r="Y402" s="1713"/>
      <c r="Z402" s="1713"/>
    </row>
    <row r="403" spans="1:26" ht="14.5">
      <c r="A403" s="1713"/>
      <c r="B403" s="1714"/>
      <c r="C403" s="1713"/>
      <c r="D403" s="1714"/>
      <c r="E403" s="1713"/>
      <c r="F403" s="1713"/>
      <c r="G403" s="1713"/>
      <c r="H403" s="1713"/>
      <c r="I403" s="1713"/>
      <c r="J403" s="1713"/>
      <c r="K403" s="1713"/>
      <c r="L403" s="1713"/>
      <c r="M403" s="1713"/>
      <c r="N403" s="1713"/>
      <c r="O403" s="1713"/>
      <c r="P403" s="1713"/>
      <c r="Q403" s="1713"/>
      <c r="R403" s="1713"/>
      <c r="S403" s="1713"/>
      <c r="T403" s="1713"/>
      <c r="U403" s="1713"/>
      <c r="V403" s="1713"/>
      <c r="W403" s="1713"/>
      <c r="X403" s="1713"/>
      <c r="Y403" s="1713"/>
      <c r="Z403" s="1713"/>
    </row>
    <row r="404" spans="1:26" ht="14.5">
      <c r="A404" s="1713"/>
      <c r="B404" s="1714"/>
      <c r="C404" s="1713"/>
      <c r="D404" s="1714"/>
      <c r="E404" s="1713"/>
      <c r="F404" s="1713"/>
      <c r="G404" s="1713"/>
      <c r="H404" s="1713"/>
      <c r="I404" s="1713"/>
      <c r="J404" s="1713"/>
      <c r="K404" s="1713"/>
      <c r="L404" s="1713"/>
      <c r="M404" s="1713"/>
      <c r="N404" s="1713"/>
      <c r="O404" s="1713"/>
      <c r="P404" s="1713"/>
      <c r="Q404" s="1713"/>
      <c r="R404" s="1713"/>
      <c r="S404" s="1713"/>
      <c r="T404" s="1713"/>
      <c r="U404" s="1713"/>
      <c r="V404" s="1713"/>
      <c r="W404" s="1713"/>
      <c r="X404" s="1713"/>
      <c r="Y404" s="1713"/>
      <c r="Z404" s="1713"/>
    </row>
    <row r="405" spans="1:26" ht="14.5">
      <c r="A405" s="1713"/>
      <c r="B405" s="1714"/>
      <c r="C405" s="1713"/>
      <c r="D405" s="1714"/>
      <c r="E405" s="1713"/>
      <c r="F405" s="1713"/>
      <c r="G405" s="1713"/>
      <c r="H405" s="1713"/>
      <c r="I405" s="1713"/>
      <c r="J405" s="1713"/>
      <c r="K405" s="1713"/>
      <c r="L405" s="1713"/>
      <c r="M405" s="1713"/>
      <c r="N405" s="1713"/>
      <c r="O405" s="1713"/>
      <c r="P405" s="1713"/>
      <c r="Q405" s="1713"/>
      <c r="R405" s="1713"/>
      <c r="S405" s="1713"/>
      <c r="T405" s="1713"/>
      <c r="U405" s="1713"/>
      <c r="V405" s="1713"/>
      <c r="W405" s="1713"/>
      <c r="X405" s="1713"/>
      <c r="Y405" s="1713"/>
      <c r="Z405" s="1713"/>
    </row>
    <row r="406" spans="1:26" ht="14.5">
      <c r="A406" s="1713"/>
      <c r="B406" s="1714"/>
      <c r="C406" s="1713"/>
      <c r="D406" s="1714"/>
      <c r="E406" s="1713"/>
      <c r="F406" s="1713"/>
      <c r="G406" s="1713"/>
      <c r="H406" s="1713"/>
      <c r="I406" s="1713"/>
      <c r="J406" s="1713"/>
      <c r="K406" s="1713"/>
      <c r="L406" s="1713"/>
      <c r="M406" s="1713"/>
      <c r="N406" s="1713"/>
      <c r="O406" s="1713"/>
      <c r="P406" s="1713"/>
      <c r="Q406" s="1713"/>
      <c r="R406" s="1713"/>
      <c r="S406" s="1713"/>
      <c r="T406" s="1713"/>
      <c r="U406" s="1713"/>
      <c r="V406" s="1713"/>
      <c r="W406" s="1713"/>
      <c r="X406" s="1713"/>
      <c r="Y406" s="1713"/>
      <c r="Z406" s="1713"/>
    </row>
    <row r="407" spans="1:26" ht="14.5">
      <c r="A407" s="1713"/>
      <c r="B407" s="1714"/>
      <c r="C407" s="1713"/>
      <c r="D407" s="1714"/>
      <c r="E407" s="1713"/>
      <c r="F407" s="1713"/>
      <c r="G407" s="1713"/>
      <c r="H407" s="1713"/>
      <c r="I407" s="1713"/>
      <c r="J407" s="1713"/>
      <c r="K407" s="1713"/>
      <c r="L407" s="1713"/>
      <c r="M407" s="1713"/>
      <c r="N407" s="1713"/>
      <c r="O407" s="1713"/>
      <c r="P407" s="1713"/>
      <c r="Q407" s="1713"/>
      <c r="R407" s="1713"/>
      <c r="S407" s="1713"/>
      <c r="T407" s="1713"/>
      <c r="U407" s="1713"/>
      <c r="V407" s="1713"/>
      <c r="W407" s="1713"/>
      <c r="X407" s="1713"/>
      <c r="Y407" s="1713"/>
      <c r="Z407" s="1713"/>
    </row>
    <row r="408" spans="1:26" ht="14.5">
      <c r="A408" s="1713"/>
      <c r="B408" s="1714"/>
      <c r="C408" s="1713"/>
      <c r="D408" s="1714"/>
      <c r="E408" s="1713"/>
      <c r="F408" s="1713"/>
      <c r="G408" s="1713"/>
      <c r="H408" s="1713"/>
      <c r="I408" s="1713"/>
      <c r="J408" s="1713"/>
      <c r="K408" s="1713"/>
      <c r="L408" s="1713"/>
      <c r="M408" s="1713"/>
      <c r="N408" s="1713"/>
      <c r="O408" s="1713"/>
      <c r="P408" s="1713"/>
      <c r="Q408" s="1713"/>
      <c r="R408" s="1713"/>
      <c r="S408" s="1713"/>
      <c r="T408" s="1713"/>
      <c r="U408" s="1713"/>
      <c r="V408" s="1713"/>
      <c r="W408" s="1713"/>
      <c r="X408" s="1713"/>
      <c r="Y408" s="1713"/>
      <c r="Z408" s="1713"/>
    </row>
    <row r="409" spans="1:26" ht="14.5">
      <c r="A409" s="1713"/>
      <c r="B409" s="1714"/>
      <c r="C409" s="1713"/>
      <c r="D409" s="1714"/>
      <c r="E409" s="1713"/>
      <c r="F409" s="1713"/>
      <c r="G409" s="1713"/>
      <c r="H409" s="1713"/>
      <c r="I409" s="1713"/>
      <c r="J409" s="1713"/>
      <c r="K409" s="1713"/>
      <c r="L409" s="1713"/>
      <c r="M409" s="1713"/>
      <c r="N409" s="1713"/>
      <c r="O409" s="1713"/>
      <c r="P409" s="1713"/>
      <c r="Q409" s="1713"/>
      <c r="R409" s="1713"/>
      <c r="S409" s="1713"/>
      <c r="T409" s="1713"/>
      <c r="U409" s="1713"/>
      <c r="V409" s="1713"/>
      <c r="W409" s="1713"/>
      <c r="X409" s="1713"/>
      <c r="Y409" s="1713"/>
      <c r="Z409" s="1713"/>
    </row>
    <row r="410" spans="1:26" ht="14.5">
      <c r="A410" s="1713"/>
      <c r="B410" s="1714"/>
      <c r="C410" s="1713"/>
      <c r="D410" s="1714"/>
      <c r="E410" s="1713"/>
      <c r="F410" s="1713"/>
      <c r="G410" s="1713"/>
      <c r="H410" s="1713"/>
      <c r="I410" s="1713"/>
      <c r="J410" s="1713"/>
      <c r="K410" s="1713"/>
      <c r="L410" s="1713"/>
      <c r="M410" s="1713"/>
      <c r="N410" s="1713"/>
      <c r="O410" s="1713"/>
      <c r="P410" s="1713"/>
      <c r="Q410" s="1713"/>
      <c r="R410" s="1713"/>
      <c r="S410" s="1713"/>
      <c r="T410" s="1713"/>
      <c r="U410" s="1713"/>
      <c r="V410" s="1713"/>
      <c r="W410" s="1713"/>
      <c r="X410" s="1713"/>
      <c r="Y410" s="1713"/>
      <c r="Z410" s="1713"/>
    </row>
    <row r="411" spans="1:26" ht="14.5">
      <c r="A411" s="1713"/>
      <c r="B411" s="1714"/>
      <c r="C411" s="1713"/>
      <c r="D411" s="1714"/>
      <c r="E411" s="1713"/>
      <c r="F411" s="1713"/>
      <c r="G411" s="1713"/>
      <c r="H411" s="1713"/>
      <c r="I411" s="1713"/>
      <c r="J411" s="1713"/>
      <c r="K411" s="1713"/>
      <c r="L411" s="1713"/>
      <c r="M411" s="1713"/>
      <c r="N411" s="1713"/>
      <c r="O411" s="1713"/>
      <c r="P411" s="1713"/>
      <c r="Q411" s="1713"/>
      <c r="R411" s="1713"/>
      <c r="S411" s="1713"/>
      <c r="T411" s="1713"/>
      <c r="U411" s="1713"/>
      <c r="V411" s="1713"/>
      <c r="W411" s="1713"/>
      <c r="X411" s="1713"/>
      <c r="Y411" s="1713"/>
      <c r="Z411" s="1713"/>
    </row>
    <row r="412" spans="1:26" ht="14.5">
      <c r="A412" s="1713"/>
      <c r="B412" s="1714"/>
      <c r="C412" s="1713"/>
      <c r="D412" s="1714"/>
      <c r="E412" s="1713"/>
      <c r="F412" s="1713"/>
      <c r="G412" s="1713"/>
      <c r="H412" s="1713"/>
      <c r="I412" s="1713"/>
      <c r="J412" s="1713"/>
      <c r="K412" s="1713"/>
      <c r="L412" s="1713"/>
      <c r="M412" s="1713"/>
      <c r="N412" s="1713"/>
      <c r="O412" s="1713"/>
      <c r="P412" s="1713"/>
      <c r="Q412" s="1713"/>
      <c r="R412" s="1713"/>
      <c r="S412" s="1713"/>
      <c r="T412" s="1713"/>
      <c r="U412" s="1713"/>
      <c r="V412" s="1713"/>
      <c r="W412" s="1713"/>
      <c r="X412" s="1713"/>
      <c r="Y412" s="1713"/>
      <c r="Z412" s="1713"/>
    </row>
    <row r="413" spans="1:26" ht="14.5">
      <c r="A413" s="1713"/>
      <c r="B413" s="1714"/>
      <c r="C413" s="1713"/>
      <c r="D413" s="1714"/>
      <c r="E413" s="1713"/>
      <c r="F413" s="1713"/>
      <c r="G413" s="1713"/>
      <c r="H413" s="1713"/>
      <c r="I413" s="1713"/>
      <c r="J413" s="1713"/>
      <c r="K413" s="1713"/>
      <c r="L413" s="1713"/>
      <c r="M413" s="1713"/>
      <c r="N413" s="1713"/>
      <c r="O413" s="1713"/>
      <c r="P413" s="1713"/>
      <c r="Q413" s="1713"/>
      <c r="R413" s="1713"/>
      <c r="S413" s="1713"/>
      <c r="T413" s="1713"/>
      <c r="U413" s="1713"/>
      <c r="V413" s="1713"/>
      <c r="W413" s="1713"/>
      <c r="X413" s="1713"/>
      <c r="Y413" s="1713"/>
      <c r="Z413" s="1713"/>
    </row>
    <row r="414" spans="1:26" ht="14.5">
      <c r="A414" s="1713"/>
      <c r="B414" s="1714"/>
      <c r="C414" s="1713"/>
      <c r="D414" s="1714"/>
      <c r="E414" s="1713"/>
      <c r="F414" s="1713"/>
      <c r="G414" s="1713"/>
      <c r="H414" s="1713"/>
      <c r="I414" s="1713"/>
      <c r="J414" s="1713"/>
      <c r="K414" s="1713"/>
      <c r="L414" s="1713"/>
      <c r="M414" s="1713"/>
      <c r="N414" s="1713"/>
      <c r="O414" s="1713"/>
      <c r="P414" s="1713"/>
      <c r="Q414" s="1713"/>
      <c r="R414" s="1713"/>
      <c r="S414" s="1713"/>
      <c r="T414" s="1713"/>
      <c r="U414" s="1713"/>
      <c r="V414" s="1713"/>
      <c r="W414" s="1713"/>
      <c r="X414" s="1713"/>
      <c r="Y414" s="1713"/>
      <c r="Z414" s="1713"/>
    </row>
    <row r="415" spans="1:26" ht="14.5">
      <c r="A415" s="1713"/>
      <c r="B415" s="1714"/>
      <c r="C415" s="1713"/>
      <c r="D415" s="1714"/>
      <c r="E415" s="1713"/>
      <c r="F415" s="1713"/>
      <c r="G415" s="1713"/>
      <c r="H415" s="1713"/>
      <c r="I415" s="1713"/>
      <c r="J415" s="1713"/>
      <c r="K415" s="1713"/>
      <c r="L415" s="1713"/>
      <c r="M415" s="1713"/>
      <c r="N415" s="1713"/>
      <c r="O415" s="1713"/>
      <c r="P415" s="1713"/>
      <c r="Q415" s="1713"/>
      <c r="R415" s="1713"/>
      <c r="S415" s="1713"/>
      <c r="T415" s="1713"/>
      <c r="U415" s="1713"/>
      <c r="V415" s="1713"/>
      <c r="W415" s="1713"/>
      <c r="X415" s="1713"/>
      <c r="Y415" s="1713"/>
      <c r="Z415" s="1713"/>
    </row>
    <row r="416" spans="1:26" ht="14.5">
      <c r="A416" s="1713"/>
      <c r="B416" s="1714"/>
      <c r="C416" s="1713"/>
      <c r="D416" s="1714"/>
      <c r="E416" s="1713"/>
      <c r="F416" s="1713"/>
      <c r="G416" s="1713"/>
      <c r="H416" s="1713"/>
      <c r="I416" s="1713"/>
      <c r="J416" s="1713"/>
      <c r="K416" s="1713"/>
      <c r="L416" s="1713"/>
      <c r="M416" s="1713"/>
      <c r="N416" s="1713"/>
      <c r="O416" s="1713"/>
      <c r="P416" s="1713"/>
      <c r="Q416" s="1713"/>
      <c r="R416" s="1713"/>
      <c r="S416" s="1713"/>
      <c r="T416" s="1713"/>
      <c r="U416" s="1713"/>
      <c r="V416" s="1713"/>
      <c r="W416" s="1713"/>
      <c r="X416" s="1713"/>
      <c r="Y416" s="1713"/>
      <c r="Z416" s="1713"/>
    </row>
    <row r="417" spans="1:26" ht="14.5">
      <c r="A417" s="1713"/>
      <c r="B417" s="1714"/>
      <c r="C417" s="1713"/>
      <c r="D417" s="1714"/>
      <c r="E417" s="1713"/>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row>
    <row r="418" spans="1:26" ht="14.5">
      <c r="A418" s="1713"/>
      <c r="B418" s="1714"/>
      <c r="C418" s="1713"/>
      <c r="D418" s="1714"/>
      <c r="E418" s="1713"/>
      <c r="F418" s="1713"/>
      <c r="G418" s="1713"/>
      <c r="H418" s="1713"/>
      <c r="I418" s="1713"/>
      <c r="J418" s="1713"/>
      <c r="K418" s="1713"/>
      <c r="L418" s="1713"/>
      <c r="M418" s="1713"/>
      <c r="N418" s="1713"/>
      <c r="O418" s="1713"/>
      <c r="P418" s="1713"/>
      <c r="Q418" s="1713"/>
      <c r="R418" s="1713"/>
      <c r="S418" s="1713"/>
      <c r="T418" s="1713"/>
      <c r="U418" s="1713"/>
      <c r="V418" s="1713"/>
      <c r="W418" s="1713"/>
      <c r="X418" s="1713"/>
      <c r="Y418" s="1713"/>
      <c r="Z418" s="1713"/>
    </row>
    <row r="419" spans="1:26" ht="14.5">
      <c r="A419" s="1713"/>
      <c r="B419" s="1714"/>
      <c r="C419" s="1713"/>
      <c r="D419" s="1714"/>
      <c r="E419" s="1713"/>
      <c r="F419" s="1713"/>
      <c r="G419" s="1713"/>
      <c r="H419" s="1713"/>
      <c r="I419" s="1713"/>
      <c r="J419" s="1713"/>
      <c r="K419" s="1713"/>
      <c r="L419" s="1713"/>
      <c r="M419" s="1713"/>
      <c r="N419" s="1713"/>
      <c r="O419" s="1713"/>
      <c r="P419" s="1713"/>
      <c r="Q419" s="1713"/>
      <c r="R419" s="1713"/>
      <c r="S419" s="1713"/>
      <c r="T419" s="1713"/>
      <c r="U419" s="1713"/>
      <c r="V419" s="1713"/>
      <c r="W419" s="1713"/>
      <c r="X419" s="1713"/>
      <c r="Y419" s="1713"/>
      <c r="Z419" s="1713"/>
    </row>
    <row r="420" spans="1:26" ht="14.5">
      <c r="A420" s="1713"/>
      <c r="B420" s="1714"/>
      <c r="C420" s="1713"/>
      <c r="D420" s="1714"/>
      <c r="E420" s="1713"/>
      <c r="F420" s="1713"/>
      <c r="G420" s="1713"/>
      <c r="H420" s="1713"/>
      <c r="I420" s="1713"/>
      <c r="J420" s="1713"/>
      <c r="K420" s="1713"/>
      <c r="L420" s="1713"/>
      <c r="M420" s="1713"/>
      <c r="N420" s="1713"/>
      <c r="O420" s="1713"/>
      <c r="P420" s="1713"/>
      <c r="Q420" s="1713"/>
      <c r="R420" s="1713"/>
      <c r="S420" s="1713"/>
      <c r="T420" s="1713"/>
      <c r="U420" s="1713"/>
      <c r="V420" s="1713"/>
      <c r="W420" s="1713"/>
      <c r="X420" s="1713"/>
      <c r="Y420" s="1713"/>
      <c r="Z420" s="1713"/>
    </row>
    <row r="421" spans="1:26" ht="14.5">
      <c r="A421" s="1713"/>
      <c r="B421" s="1714"/>
      <c r="C421" s="1713"/>
      <c r="D421" s="1714"/>
      <c r="E421" s="1713"/>
      <c r="F421" s="1713"/>
      <c r="G421" s="1713"/>
      <c r="H421" s="1713"/>
      <c r="I421" s="1713"/>
      <c r="J421" s="1713"/>
      <c r="K421" s="1713"/>
      <c r="L421" s="1713"/>
      <c r="M421" s="1713"/>
      <c r="N421" s="1713"/>
      <c r="O421" s="1713"/>
      <c r="P421" s="1713"/>
      <c r="Q421" s="1713"/>
      <c r="R421" s="1713"/>
      <c r="S421" s="1713"/>
      <c r="T421" s="1713"/>
      <c r="U421" s="1713"/>
      <c r="V421" s="1713"/>
      <c r="W421" s="1713"/>
      <c r="X421" s="1713"/>
      <c r="Y421" s="1713"/>
      <c r="Z421" s="1713"/>
    </row>
    <row r="422" spans="1:26" ht="14.5">
      <c r="A422" s="1713"/>
      <c r="B422" s="1714"/>
      <c r="C422" s="1713"/>
      <c r="D422" s="1714"/>
      <c r="E422" s="1713"/>
      <c r="F422" s="1713"/>
      <c r="G422" s="1713"/>
      <c r="H422" s="1713"/>
      <c r="I422" s="1713"/>
      <c r="J422" s="1713"/>
      <c r="K422" s="1713"/>
      <c r="L422" s="1713"/>
      <c r="M422" s="1713"/>
      <c r="N422" s="1713"/>
      <c r="O422" s="1713"/>
      <c r="P422" s="1713"/>
      <c r="Q422" s="1713"/>
      <c r="R422" s="1713"/>
      <c r="S422" s="1713"/>
      <c r="T422" s="1713"/>
      <c r="U422" s="1713"/>
      <c r="V422" s="1713"/>
      <c r="W422" s="1713"/>
      <c r="X422" s="1713"/>
      <c r="Y422" s="1713"/>
      <c r="Z422" s="1713"/>
    </row>
    <row r="423" spans="1:26" ht="14.5">
      <c r="A423" s="1713"/>
      <c r="B423" s="1714"/>
      <c r="C423" s="1713"/>
      <c r="D423" s="1714"/>
      <c r="E423" s="1713"/>
      <c r="F423" s="1713"/>
      <c r="G423" s="1713"/>
      <c r="H423" s="1713"/>
      <c r="I423" s="1713"/>
      <c r="J423" s="1713"/>
      <c r="K423" s="1713"/>
      <c r="L423" s="1713"/>
      <c r="M423" s="1713"/>
      <c r="N423" s="1713"/>
      <c r="O423" s="1713"/>
      <c r="P423" s="1713"/>
      <c r="Q423" s="1713"/>
      <c r="R423" s="1713"/>
      <c r="S423" s="1713"/>
      <c r="T423" s="1713"/>
      <c r="U423" s="1713"/>
      <c r="V423" s="1713"/>
      <c r="W423" s="1713"/>
      <c r="X423" s="1713"/>
      <c r="Y423" s="1713"/>
      <c r="Z423" s="1713"/>
    </row>
    <row r="424" spans="1:26" ht="14.5">
      <c r="A424" s="1713"/>
      <c r="B424" s="1714"/>
      <c r="C424" s="1713"/>
      <c r="D424" s="1714"/>
      <c r="E424" s="1713"/>
      <c r="F424" s="1713"/>
      <c r="G424" s="1713"/>
      <c r="H424" s="1713"/>
      <c r="I424" s="1713"/>
      <c r="J424" s="1713"/>
      <c r="K424" s="1713"/>
      <c r="L424" s="1713"/>
      <c r="M424" s="1713"/>
      <c r="N424" s="1713"/>
      <c r="O424" s="1713"/>
      <c r="P424" s="1713"/>
      <c r="Q424" s="1713"/>
      <c r="R424" s="1713"/>
      <c r="S424" s="1713"/>
      <c r="T424" s="1713"/>
      <c r="U424" s="1713"/>
      <c r="V424" s="1713"/>
      <c r="W424" s="1713"/>
      <c r="X424" s="1713"/>
      <c r="Y424" s="1713"/>
      <c r="Z424" s="1713"/>
    </row>
    <row r="425" spans="1:26" ht="14.5">
      <c r="A425" s="1713"/>
      <c r="B425" s="1714"/>
      <c r="C425" s="1713"/>
      <c r="D425" s="1714"/>
      <c r="E425" s="1713"/>
      <c r="F425" s="1713"/>
      <c r="G425" s="1713"/>
      <c r="H425" s="1713"/>
      <c r="I425" s="1713"/>
      <c r="J425" s="1713"/>
      <c r="K425" s="1713"/>
      <c r="L425" s="1713"/>
      <c r="M425" s="1713"/>
      <c r="N425" s="1713"/>
      <c r="O425" s="1713"/>
      <c r="P425" s="1713"/>
      <c r="Q425" s="1713"/>
      <c r="R425" s="1713"/>
      <c r="S425" s="1713"/>
      <c r="T425" s="1713"/>
      <c r="U425" s="1713"/>
      <c r="V425" s="1713"/>
      <c r="W425" s="1713"/>
      <c r="X425" s="1713"/>
      <c r="Y425" s="1713"/>
      <c r="Z425" s="1713"/>
    </row>
    <row r="426" spans="1:26" ht="14.5">
      <c r="A426" s="1713"/>
      <c r="B426" s="1714"/>
      <c r="C426" s="1713"/>
      <c r="D426" s="1714"/>
      <c r="E426" s="1713"/>
      <c r="F426" s="1713"/>
      <c r="G426" s="1713"/>
      <c r="H426" s="1713"/>
      <c r="I426" s="1713"/>
      <c r="J426" s="1713"/>
      <c r="K426" s="1713"/>
      <c r="L426" s="1713"/>
      <c r="M426" s="1713"/>
      <c r="N426" s="1713"/>
      <c r="O426" s="1713"/>
      <c r="P426" s="1713"/>
      <c r="Q426" s="1713"/>
      <c r="R426" s="1713"/>
      <c r="S426" s="1713"/>
      <c r="T426" s="1713"/>
      <c r="U426" s="1713"/>
      <c r="V426" s="1713"/>
      <c r="W426" s="1713"/>
      <c r="X426" s="1713"/>
      <c r="Y426" s="1713"/>
      <c r="Z426" s="1713"/>
    </row>
    <row r="427" spans="1:26" ht="14.5">
      <c r="A427" s="1713"/>
      <c r="B427" s="1714"/>
      <c r="C427" s="1713"/>
      <c r="D427" s="1714"/>
      <c r="E427" s="1713"/>
      <c r="F427" s="1713"/>
      <c r="G427" s="1713"/>
      <c r="H427" s="1713"/>
      <c r="I427" s="1713"/>
      <c r="J427" s="1713"/>
      <c r="K427" s="1713"/>
      <c r="L427" s="1713"/>
      <c r="M427" s="1713"/>
      <c r="N427" s="1713"/>
      <c r="O427" s="1713"/>
      <c r="P427" s="1713"/>
      <c r="Q427" s="1713"/>
      <c r="R427" s="1713"/>
      <c r="S427" s="1713"/>
      <c r="T427" s="1713"/>
      <c r="U427" s="1713"/>
      <c r="V427" s="1713"/>
      <c r="W427" s="1713"/>
      <c r="X427" s="1713"/>
      <c r="Y427" s="1713"/>
      <c r="Z427" s="1713"/>
    </row>
    <row r="428" spans="1:26" ht="14.5">
      <c r="A428" s="1713"/>
      <c r="B428" s="1714"/>
      <c r="C428" s="1713"/>
      <c r="D428" s="1714"/>
      <c r="E428" s="1713"/>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row>
    <row r="429" spans="1:26" ht="14.5">
      <c r="A429" s="1713"/>
      <c r="B429" s="1714"/>
      <c r="C429" s="1713"/>
      <c r="D429" s="1714"/>
      <c r="E429" s="1713"/>
      <c r="F429" s="1713"/>
      <c r="G429" s="1713"/>
      <c r="H429" s="1713"/>
      <c r="I429" s="1713"/>
      <c r="J429" s="1713"/>
      <c r="K429" s="1713"/>
      <c r="L429" s="1713"/>
      <c r="M429" s="1713"/>
      <c r="N429" s="1713"/>
      <c r="O429" s="1713"/>
      <c r="P429" s="1713"/>
      <c r="Q429" s="1713"/>
      <c r="R429" s="1713"/>
      <c r="S429" s="1713"/>
      <c r="T429" s="1713"/>
      <c r="U429" s="1713"/>
      <c r="V429" s="1713"/>
      <c r="W429" s="1713"/>
      <c r="X429" s="1713"/>
      <c r="Y429" s="1713"/>
      <c r="Z429" s="1713"/>
    </row>
    <row r="430" spans="1:26" ht="14.5">
      <c r="A430" s="1713"/>
      <c r="B430" s="1714"/>
      <c r="C430" s="1713"/>
      <c r="D430" s="1714"/>
      <c r="E430" s="1713"/>
      <c r="F430" s="1713"/>
      <c r="G430" s="1713"/>
      <c r="H430" s="1713"/>
      <c r="I430" s="1713"/>
      <c r="J430" s="1713"/>
      <c r="K430" s="1713"/>
      <c r="L430" s="1713"/>
      <c r="M430" s="1713"/>
      <c r="N430" s="1713"/>
      <c r="O430" s="1713"/>
      <c r="P430" s="1713"/>
      <c r="Q430" s="1713"/>
      <c r="R430" s="1713"/>
      <c r="S430" s="1713"/>
      <c r="T430" s="1713"/>
      <c r="U430" s="1713"/>
      <c r="V430" s="1713"/>
      <c r="W430" s="1713"/>
      <c r="X430" s="1713"/>
      <c r="Y430" s="1713"/>
      <c r="Z430" s="1713"/>
    </row>
    <row r="431" spans="1:26" ht="14.5">
      <c r="A431" s="1713"/>
      <c r="B431" s="1714"/>
      <c r="C431" s="1713"/>
      <c r="D431" s="1714"/>
      <c r="E431" s="1713"/>
      <c r="F431" s="1713"/>
      <c r="G431" s="1713"/>
      <c r="H431" s="1713"/>
      <c r="I431" s="1713"/>
      <c r="J431" s="1713"/>
      <c r="K431" s="1713"/>
      <c r="L431" s="1713"/>
      <c r="M431" s="1713"/>
      <c r="N431" s="1713"/>
      <c r="O431" s="1713"/>
      <c r="P431" s="1713"/>
      <c r="Q431" s="1713"/>
      <c r="R431" s="1713"/>
      <c r="S431" s="1713"/>
      <c r="T431" s="1713"/>
      <c r="U431" s="1713"/>
      <c r="V431" s="1713"/>
      <c r="W431" s="1713"/>
      <c r="X431" s="1713"/>
      <c r="Y431" s="1713"/>
      <c r="Z431" s="1713"/>
    </row>
    <row r="432" spans="1:26" ht="14.5">
      <c r="A432" s="1713"/>
      <c r="B432" s="1714"/>
      <c r="C432" s="1713"/>
      <c r="D432" s="1714"/>
      <c r="E432" s="1713"/>
      <c r="F432" s="1713"/>
      <c r="G432" s="1713"/>
      <c r="H432" s="1713"/>
      <c r="I432" s="1713"/>
      <c r="J432" s="1713"/>
      <c r="K432" s="1713"/>
      <c r="L432" s="1713"/>
      <c r="M432" s="1713"/>
      <c r="N432" s="1713"/>
      <c r="O432" s="1713"/>
      <c r="P432" s="1713"/>
      <c r="Q432" s="1713"/>
      <c r="R432" s="1713"/>
      <c r="S432" s="1713"/>
      <c r="T432" s="1713"/>
      <c r="U432" s="1713"/>
      <c r="V432" s="1713"/>
      <c r="W432" s="1713"/>
      <c r="X432" s="1713"/>
      <c r="Y432" s="1713"/>
      <c r="Z432" s="1713"/>
    </row>
    <row r="433" spans="1:26" ht="14.5">
      <c r="A433" s="1713"/>
      <c r="B433" s="1714"/>
      <c r="C433" s="1713"/>
      <c r="D433" s="1714"/>
      <c r="E433" s="1713"/>
      <c r="F433" s="1713"/>
      <c r="G433" s="1713"/>
      <c r="H433" s="1713"/>
      <c r="I433" s="1713"/>
      <c r="J433" s="1713"/>
      <c r="K433" s="1713"/>
      <c r="L433" s="1713"/>
      <c r="M433" s="1713"/>
      <c r="N433" s="1713"/>
      <c r="O433" s="1713"/>
      <c r="P433" s="1713"/>
      <c r="Q433" s="1713"/>
      <c r="R433" s="1713"/>
      <c r="S433" s="1713"/>
      <c r="T433" s="1713"/>
      <c r="U433" s="1713"/>
      <c r="V433" s="1713"/>
      <c r="W433" s="1713"/>
      <c r="X433" s="1713"/>
      <c r="Y433" s="1713"/>
      <c r="Z433" s="1713"/>
    </row>
    <row r="434" spans="1:26" ht="14.5">
      <c r="A434" s="1713"/>
      <c r="B434" s="1714"/>
      <c r="C434" s="1713"/>
      <c r="D434" s="1714"/>
      <c r="E434" s="1713"/>
      <c r="F434" s="1713"/>
      <c r="G434" s="1713"/>
      <c r="H434" s="1713"/>
      <c r="I434" s="1713"/>
      <c r="J434" s="1713"/>
      <c r="K434" s="1713"/>
      <c r="L434" s="1713"/>
      <c r="M434" s="1713"/>
      <c r="N434" s="1713"/>
      <c r="O434" s="1713"/>
      <c r="P434" s="1713"/>
      <c r="Q434" s="1713"/>
      <c r="R434" s="1713"/>
      <c r="S434" s="1713"/>
      <c r="T434" s="1713"/>
      <c r="U434" s="1713"/>
      <c r="V434" s="1713"/>
      <c r="W434" s="1713"/>
      <c r="X434" s="1713"/>
      <c r="Y434" s="1713"/>
      <c r="Z434" s="1713"/>
    </row>
    <row r="435" spans="1:26" ht="14.5">
      <c r="A435" s="1713"/>
      <c r="B435" s="1714"/>
      <c r="C435" s="1713"/>
      <c r="D435" s="1714"/>
      <c r="E435" s="1713"/>
      <c r="F435" s="1713"/>
      <c r="G435" s="1713"/>
      <c r="H435" s="1713"/>
      <c r="I435" s="1713"/>
      <c r="J435" s="1713"/>
      <c r="K435" s="1713"/>
      <c r="L435" s="1713"/>
      <c r="M435" s="1713"/>
      <c r="N435" s="1713"/>
      <c r="O435" s="1713"/>
      <c r="P435" s="1713"/>
      <c r="Q435" s="1713"/>
      <c r="R435" s="1713"/>
      <c r="S435" s="1713"/>
      <c r="T435" s="1713"/>
      <c r="U435" s="1713"/>
      <c r="V435" s="1713"/>
      <c r="W435" s="1713"/>
      <c r="X435" s="1713"/>
      <c r="Y435" s="1713"/>
      <c r="Z435" s="1713"/>
    </row>
    <row r="436" spans="1:26" ht="14.5">
      <c r="A436" s="1713"/>
      <c r="B436" s="1714"/>
      <c r="C436" s="1713"/>
      <c r="D436" s="1714"/>
      <c r="E436" s="1713"/>
      <c r="F436" s="1713"/>
      <c r="G436" s="1713"/>
      <c r="H436" s="1713"/>
      <c r="I436" s="1713"/>
      <c r="J436" s="1713"/>
      <c r="K436" s="1713"/>
      <c r="L436" s="1713"/>
      <c r="M436" s="1713"/>
      <c r="N436" s="1713"/>
      <c r="O436" s="1713"/>
      <c r="P436" s="1713"/>
      <c r="Q436" s="1713"/>
      <c r="R436" s="1713"/>
      <c r="S436" s="1713"/>
      <c r="T436" s="1713"/>
      <c r="U436" s="1713"/>
      <c r="V436" s="1713"/>
      <c r="W436" s="1713"/>
      <c r="X436" s="1713"/>
      <c r="Y436" s="1713"/>
      <c r="Z436" s="1713"/>
    </row>
    <row r="437" spans="1:26" ht="14.5">
      <c r="A437" s="1713"/>
      <c r="B437" s="1714"/>
      <c r="C437" s="1713"/>
      <c r="D437" s="1714"/>
      <c r="E437" s="1713"/>
      <c r="F437" s="1713"/>
      <c r="G437" s="1713"/>
      <c r="H437" s="1713"/>
      <c r="I437" s="1713"/>
      <c r="J437" s="1713"/>
      <c r="K437" s="1713"/>
      <c r="L437" s="1713"/>
      <c r="M437" s="1713"/>
      <c r="N437" s="1713"/>
      <c r="O437" s="1713"/>
      <c r="P437" s="1713"/>
      <c r="Q437" s="1713"/>
      <c r="R437" s="1713"/>
      <c r="S437" s="1713"/>
      <c r="T437" s="1713"/>
      <c r="U437" s="1713"/>
      <c r="V437" s="1713"/>
      <c r="W437" s="1713"/>
      <c r="X437" s="1713"/>
      <c r="Y437" s="1713"/>
      <c r="Z437" s="1713"/>
    </row>
    <row r="438" spans="1:26" ht="14.5">
      <c r="A438" s="1713"/>
      <c r="B438" s="1714"/>
      <c r="C438" s="1713"/>
      <c r="D438" s="1714"/>
      <c r="E438" s="1713"/>
      <c r="F438" s="1713"/>
      <c r="G438" s="1713"/>
      <c r="H438" s="1713"/>
      <c r="I438" s="1713"/>
      <c r="J438" s="1713"/>
      <c r="K438" s="1713"/>
      <c r="L438" s="1713"/>
      <c r="M438" s="1713"/>
      <c r="N438" s="1713"/>
      <c r="O438" s="1713"/>
      <c r="P438" s="1713"/>
      <c r="Q438" s="1713"/>
      <c r="R438" s="1713"/>
      <c r="S438" s="1713"/>
      <c r="T438" s="1713"/>
      <c r="U438" s="1713"/>
      <c r="V438" s="1713"/>
      <c r="W438" s="1713"/>
      <c r="X438" s="1713"/>
      <c r="Y438" s="1713"/>
      <c r="Z438" s="1713"/>
    </row>
    <row r="439" spans="1:26" ht="14.5">
      <c r="A439" s="1713"/>
      <c r="B439" s="1714"/>
      <c r="C439" s="1713"/>
      <c r="D439" s="1714"/>
      <c r="E439" s="1713"/>
      <c r="F439" s="1713"/>
      <c r="G439" s="1713"/>
      <c r="H439" s="1713"/>
      <c r="I439" s="1713"/>
      <c r="J439" s="1713"/>
      <c r="K439" s="1713"/>
      <c r="L439" s="1713"/>
      <c r="M439" s="1713"/>
      <c r="N439" s="1713"/>
      <c r="O439" s="1713"/>
      <c r="P439" s="1713"/>
      <c r="Q439" s="1713"/>
      <c r="R439" s="1713"/>
      <c r="S439" s="1713"/>
      <c r="T439" s="1713"/>
      <c r="U439" s="1713"/>
      <c r="V439" s="1713"/>
      <c r="W439" s="1713"/>
      <c r="X439" s="1713"/>
      <c r="Y439" s="1713"/>
      <c r="Z439" s="1713"/>
    </row>
    <row r="440" spans="1:26" ht="14.5">
      <c r="A440" s="1713"/>
      <c r="B440" s="1714"/>
      <c r="C440" s="1713"/>
      <c r="D440" s="1714"/>
      <c r="E440" s="1713"/>
      <c r="F440" s="1713"/>
      <c r="G440" s="1713"/>
      <c r="H440" s="1713"/>
      <c r="I440" s="1713"/>
      <c r="J440" s="1713"/>
      <c r="K440" s="1713"/>
      <c r="L440" s="1713"/>
      <c r="M440" s="1713"/>
      <c r="N440" s="1713"/>
      <c r="O440" s="1713"/>
      <c r="P440" s="1713"/>
      <c r="Q440" s="1713"/>
      <c r="R440" s="1713"/>
      <c r="S440" s="1713"/>
      <c r="T440" s="1713"/>
      <c r="U440" s="1713"/>
      <c r="V440" s="1713"/>
      <c r="W440" s="1713"/>
      <c r="X440" s="1713"/>
      <c r="Y440" s="1713"/>
      <c r="Z440" s="1713"/>
    </row>
    <row r="441" spans="1:26" ht="14.5">
      <c r="A441" s="1713"/>
      <c r="B441" s="1714"/>
      <c r="C441" s="1713"/>
      <c r="D441" s="1714"/>
      <c r="E441" s="1713"/>
      <c r="F441" s="1713"/>
      <c r="G441" s="1713"/>
      <c r="H441" s="1713"/>
      <c r="I441" s="1713"/>
      <c r="J441" s="1713"/>
      <c r="K441" s="1713"/>
      <c r="L441" s="1713"/>
      <c r="M441" s="1713"/>
      <c r="N441" s="1713"/>
      <c r="O441" s="1713"/>
      <c r="P441" s="1713"/>
      <c r="Q441" s="1713"/>
      <c r="R441" s="1713"/>
      <c r="S441" s="1713"/>
      <c r="T441" s="1713"/>
      <c r="U441" s="1713"/>
      <c r="V441" s="1713"/>
      <c r="W441" s="1713"/>
      <c r="X441" s="1713"/>
      <c r="Y441" s="1713"/>
      <c r="Z441" s="1713"/>
    </row>
    <row r="442" spans="1:26" ht="14.5">
      <c r="A442" s="1713"/>
      <c r="B442" s="1714"/>
      <c r="C442" s="1713"/>
      <c r="D442" s="1714"/>
      <c r="E442" s="1713"/>
      <c r="F442" s="1713"/>
      <c r="G442" s="1713"/>
      <c r="H442" s="1713"/>
      <c r="I442" s="1713"/>
      <c r="J442" s="1713"/>
      <c r="K442" s="1713"/>
      <c r="L442" s="1713"/>
      <c r="M442" s="1713"/>
      <c r="N442" s="1713"/>
      <c r="O442" s="1713"/>
      <c r="P442" s="1713"/>
      <c r="Q442" s="1713"/>
      <c r="R442" s="1713"/>
      <c r="S442" s="1713"/>
      <c r="T442" s="1713"/>
      <c r="U442" s="1713"/>
      <c r="V442" s="1713"/>
      <c r="W442" s="1713"/>
      <c r="X442" s="1713"/>
      <c r="Y442" s="1713"/>
      <c r="Z442" s="1713"/>
    </row>
    <row r="443" spans="1:26" ht="14.5">
      <c r="A443" s="1713"/>
      <c r="B443" s="1714"/>
      <c r="C443" s="1713"/>
      <c r="D443" s="1714"/>
      <c r="E443" s="1713"/>
      <c r="F443" s="1713"/>
      <c r="G443" s="1713"/>
      <c r="H443" s="1713"/>
      <c r="I443" s="1713"/>
      <c r="J443" s="1713"/>
      <c r="K443" s="1713"/>
      <c r="L443" s="1713"/>
      <c r="M443" s="1713"/>
      <c r="N443" s="1713"/>
      <c r="O443" s="1713"/>
      <c r="P443" s="1713"/>
      <c r="Q443" s="1713"/>
      <c r="R443" s="1713"/>
      <c r="S443" s="1713"/>
      <c r="T443" s="1713"/>
      <c r="U443" s="1713"/>
      <c r="V443" s="1713"/>
      <c r="W443" s="1713"/>
      <c r="X443" s="1713"/>
      <c r="Y443" s="1713"/>
      <c r="Z443" s="1713"/>
    </row>
    <row r="444" spans="1:26" ht="14.5">
      <c r="A444" s="1713"/>
      <c r="B444" s="1714"/>
      <c r="C444" s="1713"/>
      <c r="D444" s="1714"/>
      <c r="E444" s="1713"/>
      <c r="F444" s="1713"/>
      <c r="G444" s="1713"/>
      <c r="H444" s="1713"/>
      <c r="I444" s="1713"/>
      <c r="J444" s="1713"/>
      <c r="K444" s="1713"/>
      <c r="L444" s="1713"/>
      <c r="M444" s="1713"/>
      <c r="N444" s="1713"/>
      <c r="O444" s="1713"/>
      <c r="P444" s="1713"/>
      <c r="Q444" s="1713"/>
      <c r="R444" s="1713"/>
      <c r="S444" s="1713"/>
      <c r="T444" s="1713"/>
      <c r="U444" s="1713"/>
      <c r="V444" s="1713"/>
      <c r="W444" s="1713"/>
      <c r="X444" s="1713"/>
      <c r="Y444" s="1713"/>
      <c r="Z444" s="1713"/>
    </row>
    <row r="445" spans="1:26" ht="14.5">
      <c r="A445" s="1713"/>
      <c r="B445" s="1714"/>
      <c r="C445" s="1713"/>
      <c r="D445" s="1714"/>
      <c r="E445" s="1713"/>
      <c r="F445" s="1713"/>
      <c r="G445" s="1713"/>
      <c r="H445" s="1713"/>
      <c r="I445" s="1713"/>
      <c r="J445" s="1713"/>
      <c r="K445" s="1713"/>
      <c r="L445" s="1713"/>
      <c r="M445" s="1713"/>
      <c r="N445" s="1713"/>
      <c r="O445" s="1713"/>
      <c r="P445" s="1713"/>
      <c r="Q445" s="1713"/>
      <c r="R445" s="1713"/>
      <c r="S445" s="1713"/>
      <c r="T445" s="1713"/>
      <c r="U445" s="1713"/>
      <c r="V445" s="1713"/>
      <c r="W445" s="1713"/>
      <c r="X445" s="1713"/>
      <c r="Y445" s="1713"/>
      <c r="Z445" s="1713"/>
    </row>
    <row r="446" spans="1:26" ht="14.5">
      <c r="A446" s="1713"/>
      <c r="B446" s="1714"/>
      <c r="C446" s="1713"/>
      <c r="D446" s="1714"/>
      <c r="E446" s="1713"/>
      <c r="F446" s="1713"/>
      <c r="G446" s="1713"/>
      <c r="H446" s="1713"/>
      <c r="I446" s="1713"/>
      <c r="J446" s="1713"/>
      <c r="K446" s="1713"/>
      <c r="L446" s="1713"/>
      <c r="M446" s="1713"/>
      <c r="N446" s="1713"/>
      <c r="O446" s="1713"/>
      <c r="P446" s="1713"/>
      <c r="Q446" s="1713"/>
      <c r="R446" s="1713"/>
      <c r="S446" s="1713"/>
      <c r="T446" s="1713"/>
      <c r="U446" s="1713"/>
      <c r="V446" s="1713"/>
      <c r="W446" s="1713"/>
      <c r="X446" s="1713"/>
      <c r="Y446" s="1713"/>
      <c r="Z446" s="1713"/>
    </row>
    <row r="447" spans="1:26" ht="14.5">
      <c r="A447" s="1713"/>
      <c r="B447" s="1714"/>
      <c r="C447" s="1713"/>
      <c r="D447" s="1714"/>
      <c r="E447" s="1713"/>
      <c r="F447" s="1713"/>
      <c r="G447" s="1713"/>
      <c r="H447" s="1713"/>
      <c r="I447" s="1713"/>
      <c r="J447" s="1713"/>
      <c r="K447" s="1713"/>
      <c r="L447" s="1713"/>
      <c r="M447" s="1713"/>
      <c r="N447" s="1713"/>
      <c r="O447" s="1713"/>
      <c r="P447" s="1713"/>
      <c r="Q447" s="1713"/>
      <c r="R447" s="1713"/>
      <c r="S447" s="1713"/>
      <c r="T447" s="1713"/>
      <c r="U447" s="1713"/>
      <c r="V447" s="1713"/>
      <c r="W447" s="1713"/>
      <c r="X447" s="1713"/>
      <c r="Y447" s="1713"/>
      <c r="Z447" s="1713"/>
    </row>
    <row r="448" spans="1:26" ht="14.5">
      <c r="A448" s="1713"/>
      <c r="B448" s="1714"/>
      <c r="C448" s="1713"/>
      <c r="D448" s="1714"/>
      <c r="E448" s="1713"/>
      <c r="F448" s="1713"/>
      <c r="G448" s="1713"/>
      <c r="H448" s="1713"/>
      <c r="I448" s="1713"/>
      <c r="J448" s="1713"/>
      <c r="K448" s="1713"/>
      <c r="L448" s="1713"/>
      <c r="M448" s="1713"/>
      <c r="N448" s="1713"/>
      <c r="O448" s="1713"/>
      <c r="P448" s="1713"/>
      <c r="Q448" s="1713"/>
      <c r="R448" s="1713"/>
      <c r="S448" s="1713"/>
      <c r="T448" s="1713"/>
      <c r="U448" s="1713"/>
      <c r="V448" s="1713"/>
      <c r="W448" s="1713"/>
      <c r="X448" s="1713"/>
      <c r="Y448" s="1713"/>
      <c r="Z448" s="1713"/>
    </row>
    <row r="449" spans="1:26" ht="14.5">
      <c r="A449" s="1713"/>
      <c r="B449" s="1714"/>
      <c r="C449" s="1713"/>
      <c r="D449" s="1714"/>
      <c r="E449" s="1713"/>
      <c r="F449" s="1713"/>
      <c r="G449" s="1713"/>
      <c r="H449" s="1713"/>
      <c r="I449" s="1713"/>
      <c r="J449" s="1713"/>
      <c r="K449" s="1713"/>
      <c r="L449" s="1713"/>
      <c r="M449" s="1713"/>
      <c r="N449" s="1713"/>
      <c r="O449" s="1713"/>
      <c r="P449" s="1713"/>
      <c r="Q449" s="1713"/>
      <c r="R449" s="1713"/>
      <c r="S449" s="1713"/>
      <c r="T449" s="1713"/>
      <c r="U449" s="1713"/>
      <c r="V449" s="1713"/>
      <c r="W449" s="1713"/>
      <c r="X449" s="1713"/>
      <c r="Y449" s="1713"/>
      <c r="Z449" s="1713"/>
    </row>
    <row r="450" spans="1:26" ht="14.5">
      <c r="A450" s="1713"/>
      <c r="B450" s="1714"/>
      <c r="C450" s="1713"/>
      <c r="D450" s="1714"/>
      <c r="E450" s="1713"/>
      <c r="F450" s="1713"/>
      <c r="G450" s="1713"/>
      <c r="H450" s="1713"/>
      <c r="I450" s="1713"/>
      <c r="J450" s="1713"/>
      <c r="K450" s="1713"/>
      <c r="L450" s="1713"/>
      <c r="M450" s="1713"/>
      <c r="N450" s="1713"/>
      <c r="O450" s="1713"/>
      <c r="P450" s="1713"/>
      <c r="Q450" s="1713"/>
      <c r="R450" s="1713"/>
      <c r="S450" s="1713"/>
      <c r="T450" s="1713"/>
      <c r="U450" s="1713"/>
      <c r="V450" s="1713"/>
      <c r="W450" s="1713"/>
      <c r="X450" s="1713"/>
      <c r="Y450" s="1713"/>
      <c r="Z450" s="1713"/>
    </row>
    <row r="451" spans="1:26" ht="14.5">
      <c r="A451" s="1713"/>
      <c r="B451" s="1714"/>
      <c r="C451" s="1713"/>
      <c r="D451" s="1714"/>
      <c r="E451" s="1713"/>
      <c r="F451" s="1713"/>
      <c r="G451" s="1713"/>
      <c r="H451" s="1713"/>
      <c r="I451" s="1713"/>
      <c r="J451" s="1713"/>
      <c r="K451" s="1713"/>
      <c r="L451" s="1713"/>
      <c r="M451" s="1713"/>
      <c r="N451" s="1713"/>
      <c r="O451" s="1713"/>
      <c r="P451" s="1713"/>
      <c r="Q451" s="1713"/>
      <c r="R451" s="1713"/>
      <c r="S451" s="1713"/>
      <c r="T451" s="1713"/>
      <c r="U451" s="1713"/>
      <c r="V451" s="1713"/>
      <c r="W451" s="1713"/>
      <c r="X451" s="1713"/>
      <c r="Y451" s="1713"/>
      <c r="Z451" s="1713"/>
    </row>
    <row r="452" spans="1:26" ht="14.5">
      <c r="A452" s="1713"/>
      <c r="B452" s="1714"/>
      <c r="C452" s="1713"/>
      <c r="D452" s="1714"/>
      <c r="E452" s="1713"/>
      <c r="F452" s="1713"/>
      <c r="G452" s="1713"/>
      <c r="H452" s="1713"/>
      <c r="I452" s="1713"/>
      <c r="J452" s="1713"/>
      <c r="K452" s="1713"/>
      <c r="L452" s="1713"/>
      <c r="M452" s="1713"/>
      <c r="N452" s="1713"/>
      <c r="O452" s="1713"/>
      <c r="P452" s="1713"/>
      <c r="Q452" s="1713"/>
      <c r="R452" s="1713"/>
      <c r="S452" s="1713"/>
      <c r="T452" s="1713"/>
      <c r="U452" s="1713"/>
      <c r="V452" s="1713"/>
      <c r="W452" s="1713"/>
      <c r="X452" s="1713"/>
      <c r="Y452" s="1713"/>
      <c r="Z452" s="1713"/>
    </row>
    <row r="453" spans="1:26" ht="14.5">
      <c r="A453" s="1713"/>
      <c r="B453" s="1714"/>
      <c r="C453" s="1713"/>
      <c r="D453" s="1714"/>
      <c r="E453" s="1713"/>
      <c r="F453" s="1713"/>
      <c r="G453" s="1713"/>
      <c r="H453" s="1713"/>
      <c r="I453" s="1713"/>
      <c r="J453" s="1713"/>
      <c r="K453" s="1713"/>
      <c r="L453" s="1713"/>
      <c r="M453" s="1713"/>
      <c r="N453" s="1713"/>
      <c r="O453" s="1713"/>
      <c r="P453" s="1713"/>
      <c r="Q453" s="1713"/>
      <c r="R453" s="1713"/>
      <c r="S453" s="1713"/>
      <c r="T453" s="1713"/>
      <c r="U453" s="1713"/>
      <c r="V453" s="1713"/>
      <c r="W453" s="1713"/>
      <c r="X453" s="1713"/>
      <c r="Y453" s="1713"/>
      <c r="Z453" s="1713"/>
    </row>
    <row r="454" spans="1:26" ht="14.5">
      <c r="A454" s="1713"/>
      <c r="B454" s="1714"/>
      <c r="C454" s="1713"/>
      <c r="D454" s="1714"/>
      <c r="E454" s="1713"/>
      <c r="F454" s="1713"/>
      <c r="G454" s="1713"/>
      <c r="H454" s="1713"/>
      <c r="I454" s="1713"/>
      <c r="J454" s="1713"/>
      <c r="K454" s="1713"/>
      <c r="L454" s="1713"/>
      <c r="M454" s="1713"/>
      <c r="N454" s="1713"/>
      <c r="O454" s="1713"/>
      <c r="P454" s="1713"/>
      <c r="Q454" s="1713"/>
      <c r="R454" s="1713"/>
      <c r="S454" s="1713"/>
      <c r="T454" s="1713"/>
      <c r="U454" s="1713"/>
      <c r="V454" s="1713"/>
      <c r="W454" s="1713"/>
      <c r="X454" s="1713"/>
      <c r="Y454" s="1713"/>
      <c r="Z454" s="1713"/>
    </row>
    <row r="455" spans="1:26" ht="14.5">
      <c r="A455" s="1713"/>
      <c r="B455" s="1714"/>
      <c r="C455" s="1713"/>
      <c r="D455" s="1714"/>
      <c r="E455" s="1713"/>
      <c r="F455" s="1713"/>
      <c r="G455" s="1713"/>
      <c r="H455" s="1713"/>
      <c r="I455" s="1713"/>
      <c r="J455" s="1713"/>
      <c r="K455" s="1713"/>
      <c r="L455" s="1713"/>
      <c r="M455" s="1713"/>
      <c r="N455" s="1713"/>
      <c r="O455" s="1713"/>
      <c r="P455" s="1713"/>
      <c r="Q455" s="1713"/>
      <c r="R455" s="1713"/>
      <c r="S455" s="1713"/>
      <c r="T455" s="1713"/>
      <c r="U455" s="1713"/>
      <c r="V455" s="1713"/>
      <c r="W455" s="1713"/>
      <c r="X455" s="1713"/>
      <c r="Y455" s="1713"/>
      <c r="Z455" s="1713"/>
    </row>
    <row r="456" spans="1:26" ht="14.5">
      <c r="A456" s="1713"/>
      <c r="B456" s="1714"/>
      <c r="C456" s="1713"/>
      <c r="D456" s="1714"/>
      <c r="E456" s="1713"/>
      <c r="F456" s="1713"/>
      <c r="G456" s="1713"/>
      <c r="H456" s="1713"/>
      <c r="I456" s="1713"/>
      <c r="J456" s="1713"/>
      <c r="K456" s="1713"/>
      <c r="L456" s="1713"/>
      <c r="M456" s="1713"/>
      <c r="N456" s="1713"/>
      <c r="O456" s="1713"/>
      <c r="P456" s="1713"/>
      <c r="Q456" s="1713"/>
      <c r="R456" s="1713"/>
      <c r="S456" s="1713"/>
      <c r="T456" s="1713"/>
      <c r="U456" s="1713"/>
      <c r="V456" s="1713"/>
      <c r="W456" s="1713"/>
      <c r="X456" s="1713"/>
      <c r="Y456" s="1713"/>
      <c r="Z456" s="1713"/>
    </row>
    <row r="457" spans="1:26" ht="14.5">
      <c r="A457" s="1713"/>
      <c r="B457" s="1714"/>
      <c r="C457" s="1713"/>
      <c r="D457" s="1714"/>
      <c r="E457" s="1713"/>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row>
    <row r="458" spans="1:26" ht="14.5">
      <c r="A458" s="1713"/>
      <c r="B458" s="1714"/>
      <c r="C458" s="1713"/>
      <c r="D458" s="1714"/>
      <c r="E458" s="1713"/>
      <c r="F458" s="1713"/>
      <c r="G458" s="1713"/>
      <c r="H458" s="1713"/>
      <c r="I458" s="1713"/>
      <c r="J458" s="1713"/>
      <c r="K458" s="1713"/>
      <c r="L458" s="1713"/>
      <c r="M458" s="1713"/>
      <c r="N458" s="1713"/>
      <c r="O458" s="1713"/>
      <c r="P458" s="1713"/>
      <c r="Q458" s="1713"/>
      <c r="R458" s="1713"/>
      <c r="S458" s="1713"/>
      <c r="T458" s="1713"/>
      <c r="U458" s="1713"/>
      <c r="V458" s="1713"/>
      <c r="W458" s="1713"/>
      <c r="X458" s="1713"/>
      <c r="Y458" s="1713"/>
      <c r="Z458" s="1713"/>
    </row>
    <row r="459" spans="1:26" ht="14.5">
      <c r="A459" s="1713"/>
      <c r="B459" s="1714"/>
      <c r="C459" s="1713"/>
      <c r="D459" s="1714"/>
      <c r="E459" s="1713"/>
      <c r="F459" s="1713"/>
      <c r="G459" s="1713"/>
      <c r="H459" s="1713"/>
      <c r="I459" s="1713"/>
      <c r="J459" s="1713"/>
      <c r="K459" s="1713"/>
      <c r="L459" s="1713"/>
      <c r="M459" s="1713"/>
      <c r="N459" s="1713"/>
      <c r="O459" s="1713"/>
      <c r="P459" s="1713"/>
      <c r="Q459" s="1713"/>
      <c r="R459" s="1713"/>
      <c r="S459" s="1713"/>
      <c r="T459" s="1713"/>
      <c r="U459" s="1713"/>
      <c r="V459" s="1713"/>
      <c r="W459" s="1713"/>
      <c r="X459" s="1713"/>
      <c r="Y459" s="1713"/>
      <c r="Z459" s="1713"/>
    </row>
    <row r="460" spans="1:26" ht="14.5">
      <c r="A460" s="1713"/>
      <c r="B460" s="1714"/>
      <c r="C460" s="1713"/>
      <c r="D460" s="1714"/>
      <c r="E460" s="1713"/>
      <c r="F460" s="1713"/>
      <c r="G460" s="1713"/>
      <c r="H460" s="1713"/>
      <c r="I460" s="1713"/>
      <c r="J460" s="1713"/>
      <c r="K460" s="1713"/>
      <c r="L460" s="1713"/>
      <c r="M460" s="1713"/>
      <c r="N460" s="1713"/>
      <c r="O460" s="1713"/>
      <c r="P460" s="1713"/>
      <c r="Q460" s="1713"/>
      <c r="R460" s="1713"/>
      <c r="S460" s="1713"/>
      <c r="T460" s="1713"/>
      <c r="U460" s="1713"/>
      <c r="V460" s="1713"/>
      <c r="W460" s="1713"/>
      <c r="X460" s="1713"/>
      <c r="Y460" s="1713"/>
      <c r="Z460" s="1713"/>
    </row>
    <row r="461" spans="1:26" ht="14.5">
      <c r="A461" s="1713"/>
      <c r="B461" s="1714"/>
      <c r="C461" s="1713"/>
      <c r="D461" s="1714"/>
      <c r="E461" s="1713"/>
      <c r="F461" s="1713"/>
      <c r="G461" s="1713"/>
      <c r="H461" s="1713"/>
      <c r="I461" s="1713"/>
      <c r="J461" s="1713"/>
      <c r="K461" s="1713"/>
      <c r="L461" s="1713"/>
      <c r="M461" s="1713"/>
      <c r="N461" s="1713"/>
      <c r="O461" s="1713"/>
      <c r="P461" s="1713"/>
      <c r="Q461" s="1713"/>
      <c r="R461" s="1713"/>
      <c r="S461" s="1713"/>
      <c r="T461" s="1713"/>
      <c r="U461" s="1713"/>
      <c r="V461" s="1713"/>
      <c r="W461" s="1713"/>
      <c r="X461" s="1713"/>
      <c r="Y461" s="1713"/>
      <c r="Z461" s="1713"/>
    </row>
    <row r="462" spans="1:26" ht="14.5">
      <c r="A462" s="1713"/>
      <c r="B462" s="1714"/>
      <c r="C462" s="1713"/>
      <c r="D462" s="1714"/>
      <c r="E462" s="1713"/>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row>
    <row r="463" spans="1:26" ht="14.5">
      <c r="A463" s="1713"/>
      <c r="B463" s="1714"/>
      <c r="C463" s="1713"/>
      <c r="D463" s="1714"/>
      <c r="E463" s="1713"/>
      <c r="F463" s="1713"/>
      <c r="G463" s="1713"/>
      <c r="H463" s="1713"/>
      <c r="I463" s="1713"/>
      <c r="J463" s="1713"/>
      <c r="K463" s="1713"/>
      <c r="L463" s="1713"/>
      <c r="M463" s="1713"/>
      <c r="N463" s="1713"/>
      <c r="O463" s="1713"/>
      <c r="P463" s="1713"/>
      <c r="Q463" s="1713"/>
      <c r="R463" s="1713"/>
      <c r="S463" s="1713"/>
      <c r="T463" s="1713"/>
      <c r="U463" s="1713"/>
      <c r="V463" s="1713"/>
      <c r="W463" s="1713"/>
      <c r="X463" s="1713"/>
      <c r="Y463" s="1713"/>
      <c r="Z463" s="1713"/>
    </row>
    <row r="464" spans="1:26" ht="14.5">
      <c r="A464" s="1713"/>
      <c r="B464" s="1714"/>
      <c r="C464" s="1713"/>
      <c r="D464" s="1714"/>
      <c r="E464" s="1713"/>
      <c r="F464" s="1713"/>
      <c r="G464" s="1713"/>
      <c r="H464" s="1713"/>
      <c r="I464" s="1713"/>
      <c r="J464" s="1713"/>
      <c r="K464" s="1713"/>
      <c r="L464" s="1713"/>
      <c r="M464" s="1713"/>
      <c r="N464" s="1713"/>
      <c r="O464" s="1713"/>
      <c r="P464" s="1713"/>
      <c r="Q464" s="1713"/>
      <c r="R464" s="1713"/>
      <c r="S464" s="1713"/>
      <c r="T464" s="1713"/>
      <c r="U464" s="1713"/>
      <c r="V464" s="1713"/>
      <c r="W464" s="1713"/>
      <c r="X464" s="1713"/>
      <c r="Y464" s="1713"/>
      <c r="Z464" s="1713"/>
    </row>
    <row r="465" spans="1:26" ht="14.5">
      <c r="A465" s="1713"/>
      <c r="B465" s="1714"/>
      <c r="C465" s="1713"/>
      <c r="D465" s="1714"/>
      <c r="E465" s="1713"/>
      <c r="F465" s="1713"/>
      <c r="G465" s="1713"/>
      <c r="H465" s="1713"/>
      <c r="I465" s="1713"/>
      <c r="J465" s="1713"/>
      <c r="K465" s="1713"/>
      <c r="L465" s="1713"/>
      <c r="M465" s="1713"/>
      <c r="N465" s="1713"/>
      <c r="O465" s="1713"/>
      <c r="P465" s="1713"/>
      <c r="Q465" s="1713"/>
      <c r="R465" s="1713"/>
      <c r="S465" s="1713"/>
      <c r="T465" s="1713"/>
      <c r="U465" s="1713"/>
      <c r="V465" s="1713"/>
      <c r="W465" s="1713"/>
      <c r="X465" s="1713"/>
      <c r="Y465" s="1713"/>
      <c r="Z465" s="1713"/>
    </row>
    <row r="466" spans="1:26" ht="14.5">
      <c r="A466" s="1713"/>
      <c r="B466" s="1714"/>
      <c r="C466" s="1713"/>
      <c r="D466" s="1714"/>
      <c r="E466" s="1713"/>
      <c r="F466" s="1713"/>
      <c r="G466" s="1713"/>
      <c r="H466" s="1713"/>
      <c r="I466" s="1713"/>
      <c r="J466" s="1713"/>
      <c r="K466" s="1713"/>
      <c r="L466" s="1713"/>
      <c r="M466" s="1713"/>
      <c r="N466" s="1713"/>
      <c r="O466" s="1713"/>
      <c r="P466" s="1713"/>
      <c r="Q466" s="1713"/>
      <c r="R466" s="1713"/>
      <c r="S466" s="1713"/>
      <c r="T466" s="1713"/>
      <c r="U466" s="1713"/>
      <c r="V466" s="1713"/>
      <c r="W466" s="1713"/>
      <c r="X466" s="1713"/>
      <c r="Y466" s="1713"/>
      <c r="Z466" s="1713"/>
    </row>
    <row r="467" spans="1:26" ht="14.5">
      <c r="A467" s="1713"/>
      <c r="B467" s="1714"/>
      <c r="C467" s="1713"/>
      <c r="D467" s="1714"/>
      <c r="E467" s="1713"/>
      <c r="F467" s="1713"/>
      <c r="G467" s="1713"/>
      <c r="H467" s="1713"/>
      <c r="I467" s="1713"/>
      <c r="J467" s="1713"/>
      <c r="K467" s="1713"/>
      <c r="L467" s="1713"/>
      <c r="M467" s="1713"/>
      <c r="N467" s="1713"/>
      <c r="O467" s="1713"/>
      <c r="P467" s="1713"/>
      <c r="Q467" s="1713"/>
      <c r="R467" s="1713"/>
      <c r="S467" s="1713"/>
      <c r="T467" s="1713"/>
      <c r="U467" s="1713"/>
      <c r="V467" s="1713"/>
      <c r="W467" s="1713"/>
      <c r="X467" s="1713"/>
      <c r="Y467" s="1713"/>
      <c r="Z467" s="1713"/>
    </row>
    <row r="468" spans="1:26" ht="14.5">
      <c r="A468" s="1713"/>
      <c r="B468" s="1714"/>
      <c r="C468" s="1713"/>
      <c r="D468" s="1714"/>
      <c r="E468" s="1713"/>
      <c r="F468" s="1713"/>
      <c r="G468" s="1713"/>
      <c r="H468" s="1713"/>
      <c r="I468" s="1713"/>
      <c r="J468" s="1713"/>
      <c r="K468" s="1713"/>
      <c r="L468" s="1713"/>
      <c r="M468" s="1713"/>
      <c r="N468" s="1713"/>
      <c r="O468" s="1713"/>
      <c r="P468" s="1713"/>
      <c r="Q468" s="1713"/>
      <c r="R468" s="1713"/>
      <c r="S468" s="1713"/>
      <c r="T468" s="1713"/>
      <c r="U468" s="1713"/>
      <c r="V468" s="1713"/>
      <c r="W468" s="1713"/>
      <c r="X468" s="1713"/>
      <c r="Y468" s="1713"/>
      <c r="Z468" s="1713"/>
    </row>
    <row r="469" spans="1:26" ht="14.5">
      <c r="A469" s="1713"/>
      <c r="B469" s="1714"/>
      <c r="C469" s="1713"/>
      <c r="D469" s="1714"/>
      <c r="E469" s="1713"/>
      <c r="F469" s="1713"/>
      <c r="G469" s="1713"/>
      <c r="H469" s="1713"/>
      <c r="I469" s="1713"/>
      <c r="J469" s="1713"/>
      <c r="K469" s="1713"/>
      <c r="L469" s="1713"/>
      <c r="M469" s="1713"/>
      <c r="N469" s="1713"/>
      <c r="O469" s="1713"/>
      <c r="P469" s="1713"/>
      <c r="Q469" s="1713"/>
      <c r="R469" s="1713"/>
      <c r="S469" s="1713"/>
      <c r="T469" s="1713"/>
      <c r="U469" s="1713"/>
      <c r="V469" s="1713"/>
      <c r="W469" s="1713"/>
      <c r="X469" s="1713"/>
      <c r="Y469" s="1713"/>
      <c r="Z469" s="1713"/>
    </row>
    <row r="470" spans="1:26" ht="14.5">
      <c r="A470" s="1713"/>
      <c r="B470" s="1714"/>
      <c r="C470" s="1713"/>
      <c r="D470" s="1714"/>
      <c r="E470" s="1713"/>
      <c r="F470" s="1713"/>
      <c r="G470" s="1713"/>
      <c r="H470" s="1713"/>
      <c r="I470" s="1713"/>
      <c r="J470" s="1713"/>
      <c r="K470" s="1713"/>
      <c r="L470" s="1713"/>
      <c r="M470" s="1713"/>
      <c r="N470" s="1713"/>
      <c r="O470" s="1713"/>
      <c r="P470" s="1713"/>
      <c r="Q470" s="1713"/>
      <c r="R470" s="1713"/>
      <c r="S470" s="1713"/>
      <c r="T470" s="1713"/>
      <c r="U470" s="1713"/>
      <c r="V470" s="1713"/>
      <c r="W470" s="1713"/>
      <c r="X470" s="1713"/>
      <c r="Y470" s="1713"/>
      <c r="Z470" s="1713"/>
    </row>
    <row r="471" spans="1:26" ht="14.5">
      <c r="A471" s="1713"/>
      <c r="B471" s="1714"/>
      <c r="C471" s="1713"/>
      <c r="D471" s="1714"/>
      <c r="E471" s="1713"/>
      <c r="F471" s="1713"/>
      <c r="G471" s="1713"/>
      <c r="H471" s="1713"/>
      <c r="I471" s="1713"/>
      <c r="J471" s="1713"/>
      <c r="K471" s="1713"/>
      <c r="L471" s="1713"/>
      <c r="M471" s="1713"/>
      <c r="N471" s="1713"/>
      <c r="O471" s="1713"/>
      <c r="P471" s="1713"/>
      <c r="Q471" s="1713"/>
      <c r="R471" s="1713"/>
      <c r="S471" s="1713"/>
      <c r="T471" s="1713"/>
      <c r="U471" s="1713"/>
      <c r="V471" s="1713"/>
      <c r="W471" s="1713"/>
      <c r="X471" s="1713"/>
      <c r="Y471" s="1713"/>
      <c r="Z471" s="1713"/>
    </row>
    <row r="472" spans="1:26" ht="14.5">
      <c r="A472" s="1713"/>
      <c r="B472" s="1714"/>
      <c r="C472" s="1713"/>
      <c r="D472" s="1714"/>
      <c r="E472" s="1713"/>
      <c r="F472" s="1713"/>
      <c r="G472" s="1713"/>
      <c r="H472" s="1713"/>
      <c r="I472" s="1713"/>
      <c r="J472" s="1713"/>
      <c r="K472" s="1713"/>
      <c r="L472" s="1713"/>
      <c r="M472" s="1713"/>
      <c r="N472" s="1713"/>
      <c r="O472" s="1713"/>
      <c r="P472" s="1713"/>
      <c r="Q472" s="1713"/>
      <c r="R472" s="1713"/>
      <c r="S472" s="1713"/>
      <c r="T472" s="1713"/>
      <c r="U472" s="1713"/>
      <c r="V472" s="1713"/>
      <c r="W472" s="1713"/>
      <c r="X472" s="1713"/>
      <c r="Y472" s="1713"/>
      <c r="Z472" s="1713"/>
    </row>
    <row r="473" spans="1:26" ht="14.5">
      <c r="A473" s="1713"/>
      <c r="B473" s="1714"/>
      <c r="C473" s="1713"/>
      <c r="D473" s="1714"/>
      <c r="E473" s="1713"/>
      <c r="F473" s="1713"/>
      <c r="G473" s="1713"/>
      <c r="H473" s="1713"/>
      <c r="I473" s="1713"/>
      <c r="J473" s="1713"/>
      <c r="K473" s="1713"/>
      <c r="L473" s="1713"/>
      <c r="M473" s="1713"/>
      <c r="N473" s="1713"/>
      <c r="O473" s="1713"/>
      <c r="P473" s="1713"/>
      <c r="Q473" s="1713"/>
      <c r="R473" s="1713"/>
      <c r="S473" s="1713"/>
      <c r="T473" s="1713"/>
      <c r="U473" s="1713"/>
      <c r="V473" s="1713"/>
      <c r="W473" s="1713"/>
      <c r="X473" s="1713"/>
      <c r="Y473" s="1713"/>
      <c r="Z473" s="1713"/>
    </row>
    <row r="474" spans="1:26" ht="14.5">
      <c r="A474" s="1713"/>
      <c r="B474" s="1714"/>
      <c r="C474" s="1713"/>
      <c r="D474" s="1714"/>
      <c r="E474" s="1713"/>
      <c r="F474" s="1713"/>
      <c r="G474" s="1713"/>
      <c r="H474" s="1713"/>
      <c r="I474" s="1713"/>
      <c r="J474" s="1713"/>
      <c r="K474" s="1713"/>
      <c r="L474" s="1713"/>
      <c r="M474" s="1713"/>
      <c r="N474" s="1713"/>
      <c r="O474" s="1713"/>
      <c r="P474" s="1713"/>
      <c r="Q474" s="1713"/>
      <c r="R474" s="1713"/>
      <c r="S474" s="1713"/>
      <c r="T474" s="1713"/>
      <c r="U474" s="1713"/>
      <c r="V474" s="1713"/>
      <c r="W474" s="1713"/>
      <c r="X474" s="1713"/>
      <c r="Y474" s="1713"/>
      <c r="Z474" s="1713"/>
    </row>
    <row r="475" spans="1:26" ht="14.5">
      <c r="A475" s="1713"/>
      <c r="B475" s="1714"/>
      <c r="C475" s="1713"/>
      <c r="D475" s="1714"/>
      <c r="E475" s="1713"/>
      <c r="F475" s="1713"/>
      <c r="G475" s="1713"/>
      <c r="H475" s="1713"/>
      <c r="I475" s="1713"/>
      <c r="J475" s="1713"/>
      <c r="K475" s="1713"/>
      <c r="L475" s="1713"/>
      <c r="M475" s="1713"/>
      <c r="N475" s="1713"/>
      <c r="O475" s="1713"/>
      <c r="P475" s="1713"/>
      <c r="Q475" s="1713"/>
      <c r="R475" s="1713"/>
      <c r="S475" s="1713"/>
      <c r="T475" s="1713"/>
      <c r="U475" s="1713"/>
      <c r="V475" s="1713"/>
      <c r="W475" s="1713"/>
      <c r="X475" s="1713"/>
      <c r="Y475" s="1713"/>
      <c r="Z475" s="1713"/>
    </row>
    <row r="476" spans="1:26" ht="14.5">
      <c r="A476" s="1713"/>
      <c r="B476" s="1714"/>
      <c r="C476" s="1713"/>
      <c r="D476" s="1714"/>
      <c r="E476" s="1713"/>
      <c r="F476" s="1713"/>
      <c r="G476" s="1713"/>
      <c r="H476" s="1713"/>
      <c r="I476" s="1713"/>
      <c r="J476" s="1713"/>
      <c r="K476" s="1713"/>
      <c r="L476" s="1713"/>
      <c r="M476" s="1713"/>
      <c r="N476" s="1713"/>
      <c r="O476" s="1713"/>
      <c r="P476" s="1713"/>
      <c r="Q476" s="1713"/>
      <c r="R476" s="1713"/>
      <c r="S476" s="1713"/>
      <c r="T476" s="1713"/>
      <c r="U476" s="1713"/>
      <c r="V476" s="1713"/>
      <c r="W476" s="1713"/>
      <c r="X476" s="1713"/>
      <c r="Y476" s="1713"/>
      <c r="Z476" s="1713"/>
    </row>
    <row r="477" spans="1:26" ht="14.5">
      <c r="A477" s="1713"/>
      <c r="B477" s="1714"/>
      <c r="C477" s="1713"/>
      <c r="D477" s="1714"/>
      <c r="E477" s="1713"/>
      <c r="F477" s="1713"/>
      <c r="G477" s="1713"/>
      <c r="H477" s="1713"/>
      <c r="I477" s="1713"/>
      <c r="J477" s="1713"/>
      <c r="K477" s="1713"/>
      <c r="L477" s="1713"/>
      <c r="M477" s="1713"/>
      <c r="N477" s="1713"/>
      <c r="O477" s="1713"/>
      <c r="P477" s="1713"/>
      <c r="Q477" s="1713"/>
      <c r="R477" s="1713"/>
      <c r="S477" s="1713"/>
      <c r="T477" s="1713"/>
      <c r="U477" s="1713"/>
      <c r="V477" s="1713"/>
      <c r="W477" s="1713"/>
      <c r="X477" s="1713"/>
      <c r="Y477" s="1713"/>
      <c r="Z477" s="1713"/>
    </row>
    <row r="478" spans="1:26" ht="14.5">
      <c r="A478" s="1713"/>
      <c r="B478" s="1714"/>
      <c r="C478" s="1713"/>
      <c r="D478" s="1714"/>
      <c r="E478" s="1713"/>
      <c r="F478" s="1713"/>
      <c r="G478" s="1713"/>
      <c r="H478" s="1713"/>
      <c r="I478" s="1713"/>
      <c r="J478" s="1713"/>
      <c r="K478" s="1713"/>
      <c r="L478" s="1713"/>
      <c r="M478" s="1713"/>
      <c r="N478" s="1713"/>
      <c r="O478" s="1713"/>
      <c r="P478" s="1713"/>
      <c r="Q478" s="1713"/>
      <c r="R478" s="1713"/>
      <c r="S478" s="1713"/>
      <c r="T478" s="1713"/>
      <c r="U478" s="1713"/>
      <c r="V478" s="1713"/>
      <c r="W478" s="1713"/>
      <c r="X478" s="1713"/>
      <c r="Y478" s="1713"/>
      <c r="Z478" s="1713"/>
    </row>
    <row r="479" spans="1:26" ht="14.5">
      <c r="A479" s="1713"/>
      <c r="B479" s="1714"/>
      <c r="C479" s="1713"/>
      <c r="D479" s="1714"/>
      <c r="E479" s="1713"/>
      <c r="F479" s="1713"/>
      <c r="G479" s="1713"/>
      <c r="H479" s="1713"/>
      <c r="I479" s="1713"/>
      <c r="J479" s="1713"/>
      <c r="K479" s="1713"/>
      <c r="L479" s="1713"/>
      <c r="M479" s="1713"/>
      <c r="N479" s="1713"/>
      <c r="O479" s="1713"/>
      <c r="P479" s="1713"/>
      <c r="Q479" s="1713"/>
      <c r="R479" s="1713"/>
      <c r="S479" s="1713"/>
      <c r="T479" s="1713"/>
      <c r="U479" s="1713"/>
      <c r="V479" s="1713"/>
      <c r="W479" s="1713"/>
      <c r="X479" s="1713"/>
      <c r="Y479" s="1713"/>
      <c r="Z479" s="1713"/>
    </row>
    <row r="480" spans="1:26" ht="14.5">
      <c r="A480" s="1713"/>
      <c r="B480" s="1714"/>
      <c r="C480" s="1713"/>
      <c r="D480" s="1714"/>
      <c r="E480" s="1713"/>
      <c r="F480" s="1713"/>
      <c r="G480" s="1713"/>
      <c r="H480" s="1713"/>
      <c r="I480" s="1713"/>
      <c r="J480" s="1713"/>
      <c r="K480" s="1713"/>
      <c r="L480" s="1713"/>
      <c r="M480" s="1713"/>
      <c r="N480" s="1713"/>
      <c r="O480" s="1713"/>
      <c r="P480" s="1713"/>
      <c r="Q480" s="1713"/>
      <c r="R480" s="1713"/>
      <c r="S480" s="1713"/>
      <c r="T480" s="1713"/>
      <c r="U480" s="1713"/>
      <c r="V480" s="1713"/>
      <c r="W480" s="1713"/>
      <c r="X480" s="1713"/>
      <c r="Y480" s="1713"/>
      <c r="Z480" s="1713"/>
    </row>
    <row r="481" spans="1:26" ht="14.5">
      <c r="A481" s="1713"/>
      <c r="B481" s="1714"/>
      <c r="C481" s="1713"/>
      <c r="D481" s="1714"/>
      <c r="E481" s="1713"/>
      <c r="F481" s="1713"/>
      <c r="G481" s="1713"/>
      <c r="H481" s="1713"/>
      <c r="I481" s="1713"/>
      <c r="J481" s="1713"/>
      <c r="K481" s="1713"/>
      <c r="L481" s="1713"/>
      <c r="M481" s="1713"/>
      <c r="N481" s="1713"/>
      <c r="O481" s="1713"/>
      <c r="P481" s="1713"/>
      <c r="Q481" s="1713"/>
      <c r="R481" s="1713"/>
      <c r="S481" s="1713"/>
      <c r="T481" s="1713"/>
      <c r="U481" s="1713"/>
      <c r="V481" s="1713"/>
      <c r="W481" s="1713"/>
      <c r="X481" s="1713"/>
      <c r="Y481" s="1713"/>
      <c r="Z481" s="1713"/>
    </row>
    <row r="482" spans="1:26" ht="14.5">
      <c r="A482" s="1713"/>
      <c r="B482" s="1714"/>
      <c r="C482" s="1713"/>
      <c r="D482" s="1714"/>
      <c r="E482" s="1713"/>
      <c r="F482" s="1713"/>
      <c r="G482" s="1713"/>
      <c r="H482" s="1713"/>
      <c r="I482" s="1713"/>
      <c r="J482" s="1713"/>
      <c r="K482" s="1713"/>
      <c r="L482" s="1713"/>
      <c r="M482" s="1713"/>
      <c r="N482" s="1713"/>
      <c r="O482" s="1713"/>
      <c r="P482" s="1713"/>
      <c r="Q482" s="1713"/>
      <c r="R482" s="1713"/>
      <c r="S482" s="1713"/>
      <c r="T482" s="1713"/>
      <c r="U482" s="1713"/>
      <c r="V482" s="1713"/>
      <c r="W482" s="1713"/>
      <c r="X482" s="1713"/>
      <c r="Y482" s="1713"/>
      <c r="Z482" s="1713"/>
    </row>
    <row r="483" spans="1:26" ht="14.5">
      <c r="A483" s="1713"/>
      <c r="B483" s="1714"/>
      <c r="C483" s="1713"/>
      <c r="D483" s="1714"/>
      <c r="E483" s="1713"/>
      <c r="F483" s="1713"/>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row>
    <row r="484" spans="1:26" ht="14.5">
      <c r="A484" s="1713"/>
      <c r="B484" s="1714"/>
      <c r="C484" s="1713"/>
      <c r="D484" s="1714"/>
      <c r="E484" s="1713"/>
      <c r="F484" s="1713"/>
      <c r="G484" s="1713"/>
      <c r="H484" s="1713"/>
      <c r="I484" s="1713"/>
      <c r="J484" s="1713"/>
      <c r="K484" s="1713"/>
      <c r="L484" s="1713"/>
      <c r="M484" s="1713"/>
      <c r="N484" s="1713"/>
      <c r="O484" s="1713"/>
      <c r="P484" s="1713"/>
      <c r="Q484" s="1713"/>
      <c r="R484" s="1713"/>
      <c r="S484" s="1713"/>
      <c r="T484" s="1713"/>
      <c r="U484" s="1713"/>
      <c r="V484" s="1713"/>
      <c r="W484" s="1713"/>
      <c r="X484" s="1713"/>
      <c r="Y484" s="1713"/>
      <c r="Z484" s="1713"/>
    </row>
    <row r="485" spans="1:26" ht="14.5">
      <c r="A485" s="1713"/>
      <c r="B485" s="1714"/>
      <c r="C485" s="1713"/>
      <c r="D485" s="1714"/>
      <c r="E485" s="1713"/>
      <c r="F485" s="1713"/>
      <c r="G485" s="1713"/>
      <c r="H485" s="1713"/>
      <c r="I485" s="1713"/>
      <c r="J485" s="1713"/>
      <c r="K485" s="1713"/>
      <c r="L485" s="1713"/>
      <c r="M485" s="1713"/>
      <c r="N485" s="1713"/>
      <c r="O485" s="1713"/>
      <c r="P485" s="1713"/>
      <c r="Q485" s="1713"/>
      <c r="R485" s="1713"/>
      <c r="S485" s="1713"/>
      <c r="T485" s="1713"/>
      <c r="U485" s="1713"/>
      <c r="V485" s="1713"/>
      <c r="W485" s="1713"/>
      <c r="X485" s="1713"/>
      <c r="Y485" s="1713"/>
      <c r="Z485" s="1713"/>
    </row>
    <row r="486" spans="1:26" ht="14.5">
      <c r="A486" s="1713"/>
      <c r="B486" s="1714"/>
      <c r="C486" s="1713"/>
      <c r="D486" s="1714"/>
      <c r="E486" s="1713"/>
      <c r="F486" s="1713"/>
      <c r="G486" s="1713"/>
      <c r="H486" s="1713"/>
      <c r="I486" s="1713"/>
      <c r="J486" s="1713"/>
      <c r="K486" s="1713"/>
      <c r="L486" s="1713"/>
      <c r="M486" s="1713"/>
      <c r="N486" s="1713"/>
      <c r="O486" s="1713"/>
      <c r="P486" s="1713"/>
      <c r="Q486" s="1713"/>
      <c r="R486" s="1713"/>
      <c r="S486" s="1713"/>
      <c r="T486" s="1713"/>
      <c r="U486" s="1713"/>
      <c r="V486" s="1713"/>
      <c r="W486" s="1713"/>
      <c r="X486" s="1713"/>
      <c r="Y486" s="1713"/>
      <c r="Z486" s="1713"/>
    </row>
    <row r="487" spans="1:26" ht="14.5">
      <c r="A487" s="1713"/>
      <c r="B487" s="1714"/>
      <c r="C487" s="1713"/>
      <c r="D487" s="1714"/>
      <c r="E487" s="1713"/>
      <c r="F487" s="1713"/>
      <c r="G487" s="1713"/>
      <c r="H487" s="1713"/>
      <c r="I487" s="1713"/>
      <c r="J487" s="1713"/>
      <c r="K487" s="1713"/>
      <c r="L487" s="1713"/>
      <c r="M487" s="1713"/>
      <c r="N487" s="1713"/>
      <c r="O487" s="1713"/>
      <c r="P487" s="1713"/>
      <c r="Q487" s="1713"/>
      <c r="R487" s="1713"/>
      <c r="S487" s="1713"/>
      <c r="T487" s="1713"/>
      <c r="U487" s="1713"/>
      <c r="V487" s="1713"/>
      <c r="W487" s="1713"/>
      <c r="X487" s="1713"/>
      <c r="Y487" s="1713"/>
      <c r="Z487" s="1713"/>
    </row>
    <row r="488" spans="1:26" ht="14.5">
      <c r="A488" s="1713"/>
      <c r="B488" s="1714"/>
      <c r="C488" s="1713"/>
      <c r="D488" s="1714"/>
      <c r="E488" s="1713"/>
      <c r="F488" s="1713"/>
      <c r="G488" s="1713"/>
      <c r="H488" s="1713"/>
      <c r="I488" s="1713"/>
      <c r="J488" s="1713"/>
      <c r="K488" s="1713"/>
      <c r="L488" s="1713"/>
      <c r="M488" s="1713"/>
      <c r="N488" s="1713"/>
      <c r="O488" s="1713"/>
      <c r="P488" s="1713"/>
      <c r="Q488" s="1713"/>
      <c r="R488" s="1713"/>
      <c r="S488" s="1713"/>
      <c r="T488" s="1713"/>
      <c r="U488" s="1713"/>
      <c r="V488" s="1713"/>
      <c r="W488" s="1713"/>
      <c r="X488" s="1713"/>
      <c r="Y488" s="1713"/>
      <c r="Z488" s="1713"/>
    </row>
    <row r="489" spans="1:26" ht="14.5">
      <c r="A489" s="1713"/>
      <c r="B489" s="1714"/>
      <c r="C489" s="1713"/>
      <c r="D489" s="1714"/>
      <c r="E489" s="1713"/>
      <c r="F489" s="1713"/>
      <c r="G489" s="1713"/>
      <c r="H489" s="1713"/>
      <c r="I489" s="1713"/>
      <c r="J489" s="1713"/>
      <c r="K489" s="1713"/>
      <c r="L489" s="1713"/>
      <c r="M489" s="1713"/>
      <c r="N489" s="1713"/>
      <c r="O489" s="1713"/>
      <c r="P489" s="1713"/>
      <c r="Q489" s="1713"/>
      <c r="R489" s="1713"/>
      <c r="S489" s="1713"/>
      <c r="T489" s="1713"/>
      <c r="U489" s="1713"/>
      <c r="V489" s="1713"/>
      <c r="W489" s="1713"/>
      <c r="X489" s="1713"/>
      <c r="Y489" s="1713"/>
      <c r="Z489" s="1713"/>
    </row>
    <row r="490" spans="1:26" ht="14.5">
      <c r="A490" s="1713"/>
      <c r="B490" s="1714"/>
      <c r="C490" s="1713"/>
      <c r="D490" s="1714"/>
      <c r="E490" s="1713"/>
      <c r="F490" s="1713"/>
      <c r="G490" s="1713"/>
      <c r="H490" s="1713"/>
      <c r="I490" s="1713"/>
      <c r="J490" s="1713"/>
      <c r="K490" s="1713"/>
      <c r="L490" s="1713"/>
      <c r="M490" s="1713"/>
      <c r="N490" s="1713"/>
      <c r="O490" s="1713"/>
      <c r="P490" s="1713"/>
      <c r="Q490" s="1713"/>
      <c r="R490" s="1713"/>
      <c r="S490" s="1713"/>
      <c r="T490" s="1713"/>
      <c r="U490" s="1713"/>
      <c r="V490" s="1713"/>
      <c r="W490" s="1713"/>
      <c r="X490" s="1713"/>
      <c r="Y490" s="1713"/>
      <c r="Z490" s="1713"/>
    </row>
    <row r="491" spans="1:26" ht="14.5">
      <c r="A491" s="1713"/>
      <c r="B491" s="1714"/>
      <c r="C491" s="1713"/>
      <c r="D491" s="1714"/>
      <c r="E491" s="1713"/>
      <c r="F491" s="1713"/>
      <c r="G491" s="1713"/>
      <c r="H491" s="1713"/>
      <c r="I491" s="1713"/>
      <c r="J491" s="1713"/>
      <c r="K491" s="1713"/>
      <c r="L491" s="1713"/>
      <c r="M491" s="1713"/>
      <c r="N491" s="1713"/>
      <c r="O491" s="1713"/>
      <c r="P491" s="1713"/>
      <c r="Q491" s="1713"/>
      <c r="R491" s="1713"/>
      <c r="S491" s="1713"/>
      <c r="T491" s="1713"/>
      <c r="U491" s="1713"/>
      <c r="V491" s="1713"/>
      <c r="W491" s="1713"/>
      <c r="X491" s="1713"/>
      <c r="Y491" s="1713"/>
      <c r="Z491" s="1713"/>
    </row>
    <row r="492" spans="1:26" ht="14.5">
      <c r="A492" s="1713"/>
      <c r="B492" s="1714"/>
      <c r="C492" s="1713"/>
      <c r="D492" s="1714"/>
      <c r="E492" s="1713"/>
      <c r="F492" s="1713"/>
      <c r="G492" s="1713"/>
      <c r="H492" s="1713"/>
      <c r="I492" s="1713"/>
      <c r="J492" s="1713"/>
      <c r="K492" s="1713"/>
      <c r="L492" s="1713"/>
      <c r="M492" s="1713"/>
      <c r="N492" s="1713"/>
      <c r="O492" s="1713"/>
      <c r="P492" s="1713"/>
      <c r="Q492" s="1713"/>
      <c r="R492" s="1713"/>
      <c r="S492" s="1713"/>
      <c r="T492" s="1713"/>
      <c r="U492" s="1713"/>
      <c r="V492" s="1713"/>
      <c r="W492" s="1713"/>
      <c r="X492" s="1713"/>
      <c r="Y492" s="1713"/>
      <c r="Z492" s="1713"/>
    </row>
    <row r="493" spans="1:26" ht="14.5">
      <c r="A493" s="1713"/>
      <c r="B493" s="1714"/>
      <c r="C493" s="1713"/>
      <c r="D493" s="1714"/>
      <c r="E493" s="1713"/>
      <c r="F493" s="1713"/>
      <c r="G493" s="1713"/>
      <c r="H493" s="1713"/>
      <c r="I493" s="1713"/>
      <c r="J493" s="1713"/>
      <c r="K493" s="1713"/>
      <c r="L493" s="1713"/>
      <c r="M493" s="1713"/>
      <c r="N493" s="1713"/>
      <c r="O493" s="1713"/>
      <c r="P493" s="1713"/>
      <c r="Q493" s="1713"/>
      <c r="R493" s="1713"/>
      <c r="S493" s="1713"/>
      <c r="T493" s="1713"/>
      <c r="U493" s="1713"/>
      <c r="V493" s="1713"/>
      <c r="W493" s="1713"/>
      <c r="X493" s="1713"/>
      <c r="Y493" s="1713"/>
      <c r="Z493" s="1713"/>
    </row>
    <row r="494" spans="1:26" ht="14.5">
      <c r="A494" s="1713"/>
      <c r="B494" s="1714"/>
      <c r="C494" s="1713"/>
      <c r="D494" s="1714"/>
      <c r="E494" s="1713"/>
      <c r="F494" s="1713"/>
      <c r="G494" s="1713"/>
      <c r="H494" s="1713"/>
      <c r="I494" s="1713"/>
      <c r="J494" s="1713"/>
      <c r="K494" s="1713"/>
      <c r="L494" s="1713"/>
      <c r="M494" s="1713"/>
      <c r="N494" s="1713"/>
      <c r="O494" s="1713"/>
      <c r="P494" s="1713"/>
      <c r="Q494" s="1713"/>
      <c r="R494" s="1713"/>
      <c r="S494" s="1713"/>
      <c r="T494" s="1713"/>
      <c r="U494" s="1713"/>
      <c r="V494" s="1713"/>
      <c r="W494" s="1713"/>
      <c r="X494" s="1713"/>
      <c r="Y494" s="1713"/>
      <c r="Z494" s="1713"/>
    </row>
    <row r="495" spans="1:26" ht="14.5">
      <c r="A495" s="1713"/>
      <c r="B495" s="1714"/>
      <c r="C495" s="1713"/>
      <c r="D495" s="1714"/>
      <c r="E495" s="1713"/>
      <c r="F495" s="1713"/>
      <c r="G495" s="1713"/>
      <c r="H495" s="1713"/>
      <c r="I495" s="1713"/>
      <c r="J495" s="1713"/>
      <c r="K495" s="1713"/>
      <c r="L495" s="1713"/>
      <c r="M495" s="1713"/>
      <c r="N495" s="1713"/>
      <c r="O495" s="1713"/>
      <c r="P495" s="1713"/>
      <c r="Q495" s="1713"/>
      <c r="R495" s="1713"/>
      <c r="S495" s="1713"/>
      <c r="T495" s="1713"/>
      <c r="U495" s="1713"/>
      <c r="V495" s="1713"/>
      <c r="W495" s="1713"/>
      <c r="X495" s="1713"/>
      <c r="Y495" s="1713"/>
      <c r="Z495" s="1713"/>
    </row>
    <row r="496" spans="1:26" ht="14.5">
      <c r="A496" s="1713"/>
      <c r="B496" s="1714"/>
      <c r="C496" s="1713"/>
      <c r="D496" s="1714"/>
      <c r="E496" s="1713"/>
      <c r="F496" s="1713"/>
      <c r="G496" s="1713"/>
      <c r="H496" s="1713"/>
      <c r="I496" s="1713"/>
      <c r="J496" s="1713"/>
      <c r="K496" s="1713"/>
      <c r="L496" s="1713"/>
      <c r="M496" s="1713"/>
      <c r="N496" s="1713"/>
      <c r="O496" s="1713"/>
      <c r="P496" s="1713"/>
      <c r="Q496" s="1713"/>
      <c r="R496" s="1713"/>
      <c r="S496" s="1713"/>
      <c r="T496" s="1713"/>
      <c r="U496" s="1713"/>
      <c r="V496" s="1713"/>
      <c r="W496" s="1713"/>
      <c r="X496" s="1713"/>
      <c r="Y496" s="1713"/>
      <c r="Z496" s="1713"/>
    </row>
    <row r="497" spans="1:26" ht="14.5">
      <c r="A497" s="1713"/>
      <c r="B497" s="1714"/>
      <c r="C497" s="1713"/>
      <c r="D497" s="1714"/>
      <c r="E497" s="1713"/>
      <c r="F497" s="1713"/>
      <c r="G497" s="1713"/>
      <c r="H497" s="1713"/>
      <c r="I497" s="1713"/>
      <c r="J497" s="1713"/>
      <c r="K497" s="1713"/>
      <c r="L497" s="1713"/>
      <c r="M497" s="1713"/>
      <c r="N497" s="1713"/>
      <c r="O497" s="1713"/>
      <c r="P497" s="1713"/>
      <c r="Q497" s="1713"/>
      <c r="R497" s="1713"/>
      <c r="S497" s="1713"/>
      <c r="T497" s="1713"/>
      <c r="U497" s="1713"/>
      <c r="V497" s="1713"/>
      <c r="W497" s="1713"/>
      <c r="X497" s="1713"/>
      <c r="Y497" s="1713"/>
      <c r="Z497" s="1713"/>
    </row>
    <row r="498" spans="1:26" ht="14.5">
      <c r="A498" s="1713"/>
      <c r="B498" s="1714"/>
      <c r="C498" s="1713"/>
      <c r="D498" s="1714"/>
      <c r="E498" s="1713"/>
      <c r="F498" s="1713"/>
      <c r="G498" s="1713"/>
      <c r="H498" s="1713"/>
      <c r="I498" s="1713"/>
      <c r="J498" s="1713"/>
      <c r="K498" s="1713"/>
      <c r="L498" s="1713"/>
      <c r="M498" s="1713"/>
      <c r="N498" s="1713"/>
      <c r="O498" s="1713"/>
      <c r="P498" s="1713"/>
      <c r="Q498" s="1713"/>
      <c r="R498" s="1713"/>
      <c r="S498" s="1713"/>
      <c r="T498" s="1713"/>
      <c r="U498" s="1713"/>
      <c r="V498" s="1713"/>
      <c r="W498" s="1713"/>
      <c r="X498" s="1713"/>
      <c r="Y498" s="1713"/>
      <c r="Z498" s="1713"/>
    </row>
    <row r="499" spans="1:26" ht="14.5">
      <c r="A499" s="1713"/>
      <c r="B499" s="1714"/>
      <c r="C499" s="1713"/>
      <c r="D499" s="1714"/>
      <c r="E499" s="1713"/>
      <c r="F499" s="1713"/>
      <c r="G499" s="1713"/>
      <c r="H499" s="1713"/>
      <c r="I499" s="1713"/>
      <c r="J499" s="1713"/>
      <c r="K499" s="1713"/>
      <c r="L499" s="1713"/>
      <c r="M499" s="1713"/>
      <c r="N499" s="1713"/>
      <c r="O499" s="1713"/>
      <c r="P499" s="1713"/>
      <c r="Q499" s="1713"/>
      <c r="R499" s="1713"/>
      <c r="S499" s="1713"/>
      <c r="T499" s="1713"/>
      <c r="U499" s="1713"/>
      <c r="V499" s="1713"/>
      <c r="W499" s="1713"/>
      <c r="X499" s="1713"/>
      <c r="Y499" s="1713"/>
      <c r="Z499" s="1713"/>
    </row>
    <row r="500" spans="1:26" ht="14.5">
      <c r="A500" s="1713"/>
      <c r="B500" s="1714"/>
      <c r="C500" s="1713"/>
      <c r="D500" s="1714"/>
      <c r="E500" s="1713"/>
      <c r="F500" s="1713"/>
      <c r="G500" s="1713"/>
      <c r="H500" s="1713"/>
      <c r="I500" s="1713"/>
      <c r="J500" s="1713"/>
      <c r="K500" s="1713"/>
      <c r="L500" s="1713"/>
      <c r="M500" s="1713"/>
      <c r="N500" s="1713"/>
      <c r="O500" s="1713"/>
      <c r="P500" s="1713"/>
      <c r="Q500" s="1713"/>
      <c r="R500" s="1713"/>
      <c r="S500" s="1713"/>
      <c r="T500" s="1713"/>
      <c r="U500" s="1713"/>
      <c r="V500" s="1713"/>
      <c r="W500" s="1713"/>
      <c r="X500" s="1713"/>
      <c r="Y500" s="1713"/>
      <c r="Z500" s="1713"/>
    </row>
    <row r="501" spans="1:26" ht="14.5">
      <c r="A501" s="1713"/>
      <c r="B501" s="1714"/>
      <c r="C501" s="1713"/>
      <c r="D501" s="1714"/>
      <c r="E501" s="1713"/>
      <c r="F501" s="1713"/>
      <c r="G501" s="1713"/>
      <c r="H501" s="1713"/>
      <c r="I501" s="1713"/>
      <c r="J501" s="1713"/>
      <c r="K501" s="1713"/>
      <c r="L501" s="1713"/>
      <c r="M501" s="1713"/>
      <c r="N501" s="1713"/>
      <c r="O501" s="1713"/>
      <c r="P501" s="1713"/>
      <c r="Q501" s="1713"/>
      <c r="R501" s="1713"/>
      <c r="S501" s="1713"/>
      <c r="T501" s="1713"/>
      <c r="U501" s="1713"/>
      <c r="V501" s="1713"/>
      <c r="W501" s="1713"/>
      <c r="X501" s="1713"/>
      <c r="Y501" s="1713"/>
      <c r="Z501" s="1713"/>
    </row>
    <row r="502" spans="1:26" ht="14.5">
      <c r="A502" s="1713"/>
      <c r="B502" s="1714"/>
      <c r="C502" s="1713"/>
      <c r="D502" s="1714"/>
      <c r="E502" s="1713"/>
      <c r="F502" s="1713"/>
      <c r="G502" s="1713"/>
      <c r="H502" s="1713"/>
      <c r="I502" s="1713"/>
      <c r="J502" s="1713"/>
      <c r="K502" s="1713"/>
      <c r="L502" s="1713"/>
      <c r="M502" s="1713"/>
      <c r="N502" s="1713"/>
      <c r="O502" s="1713"/>
      <c r="P502" s="1713"/>
      <c r="Q502" s="1713"/>
      <c r="R502" s="1713"/>
      <c r="S502" s="1713"/>
      <c r="T502" s="1713"/>
      <c r="U502" s="1713"/>
      <c r="V502" s="1713"/>
      <c r="W502" s="1713"/>
      <c r="X502" s="1713"/>
      <c r="Y502" s="1713"/>
      <c r="Z502" s="1713"/>
    </row>
    <row r="503" spans="1:26" ht="14.5">
      <c r="A503" s="1713"/>
      <c r="B503" s="1714"/>
      <c r="C503" s="1713"/>
      <c r="D503" s="1714"/>
      <c r="E503" s="1713"/>
      <c r="F503" s="1713"/>
      <c r="G503" s="1713"/>
      <c r="H503" s="1713"/>
      <c r="I503" s="1713"/>
      <c r="J503" s="1713"/>
      <c r="K503" s="1713"/>
      <c r="L503" s="1713"/>
      <c r="M503" s="1713"/>
      <c r="N503" s="1713"/>
      <c r="O503" s="1713"/>
      <c r="P503" s="1713"/>
      <c r="Q503" s="1713"/>
      <c r="R503" s="1713"/>
      <c r="S503" s="1713"/>
      <c r="T503" s="1713"/>
      <c r="U503" s="1713"/>
      <c r="V503" s="1713"/>
      <c r="W503" s="1713"/>
      <c r="X503" s="1713"/>
      <c r="Y503" s="1713"/>
      <c r="Z503" s="1713"/>
    </row>
    <row r="504" spans="1:26" ht="14.5">
      <c r="A504" s="1713"/>
      <c r="B504" s="1714"/>
      <c r="C504" s="1713"/>
      <c r="D504" s="1714"/>
      <c r="E504" s="1713"/>
      <c r="F504" s="1713"/>
      <c r="G504" s="1713"/>
      <c r="H504" s="1713"/>
      <c r="I504" s="1713"/>
      <c r="J504" s="1713"/>
      <c r="K504" s="1713"/>
      <c r="L504" s="1713"/>
      <c r="M504" s="1713"/>
      <c r="N504" s="1713"/>
      <c r="O504" s="1713"/>
      <c r="P504" s="1713"/>
      <c r="Q504" s="1713"/>
      <c r="R504" s="1713"/>
      <c r="S504" s="1713"/>
      <c r="T504" s="1713"/>
      <c r="U504" s="1713"/>
      <c r="V504" s="1713"/>
      <c r="W504" s="1713"/>
      <c r="X504" s="1713"/>
      <c r="Y504" s="1713"/>
      <c r="Z504" s="1713"/>
    </row>
    <row r="505" spans="1:26" ht="14.5">
      <c r="A505" s="1713"/>
      <c r="B505" s="1714"/>
      <c r="C505" s="1713"/>
      <c r="D505" s="1714"/>
      <c r="E505" s="1713"/>
      <c r="F505" s="1713"/>
      <c r="G505" s="1713"/>
      <c r="H505" s="1713"/>
      <c r="I505" s="1713"/>
      <c r="J505" s="1713"/>
      <c r="K505" s="1713"/>
      <c r="L505" s="1713"/>
      <c r="M505" s="1713"/>
      <c r="N505" s="1713"/>
      <c r="O505" s="1713"/>
      <c r="P505" s="1713"/>
      <c r="Q505" s="1713"/>
      <c r="R505" s="1713"/>
      <c r="S505" s="1713"/>
      <c r="T505" s="1713"/>
      <c r="U505" s="1713"/>
      <c r="V505" s="1713"/>
      <c r="W505" s="1713"/>
      <c r="X505" s="1713"/>
      <c r="Y505" s="1713"/>
      <c r="Z505" s="1713"/>
    </row>
    <row r="506" spans="1:26" ht="14.5">
      <c r="A506" s="1713"/>
      <c r="B506" s="1714"/>
      <c r="C506" s="1713"/>
      <c r="D506" s="1714"/>
      <c r="E506" s="1713"/>
      <c r="F506" s="1713"/>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row>
    <row r="507" spans="1:26" ht="14.5">
      <c r="A507" s="1713"/>
      <c r="B507" s="1714"/>
      <c r="C507" s="1713"/>
      <c r="D507" s="1714"/>
      <c r="E507" s="1713"/>
      <c r="F507" s="1713"/>
      <c r="G507" s="1713"/>
      <c r="H507" s="1713"/>
      <c r="I507" s="1713"/>
      <c r="J507" s="1713"/>
      <c r="K507" s="1713"/>
      <c r="L507" s="1713"/>
      <c r="M507" s="1713"/>
      <c r="N507" s="1713"/>
      <c r="O507" s="1713"/>
      <c r="P507" s="1713"/>
      <c r="Q507" s="1713"/>
      <c r="R507" s="1713"/>
      <c r="S507" s="1713"/>
      <c r="T507" s="1713"/>
      <c r="U507" s="1713"/>
      <c r="V507" s="1713"/>
      <c r="W507" s="1713"/>
      <c r="X507" s="1713"/>
      <c r="Y507" s="1713"/>
      <c r="Z507" s="1713"/>
    </row>
    <row r="508" spans="1:26" ht="14.5">
      <c r="A508" s="1713"/>
      <c r="B508" s="1714"/>
      <c r="C508" s="1713"/>
      <c r="D508" s="1714"/>
      <c r="E508" s="1713"/>
      <c r="F508" s="1713"/>
      <c r="G508" s="1713"/>
      <c r="H508" s="1713"/>
      <c r="I508" s="1713"/>
      <c r="J508" s="1713"/>
      <c r="K508" s="1713"/>
      <c r="L508" s="1713"/>
      <c r="M508" s="1713"/>
      <c r="N508" s="1713"/>
      <c r="O508" s="1713"/>
      <c r="P508" s="1713"/>
      <c r="Q508" s="1713"/>
      <c r="R508" s="1713"/>
      <c r="S508" s="1713"/>
      <c r="T508" s="1713"/>
      <c r="U508" s="1713"/>
      <c r="V508" s="1713"/>
      <c r="W508" s="1713"/>
      <c r="X508" s="1713"/>
      <c r="Y508" s="1713"/>
      <c r="Z508" s="1713"/>
    </row>
    <row r="509" spans="1:26" ht="14.5">
      <c r="A509" s="1713"/>
      <c r="B509" s="1714"/>
      <c r="C509" s="1713"/>
      <c r="D509" s="1714"/>
      <c r="E509" s="1713"/>
      <c r="F509" s="1713"/>
      <c r="G509" s="1713"/>
      <c r="H509" s="1713"/>
      <c r="I509" s="1713"/>
      <c r="J509" s="1713"/>
      <c r="K509" s="1713"/>
      <c r="L509" s="1713"/>
      <c r="M509" s="1713"/>
      <c r="N509" s="1713"/>
      <c r="O509" s="1713"/>
      <c r="P509" s="1713"/>
      <c r="Q509" s="1713"/>
      <c r="R509" s="1713"/>
      <c r="S509" s="1713"/>
      <c r="T509" s="1713"/>
      <c r="U509" s="1713"/>
      <c r="V509" s="1713"/>
      <c r="W509" s="1713"/>
      <c r="X509" s="1713"/>
      <c r="Y509" s="1713"/>
      <c r="Z509" s="1713"/>
    </row>
    <row r="510" spans="1:26" ht="14.5">
      <c r="A510" s="1713"/>
      <c r="B510" s="1714"/>
      <c r="C510" s="1713"/>
      <c r="D510" s="1714"/>
      <c r="E510" s="1713"/>
      <c r="F510" s="1713"/>
      <c r="G510" s="1713"/>
      <c r="H510" s="1713"/>
      <c r="I510" s="1713"/>
      <c r="J510" s="1713"/>
      <c r="K510" s="1713"/>
      <c r="L510" s="1713"/>
      <c r="M510" s="1713"/>
      <c r="N510" s="1713"/>
      <c r="O510" s="1713"/>
      <c r="P510" s="1713"/>
      <c r="Q510" s="1713"/>
      <c r="R510" s="1713"/>
      <c r="S510" s="1713"/>
      <c r="T510" s="1713"/>
      <c r="U510" s="1713"/>
      <c r="V510" s="1713"/>
      <c r="W510" s="1713"/>
      <c r="X510" s="1713"/>
      <c r="Y510" s="1713"/>
      <c r="Z510" s="1713"/>
    </row>
    <row r="511" spans="1:26" ht="14.5">
      <c r="A511" s="1713"/>
      <c r="B511" s="1714"/>
      <c r="C511" s="1713"/>
      <c r="D511" s="1714"/>
      <c r="E511" s="171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row>
    <row r="512" spans="1:26" ht="14.5">
      <c r="A512" s="1713"/>
      <c r="B512" s="1714"/>
      <c r="C512" s="1713"/>
      <c r="D512" s="1714"/>
      <c r="E512" s="1713"/>
      <c r="F512" s="1713"/>
      <c r="G512" s="1713"/>
      <c r="H512" s="1713"/>
      <c r="I512" s="1713"/>
      <c r="J512" s="1713"/>
      <c r="K512" s="1713"/>
      <c r="L512" s="1713"/>
      <c r="M512" s="1713"/>
      <c r="N512" s="1713"/>
      <c r="O512" s="1713"/>
      <c r="P512" s="1713"/>
      <c r="Q512" s="1713"/>
      <c r="R512" s="1713"/>
      <c r="S512" s="1713"/>
      <c r="T512" s="1713"/>
      <c r="U512" s="1713"/>
      <c r="V512" s="1713"/>
      <c r="W512" s="1713"/>
      <c r="X512" s="1713"/>
      <c r="Y512" s="1713"/>
      <c r="Z512" s="1713"/>
    </row>
    <row r="513" spans="1:26" ht="14.5">
      <c r="A513" s="1713"/>
      <c r="B513" s="1714"/>
      <c r="C513" s="1713"/>
      <c r="D513" s="1714"/>
      <c r="E513" s="1713"/>
      <c r="F513" s="1713"/>
      <c r="G513" s="1713"/>
      <c r="H513" s="1713"/>
      <c r="I513" s="1713"/>
      <c r="J513" s="1713"/>
      <c r="K513" s="1713"/>
      <c r="L513" s="1713"/>
      <c r="M513" s="1713"/>
      <c r="N513" s="1713"/>
      <c r="O513" s="1713"/>
      <c r="P513" s="1713"/>
      <c r="Q513" s="1713"/>
      <c r="R513" s="1713"/>
      <c r="S513" s="1713"/>
      <c r="T513" s="1713"/>
      <c r="U513" s="1713"/>
      <c r="V513" s="1713"/>
      <c r="W513" s="1713"/>
      <c r="X513" s="1713"/>
      <c r="Y513" s="1713"/>
      <c r="Z513" s="1713"/>
    </row>
    <row r="514" spans="1:26" ht="14.5">
      <c r="A514" s="1713"/>
      <c r="B514" s="1714"/>
      <c r="C514" s="1713"/>
      <c r="D514" s="1714"/>
      <c r="E514" s="1713"/>
      <c r="F514" s="1713"/>
      <c r="G514" s="1713"/>
      <c r="H514" s="1713"/>
      <c r="I514" s="1713"/>
      <c r="J514" s="1713"/>
      <c r="K514" s="1713"/>
      <c r="L514" s="1713"/>
      <c r="M514" s="1713"/>
      <c r="N514" s="1713"/>
      <c r="O514" s="1713"/>
      <c r="P514" s="1713"/>
      <c r="Q514" s="1713"/>
      <c r="R514" s="1713"/>
      <c r="S514" s="1713"/>
      <c r="T514" s="1713"/>
      <c r="U514" s="1713"/>
      <c r="V514" s="1713"/>
      <c r="W514" s="1713"/>
      <c r="X514" s="1713"/>
      <c r="Y514" s="1713"/>
      <c r="Z514" s="1713"/>
    </row>
    <row r="515" spans="1:26" ht="14.5">
      <c r="A515" s="1713"/>
      <c r="B515" s="1714"/>
      <c r="C515" s="1713"/>
      <c r="D515" s="1714"/>
      <c r="E515" s="1713"/>
      <c r="F515" s="1713"/>
      <c r="G515" s="1713"/>
      <c r="H515" s="1713"/>
      <c r="I515" s="1713"/>
      <c r="J515" s="1713"/>
      <c r="K515" s="1713"/>
      <c r="L515" s="1713"/>
      <c r="M515" s="1713"/>
      <c r="N515" s="1713"/>
      <c r="O515" s="1713"/>
      <c r="P515" s="1713"/>
      <c r="Q515" s="1713"/>
      <c r="R515" s="1713"/>
      <c r="S515" s="1713"/>
      <c r="T515" s="1713"/>
      <c r="U515" s="1713"/>
      <c r="V515" s="1713"/>
      <c r="W515" s="1713"/>
      <c r="X515" s="1713"/>
      <c r="Y515" s="1713"/>
      <c r="Z515" s="1713"/>
    </row>
    <row r="516" spans="1:26" ht="14.5">
      <c r="A516" s="1713"/>
      <c r="B516" s="1714"/>
      <c r="C516" s="1713"/>
      <c r="D516" s="1714"/>
      <c r="E516" s="1713"/>
      <c r="F516" s="1713"/>
      <c r="G516" s="1713"/>
      <c r="H516" s="1713"/>
      <c r="I516" s="1713"/>
      <c r="J516" s="1713"/>
      <c r="K516" s="1713"/>
      <c r="L516" s="1713"/>
      <c r="M516" s="1713"/>
      <c r="N516" s="1713"/>
      <c r="O516" s="1713"/>
      <c r="P516" s="1713"/>
      <c r="Q516" s="1713"/>
      <c r="R516" s="1713"/>
      <c r="S516" s="1713"/>
      <c r="T516" s="1713"/>
      <c r="U516" s="1713"/>
      <c r="V516" s="1713"/>
      <c r="W516" s="1713"/>
      <c r="X516" s="1713"/>
      <c r="Y516" s="1713"/>
      <c r="Z516" s="1713"/>
    </row>
    <row r="517" spans="1:26" ht="14.5">
      <c r="A517" s="1713"/>
      <c r="B517" s="1714"/>
      <c r="C517" s="1713"/>
      <c r="D517" s="1714"/>
      <c r="E517" s="1713"/>
      <c r="F517" s="1713"/>
      <c r="G517" s="1713"/>
      <c r="H517" s="1713"/>
      <c r="I517" s="1713"/>
      <c r="J517" s="1713"/>
      <c r="K517" s="1713"/>
      <c r="L517" s="1713"/>
      <c r="M517" s="1713"/>
      <c r="N517" s="1713"/>
      <c r="O517" s="1713"/>
      <c r="P517" s="1713"/>
      <c r="Q517" s="1713"/>
      <c r="R517" s="1713"/>
      <c r="S517" s="1713"/>
      <c r="T517" s="1713"/>
      <c r="U517" s="1713"/>
      <c r="V517" s="1713"/>
      <c r="W517" s="1713"/>
      <c r="X517" s="1713"/>
      <c r="Y517" s="1713"/>
      <c r="Z517" s="1713"/>
    </row>
    <row r="518" spans="1:26" ht="14.5">
      <c r="A518" s="1713"/>
      <c r="B518" s="1714"/>
      <c r="C518" s="1713"/>
      <c r="D518" s="1714"/>
      <c r="E518" s="1713"/>
      <c r="F518" s="1713"/>
      <c r="G518" s="1713"/>
      <c r="H518" s="1713"/>
      <c r="I518" s="1713"/>
      <c r="J518" s="1713"/>
      <c r="K518" s="1713"/>
      <c r="L518" s="1713"/>
      <c r="M518" s="1713"/>
      <c r="N518" s="1713"/>
      <c r="O518" s="1713"/>
      <c r="P518" s="1713"/>
      <c r="Q518" s="1713"/>
      <c r="R518" s="1713"/>
      <c r="S518" s="1713"/>
      <c r="T518" s="1713"/>
      <c r="U518" s="1713"/>
      <c r="V518" s="1713"/>
      <c r="W518" s="1713"/>
      <c r="X518" s="1713"/>
      <c r="Y518" s="1713"/>
      <c r="Z518" s="1713"/>
    </row>
    <row r="519" spans="1:26" ht="14.5">
      <c r="A519" s="1713"/>
      <c r="B519" s="1714"/>
      <c r="C519" s="1713"/>
      <c r="D519" s="1714"/>
      <c r="E519" s="1713"/>
      <c r="F519" s="1713"/>
      <c r="G519" s="1713"/>
      <c r="H519" s="1713"/>
      <c r="I519" s="1713"/>
      <c r="J519" s="1713"/>
      <c r="K519" s="1713"/>
      <c r="L519" s="1713"/>
      <c r="M519" s="1713"/>
      <c r="N519" s="1713"/>
      <c r="O519" s="1713"/>
      <c r="P519" s="1713"/>
      <c r="Q519" s="1713"/>
      <c r="R519" s="1713"/>
      <c r="S519" s="1713"/>
      <c r="T519" s="1713"/>
      <c r="U519" s="1713"/>
      <c r="V519" s="1713"/>
      <c r="W519" s="1713"/>
      <c r="X519" s="1713"/>
      <c r="Y519" s="1713"/>
      <c r="Z519" s="1713"/>
    </row>
    <row r="520" spans="1:26" ht="14.5">
      <c r="A520" s="1713"/>
      <c r="B520" s="1714"/>
      <c r="C520" s="1713"/>
      <c r="D520" s="1714"/>
      <c r="E520" s="1713"/>
      <c r="F520" s="1713"/>
      <c r="G520" s="1713"/>
      <c r="H520" s="1713"/>
      <c r="I520" s="1713"/>
      <c r="J520" s="1713"/>
      <c r="K520" s="1713"/>
      <c r="L520" s="1713"/>
      <c r="M520" s="1713"/>
      <c r="N520" s="1713"/>
      <c r="O520" s="1713"/>
      <c r="P520" s="1713"/>
      <c r="Q520" s="1713"/>
      <c r="R520" s="1713"/>
      <c r="S520" s="1713"/>
      <c r="T520" s="1713"/>
      <c r="U520" s="1713"/>
      <c r="V520" s="1713"/>
      <c r="W520" s="1713"/>
      <c r="X520" s="1713"/>
      <c r="Y520" s="1713"/>
      <c r="Z520" s="1713"/>
    </row>
    <row r="521" spans="1:26" ht="14.5">
      <c r="A521" s="1713"/>
      <c r="B521" s="1714"/>
      <c r="C521" s="1713"/>
      <c r="D521" s="1714"/>
      <c r="E521" s="1713"/>
      <c r="F521" s="1713"/>
      <c r="G521" s="1713"/>
      <c r="H521" s="1713"/>
      <c r="I521" s="1713"/>
      <c r="J521" s="1713"/>
      <c r="K521" s="1713"/>
      <c r="L521" s="1713"/>
      <c r="M521" s="1713"/>
      <c r="N521" s="1713"/>
      <c r="O521" s="1713"/>
      <c r="P521" s="1713"/>
      <c r="Q521" s="1713"/>
      <c r="R521" s="1713"/>
      <c r="S521" s="1713"/>
      <c r="T521" s="1713"/>
      <c r="U521" s="1713"/>
      <c r="V521" s="1713"/>
      <c r="W521" s="1713"/>
      <c r="X521" s="1713"/>
      <c r="Y521" s="1713"/>
      <c r="Z521" s="1713"/>
    </row>
    <row r="522" spans="1:26" ht="14.5">
      <c r="A522" s="1713"/>
      <c r="B522" s="1714"/>
      <c r="C522" s="1713"/>
      <c r="D522" s="1714"/>
      <c r="E522" s="1713"/>
      <c r="F522" s="1713"/>
      <c r="G522" s="1713"/>
      <c r="H522" s="1713"/>
      <c r="I522" s="1713"/>
      <c r="J522" s="1713"/>
      <c r="K522" s="1713"/>
      <c r="L522" s="1713"/>
      <c r="M522" s="1713"/>
      <c r="N522" s="1713"/>
      <c r="O522" s="1713"/>
      <c r="P522" s="1713"/>
      <c r="Q522" s="1713"/>
      <c r="R522" s="1713"/>
      <c r="S522" s="1713"/>
      <c r="T522" s="1713"/>
      <c r="U522" s="1713"/>
      <c r="V522" s="1713"/>
      <c r="W522" s="1713"/>
      <c r="X522" s="1713"/>
      <c r="Y522" s="1713"/>
      <c r="Z522" s="1713"/>
    </row>
    <row r="523" spans="1:26" ht="14.5">
      <c r="A523" s="1713"/>
      <c r="B523" s="1714"/>
      <c r="C523" s="1713"/>
      <c r="D523" s="1714"/>
      <c r="E523" s="1713"/>
      <c r="F523" s="1713"/>
      <c r="G523" s="1713"/>
      <c r="H523" s="1713"/>
      <c r="I523" s="1713"/>
      <c r="J523" s="1713"/>
      <c r="K523" s="1713"/>
      <c r="L523" s="1713"/>
      <c r="M523" s="1713"/>
      <c r="N523" s="1713"/>
      <c r="O523" s="1713"/>
      <c r="P523" s="1713"/>
      <c r="Q523" s="1713"/>
      <c r="R523" s="1713"/>
      <c r="S523" s="1713"/>
      <c r="T523" s="1713"/>
      <c r="U523" s="1713"/>
      <c r="V523" s="1713"/>
      <c r="W523" s="1713"/>
      <c r="X523" s="1713"/>
      <c r="Y523" s="1713"/>
      <c r="Z523" s="1713"/>
    </row>
    <row r="524" spans="1:26" ht="14.5">
      <c r="A524" s="1713"/>
      <c r="B524" s="1714"/>
      <c r="C524" s="1713"/>
      <c r="D524" s="1714"/>
      <c r="E524" s="1713"/>
      <c r="F524" s="1713"/>
      <c r="G524" s="1713"/>
      <c r="H524" s="1713"/>
      <c r="I524" s="1713"/>
      <c r="J524" s="1713"/>
      <c r="K524" s="1713"/>
      <c r="L524" s="1713"/>
      <c r="M524" s="1713"/>
      <c r="N524" s="1713"/>
      <c r="O524" s="1713"/>
      <c r="P524" s="1713"/>
      <c r="Q524" s="1713"/>
      <c r="R524" s="1713"/>
      <c r="S524" s="1713"/>
      <c r="T524" s="1713"/>
      <c r="U524" s="1713"/>
      <c r="V524" s="1713"/>
      <c r="W524" s="1713"/>
      <c r="X524" s="1713"/>
      <c r="Y524" s="1713"/>
      <c r="Z524" s="1713"/>
    </row>
    <row r="525" spans="1:26" ht="14.5">
      <c r="A525" s="1713"/>
      <c r="B525" s="1714"/>
      <c r="C525" s="1713"/>
      <c r="D525" s="1714"/>
      <c r="E525" s="1713"/>
      <c r="F525" s="1713"/>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row>
    <row r="526" spans="1:26" ht="14.5">
      <c r="A526" s="1713"/>
      <c r="B526" s="1714"/>
      <c r="C526" s="1713"/>
      <c r="D526" s="1714"/>
      <c r="E526" s="1713"/>
      <c r="F526" s="1713"/>
      <c r="G526" s="1713"/>
      <c r="H526" s="1713"/>
      <c r="I526" s="1713"/>
      <c r="J526" s="1713"/>
      <c r="K526" s="1713"/>
      <c r="L526" s="1713"/>
      <c r="M526" s="1713"/>
      <c r="N526" s="1713"/>
      <c r="O526" s="1713"/>
      <c r="P526" s="1713"/>
      <c r="Q526" s="1713"/>
      <c r="R526" s="1713"/>
      <c r="S526" s="1713"/>
      <c r="T526" s="1713"/>
      <c r="U526" s="1713"/>
      <c r="V526" s="1713"/>
      <c r="W526" s="1713"/>
      <c r="X526" s="1713"/>
      <c r="Y526" s="1713"/>
      <c r="Z526" s="1713"/>
    </row>
    <row r="527" spans="1:26" ht="14.5">
      <c r="A527" s="1713"/>
      <c r="B527" s="1714"/>
      <c r="C527" s="1713"/>
      <c r="D527" s="1714"/>
      <c r="E527" s="1713"/>
      <c r="F527" s="1713"/>
      <c r="G527" s="1713"/>
      <c r="H527" s="1713"/>
      <c r="I527" s="1713"/>
      <c r="J527" s="1713"/>
      <c r="K527" s="1713"/>
      <c r="L527" s="1713"/>
      <c r="M527" s="1713"/>
      <c r="N527" s="1713"/>
      <c r="O527" s="1713"/>
      <c r="P527" s="1713"/>
      <c r="Q527" s="1713"/>
      <c r="R527" s="1713"/>
      <c r="S527" s="1713"/>
      <c r="T527" s="1713"/>
      <c r="U527" s="1713"/>
      <c r="V527" s="1713"/>
      <c r="W527" s="1713"/>
      <c r="X527" s="1713"/>
      <c r="Y527" s="1713"/>
      <c r="Z527" s="1713"/>
    </row>
    <row r="528" spans="1:26" ht="14.5">
      <c r="A528" s="1713"/>
      <c r="B528" s="1714"/>
      <c r="C528" s="1713"/>
      <c r="D528" s="1714"/>
      <c r="E528" s="1713"/>
      <c r="F528" s="1713"/>
      <c r="G528" s="1713"/>
      <c r="H528" s="1713"/>
      <c r="I528" s="1713"/>
      <c r="J528" s="1713"/>
      <c r="K528" s="1713"/>
      <c r="L528" s="1713"/>
      <c r="M528" s="1713"/>
      <c r="N528" s="1713"/>
      <c r="O528" s="1713"/>
      <c r="P528" s="1713"/>
      <c r="Q528" s="1713"/>
      <c r="R528" s="1713"/>
      <c r="S528" s="1713"/>
      <c r="T528" s="1713"/>
      <c r="U528" s="1713"/>
      <c r="V528" s="1713"/>
      <c r="W528" s="1713"/>
      <c r="X528" s="1713"/>
      <c r="Y528" s="1713"/>
      <c r="Z528" s="1713"/>
    </row>
    <row r="529" spans="1:26" ht="14.5">
      <c r="A529" s="1713"/>
      <c r="B529" s="1714"/>
      <c r="C529" s="1713"/>
      <c r="D529" s="1714"/>
      <c r="E529" s="1713"/>
      <c r="F529" s="1713"/>
      <c r="G529" s="1713"/>
      <c r="H529" s="1713"/>
      <c r="I529" s="1713"/>
      <c r="J529" s="1713"/>
      <c r="K529" s="1713"/>
      <c r="L529" s="1713"/>
      <c r="M529" s="1713"/>
      <c r="N529" s="1713"/>
      <c r="O529" s="1713"/>
      <c r="P529" s="1713"/>
      <c r="Q529" s="1713"/>
      <c r="R529" s="1713"/>
      <c r="S529" s="1713"/>
      <c r="T529" s="1713"/>
      <c r="U529" s="1713"/>
      <c r="V529" s="1713"/>
      <c r="W529" s="1713"/>
      <c r="X529" s="1713"/>
      <c r="Y529" s="1713"/>
      <c r="Z529" s="1713"/>
    </row>
    <row r="530" spans="1:26" ht="14.5">
      <c r="A530" s="1713"/>
      <c r="B530" s="1714"/>
      <c r="C530" s="1713"/>
      <c r="D530" s="1714"/>
      <c r="E530" s="1713"/>
      <c r="F530" s="1713"/>
      <c r="G530" s="1713"/>
      <c r="H530" s="1713"/>
      <c r="I530" s="1713"/>
      <c r="J530" s="1713"/>
      <c r="K530" s="1713"/>
      <c r="L530" s="1713"/>
      <c r="M530" s="1713"/>
      <c r="N530" s="1713"/>
      <c r="O530" s="1713"/>
      <c r="P530" s="1713"/>
      <c r="Q530" s="1713"/>
      <c r="R530" s="1713"/>
      <c r="S530" s="1713"/>
      <c r="T530" s="1713"/>
      <c r="U530" s="1713"/>
      <c r="V530" s="1713"/>
      <c r="W530" s="1713"/>
      <c r="X530" s="1713"/>
      <c r="Y530" s="1713"/>
      <c r="Z530" s="1713"/>
    </row>
    <row r="531" spans="1:26" ht="14.5">
      <c r="A531" s="1713"/>
      <c r="B531" s="1714"/>
      <c r="C531" s="1713"/>
      <c r="D531" s="1714"/>
      <c r="E531" s="1713"/>
      <c r="F531" s="1713"/>
      <c r="G531" s="1713"/>
      <c r="H531" s="1713"/>
      <c r="I531" s="1713"/>
      <c r="J531" s="1713"/>
      <c r="K531" s="1713"/>
      <c r="L531" s="1713"/>
      <c r="M531" s="1713"/>
      <c r="N531" s="1713"/>
      <c r="O531" s="1713"/>
      <c r="P531" s="1713"/>
      <c r="Q531" s="1713"/>
      <c r="R531" s="1713"/>
      <c r="S531" s="1713"/>
      <c r="T531" s="1713"/>
      <c r="U531" s="1713"/>
      <c r="V531" s="1713"/>
      <c r="W531" s="1713"/>
      <c r="X531" s="1713"/>
      <c r="Y531" s="1713"/>
      <c r="Z531" s="1713"/>
    </row>
    <row r="532" spans="1:26" ht="14.5">
      <c r="A532" s="1713"/>
      <c r="B532" s="1714"/>
      <c r="C532" s="1713"/>
      <c r="D532" s="1714"/>
      <c r="E532" s="1713"/>
      <c r="F532" s="1713"/>
      <c r="G532" s="1713"/>
      <c r="H532" s="1713"/>
      <c r="I532" s="1713"/>
      <c r="J532" s="1713"/>
      <c r="K532" s="1713"/>
      <c r="L532" s="1713"/>
      <c r="M532" s="1713"/>
      <c r="N532" s="1713"/>
      <c r="O532" s="1713"/>
      <c r="P532" s="1713"/>
      <c r="Q532" s="1713"/>
      <c r="R532" s="1713"/>
      <c r="S532" s="1713"/>
      <c r="T532" s="1713"/>
      <c r="U532" s="1713"/>
      <c r="V532" s="1713"/>
      <c r="W532" s="1713"/>
      <c r="X532" s="1713"/>
      <c r="Y532" s="1713"/>
      <c r="Z532" s="1713"/>
    </row>
    <row r="533" spans="1:26" ht="14.5">
      <c r="A533" s="1713"/>
      <c r="B533" s="1714"/>
      <c r="C533" s="1713"/>
      <c r="D533" s="1714"/>
      <c r="E533" s="1713"/>
      <c r="F533" s="1713"/>
      <c r="G533" s="1713"/>
      <c r="H533" s="1713"/>
      <c r="I533" s="1713"/>
      <c r="J533" s="1713"/>
      <c r="K533" s="1713"/>
      <c r="L533" s="1713"/>
      <c r="M533" s="1713"/>
      <c r="N533" s="1713"/>
      <c r="O533" s="1713"/>
      <c r="P533" s="1713"/>
      <c r="Q533" s="1713"/>
      <c r="R533" s="1713"/>
      <c r="S533" s="1713"/>
      <c r="T533" s="1713"/>
      <c r="U533" s="1713"/>
      <c r="V533" s="1713"/>
      <c r="W533" s="1713"/>
      <c r="X533" s="1713"/>
      <c r="Y533" s="1713"/>
      <c r="Z533" s="1713"/>
    </row>
    <row r="534" spans="1:26" ht="14.5">
      <c r="A534" s="1713"/>
      <c r="B534" s="1714"/>
      <c r="C534" s="1713"/>
      <c r="D534" s="1714"/>
      <c r="E534" s="1713"/>
      <c r="F534" s="1713"/>
      <c r="G534" s="1713"/>
      <c r="H534" s="1713"/>
      <c r="I534" s="1713"/>
      <c r="J534" s="1713"/>
      <c r="K534" s="1713"/>
      <c r="L534" s="1713"/>
      <c r="M534" s="1713"/>
      <c r="N534" s="1713"/>
      <c r="O534" s="1713"/>
      <c r="P534" s="1713"/>
      <c r="Q534" s="1713"/>
      <c r="R534" s="1713"/>
      <c r="S534" s="1713"/>
      <c r="T534" s="1713"/>
      <c r="U534" s="1713"/>
      <c r="V534" s="1713"/>
      <c r="W534" s="1713"/>
      <c r="X534" s="1713"/>
      <c r="Y534" s="1713"/>
      <c r="Z534" s="1713"/>
    </row>
    <row r="535" spans="1:26" ht="14.5">
      <c r="A535" s="1713"/>
      <c r="B535" s="1714"/>
      <c r="C535" s="1713"/>
      <c r="D535" s="1714"/>
      <c r="E535" s="1713"/>
      <c r="F535" s="1713"/>
      <c r="G535" s="1713"/>
      <c r="H535" s="1713"/>
      <c r="I535" s="1713"/>
      <c r="J535" s="1713"/>
      <c r="K535" s="1713"/>
      <c r="L535" s="1713"/>
      <c r="M535" s="1713"/>
      <c r="N535" s="1713"/>
      <c r="O535" s="1713"/>
      <c r="P535" s="1713"/>
      <c r="Q535" s="1713"/>
      <c r="R535" s="1713"/>
      <c r="S535" s="1713"/>
      <c r="T535" s="1713"/>
      <c r="U535" s="1713"/>
      <c r="V535" s="1713"/>
      <c r="W535" s="1713"/>
      <c r="X535" s="1713"/>
      <c r="Y535" s="1713"/>
      <c r="Z535" s="1713"/>
    </row>
    <row r="536" spans="1:26" ht="14.5">
      <c r="A536" s="1713"/>
      <c r="B536" s="1714"/>
      <c r="C536" s="1713"/>
      <c r="D536" s="1714"/>
      <c r="E536" s="1713"/>
      <c r="F536" s="1713"/>
      <c r="G536" s="1713"/>
      <c r="H536" s="1713"/>
      <c r="I536" s="1713"/>
      <c r="J536" s="1713"/>
      <c r="K536" s="1713"/>
      <c r="L536" s="1713"/>
      <c r="M536" s="1713"/>
      <c r="N536" s="1713"/>
      <c r="O536" s="1713"/>
      <c r="P536" s="1713"/>
      <c r="Q536" s="1713"/>
      <c r="R536" s="1713"/>
      <c r="S536" s="1713"/>
      <c r="T536" s="1713"/>
      <c r="U536" s="1713"/>
      <c r="V536" s="1713"/>
      <c r="W536" s="1713"/>
      <c r="X536" s="1713"/>
      <c r="Y536" s="1713"/>
      <c r="Z536" s="1713"/>
    </row>
    <row r="537" spans="1:26" ht="14.5">
      <c r="A537" s="1713"/>
      <c r="B537" s="1714"/>
      <c r="C537" s="1713"/>
      <c r="D537" s="1714"/>
      <c r="E537" s="1713"/>
      <c r="F537" s="1713"/>
      <c r="G537" s="1713"/>
      <c r="H537" s="1713"/>
      <c r="I537" s="1713"/>
      <c r="J537" s="1713"/>
      <c r="K537" s="1713"/>
      <c r="L537" s="1713"/>
      <c r="M537" s="1713"/>
      <c r="N537" s="1713"/>
      <c r="O537" s="1713"/>
      <c r="P537" s="1713"/>
      <c r="Q537" s="1713"/>
      <c r="R537" s="1713"/>
      <c r="S537" s="1713"/>
      <c r="T537" s="1713"/>
      <c r="U537" s="1713"/>
      <c r="V537" s="1713"/>
      <c r="W537" s="1713"/>
      <c r="X537" s="1713"/>
      <c r="Y537" s="1713"/>
      <c r="Z537" s="1713"/>
    </row>
    <row r="538" spans="1:26" ht="14.5">
      <c r="A538" s="1713"/>
      <c r="B538" s="1714"/>
      <c r="C538" s="1713"/>
      <c r="D538" s="1714"/>
      <c r="E538" s="1713"/>
      <c r="F538" s="1713"/>
      <c r="G538" s="1713"/>
      <c r="H538" s="1713"/>
      <c r="I538" s="1713"/>
      <c r="J538" s="1713"/>
      <c r="K538" s="1713"/>
      <c r="L538" s="1713"/>
      <c r="M538" s="1713"/>
      <c r="N538" s="1713"/>
      <c r="O538" s="1713"/>
      <c r="P538" s="1713"/>
      <c r="Q538" s="1713"/>
      <c r="R538" s="1713"/>
      <c r="S538" s="1713"/>
      <c r="T538" s="1713"/>
      <c r="U538" s="1713"/>
      <c r="V538" s="1713"/>
      <c r="W538" s="1713"/>
      <c r="X538" s="1713"/>
      <c r="Y538" s="1713"/>
      <c r="Z538" s="1713"/>
    </row>
    <row r="539" spans="1:26" ht="14.5">
      <c r="A539" s="1713"/>
      <c r="B539" s="1714"/>
      <c r="C539" s="1713"/>
      <c r="D539" s="1714"/>
      <c r="E539" s="1713"/>
      <c r="F539" s="1713"/>
      <c r="G539" s="1713"/>
      <c r="H539" s="1713"/>
      <c r="I539" s="1713"/>
      <c r="J539" s="1713"/>
      <c r="K539" s="1713"/>
      <c r="L539" s="1713"/>
      <c r="M539" s="1713"/>
      <c r="N539" s="1713"/>
      <c r="O539" s="1713"/>
      <c r="P539" s="1713"/>
      <c r="Q539" s="1713"/>
      <c r="R539" s="1713"/>
      <c r="S539" s="1713"/>
      <c r="T539" s="1713"/>
      <c r="U539" s="1713"/>
      <c r="V539" s="1713"/>
      <c r="W539" s="1713"/>
      <c r="X539" s="1713"/>
      <c r="Y539" s="1713"/>
      <c r="Z539" s="1713"/>
    </row>
    <row r="540" spans="1:26" ht="14.5">
      <c r="A540" s="1713"/>
      <c r="B540" s="1714"/>
      <c r="C540" s="1713"/>
      <c r="D540" s="1714"/>
      <c r="E540" s="1713"/>
      <c r="F540" s="1713"/>
      <c r="G540" s="1713"/>
      <c r="H540" s="1713"/>
      <c r="I540" s="1713"/>
      <c r="J540" s="1713"/>
      <c r="K540" s="1713"/>
      <c r="L540" s="1713"/>
      <c r="M540" s="1713"/>
      <c r="N540" s="1713"/>
      <c r="O540" s="1713"/>
      <c r="P540" s="1713"/>
      <c r="Q540" s="1713"/>
      <c r="R540" s="1713"/>
      <c r="S540" s="1713"/>
      <c r="T540" s="1713"/>
      <c r="U540" s="1713"/>
      <c r="V540" s="1713"/>
      <c r="W540" s="1713"/>
      <c r="X540" s="1713"/>
      <c r="Y540" s="1713"/>
      <c r="Z540" s="1713"/>
    </row>
    <row r="541" spans="1:26" ht="14.5">
      <c r="A541" s="1713"/>
      <c r="B541" s="1714"/>
      <c r="C541" s="1713"/>
      <c r="D541" s="1714"/>
      <c r="E541" s="1713"/>
      <c r="F541" s="1713"/>
      <c r="G541" s="1713"/>
      <c r="H541" s="1713"/>
      <c r="I541" s="1713"/>
      <c r="J541" s="1713"/>
      <c r="K541" s="1713"/>
      <c r="L541" s="1713"/>
      <c r="M541" s="1713"/>
      <c r="N541" s="1713"/>
      <c r="O541" s="1713"/>
      <c r="P541" s="1713"/>
      <c r="Q541" s="1713"/>
      <c r="R541" s="1713"/>
      <c r="S541" s="1713"/>
      <c r="T541" s="1713"/>
      <c r="U541" s="1713"/>
      <c r="V541" s="1713"/>
      <c r="W541" s="1713"/>
      <c r="X541" s="1713"/>
      <c r="Y541" s="1713"/>
      <c r="Z541" s="1713"/>
    </row>
    <row r="542" spans="1:26" ht="14.5">
      <c r="A542" s="1713"/>
      <c r="B542" s="1714"/>
      <c r="C542" s="1713"/>
      <c r="D542" s="1714"/>
      <c r="E542" s="1713"/>
      <c r="F542" s="1713"/>
      <c r="G542" s="1713"/>
      <c r="H542" s="1713"/>
      <c r="I542" s="1713"/>
      <c r="J542" s="1713"/>
      <c r="K542" s="1713"/>
      <c r="L542" s="1713"/>
      <c r="M542" s="1713"/>
      <c r="N542" s="1713"/>
      <c r="O542" s="1713"/>
      <c r="P542" s="1713"/>
      <c r="Q542" s="1713"/>
      <c r="R542" s="1713"/>
      <c r="S542" s="1713"/>
      <c r="T542" s="1713"/>
      <c r="U542" s="1713"/>
      <c r="V542" s="1713"/>
      <c r="W542" s="1713"/>
      <c r="X542" s="1713"/>
      <c r="Y542" s="1713"/>
      <c r="Z542" s="1713"/>
    </row>
    <row r="543" spans="1:26" ht="14.5">
      <c r="A543" s="1713"/>
      <c r="B543" s="1714"/>
      <c r="C543" s="1713"/>
      <c r="D543" s="1714"/>
      <c r="E543" s="1713"/>
      <c r="F543" s="1713"/>
      <c r="G543" s="1713"/>
      <c r="H543" s="1713"/>
      <c r="I543" s="1713"/>
      <c r="J543" s="1713"/>
      <c r="K543" s="1713"/>
      <c r="L543" s="1713"/>
      <c r="M543" s="1713"/>
      <c r="N543" s="1713"/>
      <c r="O543" s="1713"/>
      <c r="P543" s="1713"/>
      <c r="Q543" s="1713"/>
      <c r="R543" s="1713"/>
      <c r="S543" s="1713"/>
      <c r="T543" s="1713"/>
      <c r="U543" s="1713"/>
      <c r="V543" s="1713"/>
      <c r="W543" s="1713"/>
      <c r="X543" s="1713"/>
      <c r="Y543" s="1713"/>
      <c r="Z543" s="1713"/>
    </row>
    <row r="544" spans="1:26" ht="14.5">
      <c r="A544" s="1713"/>
      <c r="B544" s="1714"/>
      <c r="C544" s="1713"/>
      <c r="D544" s="1714"/>
      <c r="E544" s="1713"/>
      <c r="F544" s="1713"/>
      <c r="G544" s="1713"/>
      <c r="H544" s="1713"/>
      <c r="I544" s="1713"/>
      <c r="J544" s="1713"/>
      <c r="K544" s="1713"/>
      <c r="L544" s="1713"/>
      <c r="M544" s="1713"/>
      <c r="N544" s="1713"/>
      <c r="O544" s="1713"/>
      <c r="P544" s="1713"/>
      <c r="Q544" s="1713"/>
      <c r="R544" s="1713"/>
      <c r="S544" s="1713"/>
      <c r="T544" s="1713"/>
      <c r="U544" s="1713"/>
      <c r="V544" s="1713"/>
      <c r="W544" s="1713"/>
      <c r="X544" s="1713"/>
      <c r="Y544" s="1713"/>
      <c r="Z544" s="1713"/>
    </row>
    <row r="545" spans="1:26" ht="14.5">
      <c r="A545" s="1713"/>
      <c r="B545" s="1714"/>
      <c r="C545" s="1713"/>
      <c r="D545" s="1714"/>
      <c r="E545" s="1713"/>
      <c r="F545" s="1713"/>
      <c r="G545" s="1713"/>
      <c r="H545" s="1713"/>
      <c r="I545" s="1713"/>
      <c r="J545" s="1713"/>
      <c r="K545" s="1713"/>
      <c r="L545" s="1713"/>
      <c r="M545" s="1713"/>
      <c r="N545" s="1713"/>
      <c r="O545" s="1713"/>
      <c r="P545" s="1713"/>
      <c r="Q545" s="1713"/>
      <c r="R545" s="1713"/>
      <c r="S545" s="1713"/>
      <c r="T545" s="1713"/>
      <c r="U545" s="1713"/>
      <c r="V545" s="1713"/>
      <c r="W545" s="1713"/>
      <c r="X545" s="1713"/>
      <c r="Y545" s="1713"/>
      <c r="Z545" s="1713"/>
    </row>
    <row r="546" spans="1:26" ht="14.5">
      <c r="A546" s="1713"/>
      <c r="B546" s="1714"/>
      <c r="C546" s="1713"/>
      <c r="D546" s="1714"/>
      <c r="E546" s="1713"/>
      <c r="F546" s="1713"/>
      <c r="G546" s="1713"/>
      <c r="H546" s="1713"/>
      <c r="I546" s="1713"/>
      <c r="J546" s="1713"/>
      <c r="K546" s="1713"/>
      <c r="L546" s="1713"/>
      <c r="M546" s="1713"/>
      <c r="N546" s="1713"/>
      <c r="O546" s="1713"/>
      <c r="P546" s="1713"/>
      <c r="Q546" s="1713"/>
      <c r="R546" s="1713"/>
      <c r="S546" s="1713"/>
      <c r="T546" s="1713"/>
      <c r="U546" s="1713"/>
      <c r="V546" s="1713"/>
      <c r="W546" s="1713"/>
      <c r="X546" s="1713"/>
      <c r="Y546" s="1713"/>
      <c r="Z546" s="1713"/>
    </row>
    <row r="547" spans="1:26" ht="14.5">
      <c r="A547" s="1713"/>
      <c r="B547" s="1714"/>
      <c r="C547" s="1713"/>
      <c r="D547" s="1714"/>
      <c r="E547" s="1713"/>
      <c r="F547" s="1713"/>
      <c r="G547" s="1713"/>
      <c r="H547" s="1713"/>
      <c r="I547" s="1713"/>
      <c r="J547" s="1713"/>
      <c r="K547" s="1713"/>
      <c r="L547" s="1713"/>
      <c r="M547" s="1713"/>
      <c r="N547" s="1713"/>
      <c r="O547" s="1713"/>
      <c r="P547" s="1713"/>
      <c r="Q547" s="1713"/>
      <c r="R547" s="1713"/>
      <c r="S547" s="1713"/>
      <c r="T547" s="1713"/>
      <c r="U547" s="1713"/>
      <c r="V547" s="1713"/>
      <c r="W547" s="1713"/>
      <c r="X547" s="1713"/>
      <c r="Y547" s="1713"/>
      <c r="Z547" s="1713"/>
    </row>
    <row r="548" spans="1:26" ht="14.5">
      <c r="A548" s="1713"/>
      <c r="B548" s="1714"/>
      <c r="C548" s="1713"/>
      <c r="D548" s="1714"/>
      <c r="E548" s="1713"/>
      <c r="F548" s="1713"/>
      <c r="G548" s="1713"/>
      <c r="H548" s="1713"/>
      <c r="I548" s="1713"/>
      <c r="J548" s="1713"/>
      <c r="K548" s="1713"/>
      <c r="L548" s="1713"/>
      <c r="M548" s="1713"/>
      <c r="N548" s="1713"/>
      <c r="O548" s="1713"/>
      <c r="P548" s="1713"/>
      <c r="Q548" s="1713"/>
      <c r="R548" s="1713"/>
      <c r="S548" s="1713"/>
      <c r="T548" s="1713"/>
      <c r="U548" s="1713"/>
      <c r="V548" s="1713"/>
      <c r="W548" s="1713"/>
      <c r="X548" s="1713"/>
      <c r="Y548" s="1713"/>
      <c r="Z548" s="1713"/>
    </row>
    <row r="549" spans="1:26" ht="14.5">
      <c r="A549" s="1713"/>
      <c r="B549" s="1714"/>
      <c r="C549" s="1713"/>
      <c r="D549" s="1714"/>
      <c r="E549" s="1713"/>
      <c r="F549" s="1713"/>
      <c r="G549" s="1713"/>
      <c r="H549" s="1713"/>
      <c r="I549" s="1713"/>
      <c r="J549" s="1713"/>
      <c r="K549" s="1713"/>
      <c r="L549" s="1713"/>
      <c r="M549" s="1713"/>
      <c r="N549" s="1713"/>
      <c r="O549" s="1713"/>
      <c r="P549" s="1713"/>
      <c r="Q549" s="1713"/>
      <c r="R549" s="1713"/>
      <c r="S549" s="1713"/>
      <c r="T549" s="1713"/>
      <c r="U549" s="1713"/>
      <c r="V549" s="1713"/>
      <c r="W549" s="1713"/>
      <c r="X549" s="1713"/>
      <c r="Y549" s="1713"/>
      <c r="Z549" s="1713"/>
    </row>
    <row r="550" spans="1:26" ht="14.5">
      <c r="A550" s="1713"/>
      <c r="B550" s="1714"/>
      <c r="C550" s="1713"/>
      <c r="D550" s="1714"/>
      <c r="E550" s="1713"/>
      <c r="F550" s="1713"/>
      <c r="G550" s="1713"/>
      <c r="H550" s="1713"/>
      <c r="I550" s="1713"/>
      <c r="J550" s="1713"/>
      <c r="K550" s="1713"/>
      <c r="L550" s="1713"/>
      <c r="M550" s="1713"/>
      <c r="N550" s="1713"/>
      <c r="O550" s="1713"/>
      <c r="P550" s="1713"/>
      <c r="Q550" s="1713"/>
      <c r="R550" s="1713"/>
      <c r="S550" s="1713"/>
      <c r="T550" s="1713"/>
      <c r="U550" s="1713"/>
      <c r="V550" s="1713"/>
      <c r="W550" s="1713"/>
      <c r="X550" s="1713"/>
      <c r="Y550" s="1713"/>
      <c r="Z550" s="1713"/>
    </row>
    <row r="551" spans="1:26" ht="14.5">
      <c r="A551" s="1713"/>
      <c r="B551" s="1714"/>
      <c r="C551" s="1713"/>
      <c r="D551" s="1714"/>
      <c r="E551" s="1713"/>
      <c r="F551" s="1713"/>
      <c r="G551" s="1713"/>
      <c r="H551" s="1713"/>
      <c r="I551" s="1713"/>
      <c r="J551" s="1713"/>
      <c r="K551" s="1713"/>
      <c r="L551" s="1713"/>
      <c r="M551" s="1713"/>
      <c r="N551" s="1713"/>
      <c r="O551" s="1713"/>
      <c r="P551" s="1713"/>
      <c r="Q551" s="1713"/>
      <c r="R551" s="1713"/>
      <c r="S551" s="1713"/>
      <c r="T551" s="1713"/>
      <c r="U551" s="1713"/>
      <c r="V551" s="1713"/>
      <c r="W551" s="1713"/>
      <c r="X551" s="1713"/>
      <c r="Y551" s="1713"/>
      <c r="Z551" s="1713"/>
    </row>
    <row r="552" spans="1:26" ht="14.5">
      <c r="A552" s="1713"/>
      <c r="B552" s="1714"/>
      <c r="C552" s="1713"/>
      <c r="D552" s="1714"/>
      <c r="E552" s="1713"/>
      <c r="F552" s="1713"/>
      <c r="G552" s="1713"/>
      <c r="H552" s="1713"/>
      <c r="I552" s="1713"/>
      <c r="J552" s="1713"/>
      <c r="K552" s="1713"/>
      <c r="L552" s="1713"/>
      <c r="M552" s="1713"/>
      <c r="N552" s="1713"/>
      <c r="O552" s="1713"/>
      <c r="P552" s="1713"/>
      <c r="Q552" s="1713"/>
      <c r="R552" s="1713"/>
      <c r="S552" s="1713"/>
      <c r="T552" s="1713"/>
      <c r="U552" s="1713"/>
      <c r="V552" s="1713"/>
      <c r="W552" s="1713"/>
      <c r="X552" s="1713"/>
      <c r="Y552" s="1713"/>
      <c r="Z552" s="1713"/>
    </row>
    <row r="553" spans="1:26" ht="14.5">
      <c r="A553" s="1713"/>
      <c r="B553" s="1714"/>
      <c r="C553" s="1713"/>
      <c r="D553" s="1714"/>
      <c r="E553" s="1713"/>
      <c r="F553" s="1713"/>
      <c r="G553" s="1713"/>
      <c r="H553" s="1713"/>
      <c r="I553" s="1713"/>
      <c r="J553" s="1713"/>
      <c r="K553" s="1713"/>
      <c r="L553" s="1713"/>
      <c r="M553" s="1713"/>
      <c r="N553" s="1713"/>
      <c r="O553" s="1713"/>
      <c r="P553" s="1713"/>
      <c r="Q553" s="1713"/>
      <c r="R553" s="1713"/>
      <c r="S553" s="1713"/>
      <c r="T553" s="1713"/>
      <c r="U553" s="1713"/>
      <c r="V553" s="1713"/>
      <c r="W553" s="1713"/>
      <c r="X553" s="1713"/>
      <c r="Y553" s="1713"/>
      <c r="Z553" s="1713"/>
    </row>
    <row r="554" spans="1:26" ht="14.5">
      <c r="A554" s="1713"/>
      <c r="B554" s="1714"/>
      <c r="C554" s="1713"/>
      <c r="D554" s="1714"/>
      <c r="E554" s="1713"/>
      <c r="F554" s="1713"/>
      <c r="G554" s="1713"/>
      <c r="H554" s="1713"/>
      <c r="I554" s="1713"/>
      <c r="J554" s="1713"/>
      <c r="K554" s="1713"/>
      <c r="L554" s="1713"/>
      <c r="M554" s="1713"/>
      <c r="N554" s="1713"/>
      <c r="O554" s="1713"/>
      <c r="P554" s="1713"/>
      <c r="Q554" s="1713"/>
      <c r="R554" s="1713"/>
      <c r="S554" s="1713"/>
      <c r="T554" s="1713"/>
      <c r="U554" s="1713"/>
      <c r="V554" s="1713"/>
      <c r="W554" s="1713"/>
      <c r="X554" s="1713"/>
      <c r="Y554" s="1713"/>
      <c r="Z554" s="1713"/>
    </row>
    <row r="555" spans="1:26" ht="14.5">
      <c r="A555" s="1713"/>
      <c r="B555" s="1714"/>
      <c r="C555" s="1713"/>
      <c r="D555" s="1714"/>
      <c r="E555" s="1713"/>
      <c r="F555" s="1713"/>
      <c r="G555" s="1713"/>
      <c r="H555" s="1713"/>
      <c r="I555" s="1713"/>
      <c r="J555" s="1713"/>
      <c r="K555" s="1713"/>
      <c r="L555" s="1713"/>
      <c r="M555" s="1713"/>
      <c r="N555" s="1713"/>
      <c r="O555" s="1713"/>
      <c r="P555" s="1713"/>
      <c r="Q555" s="1713"/>
      <c r="R555" s="1713"/>
      <c r="S555" s="1713"/>
      <c r="T555" s="1713"/>
      <c r="U555" s="1713"/>
      <c r="V555" s="1713"/>
      <c r="W555" s="1713"/>
      <c r="X555" s="1713"/>
      <c r="Y555" s="1713"/>
      <c r="Z555" s="1713"/>
    </row>
    <row r="556" spans="1:26" ht="14.5">
      <c r="A556" s="1713"/>
      <c r="B556" s="1714"/>
      <c r="C556" s="1713"/>
      <c r="D556" s="1714"/>
      <c r="E556" s="1713"/>
      <c r="F556" s="1713"/>
      <c r="G556" s="1713"/>
      <c r="H556" s="1713"/>
      <c r="I556" s="1713"/>
      <c r="J556" s="1713"/>
      <c r="K556" s="1713"/>
      <c r="L556" s="1713"/>
      <c r="M556" s="1713"/>
      <c r="N556" s="1713"/>
      <c r="O556" s="1713"/>
      <c r="P556" s="1713"/>
      <c r="Q556" s="1713"/>
      <c r="R556" s="1713"/>
      <c r="S556" s="1713"/>
      <c r="T556" s="1713"/>
      <c r="U556" s="1713"/>
      <c r="V556" s="1713"/>
      <c r="W556" s="1713"/>
      <c r="X556" s="1713"/>
      <c r="Y556" s="1713"/>
      <c r="Z556" s="1713"/>
    </row>
    <row r="557" spans="1:26" ht="14.5">
      <c r="A557" s="1713"/>
      <c r="B557" s="1714"/>
      <c r="C557" s="1713"/>
      <c r="D557" s="1714"/>
      <c r="E557" s="1713"/>
      <c r="F557" s="1713"/>
      <c r="G557" s="1713"/>
      <c r="H557" s="1713"/>
      <c r="I557" s="1713"/>
      <c r="J557" s="1713"/>
      <c r="K557" s="1713"/>
      <c r="L557" s="1713"/>
      <c r="M557" s="1713"/>
      <c r="N557" s="1713"/>
      <c r="O557" s="1713"/>
      <c r="P557" s="1713"/>
      <c r="Q557" s="1713"/>
      <c r="R557" s="1713"/>
      <c r="S557" s="1713"/>
      <c r="T557" s="1713"/>
      <c r="U557" s="1713"/>
      <c r="V557" s="1713"/>
      <c r="W557" s="1713"/>
      <c r="X557" s="1713"/>
      <c r="Y557" s="1713"/>
      <c r="Z557" s="1713"/>
    </row>
    <row r="558" spans="1:26" ht="14.5">
      <c r="A558" s="1713"/>
      <c r="B558" s="1714"/>
      <c r="C558" s="1713"/>
      <c r="D558" s="1714"/>
      <c r="E558" s="1713"/>
      <c r="F558" s="1713"/>
      <c r="G558" s="1713"/>
      <c r="H558" s="1713"/>
      <c r="I558" s="1713"/>
      <c r="J558" s="1713"/>
      <c r="K558" s="1713"/>
      <c r="L558" s="1713"/>
      <c r="M558" s="1713"/>
      <c r="N558" s="1713"/>
      <c r="O558" s="1713"/>
      <c r="P558" s="1713"/>
      <c r="Q558" s="1713"/>
      <c r="R558" s="1713"/>
      <c r="S558" s="1713"/>
      <c r="T558" s="1713"/>
      <c r="U558" s="1713"/>
      <c r="V558" s="1713"/>
      <c r="W558" s="1713"/>
      <c r="X558" s="1713"/>
      <c r="Y558" s="1713"/>
      <c r="Z558" s="1713"/>
    </row>
    <row r="559" spans="1:26" ht="14.5">
      <c r="A559" s="1713"/>
      <c r="B559" s="1714"/>
      <c r="C559" s="1713"/>
      <c r="D559" s="1714"/>
      <c r="E559" s="1713"/>
      <c r="F559" s="1713"/>
      <c r="G559" s="1713"/>
      <c r="H559" s="1713"/>
      <c r="I559" s="1713"/>
      <c r="J559" s="1713"/>
      <c r="K559" s="1713"/>
      <c r="L559" s="1713"/>
      <c r="M559" s="1713"/>
      <c r="N559" s="1713"/>
      <c r="O559" s="1713"/>
      <c r="P559" s="1713"/>
      <c r="Q559" s="1713"/>
      <c r="R559" s="1713"/>
      <c r="S559" s="1713"/>
      <c r="T559" s="1713"/>
      <c r="U559" s="1713"/>
      <c r="V559" s="1713"/>
      <c r="W559" s="1713"/>
      <c r="X559" s="1713"/>
      <c r="Y559" s="1713"/>
      <c r="Z559" s="1713"/>
    </row>
    <row r="560" spans="1:26" ht="14.5">
      <c r="A560" s="1713"/>
      <c r="B560" s="1714"/>
      <c r="C560" s="1713"/>
      <c r="D560" s="1714"/>
      <c r="E560" s="1713"/>
      <c r="F560" s="1713"/>
      <c r="G560" s="1713"/>
      <c r="H560" s="1713"/>
      <c r="I560" s="1713"/>
      <c r="J560" s="1713"/>
      <c r="K560" s="1713"/>
      <c r="L560" s="1713"/>
      <c r="M560" s="1713"/>
      <c r="N560" s="1713"/>
      <c r="O560" s="1713"/>
      <c r="P560" s="1713"/>
      <c r="Q560" s="1713"/>
      <c r="R560" s="1713"/>
      <c r="S560" s="1713"/>
      <c r="T560" s="1713"/>
      <c r="U560" s="1713"/>
      <c r="V560" s="1713"/>
      <c r="W560" s="1713"/>
      <c r="X560" s="1713"/>
      <c r="Y560" s="1713"/>
      <c r="Z560" s="1713"/>
    </row>
    <row r="561" spans="1:26" ht="14.5">
      <c r="A561" s="1713"/>
      <c r="B561" s="1714"/>
      <c r="C561" s="1713"/>
      <c r="D561" s="1714"/>
      <c r="E561" s="1713"/>
      <c r="F561" s="1713"/>
      <c r="G561" s="1713"/>
      <c r="H561" s="1713"/>
      <c r="I561" s="1713"/>
      <c r="J561" s="1713"/>
      <c r="K561" s="1713"/>
      <c r="L561" s="1713"/>
      <c r="M561" s="1713"/>
      <c r="N561" s="1713"/>
      <c r="O561" s="1713"/>
      <c r="P561" s="1713"/>
      <c r="Q561" s="1713"/>
      <c r="R561" s="1713"/>
      <c r="S561" s="1713"/>
      <c r="T561" s="1713"/>
      <c r="U561" s="1713"/>
      <c r="V561" s="1713"/>
      <c r="W561" s="1713"/>
      <c r="X561" s="1713"/>
      <c r="Y561" s="1713"/>
      <c r="Z561" s="1713"/>
    </row>
    <row r="562" spans="1:26" ht="14.5">
      <c r="A562" s="1713"/>
      <c r="B562" s="1714"/>
      <c r="C562" s="1713"/>
      <c r="D562" s="1714"/>
      <c r="E562" s="1713"/>
      <c r="F562" s="1713"/>
      <c r="G562" s="1713"/>
      <c r="H562" s="1713"/>
      <c r="I562" s="1713"/>
      <c r="J562" s="1713"/>
      <c r="K562" s="1713"/>
      <c r="L562" s="1713"/>
      <c r="M562" s="1713"/>
      <c r="N562" s="1713"/>
      <c r="O562" s="1713"/>
      <c r="P562" s="1713"/>
      <c r="Q562" s="1713"/>
      <c r="R562" s="1713"/>
      <c r="S562" s="1713"/>
      <c r="T562" s="1713"/>
      <c r="U562" s="1713"/>
      <c r="V562" s="1713"/>
      <c r="W562" s="1713"/>
      <c r="X562" s="1713"/>
      <c r="Y562" s="1713"/>
      <c r="Z562" s="1713"/>
    </row>
    <row r="563" spans="1:26" ht="14.5">
      <c r="A563" s="1713"/>
      <c r="B563" s="1714"/>
      <c r="C563" s="1713"/>
      <c r="D563" s="1714"/>
      <c r="E563" s="1713"/>
      <c r="F563" s="1713"/>
      <c r="G563" s="1713"/>
      <c r="H563" s="1713"/>
      <c r="I563" s="1713"/>
      <c r="J563" s="1713"/>
      <c r="K563" s="1713"/>
      <c r="L563" s="1713"/>
      <c r="M563" s="1713"/>
      <c r="N563" s="1713"/>
      <c r="O563" s="1713"/>
      <c r="P563" s="1713"/>
      <c r="Q563" s="1713"/>
      <c r="R563" s="1713"/>
      <c r="S563" s="1713"/>
      <c r="T563" s="1713"/>
      <c r="U563" s="1713"/>
      <c r="V563" s="1713"/>
      <c r="W563" s="1713"/>
      <c r="X563" s="1713"/>
      <c r="Y563" s="1713"/>
      <c r="Z563" s="1713"/>
    </row>
    <row r="564" spans="1:26" ht="14.5">
      <c r="A564" s="1713"/>
      <c r="B564" s="1714"/>
      <c r="C564" s="1713"/>
      <c r="D564" s="1714"/>
      <c r="E564" s="1713"/>
      <c r="F564" s="1713"/>
      <c r="G564" s="1713"/>
      <c r="H564" s="1713"/>
      <c r="I564" s="1713"/>
      <c r="J564" s="1713"/>
      <c r="K564" s="1713"/>
      <c r="L564" s="1713"/>
      <c r="M564" s="1713"/>
      <c r="N564" s="1713"/>
      <c r="O564" s="1713"/>
      <c r="P564" s="1713"/>
      <c r="Q564" s="1713"/>
      <c r="R564" s="1713"/>
      <c r="S564" s="1713"/>
      <c r="T564" s="1713"/>
      <c r="U564" s="1713"/>
      <c r="V564" s="1713"/>
      <c r="W564" s="1713"/>
      <c r="X564" s="1713"/>
      <c r="Y564" s="1713"/>
      <c r="Z564" s="1713"/>
    </row>
    <row r="565" spans="1:26" ht="14.5">
      <c r="A565" s="1713"/>
      <c r="B565" s="1714"/>
      <c r="C565" s="1713"/>
      <c r="D565" s="1714"/>
      <c r="E565" s="1713"/>
      <c r="F565" s="1713"/>
      <c r="G565" s="1713"/>
      <c r="H565" s="1713"/>
      <c r="I565" s="1713"/>
      <c r="J565" s="1713"/>
      <c r="K565" s="1713"/>
      <c r="L565" s="1713"/>
      <c r="M565" s="1713"/>
      <c r="N565" s="1713"/>
      <c r="O565" s="1713"/>
      <c r="P565" s="1713"/>
      <c r="Q565" s="1713"/>
      <c r="R565" s="1713"/>
      <c r="S565" s="1713"/>
      <c r="T565" s="1713"/>
      <c r="U565" s="1713"/>
      <c r="V565" s="1713"/>
      <c r="W565" s="1713"/>
      <c r="X565" s="1713"/>
      <c r="Y565" s="1713"/>
      <c r="Z565" s="1713"/>
    </row>
    <row r="566" spans="1:26" ht="14.5">
      <c r="A566" s="1713"/>
      <c r="B566" s="1714"/>
      <c r="C566" s="1713"/>
      <c r="D566" s="1714"/>
      <c r="E566" s="1713"/>
      <c r="F566" s="1713"/>
      <c r="G566" s="1713"/>
      <c r="H566" s="1713"/>
      <c r="I566" s="1713"/>
      <c r="J566" s="1713"/>
      <c r="K566" s="1713"/>
      <c r="L566" s="1713"/>
      <c r="M566" s="1713"/>
      <c r="N566" s="1713"/>
      <c r="O566" s="1713"/>
      <c r="P566" s="1713"/>
      <c r="Q566" s="1713"/>
      <c r="R566" s="1713"/>
      <c r="S566" s="1713"/>
      <c r="T566" s="1713"/>
      <c r="U566" s="1713"/>
      <c r="V566" s="1713"/>
      <c r="W566" s="1713"/>
      <c r="X566" s="1713"/>
      <c r="Y566" s="1713"/>
      <c r="Z566" s="1713"/>
    </row>
    <row r="567" spans="1:26" ht="14.5">
      <c r="A567" s="1713"/>
      <c r="B567" s="1714"/>
      <c r="C567" s="1713"/>
      <c r="D567" s="1714"/>
      <c r="E567" s="1713"/>
      <c r="F567" s="1713"/>
      <c r="G567" s="1713"/>
      <c r="H567" s="1713"/>
      <c r="I567" s="1713"/>
      <c r="J567" s="1713"/>
      <c r="K567" s="1713"/>
      <c r="L567" s="1713"/>
      <c r="M567" s="1713"/>
      <c r="N567" s="1713"/>
      <c r="O567" s="1713"/>
      <c r="P567" s="1713"/>
      <c r="Q567" s="1713"/>
      <c r="R567" s="1713"/>
      <c r="S567" s="1713"/>
      <c r="T567" s="1713"/>
      <c r="U567" s="1713"/>
      <c r="V567" s="1713"/>
      <c r="W567" s="1713"/>
      <c r="X567" s="1713"/>
      <c r="Y567" s="1713"/>
      <c r="Z567" s="1713"/>
    </row>
    <row r="568" spans="1:26" ht="14.5">
      <c r="A568" s="1713"/>
      <c r="B568" s="1714"/>
      <c r="C568" s="1713"/>
      <c r="D568" s="1714"/>
      <c r="E568" s="1713"/>
      <c r="F568" s="1713"/>
      <c r="G568" s="1713"/>
      <c r="H568" s="1713"/>
      <c r="I568" s="1713"/>
      <c r="J568" s="1713"/>
      <c r="K568" s="1713"/>
      <c r="L568" s="1713"/>
      <c r="M568" s="1713"/>
      <c r="N568" s="1713"/>
      <c r="O568" s="1713"/>
      <c r="P568" s="1713"/>
      <c r="Q568" s="1713"/>
      <c r="R568" s="1713"/>
      <c r="S568" s="1713"/>
      <c r="T568" s="1713"/>
      <c r="U568" s="1713"/>
      <c r="V568" s="1713"/>
      <c r="W568" s="1713"/>
      <c r="X568" s="1713"/>
      <c r="Y568" s="1713"/>
      <c r="Z568" s="1713"/>
    </row>
    <row r="569" spans="1:26" ht="14.5">
      <c r="A569" s="1713"/>
      <c r="B569" s="1714"/>
      <c r="C569" s="1713"/>
      <c r="D569" s="1714"/>
      <c r="E569" s="1713"/>
      <c r="F569" s="1713"/>
      <c r="G569" s="1713"/>
      <c r="H569" s="1713"/>
      <c r="I569" s="1713"/>
      <c r="J569" s="1713"/>
      <c r="K569" s="1713"/>
      <c r="L569" s="1713"/>
      <c r="M569" s="1713"/>
      <c r="N569" s="1713"/>
      <c r="O569" s="1713"/>
      <c r="P569" s="1713"/>
      <c r="Q569" s="1713"/>
      <c r="R569" s="1713"/>
      <c r="S569" s="1713"/>
      <c r="T569" s="1713"/>
      <c r="U569" s="1713"/>
      <c r="V569" s="1713"/>
      <c r="W569" s="1713"/>
      <c r="X569" s="1713"/>
      <c r="Y569" s="1713"/>
      <c r="Z569" s="1713"/>
    </row>
    <row r="570" spans="1:26" ht="14.5">
      <c r="A570" s="1713"/>
      <c r="B570" s="1714"/>
      <c r="C570" s="1713"/>
      <c r="D570" s="1714"/>
      <c r="E570" s="1713"/>
      <c r="F570" s="1713"/>
      <c r="G570" s="1713"/>
      <c r="H570" s="1713"/>
      <c r="I570" s="1713"/>
      <c r="J570" s="1713"/>
      <c r="K570" s="1713"/>
      <c r="L570" s="1713"/>
      <c r="M570" s="1713"/>
      <c r="N570" s="1713"/>
      <c r="O570" s="1713"/>
      <c r="P570" s="1713"/>
      <c r="Q570" s="1713"/>
      <c r="R570" s="1713"/>
      <c r="S570" s="1713"/>
      <c r="T570" s="1713"/>
      <c r="U570" s="1713"/>
      <c r="V570" s="1713"/>
      <c r="W570" s="1713"/>
      <c r="X570" s="1713"/>
      <c r="Y570" s="1713"/>
      <c r="Z570" s="1713"/>
    </row>
    <row r="571" spans="1:26" ht="14.5">
      <c r="A571" s="1713"/>
      <c r="B571" s="1714"/>
      <c r="C571" s="1713"/>
      <c r="D571" s="1714"/>
      <c r="E571" s="1713"/>
      <c r="F571" s="1713"/>
      <c r="G571" s="1713"/>
      <c r="H571" s="1713"/>
      <c r="I571" s="1713"/>
      <c r="J571" s="1713"/>
      <c r="K571" s="1713"/>
      <c r="L571" s="1713"/>
      <c r="M571" s="1713"/>
      <c r="N571" s="1713"/>
      <c r="O571" s="1713"/>
      <c r="P571" s="1713"/>
      <c r="Q571" s="1713"/>
      <c r="R571" s="1713"/>
      <c r="S571" s="1713"/>
      <c r="T571" s="1713"/>
      <c r="U571" s="1713"/>
      <c r="V571" s="1713"/>
      <c r="W571" s="1713"/>
      <c r="X571" s="1713"/>
      <c r="Y571" s="1713"/>
      <c r="Z571" s="1713"/>
    </row>
    <row r="572" spans="1:26" ht="14.5">
      <c r="A572" s="1713"/>
      <c r="B572" s="1714"/>
      <c r="C572" s="1713"/>
      <c r="D572" s="1714"/>
      <c r="E572" s="1713"/>
      <c r="F572" s="1713"/>
      <c r="G572" s="1713"/>
      <c r="H572" s="1713"/>
      <c r="I572" s="1713"/>
      <c r="J572" s="1713"/>
      <c r="K572" s="1713"/>
      <c r="L572" s="1713"/>
      <c r="M572" s="1713"/>
      <c r="N572" s="1713"/>
      <c r="O572" s="1713"/>
      <c r="P572" s="1713"/>
      <c r="Q572" s="1713"/>
      <c r="R572" s="1713"/>
      <c r="S572" s="1713"/>
      <c r="T572" s="1713"/>
      <c r="U572" s="1713"/>
      <c r="V572" s="1713"/>
      <c r="W572" s="1713"/>
      <c r="X572" s="1713"/>
      <c r="Y572" s="1713"/>
      <c r="Z572" s="1713"/>
    </row>
    <row r="573" spans="1:26" ht="14.5">
      <c r="A573" s="1713"/>
      <c r="B573" s="1714"/>
      <c r="C573" s="1713"/>
      <c r="D573" s="1714"/>
      <c r="E573" s="1713"/>
      <c r="F573" s="1713"/>
      <c r="G573" s="1713"/>
      <c r="H573" s="1713"/>
      <c r="I573" s="1713"/>
      <c r="J573" s="1713"/>
      <c r="K573" s="1713"/>
      <c r="L573" s="1713"/>
      <c r="M573" s="1713"/>
      <c r="N573" s="1713"/>
      <c r="O573" s="1713"/>
      <c r="P573" s="1713"/>
      <c r="Q573" s="1713"/>
      <c r="R573" s="1713"/>
      <c r="S573" s="1713"/>
      <c r="T573" s="1713"/>
      <c r="U573" s="1713"/>
      <c r="V573" s="1713"/>
      <c r="W573" s="1713"/>
      <c r="X573" s="1713"/>
      <c r="Y573" s="1713"/>
      <c r="Z573" s="1713"/>
    </row>
    <row r="574" spans="1:26" ht="14.5">
      <c r="A574" s="1713"/>
      <c r="B574" s="1714"/>
      <c r="C574" s="1713"/>
      <c r="D574" s="1714"/>
      <c r="E574" s="1713"/>
      <c r="F574" s="1713"/>
      <c r="G574" s="1713"/>
      <c r="H574" s="1713"/>
      <c r="I574" s="1713"/>
      <c r="J574" s="1713"/>
      <c r="K574" s="1713"/>
      <c r="L574" s="1713"/>
      <c r="M574" s="1713"/>
      <c r="N574" s="1713"/>
      <c r="O574" s="1713"/>
      <c r="P574" s="1713"/>
      <c r="Q574" s="1713"/>
      <c r="R574" s="1713"/>
      <c r="S574" s="1713"/>
      <c r="T574" s="1713"/>
      <c r="U574" s="1713"/>
      <c r="V574" s="1713"/>
      <c r="W574" s="1713"/>
      <c r="X574" s="1713"/>
      <c r="Y574" s="1713"/>
      <c r="Z574" s="1713"/>
    </row>
    <row r="575" spans="1:26" ht="14.5">
      <c r="A575" s="1713"/>
      <c r="B575" s="1714"/>
      <c r="C575" s="1713"/>
      <c r="D575" s="1714"/>
      <c r="E575" s="1713"/>
      <c r="F575" s="1713"/>
      <c r="G575" s="1713"/>
      <c r="H575" s="1713"/>
      <c r="I575" s="1713"/>
      <c r="J575" s="1713"/>
      <c r="K575" s="1713"/>
      <c r="L575" s="1713"/>
      <c r="M575" s="1713"/>
      <c r="N575" s="1713"/>
      <c r="O575" s="1713"/>
      <c r="P575" s="1713"/>
      <c r="Q575" s="1713"/>
      <c r="R575" s="1713"/>
      <c r="S575" s="1713"/>
      <c r="T575" s="1713"/>
      <c r="U575" s="1713"/>
      <c r="V575" s="1713"/>
      <c r="W575" s="1713"/>
      <c r="X575" s="1713"/>
      <c r="Y575" s="1713"/>
      <c r="Z575" s="1713"/>
    </row>
    <row r="576" spans="1:26" ht="14.5">
      <c r="A576" s="1713"/>
      <c r="B576" s="1714"/>
      <c r="C576" s="1713"/>
      <c r="D576" s="1714"/>
      <c r="E576" s="1713"/>
      <c r="F576" s="1713"/>
      <c r="G576" s="1713"/>
      <c r="H576" s="1713"/>
      <c r="I576" s="1713"/>
      <c r="J576" s="1713"/>
      <c r="K576" s="1713"/>
      <c r="L576" s="1713"/>
      <c r="M576" s="1713"/>
      <c r="N576" s="1713"/>
      <c r="O576" s="1713"/>
      <c r="P576" s="1713"/>
      <c r="Q576" s="1713"/>
      <c r="R576" s="1713"/>
      <c r="S576" s="1713"/>
      <c r="T576" s="1713"/>
      <c r="U576" s="1713"/>
      <c r="V576" s="1713"/>
      <c r="W576" s="1713"/>
      <c r="X576" s="1713"/>
      <c r="Y576" s="1713"/>
      <c r="Z576" s="1713"/>
    </row>
    <row r="577" spans="1:26" ht="14.5">
      <c r="A577" s="1713"/>
      <c r="B577" s="1714"/>
      <c r="C577" s="1713"/>
      <c r="D577" s="1714"/>
      <c r="E577" s="1713"/>
      <c r="F577" s="1713"/>
      <c r="G577" s="1713"/>
      <c r="H577" s="1713"/>
      <c r="I577" s="1713"/>
      <c r="J577" s="1713"/>
      <c r="K577" s="1713"/>
      <c r="L577" s="1713"/>
      <c r="M577" s="1713"/>
      <c r="N577" s="1713"/>
      <c r="O577" s="1713"/>
      <c r="P577" s="1713"/>
      <c r="Q577" s="1713"/>
      <c r="R577" s="1713"/>
      <c r="S577" s="1713"/>
      <c r="T577" s="1713"/>
      <c r="U577" s="1713"/>
      <c r="V577" s="1713"/>
      <c r="W577" s="1713"/>
      <c r="X577" s="1713"/>
      <c r="Y577" s="1713"/>
      <c r="Z577" s="1713"/>
    </row>
    <row r="578" spans="1:26" ht="14.5">
      <c r="A578" s="1713"/>
      <c r="B578" s="1714"/>
      <c r="C578" s="1713"/>
      <c r="D578" s="1714"/>
      <c r="E578" s="1713"/>
      <c r="F578" s="1713"/>
      <c r="G578" s="1713"/>
      <c r="H578" s="1713"/>
      <c r="I578" s="1713"/>
      <c r="J578" s="1713"/>
      <c r="K578" s="1713"/>
      <c r="L578" s="1713"/>
      <c r="M578" s="1713"/>
      <c r="N578" s="1713"/>
      <c r="O578" s="1713"/>
      <c r="P578" s="1713"/>
      <c r="Q578" s="1713"/>
      <c r="R578" s="1713"/>
      <c r="S578" s="1713"/>
      <c r="T578" s="1713"/>
      <c r="U578" s="1713"/>
      <c r="V578" s="1713"/>
      <c r="W578" s="1713"/>
      <c r="X578" s="1713"/>
      <c r="Y578" s="1713"/>
      <c r="Z578" s="1713"/>
    </row>
    <row r="579" spans="1:26" ht="14.5">
      <c r="A579" s="1713"/>
      <c r="B579" s="1714"/>
      <c r="C579" s="1713"/>
      <c r="D579" s="1714"/>
      <c r="E579" s="1713"/>
      <c r="F579" s="1713"/>
      <c r="G579" s="1713"/>
      <c r="H579" s="1713"/>
      <c r="I579" s="1713"/>
      <c r="J579" s="1713"/>
      <c r="K579" s="1713"/>
      <c r="L579" s="1713"/>
      <c r="M579" s="1713"/>
      <c r="N579" s="1713"/>
      <c r="O579" s="1713"/>
      <c r="P579" s="1713"/>
      <c r="Q579" s="1713"/>
      <c r="R579" s="1713"/>
      <c r="S579" s="1713"/>
      <c r="T579" s="1713"/>
      <c r="U579" s="1713"/>
      <c r="V579" s="1713"/>
      <c r="W579" s="1713"/>
      <c r="X579" s="1713"/>
      <c r="Y579" s="1713"/>
      <c r="Z579" s="1713"/>
    </row>
    <row r="580" spans="1:26" ht="14.5">
      <c r="A580" s="1713"/>
      <c r="B580" s="1714"/>
      <c r="C580" s="1713"/>
      <c r="D580" s="1714"/>
      <c r="E580" s="1713"/>
      <c r="F580" s="1713"/>
      <c r="G580" s="1713"/>
      <c r="H580" s="1713"/>
      <c r="I580" s="1713"/>
      <c r="J580" s="1713"/>
      <c r="K580" s="1713"/>
      <c r="L580" s="1713"/>
      <c r="M580" s="1713"/>
      <c r="N580" s="1713"/>
      <c r="O580" s="1713"/>
      <c r="P580" s="1713"/>
      <c r="Q580" s="1713"/>
      <c r="R580" s="1713"/>
      <c r="S580" s="1713"/>
      <c r="T580" s="1713"/>
      <c r="U580" s="1713"/>
      <c r="V580" s="1713"/>
      <c r="W580" s="1713"/>
      <c r="X580" s="1713"/>
      <c r="Y580" s="1713"/>
      <c r="Z580" s="1713"/>
    </row>
    <row r="581" spans="1:26" ht="14.5">
      <c r="A581" s="1713"/>
      <c r="B581" s="1714"/>
      <c r="C581" s="1713"/>
      <c r="D581" s="1714"/>
      <c r="E581" s="1713"/>
      <c r="F581" s="1713"/>
      <c r="G581" s="1713"/>
      <c r="H581" s="1713"/>
      <c r="I581" s="1713"/>
      <c r="J581" s="1713"/>
      <c r="K581" s="1713"/>
      <c r="L581" s="1713"/>
      <c r="M581" s="1713"/>
      <c r="N581" s="1713"/>
      <c r="O581" s="1713"/>
      <c r="P581" s="1713"/>
      <c r="Q581" s="1713"/>
      <c r="R581" s="1713"/>
      <c r="S581" s="1713"/>
      <c r="T581" s="1713"/>
      <c r="U581" s="1713"/>
      <c r="V581" s="1713"/>
      <c r="W581" s="1713"/>
      <c r="X581" s="1713"/>
      <c r="Y581" s="1713"/>
      <c r="Z581" s="1713"/>
    </row>
    <row r="582" spans="1:26" ht="14.5">
      <c r="A582" s="1713"/>
      <c r="B582" s="1714"/>
      <c r="C582" s="1713"/>
      <c r="D582" s="1714"/>
      <c r="E582" s="1713"/>
      <c r="F582" s="1713"/>
      <c r="G582" s="1713"/>
      <c r="H582" s="1713"/>
      <c r="I582" s="1713"/>
      <c r="J582" s="1713"/>
      <c r="K582" s="1713"/>
      <c r="L582" s="1713"/>
      <c r="M582" s="1713"/>
      <c r="N582" s="1713"/>
      <c r="O582" s="1713"/>
      <c r="P582" s="1713"/>
      <c r="Q582" s="1713"/>
      <c r="R582" s="1713"/>
      <c r="S582" s="1713"/>
      <c r="T582" s="1713"/>
      <c r="U582" s="1713"/>
      <c r="V582" s="1713"/>
      <c r="W582" s="1713"/>
      <c r="X582" s="1713"/>
      <c r="Y582" s="1713"/>
      <c r="Z582" s="1713"/>
    </row>
    <row r="583" spans="1:26" ht="14.5">
      <c r="A583" s="1713"/>
      <c r="B583" s="1714"/>
      <c r="C583" s="1713"/>
      <c r="D583" s="1714"/>
      <c r="E583" s="1713"/>
      <c r="F583" s="1713"/>
      <c r="G583" s="1713"/>
      <c r="H583" s="1713"/>
      <c r="I583" s="1713"/>
      <c r="J583" s="1713"/>
      <c r="K583" s="1713"/>
      <c r="L583" s="1713"/>
      <c r="M583" s="1713"/>
      <c r="N583" s="1713"/>
      <c r="O583" s="1713"/>
      <c r="P583" s="1713"/>
      <c r="Q583" s="1713"/>
      <c r="R583" s="1713"/>
      <c r="S583" s="1713"/>
      <c r="T583" s="1713"/>
      <c r="U583" s="1713"/>
      <c r="V583" s="1713"/>
      <c r="W583" s="1713"/>
      <c r="X583" s="1713"/>
      <c r="Y583" s="1713"/>
      <c r="Z583" s="1713"/>
    </row>
    <row r="584" spans="1:26" ht="14.5">
      <c r="A584" s="1713"/>
      <c r="B584" s="1714"/>
      <c r="C584" s="1713"/>
      <c r="D584" s="1714"/>
      <c r="E584" s="1713"/>
      <c r="F584" s="1713"/>
      <c r="G584" s="1713"/>
      <c r="H584" s="1713"/>
      <c r="I584" s="1713"/>
      <c r="J584" s="1713"/>
      <c r="K584" s="1713"/>
      <c r="L584" s="1713"/>
      <c r="M584" s="1713"/>
      <c r="N584" s="1713"/>
      <c r="O584" s="1713"/>
      <c r="P584" s="1713"/>
      <c r="Q584" s="1713"/>
      <c r="R584" s="1713"/>
      <c r="S584" s="1713"/>
      <c r="T584" s="1713"/>
      <c r="U584" s="1713"/>
      <c r="V584" s="1713"/>
      <c r="W584" s="1713"/>
      <c r="X584" s="1713"/>
      <c r="Y584" s="1713"/>
      <c r="Z584" s="1713"/>
    </row>
    <row r="585" spans="1:26" ht="14.5">
      <c r="A585" s="1713"/>
      <c r="B585" s="1714"/>
      <c r="C585" s="1713"/>
      <c r="D585" s="1714"/>
      <c r="E585" s="1713"/>
      <c r="F585" s="1713"/>
      <c r="G585" s="1713"/>
      <c r="H585" s="1713"/>
      <c r="I585" s="1713"/>
      <c r="J585" s="1713"/>
      <c r="K585" s="1713"/>
      <c r="L585" s="1713"/>
      <c r="M585" s="1713"/>
      <c r="N585" s="1713"/>
      <c r="O585" s="1713"/>
      <c r="P585" s="1713"/>
      <c r="Q585" s="1713"/>
      <c r="R585" s="1713"/>
      <c r="S585" s="1713"/>
      <c r="T585" s="1713"/>
      <c r="U585" s="1713"/>
      <c r="V585" s="1713"/>
      <c r="W585" s="1713"/>
      <c r="X585" s="1713"/>
      <c r="Y585" s="1713"/>
      <c r="Z585" s="1713"/>
    </row>
    <row r="586" spans="1:26" ht="14.5">
      <c r="A586" s="1713"/>
      <c r="B586" s="1714"/>
      <c r="C586" s="1713"/>
      <c r="D586" s="1714"/>
      <c r="E586" s="1713"/>
      <c r="F586" s="1713"/>
      <c r="G586" s="1713"/>
      <c r="H586" s="1713"/>
      <c r="I586" s="1713"/>
      <c r="J586" s="1713"/>
      <c r="K586" s="1713"/>
      <c r="L586" s="1713"/>
      <c r="M586" s="1713"/>
      <c r="N586" s="1713"/>
      <c r="O586" s="1713"/>
      <c r="P586" s="1713"/>
      <c r="Q586" s="1713"/>
      <c r="R586" s="1713"/>
      <c r="S586" s="1713"/>
      <c r="T586" s="1713"/>
      <c r="U586" s="1713"/>
      <c r="V586" s="1713"/>
      <c r="W586" s="1713"/>
      <c r="X586" s="1713"/>
      <c r="Y586" s="1713"/>
      <c r="Z586" s="1713"/>
    </row>
    <row r="587" spans="1:26" ht="14.5">
      <c r="A587" s="1713"/>
      <c r="B587" s="1714"/>
      <c r="C587" s="1713"/>
      <c r="D587" s="1714"/>
      <c r="E587" s="1713"/>
      <c r="F587" s="1713"/>
      <c r="G587" s="1713"/>
      <c r="H587" s="1713"/>
      <c r="I587" s="1713"/>
      <c r="J587" s="1713"/>
      <c r="K587" s="1713"/>
      <c r="L587" s="1713"/>
      <c r="M587" s="1713"/>
      <c r="N587" s="1713"/>
      <c r="O587" s="1713"/>
      <c r="P587" s="1713"/>
      <c r="Q587" s="1713"/>
      <c r="R587" s="1713"/>
      <c r="S587" s="1713"/>
      <c r="T587" s="1713"/>
      <c r="U587" s="1713"/>
      <c r="V587" s="1713"/>
      <c r="W587" s="1713"/>
      <c r="X587" s="1713"/>
      <c r="Y587" s="1713"/>
      <c r="Z587" s="1713"/>
    </row>
    <row r="588" spans="1:26" ht="14.5">
      <c r="A588" s="1713"/>
      <c r="B588" s="1714"/>
      <c r="C588" s="1713"/>
      <c r="D588" s="1714"/>
      <c r="E588" s="1713"/>
      <c r="F588" s="1713"/>
      <c r="G588" s="1713"/>
      <c r="H588" s="1713"/>
      <c r="I588" s="1713"/>
      <c r="J588" s="1713"/>
      <c r="K588" s="1713"/>
      <c r="L588" s="1713"/>
      <c r="M588" s="1713"/>
      <c r="N588" s="1713"/>
      <c r="O588" s="1713"/>
      <c r="P588" s="1713"/>
      <c r="Q588" s="1713"/>
      <c r="R588" s="1713"/>
      <c r="S588" s="1713"/>
      <c r="T588" s="1713"/>
      <c r="U588" s="1713"/>
      <c r="V588" s="1713"/>
      <c r="W588" s="1713"/>
      <c r="X588" s="1713"/>
      <c r="Y588" s="1713"/>
      <c r="Z588" s="1713"/>
    </row>
    <row r="589" spans="1:26" ht="14.5">
      <c r="A589" s="1713"/>
      <c r="B589" s="1714"/>
      <c r="C589" s="1713"/>
      <c r="D589" s="1714"/>
      <c r="E589" s="1713"/>
      <c r="F589" s="1713"/>
      <c r="G589" s="1713"/>
      <c r="H589" s="1713"/>
      <c r="I589" s="1713"/>
      <c r="J589" s="1713"/>
      <c r="K589" s="1713"/>
      <c r="L589" s="1713"/>
      <c r="M589" s="1713"/>
      <c r="N589" s="1713"/>
      <c r="O589" s="1713"/>
      <c r="P589" s="1713"/>
      <c r="Q589" s="1713"/>
      <c r="R589" s="1713"/>
      <c r="S589" s="1713"/>
      <c r="T589" s="1713"/>
      <c r="U589" s="1713"/>
      <c r="V589" s="1713"/>
      <c r="W589" s="1713"/>
      <c r="X589" s="1713"/>
      <c r="Y589" s="1713"/>
      <c r="Z589" s="1713"/>
    </row>
    <row r="590" spans="1:26" ht="14.5">
      <c r="A590" s="1713"/>
      <c r="B590" s="1714"/>
      <c r="C590" s="1713"/>
      <c r="D590" s="1714"/>
      <c r="E590" s="1713"/>
      <c r="F590" s="1713"/>
      <c r="G590" s="1713"/>
      <c r="H590" s="1713"/>
      <c r="I590" s="1713"/>
      <c r="J590" s="1713"/>
      <c r="K590" s="1713"/>
      <c r="L590" s="1713"/>
      <c r="M590" s="1713"/>
      <c r="N590" s="1713"/>
      <c r="O590" s="1713"/>
      <c r="P590" s="1713"/>
      <c r="Q590" s="1713"/>
      <c r="R590" s="1713"/>
      <c r="S590" s="1713"/>
      <c r="T590" s="1713"/>
      <c r="U590" s="1713"/>
      <c r="V590" s="1713"/>
      <c r="W590" s="1713"/>
      <c r="X590" s="1713"/>
      <c r="Y590" s="1713"/>
      <c r="Z590" s="1713"/>
    </row>
    <row r="591" spans="1:26" ht="14.5">
      <c r="A591" s="1713"/>
      <c r="B591" s="1714"/>
      <c r="C591" s="1713"/>
      <c r="D591" s="1714"/>
      <c r="E591" s="1713"/>
      <c r="F591" s="1713"/>
      <c r="G591" s="1713"/>
      <c r="H591" s="1713"/>
      <c r="I591" s="1713"/>
      <c r="J591" s="1713"/>
      <c r="K591" s="1713"/>
      <c r="L591" s="1713"/>
      <c r="M591" s="1713"/>
      <c r="N591" s="1713"/>
      <c r="O591" s="1713"/>
      <c r="P591" s="1713"/>
      <c r="Q591" s="1713"/>
      <c r="R591" s="1713"/>
      <c r="S591" s="1713"/>
      <c r="T591" s="1713"/>
      <c r="U591" s="1713"/>
      <c r="V591" s="1713"/>
      <c r="W591" s="1713"/>
      <c r="X591" s="1713"/>
      <c r="Y591" s="1713"/>
      <c r="Z591" s="1713"/>
    </row>
    <row r="592" spans="1:26" ht="14.5">
      <c r="A592" s="1713"/>
      <c r="B592" s="1714"/>
      <c r="C592" s="1713"/>
      <c r="D592" s="1714"/>
      <c r="E592" s="1713"/>
      <c r="F592" s="1713"/>
      <c r="G592" s="1713"/>
      <c r="H592" s="1713"/>
      <c r="I592" s="1713"/>
      <c r="J592" s="1713"/>
      <c r="K592" s="1713"/>
      <c r="L592" s="1713"/>
      <c r="M592" s="1713"/>
      <c r="N592" s="1713"/>
      <c r="O592" s="1713"/>
      <c r="P592" s="1713"/>
      <c r="Q592" s="1713"/>
      <c r="R592" s="1713"/>
      <c r="S592" s="1713"/>
      <c r="T592" s="1713"/>
      <c r="U592" s="1713"/>
      <c r="V592" s="1713"/>
      <c r="W592" s="1713"/>
      <c r="X592" s="1713"/>
      <c r="Y592" s="1713"/>
      <c r="Z592" s="1713"/>
    </row>
    <row r="593" spans="1:26" ht="14.5">
      <c r="A593" s="1713"/>
      <c r="B593" s="1714"/>
      <c r="C593" s="1713"/>
      <c r="D593" s="1714"/>
      <c r="E593" s="1713"/>
      <c r="F593" s="1713"/>
      <c r="G593" s="1713"/>
      <c r="H593" s="1713"/>
      <c r="I593" s="1713"/>
      <c r="J593" s="1713"/>
      <c r="K593" s="1713"/>
      <c r="L593" s="1713"/>
      <c r="M593" s="1713"/>
      <c r="N593" s="1713"/>
      <c r="O593" s="1713"/>
      <c r="P593" s="1713"/>
      <c r="Q593" s="1713"/>
      <c r="R593" s="1713"/>
      <c r="S593" s="1713"/>
      <c r="T593" s="1713"/>
      <c r="U593" s="1713"/>
      <c r="V593" s="1713"/>
      <c r="W593" s="1713"/>
      <c r="X593" s="1713"/>
      <c r="Y593" s="1713"/>
      <c r="Z593" s="1713"/>
    </row>
    <row r="594" spans="1:26" ht="14.5">
      <c r="A594" s="1713"/>
      <c r="B594" s="1714"/>
      <c r="C594" s="1713"/>
      <c r="D594" s="1714"/>
      <c r="E594" s="1713"/>
      <c r="F594" s="1713"/>
      <c r="G594" s="1713"/>
      <c r="H594" s="1713"/>
      <c r="I594" s="1713"/>
      <c r="J594" s="1713"/>
      <c r="K594" s="1713"/>
      <c r="L594" s="1713"/>
      <c r="M594" s="1713"/>
      <c r="N594" s="1713"/>
      <c r="O594" s="1713"/>
      <c r="P594" s="1713"/>
      <c r="Q594" s="1713"/>
      <c r="R594" s="1713"/>
      <c r="S594" s="1713"/>
      <c r="T594" s="1713"/>
      <c r="U594" s="1713"/>
      <c r="V594" s="1713"/>
      <c r="W594" s="1713"/>
      <c r="X594" s="1713"/>
      <c r="Y594" s="1713"/>
      <c r="Z594" s="1713"/>
    </row>
    <row r="595" spans="1:26" ht="14.5">
      <c r="A595" s="1713"/>
      <c r="B595" s="1714"/>
      <c r="C595" s="1713"/>
      <c r="D595" s="1714"/>
      <c r="E595" s="1713"/>
      <c r="F595" s="1713"/>
      <c r="G595" s="1713"/>
      <c r="H595" s="1713"/>
      <c r="I595" s="1713"/>
      <c r="J595" s="1713"/>
      <c r="K595" s="1713"/>
      <c r="L595" s="1713"/>
      <c r="M595" s="1713"/>
      <c r="N595" s="1713"/>
      <c r="O595" s="1713"/>
      <c r="P595" s="1713"/>
      <c r="Q595" s="1713"/>
      <c r="R595" s="1713"/>
      <c r="S595" s="1713"/>
      <c r="T595" s="1713"/>
      <c r="U595" s="1713"/>
      <c r="V595" s="1713"/>
      <c r="W595" s="1713"/>
      <c r="X595" s="1713"/>
      <c r="Y595" s="1713"/>
      <c r="Z595" s="1713"/>
    </row>
    <row r="596" spans="1:26" ht="14.5">
      <c r="A596" s="1713"/>
      <c r="B596" s="1714"/>
      <c r="C596" s="1713"/>
      <c r="D596" s="1714"/>
      <c r="E596" s="1713"/>
      <c r="F596" s="1713"/>
      <c r="G596" s="1713"/>
      <c r="H596" s="1713"/>
      <c r="I596" s="1713"/>
      <c r="J596" s="1713"/>
      <c r="K596" s="1713"/>
      <c r="L596" s="1713"/>
      <c r="M596" s="1713"/>
      <c r="N596" s="1713"/>
      <c r="O596" s="1713"/>
      <c r="P596" s="1713"/>
      <c r="Q596" s="1713"/>
      <c r="R596" s="1713"/>
      <c r="S596" s="1713"/>
      <c r="T596" s="1713"/>
      <c r="U596" s="1713"/>
      <c r="V596" s="1713"/>
      <c r="W596" s="1713"/>
      <c r="X596" s="1713"/>
      <c r="Y596" s="1713"/>
      <c r="Z596" s="1713"/>
    </row>
    <row r="597" spans="1:26" ht="14.5">
      <c r="A597" s="1713"/>
      <c r="B597" s="1714"/>
      <c r="C597" s="1713"/>
      <c r="D597" s="1714"/>
      <c r="E597" s="1713"/>
      <c r="F597" s="1713"/>
      <c r="G597" s="1713"/>
      <c r="H597" s="1713"/>
      <c r="I597" s="1713"/>
      <c r="J597" s="1713"/>
      <c r="K597" s="1713"/>
      <c r="L597" s="1713"/>
      <c r="M597" s="1713"/>
      <c r="N597" s="1713"/>
      <c r="O597" s="1713"/>
      <c r="P597" s="1713"/>
      <c r="Q597" s="1713"/>
      <c r="R597" s="1713"/>
      <c r="S597" s="1713"/>
      <c r="T597" s="1713"/>
      <c r="U597" s="1713"/>
      <c r="V597" s="1713"/>
      <c r="W597" s="1713"/>
      <c r="X597" s="1713"/>
      <c r="Y597" s="1713"/>
      <c r="Z597" s="1713"/>
    </row>
    <row r="598" spans="1:26" ht="14.5">
      <c r="A598" s="1713"/>
      <c r="B598" s="1714"/>
      <c r="C598" s="1713"/>
      <c r="D598" s="1714"/>
      <c r="E598" s="1713"/>
      <c r="F598" s="1713"/>
      <c r="G598" s="1713"/>
      <c r="H598" s="1713"/>
      <c r="I598" s="1713"/>
      <c r="J598" s="1713"/>
      <c r="K598" s="1713"/>
      <c r="L598" s="1713"/>
      <c r="M598" s="1713"/>
      <c r="N598" s="1713"/>
      <c r="O598" s="1713"/>
      <c r="P598" s="1713"/>
      <c r="Q598" s="1713"/>
      <c r="R598" s="1713"/>
      <c r="S598" s="1713"/>
      <c r="T598" s="1713"/>
      <c r="U598" s="1713"/>
      <c r="V598" s="1713"/>
      <c r="W598" s="1713"/>
      <c r="X598" s="1713"/>
      <c r="Y598" s="1713"/>
      <c r="Z598" s="1713"/>
    </row>
    <row r="599" spans="1:26" ht="14.5">
      <c r="A599" s="1713"/>
      <c r="B599" s="1714"/>
      <c r="C599" s="1713"/>
      <c r="D599" s="1714"/>
      <c r="E599" s="1713"/>
      <c r="F599" s="1713"/>
      <c r="G599" s="1713"/>
      <c r="H599" s="1713"/>
      <c r="I599" s="1713"/>
      <c r="J599" s="1713"/>
      <c r="K599" s="1713"/>
      <c r="L599" s="1713"/>
      <c r="M599" s="1713"/>
      <c r="N599" s="1713"/>
      <c r="O599" s="1713"/>
      <c r="P599" s="1713"/>
      <c r="Q599" s="1713"/>
      <c r="R599" s="1713"/>
      <c r="S599" s="1713"/>
      <c r="T599" s="1713"/>
      <c r="U599" s="1713"/>
      <c r="V599" s="1713"/>
      <c r="W599" s="1713"/>
      <c r="X599" s="1713"/>
      <c r="Y599" s="1713"/>
      <c r="Z599" s="1713"/>
    </row>
    <row r="600" spans="1:26" ht="14.5">
      <c r="A600" s="1713"/>
      <c r="B600" s="1714"/>
      <c r="C600" s="1713"/>
      <c r="D600" s="1714"/>
      <c r="E600" s="1713"/>
      <c r="F600" s="1713"/>
      <c r="G600" s="1713"/>
      <c r="H600" s="1713"/>
      <c r="I600" s="1713"/>
      <c r="J600" s="1713"/>
      <c r="K600" s="1713"/>
      <c r="L600" s="1713"/>
      <c r="M600" s="1713"/>
      <c r="N600" s="1713"/>
      <c r="O600" s="1713"/>
      <c r="P600" s="1713"/>
      <c r="Q600" s="1713"/>
      <c r="R600" s="1713"/>
      <c r="S600" s="1713"/>
      <c r="T600" s="1713"/>
      <c r="U600" s="1713"/>
      <c r="V600" s="1713"/>
      <c r="W600" s="1713"/>
      <c r="X600" s="1713"/>
      <c r="Y600" s="1713"/>
      <c r="Z600" s="1713"/>
    </row>
    <row r="601" spans="1:26" ht="14.5">
      <c r="A601" s="1713"/>
      <c r="B601" s="1714"/>
      <c r="C601" s="1713"/>
      <c r="D601" s="1714"/>
      <c r="E601" s="1713"/>
      <c r="F601" s="1713"/>
      <c r="G601" s="1713"/>
      <c r="H601" s="1713"/>
      <c r="I601" s="1713"/>
      <c r="J601" s="1713"/>
      <c r="K601" s="1713"/>
      <c r="L601" s="1713"/>
      <c r="M601" s="1713"/>
      <c r="N601" s="1713"/>
      <c r="O601" s="1713"/>
      <c r="P601" s="1713"/>
      <c r="Q601" s="1713"/>
      <c r="R601" s="1713"/>
      <c r="S601" s="1713"/>
      <c r="T601" s="1713"/>
      <c r="U601" s="1713"/>
      <c r="V601" s="1713"/>
      <c r="W601" s="1713"/>
      <c r="X601" s="1713"/>
      <c r="Y601" s="1713"/>
      <c r="Z601" s="1713"/>
    </row>
    <row r="602" spans="1:26" ht="14.5">
      <c r="A602" s="1713"/>
      <c r="B602" s="1714"/>
      <c r="C602" s="1713"/>
      <c r="D602" s="1714"/>
      <c r="E602" s="1713"/>
      <c r="F602" s="1713"/>
      <c r="G602" s="1713"/>
      <c r="H602" s="1713"/>
      <c r="I602" s="1713"/>
      <c r="J602" s="1713"/>
      <c r="K602" s="1713"/>
      <c r="L602" s="1713"/>
      <c r="M602" s="1713"/>
      <c r="N602" s="1713"/>
      <c r="O602" s="1713"/>
      <c r="P602" s="1713"/>
      <c r="Q602" s="1713"/>
      <c r="R602" s="1713"/>
      <c r="S602" s="1713"/>
      <c r="T602" s="1713"/>
      <c r="U602" s="1713"/>
      <c r="V602" s="1713"/>
      <c r="W602" s="1713"/>
      <c r="X602" s="1713"/>
      <c r="Y602" s="1713"/>
      <c r="Z602" s="1713"/>
    </row>
    <row r="603" spans="1:26" ht="14.5">
      <c r="A603" s="1713"/>
      <c r="B603" s="1714"/>
      <c r="C603" s="1713"/>
      <c r="D603" s="1714"/>
      <c r="E603" s="1713"/>
      <c r="F603" s="1713"/>
      <c r="G603" s="1713"/>
      <c r="H603" s="1713"/>
      <c r="I603" s="1713"/>
      <c r="J603" s="1713"/>
      <c r="K603" s="1713"/>
      <c r="L603" s="1713"/>
      <c r="M603" s="1713"/>
      <c r="N603" s="1713"/>
      <c r="O603" s="1713"/>
      <c r="P603" s="1713"/>
      <c r="Q603" s="1713"/>
      <c r="R603" s="1713"/>
      <c r="S603" s="1713"/>
      <c r="T603" s="1713"/>
      <c r="U603" s="1713"/>
      <c r="V603" s="1713"/>
      <c r="W603" s="1713"/>
      <c r="X603" s="1713"/>
      <c r="Y603" s="1713"/>
      <c r="Z603" s="1713"/>
    </row>
    <row r="604" spans="1:26" ht="14.5">
      <c r="A604" s="1713"/>
      <c r="B604" s="1714"/>
      <c r="C604" s="1713"/>
      <c r="D604" s="1714"/>
      <c r="E604" s="1713"/>
      <c r="F604" s="1713"/>
      <c r="G604" s="1713"/>
      <c r="H604" s="1713"/>
      <c r="I604" s="1713"/>
      <c r="J604" s="1713"/>
      <c r="K604" s="1713"/>
      <c r="L604" s="1713"/>
      <c r="M604" s="1713"/>
      <c r="N604" s="1713"/>
      <c r="O604" s="1713"/>
      <c r="P604" s="1713"/>
      <c r="Q604" s="1713"/>
      <c r="R604" s="1713"/>
      <c r="S604" s="1713"/>
      <c r="T604" s="1713"/>
      <c r="U604" s="1713"/>
      <c r="V604" s="1713"/>
      <c r="W604" s="1713"/>
      <c r="X604" s="1713"/>
      <c r="Y604" s="1713"/>
      <c r="Z604" s="1713"/>
    </row>
    <row r="605" spans="1:26" ht="14.5">
      <c r="A605" s="1713"/>
      <c r="B605" s="1714"/>
      <c r="C605" s="1713"/>
      <c r="D605" s="1714"/>
      <c r="E605" s="1713"/>
      <c r="F605" s="1713"/>
      <c r="G605" s="1713"/>
      <c r="H605" s="1713"/>
      <c r="I605" s="1713"/>
      <c r="J605" s="1713"/>
      <c r="K605" s="1713"/>
      <c r="L605" s="1713"/>
      <c r="M605" s="1713"/>
      <c r="N605" s="1713"/>
      <c r="O605" s="1713"/>
      <c r="P605" s="1713"/>
      <c r="Q605" s="1713"/>
      <c r="R605" s="1713"/>
      <c r="S605" s="1713"/>
      <c r="T605" s="1713"/>
      <c r="U605" s="1713"/>
      <c r="V605" s="1713"/>
      <c r="W605" s="1713"/>
      <c r="X605" s="1713"/>
      <c r="Y605" s="1713"/>
      <c r="Z605" s="1713"/>
    </row>
    <row r="606" spans="1:26" ht="14.5">
      <c r="A606" s="1713"/>
      <c r="B606" s="1714"/>
      <c r="C606" s="1713"/>
      <c r="D606" s="1714"/>
      <c r="E606" s="1713"/>
      <c r="F606" s="1713"/>
      <c r="G606" s="1713"/>
      <c r="H606" s="1713"/>
      <c r="I606" s="1713"/>
      <c r="J606" s="1713"/>
      <c r="K606" s="1713"/>
      <c r="L606" s="1713"/>
      <c r="M606" s="1713"/>
      <c r="N606" s="1713"/>
      <c r="O606" s="1713"/>
      <c r="P606" s="1713"/>
      <c r="Q606" s="1713"/>
      <c r="R606" s="1713"/>
      <c r="S606" s="1713"/>
      <c r="T606" s="1713"/>
      <c r="U606" s="1713"/>
      <c r="V606" s="1713"/>
      <c r="W606" s="1713"/>
      <c r="X606" s="1713"/>
      <c r="Y606" s="1713"/>
      <c r="Z606" s="1713"/>
    </row>
    <row r="607" spans="1:26" ht="14.5">
      <c r="A607" s="1713"/>
      <c r="B607" s="1714"/>
      <c r="C607" s="1713"/>
      <c r="D607" s="1714"/>
      <c r="E607" s="1713"/>
      <c r="F607" s="1713"/>
      <c r="G607" s="1713"/>
      <c r="H607" s="1713"/>
      <c r="I607" s="1713"/>
      <c r="J607" s="1713"/>
      <c r="K607" s="1713"/>
      <c r="L607" s="1713"/>
      <c r="M607" s="1713"/>
      <c r="N607" s="1713"/>
      <c r="O607" s="1713"/>
      <c r="P607" s="1713"/>
      <c r="Q607" s="1713"/>
      <c r="R607" s="1713"/>
      <c r="S607" s="1713"/>
      <c r="T607" s="1713"/>
      <c r="U607" s="1713"/>
      <c r="V607" s="1713"/>
      <c r="W607" s="1713"/>
      <c r="X607" s="1713"/>
      <c r="Y607" s="1713"/>
      <c r="Z607" s="1713"/>
    </row>
    <row r="608" spans="1:26" ht="14.5">
      <c r="A608" s="1713"/>
      <c r="B608" s="1714"/>
      <c r="C608" s="1713"/>
      <c r="D608" s="1714"/>
      <c r="E608" s="1713"/>
      <c r="F608" s="1713"/>
      <c r="G608" s="1713"/>
      <c r="H608" s="1713"/>
      <c r="I608" s="1713"/>
      <c r="J608" s="1713"/>
      <c r="K608" s="1713"/>
      <c r="L608" s="1713"/>
      <c r="M608" s="1713"/>
      <c r="N608" s="1713"/>
      <c r="O608" s="1713"/>
      <c r="P608" s="1713"/>
      <c r="Q608" s="1713"/>
      <c r="R608" s="1713"/>
      <c r="S608" s="1713"/>
      <c r="T608" s="1713"/>
      <c r="U608" s="1713"/>
      <c r="V608" s="1713"/>
      <c r="W608" s="1713"/>
      <c r="X608" s="1713"/>
      <c r="Y608" s="1713"/>
      <c r="Z608" s="1713"/>
    </row>
    <row r="609" spans="1:26" ht="14.5">
      <c r="A609" s="1713"/>
      <c r="B609" s="1714"/>
      <c r="C609" s="1713"/>
      <c r="D609" s="1714"/>
      <c r="E609" s="1713"/>
      <c r="F609" s="1713"/>
      <c r="G609" s="1713"/>
      <c r="H609" s="1713"/>
      <c r="I609" s="1713"/>
      <c r="J609" s="1713"/>
      <c r="K609" s="1713"/>
      <c r="L609" s="1713"/>
      <c r="M609" s="1713"/>
      <c r="N609" s="1713"/>
      <c r="O609" s="1713"/>
      <c r="P609" s="1713"/>
      <c r="Q609" s="1713"/>
      <c r="R609" s="1713"/>
      <c r="S609" s="1713"/>
      <c r="T609" s="1713"/>
      <c r="U609" s="1713"/>
      <c r="V609" s="1713"/>
      <c r="W609" s="1713"/>
      <c r="X609" s="1713"/>
      <c r="Y609" s="1713"/>
      <c r="Z609" s="1713"/>
    </row>
    <row r="610" spans="1:26" ht="14.5">
      <c r="A610" s="1713"/>
      <c r="B610" s="1714"/>
      <c r="C610" s="1713"/>
      <c r="D610" s="1714"/>
      <c r="E610" s="1713"/>
      <c r="F610" s="1713"/>
      <c r="G610" s="1713"/>
      <c r="H610" s="1713"/>
      <c r="I610" s="1713"/>
      <c r="J610" s="1713"/>
      <c r="K610" s="1713"/>
      <c r="L610" s="1713"/>
      <c r="M610" s="1713"/>
      <c r="N610" s="1713"/>
      <c r="O610" s="1713"/>
      <c r="P610" s="1713"/>
      <c r="Q610" s="1713"/>
      <c r="R610" s="1713"/>
      <c r="S610" s="1713"/>
      <c r="T610" s="1713"/>
      <c r="U610" s="1713"/>
      <c r="V610" s="1713"/>
      <c r="W610" s="1713"/>
      <c r="X610" s="1713"/>
      <c r="Y610" s="1713"/>
      <c r="Z610" s="1713"/>
    </row>
    <row r="611" spans="1:26" ht="14.5">
      <c r="A611" s="1713"/>
      <c r="B611" s="1714"/>
      <c r="C611" s="1713"/>
      <c r="D611" s="1714"/>
      <c r="E611" s="1713"/>
      <c r="F611" s="1713"/>
      <c r="G611" s="1713"/>
      <c r="H611" s="1713"/>
      <c r="I611" s="1713"/>
      <c r="J611" s="1713"/>
      <c r="K611" s="1713"/>
      <c r="L611" s="1713"/>
      <c r="M611" s="1713"/>
      <c r="N611" s="1713"/>
      <c r="O611" s="1713"/>
      <c r="P611" s="1713"/>
      <c r="Q611" s="1713"/>
      <c r="R611" s="1713"/>
      <c r="S611" s="1713"/>
      <c r="T611" s="1713"/>
      <c r="U611" s="1713"/>
      <c r="V611" s="1713"/>
      <c r="W611" s="1713"/>
      <c r="X611" s="1713"/>
      <c r="Y611" s="1713"/>
      <c r="Z611" s="1713"/>
    </row>
    <row r="612" spans="1:26" ht="14.5">
      <c r="A612" s="1713"/>
      <c r="B612" s="1714"/>
      <c r="C612" s="1713"/>
      <c r="D612" s="1714"/>
      <c r="E612" s="1713"/>
      <c r="F612" s="1713"/>
      <c r="G612" s="1713"/>
      <c r="H612" s="1713"/>
      <c r="I612" s="1713"/>
      <c r="J612" s="1713"/>
      <c r="K612" s="1713"/>
      <c r="L612" s="1713"/>
      <c r="M612" s="1713"/>
      <c r="N612" s="1713"/>
      <c r="O612" s="1713"/>
      <c r="P612" s="1713"/>
      <c r="Q612" s="1713"/>
      <c r="R612" s="1713"/>
      <c r="S612" s="1713"/>
      <c r="T612" s="1713"/>
      <c r="U612" s="1713"/>
      <c r="V612" s="1713"/>
      <c r="W612" s="1713"/>
      <c r="X612" s="1713"/>
      <c r="Y612" s="1713"/>
      <c r="Z612" s="1713"/>
    </row>
    <row r="613" spans="1:26" ht="14.5">
      <c r="A613" s="1713"/>
      <c r="B613" s="1714"/>
      <c r="C613" s="1713"/>
      <c r="D613" s="1714"/>
      <c r="E613" s="1713"/>
      <c r="F613" s="1713"/>
      <c r="G613" s="1713"/>
      <c r="H613" s="1713"/>
      <c r="I613" s="1713"/>
      <c r="J613" s="1713"/>
      <c r="K613" s="1713"/>
      <c r="L613" s="1713"/>
      <c r="M613" s="1713"/>
      <c r="N613" s="1713"/>
      <c r="O613" s="1713"/>
      <c r="P613" s="1713"/>
      <c r="Q613" s="1713"/>
      <c r="R613" s="1713"/>
      <c r="S613" s="1713"/>
      <c r="T613" s="1713"/>
      <c r="U613" s="1713"/>
      <c r="V613" s="1713"/>
      <c r="W613" s="1713"/>
      <c r="X613" s="1713"/>
      <c r="Y613" s="1713"/>
      <c r="Z613" s="1713"/>
    </row>
    <row r="614" spans="1:26" ht="14.5">
      <c r="A614" s="1713"/>
      <c r="B614" s="1714"/>
      <c r="C614" s="1713"/>
      <c r="D614" s="1714"/>
      <c r="E614" s="1713"/>
      <c r="F614" s="1713"/>
      <c r="G614" s="1713"/>
      <c r="H614" s="1713"/>
      <c r="I614" s="1713"/>
      <c r="J614" s="1713"/>
      <c r="K614" s="1713"/>
      <c r="L614" s="1713"/>
      <c r="M614" s="1713"/>
      <c r="N614" s="1713"/>
      <c r="O614" s="1713"/>
      <c r="P614" s="1713"/>
      <c r="Q614" s="1713"/>
      <c r="R614" s="1713"/>
      <c r="S614" s="1713"/>
      <c r="T614" s="1713"/>
      <c r="U614" s="1713"/>
      <c r="V614" s="1713"/>
      <c r="W614" s="1713"/>
      <c r="X614" s="1713"/>
      <c r="Y614" s="1713"/>
      <c r="Z614" s="1713"/>
    </row>
    <row r="615" spans="1:26" ht="14.5">
      <c r="A615" s="1713"/>
      <c r="B615" s="1714"/>
      <c r="C615" s="1713"/>
      <c r="D615" s="1714"/>
      <c r="E615" s="1713"/>
      <c r="F615" s="1713"/>
      <c r="G615" s="1713"/>
      <c r="H615" s="1713"/>
      <c r="I615" s="1713"/>
      <c r="J615" s="1713"/>
      <c r="K615" s="1713"/>
      <c r="L615" s="1713"/>
      <c r="M615" s="1713"/>
      <c r="N615" s="1713"/>
      <c r="O615" s="1713"/>
      <c r="P615" s="1713"/>
      <c r="Q615" s="1713"/>
      <c r="R615" s="1713"/>
      <c r="S615" s="1713"/>
      <c r="T615" s="1713"/>
      <c r="U615" s="1713"/>
      <c r="V615" s="1713"/>
      <c r="W615" s="1713"/>
      <c r="X615" s="1713"/>
      <c r="Y615" s="1713"/>
      <c r="Z615" s="1713"/>
    </row>
    <row r="616" spans="1:26" ht="14.5">
      <c r="A616" s="1713"/>
      <c r="B616" s="1714"/>
      <c r="C616" s="1713"/>
      <c r="D616" s="1714"/>
      <c r="E616" s="1713"/>
      <c r="F616" s="1713"/>
      <c r="G616" s="1713"/>
      <c r="H616" s="1713"/>
      <c r="I616" s="1713"/>
      <c r="J616" s="1713"/>
      <c r="K616" s="1713"/>
      <c r="L616" s="1713"/>
      <c r="M616" s="1713"/>
      <c r="N616" s="1713"/>
      <c r="O616" s="1713"/>
      <c r="P616" s="1713"/>
      <c r="Q616" s="1713"/>
      <c r="R616" s="1713"/>
      <c r="S616" s="1713"/>
      <c r="T616" s="1713"/>
      <c r="U616" s="1713"/>
      <c r="V616" s="1713"/>
      <c r="W616" s="1713"/>
      <c r="X616" s="1713"/>
      <c r="Y616" s="1713"/>
      <c r="Z616" s="1713"/>
    </row>
    <row r="617" spans="1:26" ht="14.5">
      <c r="A617" s="1713"/>
      <c r="B617" s="1714"/>
      <c r="C617" s="1713"/>
      <c r="D617" s="1714"/>
      <c r="E617" s="1713"/>
      <c r="F617" s="1713"/>
      <c r="G617" s="1713"/>
      <c r="H617" s="1713"/>
      <c r="I617" s="1713"/>
      <c r="J617" s="1713"/>
      <c r="K617" s="1713"/>
      <c r="L617" s="1713"/>
      <c r="M617" s="1713"/>
      <c r="N617" s="1713"/>
      <c r="O617" s="1713"/>
      <c r="P617" s="1713"/>
      <c r="Q617" s="1713"/>
      <c r="R617" s="1713"/>
      <c r="S617" s="1713"/>
      <c r="T617" s="1713"/>
      <c r="U617" s="1713"/>
      <c r="V617" s="1713"/>
      <c r="W617" s="1713"/>
      <c r="X617" s="1713"/>
      <c r="Y617" s="1713"/>
      <c r="Z617" s="1713"/>
    </row>
    <row r="618" spans="1:26" ht="14.5">
      <c r="A618" s="1713"/>
      <c r="B618" s="1714"/>
      <c r="C618" s="1713"/>
      <c r="D618" s="1714"/>
      <c r="E618" s="1713"/>
      <c r="F618" s="1713"/>
      <c r="G618" s="1713"/>
      <c r="H618" s="1713"/>
      <c r="I618" s="1713"/>
      <c r="J618" s="1713"/>
      <c r="K618" s="1713"/>
      <c r="L618" s="1713"/>
      <c r="M618" s="1713"/>
      <c r="N618" s="1713"/>
      <c r="O618" s="1713"/>
      <c r="P618" s="1713"/>
      <c r="Q618" s="1713"/>
      <c r="R618" s="1713"/>
      <c r="S618" s="1713"/>
      <c r="T618" s="1713"/>
      <c r="U618" s="1713"/>
      <c r="V618" s="1713"/>
      <c r="W618" s="1713"/>
      <c r="X618" s="1713"/>
      <c r="Y618" s="1713"/>
      <c r="Z618" s="1713"/>
    </row>
    <row r="619" spans="1:26" ht="14.5">
      <c r="A619" s="1713"/>
      <c r="B619" s="1714"/>
      <c r="C619" s="1713"/>
      <c r="D619" s="1714"/>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row>
    <row r="620" spans="1:26" ht="14.5">
      <c r="A620" s="1713"/>
      <c r="B620" s="1714"/>
      <c r="C620" s="1713"/>
      <c r="D620" s="1714"/>
      <c r="E620" s="1713"/>
      <c r="F620" s="1713"/>
      <c r="G620" s="1713"/>
      <c r="H620" s="1713"/>
      <c r="I620" s="1713"/>
      <c r="J620" s="1713"/>
      <c r="K620" s="1713"/>
      <c r="L620" s="1713"/>
      <c r="M620" s="1713"/>
      <c r="N620" s="1713"/>
      <c r="O620" s="1713"/>
      <c r="P620" s="1713"/>
      <c r="Q620" s="1713"/>
      <c r="R620" s="1713"/>
      <c r="S620" s="1713"/>
      <c r="T620" s="1713"/>
      <c r="U620" s="1713"/>
      <c r="V620" s="1713"/>
      <c r="W620" s="1713"/>
      <c r="X620" s="1713"/>
      <c r="Y620" s="1713"/>
      <c r="Z620" s="1713"/>
    </row>
    <row r="621" spans="1:26" ht="14.5">
      <c r="A621" s="1713"/>
      <c r="B621" s="1714"/>
      <c r="C621" s="1713"/>
      <c r="D621" s="1714"/>
      <c r="E621" s="1713"/>
      <c r="F621" s="1713"/>
      <c r="G621" s="1713"/>
      <c r="H621" s="1713"/>
      <c r="I621" s="1713"/>
      <c r="J621" s="1713"/>
      <c r="K621" s="1713"/>
      <c r="L621" s="1713"/>
      <c r="M621" s="1713"/>
      <c r="N621" s="1713"/>
      <c r="O621" s="1713"/>
      <c r="P621" s="1713"/>
      <c r="Q621" s="1713"/>
      <c r="R621" s="1713"/>
      <c r="S621" s="1713"/>
      <c r="T621" s="1713"/>
      <c r="U621" s="1713"/>
      <c r="V621" s="1713"/>
      <c r="W621" s="1713"/>
      <c r="X621" s="1713"/>
      <c r="Y621" s="1713"/>
      <c r="Z621" s="1713"/>
    </row>
    <row r="622" spans="1:26" ht="14.5">
      <c r="A622" s="1713"/>
      <c r="B622" s="1714"/>
      <c r="C622" s="1713"/>
      <c r="D622" s="1714"/>
      <c r="E622" s="1713"/>
      <c r="F622" s="1713"/>
      <c r="G622" s="1713"/>
      <c r="H622" s="1713"/>
      <c r="I622" s="1713"/>
      <c r="J622" s="1713"/>
      <c r="K622" s="1713"/>
      <c r="L622" s="1713"/>
      <c r="M622" s="1713"/>
      <c r="N622" s="1713"/>
      <c r="O622" s="1713"/>
      <c r="P622" s="1713"/>
      <c r="Q622" s="1713"/>
      <c r="R622" s="1713"/>
      <c r="S622" s="1713"/>
      <c r="T622" s="1713"/>
      <c r="U622" s="1713"/>
      <c r="V622" s="1713"/>
      <c r="W622" s="1713"/>
      <c r="X622" s="1713"/>
      <c r="Y622" s="1713"/>
      <c r="Z622" s="1713"/>
    </row>
    <row r="623" spans="1:26" ht="14.5">
      <c r="A623" s="1713"/>
      <c r="B623" s="1714"/>
      <c r="C623" s="1713"/>
      <c r="D623" s="1714"/>
      <c r="E623" s="1713"/>
      <c r="F623" s="1713"/>
      <c r="G623" s="1713"/>
      <c r="H623" s="1713"/>
      <c r="I623" s="1713"/>
      <c r="J623" s="1713"/>
      <c r="K623" s="1713"/>
      <c r="L623" s="1713"/>
      <c r="M623" s="1713"/>
      <c r="N623" s="1713"/>
      <c r="O623" s="1713"/>
      <c r="P623" s="1713"/>
      <c r="Q623" s="1713"/>
      <c r="R623" s="1713"/>
      <c r="S623" s="1713"/>
      <c r="T623" s="1713"/>
      <c r="U623" s="1713"/>
      <c r="V623" s="1713"/>
      <c r="W623" s="1713"/>
      <c r="X623" s="1713"/>
      <c r="Y623" s="1713"/>
      <c r="Z623" s="1713"/>
    </row>
    <row r="624" spans="1:26" ht="14.5">
      <c r="A624" s="1713"/>
      <c r="B624" s="1714"/>
      <c r="C624" s="1713"/>
      <c r="D624" s="1714"/>
      <c r="E624" s="1713"/>
      <c r="F624" s="1713"/>
      <c r="G624" s="1713"/>
      <c r="H624" s="1713"/>
      <c r="I624" s="1713"/>
      <c r="J624" s="1713"/>
      <c r="K624" s="1713"/>
      <c r="L624" s="1713"/>
      <c r="M624" s="1713"/>
      <c r="N624" s="1713"/>
      <c r="O624" s="1713"/>
      <c r="P624" s="1713"/>
      <c r="Q624" s="1713"/>
      <c r="R624" s="1713"/>
      <c r="S624" s="1713"/>
      <c r="T624" s="1713"/>
      <c r="U624" s="1713"/>
      <c r="V624" s="1713"/>
      <c r="W624" s="1713"/>
      <c r="X624" s="1713"/>
      <c r="Y624" s="1713"/>
      <c r="Z624" s="1713"/>
    </row>
    <row r="625" spans="1:26" ht="14.5">
      <c r="A625" s="1713"/>
      <c r="B625" s="1714"/>
      <c r="C625" s="1713"/>
      <c r="D625" s="1714"/>
      <c r="E625" s="1713"/>
      <c r="F625" s="1713"/>
      <c r="G625" s="1713"/>
      <c r="H625" s="1713"/>
      <c r="I625" s="1713"/>
      <c r="J625" s="1713"/>
      <c r="K625" s="1713"/>
      <c r="L625" s="1713"/>
      <c r="M625" s="1713"/>
      <c r="N625" s="1713"/>
      <c r="O625" s="1713"/>
      <c r="P625" s="1713"/>
      <c r="Q625" s="1713"/>
      <c r="R625" s="1713"/>
      <c r="S625" s="1713"/>
      <c r="T625" s="1713"/>
      <c r="U625" s="1713"/>
      <c r="V625" s="1713"/>
      <c r="W625" s="1713"/>
      <c r="X625" s="1713"/>
      <c r="Y625" s="1713"/>
      <c r="Z625" s="1713"/>
    </row>
    <row r="626" spans="1:26" ht="14.5">
      <c r="A626" s="1713"/>
      <c r="B626" s="1714"/>
      <c r="C626" s="1713"/>
      <c r="D626" s="1714"/>
      <c r="E626" s="1713"/>
      <c r="F626" s="1713"/>
      <c r="G626" s="1713"/>
      <c r="H626" s="1713"/>
      <c r="I626" s="1713"/>
      <c r="J626" s="1713"/>
      <c r="K626" s="1713"/>
      <c r="L626" s="1713"/>
      <c r="M626" s="1713"/>
      <c r="N626" s="1713"/>
      <c r="O626" s="1713"/>
      <c r="P626" s="1713"/>
      <c r="Q626" s="1713"/>
      <c r="R626" s="1713"/>
      <c r="S626" s="1713"/>
      <c r="T626" s="1713"/>
      <c r="U626" s="1713"/>
      <c r="V626" s="1713"/>
      <c r="W626" s="1713"/>
      <c r="X626" s="1713"/>
      <c r="Y626" s="1713"/>
      <c r="Z626" s="1713"/>
    </row>
    <row r="627" spans="1:26" ht="14.5">
      <c r="A627" s="1713"/>
      <c r="B627" s="1714"/>
      <c r="C627" s="1713"/>
      <c r="D627" s="1714"/>
      <c r="E627" s="1713"/>
      <c r="F627" s="1713"/>
      <c r="G627" s="1713"/>
      <c r="H627" s="1713"/>
      <c r="I627" s="1713"/>
      <c r="J627" s="1713"/>
      <c r="K627" s="1713"/>
      <c r="L627" s="1713"/>
      <c r="M627" s="1713"/>
      <c r="N627" s="1713"/>
      <c r="O627" s="1713"/>
      <c r="P627" s="1713"/>
      <c r="Q627" s="1713"/>
      <c r="R627" s="1713"/>
      <c r="S627" s="1713"/>
      <c r="T627" s="1713"/>
      <c r="U627" s="1713"/>
      <c r="V627" s="1713"/>
      <c r="W627" s="1713"/>
      <c r="X627" s="1713"/>
      <c r="Y627" s="1713"/>
      <c r="Z627" s="1713"/>
    </row>
    <row r="628" spans="1:26" ht="14.5">
      <c r="A628" s="1713"/>
      <c r="B628" s="1714"/>
      <c r="C628" s="1713"/>
      <c r="D628" s="1714"/>
      <c r="E628" s="1713"/>
      <c r="F628" s="1713"/>
      <c r="G628" s="1713"/>
      <c r="H628" s="1713"/>
      <c r="I628" s="1713"/>
      <c r="J628" s="1713"/>
      <c r="K628" s="1713"/>
      <c r="L628" s="1713"/>
      <c r="M628" s="1713"/>
      <c r="N628" s="1713"/>
      <c r="O628" s="1713"/>
      <c r="P628" s="1713"/>
      <c r="Q628" s="1713"/>
      <c r="R628" s="1713"/>
      <c r="S628" s="1713"/>
      <c r="T628" s="1713"/>
      <c r="U628" s="1713"/>
      <c r="V628" s="1713"/>
      <c r="W628" s="1713"/>
      <c r="X628" s="1713"/>
      <c r="Y628" s="1713"/>
      <c r="Z628" s="1713"/>
    </row>
    <row r="629" spans="1:26" ht="14.5">
      <c r="A629" s="1713"/>
      <c r="B629" s="1714"/>
      <c r="C629" s="1713"/>
      <c r="D629" s="1714"/>
      <c r="E629" s="1713"/>
      <c r="F629" s="1713"/>
      <c r="G629" s="1713"/>
      <c r="H629" s="1713"/>
      <c r="I629" s="1713"/>
      <c r="J629" s="1713"/>
      <c r="K629" s="1713"/>
      <c r="L629" s="1713"/>
      <c r="M629" s="1713"/>
      <c r="N629" s="1713"/>
      <c r="O629" s="1713"/>
      <c r="P629" s="1713"/>
      <c r="Q629" s="1713"/>
      <c r="R629" s="1713"/>
      <c r="S629" s="1713"/>
      <c r="T629" s="1713"/>
      <c r="U629" s="1713"/>
      <c r="V629" s="1713"/>
      <c r="W629" s="1713"/>
      <c r="X629" s="1713"/>
      <c r="Y629" s="1713"/>
      <c r="Z629" s="1713"/>
    </row>
    <row r="630" spans="1:26" ht="14.5">
      <c r="A630" s="1713"/>
      <c r="B630" s="1714"/>
      <c r="C630" s="1713"/>
      <c r="D630" s="1714"/>
      <c r="E630" s="1713"/>
      <c r="F630" s="1713"/>
      <c r="G630" s="1713"/>
      <c r="H630" s="1713"/>
      <c r="I630" s="1713"/>
      <c r="J630" s="1713"/>
      <c r="K630" s="1713"/>
      <c r="L630" s="1713"/>
      <c r="M630" s="1713"/>
      <c r="N630" s="1713"/>
      <c r="O630" s="1713"/>
      <c r="P630" s="1713"/>
      <c r="Q630" s="1713"/>
      <c r="R630" s="1713"/>
      <c r="S630" s="1713"/>
      <c r="T630" s="1713"/>
      <c r="U630" s="1713"/>
      <c r="V630" s="1713"/>
      <c r="W630" s="1713"/>
      <c r="X630" s="1713"/>
      <c r="Y630" s="1713"/>
      <c r="Z630" s="1713"/>
    </row>
    <row r="631" spans="1:26" ht="14.5">
      <c r="A631" s="1713"/>
      <c r="B631" s="1714"/>
      <c r="C631" s="1713"/>
      <c r="D631" s="1714"/>
      <c r="E631" s="1713"/>
      <c r="F631" s="1713"/>
      <c r="G631" s="1713"/>
      <c r="H631" s="1713"/>
      <c r="I631" s="1713"/>
      <c r="J631" s="1713"/>
      <c r="K631" s="1713"/>
      <c r="L631" s="1713"/>
      <c r="M631" s="1713"/>
      <c r="N631" s="1713"/>
      <c r="O631" s="1713"/>
      <c r="P631" s="1713"/>
      <c r="Q631" s="1713"/>
      <c r="R631" s="1713"/>
      <c r="S631" s="1713"/>
      <c r="T631" s="1713"/>
      <c r="U631" s="1713"/>
      <c r="V631" s="1713"/>
      <c r="W631" s="1713"/>
      <c r="X631" s="1713"/>
      <c r="Y631" s="1713"/>
      <c r="Z631" s="1713"/>
    </row>
    <row r="632" spans="1:26" ht="14.5">
      <c r="A632" s="1713"/>
      <c r="B632" s="1714"/>
      <c r="C632" s="1713"/>
      <c r="D632" s="1714"/>
      <c r="E632" s="1713"/>
      <c r="F632" s="1713"/>
      <c r="G632" s="1713"/>
      <c r="H632" s="1713"/>
      <c r="I632" s="1713"/>
      <c r="J632" s="1713"/>
      <c r="K632" s="1713"/>
      <c r="L632" s="1713"/>
      <c r="M632" s="1713"/>
      <c r="N632" s="1713"/>
      <c r="O632" s="1713"/>
      <c r="P632" s="1713"/>
      <c r="Q632" s="1713"/>
      <c r="R632" s="1713"/>
      <c r="S632" s="1713"/>
      <c r="T632" s="1713"/>
      <c r="U632" s="1713"/>
      <c r="V632" s="1713"/>
      <c r="W632" s="1713"/>
      <c r="X632" s="1713"/>
      <c r="Y632" s="1713"/>
      <c r="Z632" s="1713"/>
    </row>
    <row r="633" spans="1:26" ht="14.5">
      <c r="A633" s="1713"/>
      <c r="B633" s="1714"/>
      <c r="C633" s="1713"/>
      <c r="D633" s="1714"/>
      <c r="E633" s="1713"/>
      <c r="F633" s="1713"/>
      <c r="G633" s="1713"/>
      <c r="H633" s="1713"/>
      <c r="I633" s="1713"/>
      <c r="J633" s="1713"/>
      <c r="K633" s="1713"/>
      <c r="L633" s="1713"/>
      <c r="M633" s="1713"/>
      <c r="N633" s="1713"/>
      <c r="O633" s="1713"/>
      <c r="P633" s="1713"/>
      <c r="Q633" s="1713"/>
      <c r="R633" s="1713"/>
      <c r="S633" s="1713"/>
      <c r="T633" s="1713"/>
      <c r="U633" s="1713"/>
      <c r="V633" s="1713"/>
      <c r="W633" s="1713"/>
      <c r="X633" s="1713"/>
      <c r="Y633" s="1713"/>
      <c r="Z633" s="1713"/>
    </row>
    <row r="634" spans="1:26" ht="14.5">
      <c r="A634" s="1713"/>
      <c r="B634" s="1714"/>
      <c r="C634" s="1713"/>
      <c r="D634" s="1714"/>
      <c r="E634" s="1713"/>
      <c r="F634" s="1713"/>
      <c r="G634" s="1713"/>
      <c r="H634" s="1713"/>
      <c r="I634" s="1713"/>
      <c r="J634" s="1713"/>
      <c r="K634" s="1713"/>
      <c r="L634" s="1713"/>
      <c r="M634" s="1713"/>
      <c r="N634" s="1713"/>
      <c r="O634" s="1713"/>
      <c r="P634" s="1713"/>
      <c r="Q634" s="1713"/>
      <c r="R634" s="1713"/>
      <c r="S634" s="1713"/>
      <c r="T634" s="1713"/>
      <c r="U634" s="1713"/>
      <c r="V634" s="1713"/>
      <c r="W634" s="1713"/>
      <c r="X634" s="1713"/>
      <c r="Y634" s="1713"/>
      <c r="Z634" s="1713"/>
    </row>
    <row r="635" spans="1:26" ht="14.5">
      <c r="A635" s="1713"/>
      <c r="B635" s="1714"/>
      <c r="C635" s="1713"/>
      <c r="D635" s="1714"/>
      <c r="E635" s="1713"/>
      <c r="F635" s="1713"/>
      <c r="G635" s="1713"/>
      <c r="H635" s="1713"/>
      <c r="I635" s="1713"/>
      <c r="J635" s="1713"/>
      <c r="K635" s="1713"/>
      <c r="L635" s="1713"/>
      <c r="M635" s="1713"/>
      <c r="N635" s="1713"/>
      <c r="O635" s="1713"/>
      <c r="P635" s="1713"/>
      <c r="Q635" s="1713"/>
      <c r="R635" s="1713"/>
      <c r="S635" s="1713"/>
      <c r="T635" s="1713"/>
      <c r="U635" s="1713"/>
      <c r="V635" s="1713"/>
      <c r="W635" s="1713"/>
      <c r="X635" s="1713"/>
      <c r="Y635" s="1713"/>
      <c r="Z635" s="1713"/>
    </row>
    <row r="636" spans="1:26" ht="14.5">
      <c r="A636" s="1713"/>
      <c r="B636" s="1714"/>
      <c r="C636" s="1713"/>
      <c r="D636" s="1714"/>
      <c r="E636" s="1713"/>
      <c r="F636" s="1713"/>
      <c r="G636" s="1713"/>
      <c r="H636" s="1713"/>
      <c r="I636" s="1713"/>
      <c r="J636" s="1713"/>
      <c r="K636" s="1713"/>
      <c r="L636" s="1713"/>
      <c r="M636" s="1713"/>
      <c r="N636" s="1713"/>
      <c r="O636" s="1713"/>
      <c r="P636" s="1713"/>
      <c r="Q636" s="1713"/>
      <c r="R636" s="1713"/>
      <c r="S636" s="1713"/>
      <c r="T636" s="1713"/>
      <c r="U636" s="1713"/>
      <c r="V636" s="1713"/>
      <c r="W636" s="1713"/>
      <c r="X636" s="1713"/>
      <c r="Y636" s="1713"/>
      <c r="Z636" s="1713"/>
    </row>
    <row r="637" spans="1:26" ht="14.5">
      <c r="A637" s="1713"/>
      <c r="B637" s="1714"/>
      <c r="C637" s="1713"/>
      <c r="D637" s="1714"/>
      <c r="E637" s="1713"/>
      <c r="F637" s="1713"/>
      <c r="G637" s="1713"/>
      <c r="H637" s="1713"/>
      <c r="I637" s="1713"/>
      <c r="J637" s="1713"/>
      <c r="K637" s="1713"/>
      <c r="L637" s="1713"/>
      <c r="M637" s="1713"/>
      <c r="N637" s="1713"/>
      <c r="O637" s="1713"/>
      <c r="P637" s="1713"/>
      <c r="Q637" s="1713"/>
      <c r="R637" s="1713"/>
      <c r="S637" s="1713"/>
      <c r="T637" s="1713"/>
      <c r="U637" s="1713"/>
      <c r="V637" s="1713"/>
      <c r="W637" s="1713"/>
      <c r="X637" s="1713"/>
      <c r="Y637" s="1713"/>
      <c r="Z637" s="1713"/>
    </row>
    <row r="638" spans="1:26" ht="14.5">
      <c r="A638" s="1713"/>
      <c r="B638" s="1714"/>
      <c r="C638" s="1713"/>
      <c r="D638" s="1714"/>
      <c r="E638" s="1713"/>
      <c r="F638" s="1713"/>
      <c r="G638" s="1713"/>
      <c r="H638" s="1713"/>
      <c r="I638" s="1713"/>
      <c r="J638" s="1713"/>
      <c r="K638" s="1713"/>
      <c r="L638" s="1713"/>
      <c r="M638" s="1713"/>
      <c r="N638" s="1713"/>
      <c r="O638" s="1713"/>
      <c r="P638" s="1713"/>
      <c r="Q638" s="1713"/>
      <c r="R638" s="1713"/>
      <c r="S638" s="1713"/>
      <c r="T638" s="1713"/>
      <c r="U638" s="1713"/>
      <c r="V638" s="1713"/>
      <c r="W638" s="1713"/>
      <c r="X638" s="1713"/>
      <c r="Y638" s="1713"/>
      <c r="Z638" s="1713"/>
    </row>
    <row r="639" spans="1:26" ht="14.5">
      <c r="A639" s="1713"/>
      <c r="B639" s="1714"/>
      <c r="C639" s="1713"/>
      <c r="D639" s="1714"/>
      <c r="E639" s="1713"/>
      <c r="F639" s="1713"/>
      <c r="G639" s="1713"/>
      <c r="H639" s="1713"/>
      <c r="I639" s="1713"/>
      <c r="J639" s="1713"/>
      <c r="K639" s="1713"/>
      <c r="L639" s="1713"/>
      <c r="M639" s="1713"/>
      <c r="N639" s="1713"/>
      <c r="O639" s="1713"/>
      <c r="P639" s="1713"/>
      <c r="Q639" s="1713"/>
      <c r="R639" s="1713"/>
      <c r="S639" s="1713"/>
      <c r="T639" s="1713"/>
      <c r="U639" s="1713"/>
      <c r="V639" s="1713"/>
      <c r="W639" s="1713"/>
      <c r="X639" s="1713"/>
      <c r="Y639" s="1713"/>
      <c r="Z639" s="1713"/>
    </row>
    <row r="640" spans="1:26" ht="14.5">
      <c r="A640" s="1713"/>
      <c r="B640" s="1714"/>
      <c r="C640" s="1713"/>
      <c r="D640" s="1714"/>
      <c r="E640" s="1713"/>
      <c r="F640" s="1713"/>
      <c r="G640" s="1713"/>
      <c r="H640" s="1713"/>
      <c r="I640" s="1713"/>
      <c r="J640" s="1713"/>
      <c r="K640" s="1713"/>
      <c r="L640" s="1713"/>
      <c r="M640" s="1713"/>
      <c r="N640" s="1713"/>
      <c r="O640" s="1713"/>
      <c r="P640" s="1713"/>
      <c r="Q640" s="1713"/>
      <c r="R640" s="1713"/>
      <c r="S640" s="1713"/>
      <c r="T640" s="1713"/>
      <c r="U640" s="1713"/>
      <c r="V640" s="1713"/>
      <c r="W640" s="1713"/>
      <c r="X640" s="1713"/>
      <c r="Y640" s="1713"/>
      <c r="Z640" s="1713"/>
    </row>
    <row r="641" spans="1:26" ht="14.5">
      <c r="A641" s="1713"/>
      <c r="B641" s="1714"/>
      <c r="C641" s="1713"/>
      <c r="D641" s="1714"/>
      <c r="E641" s="1713"/>
      <c r="F641" s="1713"/>
      <c r="G641" s="1713"/>
      <c r="H641" s="1713"/>
      <c r="I641" s="1713"/>
      <c r="J641" s="1713"/>
      <c r="K641" s="1713"/>
      <c r="L641" s="1713"/>
      <c r="M641" s="1713"/>
      <c r="N641" s="1713"/>
      <c r="O641" s="1713"/>
      <c r="P641" s="1713"/>
      <c r="Q641" s="1713"/>
      <c r="R641" s="1713"/>
      <c r="S641" s="1713"/>
      <c r="T641" s="1713"/>
      <c r="U641" s="1713"/>
      <c r="V641" s="1713"/>
      <c r="W641" s="1713"/>
      <c r="X641" s="1713"/>
      <c r="Y641" s="1713"/>
      <c r="Z641" s="1713"/>
    </row>
    <row r="642" spans="1:26" ht="14.5">
      <c r="A642" s="1713"/>
      <c r="B642" s="1714"/>
      <c r="C642" s="1713"/>
      <c r="D642" s="1714"/>
      <c r="E642" s="1713"/>
      <c r="F642" s="1713"/>
      <c r="G642" s="1713"/>
      <c r="H642" s="1713"/>
      <c r="I642" s="1713"/>
      <c r="J642" s="1713"/>
      <c r="K642" s="1713"/>
      <c r="L642" s="1713"/>
      <c r="M642" s="1713"/>
      <c r="N642" s="1713"/>
      <c r="O642" s="1713"/>
      <c r="P642" s="1713"/>
      <c r="Q642" s="1713"/>
      <c r="R642" s="1713"/>
      <c r="S642" s="1713"/>
      <c r="T642" s="1713"/>
      <c r="U642" s="1713"/>
      <c r="V642" s="1713"/>
      <c r="W642" s="1713"/>
      <c r="X642" s="1713"/>
      <c r="Y642" s="1713"/>
      <c r="Z642" s="1713"/>
    </row>
    <row r="643" spans="1:26" ht="14.5">
      <c r="A643" s="1713"/>
      <c r="B643" s="1714"/>
      <c r="C643" s="1713"/>
      <c r="D643" s="1714"/>
      <c r="E643" s="1713"/>
      <c r="F643" s="1713"/>
      <c r="G643" s="1713"/>
      <c r="H643" s="1713"/>
      <c r="I643" s="1713"/>
      <c r="J643" s="1713"/>
      <c r="K643" s="1713"/>
      <c r="L643" s="1713"/>
      <c r="M643" s="1713"/>
      <c r="N643" s="1713"/>
      <c r="O643" s="1713"/>
      <c r="P643" s="1713"/>
      <c r="Q643" s="1713"/>
      <c r="R643" s="1713"/>
      <c r="S643" s="1713"/>
      <c r="T643" s="1713"/>
      <c r="U643" s="1713"/>
      <c r="V643" s="1713"/>
      <c r="W643" s="1713"/>
      <c r="X643" s="1713"/>
      <c r="Y643" s="1713"/>
      <c r="Z643" s="1713"/>
    </row>
    <row r="644" spans="1:26" ht="14.5">
      <c r="A644" s="1713"/>
      <c r="B644" s="1714"/>
      <c r="C644" s="1713"/>
      <c r="D644" s="1714"/>
      <c r="E644" s="1713"/>
      <c r="F644" s="1713"/>
      <c r="G644" s="1713"/>
      <c r="H644" s="1713"/>
      <c r="I644" s="1713"/>
      <c r="J644" s="1713"/>
      <c r="K644" s="1713"/>
      <c r="L644" s="1713"/>
      <c r="M644" s="1713"/>
      <c r="N644" s="1713"/>
      <c r="O644" s="1713"/>
      <c r="P644" s="1713"/>
      <c r="Q644" s="1713"/>
      <c r="R644" s="1713"/>
      <c r="S644" s="1713"/>
      <c r="T644" s="1713"/>
      <c r="U644" s="1713"/>
      <c r="V644" s="1713"/>
      <c r="W644" s="1713"/>
      <c r="X644" s="1713"/>
      <c r="Y644" s="1713"/>
      <c r="Z644" s="1713"/>
    </row>
    <row r="645" spans="1:26" ht="14.5">
      <c r="A645" s="1713"/>
      <c r="B645" s="1714"/>
      <c r="C645" s="1713"/>
      <c r="D645" s="1714"/>
      <c r="E645" s="1713"/>
      <c r="F645" s="1713"/>
      <c r="G645" s="1713"/>
      <c r="H645" s="1713"/>
      <c r="I645" s="1713"/>
      <c r="J645" s="1713"/>
      <c r="K645" s="1713"/>
      <c r="L645" s="1713"/>
      <c r="M645" s="1713"/>
      <c r="N645" s="1713"/>
      <c r="O645" s="1713"/>
      <c r="P645" s="1713"/>
      <c r="Q645" s="1713"/>
      <c r="R645" s="1713"/>
      <c r="S645" s="1713"/>
      <c r="T645" s="1713"/>
      <c r="U645" s="1713"/>
      <c r="V645" s="1713"/>
      <c r="W645" s="1713"/>
      <c r="X645" s="1713"/>
      <c r="Y645" s="1713"/>
      <c r="Z645" s="1713"/>
    </row>
    <row r="646" spans="1:26" ht="14.5">
      <c r="A646" s="1713"/>
      <c r="B646" s="1714"/>
      <c r="C646" s="1713"/>
      <c r="D646" s="1714"/>
      <c r="E646" s="1713"/>
      <c r="F646" s="1713"/>
      <c r="G646" s="1713"/>
      <c r="H646" s="1713"/>
      <c r="I646" s="1713"/>
      <c r="J646" s="1713"/>
      <c r="K646" s="1713"/>
      <c r="L646" s="1713"/>
      <c r="M646" s="1713"/>
      <c r="N646" s="1713"/>
      <c r="O646" s="1713"/>
      <c r="P646" s="1713"/>
      <c r="Q646" s="1713"/>
      <c r="R646" s="1713"/>
      <c r="S646" s="1713"/>
      <c r="T646" s="1713"/>
      <c r="U646" s="1713"/>
      <c r="V646" s="1713"/>
      <c r="W646" s="1713"/>
      <c r="X646" s="1713"/>
      <c r="Y646" s="1713"/>
      <c r="Z646" s="1713"/>
    </row>
    <row r="647" spans="1:26" ht="14.5">
      <c r="A647" s="1713"/>
      <c r="B647" s="1714"/>
      <c r="C647" s="1713"/>
      <c r="D647" s="1714"/>
      <c r="E647" s="1713"/>
      <c r="F647" s="1713"/>
      <c r="G647" s="1713"/>
      <c r="H647" s="1713"/>
      <c r="I647" s="1713"/>
      <c r="J647" s="1713"/>
      <c r="K647" s="1713"/>
      <c r="L647" s="1713"/>
      <c r="M647" s="1713"/>
      <c r="N647" s="1713"/>
      <c r="O647" s="1713"/>
      <c r="P647" s="1713"/>
      <c r="Q647" s="1713"/>
      <c r="R647" s="1713"/>
      <c r="S647" s="1713"/>
      <c r="T647" s="1713"/>
      <c r="U647" s="1713"/>
      <c r="V647" s="1713"/>
      <c r="W647" s="1713"/>
      <c r="X647" s="1713"/>
      <c r="Y647" s="1713"/>
      <c r="Z647" s="1713"/>
    </row>
    <row r="648" spans="1:26" ht="14.5">
      <c r="A648" s="1713"/>
      <c r="B648" s="1714"/>
      <c r="C648" s="1713"/>
      <c r="D648" s="1714"/>
      <c r="E648" s="1713"/>
      <c r="F648" s="1713"/>
      <c r="G648" s="1713"/>
      <c r="H648" s="1713"/>
      <c r="I648" s="1713"/>
      <c r="J648" s="1713"/>
      <c r="K648" s="1713"/>
      <c r="L648" s="1713"/>
      <c r="M648" s="1713"/>
      <c r="N648" s="1713"/>
      <c r="O648" s="1713"/>
      <c r="P648" s="1713"/>
      <c r="Q648" s="1713"/>
      <c r="R648" s="1713"/>
      <c r="S648" s="1713"/>
      <c r="T648" s="1713"/>
      <c r="U648" s="1713"/>
      <c r="V648" s="1713"/>
      <c r="W648" s="1713"/>
      <c r="X648" s="1713"/>
      <c r="Y648" s="1713"/>
      <c r="Z648" s="1713"/>
    </row>
    <row r="649" spans="1:26" ht="14.5">
      <c r="A649" s="1713"/>
      <c r="B649" s="1714"/>
      <c r="C649" s="1713"/>
      <c r="D649" s="1714"/>
      <c r="E649" s="1713"/>
      <c r="F649" s="1713"/>
      <c r="G649" s="1713"/>
      <c r="H649" s="1713"/>
      <c r="I649" s="1713"/>
      <c r="J649" s="1713"/>
      <c r="K649" s="1713"/>
      <c r="L649" s="1713"/>
      <c r="M649" s="1713"/>
      <c r="N649" s="1713"/>
      <c r="O649" s="1713"/>
      <c r="P649" s="1713"/>
      <c r="Q649" s="1713"/>
      <c r="R649" s="1713"/>
      <c r="S649" s="1713"/>
      <c r="T649" s="1713"/>
      <c r="U649" s="1713"/>
      <c r="V649" s="1713"/>
      <c r="W649" s="1713"/>
      <c r="X649" s="1713"/>
      <c r="Y649" s="1713"/>
      <c r="Z649" s="1713"/>
    </row>
    <row r="650" spans="1:26" ht="14.5">
      <c r="A650" s="1713"/>
      <c r="B650" s="1714"/>
      <c r="C650" s="1713"/>
      <c r="D650" s="1714"/>
      <c r="E650" s="1713"/>
      <c r="F650" s="1713"/>
      <c r="G650" s="1713"/>
      <c r="H650" s="1713"/>
      <c r="I650" s="1713"/>
      <c r="J650" s="1713"/>
      <c r="K650" s="1713"/>
      <c r="L650" s="1713"/>
      <c r="M650" s="1713"/>
      <c r="N650" s="1713"/>
      <c r="O650" s="1713"/>
      <c r="P650" s="1713"/>
      <c r="Q650" s="1713"/>
      <c r="R650" s="1713"/>
      <c r="S650" s="1713"/>
      <c r="T650" s="1713"/>
      <c r="U650" s="1713"/>
      <c r="V650" s="1713"/>
      <c r="W650" s="1713"/>
      <c r="X650" s="1713"/>
      <c r="Y650" s="1713"/>
      <c r="Z650" s="1713"/>
    </row>
    <row r="651" spans="1:26" ht="14.5">
      <c r="A651" s="1713"/>
      <c r="B651" s="1714"/>
      <c r="C651" s="1713"/>
      <c r="D651" s="1714"/>
      <c r="E651" s="1713"/>
      <c r="F651" s="1713"/>
      <c r="G651" s="1713"/>
      <c r="H651" s="1713"/>
      <c r="I651" s="1713"/>
      <c r="J651" s="1713"/>
      <c r="K651" s="1713"/>
      <c r="L651" s="1713"/>
      <c r="M651" s="1713"/>
      <c r="N651" s="1713"/>
      <c r="O651" s="1713"/>
      <c r="P651" s="1713"/>
      <c r="Q651" s="1713"/>
      <c r="R651" s="1713"/>
      <c r="S651" s="1713"/>
      <c r="T651" s="1713"/>
      <c r="U651" s="1713"/>
      <c r="V651" s="1713"/>
      <c r="W651" s="1713"/>
      <c r="X651" s="1713"/>
      <c r="Y651" s="1713"/>
      <c r="Z651" s="1713"/>
    </row>
    <row r="652" spans="1:26" ht="14.5">
      <c r="A652" s="1713"/>
      <c r="B652" s="1714"/>
      <c r="C652" s="1713"/>
      <c r="D652" s="1714"/>
      <c r="E652" s="1713"/>
      <c r="F652" s="1713"/>
      <c r="G652" s="1713"/>
      <c r="H652" s="1713"/>
      <c r="I652" s="1713"/>
      <c r="J652" s="1713"/>
      <c r="K652" s="1713"/>
      <c r="L652" s="1713"/>
      <c r="M652" s="1713"/>
      <c r="N652" s="1713"/>
      <c r="O652" s="1713"/>
      <c r="P652" s="1713"/>
      <c r="Q652" s="1713"/>
      <c r="R652" s="1713"/>
      <c r="S652" s="1713"/>
      <c r="T652" s="1713"/>
      <c r="U652" s="1713"/>
      <c r="V652" s="1713"/>
      <c r="W652" s="1713"/>
      <c r="X652" s="1713"/>
      <c r="Y652" s="1713"/>
      <c r="Z652" s="1713"/>
    </row>
    <row r="653" spans="1:26" ht="14.5">
      <c r="A653" s="1713"/>
      <c r="B653" s="1714"/>
      <c r="C653" s="1713"/>
      <c r="D653" s="1714"/>
      <c r="E653" s="1713"/>
      <c r="F653" s="1713"/>
      <c r="G653" s="1713"/>
      <c r="H653" s="1713"/>
      <c r="I653" s="1713"/>
      <c r="J653" s="1713"/>
      <c r="K653" s="1713"/>
      <c r="L653" s="1713"/>
      <c r="M653" s="1713"/>
      <c r="N653" s="1713"/>
      <c r="O653" s="1713"/>
      <c r="P653" s="1713"/>
      <c r="Q653" s="1713"/>
      <c r="R653" s="1713"/>
      <c r="S653" s="1713"/>
      <c r="T653" s="1713"/>
      <c r="U653" s="1713"/>
      <c r="V653" s="1713"/>
      <c r="W653" s="1713"/>
      <c r="X653" s="1713"/>
      <c r="Y653" s="1713"/>
      <c r="Z653" s="1713"/>
    </row>
    <row r="654" spans="1:26" ht="14.5">
      <c r="A654" s="1713"/>
      <c r="B654" s="1714"/>
      <c r="C654" s="1713"/>
      <c r="D654" s="1714"/>
      <c r="E654" s="1713"/>
      <c r="F654" s="1713"/>
      <c r="G654" s="1713"/>
      <c r="H654" s="1713"/>
      <c r="I654" s="1713"/>
      <c r="J654" s="1713"/>
      <c r="K654" s="1713"/>
      <c r="L654" s="1713"/>
      <c r="M654" s="1713"/>
      <c r="N654" s="1713"/>
      <c r="O654" s="1713"/>
      <c r="P654" s="1713"/>
      <c r="Q654" s="1713"/>
      <c r="R654" s="1713"/>
      <c r="S654" s="1713"/>
      <c r="T654" s="1713"/>
      <c r="U654" s="1713"/>
      <c r="V654" s="1713"/>
      <c r="W654" s="1713"/>
      <c r="X654" s="1713"/>
      <c r="Y654" s="1713"/>
      <c r="Z654" s="1713"/>
    </row>
    <row r="655" spans="1:26" ht="14.5">
      <c r="A655" s="1713"/>
      <c r="B655" s="1714"/>
      <c r="C655" s="1713"/>
      <c r="D655" s="1714"/>
      <c r="E655" s="1713"/>
      <c r="F655" s="1713"/>
      <c r="G655" s="1713"/>
      <c r="H655" s="1713"/>
      <c r="I655" s="1713"/>
      <c r="J655" s="1713"/>
      <c r="K655" s="1713"/>
      <c r="L655" s="1713"/>
      <c r="M655" s="1713"/>
      <c r="N655" s="1713"/>
      <c r="O655" s="1713"/>
      <c r="P655" s="1713"/>
      <c r="Q655" s="1713"/>
      <c r="R655" s="1713"/>
      <c r="S655" s="1713"/>
      <c r="T655" s="1713"/>
      <c r="U655" s="1713"/>
      <c r="V655" s="1713"/>
      <c r="W655" s="1713"/>
      <c r="X655" s="1713"/>
      <c r="Y655" s="1713"/>
      <c r="Z655" s="1713"/>
    </row>
    <row r="656" spans="1:26" ht="14.5">
      <c r="A656" s="1713"/>
      <c r="B656" s="1714"/>
      <c r="C656" s="1713"/>
      <c r="D656" s="1714"/>
      <c r="E656" s="1713"/>
      <c r="F656" s="1713"/>
      <c r="G656" s="1713"/>
      <c r="H656" s="1713"/>
      <c r="I656" s="1713"/>
      <c r="J656" s="1713"/>
      <c r="K656" s="1713"/>
      <c r="L656" s="1713"/>
      <c r="M656" s="1713"/>
      <c r="N656" s="1713"/>
      <c r="O656" s="1713"/>
      <c r="P656" s="1713"/>
      <c r="Q656" s="1713"/>
      <c r="R656" s="1713"/>
      <c r="S656" s="1713"/>
      <c r="T656" s="1713"/>
      <c r="U656" s="1713"/>
      <c r="V656" s="1713"/>
      <c r="W656" s="1713"/>
      <c r="X656" s="1713"/>
      <c r="Y656" s="1713"/>
      <c r="Z656" s="1713"/>
    </row>
    <row r="657" spans="1:26" ht="14.5">
      <c r="A657" s="1713"/>
      <c r="B657" s="1714"/>
      <c r="C657" s="1713"/>
      <c r="D657" s="1714"/>
      <c r="E657" s="1713"/>
      <c r="F657" s="1713"/>
      <c r="G657" s="1713"/>
      <c r="H657" s="1713"/>
      <c r="I657" s="1713"/>
      <c r="J657" s="1713"/>
      <c r="K657" s="1713"/>
      <c r="L657" s="1713"/>
      <c r="M657" s="1713"/>
      <c r="N657" s="1713"/>
      <c r="O657" s="1713"/>
      <c r="P657" s="1713"/>
      <c r="Q657" s="1713"/>
      <c r="R657" s="1713"/>
      <c r="S657" s="1713"/>
      <c r="T657" s="1713"/>
      <c r="U657" s="1713"/>
      <c r="V657" s="1713"/>
      <c r="W657" s="1713"/>
      <c r="X657" s="1713"/>
      <c r="Y657" s="1713"/>
      <c r="Z657" s="1713"/>
    </row>
    <row r="658" spans="1:26" ht="14.5">
      <c r="A658" s="1713"/>
      <c r="B658" s="1714"/>
      <c r="C658" s="1713"/>
      <c r="D658" s="1714"/>
      <c r="E658" s="1713"/>
      <c r="F658" s="1713"/>
      <c r="G658" s="1713"/>
      <c r="H658" s="1713"/>
      <c r="I658" s="1713"/>
      <c r="J658" s="1713"/>
      <c r="K658" s="1713"/>
      <c r="L658" s="1713"/>
      <c r="M658" s="1713"/>
      <c r="N658" s="1713"/>
      <c r="O658" s="1713"/>
      <c r="P658" s="1713"/>
      <c r="Q658" s="1713"/>
      <c r="R658" s="1713"/>
      <c r="S658" s="1713"/>
      <c r="T658" s="1713"/>
      <c r="U658" s="1713"/>
      <c r="V658" s="1713"/>
      <c r="W658" s="1713"/>
      <c r="X658" s="1713"/>
      <c r="Y658" s="1713"/>
      <c r="Z658" s="1713"/>
    </row>
    <row r="659" spans="1:26" ht="14.5">
      <c r="A659" s="1713"/>
      <c r="B659" s="1714"/>
      <c r="C659" s="1713"/>
      <c r="D659" s="1714"/>
      <c r="E659" s="1713"/>
      <c r="F659" s="1713"/>
      <c r="G659" s="1713"/>
      <c r="H659" s="1713"/>
      <c r="I659" s="1713"/>
      <c r="J659" s="1713"/>
      <c r="K659" s="1713"/>
      <c r="L659" s="1713"/>
      <c r="M659" s="1713"/>
      <c r="N659" s="1713"/>
      <c r="O659" s="1713"/>
      <c r="P659" s="1713"/>
      <c r="Q659" s="1713"/>
      <c r="R659" s="1713"/>
      <c r="S659" s="1713"/>
      <c r="T659" s="1713"/>
      <c r="U659" s="1713"/>
      <c r="V659" s="1713"/>
      <c r="W659" s="1713"/>
      <c r="X659" s="1713"/>
      <c r="Y659" s="1713"/>
      <c r="Z659" s="1713"/>
    </row>
    <row r="660" spans="1:26" ht="14.5">
      <c r="A660" s="1713"/>
      <c r="B660" s="1714"/>
      <c r="C660" s="1713"/>
      <c r="D660" s="1714"/>
      <c r="E660" s="1713"/>
      <c r="F660" s="1713"/>
      <c r="G660" s="1713"/>
      <c r="H660" s="1713"/>
      <c r="I660" s="1713"/>
      <c r="J660" s="1713"/>
      <c r="K660" s="1713"/>
      <c r="L660" s="1713"/>
      <c r="M660" s="1713"/>
      <c r="N660" s="1713"/>
      <c r="O660" s="1713"/>
      <c r="P660" s="1713"/>
      <c r="Q660" s="1713"/>
      <c r="R660" s="1713"/>
      <c r="S660" s="1713"/>
      <c r="T660" s="1713"/>
      <c r="U660" s="1713"/>
      <c r="V660" s="1713"/>
      <c r="W660" s="1713"/>
      <c r="X660" s="1713"/>
      <c r="Y660" s="1713"/>
      <c r="Z660" s="1713"/>
    </row>
    <row r="661" spans="1:26" ht="14.5">
      <c r="A661" s="1713"/>
      <c r="B661" s="1714"/>
      <c r="C661" s="1713"/>
      <c r="D661" s="1714"/>
      <c r="E661" s="1713"/>
      <c r="F661" s="1713"/>
      <c r="G661" s="1713"/>
      <c r="H661" s="1713"/>
      <c r="I661" s="1713"/>
      <c r="J661" s="1713"/>
      <c r="K661" s="1713"/>
      <c r="L661" s="1713"/>
      <c r="M661" s="1713"/>
      <c r="N661" s="1713"/>
      <c r="O661" s="1713"/>
      <c r="P661" s="1713"/>
      <c r="Q661" s="1713"/>
      <c r="R661" s="1713"/>
      <c r="S661" s="1713"/>
      <c r="T661" s="1713"/>
      <c r="U661" s="1713"/>
      <c r="V661" s="1713"/>
      <c r="W661" s="1713"/>
      <c r="X661" s="1713"/>
      <c r="Y661" s="1713"/>
      <c r="Z661" s="1713"/>
    </row>
    <row r="662" spans="1:26" ht="14.5">
      <c r="A662" s="1713"/>
      <c r="B662" s="1714"/>
      <c r="C662" s="1713"/>
      <c r="D662" s="1714"/>
      <c r="E662" s="1713"/>
      <c r="F662" s="1713"/>
      <c r="G662" s="1713"/>
      <c r="H662" s="1713"/>
      <c r="I662" s="1713"/>
      <c r="J662" s="1713"/>
      <c r="K662" s="1713"/>
      <c r="L662" s="1713"/>
      <c r="M662" s="1713"/>
      <c r="N662" s="1713"/>
      <c r="O662" s="1713"/>
      <c r="P662" s="1713"/>
      <c r="Q662" s="1713"/>
      <c r="R662" s="1713"/>
      <c r="S662" s="1713"/>
      <c r="T662" s="1713"/>
      <c r="U662" s="1713"/>
      <c r="V662" s="1713"/>
      <c r="W662" s="1713"/>
      <c r="X662" s="1713"/>
      <c r="Y662" s="1713"/>
      <c r="Z662" s="1713"/>
    </row>
    <row r="663" spans="1:26" ht="14.5">
      <c r="A663" s="1713"/>
      <c r="B663" s="1714"/>
      <c r="C663" s="1713"/>
      <c r="D663" s="1714"/>
      <c r="E663" s="1713"/>
      <c r="F663" s="1713"/>
      <c r="G663" s="1713"/>
      <c r="H663" s="1713"/>
      <c r="I663" s="1713"/>
      <c r="J663" s="1713"/>
      <c r="K663" s="1713"/>
      <c r="L663" s="1713"/>
      <c r="M663" s="1713"/>
      <c r="N663" s="1713"/>
      <c r="O663" s="1713"/>
      <c r="P663" s="1713"/>
      <c r="Q663" s="1713"/>
      <c r="R663" s="1713"/>
      <c r="S663" s="1713"/>
      <c r="T663" s="1713"/>
      <c r="U663" s="1713"/>
      <c r="V663" s="1713"/>
      <c r="W663" s="1713"/>
      <c r="X663" s="1713"/>
      <c r="Y663" s="1713"/>
      <c r="Z663" s="1713"/>
    </row>
    <row r="664" spans="1:26" ht="14.5">
      <c r="A664" s="1713"/>
      <c r="B664" s="1714"/>
      <c r="C664" s="1713"/>
      <c r="D664" s="1714"/>
      <c r="E664" s="1713"/>
      <c r="F664" s="1713"/>
      <c r="G664" s="1713"/>
      <c r="H664" s="1713"/>
      <c r="I664" s="1713"/>
      <c r="J664" s="1713"/>
      <c r="K664" s="1713"/>
      <c r="L664" s="1713"/>
      <c r="M664" s="1713"/>
      <c r="N664" s="1713"/>
      <c r="O664" s="1713"/>
      <c r="P664" s="1713"/>
      <c r="Q664" s="1713"/>
      <c r="R664" s="1713"/>
      <c r="S664" s="1713"/>
      <c r="T664" s="1713"/>
      <c r="U664" s="1713"/>
      <c r="V664" s="1713"/>
      <c r="W664" s="1713"/>
      <c r="X664" s="1713"/>
      <c r="Y664" s="1713"/>
      <c r="Z664" s="1713"/>
    </row>
    <row r="665" spans="1:26" ht="14.5">
      <c r="A665" s="1713"/>
      <c r="B665" s="1714"/>
      <c r="C665" s="1713"/>
      <c r="D665" s="1714"/>
      <c r="E665" s="1713"/>
      <c r="F665" s="1713"/>
      <c r="G665" s="1713"/>
      <c r="H665" s="1713"/>
      <c r="I665" s="1713"/>
      <c r="J665" s="1713"/>
      <c r="K665" s="1713"/>
      <c r="L665" s="1713"/>
      <c r="M665" s="1713"/>
      <c r="N665" s="1713"/>
      <c r="O665" s="1713"/>
      <c r="P665" s="1713"/>
      <c r="Q665" s="1713"/>
      <c r="R665" s="1713"/>
      <c r="S665" s="1713"/>
      <c r="T665" s="1713"/>
      <c r="U665" s="1713"/>
      <c r="V665" s="1713"/>
      <c r="W665" s="1713"/>
      <c r="X665" s="1713"/>
      <c r="Y665" s="1713"/>
      <c r="Z665" s="1713"/>
    </row>
    <row r="666" spans="1:26" ht="14.5">
      <c r="A666" s="1713"/>
      <c r="B666" s="1714"/>
      <c r="C666" s="1713"/>
      <c r="D666" s="1714"/>
      <c r="E666" s="1713"/>
      <c r="F666" s="1713"/>
      <c r="G666" s="1713"/>
      <c r="H666" s="1713"/>
      <c r="I666" s="1713"/>
      <c r="J666" s="1713"/>
      <c r="K666" s="1713"/>
      <c r="L666" s="1713"/>
      <c r="M666" s="1713"/>
      <c r="N666" s="1713"/>
      <c r="O666" s="1713"/>
      <c r="P666" s="1713"/>
      <c r="Q666" s="1713"/>
      <c r="R666" s="1713"/>
      <c r="S666" s="1713"/>
      <c r="T666" s="1713"/>
      <c r="U666" s="1713"/>
      <c r="V666" s="1713"/>
      <c r="W666" s="1713"/>
      <c r="X666" s="1713"/>
      <c r="Y666" s="1713"/>
      <c r="Z666" s="1713"/>
    </row>
    <row r="667" spans="1:26" ht="14.5">
      <c r="A667" s="1713"/>
      <c r="B667" s="1714"/>
      <c r="C667" s="1713"/>
      <c r="D667" s="1714"/>
      <c r="E667" s="1713"/>
      <c r="F667" s="1713"/>
      <c r="G667" s="1713"/>
      <c r="H667" s="1713"/>
      <c r="I667" s="1713"/>
      <c r="J667" s="1713"/>
      <c r="K667" s="1713"/>
      <c r="L667" s="1713"/>
      <c r="M667" s="1713"/>
      <c r="N667" s="1713"/>
      <c r="O667" s="1713"/>
      <c r="P667" s="1713"/>
      <c r="Q667" s="1713"/>
      <c r="R667" s="1713"/>
      <c r="S667" s="1713"/>
      <c r="T667" s="1713"/>
      <c r="U667" s="1713"/>
      <c r="V667" s="1713"/>
      <c r="W667" s="1713"/>
      <c r="X667" s="1713"/>
      <c r="Y667" s="1713"/>
      <c r="Z667" s="1713"/>
    </row>
    <row r="668" spans="1:26" ht="14.5">
      <c r="A668" s="1713"/>
      <c r="B668" s="1714"/>
      <c r="C668" s="1713"/>
      <c r="D668" s="1714"/>
      <c r="E668" s="1713"/>
      <c r="F668" s="1713"/>
      <c r="G668" s="1713"/>
      <c r="H668" s="1713"/>
      <c r="I668" s="1713"/>
      <c r="J668" s="1713"/>
      <c r="K668" s="1713"/>
      <c r="L668" s="1713"/>
      <c r="M668" s="1713"/>
      <c r="N668" s="1713"/>
      <c r="O668" s="1713"/>
      <c r="P668" s="1713"/>
      <c r="Q668" s="1713"/>
      <c r="R668" s="1713"/>
      <c r="S668" s="1713"/>
      <c r="T668" s="1713"/>
      <c r="U668" s="1713"/>
      <c r="V668" s="1713"/>
      <c r="W668" s="1713"/>
      <c r="X668" s="1713"/>
      <c r="Y668" s="1713"/>
      <c r="Z668" s="1713"/>
    </row>
    <row r="669" spans="1:26" ht="14.5">
      <c r="A669" s="1713"/>
      <c r="B669" s="1714"/>
      <c r="C669" s="1713"/>
      <c r="D669" s="1714"/>
      <c r="E669" s="1713"/>
      <c r="F669" s="1713"/>
      <c r="G669" s="1713"/>
      <c r="H669" s="1713"/>
      <c r="I669" s="1713"/>
      <c r="J669" s="1713"/>
      <c r="K669" s="1713"/>
      <c r="L669" s="1713"/>
      <c r="M669" s="1713"/>
      <c r="N669" s="1713"/>
      <c r="O669" s="1713"/>
      <c r="P669" s="1713"/>
      <c r="Q669" s="1713"/>
      <c r="R669" s="1713"/>
      <c r="S669" s="1713"/>
      <c r="T669" s="1713"/>
      <c r="U669" s="1713"/>
      <c r="V669" s="1713"/>
      <c r="W669" s="1713"/>
      <c r="X669" s="1713"/>
      <c r="Y669" s="1713"/>
      <c r="Z669" s="1713"/>
    </row>
    <row r="670" spans="1:26" ht="14.5">
      <c r="A670" s="1713"/>
      <c r="B670" s="1714"/>
      <c r="C670" s="1713"/>
      <c r="D670" s="1714"/>
      <c r="E670" s="1713"/>
      <c r="F670" s="1713"/>
      <c r="G670" s="1713"/>
      <c r="H670" s="1713"/>
      <c r="I670" s="1713"/>
      <c r="J670" s="1713"/>
      <c r="K670" s="1713"/>
      <c r="L670" s="1713"/>
      <c r="M670" s="1713"/>
      <c r="N670" s="1713"/>
      <c r="O670" s="1713"/>
      <c r="P670" s="1713"/>
      <c r="Q670" s="1713"/>
      <c r="R670" s="1713"/>
      <c r="S670" s="1713"/>
      <c r="T670" s="1713"/>
      <c r="U670" s="1713"/>
      <c r="V670" s="1713"/>
      <c r="W670" s="1713"/>
      <c r="X670" s="1713"/>
      <c r="Y670" s="1713"/>
      <c r="Z670" s="1713"/>
    </row>
    <row r="671" spans="1:26" ht="14.5">
      <c r="A671" s="1713"/>
      <c r="B671" s="1714"/>
      <c r="C671" s="1713"/>
      <c r="D671" s="1714"/>
      <c r="E671" s="1713"/>
      <c r="F671" s="1713"/>
      <c r="G671" s="1713"/>
      <c r="H671" s="1713"/>
      <c r="I671" s="1713"/>
      <c r="J671" s="1713"/>
      <c r="K671" s="1713"/>
      <c r="L671" s="1713"/>
      <c r="M671" s="1713"/>
      <c r="N671" s="1713"/>
      <c r="O671" s="1713"/>
      <c r="P671" s="1713"/>
      <c r="Q671" s="1713"/>
      <c r="R671" s="1713"/>
      <c r="S671" s="1713"/>
      <c r="T671" s="1713"/>
      <c r="U671" s="1713"/>
      <c r="V671" s="1713"/>
      <c r="W671" s="1713"/>
      <c r="X671" s="1713"/>
      <c r="Y671" s="1713"/>
      <c r="Z671" s="1713"/>
    </row>
    <row r="672" spans="1:26" ht="14.5">
      <c r="A672" s="1713"/>
      <c r="B672" s="1714"/>
      <c r="C672" s="1713"/>
      <c r="D672" s="1714"/>
      <c r="E672" s="1713"/>
      <c r="F672" s="1713"/>
      <c r="G672" s="1713"/>
      <c r="H672" s="1713"/>
      <c r="I672" s="1713"/>
      <c r="J672" s="1713"/>
      <c r="K672" s="1713"/>
      <c r="L672" s="1713"/>
      <c r="M672" s="1713"/>
      <c r="N672" s="1713"/>
      <c r="O672" s="1713"/>
      <c r="P672" s="1713"/>
      <c r="Q672" s="1713"/>
      <c r="R672" s="1713"/>
      <c r="S672" s="1713"/>
      <c r="T672" s="1713"/>
      <c r="U672" s="1713"/>
      <c r="V672" s="1713"/>
      <c r="W672" s="1713"/>
      <c r="X672" s="1713"/>
      <c r="Y672" s="1713"/>
      <c r="Z672" s="1713"/>
    </row>
    <row r="673" spans="1:26" ht="14.5">
      <c r="A673" s="1713"/>
      <c r="B673" s="1714"/>
      <c r="C673" s="1713"/>
      <c r="D673" s="1714"/>
      <c r="E673" s="1713"/>
      <c r="F673" s="1713"/>
      <c r="G673" s="1713"/>
      <c r="H673" s="1713"/>
      <c r="I673" s="1713"/>
      <c r="J673" s="1713"/>
      <c r="K673" s="1713"/>
      <c r="L673" s="1713"/>
      <c r="M673" s="1713"/>
      <c r="N673" s="1713"/>
      <c r="O673" s="1713"/>
      <c r="P673" s="1713"/>
      <c r="Q673" s="1713"/>
      <c r="R673" s="1713"/>
      <c r="S673" s="1713"/>
      <c r="T673" s="1713"/>
      <c r="U673" s="1713"/>
      <c r="V673" s="1713"/>
      <c r="W673" s="1713"/>
      <c r="X673" s="1713"/>
      <c r="Y673" s="1713"/>
      <c r="Z673" s="1713"/>
    </row>
    <row r="674" spans="1:26" ht="14.5">
      <c r="A674" s="1713"/>
      <c r="B674" s="1714"/>
      <c r="C674" s="1713"/>
      <c r="D674" s="1714"/>
      <c r="E674" s="1713"/>
      <c r="F674" s="1713"/>
      <c r="G674" s="1713"/>
      <c r="H674" s="1713"/>
      <c r="I674" s="1713"/>
      <c r="J674" s="1713"/>
      <c r="K674" s="1713"/>
      <c r="L674" s="1713"/>
      <c r="M674" s="1713"/>
      <c r="N674" s="1713"/>
      <c r="O674" s="1713"/>
      <c r="P674" s="1713"/>
      <c r="Q674" s="1713"/>
      <c r="R674" s="1713"/>
      <c r="S674" s="1713"/>
      <c r="T674" s="1713"/>
      <c r="U674" s="1713"/>
      <c r="V674" s="1713"/>
      <c r="W674" s="1713"/>
      <c r="X674" s="1713"/>
      <c r="Y674" s="1713"/>
      <c r="Z674" s="1713"/>
    </row>
    <row r="675" spans="1:26" ht="14.5">
      <c r="A675" s="1713"/>
      <c r="B675" s="1714"/>
      <c r="C675" s="1713"/>
      <c r="D675" s="1714"/>
      <c r="E675" s="1713"/>
      <c r="F675" s="1713"/>
      <c r="G675" s="1713"/>
      <c r="H675" s="1713"/>
      <c r="I675" s="1713"/>
      <c r="J675" s="1713"/>
      <c r="K675" s="1713"/>
      <c r="L675" s="1713"/>
      <c r="M675" s="1713"/>
      <c r="N675" s="1713"/>
      <c r="O675" s="1713"/>
      <c r="P675" s="1713"/>
      <c r="Q675" s="1713"/>
      <c r="R675" s="1713"/>
      <c r="S675" s="1713"/>
      <c r="T675" s="1713"/>
      <c r="U675" s="1713"/>
      <c r="V675" s="1713"/>
      <c r="W675" s="1713"/>
      <c r="X675" s="1713"/>
      <c r="Y675" s="1713"/>
      <c r="Z675" s="1713"/>
    </row>
    <row r="676" spans="1:26" ht="14.5">
      <c r="A676" s="1713"/>
      <c r="B676" s="1714"/>
      <c r="C676" s="1713"/>
      <c r="D676" s="1714"/>
      <c r="E676" s="1713"/>
      <c r="F676" s="1713"/>
      <c r="G676" s="1713"/>
      <c r="H676" s="1713"/>
      <c r="I676" s="1713"/>
      <c r="J676" s="1713"/>
      <c r="K676" s="1713"/>
      <c r="L676" s="1713"/>
      <c r="M676" s="1713"/>
      <c r="N676" s="1713"/>
      <c r="O676" s="1713"/>
      <c r="P676" s="1713"/>
      <c r="Q676" s="1713"/>
      <c r="R676" s="1713"/>
      <c r="S676" s="1713"/>
      <c r="T676" s="1713"/>
      <c r="U676" s="1713"/>
      <c r="V676" s="1713"/>
      <c r="W676" s="1713"/>
      <c r="X676" s="1713"/>
      <c r="Y676" s="1713"/>
      <c r="Z676" s="1713"/>
    </row>
    <row r="677" spans="1:26" ht="14.5">
      <c r="A677" s="1713"/>
      <c r="B677" s="1714"/>
      <c r="C677" s="1713"/>
      <c r="D677" s="1714"/>
      <c r="E677" s="1713"/>
      <c r="F677" s="1713"/>
      <c r="G677" s="1713"/>
      <c r="H677" s="1713"/>
      <c r="I677" s="1713"/>
      <c r="J677" s="1713"/>
      <c r="K677" s="1713"/>
      <c r="L677" s="1713"/>
      <c r="M677" s="1713"/>
      <c r="N677" s="1713"/>
      <c r="O677" s="1713"/>
      <c r="P677" s="1713"/>
      <c r="Q677" s="1713"/>
      <c r="R677" s="1713"/>
      <c r="S677" s="1713"/>
      <c r="T677" s="1713"/>
      <c r="U677" s="1713"/>
      <c r="V677" s="1713"/>
      <c r="W677" s="1713"/>
      <c r="X677" s="1713"/>
      <c r="Y677" s="1713"/>
      <c r="Z677" s="1713"/>
    </row>
    <row r="678" spans="1:26" ht="14.5">
      <c r="A678" s="1713"/>
      <c r="B678" s="1714"/>
      <c r="C678" s="1713"/>
      <c r="D678" s="1714"/>
      <c r="E678" s="1713"/>
      <c r="F678" s="1713"/>
      <c r="G678" s="1713"/>
      <c r="H678" s="1713"/>
      <c r="I678" s="1713"/>
      <c r="J678" s="1713"/>
      <c r="K678" s="1713"/>
      <c r="L678" s="1713"/>
      <c r="M678" s="1713"/>
      <c r="N678" s="1713"/>
      <c r="O678" s="1713"/>
      <c r="P678" s="1713"/>
      <c r="Q678" s="1713"/>
      <c r="R678" s="1713"/>
      <c r="S678" s="1713"/>
      <c r="T678" s="1713"/>
      <c r="U678" s="1713"/>
      <c r="V678" s="1713"/>
      <c r="W678" s="1713"/>
      <c r="X678" s="1713"/>
      <c r="Y678" s="1713"/>
      <c r="Z678" s="1713"/>
    </row>
    <row r="679" spans="1:26" ht="14.5">
      <c r="A679" s="1713"/>
      <c r="B679" s="1714"/>
      <c r="C679" s="1713"/>
      <c r="D679" s="1714"/>
      <c r="E679" s="1713"/>
      <c r="F679" s="1713"/>
      <c r="G679" s="1713"/>
      <c r="H679" s="1713"/>
      <c r="I679" s="1713"/>
      <c r="J679" s="1713"/>
      <c r="K679" s="1713"/>
      <c r="L679" s="1713"/>
      <c r="M679" s="1713"/>
      <c r="N679" s="1713"/>
      <c r="O679" s="1713"/>
      <c r="P679" s="1713"/>
      <c r="Q679" s="1713"/>
      <c r="R679" s="1713"/>
      <c r="S679" s="1713"/>
      <c r="T679" s="1713"/>
      <c r="U679" s="1713"/>
      <c r="V679" s="1713"/>
      <c r="W679" s="1713"/>
      <c r="X679" s="1713"/>
      <c r="Y679" s="1713"/>
      <c r="Z679" s="1713"/>
    </row>
    <row r="680" spans="1:26" ht="14.5">
      <c r="A680" s="1713"/>
      <c r="B680" s="1714"/>
      <c r="C680" s="1713"/>
      <c r="D680" s="1714"/>
      <c r="E680" s="1713"/>
      <c r="F680" s="1713"/>
      <c r="G680" s="1713"/>
      <c r="H680" s="1713"/>
      <c r="I680" s="1713"/>
      <c r="J680" s="1713"/>
      <c r="K680" s="1713"/>
      <c r="L680" s="1713"/>
      <c r="M680" s="1713"/>
      <c r="N680" s="1713"/>
      <c r="O680" s="1713"/>
      <c r="P680" s="1713"/>
      <c r="Q680" s="1713"/>
      <c r="R680" s="1713"/>
      <c r="S680" s="1713"/>
      <c r="T680" s="1713"/>
      <c r="U680" s="1713"/>
      <c r="V680" s="1713"/>
      <c r="W680" s="1713"/>
      <c r="X680" s="1713"/>
      <c r="Y680" s="1713"/>
      <c r="Z680" s="1713"/>
    </row>
    <row r="681" spans="1:26" ht="14.5">
      <c r="A681" s="1713"/>
      <c r="B681" s="1714"/>
      <c r="C681" s="1713"/>
      <c r="D681" s="1714"/>
      <c r="E681" s="1713"/>
      <c r="F681" s="1713"/>
      <c r="G681" s="1713"/>
      <c r="H681" s="1713"/>
      <c r="I681" s="1713"/>
      <c r="J681" s="1713"/>
      <c r="K681" s="1713"/>
      <c r="L681" s="1713"/>
      <c r="M681" s="1713"/>
      <c r="N681" s="1713"/>
      <c r="O681" s="1713"/>
      <c r="P681" s="1713"/>
      <c r="Q681" s="1713"/>
      <c r="R681" s="1713"/>
      <c r="S681" s="1713"/>
      <c r="T681" s="1713"/>
      <c r="U681" s="1713"/>
      <c r="V681" s="1713"/>
      <c r="W681" s="1713"/>
      <c r="X681" s="1713"/>
      <c r="Y681" s="1713"/>
      <c r="Z681" s="1713"/>
    </row>
    <row r="682" spans="1:26" ht="14.5">
      <c r="A682" s="1713"/>
      <c r="B682" s="1714"/>
      <c r="C682" s="1713"/>
      <c r="D682" s="1714"/>
      <c r="E682" s="1713"/>
      <c r="F682" s="1713"/>
      <c r="G682" s="1713"/>
      <c r="H682" s="1713"/>
      <c r="I682" s="1713"/>
      <c r="J682" s="1713"/>
      <c r="K682" s="1713"/>
      <c r="L682" s="1713"/>
      <c r="M682" s="1713"/>
      <c r="N682" s="1713"/>
      <c r="O682" s="1713"/>
      <c r="P682" s="1713"/>
      <c r="Q682" s="1713"/>
      <c r="R682" s="1713"/>
      <c r="S682" s="1713"/>
      <c r="T682" s="1713"/>
      <c r="U682" s="1713"/>
      <c r="V682" s="1713"/>
      <c r="W682" s="1713"/>
      <c r="X682" s="1713"/>
      <c r="Y682" s="1713"/>
      <c r="Z682" s="1713"/>
    </row>
    <row r="683" spans="1:26" ht="14.5">
      <c r="A683" s="1713"/>
      <c r="B683" s="1714"/>
      <c r="C683" s="1713"/>
      <c r="D683" s="1714"/>
      <c r="E683" s="1713"/>
      <c r="F683" s="1713"/>
      <c r="G683" s="1713"/>
      <c r="H683" s="1713"/>
      <c r="I683" s="1713"/>
      <c r="J683" s="1713"/>
      <c r="K683" s="1713"/>
      <c r="L683" s="1713"/>
      <c r="M683" s="1713"/>
      <c r="N683" s="1713"/>
      <c r="O683" s="1713"/>
      <c r="P683" s="1713"/>
      <c r="Q683" s="1713"/>
      <c r="R683" s="1713"/>
      <c r="S683" s="1713"/>
      <c r="T683" s="1713"/>
      <c r="U683" s="1713"/>
      <c r="V683" s="1713"/>
      <c r="W683" s="1713"/>
      <c r="X683" s="1713"/>
      <c r="Y683" s="1713"/>
      <c r="Z683" s="1713"/>
    </row>
    <row r="684" spans="1:26" ht="14.5">
      <c r="A684" s="1713"/>
      <c r="B684" s="1714"/>
      <c r="C684" s="1713"/>
      <c r="D684" s="1714"/>
      <c r="E684" s="1713"/>
      <c r="F684" s="1713"/>
      <c r="G684" s="1713"/>
      <c r="H684" s="1713"/>
      <c r="I684" s="1713"/>
      <c r="J684" s="1713"/>
      <c r="K684" s="1713"/>
      <c r="L684" s="1713"/>
      <c r="M684" s="1713"/>
      <c r="N684" s="1713"/>
      <c r="O684" s="1713"/>
      <c r="P684" s="1713"/>
      <c r="Q684" s="1713"/>
      <c r="R684" s="1713"/>
      <c r="S684" s="1713"/>
      <c r="T684" s="1713"/>
      <c r="U684" s="1713"/>
      <c r="V684" s="1713"/>
      <c r="W684" s="1713"/>
      <c r="X684" s="1713"/>
      <c r="Y684" s="1713"/>
      <c r="Z684" s="1713"/>
    </row>
    <row r="685" spans="1:26" ht="14.5">
      <c r="A685" s="1713"/>
      <c r="B685" s="1714"/>
      <c r="C685" s="1713"/>
      <c r="D685" s="1714"/>
      <c r="E685" s="1713"/>
      <c r="F685" s="1713"/>
      <c r="G685" s="1713"/>
      <c r="H685" s="1713"/>
      <c r="I685" s="1713"/>
      <c r="J685" s="1713"/>
      <c r="K685" s="1713"/>
      <c r="L685" s="1713"/>
      <c r="M685" s="1713"/>
      <c r="N685" s="1713"/>
      <c r="O685" s="1713"/>
      <c r="P685" s="1713"/>
      <c r="Q685" s="1713"/>
      <c r="R685" s="1713"/>
      <c r="S685" s="1713"/>
      <c r="T685" s="1713"/>
      <c r="U685" s="1713"/>
      <c r="V685" s="1713"/>
      <c r="W685" s="1713"/>
      <c r="X685" s="1713"/>
      <c r="Y685" s="1713"/>
      <c r="Z685" s="1713"/>
    </row>
    <row r="686" spans="1:26" ht="14.5">
      <c r="A686" s="1713"/>
      <c r="B686" s="1714"/>
      <c r="C686" s="1713"/>
      <c r="D686" s="1714"/>
      <c r="E686" s="1713"/>
      <c r="F686" s="1713"/>
      <c r="G686" s="1713"/>
      <c r="H686" s="1713"/>
      <c r="I686" s="1713"/>
      <c r="J686" s="1713"/>
      <c r="K686" s="1713"/>
      <c r="L686" s="1713"/>
      <c r="M686" s="1713"/>
      <c r="N686" s="1713"/>
      <c r="O686" s="1713"/>
      <c r="P686" s="1713"/>
      <c r="Q686" s="1713"/>
      <c r="R686" s="1713"/>
      <c r="S686" s="1713"/>
      <c r="T686" s="1713"/>
      <c r="U686" s="1713"/>
      <c r="V686" s="1713"/>
      <c r="W686" s="1713"/>
      <c r="X686" s="1713"/>
      <c r="Y686" s="1713"/>
      <c r="Z686" s="1713"/>
    </row>
    <row r="687" spans="1:26" ht="14.5">
      <c r="A687" s="1713"/>
      <c r="B687" s="1714"/>
      <c r="C687" s="1713"/>
      <c r="D687" s="1714"/>
      <c r="E687" s="1713"/>
      <c r="F687" s="1713"/>
      <c r="G687" s="1713"/>
      <c r="H687" s="1713"/>
      <c r="I687" s="1713"/>
      <c r="J687" s="1713"/>
      <c r="K687" s="1713"/>
      <c r="L687" s="1713"/>
      <c r="M687" s="1713"/>
      <c r="N687" s="1713"/>
      <c r="O687" s="1713"/>
      <c r="P687" s="1713"/>
      <c r="Q687" s="1713"/>
      <c r="R687" s="1713"/>
      <c r="S687" s="1713"/>
      <c r="T687" s="1713"/>
      <c r="U687" s="1713"/>
      <c r="V687" s="1713"/>
      <c r="W687" s="1713"/>
      <c r="X687" s="1713"/>
      <c r="Y687" s="1713"/>
      <c r="Z687" s="1713"/>
    </row>
    <row r="688" spans="1:26" ht="14.5">
      <c r="A688" s="1713"/>
      <c r="B688" s="1714"/>
      <c r="C688" s="1713"/>
      <c r="D688" s="1714"/>
      <c r="E688" s="1713"/>
      <c r="F688" s="1713"/>
      <c r="G688" s="1713"/>
      <c r="H688" s="1713"/>
      <c r="I688" s="1713"/>
      <c r="J688" s="1713"/>
      <c r="K688" s="1713"/>
      <c r="L688" s="1713"/>
      <c r="M688" s="1713"/>
      <c r="N688" s="1713"/>
      <c r="O688" s="1713"/>
      <c r="P688" s="1713"/>
      <c r="Q688" s="1713"/>
      <c r="R688" s="1713"/>
      <c r="S688" s="1713"/>
      <c r="T688" s="1713"/>
      <c r="U688" s="1713"/>
      <c r="V688" s="1713"/>
      <c r="W688" s="1713"/>
      <c r="X688" s="1713"/>
      <c r="Y688" s="1713"/>
      <c r="Z688" s="1713"/>
    </row>
    <row r="689" spans="1:26" ht="14.5">
      <c r="A689" s="1713"/>
      <c r="B689" s="1714"/>
      <c r="C689" s="1713"/>
      <c r="D689" s="1714"/>
      <c r="E689" s="1713"/>
      <c r="F689" s="1713"/>
      <c r="G689" s="1713"/>
      <c r="H689" s="1713"/>
      <c r="I689" s="1713"/>
      <c r="J689" s="1713"/>
      <c r="K689" s="1713"/>
      <c r="L689" s="1713"/>
      <c r="M689" s="1713"/>
      <c r="N689" s="1713"/>
      <c r="O689" s="1713"/>
      <c r="P689" s="1713"/>
      <c r="Q689" s="1713"/>
      <c r="R689" s="1713"/>
      <c r="S689" s="1713"/>
      <c r="T689" s="1713"/>
      <c r="U689" s="1713"/>
      <c r="V689" s="1713"/>
      <c r="W689" s="1713"/>
      <c r="X689" s="1713"/>
      <c r="Y689" s="1713"/>
      <c r="Z689" s="1713"/>
    </row>
    <row r="690" spans="1:26" ht="14.5">
      <c r="A690" s="1713"/>
      <c r="B690" s="1714"/>
      <c r="C690" s="1713"/>
      <c r="D690" s="1714"/>
      <c r="E690" s="1713"/>
      <c r="F690" s="1713"/>
      <c r="G690" s="1713"/>
      <c r="H690" s="1713"/>
      <c r="I690" s="1713"/>
      <c r="J690" s="1713"/>
      <c r="K690" s="1713"/>
      <c r="L690" s="1713"/>
      <c r="M690" s="1713"/>
      <c r="N690" s="1713"/>
      <c r="O690" s="1713"/>
      <c r="P690" s="1713"/>
      <c r="Q690" s="1713"/>
      <c r="R690" s="1713"/>
      <c r="S690" s="1713"/>
      <c r="T690" s="1713"/>
      <c r="U690" s="1713"/>
      <c r="V690" s="1713"/>
      <c r="W690" s="1713"/>
      <c r="X690" s="1713"/>
      <c r="Y690" s="1713"/>
      <c r="Z690" s="1713"/>
    </row>
    <row r="691" spans="1:26" ht="14.5">
      <c r="A691" s="1713"/>
      <c r="B691" s="1714"/>
      <c r="C691" s="1713"/>
      <c r="D691" s="1714"/>
      <c r="E691" s="1713"/>
      <c r="F691" s="1713"/>
      <c r="G691" s="1713"/>
      <c r="H691" s="1713"/>
      <c r="I691" s="1713"/>
      <c r="J691" s="1713"/>
      <c r="K691" s="1713"/>
      <c r="L691" s="1713"/>
      <c r="M691" s="1713"/>
      <c r="N691" s="1713"/>
      <c r="O691" s="1713"/>
      <c r="P691" s="1713"/>
      <c r="Q691" s="1713"/>
      <c r="R691" s="1713"/>
      <c r="S691" s="1713"/>
      <c r="T691" s="1713"/>
      <c r="U691" s="1713"/>
      <c r="V691" s="1713"/>
      <c r="W691" s="1713"/>
      <c r="X691" s="1713"/>
      <c r="Y691" s="1713"/>
      <c r="Z691" s="1713"/>
    </row>
    <row r="692" spans="1:26" ht="14.5">
      <c r="A692" s="1713"/>
      <c r="B692" s="1714"/>
      <c r="C692" s="1713"/>
      <c r="D692" s="1714"/>
      <c r="E692" s="1713"/>
      <c r="F692" s="1713"/>
      <c r="G692" s="1713"/>
      <c r="H692" s="1713"/>
      <c r="I692" s="1713"/>
      <c r="J692" s="1713"/>
      <c r="K692" s="1713"/>
      <c r="L692" s="1713"/>
      <c r="M692" s="1713"/>
      <c r="N692" s="1713"/>
      <c r="O692" s="1713"/>
      <c r="P692" s="1713"/>
      <c r="Q692" s="1713"/>
      <c r="R692" s="1713"/>
      <c r="S692" s="1713"/>
      <c r="T692" s="1713"/>
      <c r="U692" s="1713"/>
      <c r="V692" s="1713"/>
      <c r="W692" s="1713"/>
      <c r="X692" s="1713"/>
      <c r="Y692" s="1713"/>
      <c r="Z692" s="1713"/>
    </row>
    <row r="693" spans="1:26" ht="14.5">
      <c r="A693" s="1713"/>
      <c r="B693" s="1714"/>
      <c r="C693" s="1713"/>
      <c r="D693" s="1714"/>
      <c r="E693" s="1713"/>
      <c r="F693" s="1713"/>
      <c r="G693" s="1713"/>
      <c r="H693" s="1713"/>
      <c r="I693" s="1713"/>
      <c r="J693" s="1713"/>
      <c r="K693" s="1713"/>
      <c r="L693" s="1713"/>
      <c r="M693" s="1713"/>
      <c r="N693" s="1713"/>
      <c r="O693" s="1713"/>
      <c r="P693" s="1713"/>
      <c r="Q693" s="1713"/>
      <c r="R693" s="1713"/>
      <c r="S693" s="1713"/>
      <c r="T693" s="1713"/>
      <c r="U693" s="1713"/>
      <c r="V693" s="1713"/>
      <c r="W693" s="1713"/>
      <c r="X693" s="1713"/>
      <c r="Y693" s="1713"/>
      <c r="Z693" s="1713"/>
    </row>
    <row r="694" spans="1:26" ht="14.5">
      <c r="A694" s="1713"/>
      <c r="B694" s="1714"/>
      <c r="C694" s="1713"/>
      <c r="D694" s="1714"/>
      <c r="E694" s="1713"/>
      <c r="F694" s="1713"/>
      <c r="G694" s="1713"/>
      <c r="H694" s="1713"/>
      <c r="I694" s="1713"/>
      <c r="J694" s="1713"/>
      <c r="K694" s="1713"/>
      <c r="L694" s="1713"/>
      <c r="M694" s="1713"/>
      <c r="N694" s="1713"/>
      <c r="O694" s="1713"/>
      <c r="P694" s="1713"/>
      <c r="Q694" s="1713"/>
      <c r="R694" s="1713"/>
      <c r="S694" s="1713"/>
      <c r="T694" s="1713"/>
      <c r="U694" s="1713"/>
      <c r="V694" s="1713"/>
      <c r="W694" s="1713"/>
      <c r="X694" s="1713"/>
      <c r="Y694" s="1713"/>
      <c r="Z694" s="1713"/>
    </row>
    <row r="695" spans="1:26" ht="14.5">
      <c r="A695" s="1713"/>
      <c r="B695" s="1714"/>
      <c r="C695" s="1713"/>
      <c r="D695" s="1714"/>
      <c r="E695" s="1713"/>
      <c r="F695" s="1713"/>
      <c r="G695" s="1713"/>
      <c r="H695" s="1713"/>
      <c r="I695" s="1713"/>
      <c r="J695" s="1713"/>
      <c r="K695" s="1713"/>
      <c r="L695" s="1713"/>
      <c r="M695" s="1713"/>
      <c r="N695" s="1713"/>
      <c r="O695" s="1713"/>
      <c r="P695" s="1713"/>
      <c r="Q695" s="1713"/>
      <c r="R695" s="1713"/>
      <c r="S695" s="1713"/>
      <c r="T695" s="1713"/>
      <c r="U695" s="1713"/>
      <c r="V695" s="1713"/>
      <c r="W695" s="1713"/>
      <c r="X695" s="1713"/>
      <c r="Y695" s="1713"/>
      <c r="Z695" s="1713"/>
    </row>
    <row r="696" spans="1:26" ht="14.5">
      <c r="A696" s="1713"/>
      <c r="B696" s="1714"/>
      <c r="C696" s="1713"/>
      <c r="D696" s="1714"/>
      <c r="E696" s="1713"/>
      <c r="F696" s="1713"/>
      <c r="G696" s="1713"/>
      <c r="H696" s="1713"/>
      <c r="I696" s="1713"/>
      <c r="J696" s="1713"/>
      <c r="K696" s="1713"/>
      <c r="L696" s="1713"/>
      <c r="M696" s="1713"/>
      <c r="N696" s="1713"/>
      <c r="O696" s="1713"/>
      <c r="P696" s="1713"/>
      <c r="Q696" s="1713"/>
      <c r="R696" s="1713"/>
      <c r="S696" s="1713"/>
      <c r="T696" s="1713"/>
      <c r="U696" s="1713"/>
      <c r="V696" s="1713"/>
      <c r="W696" s="1713"/>
      <c r="X696" s="1713"/>
      <c r="Y696" s="1713"/>
      <c r="Z696" s="1713"/>
    </row>
    <row r="697" spans="1:26" ht="14.5">
      <c r="A697" s="1713"/>
      <c r="B697" s="1714"/>
      <c r="C697" s="1713"/>
      <c r="D697" s="1714"/>
      <c r="E697" s="1713"/>
      <c r="F697" s="1713"/>
      <c r="G697" s="1713"/>
      <c r="H697" s="1713"/>
      <c r="I697" s="1713"/>
      <c r="J697" s="1713"/>
      <c r="K697" s="1713"/>
      <c r="L697" s="1713"/>
      <c r="M697" s="1713"/>
      <c r="N697" s="1713"/>
      <c r="O697" s="1713"/>
      <c r="P697" s="1713"/>
      <c r="Q697" s="1713"/>
      <c r="R697" s="1713"/>
      <c r="S697" s="1713"/>
      <c r="T697" s="1713"/>
      <c r="U697" s="1713"/>
      <c r="V697" s="1713"/>
      <c r="W697" s="1713"/>
      <c r="X697" s="1713"/>
      <c r="Y697" s="1713"/>
      <c r="Z697" s="1713"/>
    </row>
    <row r="698" spans="1:26" ht="14.5">
      <c r="A698" s="1713"/>
      <c r="B698" s="1714"/>
      <c r="C698" s="1713"/>
      <c r="D698" s="1714"/>
      <c r="E698" s="1713"/>
      <c r="F698" s="1713"/>
      <c r="G698" s="1713"/>
      <c r="H698" s="1713"/>
      <c r="I698" s="1713"/>
      <c r="J698" s="1713"/>
      <c r="K698" s="1713"/>
      <c r="L698" s="1713"/>
      <c r="M698" s="1713"/>
      <c r="N698" s="1713"/>
      <c r="O698" s="1713"/>
      <c r="P698" s="1713"/>
      <c r="Q698" s="1713"/>
      <c r="R698" s="1713"/>
      <c r="S698" s="1713"/>
      <c r="T698" s="1713"/>
      <c r="U698" s="1713"/>
      <c r="V698" s="1713"/>
      <c r="W698" s="1713"/>
      <c r="X698" s="1713"/>
      <c r="Y698" s="1713"/>
      <c r="Z698" s="1713"/>
    </row>
    <row r="699" spans="1:26" ht="14.5">
      <c r="A699" s="1713"/>
      <c r="B699" s="1714"/>
      <c r="C699" s="1713"/>
      <c r="D699" s="1714"/>
      <c r="E699" s="1713"/>
      <c r="F699" s="1713"/>
      <c r="G699" s="1713"/>
      <c r="H699" s="1713"/>
      <c r="I699" s="1713"/>
      <c r="J699" s="1713"/>
      <c r="K699" s="1713"/>
      <c r="L699" s="1713"/>
      <c r="M699" s="1713"/>
      <c r="N699" s="1713"/>
      <c r="O699" s="1713"/>
      <c r="P699" s="1713"/>
      <c r="Q699" s="1713"/>
      <c r="R699" s="1713"/>
      <c r="S699" s="1713"/>
      <c r="T699" s="1713"/>
      <c r="U699" s="1713"/>
      <c r="V699" s="1713"/>
      <c r="W699" s="1713"/>
      <c r="X699" s="1713"/>
      <c r="Y699" s="1713"/>
      <c r="Z699" s="1713"/>
    </row>
    <row r="700" spans="1:26" ht="14.5">
      <c r="A700" s="1713"/>
      <c r="B700" s="1714"/>
      <c r="C700" s="1713"/>
      <c r="D700" s="1714"/>
      <c r="E700" s="1713"/>
      <c r="F700" s="1713"/>
      <c r="G700" s="1713"/>
      <c r="H700" s="1713"/>
      <c r="I700" s="1713"/>
      <c r="J700" s="1713"/>
      <c r="K700" s="1713"/>
      <c r="L700" s="1713"/>
      <c r="M700" s="1713"/>
      <c r="N700" s="1713"/>
      <c r="O700" s="1713"/>
      <c r="P700" s="1713"/>
      <c r="Q700" s="1713"/>
      <c r="R700" s="1713"/>
      <c r="S700" s="1713"/>
      <c r="T700" s="1713"/>
      <c r="U700" s="1713"/>
      <c r="V700" s="1713"/>
      <c r="W700" s="1713"/>
      <c r="X700" s="1713"/>
      <c r="Y700" s="1713"/>
      <c r="Z700" s="1713"/>
    </row>
    <row r="701" spans="1:26" ht="14.5">
      <c r="A701" s="1713"/>
      <c r="B701" s="1714"/>
      <c r="C701" s="1713"/>
      <c r="D701" s="1714"/>
      <c r="E701" s="1713"/>
      <c r="F701" s="1713"/>
      <c r="G701" s="1713"/>
      <c r="H701" s="1713"/>
      <c r="I701" s="1713"/>
      <c r="J701" s="1713"/>
      <c r="K701" s="1713"/>
      <c r="L701" s="1713"/>
      <c r="M701" s="1713"/>
      <c r="N701" s="1713"/>
      <c r="O701" s="1713"/>
      <c r="P701" s="1713"/>
      <c r="Q701" s="1713"/>
      <c r="R701" s="1713"/>
      <c r="S701" s="1713"/>
      <c r="T701" s="1713"/>
      <c r="U701" s="1713"/>
      <c r="V701" s="1713"/>
      <c r="W701" s="1713"/>
      <c r="X701" s="1713"/>
      <c r="Y701" s="1713"/>
      <c r="Z701" s="1713"/>
    </row>
    <row r="702" spans="1:26" ht="14.5">
      <c r="A702" s="1713"/>
      <c r="B702" s="1714"/>
      <c r="C702" s="1713"/>
      <c r="D702" s="1714"/>
      <c r="E702" s="1713"/>
      <c r="F702" s="1713"/>
      <c r="G702" s="1713"/>
      <c r="H702" s="1713"/>
      <c r="I702" s="1713"/>
      <c r="J702" s="1713"/>
      <c r="K702" s="1713"/>
      <c r="L702" s="1713"/>
      <c r="M702" s="1713"/>
      <c r="N702" s="1713"/>
      <c r="O702" s="1713"/>
      <c r="P702" s="1713"/>
      <c r="Q702" s="1713"/>
      <c r="R702" s="1713"/>
      <c r="S702" s="1713"/>
      <c r="T702" s="1713"/>
      <c r="U702" s="1713"/>
      <c r="V702" s="1713"/>
      <c r="W702" s="1713"/>
      <c r="X702" s="1713"/>
      <c r="Y702" s="1713"/>
      <c r="Z702" s="1713"/>
    </row>
    <row r="703" spans="1:26" ht="14.5">
      <c r="A703" s="1713"/>
      <c r="B703" s="1714"/>
      <c r="C703" s="1713"/>
      <c r="D703" s="1714"/>
      <c r="E703" s="1713"/>
      <c r="F703" s="1713"/>
      <c r="G703" s="1713"/>
      <c r="H703" s="1713"/>
      <c r="I703" s="1713"/>
      <c r="J703" s="1713"/>
      <c r="K703" s="1713"/>
      <c r="L703" s="1713"/>
      <c r="M703" s="1713"/>
      <c r="N703" s="1713"/>
      <c r="O703" s="1713"/>
      <c r="P703" s="1713"/>
      <c r="Q703" s="1713"/>
      <c r="R703" s="1713"/>
      <c r="S703" s="1713"/>
      <c r="T703" s="1713"/>
      <c r="U703" s="1713"/>
      <c r="V703" s="1713"/>
      <c r="W703" s="1713"/>
      <c r="X703" s="1713"/>
      <c r="Y703" s="1713"/>
      <c r="Z703" s="1713"/>
    </row>
    <row r="704" spans="1:26" ht="14.5">
      <c r="A704" s="1713"/>
      <c r="B704" s="1714"/>
      <c r="C704" s="1713"/>
      <c r="D704" s="1714"/>
      <c r="E704" s="1713"/>
      <c r="F704" s="1713"/>
      <c r="G704" s="1713"/>
      <c r="H704" s="1713"/>
      <c r="I704" s="1713"/>
      <c r="J704" s="1713"/>
      <c r="K704" s="1713"/>
      <c r="L704" s="1713"/>
      <c r="M704" s="1713"/>
      <c r="N704" s="1713"/>
      <c r="O704" s="1713"/>
      <c r="P704" s="1713"/>
      <c r="Q704" s="1713"/>
      <c r="R704" s="1713"/>
      <c r="S704" s="1713"/>
      <c r="T704" s="1713"/>
      <c r="U704" s="1713"/>
      <c r="V704" s="1713"/>
      <c r="W704" s="1713"/>
      <c r="X704" s="1713"/>
      <c r="Y704" s="1713"/>
      <c r="Z704" s="1713"/>
    </row>
    <row r="705" spans="1:26" ht="14.5">
      <c r="A705" s="1713"/>
      <c r="B705" s="1714"/>
      <c r="C705" s="1713"/>
      <c r="D705" s="1714"/>
      <c r="E705" s="1713"/>
      <c r="F705" s="1713"/>
      <c r="G705" s="1713"/>
      <c r="H705" s="1713"/>
      <c r="I705" s="1713"/>
      <c r="J705" s="1713"/>
      <c r="K705" s="1713"/>
      <c r="L705" s="1713"/>
      <c r="M705" s="1713"/>
      <c r="N705" s="1713"/>
      <c r="O705" s="1713"/>
      <c r="P705" s="1713"/>
      <c r="Q705" s="1713"/>
      <c r="R705" s="1713"/>
      <c r="S705" s="1713"/>
      <c r="T705" s="1713"/>
      <c r="U705" s="1713"/>
      <c r="V705" s="1713"/>
      <c r="W705" s="1713"/>
      <c r="X705" s="1713"/>
      <c r="Y705" s="1713"/>
      <c r="Z705" s="1713"/>
    </row>
    <row r="706" spans="1:26" ht="14.5">
      <c r="A706" s="1713"/>
      <c r="B706" s="1714"/>
      <c r="C706" s="1713"/>
      <c r="D706" s="1714"/>
      <c r="E706" s="1713"/>
      <c r="F706" s="1713"/>
      <c r="G706" s="1713"/>
      <c r="H706" s="1713"/>
      <c r="I706" s="1713"/>
      <c r="J706" s="1713"/>
      <c r="K706" s="1713"/>
      <c r="L706" s="1713"/>
      <c r="M706" s="1713"/>
      <c r="N706" s="1713"/>
      <c r="O706" s="1713"/>
      <c r="P706" s="1713"/>
      <c r="Q706" s="1713"/>
      <c r="R706" s="1713"/>
      <c r="S706" s="1713"/>
      <c r="T706" s="1713"/>
      <c r="U706" s="1713"/>
      <c r="V706" s="1713"/>
      <c r="W706" s="1713"/>
      <c r="X706" s="1713"/>
      <c r="Y706" s="1713"/>
      <c r="Z706" s="1713"/>
    </row>
    <row r="707" spans="1:26" ht="14.5">
      <c r="A707" s="1713"/>
      <c r="B707" s="1714"/>
      <c r="C707" s="1713"/>
      <c r="D707" s="1714"/>
      <c r="E707" s="1713"/>
      <c r="F707" s="1713"/>
      <c r="G707" s="1713"/>
      <c r="H707" s="1713"/>
      <c r="I707" s="1713"/>
      <c r="J707" s="1713"/>
      <c r="K707" s="1713"/>
      <c r="L707" s="1713"/>
      <c r="M707" s="1713"/>
      <c r="N707" s="1713"/>
      <c r="O707" s="1713"/>
      <c r="P707" s="1713"/>
      <c r="Q707" s="1713"/>
      <c r="R707" s="1713"/>
      <c r="S707" s="1713"/>
      <c r="T707" s="1713"/>
      <c r="U707" s="1713"/>
      <c r="V707" s="1713"/>
      <c r="W707" s="1713"/>
      <c r="X707" s="1713"/>
      <c r="Y707" s="1713"/>
      <c r="Z707" s="1713"/>
    </row>
    <row r="708" spans="1:26" ht="14.5">
      <c r="A708" s="1713"/>
      <c r="B708" s="1714"/>
      <c r="C708" s="1713"/>
      <c r="D708" s="1714"/>
      <c r="E708" s="1713"/>
      <c r="F708" s="1713"/>
      <c r="G708" s="1713"/>
      <c r="H708" s="1713"/>
      <c r="I708" s="1713"/>
      <c r="J708" s="1713"/>
      <c r="K708" s="1713"/>
      <c r="L708" s="1713"/>
      <c r="M708" s="1713"/>
      <c r="N708" s="1713"/>
      <c r="O708" s="1713"/>
      <c r="P708" s="1713"/>
      <c r="Q708" s="1713"/>
      <c r="R708" s="1713"/>
      <c r="S708" s="1713"/>
      <c r="T708" s="1713"/>
      <c r="U708" s="1713"/>
      <c r="V708" s="1713"/>
      <c r="W708" s="1713"/>
      <c r="X708" s="1713"/>
      <c r="Y708" s="1713"/>
      <c r="Z708" s="1713"/>
    </row>
    <row r="709" spans="1:26" ht="14.5">
      <c r="A709" s="1713"/>
      <c r="B709" s="1714"/>
      <c r="C709" s="1713"/>
      <c r="D709" s="1714"/>
      <c r="E709" s="1713"/>
      <c r="F709" s="1713"/>
      <c r="G709" s="1713"/>
      <c r="H709" s="1713"/>
      <c r="I709" s="1713"/>
      <c r="J709" s="1713"/>
      <c r="K709" s="1713"/>
      <c r="L709" s="1713"/>
      <c r="M709" s="1713"/>
      <c r="N709" s="1713"/>
      <c r="O709" s="1713"/>
      <c r="P709" s="1713"/>
      <c r="Q709" s="1713"/>
      <c r="R709" s="1713"/>
      <c r="S709" s="1713"/>
      <c r="T709" s="1713"/>
      <c r="U709" s="1713"/>
      <c r="V709" s="1713"/>
      <c r="W709" s="1713"/>
      <c r="X709" s="1713"/>
      <c r="Y709" s="1713"/>
      <c r="Z709" s="1713"/>
    </row>
    <row r="710" spans="1:26" ht="14.5">
      <c r="A710" s="1713"/>
      <c r="B710" s="1714"/>
      <c r="C710" s="1713"/>
      <c r="D710" s="1714"/>
      <c r="E710" s="1713"/>
      <c r="F710" s="1713"/>
      <c r="G710" s="1713"/>
      <c r="H710" s="1713"/>
      <c r="I710" s="1713"/>
      <c r="J710" s="1713"/>
      <c r="K710" s="1713"/>
      <c r="L710" s="1713"/>
      <c r="M710" s="1713"/>
      <c r="N710" s="1713"/>
      <c r="O710" s="1713"/>
      <c r="P710" s="1713"/>
      <c r="Q710" s="1713"/>
      <c r="R710" s="1713"/>
      <c r="S710" s="1713"/>
      <c r="T710" s="1713"/>
      <c r="U710" s="1713"/>
      <c r="V710" s="1713"/>
      <c r="W710" s="1713"/>
      <c r="X710" s="1713"/>
      <c r="Y710" s="1713"/>
      <c r="Z710" s="1713"/>
    </row>
    <row r="711" spans="1:26" ht="14.5">
      <c r="A711" s="1713"/>
      <c r="B711" s="1714"/>
      <c r="C711" s="1713"/>
      <c r="D711" s="1714"/>
      <c r="E711" s="1713"/>
      <c r="F711" s="1713"/>
      <c r="G711" s="1713"/>
      <c r="H711" s="1713"/>
      <c r="I711" s="1713"/>
      <c r="J711" s="1713"/>
      <c r="K711" s="1713"/>
      <c r="L711" s="1713"/>
      <c r="M711" s="1713"/>
      <c r="N711" s="1713"/>
      <c r="O711" s="1713"/>
      <c r="P711" s="1713"/>
      <c r="Q711" s="1713"/>
      <c r="R711" s="1713"/>
      <c r="S711" s="1713"/>
      <c r="T711" s="1713"/>
      <c r="U711" s="1713"/>
      <c r="V711" s="1713"/>
      <c r="W711" s="1713"/>
      <c r="X711" s="1713"/>
      <c r="Y711" s="1713"/>
      <c r="Z711" s="1713"/>
    </row>
    <row r="712" spans="1:26" ht="14.5">
      <c r="A712" s="1713"/>
      <c r="B712" s="1714"/>
      <c r="C712" s="1713"/>
      <c r="D712" s="1714"/>
      <c r="E712" s="1713"/>
      <c r="F712" s="1713"/>
      <c r="G712" s="1713"/>
      <c r="H712" s="1713"/>
      <c r="I712" s="1713"/>
      <c r="J712" s="1713"/>
      <c r="K712" s="1713"/>
      <c r="L712" s="1713"/>
      <c r="M712" s="1713"/>
      <c r="N712" s="1713"/>
      <c r="O712" s="1713"/>
      <c r="P712" s="1713"/>
      <c r="Q712" s="1713"/>
      <c r="R712" s="1713"/>
      <c r="S712" s="1713"/>
      <c r="T712" s="1713"/>
      <c r="U712" s="1713"/>
      <c r="V712" s="1713"/>
      <c r="W712" s="1713"/>
      <c r="X712" s="1713"/>
      <c r="Y712" s="1713"/>
      <c r="Z712" s="1713"/>
    </row>
    <row r="713" spans="1:26" ht="14.5">
      <c r="A713" s="1713"/>
      <c r="B713" s="1714"/>
      <c r="C713" s="1713"/>
      <c r="D713" s="1714"/>
      <c r="E713" s="1713"/>
      <c r="F713" s="1713"/>
      <c r="G713" s="1713"/>
      <c r="H713" s="1713"/>
      <c r="I713" s="1713"/>
      <c r="J713" s="1713"/>
      <c r="K713" s="1713"/>
      <c r="L713" s="1713"/>
      <c r="M713" s="1713"/>
      <c r="N713" s="1713"/>
      <c r="O713" s="1713"/>
      <c r="P713" s="1713"/>
      <c r="Q713" s="1713"/>
      <c r="R713" s="1713"/>
      <c r="S713" s="1713"/>
      <c r="T713" s="1713"/>
      <c r="U713" s="1713"/>
      <c r="V713" s="1713"/>
      <c r="W713" s="1713"/>
      <c r="X713" s="1713"/>
      <c r="Y713" s="1713"/>
      <c r="Z713" s="1713"/>
    </row>
    <row r="714" spans="1:26" ht="14.5">
      <c r="A714" s="1713"/>
      <c r="B714" s="1714"/>
      <c r="C714" s="1713"/>
      <c r="D714" s="1714"/>
      <c r="E714" s="1713"/>
      <c r="F714" s="1713"/>
      <c r="G714" s="1713"/>
      <c r="H714" s="1713"/>
      <c r="I714" s="1713"/>
      <c r="J714" s="1713"/>
      <c r="K714" s="1713"/>
      <c r="L714" s="1713"/>
      <c r="M714" s="1713"/>
      <c r="N714" s="1713"/>
      <c r="O714" s="1713"/>
      <c r="P714" s="1713"/>
      <c r="Q714" s="1713"/>
      <c r="R714" s="1713"/>
      <c r="S714" s="1713"/>
      <c r="T714" s="1713"/>
      <c r="U714" s="1713"/>
      <c r="V714" s="1713"/>
      <c r="W714" s="1713"/>
      <c r="X714" s="1713"/>
      <c r="Y714" s="1713"/>
      <c r="Z714" s="1713"/>
    </row>
    <row r="715" spans="1:26" ht="14.5">
      <c r="A715" s="1713"/>
      <c r="B715" s="1714"/>
      <c r="C715" s="1713"/>
      <c r="D715" s="1714"/>
      <c r="E715" s="1713"/>
      <c r="F715" s="1713"/>
      <c r="G715" s="1713"/>
      <c r="H715" s="1713"/>
      <c r="I715" s="1713"/>
      <c r="J715" s="1713"/>
      <c r="K715" s="1713"/>
      <c r="L715" s="1713"/>
      <c r="M715" s="1713"/>
      <c r="N715" s="1713"/>
      <c r="O715" s="1713"/>
      <c r="P715" s="1713"/>
      <c r="Q715" s="1713"/>
      <c r="R715" s="1713"/>
      <c r="S715" s="1713"/>
      <c r="T715" s="1713"/>
      <c r="U715" s="1713"/>
      <c r="V715" s="1713"/>
      <c r="W715" s="1713"/>
      <c r="X715" s="1713"/>
      <c r="Y715" s="1713"/>
      <c r="Z715" s="1713"/>
    </row>
    <row r="716" spans="1:26" ht="14.5">
      <c r="A716" s="1713"/>
      <c r="B716" s="1714"/>
      <c r="C716" s="1713"/>
      <c r="D716" s="1714"/>
      <c r="E716" s="1713"/>
      <c r="F716" s="1713"/>
      <c r="G716" s="1713"/>
      <c r="H716" s="1713"/>
      <c r="I716" s="1713"/>
      <c r="J716" s="1713"/>
      <c r="K716" s="1713"/>
      <c r="L716" s="1713"/>
      <c r="M716" s="1713"/>
      <c r="N716" s="1713"/>
      <c r="O716" s="1713"/>
      <c r="P716" s="1713"/>
      <c r="Q716" s="1713"/>
      <c r="R716" s="1713"/>
      <c r="S716" s="1713"/>
      <c r="T716" s="1713"/>
      <c r="U716" s="1713"/>
      <c r="V716" s="1713"/>
      <c r="W716" s="1713"/>
      <c r="X716" s="1713"/>
      <c r="Y716" s="1713"/>
      <c r="Z716" s="1713"/>
    </row>
    <row r="717" spans="1:26" ht="14.5">
      <c r="A717" s="1713"/>
      <c r="B717" s="1714"/>
      <c r="C717" s="1713"/>
      <c r="D717" s="1714"/>
      <c r="E717" s="1713"/>
      <c r="F717" s="1713"/>
      <c r="G717" s="1713"/>
      <c r="H717" s="1713"/>
      <c r="I717" s="1713"/>
      <c r="J717" s="1713"/>
      <c r="K717" s="1713"/>
      <c r="L717" s="1713"/>
      <c r="M717" s="1713"/>
      <c r="N717" s="1713"/>
      <c r="O717" s="1713"/>
      <c r="P717" s="1713"/>
      <c r="Q717" s="1713"/>
      <c r="R717" s="1713"/>
      <c r="S717" s="1713"/>
      <c r="T717" s="1713"/>
      <c r="U717" s="1713"/>
      <c r="V717" s="1713"/>
      <c r="W717" s="1713"/>
      <c r="X717" s="1713"/>
      <c r="Y717" s="1713"/>
      <c r="Z717" s="1713"/>
    </row>
    <row r="718" spans="1:26" ht="14.5">
      <c r="A718" s="1713"/>
      <c r="B718" s="1714"/>
      <c r="C718" s="1713"/>
      <c r="D718" s="1714"/>
      <c r="E718" s="1713"/>
      <c r="F718" s="1713"/>
      <c r="G718" s="1713"/>
      <c r="H718" s="1713"/>
      <c r="I718" s="1713"/>
      <c r="J718" s="1713"/>
      <c r="K718" s="1713"/>
      <c r="L718" s="1713"/>
      <c r="M718" s="1713"/>
      <c r="N718" s="1713"/>
      <c r="O718" s="1713"/>
      <c r="P718" s="1713"/>
      <c r="Q718" s="1713"/>
      <c r="R718" s="1713"/>
      <c r="S718" s="1713"/>
      <c r="T718" s="1713"/>
      <c r="U718" s="1713"/>
      <c r="V718" s="1713"/>
      <c r="W718" s="1713"/>
      <c r="X718" s="1713"/>
      <c r="Y718" s="1713"/>
      <c r="Z718" s="1713"/>
    </row>
    <row r="719" spans="1:26" ht="14.5">
      <c r="A719" s="1713"/>
      <c r="B719" s="1714"/>
      <c r="C719" s="1713"/>
      <c r="D719" s="1714"/>
      <c r="E719" s="1713"/>
      <c r="F719" s="1713"/>
      <c r="G719" s="1713"/>
      <c r="H719" s="1713"/>
      <c r="I719" s="1713"/>
      <c r="J719" s="1713"/>
      <c r="K719" s="1713"/>
      <c r="L719" s="1713"/>
      <c r="M719" s="1713"/>
      <c r="N719" s="1713"/>
      <c r="O719" s="1713"/>
      <c r="P719" s="1713"/>
      <c r="Q719" s="1713"/>
      <c r="R719" s="1713"/>
      <c r="S719" s="1713"/>
      <c r="T719" s="1713"/>
      <c r="U719" s="1713"/>
      <c r="V719" s="1713"/>
      <c r="W719" s="1713"/>
      <c r="X719" s="1713"/>
      <c r="Y719" s="1713"/>
      <c r="Z719" s="1713"/>
    </row>
    <row r="720" spans="1:26" ht="14.5">
      <c r="A720" s="1713"/>
      <c r="B720" s="1714"/>
      <c r="C720" s="1713"/>
      <c r="D720" s="1714"/>
      <c r="E720" s="1713"/>
      <c r="F720" s="1713"/>
      <c r="G720" s="1713"/>
      <c r="H720" s="1713"/>
      <c r="I720" s="1713"/>
      <c r="J720" s="1713"/>
      <c r="K720" s="1713"/>
      <c r="L720" s="1713"/>
      <c r="M720" s="1713"/>
      <c r="N720" s="1713"/>
      <c r="O720" s="1713"/>
      <c r="P720" s="1713"/>
      <c r="Q720" s="1713"/>
      <c r="R720" s="1713"/>
      <c r="S720" s="1713"/>
      <c r="T720" s="1713"/>
      <c r="U720" s="1713"/>
      <c r="V720" s="1713"/>
      <c r="W720" s="1713"/>
      <c r="X720" s="1713"/>
      <c r="Y720" s="1713"/>
      <c r="Z720" s="1713"/>
    </row>
    <row r="721" spans="1:26" ht="14.5">
      <c r="A721" s="1713"/>
      <c r="B721" s="1714"/>
      <c r="C721" s="1713"/>
      <c r="D721" s="1714"/>
      <c r="E721" s="1713"/>
      <c r="F721" s="1713"/>
      <c r="G721" s="1713"/>
      <c r="H721" s="1713"/>
      <c r="I721" s="1713"/>
      <c r="J721" s="1713"/>
      <c r="K721" s="1713"/>
      <c r="L721" s="1713"/>
      <c r="M721" s="1713"/>
      <c r="N721" s="1713"/>
      <c r="O721" s="1713"/>
      <c r="P721" s="1713"/>
      <c r="Q721" s="1713"/>
      <c r="R721" s="1713"/>
      <c r="S721" s="1713"/>
      <c r="T721" s="1713"/>
      <c r="U721" s="1713"/>
      <c r="V721" s="1713"/>
      <c r="W721" s="1713"/>
      <c r="X721" s="1713"/>
      <c r="Y721" s="1713"/>
      <c r="Z721" s="1713"/>
    </row>
    <row r="722" spans="1:26" ht="14.5">
      <c r="A722" s="1713"/>
      <c r="B722" s="1714"/>
      <c r="C722" s="1713"/>
      <c r="D722" s="1714"/>
      <c r="E722" s="1713"/>
      <c r="F722" s="1713"/>
      <c r="G722" s="1713"/>
      <c r="H722" s="1713"/>
      <c r="I722" s="1713"/>
      <c r="J722" s="1713"/>
      <c r="K722" s="1713"/>
      <c r="L722" s="1713"/>
      <c r="M722" s="1713"/>
      <c r="N722" s="1713"/>
      <c r="O722" s="1713"/>
      <c r="P722" s="1713"/>
      <c r="Q722" s="1713"/>
      <c r="R722" s="1713"/>
      <c r="S722" s="1713"/>
      <c r="T722" s="1713"/>
      <c r="U722" s="1713"/>
      <c r="V722" s="1713"/>
      <c r="W722" s="1713"/>
      <c r="X722" s="1713"/>
      <c r="Y722" s="1713"/>
      <c r="Z722" s="1713"/>
    </row>
    <row r="723" spans="1:26" ht="14.5">
      <c r="A723" s="1713"/>
      <c r="B723" s="1714"/>
      <c r="C723" s="1713"/>
      <c r="D723" s="1714"/>
      <c r="E723" s="1713"/>
      <c r="F723" s="1713"/>
      <c r="G723" s="1713"/>
      <c r="H723" s="1713"/>
      <c r="I723" s="1713"/>
      <c r="J723" s="1713"/>
      <c r="K723" s="1713"/>
      <c r="L723" s="1713"/>
      <c r="M723" s="1713"/>
      <c r="N723" s="1713"/>
      <c r="O723" s="1713"/>
      <c r="P723" s="1713"/>
      <c r="Q723" s="1713"/>
      <c r="R723" s="1713"/>
      <c r="S723" s="1713"/>
      <c r="T723" s="1713"/>
      <c r="U723" s="1713"/>
      <c r="V723" s="1713"/>
      <c r="W723" s="1713"/>
      <c r="X723" s="1713"/>
      <c r="Y723" s="1713"/>
      <c r="Z723" s="1713"/>
    </row>
    <row r="724" spans="1:26" ht="14.5">
      <c r="A724" s="1713"/>
      <c r="B724" s="1714"/>
      <c r="C724" s="1713"/>
      <c r="D724" s="1714"/>
      <c r="E724" s="1713"/>
      <c r="F724" s="1713"/>
      <c r="G724" s="1713"/>
      <c r="H724" s="1713"/>
      <c r="I724" s="1713"/>
      <c r="J724" s="1713"/>
      <c r="K724" s="1713"/>
      <c r="L724" s="1713"/>
      <c r="M724" s="1713"/>
      <c r="N724" s="1713"/>
      <c r="O724" s="1713"/>
      <c r="P724" s="1713"/>
      <c r="Q724" s="1713"/>
      <c r="R724" s="1713"/>
      <c r="S724" s="1713"/>
      <c r="T724" s="1713"/>
      <c r="U724" s="1713"/>
      <c r="V724" s="1713"/>
      <c r="W724" s="1713"/>
      <c r="X724" s="1713"/>
      <c r="Y724" s="1713"/>
      <c r="Z724" s="1713"/>
    </row>
    <row r="725" spans="1:26" ht="14.5">
      <c r="A725" s="1713"/>
      <c r="B725" s="1714"/>
      <c r="C725" s="1713"/>
      <c r="D725" s="1714"/>
      <c r="E725" s="1713"/>
      <c r="F725" s="1713"/>
      <c r="G725" s="1713"/>
      <c r="H725" s="1713"/>
      <c r="I725" s="1713"/>
      <c r="J725" s="1713"/>
      <c r="K725" s="1713"/>
      <c r="L725" s="1713"/>
      <c r="M725" s="1713"/>
      <c r="N725" s="1713"/>
      <c r="O725" s="1713"/>
      <c r="P725" s="1713"/>
      <c r="Q725" s="1713"/>
      <c r="R725" s="1713"/>
      <c r="S725" s="1713"/>
      <c r="T725" s="1713"/>
      <c r="U725" s="1713"/>
      <c r="V725" s="1713"/>
      <c r="W725" s="1713"/>
      <c r="X725" s="1713"/>
      <c r="Y725" s="1713"/>
      <c r="Z725" s="1713"/>
    </row>
    <row r="726" spans="1:26" ht="14.5">
      <c r="A726" s="1713"/>
      <c r="B726" s="1714"/>
      <c r="C726" s="1713"/>
      <c r="D726" s="1714"/>
      <c r="E726" s="1713"/>
      <c r="F726" s="1713"/>
      <c r="G726" s="1713"/>
      <c r="H726" s="1713"/>
      <c r="I726" s="1713"/>
      <c r="J726" s="1713"/>
      <c r="K726" s="1713"/>
      <c r="L726" s="1713"/>
      <c r="M726" s="1713"/>
      <c r="N726" s="1713"/>
      <c r="O726" s="1713"/>
      <c r="P726" s="1713"/>
      <c r="Q726" s="1713"/>
      <c r="R726" s="1713"/>
      <c r="S726" s="1713"/>
      <c r="T726" s="1713"/>
      <c r="U726" s="1713"/>
      <c r="V726" s="1713"/>
      <c r="W726" s="1713"/>
      <c r="X726" s="1713"/>
      <c r="Y726" s="1713"/>
      <c r="Z726" s="1713"/>
    </row>
    <row r="727" spans="1:26" ht="14.5">
      <c r="A727" s="1713"/>
      <c r="B727" s="1714"/>
      <c r="C727" s="1713"/>
      <c r="D727" s="1714"/>
      <c r="E727" s="1713"/>
      <c r="F727" s="1713"/>
      <c r="G727" s="1713"/>
      <c r="H727" s="1713"/>
      <c r="I727" s="1713"/>
      <c r="J727" s="1713"/>
      <c r="K727" s="1713"/>
      <c r="L727" s="1713"/>
      <c r="M727" s="1713"/>
      <c r="N727" s="1713"/>
      <c r="O727" s="1713"/>
      <c r="P727" s="1713"/>
      <c r="Q727" s="1713"/>
      <c r="R727" s="1713"/>
      <c r="S727" s="1713"/>
      <c r="T727" s="1713"/>
      <c r="U727" s="1713"/>
      <c r="V727" s="1713"/>
      <c r="W727" s="1713"/>
      <c r="X727" s="1713"/>
      <c r="Y727" s="1713"/>
      <c r="Z727" s="1713"/>
    </row>
    <row r="728" spans="1:26" ht="14.5">
      <c r="A728" s="1713"/>
      <c r="B728" s="1714"/>
      <c r="C728" s="1713"/>
      <c r="D728" s="1714"/>
      <c r="E728" s="1713"/>
      <c r="F728" s="1713"/>
      <c r="G728" s="1713"/>
      <c r="H728" s="1713"/>
      <c r="I728" s="1713"/>
      <c r="J728" s="1713"/>
      <c r="K728" s="1713"/>
      <c r="L728" s="1713"/>
      <c r="M728" s="1713"/>
      <c r="N728" s="1713"/>
      <c r="O728" s="1713"/>
      <c r="P728" s="1713"/>
      <c r="Q728" s="1713"/>
      <c r="R728" s="1713"/>
      <c r="S728" s="1713"/>
      <c r="T728" s="1713"/>
      <c r="U728" s="1713"/>
      <c r="V728" s="1713"/>
      <c r="W728" s="1713"/>
      <c r="X728" s="1713"/>
      <c r="Y728" s="1713"/>
      <c r="Z728" s="1713"/>
    </row>
    <row r="729" spans="1:26" ht="14.5">
      <c r="A729" s="1713"/>
      <c r="B729" s="1714"/>
      <c r="C729" s="1713"/>
      <c r="D729" s="1714"/>
      <c r="E729" s="1713"/>
      <c r="F729" s="1713"/>
      <c r="G729" s="1713"/>
      <c r="H729" s="1713"/>
      <c r="I729" s="1713"/>
      <c r="J729" s="1713"/>
      <c r="K729" s="1713"/>
      <c r="L729" s="1713"/>
      <c r="M729" s="1713"/>
      <c r="N729" s="1713"/>
      <c r="O729" s="1713"/>
      <c r="P729" s="1713"/>
      <c r="Q729" s="1713"/>
      <c r="R729" s="1713"/>
      <c r="S729" s="1713"/>
      <c r="T729" s="1713"/>
      <c r="U729" s="1713"/>
      <c r="V729" s="1713"/>
      <c r="W729" s="1713"/>
      <c r="X729" s="1713"/>
      <c r="Y729" s="1713"/>
      <c r="Z729" s="1713"/>
    </row>
    <row r="730" spans="1:26" ht="14.5">
      <c r="A730" s="1713"/>
      <c r="B730" s="1714"/>
      <c r="C730" s="1713"/>
      <c r="D730" s="1714"/>
      <c r="E730" s="1713"/>
      <c r="F730" s="1713"/>
      <c r="G730" s="1713"/>
      <c r="H730" s="1713"/>
      <c r="I730" s="1713"/>
      <c r="J730" s="1713"/>
      <c r="K730" s="1713"/>
      <c r="L730" s="1713"/>
      <c r="M730" s="1713"/>
      <c r="N730" s="1713"/>
      <c r="O730" s="1713"/>
      <c r="P730" s="1713"/>
      <c r="Q730" s="1713"/>
      <c r="R730" s="1713"/>
      <c r="S730" s="1713"/>
      <c r="T730" s="1713"/>
      <c r="U730" s="1713"/>
      <c r="V730" s="1713"/>
      <c r="W730" s="1713"/>
      <c r="X730" s="1713"/>
      <c r="Y730" s="1713"/>
      <c r="Z730" s="1713"/>
    </row>
    <row r="731" spans="1:26" ht="14.5">
      <c r="A731" s="1713"/>
      <c r="B731" s="1714"/>
      <c r="C731" s="1713"/>
      <c r="D731" s="1714"/>
      <c r="E731" s="1713"/>
      <c r="F731" s="1713"/>
      <c r="G731" s="1713"/>
      <c r="H731" s="1713"/>
      <c r="I731" s="1713"/>
      <c r="J731" s="1713"/>
      <c r="K731" s="1713"/>
      <c r="L731" s="1713"/>
      <c r="M731" s="1713"/>
      <c r="N731" s="1713"/>
      <c r="O731" s="1713"/>
      <c r="P731" s="1713"/>
      <c r="Q731" s="1713"/>
      <c r="R731" s="1713"/>
      <c r="S731" s="1713"/>
      <c r="T731" s="1713"/>
      <c r="U731" s="1713"/>
      <c r="V731" s="1713"/>
      <c r="W731" s="1713"/>
      <c r="X731" s="1713"/>
      <c r="Y731" s="1713"/>
      <c r="Z731" s="1713"/>
    </row>
    <row r="732" spans="1:26" ht="14.5">
      <c r="A732" s="1713"/>
      <c r="B732" s="1714"/>
      <c r="C732" s="1713"/>
      <c r="D732" s="1714"/>
      <c r="E732" s="1713"/>
      <c r="F732" s="1713"/>
      <c r="G732" s="1713"/>
      <c r="H732" s="1713"/>
      <c r="I732" s="1713"/>
      <c r="J732" s="1713"/>
      <c r="K732" s="1713"/>
      <c r="L732" s="1713"/>
      <c r="M732" s="1713"/>
      <c r="N732" s="1713"/>
      <c r="O732" s="1713"/>
      <c r="P732" s="1713"/>
      <c r="Q732" s="1713"/>
      <c r="R732" s="1713"/>
      <c r="S732" s="1713"/>
      <c r="T732" s="1713"/>
      <c r="U732" s="1713"/>
      <c r="V732" s="1713"/>
      <c r="W732" s="1713"/>
      <c r="X732" s="1713"/>
      <c r="Y732" s="1713"/>
      <c r="Z732" s="1713"/>
    </row>
    <row r="733" spans="1:26" ht="14.5">
      <c r="A733" s="1713"/>
      <c r="B733" s="1714"/>
      <c r="C733" s="1713"/>
      <c r="D733" s="1714"/>
      <c r="E733" s="1713"/>
      <c r="F733" s="1713"/>
      <c r="G733" s="1713"/>
      <c r="H733" s="1713"/>
      <c r="I733" s="1713"/>
      <c r="J733" s="1713"/>
      <c r="K733" s="1713"/>
      <c r="L733" s="1713"/>
      <c r="M733" s="1713"/>
      <c r="N733" s="1713"/>
      <c r="O733" s="1713"/>
      <c r="P733" s="1713"/>
      <c r="Q733" s="1713"/>
      <c r="R733" s="1713"/>
      <c r="S733" s="1713"/>
      <c r="T733" s="1713"/>
      <c r="U733" s="1713"/>
      <c r="V733" s="1713"/>
      <c r="W733" s="1713"/>
      <c r="X733" s="1713"/>
      <c r="Y733" s="1713"/>
      <c r="Z733" s="1713"/>
    </row>
    <row r="734" spans="1:26" ht="14.5">
      <c r="A734" s="1713"/>
      <c r="B734" s="1714"/>
      <c r="C734" s="1713"/>
      <c r="D734" s="1714"/>
      <c r="E734" s="1713"/>
      <c r="F734" s="1713"/>
      <c r="G734" s="1713"/>
      <c r="H734" s="1713"/>
      <c r="I734" s="1713"/>
      <c r="J734" s="1713"/>
      <c r="K734" s="1713"/>
      <c r="L734" s="1713"/>
      <c r="M734" s="1713"/>
      <c r="N734" s="1713"/>
      <c r="O734" s="1713"/>
      <c r="P734" s="1713"/>
      <c r="Q734" s="1713"/>
      <c r="R734" s="1713"/>
      <c r="S734" s="1713"/>
      <c r="T734" s="1713"/>
      <c r="U734" s="1713"/>
      <c r="V734" s="1713"/>
      <c r="W734" s="1713"/>
      <c r="X734" s="1713"/>
      <c r="Y734" s="1713"/>
      <c r="Z734" s="1713"/>
    </row>
    <row r="735" spans="1:26" ht="14.5">
      <c r="A735" s="1713"/>
      <c r="B735" s="1714"/>
      <c r="C735" s="1713"/>
      <c r="D735" s="1714"/>
      <c r="E735" s="1713"/>
      <c r="F735" s="1713"/>
      <c r="G735" s="1713"/>
      <c r="H735" s="1713"/>
      <c r="I735" s="1713"/>
      <c r="J735" s="1713"/>
      <c r="K735" s="1713"/>
      <c r="L735" s="1713"/>
      <c r="M735" s="1713"/>
      <c r="N735" s="1713"/>
      <c r="O735" s="1713"/>
      <c r="P735" s="1713"/>
      <c r="Q735" s="1713"/>
      <c r="R735" s="1713"/>
      <c r="S735" s="1713"/>
      <c r="T735" s="1713"/>
      <c r="U735" s="1713"/>
      <c r="V735" s="1713"/>
      <c r="W735" s="1713"/>
      <c r="X735" s="1713"/>
      <c r="Y735" s="1713"/>
      <c r="Z735" s="1713"/>
    </row>
    <row r="736" spans="1:26" ht="14.5">
      <c r="A736" s="1713"/>
      <c r="B736" s="1714"/>
      <c r="C736" s="1713"/>
      <c r="D736" s="1714"/>
      <c r="E736" s="1713"/>
      <c r="F736" s="1713"/>
      <c r="G736" s="1713"/>
      <c r="H736" s="1713"/>
      <c r="I736" s="1713"/>
      <c r="J736" s="1713"/>
      <c r="K736" s="1713"/>
      <c r="L736" s="1713"/>
      <c r="M736" s="1713"/>
      <c r="N736" s="1713"/>
      <c r="O736" s="1713"/>
      <c r="P736" s="1713"/>
      <c r="Q736" s="1713"/>
      <c r="R736" s="1713"/>
      <c r="S736" s="1713"/>
      <c r="T736" s="1713"/>
      <c r="U736" s="1713"/>
      <c r="V736" s="1713"/>
      <c r="W736" s="1713"/>
      <c r="X736" s="1713"/>
      <c r="Y736" s="1713"/>
      <c r="Z736" s="1713"/>
    </row>
    <row r="737" spans="1:26" ht="14.5">
      <c r="A737" s="1713"/>
      <c r="B737" s="1714"/>
      <c r="C737" s="1713"/>
      <c r="D737" s="1714"/>
      <c r="E737" s="1713"/>
      <c r="F737" s="1713"/>
      <c r="G737" s="1713"/>
      <c r="H737" s="1713"/>
      <c r="I737" s="1713"/>
      <c r="J737" s="1713"/>
      <c r="K737" s="1713"/>
      <c r="L737" s="1713"/>
      <c r="M737" s="1713"/>
      <c r="N737" s="1713"/>
      <c r="O737" s="1713"/>
      <c r="P737" s="1713"/>
      <c r="Q737" s="1713"/>
      <c r="R737" s="1713"/>
      <c r="S737" s="1713"/>
      <c r="T737" s="1713"/>
      <c r="U737" s="1713"/>
      <c r="V737" s="1713"/>
      <c r="W737" s="1713"/>
      <c r="X737" s="1713"/>
      <c r="Y737" s="1713"/>
      <c r="Z737" s="1713"/>
    </row>
    <row r="738" spans="1:26" ht="14.5">
      <c r="A738" s="1713"/>
      <c r="B738" s="1714"/>
      <c r="C738" s="1713"/>
      <c r="D738" s="1714"/>
      <c r="E738" s="1713"/>
      <c r="F738" s="1713"/>
      <c r="G738" s="1713"/>
      <c r="H738" s="1713"/>
      <c r="I738" s="1713"/>
      <c r="J738" s="1713"/>
      <c r="K738" s="1713"/>
      <c r="L738" s="1713"/>
      <c r="M738" s="1713"/>
      <c r="N738" s="1713"/>
      <c r="O738" s="1713"/>
      <c r="P738" s="1713"/>
      <c r="Q738" s="1713"/>
      <c r="R738" s="1713"/>
      <c r="S738" s="1713"/>
      <c r="T738" s="1713"/>
      <c r="U738" s="1713"/>
      <c r="V738" s="1713"/>
      <c r="W738" s="1713"/>
      <c r="X738" s="1713"/>
      <c r="Y738" s="1713"/>
      <c r="Z738" s="1713"/>
    </row>
    <row r="739" spans="1:26" ht="14.5">
      <c r="A739" s="1713"/>
      <c r="B739" s="1714"/>
      <c r="C739" s="1713"/>
      <c r="D739" s="1714"/>
      <c r="E739" s="1713"/>
      <c r="F739" s="1713"/>
      <c r="G739" s="1713"/>
      <c r="H739" s="1713"/>
      <c r="I739" s="1713"/>
      <c r="J739" s="1713"/>
      <c r="K739" s="1713"/>
      <c r="L739" s="1713"/>
      <c r="M739" s="1713"/>
      <c r="N739" s="1713"/>
      <c r="O739" s="1713"/>
      <c r="P739" s="1713"/>
      <c r="Q739" s="1713"/>
      <c r="R739" s="1713"/>
      <c r="S739" s="1713"/>
      <c r="T739" s="1713"/>
      <c r="U739" s="1713"/>
      <c r="V739" s="1713"/>
      <c r="W739" s="1713"/>
      <c r="X739" s="1713"/>
      <c r="Y739" s="1713"/>
      <c r="Z739" s="1713"/>
    </row>
    <row r="740" spans="1:26" ht="14.5">
      <c r="A740" s="1713"/>
      <c r="B740" s="1714"/>
      <c r="C740" s="1713"/>
      <c r="D740" s="1714"/>
      <c r="E740" s="1713"/>
      <c r="F740" s="1713"/>
      <c r="G740" s="1713"/>
      <c r="H740" s="1713"/>
      <c r="I740" s="1713"/>
      <c r="J740" s="1713"/>
      <c r="K740" s="1713"/>
      <c r="L740" s="1713"/>
      <c r="M740" s="1713"/>
      <c r="N740" s="1713"/>
      <c r="O740" s="1713"/>
      <c r="P740" s="1713"/>
      <c r="Q740" s="1713"/>
      <c r="R740" s="1713"/>
      <c r="S740" s="1713"/>
      <c r="T740" s="1713"/>
      <c r="U740" s="1713"/>
      <c r="V740" s="1713"/>
      <c r="W740" s="1713"/>
      <c r="X740" s="1713"/>
      <c r="Y740" s="1713"/>
      <c r="Z740" s="1713"/>
    </row>
    <row r="741" spans="1:26" ht="14.5">
      <c r="A741" s="1713"/>
      <c r="B741" s="1714"/>
      <c r="C741" s="1713"/>
      <c r="D741" s="1714"/>
      <c r="E741" s="1713"/>
      <c r="F741" s="1713"/>
      <c r="G741" s="1713"/>
      <c r="H741" s="1713"/>
      <c r="I741" s="1713"/>
      <c r="J741" s="1713"/>
      <c r="K741" s="1713"/>
      <c r="L741" s="1713"/>
      <c r="M741" s="1713"/>
      <c r="N741" s="1713"/>
      <c r="O741" s="1713"/>
      <c r="P741" s="1713"/>
      <c r="Q741" s="1713"/>
      <c r="R741" s="1713"/>
      <c r="S741" s="1713"/>
      <c r="T741" s="1713"/>
      <c r="U741" s="1713"/>
      <c r="V741" s="1713"/>
      <c r="W741" s="1713"/>
      <c r="X741" s="1713"/>
      <c r="Y741" s="1713"/>
      <c r="Z741" s="1713"/>
    </row>
    <row r="742" spans="1:26" ht="14.5">
      <c r="A742" s="1713"/>
      <c r="B742" s="1714"/>
      <c r="C742" s="1713"/>
      <c r="D742" s="1714"/>
      <c r="E742" s="1713"/>
      <c r="F742" s="1713"/>
      <c r="G742" s="1713"/>
      <c r="H742" s="1713"/>
      <c r="I742" s="1713"/>
      <c r="J742" s="1713"/>
      <c r="K742" s="1713"/>
      <c r="L742" s="1713"/>
      <c r="M742" s="1713"/>
      <c r="N742" s="1713"/>
      <c r="O742" s="1713"/>
      <c r="P742" s="1713"/>
      <c r="Q742" s="1713"/>
      <c r="R742" s="1713"/>
      <c r="S742" s="1713"/>
      <c r="T742" s="1713"/>
      <c r="U742" s="1713"/>
      <c r="V742" s="1713"/>
      <c r="W742" s="1713"/>
      <c r="X742" s="1713"/>
      <c r="Y742" s="1713"/>
      <c r="Z742" s="1713"/>
    </row>
    <row r="743" spans="1:26" ht="14.5">
      <c r="A743" s="1713"/>
      <c r="B743" s="1714"/>
      <c r="C743" s="1713"/>
      <c r="D743" s="1714"/>
      <c r="E743" s="1713"/>
      <c r="F743" s="1713"/>
      <c r="G743" s="1713"/>
      <c r="H743" s="1713"/>
      <c r="I743" s="1713"/>
      <c r="J743" s="1713"/>
      <c r="K743" s="1713"/>
      <c r="L743" s="1713"/>
      <c r="M743" s="1713"/>
      <c r="N743" s="1713"/>
      <c r="O743" s="1713"/>
      <c r="P743" s="1713"/>
      <c r="Q743" s="1713"/>
      <c r="R743" s="1713"/>
      <c r="S743" s="1713"/>
      <c r="T743" s="1713"/>
      <c r="U743" s="1713"/>
      <c r="V743" s="1713"/>
      <c r="W743" s="1713"/>
      <c r="X743" s="1713"/>
      <c r="Y743" s="1713"/>
      <c r="Z743" s="1713"/>
    </row>
    <row r="744" spans="1:26" ht="14.5">
      <c r="A744" s="1713"/>
      <c r="B744" s="1714"/>
      <c r="C744" s="1713"/>
      <c r="D744" s="1714"/>
      <c r="E744" s="1713"/>
      <c r="F744" s="1713"/>
      <c r="G744" s="1713"/>
      <c r="H744" s="1713"/>
      <c r="I744" s="1713"/>
      <c r="J744" s="1713"/>
      <c r="K744" s="1713"/>
      <c r="L744" s="1713"/>
      <c r="M744" s="1713"/>
      <c r="N744" s="1713"/>
      <c r="O744" s="1713"/>
      <c r="P744" s="1713"/>
      <c r="Q744" s="1713"/>
      <c r="R744" s="1713"/>
      <c r="S744" s="1713"/>
      <c r="T744" s="1713"/>
      <c r="U744" s="1713"/>
      <c r="V744" s="1713"/>
      <c r="W744" s="1713"/>
      <c r="X744" s="1713"/>
      <c r="Y744" s="1713"/>
      <c r="Z744" s="1713"/>
    </row>
    <row r="745" spans="1:26" ht="14.5">
      <c r="A745" s="1713"/>
      <c r="B745" s="1714"/>
      <c r="C745" s="1713"/>
      <c r="D745" s="1714"/>
      <c r="E745" s="1713"/>
      <c r="F745" s="1713"/>
      <c r="G745" s="1713"/>
      <c r="H745" s="1713"/>
      <c r="I745" s="1713"/>
      <c r="J745" s="1713"/>
      <c r="K745" s="1713"/>
      <c r="L745" s="1713"/>
      <c r="M745" s="1713"/>
      <c r="N745" s="1713"/>
      <c r="O745" s="1713"/>
      <c r="P745" s="1713"/>
      <c r="Q745" s="1713"/>
      <c r="R745" s="1713"/>
      <c r="S745" s="1713"/>
      <c r="T745" s="1713"/>
      <c r="U745" s="1713"/>
      <c r="V745" s="1713"/>
      <c r="W745" s="1713"/>
      <c r="X745" s="1713"/>
      <c r="Y745" s="1713"/>
      <c r="Z745" s="1713"/>
    </row>
    <row r="746" spans="1:26" ht="14.5">
      <c r="A746" s="1713"/>
      <c r="B746" s="1714"/>
      <c r="C746" s="1713"/>
      <c r="D746" s="1714"/>
      <c r="E746" s="1713"/>
      <c r="F746" s="1713"/>
      <c r="G746" s="1713"/>
      <c r="H746" s="1713"/>
      <c r="I746" s="1713"/>
      <c r="J746" s="1713"/>
      <c r="K746" s="1713"/>
      <c r="L746" s="1713"/>
      <c r="M746" s="1713"/>
      <c r="N746" s="1713"/>
      <c r="O746" s="1713"/>
      <c r="P746" s="1713"/>
      <c r="Q746" s="1713"/>
      <c r="R746" s="1713"/>
      <c r="S746" s="1713"/>
      <c r="T746" s="1713"/>
      <c r="U746" s="1713"/>
      <c r="V746" s="1713"/>
      <c r="W746" s="1713"/>
      <c r="X746" s="1713"/>
      <c r="Y746" s="1713"/>
      <c r="Z746" s="1713"/>
    </row>
    <row r="747" spans="1:26" ht="14.5">
      <c r="A747" s="1713"/>
      <c r="B747" s="1714"/>
      <c r="C747" s="1713"/>
      <c r="D747" s="1714"/>
      <c r="E747" s="1713"/>
      <c r="F747" s="1713"/>
      <c r="G747" s="1713"/>
      <c r="H747" s="1713"/>
      <c r="I747" s="1713"/>
      <c r="J747" s="1713"/>
      <c r="K747" s="1713"/>
      <c r="L747" s="1713"/>
      <c r="M747" s="1713"/>
      <c r="N747" s="1713"/>
      <c r="O747" s="1713"/>
      <c r="P747" s="1713"/>
      <c r="Q747" s="1713"/>
      <c r="R747" s="1713"/>
      <c r="S747" s="1713"/>
      <c r="T747" s="1713"/>
      <c r="U747" s="1713"/>
      <c r="V747" s="1713"/>
      <c r="W747" s="1713"/>
      <c r="X747" s="1713"/>
      <c r="Y747" s="1713"/>
      <c r="Z747" s="1713"/>
    </row>
    <row r="748" spans="1:26" ht="14.5">
      <c r="A748" s="1713"/>
      <c r="B748" s="1714"/>
      <c r="C748" s="1713"/>
      <c r="D748" s="1714"/>
      <c r="E748" s="1713"/>
      <c r="F748" s="1713"/>
      <c r="G748" s="1713"/>
      <c r="H748" s="1713"/>
      <c r="I748" s="1713"/>
      <c r="J748" s="1713"/>
      <c r="K748" s="1713"/>
      <c r="L748" s="1713"/>
      <c r="M748" s="1713"/>
      <c r="N748" s="1713"/>
      <c r="O748" s="1713"/>
      <c r="P748" s="1713"/>
      <c r="Q748" s="1713"/>
      <c r="R748" s="1713"/>
      <c r="S748" s="1713"/>
      <c r="T748" s="1713"/>
      <c r="U748" s="1713"/>
      <c r="V748" s="1713"/>
      <c r="W748" s="1713"/>
      <c r="X748" s="1713"/>
      <c r="Y748" s="1713"/>
      <c r="Z748" s="1713"/>
    </row>
    <row r="749" spans="1:26" ht="14.5">
      <c r="A749" s="1713"/>
      <c r="B749" s="1714"/>
      <c r="C749" s="1713"/>
      <c r="D749" s="1714"/>
      <c r="E749" s="1713"/>
      <c r="F749" s="1713"/>
      <c r="G749" s="1713"/>
      <c r="H749" s="1713"/>
      <c r="I749" s="1713"/>
      <c r="J749" s="1713"/>
      <c r="K749" s="1713"/>
      <c r="L749" s="1713"/>
      <c r="M749" s="1713"/>
      <c r="N749" s="1713"/>
      <c r="O749" s="1713"/>
      <c r="P749" s="1713"/>
      <c r="Q749" s="1713"/>
      <c r="R749" s="1713"/>
      <c r="S749" s="1713"/>
      <c r="T749" s="1713"/>
      <c r="U749" s="1713"/>
      <c r="V749" s="1713"/>
      <c r="W749" s="1713"/>
      <c r="X749" s="1713"/>
      <c r="Y749" s="1713"/>
      <c r="Z749" s="1713"/>
    </row>
    <row r="750" spans="1:26" ht="14.5">
      <c r="A750" s="1713"/>
      <c r="B750" s="1714"/>
      <c r="C750" s="1713"/>
      <c r="D750" s="1714"/>
      <c r="E750" s="1713"/>
      <c r="F750" s="1713"/>
      <c r="G750" s="1713"/>
      <c r="H750" s="1713"/>
      <c r="I750" s="1713"/>
      <c r="J750" s="1713"/>
      <c r="K750" s="1713"/>
      <c r="L750" s="1713"/>
      <c r="M750" s="1713"/>
      <c r="N750" s="1713"/>
      <c r="O750" s="1713"/>
      <c r="P750" s="1713"/>
      <c r="Q750" s="1713"/>
      <c r="R750" s="1713"/>
      <c r="S750" s="1713"/>
      <c r="T750" s="1713"/>
      <c r="U750" s="1713"/>
      <c r="V750" s="1713"/>
      <c r="W750" s="1713"/>
      <c r="X750" s="1713"/>
      <c r="Y750" s="1713"/>
      <c r="Z750" s="1713"/>
    </row>
    <row r="751" spans="1:26" ht="14.5">
      <c r="A751" s="1713"/>
      <c r="B751" s="1714"/>
      <c r="C751" s="1713"/>
      <c r="D751" s="1714"/>
      <c r="E751" s="1713"/>
      <c r="F751" s="1713"/>
      <c r="G751" s="1713"/>
      <c r="H751" s="1713"/>
      <c r="I751" s="1713"/>
      <c r="J751" s="1713"/>
      <c r="K751" s="1713"/>
      <c r="L751" s="1713"/>
      <c r="M751" s="1713"/>
      <c r="N751" s="1713"/>
      <c r="O751" s="1713"/>
      <c r="P751" s="1713"/>
      <c r="Q751" s="1713"/>
      <c r="R751" s="1713"/>
      <c r="S751" s="1713"/>
      <c r="T751" s="1713"/>
      <c r="U751" s="1713"/>
      <c r="V751" s="1713"/>
      <c r="W751" s="1713"/>
      <c r="X751" s="1713"/>
      <c r="Y751" s="1713"/>
      <c r="Z751" s="1713"/>
    </row>
    <row r="752" spans="1:26" ht="14.5">
      <c r="A752" s="1713"/>
      <c r="B752" s="1714"/>
      <c r="C752" s="1713"/>
      <c r="D752" s="1714"/>
      <c r="E752" s="1713"/>
      <c r="F752" s="1713"/>
      <c r="G752" s="1713"/>
      <c r="H752" s="1713"/>
      <c r="I752" s="1713"/>
      <c r="J752" s="1713"/>
      <c r="K752" s="1713"/>
      <c r="L752" s="1713"/>
      <c r="M752" s="1713"/>
      <c r="N752" s="1713"/>
      <c r="O752" s="1713"/>
      <c r="P752" s="1713"/>
      <c r="Q752" s="1713"/>
      <c r="R752" s="1713"/>
      <c r="S752" s="1713"/>
      <c r="T752" s="1713"/>
      <c r="U752" s="1713"/>
      <c r="V752" s="1713"/>
      <c r="W752" s="1713"/>
      <c r="X752" s="1713"/>
      <c r="Y752" s="1713"/>
      <c r="Z752" s="1713"/>
    </row>
    <row r="753" spans="1:26" ht="14.5">
      <c r="A753" s="1713"/>
      <c r="B753" s="1714"/>
      <c r="C753" s="1713"/>
      <c r="D753" s="1714"/>
      <c r="E753" s="1713"/>
      <c r="F753" s="1713"/>
      <c r="G753" s="1713"/>
      <c r="H753" s="1713"/>
      <c r="I753" s="1713"/>
      <c r="J753" s="1713"/>
      <c r="K753" s="1713"/>
      <c r="L753" s="1713"/>
      <c r="M753" s="1713"/>
      <c r="N753" s="1713"/>
      <c r="O753" s="1713"/>
      <c r="P753" s="1713"/>
      <c r="Q753" s="1713"/>
      <c r="R753" s="1713"/>
      <c r="S753" s="1713"/>
      <c r="T753" s="1713"/>
      <c r="U753" s="1713"/>
      <c r="V753" s="1713"/>
      <c r="W753" s="1713"/>
      <c r="X753" s="1713"/>
      <c r="Y753" s="1713"/>
      <c r="Z753" s="1713"/>
    </row>
    <row r="754" spans="1:26" ht="14.5">
      <c r="A754" s="1713"/>
      <c r="B754" s="1714"/>
      <c r="C754" s="1713"/>
      <c r="D754" s="1714"/>
      <c r="E754" s="1713"/>
      <c r="F754" s="1713"/>
      <c r="G754" s="1713"/>
      <c r="H754" s="1713"/>
      <c r="I754" s="1713"/>
      <c r="J754" s="1713"/>
      <c r="K754" s="1713"/>
      <c r="L754" s="1713"/>
      <c r="M754" s="1713"/>
      <c r="N754" s="1713"/>
      <c r="O754" s="1713"/>
      <c r="P754" s="1713"/>
      <c r="Q754" s="1713"/>
      <c r="R754" s="1713"/>
      <c r="S754" s="1713"/>
      <c r="T754" s="1713"/>
      <c r="U754" s="1713"/>
      <c r="V754" s="1713"/>
      <c r="W754" s="1713"/>
      <c r="X754" s="1713"/>
      <c r="Y754" s="1713"/>
      <c r="Z754" s="1713"/>
    </row>
    <row r="755" spans="1:26" ht="14.5">
      <c r="A755" s="1713"/>
      <c r="B755" s="1714"/>
      <c r="C755" s="1713"/>
      <c r="D755" s="1714"/>
      <c r="E755" s="1713"/>
      <c r="F755" s="1713"/>
      <c r="G755" s="1713"/>
      <c r="H755" s="1713"/>
      <c r="I755" s="1713"/>
      <c r="J755" s="1713"/>
      <c r="K755" s="1713"/>
      <c r="L755" s="1713"/>
      <c r="M755" s="1713"/>
      <c r="N755" s="1713"/>
      <c r="O755" s="1713"/>
      <c r="P755" s="1713"/>
      <c r="Q755" s="1713"/>
      <c r="R755" s="1713"/>
      <c r="S755" s="1713"/>
      <c r="T755" s="1713"/>
      <c r="U755" s="1713"/>
      <c r="V755" s="1713"/>
      <c r="W755" s="1713"/>
      <c r="X755" s="1713"/>
      <c r="Y755" s="1713"/>
      <c r="Z755" s="1713"/>
    </row>
    <row r="756" spans="1:26" ht="14.5">
      <c r="A756" s="1713"/>
      <c r="B756" s="1714"/>
      <c r="C756" s="1713"/>
      <c r="D756" s="1714"/>
      <c r="E756" s="1713"/>
      <c r="F756" s="1713"/>
      <c r="G756" s="1713"/>
      <c r="H756" s="1713"/>
      <c r="I756" s="1713"/>
      <c r="J756" s="1713"/>
      <c r="K756" s="1713"/>
      <c r="L756" s="1713"/>
      <c r="M756" s="1713"/>
      <c r="N756" s="1713"/>
      <c r="O756" s="1713"/>
      <c r="P756" s="1713"/>
      <c r="Q756" s="1713"/>
      <c r="R756" s="1713"/>
      <c r="S756" s="1713"/>
      <c r="T756" s="1713"/>
      <c r="U756" s="1713"/>
      <c r="V756" s="1713"/>
      <c r="W756" s="1713"/>
      <c r="X756" s="1713"/>
      <c r="Y756" s="1713"/>
      <c r="Z756" s="1713"/>
    </row>
    <row r="757" spans="1:26" ht="14.5">
      <c r="A757" s="1713"/>
      <c r="B757" s="1714"/>
      <c r="C757" s="1713"/>
      <c r="D757" s="1714"/>
      <c r="E757" s="1713"/>
      <c r="F757" s="1713"/>
      <c r="G757" s="1713"/>
      <c r="H757" s="1713"/>
      <c r="I757" s="1713"/>
      <c r="J757" s="1713"/>
      <c r="K757" s="1713"/>
      <c r="L757" s="1713"/>
      <c r="M757" s="1713"/>
      <c r="N757" s="1713"/>
      <c r="O757" s="1713"/>
      <c r="P757" s="1713"/>
      <c r="Q757" s="1713"/>
      <c r="R757" s="1713"/>
      <c r="S757" s="1713"/>
      <c r="T757" s="1713"/>
      <c r="U757" s="1713"/>
      <c r="V757" s="1713"/>
      <c r="W757" s="1713"/>
      <c r="X757" s="1713"/>
      <c r="Y757" s="1713"/>
      <c r="Z757" s="1713"/>
    </row>
    <row r="758" spans="1:26" ht="14.5">
      <c r="A758" s="1713"/>
      <c r="B758" s="1714"/>
      <c r="C758" s="1713"/>
      <c r="D758" s="1714"/>
      <c r="E758" s="1713"/>
      <c r="F758" s="1713"/>
      <c r="G758" s="1713"/>
      <c r="H758" s="1713"/>
      <c r="I758" s="1713"/>
      <c r="J758" s="1713"/>
      <c r="K758" s="1713"/>
      <c r="L758" s="1713"/>
      <c r="M758" s="1713"/>
      <c r="N758" s="1713"/>
      <c r="O758" s="1713"/>
      <c r="P758" s="1713"/>
      <c r="Q758" s="1713"/>
      <c r="R758" s="1713"/>
      <c r="S758" s="1713"/>
      <c r="T758" s="1713"/>
      <c r="U758" s="1713"/>
      <c r="V758" s="1713"/>
      <c r="W758" s="1713"/>
      <c r="X758" s="1713"/>
      <c r="Y758" s="1713"/>
      <c r="Z758" s="1713"/>
    </row>
    <row r="759" spans="1:26" ht="14.5">
      <c r="A759" s="1713"/>
      <c r="B759" s="1714"/>
      <c r="C759" s="1713"/>
      <c r="D759" s="1714"/>
      <c r="E759" s="1713"/>
      <c r="F759" s="1713"/>
      <c r="G759" s="1713"/>
      <c r="H759" s="1713"/>
      <c r="I759" s="1713"/>
      <c r="J759" s="1713"/>
      <c r="K759" s="1713"/>
      <c r="L759" s="1713"/>
      <c r="M759" s="1713"/>
      <c r="N759" s="1713"/>
      <c r="O759" s="1713"/>
      <c r="P759" s="1713"/>
      <c r="Q759" s="1713"/>
      <c r="R759" s="1713"/>
      <c r="S759" s="1713"/>
      <c r="T759" s="1713"/>
      <c r="U759" s="1713"/>
      <c r="V759" s="1713"/>
      <c r="W759" s="1713"/>
      <c r="X759" s="1713"/>
      <c r="Y759" s="1713"/>
      <c r="Z759" s="1713"/>
    </row>
    <row r="760" spans="1:26" ht="14.5">
      <c r="A760" s="1713"/>
      <c r="B760" s="1714"/>
      <c r="C760" s="1713"/>
      <c r="D760" s="1714"/>
      <c r="E760" s="1713"/>
      <c r="F760" s="1713"/>
      <c r="G760" s="1713"/>
      <c r="H760" s="1713"/>
      <c r="I760" s="1713"/>
      <c r="J760" s="1713"/>
      <c r="K760" s="1713"/>
      <c r="L760" s="1713"/>
      <c r="M760" s="1713"/>
      <c r="N760" s="1713"/>
      <c r="O760" s="1713"/>
      <c r="P760" s="1713"/>
      <c r="Q760" s="1713"/>
      <c r="R760" s="1713"/>
      <c r="S760" s="1713"/>
      <c r="T760" s="1713"/>
      <c r="U760" s="1713"/>
      <c r="V760" s="1713"/>
      <c r="W760" s="1713"/>
      <c r="X760" s="1713"/>
      <c r="Y760" s="1713"/>
      <c r="Z760" s="1713"/>
    </row>
    <row r="761" spans="1:26" ht="14.5">
      <c r="A761" s="1713"/>
      <c r="B761" s="1714"/>
      <c r="C761" s="1713"/>
      <c r="D761" s="1714"/>
      <c r="E761" s="1713"/>
      <c r="F761" s="1713"/>
      <c r="G761" s="1713"/>
      <c r="H761" s="1713"/>
      <c r="I761" s="1713"/>
      <c r="J761" s="1713"/>
      <c r="K761" s="1713"/>
      <c r="L761" s="1713"/>
      <c r="M761" s="1713"/>
      <c r="N761" s="1713"/>
      <c r="O761" s="1713"/>
      <c r="P761" s="1713"/>
      <c r="Q761" s="1713"/>
      <c r="R761" s="1713"/>
      <c r="S761" s="1713"/>
      <c r="T761" s="1713"/>
      <c r="U761" s="1713"/>
      <c r="V761" s="1713"/>
      <c r="W761" s="1713"/>
      <c r="X761" s="1713"/>
      <c r="Y761" s="1713"/>
      <c r="Z761" s="1713"/>
    </row>
    <row r="762" spans="1:26" ht="14.5">
      <c r="A762" s="1713"/>
      <c r="B762" s="1714"/>
      <c r="C762" s="1713"/>
      <c r="D762" s="1714"/>
      <c r="E762" s="1713"/>
      <c r="F762" s="1713"/>
      <c r="G762" s="1713"/>
      <c r="H762" s="1713"/>
      <c r="I762" s="1713"/>
      <c r="J762" s="1713"/>
      <c r="K762" s="1713"/>
      <c r="L762" s="1713"/>
      <c r="M762" s="1713"/>
      <c r="N762" s="1713"/>
      <c r="O762" s="1713"/>
      <c r="P762" s="1713"/>
      <c r="Q762" s="1713"/>
      <c r="R762" s="1713"/>
      <c r="S762" s="1713"/>
      <c r="T762" s="1713"/>
      <c r="U762" s="1713"/>
      <c r="V762" s="1713"/>
      <c r="W762" s="1713"/>
      <c r="X762" s="1713"/>
      <c r="Y762" s="1713"/>
      <c r="Z762" s="1713"/>
    </row>
    <row r="763" spans="1:26" ht="14.5">
      <c r="A763" s="1713"/>
      <c r="B763" s="1714"/>
      <c r="C763" s="1713"/>
      <c r="D763" s="1714"/>
      <c r="E763" s="1713"/>
      <c r="F763" s="1713"/>
      <c r="G763" s="1713"/>
      <c r="H763" s="1713"/>
      <c r="I763" s="1713"/>
      <c r="J763" s="1713"/>
      <c r="K763" s="1713"/>
      <c r="L763" s="1713"/>
      <c r="M763" s="1713"/>
      <c r="N763" s="1713"/>
      <c r="O763" s="1713"/>
      <c r="P763" s="1713"/>
      <c r="Q763" s="1713"/>
      <c r="R763" s="1713"/>
      <c r="S763" s="1713"/>
      <c r="T763" s="1713"/>
      <c r="U763" s="1713"/>
      <c r="V763" s="1713"/>
      <c r="W763" s="1713"/>
      <c r="X763" s="1713"/>
      <c r="Y763" s="1713"/>
      <c r="Z763" s="1713"/>
    </row>
    <row r="764" spans="1:26" ht="14.5">
      <c r="A764" s="1713"/>
      <c r="B764" s="1714"/>
      <c r="C764" s="1713"/>
      <c r="D764" s="1714"/>
      <c r="E764" s="1713"/>
      <c r="F764" s="1713"/>
      <c r="G764" s="1713"/>
      <c r="H764" s="1713"/>
      <c r="I764" s="1713"/>
      <c r="J764" s="1713"/>
      <c r="K764" s="1713"/>
      <c r="L764" s="1713"/>
      <c r="M764" s="1713"/>
      <c r="N764" s="1713"/>
      <c r="O764" s="1713"/>
      <c r="P764" s="1713"/>
      <c r="Q764" s="1713"/>
      <c r="R764" s="1713"/>
      <c r="S764" s="1713"/>
      <c r="T764" s="1713"/>
      <c r="U764" s="1713"/>
      <c r="V764" s="1713"/>
      <c r="W764" s="1713"/>
      <c r="X764" s="1713"/>
      <c r="Y764" s="1713"/>
      <c r="Z764" s="1713"/>
    </row>
    <row r="765" spans="1:26" ht="14.5">
      <c r="A765" s="1713"/>
      <c r="B765" s="1714"/>
      <c r="C765" s="1713"/>
      <c r="D765" s="1714"/>
      <c r="E765" s="1713"/>
      <c r="F765" s="1713"/>
      <c r="G765" s="1713"/>
      <c r="H765" s="1713"/>
      <c r="I765" s="1713"/>
      <c r="J765" s="1713"/>
      <c r="K765" s="1713"/>
      <c r="L765" s="1713"/>
      <c r="M765" s="1713"/>
      <c r="N765" s="1713"/>
      <c r="O765" s="1713"/>
      <c r="P765" s="1713"/>
      <c r="Q765" s="1713"/>
      <c r="R765" s="1713"/>
      <c r="S765" s="1713"/>
      <c r="T765" s="1713"/>
      <c r="U765" s="1713"/>
      <c r="V765" s="1713"/>
      <c r="W765" s="1713"/>
      <c r="X765" s="1713"/>
      <c r="Y765" s="1713"/>
      <c r="Z765" s="1713"/>
    </row>
    <row r="766" spans="1:26" ht="14.5">
      <c r="A766" s="1713"/>
      <c r="B766" s="1714"/>
      <c r="C766" s="1713"/>
      <c r="D766" s="1714"/>
      <c r="E766" s="1713"/>
      <c r="F766" s="1713"/>
      <c r="G766" s="1713"/>
      <c r="H766" s="1713"/>
      <c r="I766" s="1713"/>
      <c r="J766" s="1713"/>
      <c r="K766" s="1713"/>
      <c r="L766" s="1713"/>
      <c r="M766" s="1713"/>
      <c r="N766" s="1713"/>
      <c r="O766" s="1713"/>
      <c r="P766" s="1713"/>
      <c r="Q766" s="1713"/>
      <c r="R766" s="1713"/>
      <c r="S766" s="1713"/>
      <c r="T766" s="1713"/>
      <c r="U766" s="1713"/>
      <c r="V766" s="1713"/>
      <c r="W766" s="1713"/>
      <c r="X766" s="1713"/>
      <c r="Y766" s="1713"/>
      <c r="Z766" s="1713"/>
    </row>
    <row r="767" spans="1:26" ht="14.5">
      <c r="A767" s="1713"/>
      <c r="B767" s="1714"/>
      <c r="C767" s="1713"/>
      <c r="D767" s="1714"/>
      <c r="E767" s="1713"/>
      <c r="F767" s="1713"/>
      <c r="G767" s="1713"/>
      <c r="H767" s="1713"/>
      <c r="I767" s="1713"/>
      <c r="J767" s="1713"/>
      <c r="K767" s="1713"/>
      <c r="L767" s="1713"/>
      <c r="M767" s="1713"/>
      <c r="N767" s="1713"/>
      <c r="O767" s="1713"/>
      <c r="P767" s="1713"/>
      <c r="Q767" s="1713"/>
      <c r="R767" s="1713"/>
      <c r="S767" s="1713"/>
      <c r="T767" s="1713"/>
      <c r="U767" s="1713"/>
      <c r="V767" s="1713"/>
      <c r="W767" s="1713"/>
      <c r="X767" s="1713"/>
      <c r="Y767" s="1713"/>
      <c r="Z767" s="1713"/>
    </row>
    <row r="768" spans="1:26" ht="14.5">
      <c r="A768" s="1713"/>
      <c r="B768" s="1714"/>
      <c r="C768" s="1713"/>
      <c r="D768" s="1714"/>
      <c r="E768" s="1713"/>
      <c r="F768" s="1713"/>
      <c r="G768" s="1713"/>
      <c r="H768" s="1713"/>
      <c r="I768" s="1713"/>
      <c r="J768" s="1713"/>
      <c r="K768" s="1713"/>
      <c r="L768" s="1713"/>
      <c r="M768" s="1713"/>
      <c r="N768" s="1713"/>
      <c r="O768" s="1713"/>
      <c r="P768" s="1713"/>
      <c r="Q768" s="1713"/>
      <c r="R768" s="1713"/>
      <c r="S768" s="1713"/>
      <c r="T768" s="1713"/>
      <c r="U768" s="1713"/>
      <c r="V768" s="1713"/>
      <c r="W768" s="1713"/>
      <c r="X768" s="1713"/>
      <c r="Y768" s="1713"/>
      <c r="Z768" s="1713"/>
    </row>
    <row r="769" spans="1:26" ht="14.5">
      <c r="A769" s="1713"/>
      <c r="B769" s="1714"/>
      <c r="C769" s="1713"/>
      <c r="D769" s="1714"/>
      <c r="E769" s="1713"/>
      <c r="F769" s="1713"/>
      <c r="G769" s="1713"/>
      <c r="H769" s="1713"/>
      <c r="I769" s="1713"/>
      <c r="J769" s="1713"/>
      <c r="K769" s="1713"/>
      <c r="L769" s="1713"/>
      <c r="M769" s="1713"/>
      <c r="N769" s="1713"/>
      <c r="O769" s="1713"/>
      <c r="P769" s="1713"/>
      <c r="Q769" s="1713"/>
      <c r="R769" s="1713"/>
      <c r="S769" s="1713"/>
      <c r="T769" s="1713"/>
      <c r="U769" s="1713"/>
      <c r="V769" s="1713"/>
      <c r="W769" s="1713"/>
      <c r="X769" s="1713"/>
      <c r="Y769" s="1713"/>
      <c r="Z769" s="1713"/>
    </row>
    <row r="770" spans="1:26" ht="14.5">
      <c r="A770" s="1713"/>
      <c r="B770" s="1714"/>
      <c r="C770" s="1713"/>
      <c r="D770" s="1714"/>
      <c r="E770" s="1713"/>
      <c r="F770" s="1713"/>
      <c r="G770" s="1713"/>
      <c r="H770" s="1713"/>
      <c r="I770" s="1713"/>
      <c r="J770" s="1713"/>
      <c r="K770" s="1713"/>
      <c r="L770" s="1713"/>
      <c r="M770" s="1713"/>
      <c r="N770" s="1713"/>
      <c r="O770" s="1713"/>
      <c r="P770" s="1713"/>
      <c r="Q770" s="1713"/>
      <c r="R770" s="1713"/>
      <c r="S770" s="1713"/>
      <c r="T770" s="1713"/>
      <c r="U770" s="1713"/>
      <c r="V770" s="1713"/>
      <c r="W770" s="1713"/>
      <c r="X770" s="1713"/>
      <c r="Y770" s="1713"/>
      <c r="Z770" s="1713"/>
    </row>
    <row r="771" spans="1:26" ht="14.5">
      <c r="A771" s="1713"/>
      <c r="B771" s="1714"/>
      <c r="C771" s="1713"/>
      <c r="D771" s="1714"/>
      <c r="E771" s="1713"/>
      <c r="F771" s="1713"/>
      <c r="G771" s="1713"/>
      <c r="H771" s="1713"/>
      <c r="I771" s="1713"/>
      <c r="J771" s="1713"/>
      <c r="K771" s="1713"/>
      <c r="L771" s="1713"/>
      <c r="M771" s="1713"/>
      <c r="N771" s="1713"/>
      <c r="O771" s="1713"/>
      <c r="P771" s="1713"/>
      <c r="Q771" s="1713"/>
      <c r="R771" s="1713"/>
      <c r="S771" s="1713"/>
      <c r="T771" s="1713"/>
      <c r="U771" s="1713"/>
      <c r="V771" s="1713"/>
      <c r="W771" s="1713"/>
      <c r="X771" s="1713"/>
      <c r="Y771" s="1713"/>
      <c r="Z771" s="1713"/>
    </row>
    <row r="772" spans="1:26" ht="14.5">
      <c r="A772" s="1713"/>
      <c r="B772" s="1714"/>
      <c r="C772" s="1713"/>
      <c r="D772" s="1714"/>
      <c r="E772" s="1713"/>
      <c r="F772" s="1713"/>
      <c r="G772" s="1713"/>
      <c r="H772" s="1713"/>
      <c r="I772" s="1713"/>
      <c r="J772" s="1713"/>
      <c r="K772" s="1713"/>
      <c r="L772" s="1713"/>
      <c r="M772" s="1713"/>
      <c r="N772" s="1713"/>
      <c r="O772" s="1713"/>
      <c r="P772" s="1713"/>
      <c r="Q772" s="1713"/>
      <c r="R772" s="1713"/>
      <c r="S772" s="1713"/>
      <c r="T772" s="1713"/>
      <c r="U772" s="1713"/>
      <c r="V772" s="1713"/>
      <c r="W772" s="1713"/>
      <c r="X772" s="1713"/>
      <c r="Y772" s="1713"/>
      <c r="Z772" s="1713"/>
    </row>
    <row r="773" spans="1:26" ht="14.5">
      <c r="A773" s="1713"/>
      <c r="B773" s="1714"/>
      <c r="C773" s="1713"/>
      <c r="D773" s="1714"/>
      <c r="E773" s="1713"/>
      <c r="F773" s="1713"/>
      <c r="G773" s="1713"/>
      <c r="H773" s="1713"/>
      <c r="I773" s="1713"/>
      <c r="J773" s="1713"/>
      <c r="K773" s="1713"/>
      <c r="L773" s="1713"/>
      <c r="M773" s="1713"/>
      <c r="N773" s="1713"/>
      <c r="O773" s="1713"/>
      <c r="P773" s="1713"/>
      <c r="Q773" s="1713"/>
      <c r="R773" s="1713"/>
      <c r="S773" s="1713"/>
      <c r="T773" s="1713"/>
      <c r="U773" s="1713"/>
      <c r="V773" s="1713"/>
      <c r="W773" s="1713"/>
      <c r="X773" s="1713"/>
      <c r="Y773" s="1713"/>
      <c r="Z773" s="1713"/>
    </row>
    <row r="774" spans="1:26" ht="14.5">
      <c r="A774" s="1713"/>
      <c r="B774" s="1714"/>
      <c r="C774" s="1713"/>
      <c r="D774" s="1714"/>
      <c r="E774" s="1713"/>
      <c r="F774" s="1713"/>
      <c r="G774" s="1713"/>
      <c r="H774" s="1713"/>
      <c r="I774" s="1713"/>
      <c r="J774" s="1713"/>
      <c r="K774" s="1713"/>
      <c r="L774" s="1713"/>
      <c r="M774" s="1713"/>
      <c r="N774" s="1713"/>
      <c r="O774" s="1713"/>
      <c r="P774" s="1713"/>
      <c r="Q774" s="1713"/>
      <c r="R774" s="1713"/>
      <c r="S774" s="1713"/>
      <c r="T774" s="1713"/>
      <c r="U774" s="1713"/>
      <c r="V774" s="1713"/>
      <c r="W774" s="1713"/>
      <c r="X774" s="1713"/>
      <c r="Y774" s="1713"/>
      <c r="Z774" s="1713"/>
    </row>
    <row r="775" spans="1:26" ht="14.5">
      <c r="A775" s="1713"/>
      <c r="B775" s="1714"/>
      <c r="C775" s="1713"/>
      <c r="D775" s="1714"/>
      <c r="E775" s="1713"/>
      <c r="F775" s="1713"/>
      <c r="G775" s="1713"/>
      <c r="H775" s="1713"/>
      <c r="I775" s="1713"/>
      <c r="J775" s="1713"/>
      <c r="K775" s="1713"/>
      <c r="L775" s="1713"/>
      <c r="M775" s="1713"/>
      <c r="N775" s="1713"/>
      <c r="O775" s="1713"/>
      <c r="P775" s="1713"/>
      <c r="Q775" s="1713"/>
      <c r="R775" s="1713"/>
      <c r="S775" s="1713"/>
      <c r="T775" s="1713"/>
      <c r="U775" s="1713"/>
      <c r="V775" s="1713"/>
      <c r="W775" s="1713"/>
      <c r="X775" s="1713"/>
      <c r="Y775" s="1713"/>
      <c r="Z775" s="1713"/>
    </row>
    <row r="776" spans="1:26" ht="14.5">
      <c r="A776" s="1713"/>
      <c r="B776" s="1714"/>
      <c r="C776" s="1713"/>
      <c r="D776" s="1714"/>
      <c r="E776" s="1713"/>
      <c r="F776" s="1713"/>
      <c r="G776" s="1713"/>
      <c r="H776" s="1713"/>
      <c r="I776" s="1713"/>
      <c r="J776" s="1713"/>
      <c r="K776" s="1713"/>
      <c r="L776" s="1713"/>
      <c r="M776" s="1713"/>
      <c r="N776" s="1713"/>
      <c r="O776" s="1713"/>
      <c r="P776" s="1713"/>
      <c r="Q776" s="1713"/>
      <c r="R776" s="1713"/>
      <c r="S776" s="1713"/>
      <c r="T776" s="1713"/>
      <c r="U776" s="1713"/>
      <c r="V776" s="1713"/>
      <c r="W776" s="1713"/>
      <c r="X776" s="1713"/>
      <c r="Y776" s="1713"/>
      <c r="Z776" s="1713"/>
    </row>
    <row r="777" spans="1:26" ht="14.5">
      <c r="A777" s="1713"/>
      <c r="B777" s="1714"/>
      <c r="C777" s="1713"/>
      <c r="D777" s="1714"/>
      <c r="E777" s="1713"/>
      <c r="F777" s="1713"/>
      <c r="G777" s="1713"/>
      <c r="H777" s="1713"/>
      <c r="I777" s="1713"/>
      <c r="J777" s="1713"/>
      <c r="K777" s="1713"/>
      <c r="L777" s="1713"/>
      <c r="M777" s="1713"/>
      <c r="N777" s="1713"/>
      <c r="O777" s="1713"/>
      <c r="P777" s="1713"/>
      <c r="Q777" s="1713"/>
      <c r="R777" s="1713"/>
      <c r="S777" s="1713"/>
      <c r="T777" s="1713"/>
      <c r="U777" s="1713"/>
      <c r="V777" s="1713"/>
      <c r="W777" s="1713"/>
      <c r="X777" s="1713"/>
      <c r="Y777" s="1713"/>
      <c r="Z777" s="1713"/>
    </row>
    <row r="778" spans="1:26" ht="14.5">
      <c r="A778" s="1713"/>
      <c r="B778" s="1714"/>
      <c r="C778" s="1713"/>
      <c r="D778" s="1714"/>
      <c r="E778" s="1713"/>
      <c r="F778" s="1713"/>
      <c r="G778" s="1713"/>
      <c r="H778" s="1713"/>
      <c r="I778" s="1713"/>
      <c r="J778" s="1713"/>
      <c r="K778" s="1713"/>
      <c r="L778" s="1713"/>
      <c r="M778" s="1713"/>
      <c r="N778" s="1713"/>
      <c r="O778" s="1713"/>
      <c r="P778" s="1713"/>
      <c r="Q778" s="1713"/>
      <c r="R778" s="1713"/>
      <c r="S778" s="1713"/>
      <c r="T778" s="1713"/>
      <c r="U778" s="1713"/>
      <c r="V778" s="1713"/>
      <c r="W778" s="1713"/>
      <c r="X778" s="1713"/>
      <c r="Y778" s="1713"/>
      <c r="Z778" s="1713"/>
    </row>
    <row r="779" spans="1:26" ht="14.5">
      <c r="A779" s="1713"/>
      <c r="B779" s="1714"/>
      <c r="C779" s="1713"/>
      <c r="D779" s="1714"/>
      <c r="E779" s="1713"/>
      <c r="F779" s="1713"/>
      <c r="G779" s="1713"/>
      <c r="H779" s="1713"/>
      <c r="I779" s="1713"/>
      <c r="J779" s="1713"/>
      <c r="K779" s="1713"/>
      <c r="L779" s="1713"/>
      <c r="M779" s="1713"/>
      <c r="N779" s="1713"/>
      <c r="O779" s="1713"/>
      <c r="P779" s="1713"/>
      <c r="Q779" s="1713"/>
      <c r="R779" s="1713"/>
      <c r="S779" s="1713"/>
      <c r="T779" s="1713"/>
      <c r="U779" s="1713"/>
      <c r="V779" s="1713"/>
      <c r="W779" s="1713"/>
      <c r="X779" s="1713"/>
      <c r="Y779" s="1713"/>
      <c r="Z779" s="1713"/>
    </row>
    <row r="780" spans="1:26" ht="14.5">
      <c r="A780" s="1713"/>
      <c r="B780" s="1714"/>
      <c r="C780" s="1713"/>
      <c r="D780" s="1714"/>
      <c r="E780" s="1713"/>
      <c r="F780" s="1713"/>
      <c r="G780" s="1713"/>
      <c r="H780" s="1713"/>
      <c r="I780" s="1713"/>
      <c r="J780" s="1713"/>
      <c r="K780" s="1713"/>
      <c r="L780" s="1713"/>
      <c r="M780" s="1713"/>
      <c r="N780" s="1713"/>
      <c r="O780" s="1713"/>
      <c r="P780" s="1713"/>
      <c r="Q780" s="1713"/>
      <c r="R780" s="1713"/>
      <c r="S780" s="1713"/>
      <c r="T780" s="1713"/>
      <c r="U780" s="1713"/>
      <c r="V780" s="1713"/>
      <c r="W780" s="1713"/>
      <c r="X780" s="1713"/>
      <c r="Y780" s="1713"/>
      <c r="Z780" s="1713"/>
    </row>
    <row r="781" spans="1:26" ht="14.5">
      <c r="A781" s="1713"/>
      <c r="B781" s="1714"/>
      <c r="C781" s="1713"/>
      <c r="D781" s="1714"/>
      <c r="E781" s="1713"/>
      <c r="F781" s="1713"/>
      <c r="G781" s="1713"/>
      <c r="H781" s="1713"/>
      <c r="I781" s="1713"/>
      <c r="J781" s="1713"/>
      <c r="K781" s="1713"/>
      <c r="L781" s="1713"/>
      <c r="M781" s="1713"/>
      <c r="N781" s="1713"/>
      <c r="O781" s="1713"/>
      <c r="P781" s="1713"/>
      <c r="Q781" s="1713"/>
      <c r="R781" s="1713"/>
      <c r="S781" s="1713"/>
      <c r="T781" s="1713"/>
      <c r="U781" s="1713"/>
      <c r="V781" s="1713"/>
      <c r="W781" s="1713"/>
      <c r="X781" s="1713"/>
      <c r="Y781" s="1713"/>
      <c r="Z781" s="1713"/>
    </row>
    <row r="782" spans="1:26" ht="14.5">
      <c r="A782" s="1713"/>
      <c r="B782" s="1714"/>
      <c r="C782" s="1713"/>
      <c r="D782" s="1714"/>
      <c r="E782" s="1713"/>
      <c r="F782" s="1713"/>
      <c r="G782" s="1713"/>
      <c r="H782" s="1713"/>
      <c r="I782" s="1713"/>
      <c r="J782" s="1713"/>
      <c r="K782" s="1713"/>
      <c r="L782" s="1713"/>
      <c r="M782" s="1713"/>
      <c r="N782" s="1713"/>
      <c r="O782" s="1713"/>
      <c r="P782" s="1713"/>
      <c r="Q782" s="1713"/>
      <c r="R782" s="1713"/>
      <c r="S782" s="1713"/>
      <c r="T782" s="1713"/>
      <c r="U782" s="1713"/>
      <c r="V782" s="1713"/>
      <c r="W782" s="1713"/>
      <c r="X782" s="1713"/>
      <c r="Y782" s="1713"/>
      <c r="Z782" s="1713"/>
    </row>
    <row r="783" spans="1:26" ht="14.5">
      <c r="A783" s="1713"/>
      <c r="B783" s="1714"/>
      <c r="C783" s="1713"/>
      <c r="D783" s="1714"/>
      <c r="E783" s="1713"/>
      <c r="F783" s="1713"/>
      <c r="G783" s="1713"/>
      <c r="H783" s="1713"/>
      <c r="I783" s="1713"/>
      <c r="J783" s="1713"/>
      <c r="K783" s="1713"/>
      <c r="L783" s="1713"/>
      <c r="M783" s="1713"/>
      <c r="N783" s="1713"/>
      <c r="O783" s="1713"/>
      <c r="P783" s="1713"/>
      <c r="Q783" s="1713"/>
      <c r="R783" s="1713"/>
      <c r="S783" s="1713"/>
      <c r="T783" s="1713"/>
      <c r="U783" s="1713"/>
      <c r="V783" s="1713"/>
      <c r="W783" s="1713"/>
      <c r="X783" s="1713"/>
      <c r="Y783" s="1713"/>
      <c r="Z783" s="1713"/>
    </row>
    <row r="784" spans="1:26" ht="14.5">
      <c r="A784" s="1713"/>
      <c r="B784" s="1714"/>
      <c r="C784" s="1713"/>
      <c r="D784" s="1714"/>
      <c r="E784" s="1713"/>
      <c r="F784" s="1713"/>
      <c r="G784" s="1713"/>
      <c r="H784" s="1713"/>
      <c r="I784" s="1713"/>
      <c r="J784" s="1713"/>
      <c r="K784" s="1713"/>
      <c r="L784" s="1713"/>
      <c r="M784" s="1713"/>
      <c r="N784" s="1713"/>
      <c r="O784" s="1713"/>
      <c r="P784" s="1713"/>
      <c r="Q784" s="1713"/>
      <c r="R784" s="1713"/>
      <c r="S784" s="1713"/>
      <c r="T784" s="1713"/>
      <c r="U784" s="1713"/>
      <c r="V784" s="1713"/>
      <c r="W784" s="1713"/>
      <c r="X784" s="1713"/>
      <c r="Y784" s="1713"/>
      <c r="Z784" s="1713"/>
    </row>
    <row r="785" spans="1:26" ht="14.5">
      <c r="A785" s="1713"/>
      <c r="B785" s="1714"/>
      <c r="C785" s="1713"/>
      <c r="D785" s="1714"/>
      <c r="E785" s="1713"/>
      <c r="F785" s="1713"/>
      <c r="G785" s="1713"/>
      <c r="H785" s="1713"/>
      <c r="I785" s="1713"/>
      <c r="J785" s="1713"/>
      <c r="K785" s="1713"/>
      <c r="L785" s="1713"/>
      <c r="M785" s="1713"/>
      <c r="N785" s="1713"/>
      <c r="O785" s="1713"/>
      <c r="P785" s="1713"/>
      <c r="Q785" s="1713"/>
      <c r="R785" s="1713"/>
      <c r="S785" s="1713"/>
      <c r="T785" s="1713"/>
      <c r="U785" s="1713"/>
      <c r="V785" s="1713"/>
      <c r="W785" s="1713"/>
      <c r="X785" s="1713"/>
      <c r="Y785" s="1713"/>
      <c r="Z785" s="1713"/>
    </row>
    <row r="786" spans="1:26" ht="14.5">
      <c r="A786" s="1713"/>
      <c r="B786" s="1714"/>
      <c r="C786" s="1713"/>
      <c r="D786" s="1714"/>
      <c r="E786" s="1713"/>
      <c r="F786" s="1713"/>
      <c r="G786" s="1713"/>
      <c r="H786" s="1713"/>
      <c r="I786" s="1713"/>
      <c r="J786" s="1713"/>
      <c r="K786" s="1713"/>
      <c r="L786" s="1713"/>
      <c r="M786" s="1713"/>
      <c r="N786" s="1713"/>
      <c r="O786" s="1713"/>
      <c r="P786" s="1713"/>
      <c r="Q786" s="1713"/>
      <c r="R786" s="1713"/>
      <c r="S786" s="1713"/>
      <c r="T786" s="1713"/>
      <c r="U786" s="1713"/>
      <c r="V786" s="1713"/>
      <c r="W786" s="1713"/>
      <c r="X786" s="1713"/>
      <c r="Y786" s="1713"/>
      <c r="Z786" s="1713"/>
    </row>
    <row r="787" spans="1:26" ht="14.5">
      <c r="A787" s="1713"/>
      <c r="B787" s="1714"/>
      <c r="C787" s="1713"/>
      <c r="D787" s="1714"/>
      <c r="E787" s="1713"/>
      <c r="F787" s="1713"/>
      <c r="G787" s="1713"/>
      <c r="H787" s="1713"/>
      <c r="I787" s="1713"/>
      <c r="J787" s="1713"/>
      <c r="K787" s="1713"/>
      <c r="L787" s="1713"/>
      <c r="M787" s="1713"/>
      <c r="N787" s="1713"/>
      <c r="O787" s="1713"/>
      <c r="P787" s="1713"/>
      <c r="Q787" s="1713"/>
      <c r="R787" s="1713"/>
      <c r="S787" s="1713"/>
      <c r="T787" s="1713"/>
      <c r="U787" s="1713"/>
      <c r="V787" s="1713"/>
      <c r="W787" s="1713"/>
      <c r="X787" s="1713"/>
      <c r="Y787" s="1713"/>
      <c r="Z787" s="1713"/>
    </row>
    <row r="788" spans="1:26" ht="14.5">
      <c r="A788" s="1713"/>
      <c r="B788" s="1714"/>
      <c r="C788" s="1713"/>
      <c r="D788" s="1714"/>
      <c r="E788" s="1713"/>
      <c r="F788" s="1713"/>
      <c r="G788" s="1713"/>
      <c r="H788" s="1713"/>
      <c r="I788" s="1713"/>
      <c r="J788" s="1713"/>
      <c r="K788" s="1713"/>
      <c r="L788" s="1713"/>
      <c r="M788" s="1713"/>
      <c r="N788" s="1713"/>
      <c r="O788" s="1713"/>
      <c r="P788" s="1713"/>
      <c r="Q788" s="1713"/>
      <c r="R788" s="1713"/>
      <c r="S788" s="1713"/>
      <c r="T788" s="1713"/>
      <c r="U788" s="1713"/>
      <c r="V788" s="1713"/>
      <c r="W788" s="1713"/>
      <c r="X788" s="1713"/>
      <c r="Y788" s="1713"/>
      <c r="Z788" s="1713"/>
    </row>
    <row r="789" spans="1:26" ht="14.5">
      <c r="A789" s="1713"/>
      <c r="B789" s="1714"/>
      <c r="C789" s="1713"/>
      <c r="D789" s="1714"/>
      <c r="E789" s="1713"/>
      <c r="F789" s="1713"/>
      <c r="G789" s="1713"/>
      <c r="H789" s="1713"/>
      <c r="I789" s="1713"/>
      <c r="J789" s="1713"/>
      <c r="K789" s="1713"/>
      <c r="L789" s="1713"/>
      <c r="M789" s="1713"/>
      <c r="N789" s="1713"/>
      <c r="O789" s="1713"/>
      <c r="P789" s="1713"/>
      <c r="Q789" s="1713"/>
      <c r="R789" s="1713"/>
      <c r="S789" s="1713"/>
      <c r="T789" s="1713"/>
      <c r="U789" s="1713"/>
      <c r="V789" s="1713"/>
      <c r="W789" s="1713"/>
      <c r="X789" s="1713"/>
      <c r="Y789" s="1713"/>
      <c r="Z789" s="1713"/>
    </row>
    <row r="790" spans="1:26" ht="14.5">
      <c r="A790" s="1713"/>
      <c r="B790" s="1714"/>
      <c r="C790" s="1713"/>
      <c r="D790" s="1714"/>
      <c r="E790" s="1713"/>
      <c r="F790" s="1713"/>
      <c r="G790" s="1713"/>
      <c r="H790" s="1713"/>
      <c r="I790" s="1713"/>
      <c r="J790" s="1713"/>
      <c r="K790" s="1713"/>
      <c r="L790" s="1713"/>
      <c r="M790" s="1713"/>
      <c r="N790" s="1713"/>
      <c r="O790" s="1713"/>
      <c r="P790" s="1713"/>
      <c r="Q790" s="1713"/>
      <c r="R790" s="1713"/>
      <c r="S790" s="1713"/>
      <c r="T790" s="1713"/>
      <c r="U790" s="1713"/>
      <c r="V790" s="1713"/>
      <c r="W790" s="1713"/>
      <c r="X790" s="1713"/>
      <c r="Y790" s="1713"/>
      <c r="Z790" s="1713"/>
    </row>
    <row r="791" spans="1:26" ht="14.5">
      <c r="A791" s="1713"/>
      <c r="B791" s="1714"/>
      <c r="C791" s="1713"/>
      <c r="D791" s="1714"/>
      <c r="E791" s="1713"/>
      <c r="F791" s="1713"/>
      <c r="G791" s="1713"/>
      <c r="H791" s="1713"/>
      <c r="I791" s="1713"/>
      <c r="J791" s="1713"/>
      <c r="K791" s="1713"/>
      <c r="L791" s="1713"/>
      <c r="M791" s="1713"/>
      <c r="N791" s="1713"/>
      <c r="O791" s="1713"/>
      <c r="P791" s="1713"/>
      <c r="Q791" s="1713"/>
      <c r="R791" s="1713"/>
      <c r="S791" s="1713"/>
      <c r="T791" s="1713"/>
      <c r="U791" s="1713"/>
      <c r="V791" s="1713"/>
      <c r="W791" s="1713"/>
      <c r="X791" s="1713"/>
      <c r="Y791" s="1713"/>
      <c r="Z791" s="1713"/>
    </row>
    <row r="792" spans="1:26" ht="14.5">
      <c r="A792" s="1713"/>
      <c r="B792" s="1714"/>
      <c r="C792" s="1713"/>
      <c r="D792" s="1714"/>
      <c r="E792" s="1713"/>
      <c r="F792" s="1713"/>
      <c r="G792" s="1713"/>
      <c r="H792" s="1713"/>
      <c r="I792" s="1713"/>
      <c r="J792" s="1713"/>
      <c r="K792" s="1713"/>
      <c r="L792" s="1713"/>
      <c r="M792" s="1713"/>
      <c r="N792" s="1713"/>
      <c r="O792" s="1713"/>
      <c r="P792" s="1713"/>
      <c r="Q792" s="1713"/>
      <c r="R792" s="1713"/>
      <c r="S792" s="1713"/>
      <c r="T792" s="1713"/>
      <c r="U792" s="1713"/>
      <c r="V792" s="1713"/>
      <c r="W792" s="1713"/>
      <c r="X792" s="1713"/>
      <c r="Y792" s="1713"/>
      <c r="Z792" s="1713"/>
    </row>
    <row r="793" spans="1:26" ht="14.5">
      <c r="A793" s="1713"/>
      <c r="B793" s="1714"/>
      <c r="C793" s="1713"/>
      <c r="D793" s="1714"/>
      <c r="E793" s="1713"/>
      <c r="F793" s="1713"/>
      <c r="G793" s="1713"/>
      <c r="H793" s="1713"/>
      <c r="I793" s="1713"/>
      <c r="J793" s="1713"/>
      <c r="K793" s="1713"/>
      <c r="L793" s="1713"/>
      <c r="M793" s="1713"/>
      <c r="N793" s="1713"/>
      <c r="O793" s="1713"/>
      <c r="P793" s="1713"/>
      <c r="Q793" s="1713"/>
      <c r="R793" s="1713"/>
      <c r="S793" s="1713"/>
      <c r="T793" s="1713"/>
      <c r="U793" s="1713"/>
      <c r="V793" s="1713"/>
      <c r="W793" s="1713"/>
      <c r="X793" s="1713"/>
      <c r="Y793" s="1713"/>
      <c r="Z793" s="1713"/>
    </row>
    <row r="794" spans="1:26" ht="14.5">
      <c r="A794" s="1713"/>
      <c r="B794" s="1714"/>
      <c r="C794" s="1713"/>
      <c r="D794" s="1714"/>
      <c r="E794" s="1713"/>
      <c r="F794" s="1713"/>
      <c r="G794" s="1713"/>
      <c r="H794" s="1713"/>
      <c r="I794" s="1713"/>
      <c r="J794" s="1713"/>
      <c r="K794" s="1713"/>
      <c r="L794" s="1713"/>
      <c r="M794" s="1713"/>
      <c r="N794" s="1713"/>
      <c r="O794" s="1713"/>
      <c r="P794" s="1713"/>
      <c r="Q794" s="1713"/>
      <c r="R794" s="1713"/>
      <c r="S794" s="1713"/>
      <c r="T794" s="1713"/>
      <c r="U794" s="1713"/>
      <c r="V794" s="1713"/>
      <c r="W794" s="1713"/>
      <c r="X794" s="1713"/>
      <c r="Y794" s="1713"/>
      <c r="Z794" s="1713"/>
    </row>
    <row r="795" spans="1:26" ht="14.5">
      <c r="A795" s="1713"/>
      <c r="B795" s="1714"/>
      <c r="C795" s="1713"/>
      <c r="D795" s="1714"/>
      <c r="E795" s="1713"/>
      <c r="F795" s="1713"/>
      <c r="G795" s="1713"/>
      <c r="H795" s="1713"/>
      <c r="I795" s="1713"/>
      <c r="J795" s="1713"/>
      <c r="K795" s="1713"/>
      <c r="L795" s="1713"/>
      <c r="M795" s="1713"/>
      <c r="N795" s="1713"/>
      <c r="O795" s="1713"/>
      <c r="P795" s="1713"/>
      <c r="Q795" s="1713"/>
      <c r="R795" s="1713"/>
      <c r="S795" s="1713"/>
      <c r="T795" s="1713"/>
      <c r="U795" s="1713"/>
      <c r="V795" s="1713"/>
      <c r="W795" s="1713"/>
      <c r="X795" s="1713"/>
      <c r="Y795" s="1713"/>
      <c r="Z795" s="1713"/>
    </row>
    <row r="796" spans="1:26" ht="14.5">
      <c r="A796" s="1713"/>
      <c r="B796" s="1714"/>
      <c r="C796" s="1713"/>
      <c r="D796" s="1714"/>
      <c r="E796" s="1713"/>
      <c r="F796" s="1713"/>
      <c r="G796" s="1713"/>
      <c r="H796" s="1713"/>
      <c r="I796" s="1713"/>
      <c r="J796" s="1713"/>
      <c r="K796" s="1713"/>
      <c r="L796" s="1713"/>
      <c r="M796" s="1713"/>
      <c r="N796" s="1713"/>
      <c r="O796" s="1713"/>
      <c r="P796" s="1713"/>
      <c r="Q796" s="1713"/>
      <c r="R796" s="1713"/>
      <c r="S796" s="1713"/>
      <c r="T796" s="1713"/>
      <c r="U796" s="1713"/>
      <c r="V796" s="1713"/>
      <c r="W796" s="1713"/>
      <c r="X796" s="1713"/>
      <c r="Y796" s="1713"/>
      <c r="Z796" s="1713"/>
    </row>
    <row r="797" spans="1:26" ht="14.5">
      <c r="A797" s="1713"/>
      <c r="B797" s="1714"/>
      <c r="C797" s="1713"/>
      <c r="D797" s="1714"/>
      <c r="E797" s="1713"/>
      <c r="F797" s="1713"/>
      <c r="G797" s="1713"/>
      <c r="H797" s="1713"/>
      <c r="I797" s="1713"/>
      <c r="J797" s="1713"/>
      <c r="K797" s="1713"/>
      <c r="L797" s="1713"/>
      <c r="M797" s="1713"/>
      <c r="N797" s="1713"/>
      <c r="O797" s="1713"/>
      <c r="P797" s="1713"/>
      <c r="Q797" s="1713"/>
      <c r="R797" s="1713"/>
      <c r="S797" s="1713"/>
      <c r="T797" s="1713"/>
      <c r="U797" s="1713"/>
      <c r="V797" s="1713"/>
      <c r="W797" s="1713"/>
      <c r="X797" s="1713"/>
      <c r="Y797" s="1713"/>
      <c r="Z797" s="1713"/>
    </row>
    <row r="798" spans="1:26" ht="14.5">
      <c r="A798" s="1713"/>
      <c r="B798" s="1714"/>
      <c r="C798" s="1713"/>
      <c r="D798" s="1714"/>
      <c r="E798" s="1713"/>
      <c r="F798" s="1713"/>
      <c r="G798" s="1713"/>
      <c r="H798" s="1713"/>
      <c r="I798" s="1713"/>
      <c r="J798" s="1713"/>
      <c r="K798" s="1713"/>
      <c r="L798" s="1713"/>
      <c r="M798" s="1713"/>
      <c r="N798" s="1713"/>
      <c r="O798" s="1713"/>
      <c r="P798" s="1713"/>
      <c r="Q798" s="1713"/>
      <c r="R798" s="1713"/>
      <c r="S798" s="1713"/>
      <c r="T798" s="1713"/>
      <c r="U798" s="1713"/>
      <c r="V798" s="1713"/>
      <c r="W798" s="1713"/>
      <c r="X798" s="1713"/>
      <c r="Y798" s="1713"/>
      <c r="Z798" s="1713"/>
    </row>
    <row r="799" spans="1:26" ht="14.5">
      <c r="A799" s="1713"/>
      <c r="B799" s="1714"/>
      <c r="C799" s="1713"/>
      <c r="D799" s="1714"/>
      <c r="E799" s="1713"/>
      <c r="F799" s="1713"/>
      <c r="G799" s="1713"/>
      <c r="H799" s="1713"/>
      <c r="I799" s="1713"/>
      <c r="J799" s="1713"/>
      <c r="K799" s="1713"/>
      <c r="L799" s="1713"/>
      <c r="M799" s="1713"/>
      <c r="N799" s="1713"/>
      <c r="O799" s="1713"/>
      <c r="P799" s="1713"/>
      <c r="Q799" s="1713"/>
      <c r="R799" s="1713"/>
      <c r="S799" s="1713"/>
      <c r="T799" s="1713"/>
      <c r="U799" s="1713"/>
      <c r="V799" s="1713"/>
      <c r="W799" s="1713"/>
      <c r="X799" s="1713"/>
      <c r="Y799" s="1713"/>
      <c r="Z799" s="1713"/>
    </row>
    <row r="800" spans="1:26" ht="14.5">
      <c r="A800" s="1713"/>
      <c r="B800" s="1714"/>
      <c r="C800" s="1713"/>
      <c r="D800" s="1714"/>
      <c r="E800" s="1713"/>
      <c r="F800" s="1713"/>
      <c r="G800" s="1713"/>
      <c r="H800" s="1713"/>
      <c r="I800" s="1713"/>
      <c r="J800" s="1713"/>
      <c r="K800" s="1713"/>
      <c r="L800" s="1713"/>
      <c r="M800" s="1713"/>
      <c r="N800" s="1713"/>
      <c r="O800" s="1713"/>
      <c r="P800" s="1713"/>
      <c r="Q800" s="1713"/>
      <c r="R800" s="1713"/>
      <c r="S800" s="1713"/>
      <c r="T800" s="1713"/>
      <c r="U800" s="1713"/>
      <c r="V800" s="1713"/>
      <c r="W800" s="1713"/>
      <c r="X800" s="1713"/>
      <c r="Y800" s="1713"/>
      <c r="Z800" s="1713"/>
    </row>
    <row r="801" spans="1:26" ht="14.5">
      <c r="A801" s="1713"/>
      <c r="B801" s="1714"/>
      <c r="C801" s="1713"/>
      <c r="D801" s="1714"/>
      <c r="E801" s="1713"/>
      <c r="F801" s="1713"/>
      <c r="G801" s="1713"/>
      <c r="H801" s="1713"/>
      <c r="I801" s="1713"/>
      <c r="J801" s="1713"/>
      <c r="K801" s="1713"/>
      <c r="L801" s="1713"/>
      <c r="M801" s="1713"/>
      <c r="N801" s="1713"/>
      <c r="O801" s="1713"/>
      <c r="P801" s="1713"/>
      <c r="Q801" s="1713"/>
      <c r="R801" s="1713"/>
      <c r="S801" s="1713"/>
      <c r="T801" s="1713"/>
      <c r="U801" s="1713"/>
      <c r="V801" s="1713"/>
      <c r="W801" s="1713"/>
      <c r="X801" s="1713"/>
      <c r="Y801" s="1713"/>
      <c r="Z801" s="1713"/>
    </row>
    <row r="802" spans="1:26" ht="14.5">
      <c r="A802" s="1713"/>
      <c r="B802" s="1714"/>
      <c r="C802" s="1713"/>
      <c r="D802" s="1714"/>
      <c r="E802" s="1713"/>
      <c r="F802" s="1713"/>
      <c r="G802" s="1713"/>
      <c r="H802" s="1713"/>
      <c r="I802" s="1713"/>
      <c r="J802" s="1713"/>
      <c r="K802" s="1713"/>
      <c r="L802" s="1713"/>
      <c r="M802" s="1713"/>
      <c r="N802" s="1713"/>
      <c r="O802" s="1713"/>
      <c r="P802" s="1713"/>
      <c r="Q802" s="1713"/>
      <c r="R802" s="1713"/>
      <c r="S802" s="1713"/>
      <c r="T802" s="1713"/>
      <c r="U802" s="1713"/>
      <c r="V802" s="1713"/>
      <c r="W802" s="1713"/>
      <c r="X802" s="1713"/>
      <c r="Y802" s="1713"/>
      <c r="Z802" s="1713"/>
    </row>
    <row r="803" spans="1:26" ht="14.5">
      <c r="A803" s="1713"/>
      <c r="B803" s="1714"/>
      <c r="C803" s="1713"/>
      <c r="D803" s="1714"/>
      <c r="E803" s="1713"/>
      <c r="F803" s="1713"/>
      <c r="G803" s="1713"/>
      <c r="H803" s="1713"/>
      <c r="I803" s="1713"/>
      <c r="J803" s="1713"/>
      <c r="K803" s="1713"/>
      <c r="L803" s="1713"/>
      <c r="M803" s="1713"/>
      <c r="N803" s="1713"/>
      <c r="O803" s="1713"/>
      <c r="P803" s="1713"/>
      <c r="Q803" s="1713"/>
      <c r="R803" s="1713"/>
      <c r="S803" s="1713"/>
      <c r="T803" s="1713"/>
      <c r="U803" s="1713"/>
      <c r="V803" s="1713"/>
      <c r="W803" s="1713"/>
      <c r="X803" s="1713"/>
      <c r="Y803" s="1713"/>
      <c r="Z803" s="1713"/>
    </row>
    <row r="804" spans="1:26" ht="14.5">
      <c r="A804" s="1713"/>
      <c r="B804" s="1714"/>
      <c r="C804" s="1713"/>
      <c r="D804" s="1714"/>
      <c r="E804" s="1713"/>
      <c r="F804" s="1713"/>
      <c r="G804" s="1713"/>
      <c r="H804" s="1713"/>
      <c r="I804" s="1713"/>
      <c r="J804" s="1713"/>
      <c r="K804" s="1713"/>
      <c r="L804" s="1713"/>
      <c r="M804" s="1713"/>
      <c r="N804" s="1713"/>
      <c r="O804" s="1713"/>
      <c r="P804" s="1713"/>
      <c r="Q804" s="1713"/>
      <c r="R804" s="1713"/>
      <c r="S804" s="1713"/>
      <c r="T804" s="1713"/>
      <c r="U804" s="1713"/>
      <c r="V804" s="1713"/>
      <c r="W804" s="1713"/>
      <c r="X804" s="1713"/>
      <c r="Y804" s="1713"/>
      <c r="Z804" s="1713"/>
    </row>
    <row r="805" spans="1:26" ht="14.5">
      <c r="A805" s="1713"/>
      <c r="B805" s="1714"/>
      <c r="C805" s="1713"/>
      <c r="D805" s="1714"/>
      <c r="E805" s="1713"/>
      <c r="F805" s="1713"/>
      <c r="G805" s="1713"/>
      <c r="H805" s="1713"/>
      <c r="I805" s="1713"/>
      <c r="J805" s="1713"/>
      <c r="K805" s="1713"/>
      <c r="L805" s="1713"/>
      <c r="M805" s="1713"/>
      <c r="N805" s="1713"/>
      <c r="O805" s="1713"/>
      <c r="P805" s="1713"/>
      <c r="Q805" s="1713"/>
      <c r="R805" s="1713"/>
      <c r="S805" s="1713"/>
      <c r="T805" s="1713"/>
      <c r="U805" s="1713"/>
      <c r="V805" s="1713"/>
      <c r="W805" s="1713"/>
      <c r="X805" s="1713"/>
      <c r="Y805" s="1713"/>
      <c r="Z805" s="1713"/>
    </row>
    <row r="806" spans="1:26" ht="14.5">
      <c r="A806" s="1713"/>
      <c r="B806" s="1714"/>
      <c r="C806" s="1713"/>
      <c r="D806" s="1714"/>
      <c r="E806" s="1713"/>
      <c r="F806" s="1713"/>
      <c r="G806" s="1713"/>
      <c r="H806" s="1713"/>
      <c r="I806" s="1713"/>
      <c r="J806" s="1713"/>
      <c r="K806" s="1713"/>
      <c r="L806" s="1713"/>
      <c r="M806" s="1713"/>
      <c r="N806" s="1713"/>
      <c r="O806" s="1713"/>
      <c r="P806" s="1713"/>
      <c r="Q806" s="1713"/>
      <c r="R806" s="1713"/>
      <c r="S806" s="1713"/>
      <c r="T806" s="1713"/>
      <c r="U806" s="1713"/>
      <c r="V806" s="1713"/>
      <c r="W806" s="1713"/>
      <c r="X806" s="1713"/>
      <c r="Y806" s="1713"/>
      <c r="Z806" s="1713"/>
    </row>
    <row r="807" spans="1:26" ht="14.5">
      <c r="A807" s="1713"/>
      <c r="B807" s="1714"/>
      <c r="C807" s="1713"/>
      <c r="D807" s="1714"/>
      <c r="E807" s="1713"/>
      <c r="F807" s="1713"/>
      <c r="G807" s="1713"/>
      <c r="H807" s="1713"/>
      <c r="I807" s="1713"/>
      <c r="J807" s="1713"/>
      <c r="K807" s="1713"/>
      <c r="L807" s="1713"/>
      <c r="M807" s="1713"/>
      <c r="N807" s="1713"/>
      <c r="O807" s="1713"/>
      <c r="P807" s="1713"/>
      <c r="Q807" s="1713"/>
      <c r="R807" s="1713"/>
      <c r="S807" s="1713"/>
      <c r="T807" s="1713"/>
      <c r="U807" s="1713"/>
      <c r="V807" s="1713"/>
      <c r="W807" s="1713"/>
      <c r="X807" s="1713"/>
      <c r="Y807" s="1713"/>
      <c r="Z807" s="1713"/>
    </row>
    <row r="808" spans="1:26" ht="14.5">
      <c r="A808" s="1713"/>
      <c r="B808" s="1714"/>
      <c r="C808" s="1713"/>
      <c r="D808" s="1714"/>
      <c r="E808" s="1713"/>
      <c r="F808" s="1713"/>
      <c r="G808" s="1713"/>
      <c r="H808" s="1713"/>
      <c r="I808" s="1713"/>
      <c r="J808" s="1713"/>
      <c r="K808" s="1713"/>
      <c r="L808" s="1713"/>
      <c r="M808" s="1713"/>
      <c r="N808" s="1713"/>
      <c r="O808" s="1713"/>
      <c r="P808" s="1713"/>
      <c r="Q808" s="1713"/>
      <c r="R808" s="1713"/>
      <c r="S808" s="1713"/>
      <c r="T808" s="1713"/>
      <c r="U808" s="1713"/>
      <c r="V808" s="1713"/>
      <c r="W808" s="1713"/>
      <c r="X808" s="1713"/>
      <c r="Y808" s="1713"/>
      <c r="Z808" s="1713"/>
    </row>
    <row r="809" spans="1:26" ht="14.5">
      <c r="A809" s="1713"/>
      <c r="B809" s="1714"/>
      <c r="C809" s="1713"/>
      <c r="D809" s="1714"/>
      <c r="E809" s="1713"/>
      <c r="F809" s="1713"/>
      <c r="G809" s="1713"/>
      <c r="H809" s="1713"/>
      <c r="I809" s="1713"/>
      <c r="J809" s="1713"/>
      <c r="K809" s="1713"/>
      <c r="L809" s="1713"/>
      <c r="M809" s="1713"/>
      <c r="N809" s="1713"/>
      <c r="O809" s="1713"/>
      <c r="P809" s="1713"/>
      <c r="Q809" s="1713"/>
      <c r="R809" s="1713"/>
      <c r="S809" s="1713"/>
      <c r="T809" s="1713"/>
      <c r="U809" s="1713"/>
      <c r="V809" s="1713"/>
      <c r="W809" s="1713"/>
      <c r="X809" s="1713"/>
      <c r="Y809" s="1713"/>
      <c r="Z809" s="1713"/>
    </row>
    <row r="810" spans="1:26" ht="14.5">
      <c r="A810" s="1713"/>
      <c r="B810" s="1714"/>
      <c r="C810" s="1713"/>
      <c r="D810" s="1714"/>
      <c r="E810" s="1713"/>
      <c r="F810" s="1713"/>
      <c r="G810" s="1713"/>
      <c r="H810" s="1713"/>
      <c r="I810" s="1713"/>
      <c r="J810" s="1713"/>
      <c r="K810" s="1713"/>
      <c r="L810" s="1713"/>
      <c r="M810" s="1713"/>
      <c r="N810" s="1713"/>
      <c r="O810" s="1713"/>
      <c r="P810" s="1713"/>
      <c r="Q810" s="1713"/>
      <c r="R810" s="1713"/>
      <c r="S810" s="1713"/>
      <c r="T810" s="1713"/>
      <c r="U810" s="1713"/>
      <c r="V810" s="1713"/>
      <c r="W810" s="1713"/>
      <c r="X810" s="1713"/>
      <c r="Y810" s="1713"/>
      <c r="Z810" s="1713"/>
    </row>
    <row r="811" spans="1:26" ht="14.5">
      <c r="A811" s="1713"/>
      <c r="B811" s="1714"/>
      <c r="C811" s="1713"/>
      <c r="D811" s="1714"/>
      <c r="E811" s="1713"/>
      <c r="F811" s="1713"/>
      <c r="G811" s="1713"/>
      <c r="H811" s="1713"/>
      <c r="I811" s="1713"/>
      <c r="J811" s="1713"/>
      <c r="K811" s="1713"/>
      <c r="L811" s="1713"/>
      <c r="M811" s="1713"/>
      <c r="N811" s="1713"/>
      <c r="O811" s="1713"/>
      <c r="P811" s="1713"/>
      <c r="Q811" s="1713"/>
      <c r="R811" s="1713"/>
      <c r="S811" s="1713"/>
      <c r="T811" s="1713"/>
      <c r="U811" s="1713"/>
      <c r="V811" s="1713"/>
      <c r="W811" s="1713"/>
      <c r="X811" s="1713"/>
      <c r="Y811" s="1713"/>
      <c r="Z811" s="1713"/>
    </row>
    <row r="812" spans="1:26" ht="14.5">
      <c r="A812" s="1713"/>
      <c r="B812" s="1714"/>
      <c r="C812" s="1713"/>
      <c r="D812" s="1714"/>
      <c r="E812" s="1713"/>
      <c r="F812" s="1713"/>
      <c r="G812" s="1713"/>
      <c r="H812" s="1713"/>
      <c r="I812" s="1713"/>
      <c r="J812" s="1713"/>
      <c r="K812" s="1713"/>
      <c r="L812" s="1713"/>
      <c r="M812" s="1713"/>
      <c r="N812" s="1713"/>
      <c r="O812" s="1713"/>
      <c r="P812" s="1713"/>
      <c r="Q812" s="1713"/>
      <c r="R812" s="1713"/>
      <c r="S812" s="1713"/>
      <c r="T812" s="1713"/>
      <c r="U812" s="1713"/>
      <c r="V812" s="1713"/>
      <c r="W812" s="1713"/>
      <c r="X812" s="1713"/>
      <c r="Y812" s="1713"/>
      <c r="Z812" s="1713"/>
    </row>
    <row r="813" spans="1:26" ht="14.5">
      <c r="A813" s="1713"/>
      <c r="B813" s="1714"/>
      <c r="C813" s="1713"/>
      <c r="D813" s="1714"/>
      <c r="E813" s="1713"/>
      <c r="F813" s="1713"/>
      <c r="G813" s="1713"/>
      <c r="H813" s="1713"/>
      <c r="I813" s="1713"/>
      <c r="J813" s="1713"/>
      <c r="K813" s="1713"/>
      <c r="L813" s="1713"/>
      <c r="M813" s="1713"/>
      <c r="N813" s="1713"/>
      <c r="O813" s="1713"/>
      <c r="P813" s="1713"/>
      <c r="Q813" s="1713"/>
      <c r="R813" s="1713"/>
      <c r="S813" s="1713"/>
      <c r="T813" s="1713"/>
      <c r="U813" s="1713"/>
      <c r="V813" s="1713"/>
      <c r="W813" s="1713"/>
      <c r="X813" s="1713"/>
      <c r="Y813" s="1713"/>
      <c r="Z813" s="1713"/>
    </row>
    <row r="814" spans="1:26" ht="14.5">
      <c r="A814" s="1713"/>
      <c r="B814" s="1714"/>
      <c r="C814" s="1713"/>
      <c r="D814" s="1714"/>
      <c r="E814" s="1713"/>
      <c r="F814" s="1713"/>
      <c r="G814" s="1713"/>
      <c r="H814" s="1713"/>
      <c r="I814" s="1713"/>
      <c r="J814" s="1713"/>
      <c r="K814" s="1713"/>
      <c r="L814" s="1713"/>
      <c r="M814" s="1713"/>
      <c r="N814" s="1713"/>
      <c r="O814" s="1713"/>
      <c r="P814" s="1713"/>
      <c r="Q814" s="1713"/>
      <c r="R814" s="1713"/>
      <c r="S814" s="1713"/>
      <c r="T814" s="1713"/>
      <c r="U814" s="1713"/>
      <c r="V814" s="1713"/>
      <c r="W814" s="1713"/>
      <c r="X814" s="1713"/>
      <c r="Y814" s="1713"/>
      <c r="Z814" s="1713"/>
    </row>
    <row r="815" spans="1:26" ht="14.5">
      <c r="A815" s="1713"/>
      <c r="B815" s="1714"/>
      <c r="C815" s="1713"/>
      <c r="D815" s="1714"/>
      <c r="E815" s="1713"/>
      <c r="F815" s="1713"/>
      <c r="G815" s="1713"/>
      <c r="H815" s="1713"/>
      <c r="I815" s="1713"/>
      <c r="J815" s="1713"/>
      <c r="K815" s="1713"/>
      <c r="L815" s="1713"/>
      <c r="M815" s="1713"/>
      <c r="N815" s="1713"/>
      <c r="O815" s="1713"/>
      <c r="P815" s="1713"/>
      <c r="Q815" s="1713"/>
      <c r="R815" s="1713"/>
      <c r="S815" s="1713"/>
      <c r="T815" s="1713"/>
      <c r="U815" s="1713"/>
      <c r="V815" s="1713"/>
      <c r="W815" s="1713"/>
      <c r="X815" s="1713"/>
      <c r="Y815" s="1713"/>
      <c r="Z815" s="1713"/>
    </row>
    <row r="816" spans="1:26" ht="14.5">
      <c r="A816" s="1713"/>
      <c r="B816" s="1714"/>
      <c r="C816" s="1713"/>
      <c r="D816" s="1714"/>
      <c r="E816" s="1713"/>
      <c r="F816" s="1713"/>
      <c r="G816" s="1713"/>
      <c r="H816" s="1713"/>
      <c r="I816" s="1713"/>
      <c r="J816" s="1713"/>
      <c r="K816" s="1713"/>
      <c r="L816" s="1713"/>
      <c r="M816" s="1713"/>
      <c r="N816" s="1713"/>
      <c r="O816" s="1713"/>
      <c r="P816" s="1713"/>
      <c r="Q816" s="1713"/>
      <c r="R816" s="1713"/>
      <c r="S816" s="1713"/>
      <c r="T816" s="1713"/>
      <c r="U816" s="1713"/>
      <c r="V816" s="1713"/>
      <c r="W816" s="1713"/>
      <c r="X816" s="1713"/>
      <c r="Y816" s="1713"/>
      <c r="Z816" s="1713"/>
    </row>
    <row r="817" spans="1:26" ht="14.5">
      <c r="A817" s="1713"/>
      <c r="B817" s="1714"/>
      <c r="C817" s="1713"/>
      <c r="D817" s="1714"/>
      <c r="E817" s="1713"/>
      <c r="F817" s="1713"/>
      <c r="G817" s="1713"/>
      <c r="H817" s="1713"/>
      <c r="I817" s="1713"/>
      <c r="J817" s="1713"/>
      <c r="K817" s="1713"/>
      <c r="L817" s="1713"/>
      <c r="M817" s="1713"/>
      <c r="N817" s="1713"/>
      <c r="O817" s="1713"/>
      <c r="P817" s="1713"/>
      <c r="Q817" s="1713"/>
      <c r="R817" s="1713"/>
      <c r="S817" s="1713"/>
      <c r="T817" s="1713"/>
      <c r="U817" s="1713"/>
      <c r="V817" s="1713"/>
      <c r="W817" s="1713"/>
      <c r="X817" s="1713"/>
      <c r="Y817" s="1713"/>
      <c r="Z817" s="1713"/>
    </row>
    <row r="818" spans="1:26" ht="14.5">
      <c r="A818" s="1713"/>
      <c r="B818" s="1714"/>
      <c r="C818" s="1713"/>
      <c r="D818" s="1714"/>
      <c r="E818" s="1713"/>
      <c r="F818" s="1713"/>
      <c r="G818" s="1713"/>
      <c r="H818" s="1713"/>
      <c r="I818" s="1713"/>
      <c r="J818" s="1713"/>
      <c r="K818" s="1713"/>
      <c r="L818" s="1713"/>
      <c r="M818" s="1713"/>
      <c r="N818" s="1713"/>
      <c r="O818" s="1713"/>
      <c r="P818" s="1713"/>
      <c r="Q818" s="1713"/>
      <c r="R818" s="1713"/>
      <c r="S818" s="1713"/>
      <c r="T818" s="1713"/>
      <c r="U818" s="1713"/>
      <c r="V818" s="1713"/>
      <c r="W818" s="1713"/>
      <c r="X818" s="1713"/>
      <c r="Y818" s="1713"/>
      <c r="Z818" s="1713"/>
    </row>
    <row r="819" spans="1:26" ht="14.5">
      <c r="A819" s="1713"/>
      <c r="B819" s="1714"/>
      <c r="C819" s="1713"/>
      <c r="D819" s="1714"/>
      <c r="E819" s="1713"/>
      <c r="F819" s="1713"/>
      <c r="G819" s="1713"/>
      <c r="H819" s="1713"/>
      <c r="I819" s="1713"/>
      <c r="J819" s="1713"/>
      <c r="K819" s="1713"/>
      <c r="L819" s="1713"/>
      <c r="M819" s="1713"/>
      <c r="N819" s="1713"/>
      <c r="O819" s="1713"/>
      <c r="P819" s="1713"/>
      <c r="Q819" s="1713"/>
      <c r="R819" s="1713"/>
      <c r="S819" s="1713"/>
      <c r="T819" s="1713"/>
      <c r="U819" s="1713"/>
      <c r="V819" s="1713"/>
      <c r="W819" s="1713"/>
      <c r="X819" s="1713"/>
      <c r="Y819" s="1713"/>
      <c r="Z819" s="1713"/>
    </row>
    <row r="820" spans="1:26" ht="14.5">
      <c r="A820" s="1713"/>
      <c r="B820" s="1714"/>
      <c r="C820" s="1713"/>
      <c r="D820" s="1714"/>
      <c r="E820" s="1713"/>
      <c r="F820" s="1713"/>
      <c r="G820" s="1713"/>
      <c r="H820" s="1713"/>
      <c r="I820" s="1713"/>
      <c r="J820" s="1713"/>
      <c r="K820" s="1713"/>
      <c r="L820" s="1713"/>
      <c r="M820" s="1713"/>
      <c r="N820" s="1713"/>
      <c r="O820" s="1713"/>
      <c r="P820" s="1713"/>
      <c r="Q820" s="1713"/>
      <c r="R820" s="1713"/>
      <c r="S820" s="1713"/>
      <c r="T820" s="1713"/>
      <c r="U820" s="1713"/>
      <c r="V820" s="1713"/>
      <c r="W820" s="1713"/>
      <c r="X820" s="1713"/>
      <c r="Y820" s="1713"/>
      <c r="Z820" s="1713"/>
    </row>
    <row r="821" spans="1:26" ht="14.5">
      <c r="A821" s="1713"/>
      <c r="B821" s="1714"/>
      <c r="C821" s="1713"/>
      <c r="D821" s="1714"/>
      <c r="E821" s="1713"/>
      <c r="F821" s="1713"/>
      <c r="G821" s="1713"/>
      <c r="H821" s="1713"/>
      <c r="I821" s="1713"/>
      <c r="J821" s="1713"/>
      <c r="K821" s="1713"/>
      <c r="L821" s="1713"/>
      <c r="M821" s="1713"/>
      <c r="N821" s="1713"/>
      <c r="O821" s="1713"/>
      <c r="P821" s="1713"/>
      <c r="Q821" s="1713"/>
      <c r="R821" s="1713"/>
      <c r="S821" s="1713"/>
      <c r="T821" s="1713"/>
      <c r="U821" s="1713"/>
      <c r="V821" s="1713"/>
      <c r="W821" s="1713"/>
      <c r="X821" s="1713"/>
      <c r="Y821" s="1713"/>
      <c r="Z821" s="1713"/>
    </row>
    <row r="822" spans="1:26" ht="14.5">
      <c r="A822" s="1713"/>
      <c r="B822" s="1714"/>
      <c r="C822" s="1713"/>
      <c r="D822" s="1714"/>
      <c r="E822" s="1713"/>
      <c r="F822" s="1713"/>
      <c r="G822" s="1713"/>
      <c r="H822" s="1713"/>
      <c r="I822" s="1713"/>
      <c r="J822" s="1713"/>
      <c r="K822" s="1713"/>
      <c r="L822" s="1713"/>
      <c r="M822" s="1713"/>
      <c r="N822" s="1713"/>
      <c r="O822" s="1713"/>
      <c r="P822" s="1713"/>
      <c r="Q822" s="1713"/>
      <c r="R822" s="1713"/>
      <c r="S822" s="1713"/>
      <c r="T822" s="1713"/>
      <c r="U822" s="1713"/>
      <c r="V822" s="1713"/>
      <c r="W822" s="1713"/>
      <c r="X822" s="1713"/>
      <c r="Y822" s="1713"/>
      <c r="Z822" s="1713"/>
    </row>
    <row r="823" spans="1:26" ht="14.5">
      <c r="A823" s="1713"/>
      <c r="B823" s="1714"/>
      <c r="C823" s="1713"/>
      <c r="D823" s="1714"/>
      <c r="E823" s="1713"/>
      <c r="F823" s="1713"/>
      <c r="G823" s="1713"/>
      <c r="H823" s="1713"/>
      <c r="I823" s="1713"/>
      <c r="J823" s="1713"/>
      <c r="K823" s="1713"/>
      <c r="L823" s="1713"/>
      <c r="M823" s="1713"/>
      <c r="N823" s="1713"/>
      <c r="O823" s="1713"/>
      <c r="P823" s="1713"/>
      <c r="Q823" s="1713"/>
      <c r="R823" s="1713"/>
      <c r="S823" s="1713"/>
      <c r="T823" s="1713"/>
      <c r="U823" s="1713"/>
      <c r="V823" s="1713"/>
      <c r="W823" s="1713"/>
      <c r="X823" s="1713"/>
      <c r="Y823" s="1713"/>
      <c r="Z823" s="1713"/>
    </row>
    <row r="824" spans="1:26" ht="14.5">
      <c r="A824" s="1713"/>
      <c r="B824" s="1714"/>
      <c r="C824" s="1713"/>
      <c r="D824" s="1714"/>
      <c r="E824" s="1713"/>
      <c r="F824" s="1713"/>
      <c r="G824" s="1713"/>
      <c r="H824" s="1713"/>
      <c r="I824" s="1713"/>
      <c r="J824" s="1713"/>
      <c r="K824" s="1713"/>
      <c r="L824" s="1713"/>
      <c r="M824" s="1713"/>
      <c r="N824" s="1713"/>
      <c r="O824" s="1713"/>
      <c r="P824" s="1713"/>
      <c r="Q824" s="1713"/>
      <c r="R824" s="1713"/>
      <c r="S824" s="1713"/>
      <c r="T824" s="1713"/>
      <c r="U824" s="1713"/>
      <c r="V824" s="1713"/>
      <c r="W824" s="1713"/>
      <c r="X824" s="1713"/>
      <c r="Y824" s="1713"/>
      <c r="Z824" s="1713"/>
    </row>
    <row r="825" spans="1:26" ht="14.5">
      <c r="A825" s="1713"/>
      <c r="B825" s="1714"/>
      <c r="C825" s="1713"/>
      <c r="D825" s="1714"/>
      <c r="E825" s="1713"/>
      <c r="F825" s="1713"/>
      <c r="G825" s="1713"/>
      <c r="H825" s="1713"/>
      <c r="I825" s="1713"/>
      <c r="J825" s="1713"/>
      <c r="K825" s="1713"/>
      <c r="L825" s="1713"/>
      <c r="M825" s="1713"/>
      <c r="N825" s="1713"/>
      <c r="O825" s="1713"/>
      <c r="P825" s="1713"/>
      <c r="Q825" s="1713"/>
      <c r="R825" s="1713"/>
      <c r="S825" s="1713"/>
      <c r="T825" s="1713"/>
      <c r="U825" s="1713"/>
      <c r="V825" s="1713"/>
      <c r="W825" s="1713"/>
      <c r="X825" s="1713"/>
      <c r="Y825" s="1713"/>
      <c r="Z825" s="1713"/>
    </row>
    <row r="826" spans="1:26" ht="14.5">
      <c r="A826" s="1713"/>
      <c r="B826" s="1714"/>
      <c r="C826" s="1713"/>
      <c r="D826" s="1714"/>
      <c r="E826" s="1713"/>
      <c r="F826" s="1713"/>
      <c r="G826" s="1713"/>
      <c r="H826" s="1713"/>
      <c r="I826" s="1713"/>
      <c r="J826" s="1713"/>
      <c r="K826" s="1713"/>
      <c r="L826" s="1713"/>
      <c r="M826" s="1713"/>
      <c r="N826" s="1713"/>
      <c r="O826" s="1713"/>
      <c r="P826" s="1713"/>
      <c r="Q826" s="1713"/>
      <c r="R826" s="1713"/>
      <c r="S826" s="1713"/>
      <c r="T826" s="1713"/>
      <c r="U826" s="1713"/>
      <c r="V826" s="1713"/>
      <c r="W826" s="1713"/>
      <c r="X826" s="1713"/>
      <c r="Y826" s="1713"/>
      <c r="Z826" s="1713"/>
    </row>
    <row r="827" spans="1:26" ht="14.5">
      <c r="A827" s="1713"/>
      <c r="B827" s="1714"/>
      <c r="C827" s="1713"/>
      <c r="D827" s="1714"/>
      <c r="E827" s="1713"/>
      <c r="F827" s="1713"/>
      <c r="G827" s="1713"/>
      <c r="H827" s="1713"/>
      <c r="I827" s="1713"/>
      <c r="J827" s="1713"/>
      <c r="K827" s="1713"/>
      <c r="L827" s="1713"/>
      <c r="M827" s="1713"/>
      <c r="N827" s="1713"/>
      <c r="O827" s="1713"/>
      <c r="P827" s="1713"/>
      <c r="Q827" s="1713"/>
      <c r="R827" s="1713"/>
      <c r="S827" s="1713"/>
      <c r="T827" s="1713"/>
      <c r="U827" s="1713"/>
      <c r="V827" s="1713"/>
      <c r="W827" s="1713"/>
      <c r="X827" s="1713"/>
      <c r="Y827" s="1713"/>
      <c r="Z827" s="1713"/>
    </row>
    <row r="828" spans="1:26" ht="14.5">
      <c r="A828" s="1713"/>
      <c r="B828" s="1714"/>
      <c r="C828" s="1713"/>
      <c r="D828" s="1714"/>
      <c r="E828" s="1713"/>
      <c r="F828" s="1713"/>
      <c r="G828" s="1713"/>
      <c r="H828" s="1713"/>
      <c r="I828" s="1713"/>
      <c r="J828" s="1713"/>
      <c r="K828" s="1713"/>
      <c r="L828" s="1713"/>
      <c r="M828" s="1713"/>
      <c r="N828" s="1713"/>
      <c r="O828" s="1713"/>
      <c r="P828" s="1713"/>
      <c r="Q828" s="1713"/>
      <c r="R828" s="1713"/>
      <c r="S828" s="1713"/>
      <c r="T828" s="1713"/>
      <c r="U828" s="1713"/>
      <c r="V828" s="1713"/>
      <c r="W828" s="1713"/>
      <c r="X828" s="1713"/>
      <c r="Y828" s="1713"/>
      <c r="Z828" s="1713"/>
    </row>
    <row r="829" spans="1:26" ht="14.5">
      <c r="A829" s="1713"/>
      <c r="B829" s="1714"/>
      <c r="C829" s="1713"/>
      <c r="D829" s="1714"/>
      <c r="E829" s="1713"/>
      <c r="F829" s="1713"/>
      <c r="G829" s="1713"/>
      <c r="H829" s="1713"/>
      <c r="I829" s="1713"/>
      <c r="J829" s="1713"/>
      <c r="K829" s="1713"/>
      <c r="L829" s="1713"/>
      <c r="M829" s="1713"/>
      <c r="N829" s="1713"/>
      <c r="O829" s="1713"/>
      <c r="P829" s="1713"/>
      <c r="Q829" s="1713"/>
      <c r="R829" s="1713"/>
      <c r="S829" s="1713"/>
      <c r="T829" s="1713"/>
      <c r="U829" s="1713"/>
      <c r="V829" s="1713"/>
      <c r="W829" s="1713"/>
      <c r="X829" s="1713"/>
      <c r="Y829" s="1713"/>
      <c r="Z829" s="1713"/>
    </row>
    <row r="830" spans="1:26" ht="14.5">
      <c r="A830" s="1713"/>
      <c r="B830" s="1714"/>
      <c r="C830" s="1713"/>
      <c r="D830" s="1714"/>
      <c r="E830" s="1713"/>
      <c r="F830" s="1713"/>
      <c r="G830" s="1713"/>
      <c r="H830" s="1713"/>
      <c r="I830" s="1713"/>
      <c r="J830" s="1713"/>
      <c r="K830" s="1713"/>
      <c r="L830" s="1713"/>
      <c r="M830" s="1713"/>
      <c r="N830" s="1713"/>
      <c r="O830" s="1713"/>
      <c r="P830" s="1713"/>
      <c r="Q830" s="1713"/>
      <c r="R830" s="1713"/>
      <c r="S830" s="1713"/>
      <c r="T830" s="1713"/>
      <c r="U830" s="1713"/>
      <c r="V830" s="1713"/>
      <c r="W830" s="1713"/>
      <c r="X830" s="1713"/>
      <c r="Y830" s="1713"/>
      <c r="Z830" s="1713"/>
    </row>
    <row r="831" spans="1:26" ht="14.5">
      <c r="A831" s="1713"/>
      <c r="B831" s="1714"/>
      <c r="C831" s="1713"/>
      <c r="D831" s="1714"/>
      <c r="E831" s="1713"/>
      <c r="F831" s="1713"/>
      <c r="G831" s="1713"/>
      <c r="H831" s="1713"/>
      <c r="I831" s="1713"/>
      <c r="J831" s="1713"/>
      <c r="K831" s="1713"/>
      <c r="L831" s="1713"/>
      <c r="M831" s="1713"/>
      <c r="N831" s="1713"/>
      <c r="O831" s="1713"/>
      <c r="P831" s="1713"/>
      <c r="Q831" s="1713"/>
      <c r="R831" s="1713"/>
      <c r="S831" s="1713"/>
      <c r="T831" s="1713"/>
      <c r="U831" s="1713"/>
      <c r="V831" s="1713"/>
      <c r="W831" s="1713"/>
      <c r="X831" s="1713"/>
      <c r="Y831" s="1713"/>
      <c r="Z831" s="1713"/>
    </row>
    <row r="832" spans="1:26" ht="14.5">
      <c r="A832" s="1713"/>
      <c r="B832" s="1714"/>
      <c r="C832" s="1713"/>
      <c r="D832" s="1714"/>
      <c r="E832" s="1713"/>
      <c r="F832" s="1713"/>
      <c r="G832" s="1713"/>
      <c r="H832" s="1713"/>
      <c r="I832" s="1713"/>
      <c r="J832" s="1713"/>
      <c r="K832" s="1713"/>
      <c r="L832" s="1713"/>
      <c r="M832" s="1713"/>
      <c r="N832" s="1713"/>
      <c r="O832" s="1713"/>
      <c r="P832" s="1713"/>
      <c r="Q832" s="1713"/>
      <c r="R832" s="1713"/>
      <c r="S832" s="1713"/>
      <c r="T832" s="1713"/>
      <c r="U832" s="1713"/>
      <c r="V832" s="1713"/>
      <c r="W832" s="1713"/>
      <c r="X832" s="1713"/>
      <c r="Y832" s="1713"/>
      <c r="Z832" s="1713"/>
    </row>
    <row r="833" spans="1:26" ht="14.5">
      <c r="A833" s="1713"/>
      <c r="B833" s="1714"/>
      <c r="C833" s="1713"/>
      <c r="D833" s="1714"/>
      <c r="E833" s="1713"/>
      <c r="F833" s="1713"/>
      <c r="G833" s="1713"/>
      <c r="H833" s="1713"/>
      <c r="I833" s="1713"/>
      <c r="J833" s="1713"/>
      <c r="K833" s="1713"/>
      <c r="L833" s="1713"/>
      <c r="M833" s="1713"/>
      <c r="N833" s="1713"/>
      <c r="O833" s="1713"/>
      <c r="P833" s="1713"/>
      <c r="Q833" s="1713"/>
      <c r="R833" s="1713"/>
      <c r="S833" s="1713"/>
      <c r="T833" s="1713"/>
      <c r="U833" s="1713"/>
      <c r="V833" s="1713"/>
      <c r="W833" s="1713"/>
      <c r="X833" s="1713"/>
      <c r="Y833" s="1713"/>
      <c r="Z833" s="1713"/>
    </row>
    <row r="834" spans="1:26" ht="14.5">
      <c r="A834" s="1713"/>
      <c r="B834" s="1714"/>
      <c r="C834" s="1713"/>
      <c r="D834" s="1714"/>
      <c r="E834" s="1713"/>
      <c r="F834" s="1713"/>
      <c r="G834" s="1713"/>
      <c r="H834" s="1713"/>
      <c r="I834" s="1713"/>
      <c r="J834" s="1713"/>
      <c r="K834" s="1713"/>
      <c r="L834" s="1713"/>
      <c r="M834" s="1713"/>
      <c r="N834" s="1713"/>
      <c r="O834" s="1713"/>
      <c r="P834" s="1713"/>
      <c r="Q834" s="1713"/>
      <c r="R834" s="1713"/>
      <c r="S834" s="1713"/>
      <c r="T834" s="1713"/>
      <c r="U834" s="1713"/>
      <c r="V834" s="1713"/>
      <c r="W834" s="1713"/>
      <c r="X834" s="1713"/>
      <c r="Y834" s="1713"/>
      <c r="Z834" s="1713"/>
    </row>
    <row r="835" spans="1:26" ht="14.5">
      <c r="A835" s="1713"/>
      <c r="B835" s="1714"/>
      <c r="C835" s="1713"/>
      <c r="D835" s="1714"/>
      <c r="E835" s="1713"/>
      <c r="F835" s="1713"/>
      <c r="G835" s="1713"/>
      <c r="H835" s="1713"/>
      <c r="I835" s="1713"/>
      <c r="J835" s="1713"/>
      <c r="K835" s="1713"/>
      <c r="L835" s="1713"/>
      <c r="M835" s="1713"/>
      <c r="N835" s="1713"/>
      <c r="O835" s="1713"/>
      <c r="P835" s="1713"/>
      <c r="Q835" s="1713"/>
      <c r="R835" s="1713"/>
      <c r="S835" s="1713"/>
      <c r="T835" s="1713"/>
      <c r="U835" s="1713"/>
      <c r="V835" s="1713"/>
      <c r="W835" s="1713"/>
      <c r="X835" s="1713"/>
      <c r="Y835" s="1713"/>
      <c r="Z835" s="1713"/>
    </row>
    <row r="836" spans="1:26" ht="14.5">
      <c r="A836" s="1713"/>
      <c r="B836" s="1714"/>
      <c r="C836" s="1713"/>
      <c r="D836" s="1714"/>
      <c r="E836" s="1713"/>
      <c r="F836" s="1713"/>
      <c r="G836" s="1713"/>
      <c r="H836" s="1713"/>
      <c r="I836" s="1713"/>
      <c r="J836" s="1713"/>
      <c r="K836" s="1713"/>
      <c r="L836" s="1713"/>
      <c r="M836" s="1713"/>
      <c r="N836" s="1713"/>
      <c r="O836" s="1713"/>
      <c r="P836" s="1713"/>
      <c r="Q836" s="1713"/>
      <c r="R836" s="1713"/>
      <c r="S836" s="1713"/>
      <c r="T836" s="1713"/>
      <c r="U836" s="1713"/>
      <c r="V836" s="1713"/>
      <c r="W836" s="1713"/>
      <c r="X836" s="1713"/>
      <c r="Y836" s="1713"/>
      <c r="Z836" s="1713"/>
    </row>
    <row r="837" spans="1:26" ht="14.5">
      <c r="A837" s="1713"/>
      <c r="B837" s="1714"/>
      <c r="C837" s="1713"/>
      <c r="D837" s="1714"/>
      <c r="E837" s="1713"/>
      <c r="F837" s="1713"/>
      <c r="G837" s="1713"/>
      <c r="H837" s="1713"/>
      <c r="I837" s="1713"/>
      <c r="J837" s="1713"/>
      <c r="K837" s="1713"/>
      <c r="L837" s="1713"/>
      <c r="M837" s="1713"/>
      <c r="N837" s="1713"/>
      <c r="O837" s="1713"/>
      <c r="P837" s="1713"/>
      <c r="Q837" s="1713"/>
      <c r="R837" s="1713"/>
      <c r="S837" s="1713"/>
      <c r="T837" s="1713"/>
      <c r="U837" s="1713"/>
      <c r="V837" s="1713"/>
      <c r="W837" s="1713"/>
      <c r="X837" s="1713"/>
      <c r="Y837" s="1713"/>
      <c r="Z837" s="1713"/>
    </row>
    <row r="838" spans="1:26" ht="14.5">
      <c r="A838" s="1713"/>
      <c r="B838" s="1714"/>
      <c r="C838" s="1713"/>
      <c r="D838" s="1714"/>
      <c r="E838" s="1713"/>
      <c r="F838" s="1713"/>
      <c r="G838" s="1713"/>
      <c r="H838" s="1713"/>
      <c r="I838" s="1713"/>
      <c r="J838" s="1713"/>
      <c r="K838" s="1713"/>
      <c r="L838" s="1713"/>
      <c r="M838" s="1713"/>
      <c r="N838" s="1713"/>
      <c r="O838" s="1713"/>
      <c r="P838" s="1713"/>
      <c r="Q838" s="1713"/>
      <c r="R838" s="1713"/>
      <c r="S838" s="1713"/>
      <c r="T838" s="1713"/>
      <c r="U838" s="1713"/>
      <c r="V838" s="1713"/>
      <c r="W838" s="1713"/>
      <c r="X838" s="1713"/>
      <c r="Y838" s="1713"/>
      <c r="Z838" s="1713"/>
    </row>
    <row r="839" spans="1:26" ht="14.5">
      <c r="A839" s="1713"/>
      <c r="B839" s="1714"/>
      <c r="C839" s="1713"/>
      <c r="D839" s="1714"/>
      <c r="E839" s="1713"/>
      <c r="F839" s="1713"/>
      <c r="G839" s="1713"/>
      <c r="H839" s="1713"/>
      <c r="I839" s="1713"/>
      <c r="J839" s="1713"/>
      <c r="K839" s="1713"/>
      <c r="L839" s="1713"/>
      <c r="M839" s="1713"/>
      <c r="N839" s="1713"/>
      <c r="O839" s="1713"/>
      <c r="P839" s="1713"/>
      <c r="Q839" s="1713"/>
      <c r="R839" s="1713"/>
      <c r="S839" s="1713"/>
      <c r="T839" s="1713"/>
      <c r="U839" s="1713"/>
      <c r="V839" s="1713"/>
      <c r="W839" s="1713"/>
      <c r="X839" s="1713"/>
      <c r="Y839" s="1713"/>
      <c r="Z839" s="1713"/>
    </row>
    <row r="840" spans="1:26" ht="14.5">
      <c r="A840" s="1713"/>
      <c r="B840" s="1714"/>
      <c r="C840" s="1713"/>
      <c r="D840" s="1714"/>
      <c r="E840" s="1713"/>
      <c r="F840" s="1713"/>
      <c r="G840" s="1713"/>
      <c r="H840" s="1713"/>
      <c r="I840" s="1713"/>
      <c r="J840" s="1713"/>
      <c r="K840" s="1713"/>
      <c r="L840" s="1713"/>
      <c r="M840" s="1713"/>
      <c r="N840" s="1713"/>
      <c r="O840" s="1713"/>
      <c r="P840" s="1713"/>
      <c r="Q840" s="1713"/>
      <c r="R840" s="1713"/>
      <c r="S840" s="1713"/>
      <c r="T840" s="1713"/>
      <c r="U840" s="1713"/>
      <c r="V840" s="1713"/>
      <c r="W840" s="1713"/>
      <c r="X840" s="1713"/>
      <c r="Y840" s="1713"/>
      <c r="Z840" s="1713"/>
    </row>
    <row r="841" spans="1:26" ht="14.5">
      <c r="A841" s="1713"/>
      <c r="B841" s="1714"/>
      <c r="C841" s="1713"/>
      <c r="D841" s="1714"/>
      <c r="E841" s="1713"/>
      <c r="F841" s="1713"/>
      <c r="G841" s="1713"/>
      <c r="H841" s="1713"/>
      <c r="I841" s="1713"/>
      <c r="J841" s="1713"/>
      <c r="K841" s="1713"/>
      <c r="L841" s="1713"/>
      <c r="M841" s="1713"/>
      <c r="N841" s="1713"/>
      <c r="O841" s="1713"/>
      <c r="P841" s="1713"/>
      <c r="Q841" s="1713"/>
      <c r="R841" s="1713"/>
      <c r="S841" s="1713"/>
      <c r="T841" s="1713"/>
      <c r="U841" s="1713"/>
      <c r="V841" s="1713"/>
      <c r="W841" s="1713"/>
      <c r="X841" s="1713"/>
      <c r="Y841" s="1713"/>
      <c r="Z841" s="1713"/>
    </row>
    <row r="842" spans="1:26" ht="14.5">
      <c r="A842" s="1713"/>
      <c r="B842" s="1714"/>
      <c r="C842" s="1713"/>
      <c r="D842" s="1714"/>
      <c r="E842" s="1713"/>
      <c r="F842" s="1713"/>
      <c r="G842" s="1713"/>
      <c r="H842" s="1713"/>
      <c r="I842" s="1713"/>
      <c r="J842" s="1713"/>
      <c r="K842" s="1713"/>
      <c r="L842" s="1713"/>
      <c r="M842" s="1713"/>
      <c r="N842" s="1713"/>
      <c r="O842" s="1713"/>
      <c r="P842" s="1713"/>
      <c r="Q842" s="1713"/>
      <c r="R842" s="1713"/>
      <c r="S842" s="1713"/>
      <c r="T842" s="1713"/>
      <c r="U842" s="1713"/>
      <c r="V842" s="1713"/>
      <c r="W842" s="1713"/>
      <c r="X842" s="1713"/>
      <c r="Y842" s="1713"/>
      <c r="Z842" s="1713"/>
    </row>
    <row r="843" spans="1:26" ht="14.5">
      <c r="A843" s="1713"/>
      <c r="B843" s="1714"/>
      <c r="C843" s="1713"/>
      <c r="D843" s="1714"/>
      <c r="E843" s="1713"/>
      <c r="F843" s="1713"/>
      <c r="G843" s="1713"/>
      <c r="H843" s="1713"/>
      <c r="I843" s="1713"/>
      <c r="J843" s="1713"/>
      <c r="K843" s="1713"/>
      <c r="L843" s="1713"/>
      <c r="M843" s="1713"/>
      <c r="N843" s="1713"/>
      <c r="O843" s="1713"/>
      <c r="P843" s="1713"/>
      <c r="Q843" s="1713"/>
      <c r="R843" s="1713"/>
      <c r="S843" s="1713"/>
      <c r="T843" s="1713"/>
      <c r="U843" s="1713"/>
      <c r="V843" s="1713"/>
      <c r="W843" s="1713"/>
      <c r="X843" s="1713"/>
      <c r="Y843" s="1713"/>
      <c r="Z843" s="1713"/>
    </row>
    <row r="844" spans="1:26" ht="14.5">
      <c r="A844" s="1713"/>
      <c r="B844" s="1714"/>
      <c r="C844" s="1713"/>
      <c r="D844" s="1714"/>
      <c r="E844" s="1713"/>
      <c r="F844" s="1713"/>
      <c r="G844" s="1713"/>
      <c r="H844" s="1713"/>
      <c r="I844" s="1713"/>
      <c r="J844" s="1713"/>
      <c r="K844" s="1713"/>
      <c r="L844" s="1713"/>
      <c r="M844" s="1713"/>
      <c r="N844" s="1713"/>
      <c r="O844" s="1713"/>
      <c r="P844" s="1713"/>
      <c r="Q844" s="1713"/>
      <c r="R844" s="1713"/>
      <c r="S844" s="1713"/>
      <c r="T844" s="1713"/>
      <c r="U844" s="1713"/>
      <c r="V844" s="1713"/>
      <c r="W844" s="1713"/>
      <c r="X844" s="1713"/>
      <c r="Y844" s="1713"/>
      <c r="Z844" s="1713"/>
    </row>
    <row r="845" spans="1:26" ht="14.5">
      <c r="A845" s="1713"/>
      <c r="B845" s="1714"/>
      <c r="C845" s="1713"/>
      <c r="D845" s="1714"/>
      <c r="E845" s="1713"/>
      <c r="F845" s="1713"/>
      <c r="G845" s="1713"/>
      <c r="H845" s="1713"/>
      <c r="I845" s="1713"/>
      <c r="J845" s="1713"/>
      <c r="K845" s="1713"/>
      <c r="L845" s="1713"/>
      <c r="M845" s="1713"/>
      <c r="N845" s="1713"/>
      <c r="O845" s="1713"/>
      <c r="P845" s="1713"/>
      <c r="Q845" s="1713"/>
      <c r="R845" s="1713"/>
      <c r="S845" s="1713"/>
      <c r="T845" s="1713"/>
      <c r="U845" s="1713"/>
      <c r="V845" s="1713"/>
      <c r="W845" s="1713"/>
      <c r="X845" s="1713"/>
      <c r="Y845" s="1713"/>
      <c r="Z845" s="1713"/>
    </row>
    <row r="846" spans="1:26" ht="14.5">
      <c r="A846" s="1713"/>
      <c r="B846" s="1714"/>
      <c r="C846" s="1713"/>
      <c r="D846" s="1714"/>
      <c r="E846" s="1713"/>
      <c r="F846" s="1713"/>
      <c r="G846" s="1713"/>
      <c r="H846" s="1713"/>
      <c r="I846" s="1713"/>
      <c r="J846" s="1713"/>
      <c r="K846" s="1713"/>
      <c r="L846" s="1713"/>
      <c r="M846" s="1713"/>
      <c r="N846" s="1713"/>
      <c r="O846" s="1713"/>
      <c r="P846" s="1713"/>
      <c r="Q846" s="1713"/>
      <c r="R846" s="1713"/>
      <c r="S846" s="1713"/>
      <c r="T846" s="1713"/>
      <c r="U846" s="1713"/>
      <c r="V846" s="1713"/>
      <c r="W846" s="1713"/>
      <c r="X846" s="1713"/>
      <c r="Y846" s="1713"/>
      <c r="Z846" s="1713"/>
    </row>
    <row r="847" spans="1:26" ht="14.5">
      <c r="A847" s="1713"/>
      <c r="B847" s="1714"/>
      <c r="C847" s="1713"/>
      <c r="D847" s="1714"/>
      <c r="E847" s="1713"/>
      <c r="F847" s="1713"/>
      <c r="G847" s="1713"/>
      <c r="H847" s="1713"/>
      <c r="I847" s="1713"/>
      <c r="J847" s="1713"/>
      <c r="K847" s="1713"/>
      <c r="L847" s="1713"/>
      <c r="M847" s="1713"/>
      <c r="N847" s="1713"/>
      <c r="O847" s="1713"/>
      <c r="P847" s="1713"/>
      <c r="Q847" s="1713"/>
      <c r="R847" s="1713"/>
      <c r="S847" s="1713"/>
      <c r="T847" s="1713"/>
      <c r="U847" s="1713"/>
      <c r="V847" s="1713"/>
      <c r="W847" s="1713"/>
      <c r="X847" s="1713"/>
      <c r="Y847" s="1713"/>
      <c r="Z847" s="1713"/>
    </row>
    <row r="848" spans="1:26" ht="14.5">
      <c r="A848" s="1713"/>
      <c r="B848" s="1714"/>
      <c r="C848" s="1713"/>
      <c r="D848" s="1714"/>
      <c r="E848" s="1713"/>
      <c r="F848" s="1713"/>
      <c r="G848" s="1713"/>
      <c r="H848" s="1713"/>
      <c r="I848" s="1713"/>
      <c r="J848" s="1713"/>
      <c r="K848" s="1713"/>
      <c r="L848" s="1713"/>
      <c r="M848" s="1713"/>
      <c r="N848" s="1713"/>
      <c r="O848" s="1713"/>
      <c r="P848" s="1713"/>
      <c r="Q848" s="1713"/>
      <c r="R848" s="1713"/>
      <c r="S848" s="1713"/>
      <c r="T848" s="1713"/>
      <c r="U848" s="1713"/>
      <c r="V848" s="1713"/>
      <c r="W848" s="1713"/>
      <c r="X848" s="1713"/>
      <c r="Y848" s="1713"/>
      <c r="Z848" s="1713"/>
    </row>
    <row r="849" spans="1:26" ht="14.5">
      <c r="A849" s="1713"/>
      <c r="B849" s="1714"/>
      <c r="C849" s="1713"/>
      <c r="D849" s="1714"/>
      <c r="E849" s="1713"/>
      <c r="F849" s="1713"/>
      <c r="G849" s="1713"/>
      <c r="H849" s="1713"/>
      <c r="I849" s="1713"/>
      <c r="J849" s="1713"/>
      <c r="K849" s="1713"/>
      <c r="L849" s="1713"/>
      <c r="M849" s="1713"/>
      <c r="N849" s="1713"/>
      <c r="O849" s="1713"/>
      <c r="P849" s="1713"/>
      <c r="Q849" s="1713"/>
      <c r="R849" s="1713"/>
      <c r="S849" s="1713"/>
      <c r="T849" s="1713"/>
      <c r="U849" s="1713"/>
      <c r="V849" s="1713"/>
      <c r="W849" s="1713"/>
      <c r="X849" s="1713"/>
      <c r="Y849" s="1713"/>
      <c r="Z849" s="1713"/>
    </row>
    <row r="850" spans="1:26" ht="14.5">
      <c r="A850" s="1713"/>
      <c r="B850" s="1714"/>
      <c r="C850" s="1713"/>
      <c r="D850" s="1714"/>
      <c r="E850" s="1713"/>
      <c r="F850" s="1713"/>
      <c r="G850" s="1713"/>
      <c r="H850" s="1713"/>
      <c r="I850" s="1713"/>
      <c r="J850" s="1713"/>
      <c r="K850" s="1713"/>
      <c r="L850" s="1713"/>
      <c r="M850" s="1713"/>
      <c r="N850" s="1713"/>
      <c r="O850" s="1713"/>
      <c r="P850" s="1713"/>
      <c r="Q850" s="1713"/>
      <c r="R850" s="1713"/>
      <c r="S850" s="1713"/>
      <c r="T850" s="1713"/>
      <c r="U850" s="1713"/>
      <c r="V850" s="1713"/>
      <c r="W850" s="1713"/>
      <c r="X850" s="1713"/>
      <c r="Y850" s="1713"/>
      <c r="Z850" s="1713"/>
    </row>
    <row r="851" spans="1:26" ht="14.5">
      <c r="A851" s="1713"/>
      <c r="B851" s="1714"/>
      <c r="C851" s="1713"/>
      <c r="D851" s="1714"/>
      <c r="E851" s="1713"/>
      <c r="F851" s="1713"/>
      <c r="G851" s="1713"/>
      <c r="H851" s="1713"/>
      <c r="I851" s="1713"/>
      <c r="J851" s="1713"/>
      <c r="K851" s="1713"/>
      <c r="L851" s="1713"/>
      <c r="M851" s="1713"/>
      <c r="N851" s="1713"/>
      <c r="O851" s="1713"/>
      <c r="P851" s="1713"/>
      <c r="Q851" s="1713"/>
      <c r="R851" s="1713"/>
      <c r="S851" s="1713"/>
      <c r="T851" s="1713"/>
      <c r="U851" s="1713"/>
      <c r="V851" s="1713"/>
      <c r="W851" s="1713"/>
      <c r="X851" s="1713"/>
      <c r="Y851" s="1713"/>
      <c r="Z851" s="1713"/>
    </row>
    <row r="852" spans="1:26" ht="14.5">
      <c r="A852" s="1713"/>
      <c r="B852" s="1714"/>
      <c r="C852" s="1713"/>
      <c r="D852" s="1714"/>
      <c r="E852" s="1713"/>
      <c r="F852" s="1713"/>
      <c r="G852" s="1713"/>
      <c r="H852" s="1713"/>
      <c r="I852" s="1713"/>
      <c r="J852" s="1713"/>
      <c r="K852" s="1713"/>
      <c r="L852" s="1713"/>
      <c r="M852" s="1713"/>
      <c r="N852" s="1713"/>
      <c r="O852" s="1713"/>
      <c r="P852" s="1713"/>
      <c r="Q852" s="1713"/>
      <c r="R852" s="1713"/>
      <c r="S852" s="1713"/>
      <c r="T852" s="1713"/>
      <c r="U852" s="1713"/>
      <c r="V852" s="1713"/>
      <c r="W852" s="1713"/>
      <c r="X852" s="1713"/>
      <c r="Y852" s="1713"/>
      <c r="Z852" s="1713"/>
    </row>
    <row r="853" spans="1:26" ht="14.5">
      <c r="A853" s="1713"/>
      <c r="B853" s="1714"/>
      <c r="C853" s="1713"/>
      <c r="D853" s="1714"/>
      <c r="E853" s="1713"/>
      <c r="F853" s="1713"/>
      <c r="G853" s="1713"/>
      <c r="H853" s="1713"/>
      <c r="I853" s="1713"/>
      <c r="J853" s="1713"/>
      <c r="K853" s="1713"/>
      <c r="L853" s="1713"/>
      <c r="M853" s="1713"/>
      <c r="N853" s="1713"/>
      <c r="O853" s="1713"/>
      <c r="P853" s="1713"/>
      <c r="Q853" s="1713"/>
      <c r="R853" s="1713"/>
      <c r="S853" s="1713"/>
      <c r="T853" s="1713"/>
      <c r="U853" s="1713"/>
      <c r="V853" s="1713"/>
      <c r="W853" s="1713"/>
      <c r="X853" s="1713"/>
      <c r="Y853" s="1713"/>
      <c r="Z853" s="1713"/>
    </row>
    <row r="854" spans="1:26" ht="14.5">
      <c r="A854" s="1713"/>
      <c r="B854" s="1714"/>
      <c r="C854" s="1713"/>
      <c r="D854" s="1714"/>
      <c r="E854" s="1713"/>
      <c r="F854" s="1713"/>
      <c r="G854" s="1713"/>
      <c r="H854" s="1713"/>
      <c r="I854" s="1713"/>
      <c r="J854" s="1713"/>
      <c r="K854" s="1713"/>
      <c r="L854" s="1713"/>
      <c r="M854" s="1713"/>
      <c r="N854" s="1713"/>
      <c r="O854" s="1713"/>
      <c r="P854" s="1713"/>
      <c r="Q854" s="1713"/>
      <c r="R854" s="1713"/>
      <c r="S854" s="1713"/>
      <c r="T854" s="1713"/>
      <c r="U854" s="1713"/>
      <c r="V854" s="1713"/>
      <c r="W854" s="1713"/>
      <c r="X854" s="1713"/>
      <c r="Y854" s="1713"/>
      <c r="Z854" s="1713"/>
    </row>
    <row r="855" spans="1:26" ht="14.5">
      <c r="A855" s="1713"/>
      <c r="B855" s="1714"/>
      <c r="C855" s="1713"/>
      <c r="D855" s="1714"/>
      <c r="E855" s="1713"/>
      <c r="F855" s="1713"/>
      <c r="G855" s="1713"/>
      <c r="H855" s="1713"/>
      <c r="I855" s="1713"/>
      <c r="J855" s="1713"/>
      <c r="K855" s="1713"/>
      <c r="L855" s="1713"/>
      <c r="M855" s="1713"/>
      <c r="N855" s="1713"/>
      <c r="O855" s="1713"/>
      <c r="P855" s="1713"/>
      <c r="Q855" s="1713"/>
      <c r="R855" s="1713"/>
      <c r="S855" s="1713"/>
      <c r="T855" s="1713"/>
      <c r="U855" s="1713"/>
      <c r="V855" s="1713"/>
      <c r="W855" s="1713"/>
      <c r="X855" s="1713"/>
      <c r="Y855" s="1713"/>
      <c r="Z855" s="1713"/>
    </row>
    <row r="856" spans="1:26" ht="14.5">
      <c r="A856" s="1713"/>
      <c r="B856" s="1714"/>
      <c r="C856" s="1713"/>
      <c r="D856" s="1714"/>
      <c r="E856" s="1713"/>
      <c r="F856" s="1713"/>
      <c r="G856" s="1713"/>
      <c r="H856" s="1713"/>
      <c r="I856" s="1713"/>
      <c r="J856" s="1713"/>
      <c r="K856" s="1713"/>
      <c r="L856" s="1713"/>
      <c r="M856" s="1713"/>
      <c r="N856" s="1713"/>
      <c r="O856" s="1713"/>
      <c r="P856" s="1713"/>
      <c r="Q856" s="1713"/>
      <c r="R856" s="1713"/>
      <c r="S856" s="1713"/>
      <c r="T856" s="1713"/>
      <c r="U856" s="1713"/>
      <c r="V856" s="1713"/>
      <c r="W856" s="1713"/>
      <c r="X856" s="1713"/>
      <c r="Y856" s="1713"/>
      <c r="Z856" s="1713"/>
    </row>
    <row r="857" spans="1:26" ht="14.5">
      <c r="A857" s="1713"/>
      <c r="B857" s="1714"/>
      <c r="C857" s="1713"/>
      <c r="D857" s="1714"/>
      <c r="E857" s="1713"/>
      <c r="F857" s="1713"/>
      <c r="G857" s="1713"/>
      <c r="H857" s="1713"/>
      <c r="I857" s="1713"/>
      <c r="J857" s="1713"/>
      <c r="K857" s="1713"/>
      <c r="L857" s="1713"/>
      <c r="M857" s="1713"/>
      <c r="N857" s="1713"/>
      <c r="O857" s="1713"/>
      <c r="P857" s="1713"/>
      <c r="Q857" s="1713"/>
      <c r="R857" s="1713"/>
      <c r="S857" s="1713"/>
      <c r="T857" s="1713"/>
      <c r="U857" s="1713"/>
      <c r="V857" s="1713"/>
      <c r="W857" s="1713"/>
      <c r="X857" s="1713"/>
      <c r="Y857" s="1713"/>
      <c r="Z857" s="1713"/>
    </row>
    <row r="858" spans="1:26" ht="14.5">
      <c r="A858" s="1713"/>
      <c r="B858" s="1714"/>
      <c r="C858" s="1713"/>
      <c r="D858" s="1714"/>
      <c r="E858" s="1713"/>
      <c r="F858" s="1713"/>
      <c r="G858" s="1713"/>
      <c r="H858" s="1713"/>
      <c r="I858" s="1713"/>
      <c r="J858" s="1713"/>
      <c r="K858" s="1713"/>
      <c r="L858" s="1713"/>
      <c r="M858" s="1713"/>
      <c r="N858" s="1713"/>
      <c r="O858" s="1713"/>
      <c r="P858" s="1713"/>
      <c r="Q858" s="1713"/>
      <c r="R858" s="1713"/>
      <c r="S858" s="1713"/>
      <c r="T858" s="1713"/>
      <c r="U858" s="1713"/>
      <c r="V858" s="1713"/>
      <c r="W858" s="1713"/>
      <c r="X858" s="1713"/>
      <c r="Y858" s="1713"/>
      <c r="Z858" s="1713"/>
    </row>
    <row r="859" spans="1:26" ht="14.5">
      <c r="A859" s="1713"/>
      <c r="B859" s="1714"/>
      <c r="C859" s="1713"/>
      <c r="D859" s="1714"/>
      <c r="E859" s="1713"/>
      <c r="F859" s="1713"/>
      <c r="G859" s="1713"/>
      <c r="H859" s="1713"/>
      <c r="I859" s="1713"/>
      <c r="J859" s="1713"/>
      <c r="K859" s="1713"/>
      <c r="L859" s="1713"/>
      <c r="M859" s="1713"/>
      <c r="N859" s="1713"/>
      <c r="O859" s="1713"/>
      <c r="P859" s="1713"/>
      <c r="Q859" s="1713"/>
      <c r="R859" s="1713"/>
      <c r="S859" s="1713"/>
      <c r="T859" s="1713"/>
      <c r="U859" s="1713"/>
      <c r="V859" s="1713"/>
      <c r="W859" s="1713"/>
      <c r="X859" s="1713"/>
      <c r="Y859" s="1713"/>
      <c r="Z859" s="1713"/>
    </row>
    <row r="860" spans="1:26" ht="14.5">
      <c r="A860" s="1713"/>
      <c r="B860" s="1714"/>
      <c r="C860" s="1713"/>
      <c r="D860" s="1714"/>
      <c r="E860" s="1713"/>
      <c r="F860" s="1713"/>
      <c r="G860" s="1713"/>
      <c r="H860" s="1713"/>
      <c r="I860" s="1713"/>
      <c r="J860" s="1713"/>
      <c r="K860" s="1713"/>
      <c r="L860" s="1713"/>
      <c r="M860" s="1713"/>
      <c r="N860" s="1713"/>
      <c r="O860" s="1713"/>
      <c r="P860" s="1713"/>
      <c r="Q860" s="1713"/>
      <c r="R860" s="1713"/>
      <c r="S860" s="1713"/>
      <c r="T860" s="1713"/>
      <c r="U860" s="1713"/>
      <c r="V860" s="1713"/>
      <c r="W860" s="1713"/>
      <c r="X860" s="1713"/>
      <c r="Y860" s="1713"/>
      <c r="Z860" s="1713"/>
    </row>
    <row r="861" spans="1:26" ht="14.5">
      <c r="A861" s="1713"/>
      <c r="B861" s="1714"/>
      <c r="C861" s="1713"/>
      <c r="D861" s="1714"/>
      <c r="E861" s="1713"/>
      <c r="F861" s="1713"/>
      <c r="G861" s="1713"/>
      <c r="H861" s="1713"/>
      <c r="I861" s="1713"/>
      <c r="J861" s="1713"/>
      <c r="K861" s="1713"/>
      <c r="L861" s="1713"/>
      <c r="M861" s="1713"/>
      <c r="N861" s="1713"/>
      <c r="O861" s="1713"/>
      <c r="P861" s="1713"/>
      <c r="Q861" s="1713"/>
      <c r="R861" s="1713"/>
      <c r="S861" s="1713"/>
      <c r="T861" s="1713"/>
      <c r="U861" s="1713"/>
      <c r="V861" s="1713"/>
      <c r="W861" s="1713"/>
      <c r="X861" s="1713"/>
      <c r="Y861" s="1713"/>
      <c r="Z861" s="1713"/>
    </row>
    <row r="862" spans="1:26" ht="14.5">
      <c r="A862" s="1713"/>
      <c r="B862" s="1714"/>
      <c r="C862" s="1713"/>
      <c r="D862" s="1714"/>
      <c r="E862" s="1713"/>
      <c r="F862" s="1713"/>
      <c r="G862" s="1713"/>
      <c r="H862" s="1713"/>
      <c r="I862" s="1713"/>
      <c r="J862" s="1713"/>
      <c r="K862" s="1713"/>
      <c r="L862" s="1713"/>
      <c r="M862" s="1713"/>
      <c r="N862" s="1713"/>
      <c r="O862" s="1713"/>
      <c r="P862" s="1713"/>
      <c r="Q862" s="1713"/>
      <c r="R862" s="1713"/>
      <c r="S862" s="1713"/>
      <c r="T862" s="1713"/>
      <c r="U862" s="1713"/>
      <c r="V862" s="1713"/>
      <c r="W862" s="1713"/>
      <c r="X862" s="1713"/>
      <c r="Y862" s="1713"/>
      <c r="Z862" s="1713"/>
    </row>
    <row r="863" spans="1:26" ht="14.5">
      <c r="A863" s="1713"/>
      <c r="B863" s="1714"/>
      <c r="C863" s="1713"/>
      <c r="D863" s="1714"/>
      <c r="E863" s="1713"/>
      <c r="F863" s="1713"/>
      <c r="G863" s="1713"/>
      <c r="H863" s="1713"/>
      <c r="I863" s="1713"/>
      <c r="J863" s="1713"/>
      <c r="K863" s="1713"/>
      <c r="L863" s="1713"/>
      <c r="M863" s="1713"/>
      <c r="N863" s="1713"/>
      <c r="O863" s="1713"/>
      <c r="P863" s="1713"/>
      <c r="Q863" s="1713"/>
      <c r="R863" s="1713"/>
      <c r="S863" s="1713"/>
      <c r="T863" s="1713"/>
      <c r="U863" s="1713"/>
      <c r="V863" s="1713"/>
      <c r="W863" s="1713"/>
      <c r="X863" s="1713"/>
      <c r="Y863" s="1713"/>
      <c r="Z863" s="1713"/>
    </row>
    <row r="864" spans="1:26" ht="14.5">
      <c r="A864" s="1713"/>
      <c r="B864" s="1714"/>
      <c r="C864" s="1713"/>
      <c r="D864" s="1714"/>
      <c r="E864" s="1713"/>
      <c r="F864" s="1713"/>
      <c r="G864" s="1713"/>
      <c r="H864" s="1713"/>
      <c r="I864" s="1713"/>
      <c r="J864" s="1713"/>
      <c r="K864" s="1713"/>
      <c r="L864" s="1713"/>
      <c r="M864" s="1713"/>
      <c r="N864" s="1713"/>
      <c r="O864" s="1713"/>
      <c r="P864" s="1713"/>
      <c r="Q864" s="1713"/>
      <c r="R864" s="1713"/>
      <c r="S864" s="1713"/>
      <c r="T864" s="1713"/>
      <c r="U864" s="1713"/>
      <c r="V864" s="1713"/>
      <c r="W864" s="1713"/>
      <c r="X864" s="1713"/>
      <c r="Y864" s="1713"/>
      <c r="Z864" s="1713"/>
    </row>
    <row r="865" spans="1:26" ht="14.5">
      <c r="A865" s="1713"/>
      <c r="B865" s="1714"/>
      <c r="C865" s="1713"/>
      <c r="D865" s="1714"/>
      <c r="E865" s="1713"/>
      <c r="F865" s="1713"/>
      <c r="G865" s="1713"/>
      <c r="H865" s="1713"/>
      <c r="I865" s="1713"/>
      <c r="J865" s="1713"/>
      <c r="K865" s="1713"/>
      <c r="L865" s="1713"/>
      <c r="M865" s="1713"/>
      <c r="N865" s="1713"/>
      <c r="O865" s="1713"/>
      <c r="P865" s="1713"/>
      <c r="Q865" s="1713"/>
      <c r="R865" s="1713"/>
      <c r="S865" s="1713"/>
      <c r="T865" s="1713"/>
      <c r="U865" s="1713"/>
      <c r="V865" s="1713"/>
      <c r="W865" s="1713"/>
      <c r="X865" s="1713"/>
      <c r="Y865" s="1713"/>
      <c r="Z865" s="1713"/>
    </row>
    <row r="866" spans="1:26" ht="14.5">
      <c r="A866" s="1713"/>
      <c r="B866" s="1714"/>
      <c r="C866" s="1713"/>
      <c r="D866" s="1714"/>
      <c r="E866" s="1713"/>
      <c r="F866" s="1713"/>
      <c r="G866" s="1713"/>
      <c r="H866" s="1713"/>
      <c r="I866" s="1713"/>
      <c r="J866" s="1713"/>
      <c r="K866" s="1713"/>
      <c r="L866" s="1713"/>
      <c r="M866" s="1713"/>
      <c r="N866" s="1713"/>
      <c r="O866" s="1713"/>
      <c r="P866" s="1713"/>
      <c r="Q866" s="1713"/>
      <c r="R866" s="1713"/>
      <c r="S866" s="1713"/>
      <c r="T866" s="1713"/>
      <c r="U866" s="1713"/>
      <c r="V866" s="1713"/>
      <c r="W866" s="1713"/>
      <c r="X866" s="1713"/>
      <c r="Y866" s="1713"/>
      <c r="Z866" s="1713"/>
    </row>
    <row r="867" spans="1:26" ht="14.5">
      <c r="A867" s="1713"/>
      <c r="B867" s="1714"/>
      <c r="C867" s="1713"/>
      <c r="D867" s="1714"/>
      <c r="E867" s="1713"/>
      <c r="F867" s="1713"/>
      <c r="G867" s="1713"/>
      <c r="H867" s="1713"/>
      <c r="I867" s="1713"/>
      <c r="J867" s="1713"/>
      <c r="K867" s="1713"/>
      <c r="L867" s="1713"/>
      <c r="M867" s="1713"/>
      <c r="N867" s="1713"/>
      <c r="O867" s="1713"/>
      <c r="P867" s="1713"/>
      <c r="Q867" s="1713"/>
      <c r="R867" s="1713"/>
      <c r="S867" s="1713"/>
      <c r="T867" s="1713"/>
      <c r="U867" s="1713"/>
      <c r="V867" s="1713"/>
      <c r="W867" s="1713"/>
      <c r="X867" s="1713"/>
      <c r="Y867" s="1713"/>
      <c r="Z867" s="1713"/>
    </row>
    <row r="868" spans="1:26" ht="14.5">
      <c r="A868" s="1713"/>
      <c r="B868" s="1714"/>
      <c r="C868" s="1713"/>
      <c r="D868" s="1714"/>
      <c r="E868" s="1713"/>
      <c r="F868" s="1713"/>
      <c r="G868" s="1713"/>
      <c r="H868" s="1713"/>
      <c r="I868" s="1713"/>
      <c r="J868" s="1713"/>
      <c r="K868" s="1713"/>
      <c r="L868" s="1713"/>
      <c r="M868" s="1713"/>
      <c r="N868" s="1713"/>
      <c r="O868" s="1713"/>
      <c r="P868" s="1713"/>
      <c r="Q868" s="1713"/>
      <c r="R868" s="1713"/>
      <c r="S868" s="1713"/>
      <c r="T868" s="1713"/>
      <c r="U868" s="1713"/>
      <c r="V868" s="1713"/>
      <c r="W868" s="1713"/>
      <c r="X868" s="1713"/>
      <c r="Y868" s="1713"/>
      <c r="Z868" s="1713"/>
    </row>
    <row r="869" spans="1:26" ht="14.5">
      <c r="A869" s="1713"/>
      <c r="B869" s="1714"/>
      <c r="C869" s="1713"/>
      <c r="D869" s="1714"/>
      <c r="E869" s="1713"/>
      <c r="F869" s="1713"/>
      <c r="G869" s="1713"/>
      <c r="H869" s="1713"/>
      <c r="I869" s="1713"/>
      <c r="J869" s="1713"/>
      <c r="K869" s="1713"/>
      <c r="L869" s="1713"/>
      <c r="M869" s="1713"/>
      <c r="N869" s="1713"/>
      <c r="O869" s="1713"/>
      <c r="P869" s="1713"/>
      <c r="Q869" s="1713"/>
      <c r="R869" s="1713"/>
      <c r="S869" s="1713"/>
      <c r="T869" s="1713"/>
      <c r="U869" s="1713"/>
      <c r="V869" s="1713"/>
      <c r="W869" s="1713"/>
      <c r="X869" s="1713"/>
      <c r="Y869" s="1713"/>
      <c r="Z869" s="1713"/>
    </row>
    <row r="870" spans="1:26" ht="14.5">
      <c r="A870" s="1713"/>
      <c r="B870" s="1714"/>
      <c r="C870" s="1713"/>
      <c r="D870" s="1714"/>
      <c r="E870" s="1713"/>
      <c r="F870" s="1713"/>
      <c r="G870" s="1713"/>
      <c r="H870" s="1713"/>
      <c r="I870" s="1713"/>
      <c r="J870" s="1713"/>
      <c r="K870" s="1713"/>
      <c r="L870" s="1713"/>
      <c r="M870" s="1713"/>
      <c r="N870" s="1713"/>
      <c r="O870" s="1713"/>
      <c r="P870" s="1713"/>
      <c r="Q870" s="1713"/>
      <c r="R870" s="1713"/>
      <c r="S870" s="1713"/>
      <c r="T870" s="1713"/>
      <c r="U870" s="1713"/>
      <c r="V870" s="1713"/>
      <c r="W870" s="1713"/>
      <c r="X870" s="1713"/>
      <c r="Y870" s="1713"/>
      <c r="Z870" s="1713"/>
    </row>
    <row r="871" spans="1:26" ht="14.5">
      <c r="A871" s="1713"/>
      <c r="B871" s="1714"/>
      <c r="C871" s="1713"/>
      <c r="D871" s="1714"/>
      <c r="E871" s="1713"/>
      <c r="F871" s="1713"/>
      <c r="G871" s="1713"/>
      <c r="H871" s="1713"/>
      <c r="I871" s="1713"/>
      <c r="J871" s="1713"/>
      <c r="K871" s="1713"/>
      <c r="L871" s="1713"/>
      <c r="M871" s="1713"/>
      <c r="N871" s="1713"/>
      <c r="O871" s="1713"/>
      <c r="P871" s="1713"/>
      <c r="Q871" s="1713"/>
      <c r="R871" s="1713"/>
      <c r="S871" s="1713"/>
      <c r="T871" s="1713"/>
      <c r="U871" s="1713"/>
      <c r="V871" s="1713"/>
      <c r="W871" s="1713"/>
      <c r="X871" s="1713"/>
      <c r="Y871" s="1713"/>
      <c r="Z871" s="1713"/>
    </row>
    <row r="872" spans="1:26" ht="14.5">
      <c r="A872" s="1713"/>
      <c r="B872" s="1714"/>
      <c r="C872" s="1713"/>
      <c r="D872" s="1714"/>
      <c r="E872" s="1713"/>
      <c r="F872" s="1713"/>
      <c r="G872" s="1713"/>
      <c r="H872" s="1713"/>
      <c r="I872" s="1713"/>
      <c r="J872" s="1713"/>
      <c r="K872" s="1713"/>
      <c r="L872" s="1713"/>
      <c r="M872" s="1713"/>
      <c r="N872" s="1713"/>
      <c r="O872" s="1713"/>
      <c r="P872" s="1713"/>
      <c r="Q872" s="1713"/>
      <c r="R872" s="1713"/>
      <c r="S872" s="1713"/>
      <c r="T872" s="1713"/>
      <c r="U872" s="1713"/>
      <c r="V872" s="1713"/>
      <c r="W872" s="1713"/>
      <c r="X872" s="1713"/>
      <c r="Y872" s="1713"/>
      <c r="Z872" s="1713"/>
    </row>
    <row r="873" spans="1:26" ht="14.5">
      <c r="A873" s="1713"/>
      <c r="B873" s="1714"/>
      <c r="C873" s="1713"/>
      <c r="D873" s="1714"/>
      <c r="E873" s="1713"/>
      <c r="F873" s="1713"/>
      <c r="G873" s="1713"/>
      <c r="H873" s="1713"/>
      <c r="I873" s="1713"/>
      <c r="J873" s="1713"/>
      <c r="K873" s="1713"/>
      <c r="L873" s="1713"/>
      <c r="M873" s="1713"/>
      <c r="N873" s="1713"/>
      <c r="O873" s="1713"/>
      <c r="P873" s="1713"/>
      <c r="Q873" s="1713"/>
      <c r="R873" s="1713"/>
      <c r="S873" s="1713"/>
      <c r="T873" s="1713"/>
      <c r="U873" s="1713"/>
      <c r="V873" s="1713"/>
      <c r="W873" s="1713"/>
      <c r="X873" s="1713"/>
      <c r="Y873" s="1713"/>
      <c r="Z873" s="1713"/>
    </row>
    <row r="874" spans="1:26" ht="14.5">
      <c r="A874" s="1713"/>
      <c r="B874" s="1714"/>
      <c r="C874" s="1713"/>
      <c r="D874" s="1714"/>
      <c r="E874" s="1713"/>
      <c r="F874" s="1713"/>
      <c r="G874" s="1713"/>
      <c r="H874" s="1713"/>
      <c r="I874" s="1713"/>
      <c r="J874" s="1713"/>
      <c r="K874" s="1713"/>
      <c r="L874" s="1713"/>
      <c r="M874" s="1713"/>
      <c r="N874" s="1713"/>
      <c r="O874" s="1713"/>
      <c r="P874" s="1713"/>
      <c r="Q874" s="1713"/>
      <c r="R874" s="1713"/>
      <c r="S874" s="1713"/>
      <c r="T874" s="1713"/>
      <c r="U874" s="1713"/>
      <c r="V874" s="1713"/>
      <c r="W874" s="1713"/>
      <c r="X874" s="1713"/>
      <c r="Y874" s="1713"/>
      <c r="Z874" s="1713"/>
    </row>
    <row r="875" spans="1:26" ht="14.5">
      <c r="A875" s="1713"/>
      <c r="B875" s="1714"/>
      <c r="C875" s="1713"/>
      <c r="D875" s="1714"/>
      <c r="E875" s="1713"/>
      <c r="F875" s="1713"/>
      <c r="G875" s="1713"/>
      <c r="H875" s="1713"/>
      <c r="I875" s="1713"/>
      <c r="J875" s="1713"/>
      <c r="K875" s="1713"/>
      <c r="L875" s="1713"/>
      <c r="M875" s="1713"/>
      <c r="N875" s="1713"/>
      <c r="O875" s="1713"/>
      <c r="P875" s="1713"/>
      <c r="Q875" s="1713"/>
      <c r="R875" s="1713"/>
      <c r="S875" s="1713"/>
      <c r="T875" s="1713"/>
      <c r="U875" s="1713"/>
      <c r="V875" s="1713"/>
      <c r="W875" s="1713"/>
      <c r="X875" s="1713"/>
      <c r="Y875" s="1713"/>
      <c r="Z875" s="1713"/>
    </row>
    <row r="876" spans="1:26" ht="14.5">
      <c r="A876" s="1713"/>
      <c r="B876" s="1714"/>
      <c r="C876" s="1713"/>
      <c r="D876" s="1714"/>
      <c r="E876" s="1713"/>
      <c r="F876" s="1713"/>
      <c r="G876" s="1713"/>
      <c r="H876" s="1713"/>
      <c r="I876" s="1713"/>
      <c r="J876" s="1713"/>
      <c r="K876" s="1713"/>
      <c r="L876" s="1713"/>
      <c r="M876" s="1713"/>
      <c r="N876" s="1713"/>
      <c r="O876" s="1713"/>
      <c r="P876" s="1713"/>
      <c r="Q876" s="1713"/>
      <c r="R876" s="1713"/>
      <c r="S876" s="1713"/>
      <c r="T876" s="1713"/>
      <c r="U876" s="1713"/>
      <c r="V876" s="1713"/>
      <c r="W876" s="1713"/>
      <c r="X876" s="1713"/>
      <c r="Y876" s="1713"/>
      <c r="Z876" s="1713"/>
    </row>
    <row r="877" spans="1:26" ht="14.5">
      <c r="A877" s="1713"/>
      <c r="B877" s="1714"/>
      <c r="C877" s="1713"/>
      <c r="D877" s="1714"/>
      <c r="E877" s="1713"/>
      <c r="F877" s="1713"/>
      <c r="G877" s="1713"/>
      <c r="H877" s="1713"/>
      <c r="I877" s="1713"/>
      <c r="J877" s="1713"/>
      <c r="K877" s="1713"/>
      <c r="L877" s="1713"/>
      <c r="M877" s="1713"/>
      <c r="N877" s="1713"/>
      <c r="O877" s="1713"/>
      <c r="P877" s="1713"/>
      <c r="Q877" s="1713"/>
      <c r="R877" s="1713"/>
      <c r="S877" s="1713"/>
      <c r="T877" s="1713"/>
      <c r="U877" s="1713"/>
      <c r="V877" s="1713"/>
      <c r="W877" s="1713"/>
      <c r="X877" s="1713"/>
      <c r="Y877" s="1713"/>
      <c r="Z877" s="1713"/>
    </row>
    <row r="878" spans="1:26" ht="14.5">
      <c r="A878" s="1713"/>
      <c r="B878" s="1714"/>
      <c r="C878" s="1713"/>
      <c r="D878" s="1714"/>
      <c r="E878" s="1713"/>
      <c r="F878" s="1713"/>
      <c r="G878" s="1713"/>
      <c r="H878" s="1713"/>
      <c r="I878" s="1713"/>
      <c r="J878" s="1713"/>
      <c r="K878" s="1713"/>
      <c r="L878" s="1713"/>
      <c r="M878" s="1713"/>
      <c r="N878" s="1713"/>
      <c r="O878" s="1713"/>
      <c r="P878" s="1713"/>
      <c r="Q878" s="1713"/>
      <c r="R878" s="1713"/>
      <c r="S878" s="1713"/>
      <c r="T878" s="1713"/>
      <c r="U878" s="1713"/>
      <c r="V878" s="1713"/>
      <c r="W878" s="1713"/>
      <c r="X878" s="1713"/>
      <c r="Y878" s="1713"/>
      <c r="Z878" s="1713"/>
    </row>
    <row r="879" spans="1:26" ht="14.5">
      <c r="A879" s="1713"/>
      <c r="B879" s="1714"/>
      <c r="C879" s="1713"/>
      <c r="D879" s="1714"/>
      <c r="E879" s="1713"/>
      <c r="F879" s="1713"/>
      <c r="G879" s="1713"/>
      <c r="H879" s="1713"/>
      <c r="I879" s="1713"/>
      <c r="J879" s="1713"/>
      <c r="K879" s="1713"/>
      <c r="L879" s="1713"/>
      <c r="M879" s="1713"/>
      <c r="N879" s="1713"/>
      <c r="O879" s="1713"/>
      <c r="P879" s="1713"/>
      <c r="Q879" s="1713"/>
      <c r="R879" s="1713"/>
      <c r="S879" s="1713"/>
      <c r="T879" s="1713"/>
      <c r="U879" s="1713"/>
      <c r="V879" s="1713"/>
      <c r="W879" s="1713"/>
      <c r="X879" s="1713"/>
      <c r="Y879" s="1713"/>
      <c r="Z879" s="1713"/>
    </row>
    <row r="880" spans="1:26" ht="14.5">
      <c r="A880" s="1713"/>
      <c r="B880" s="1714"/>
      <c r="C880" s="1713"/>
      <c r="D880" s="1714"/>
      <c r="E880" s="1713"/>
      <c r="F880" s="1713"/>
      <c r="G880" s="1713"/>
      <c r="H880" s="1713"/>
      <c r="I880" s="1713"/>
      <c r="J880" s="1713"/>
      <c r="K880" s="1713"/>
      <c r="L880" s="1713"/>
      <c r="M880" s="1713"/>
      <c r="N880" s="1713"/>
      <c r="O880" s="1713"/>
      <c r="P880" s="1713"/>
      <c r="Q880" s="1713"/>
      <c r="R880" s="1713"/>
      <c r="S880" s="1713"/>
      <c r="T880" s="1713"/>
      <c r="U880" s="1713"/>
      <c r="V880" s="1713"/>
      <c r="W880" s="1713"/>
      <c r="X880" s="1713"/>
      <c r="Y880" s="1713"/>
      <c r="Z880" s="1713"/>
    </row>
    <row r="881" spans="1:26" ht="14.5">
      <c r="A881" s="1713"/>
      <c r="B881" s="1714"/>
      <c r="C881" s="1713"/>
      <c r="D881" s="1714"/>
      <c r="E881" s="1713"/>
      <c r="F881" s="1713"/>
      <c r="G881" s="1713"/>
      <c r="H881" s="1713"/>
      <c r="I881" s="1713"/>
      <c r="J881" s="1713"/>
      <c r="K881" s="1713"/>
      <c r="L881" s="1713"/>
      <c r="M881" s="1713"/>
      <c r="N881" s="1713"/>
      <c r="O881" s="1713"/>
      <c r="P881" s="1713"/>
      <c r="Q881" s="1713"/>
      <c r="R881" s="1713"/>
      <c r="S881" s="1713"/>
      <c r="T881" s="1713"/>
      <c r="U881" s="1713"/>
      <c r="V881" s="1713"/>
      <c r="W881" s="1713"/>
      <c r="X881" s="1713"/>
      <c r="Y881" s="1713"/>
      <c r="Z881" s="1713"/>
    </row>
    <row r="882" spans="1:26" ht="14.5">
      <c r="A882" s="1713"/>
      <c r="B882" s="1714"/>
      <c r="C882" s="1713"/>
      <c r="D882" s="1714"/>
      <c r="E882" s="1713"/>
      <c r="F882" s="1713"/>
      <c r="G882" s="1713"/>
      <c r="H882" s="1713"/>
      <c r="I882" s="1713"/>
      <c r="J882" s="1713"/>
      <c r="K882" s="1713"/>
      <c r="L882" s="1713"/>
      <c r="M882" s="1713"/>
      <c r="N882" s="1713"/>
      <c r="O882" s="1713"/>
      <c r="P882" s="1713"/>
      <c r="Q882" s="1713"/>
      <c r="R882" s="1713"/>
      <c r="S882" s="1713"/>
      <c r="T882" s="1713"/>
      <c r="U882" s="1713"/>
      <c r="V882" s="1713"/>
      <c r="W882" s="1713"/>
      <c r="X882" s="1713"/>
      <c r="Y882" s="1713"/>
      <c r="Z882" s="1713"/>
    </row>
    <row r="883" spans="1:26" ht="14.5">
      <c r="A883" s="1713"/>
      <c r="B883" s="1714"/>
      <c r="C883" s="1713"/>
      <c r="D883" s="1714"/>
      <c r="E883" s="1713"/>
      <c r="F883" s="1713"/>
      <c r="G883" s="1713"/>
      <c r="H883" s="1713"/>
      <c r="I883" s="1713"/>
      <c r="J883" s="1713"/>
      <c r="K883" s="1713"/>
      <c r="L883" s="1713"/>
      <c r="M883" s="1713"/>
      <c r="N883" s="1713"/>
      <c r="O883" s="1713"/>
      <c r="P883" s="1713"/>
      <c r="Q883" s="1713"/>
      <c r="R883" s="1713"/>
      <c r="S883" s="1713"/>
      <c r="T883" s="1713"/>
      <c r="U883" s="1713"/>
      <c r="V883" s="1713"/>
      <c r="W883" s="1713"/>
      <c r="X883" s="1713"/>
      <c r="Y883" s="1713"/>
      <c r="Z883" s="1713"/>
    </row>
    <row r="884" spans="1:26" ht="14.5">
      <c r="A884" s="1713"/>
      <c r="B884" s="1714"/>
      <c r="C884" s="1713"/>
      <c r="D884" s="1714"/>
      <c r="E884" s="1713"/>
      <c r="F884" s="1713"/>
      <c r="G884" s="1713"/>
      <c r="H884" s="1713"/>
      <c r="I884" s="1713"/>
      <c r="J884" s="1713"/>
      <c r="K884" s="1713"/>
      <c r="L884" s="1713"/>
      <c r="M884" s="1713"/>
      <c r="N884" s="1713"/>
      <c r="O884" s="1713"/>
      <c r="P884" s="1713"/>
      <c r="Q884" s="1713"/>
      <c r="R884" s="1713"/>
      <c r="S884" s="1713"/>
      <c r="T884" s="1713"/>
      <c r="U884" s="1713"/>
      <c r="V884" s="1713"/>
      <c r="W884" s="1713"/>
      <c r="X884" s="1713"/>
      <c r="Y884" s="1713"/>
      <c r="Z884" s="1713"/>
    </row>
    <row r="885" spans="1:26" ht="14.5">
      <c r="A885" s="1713"/>
      <c r="B885" s="1714"/>
      <c r="C885" s="1713"/>
      <c r="D885" s="1714"/>
      <c r="E885" s="1713"/>
      <c r="F885" s="1713"/>
      <c r="G885" s="1713"/>
      <c r="H885" s="1713"/>
      <c r="I885" s="1713"/>
      <c r="J885" s="1713"/>
      <c r="K885" s="1713"/>
      <c r="L885" s="1713"/>
      <c r="M885" s="1713"/>
      <c r="N885" s="1713"/>
      <c r="O885" s="1713"/>
      <c r="P885" s="1713"/>
      <c r="Q885" s="1713"/>
      <c r="R885" s="1713"/>
      <c r="S885" s="1713"/>
      <c r="T885" s="1713"/>
      <c r="U885" s="1713"/>
      <c r="V885" s="1713"/>
      <c r="W885" s="1713"/>
      <c r="X885" s="1713"/>
      <c r="Y885" s="1713"/>
      <c r="Z885" s="1713"/>
    </row>
    <row r="886" spans="1:26" ht="14.5">
      <c r="A886" s="1713"/>
      <c r="B886" s="1714"/>
      <c r="C886" s="1713"/>
      <c r="D886" s="1714"/>
      <c r="E886" s="1713"/>
      <c r="F886" s="1713"/>
      <c r="G886" s="1713"/>
      <c r="H886" s="1713"/>
      <c r="I886" s="1713"/>
      <c r="J886" s="1713"/>
      <c r="K886" s="1713"/>
      <c r="L886" s="1713"/>
      <c r="M886" s="1713"/>
      <c r="N886" s="1713"/>
      <c r="O886" s="1713"/>
      <c r="P886" s="1713"/>
      <c r="Q886" s="1713"/>
      <c r="R886" s="1713"/>
      <c r="S886" s="1713"/>
      <c r="T886" s="1713"/>
      <c r="U886" s="1713"/>
      <c r="V886" s="1713"/>
      <c r="W886" s="1713"/>
      <c r="X886" s="1713"/>
      <c r="Y886" s="1713"/>
      <c r="Z886" s="1713"/>
    </row>
    <row r="887" spans="1:26" ht="14.5">
      <c r="A887" s="1713"/>
      <c r="B887" s="1714"/>
      <c r="C887" s="1713"/>
      <c r="D887" s="1714"/>
      <c r="E887" s="1713"/>
      <c r="F887" s="1713"/>
      <c r="G887" s="1713"/>
      <c r="H887" s="1713"/>
      <c r="I887" s="1713"/>
      <c r="J887" s="1713"/>
      <c r="K887" s="1713"/>
      <c r="L887" s="1713"/>
      <c r="M887" s="1713"/>
      <c r="N887" s="1713"/>
      <c r="O887" s="1713"/>
      <c r="P887" s="1713"/>
      <c r="Q887" s="1713"/>
      <c r="R887" s="1713"/>
      <c r="S887" s="1713"/>
      <c r="T887" s="1713"/>
      <c r="U887" s="1713"/>
      <c r="V887" s="1713"/>
      <c r="W887" s="1713"/>
      <c r="X887" s="1713"/>
      <c r="Y887" s="1713"/>
      <c r="Z887" s="1713"/>
    </row>
    <row r="888" spans="1:26" ht="14.5">
      <c r="A888" s="1713"/>
      <c r="B888" s="1714"/>
      <c r="C888" s="1713"/>
      <c r="D888" s="1714"/>
      <c r="E888" s="1713"/>
      <c r="F888" s="1713"/>
      <c r="G888" s="1713"/>
      <c r="H888" s="1713"/>
      <c r="I888" s="1713"/>
      <c r="J888" s="1713"/>
      <c r="K888" s="1713"/>
      <c r="L888" s="1713"/>
      <c r="M888" s="1713"/>
      <c r="N888" s="1713"/>
      <c r="O888" s="1713"/>
      <c r="P888" s="1713"/>
      <c r="Q888" s="1713"/>
      <c r="R888" s="1713"/>
      <c r="S888" s="1713"/>
      <c r="T888" s="1713"/>
      <c r="U888" s="1713"/>
      <c r="V888" s="1713"/>
      <c r="W888" s="1713"/>
      <c r="X888" s="1713"/>
      <c r="Y888" s="1713"/>
      <c r="Z888" s="1713"/>
    </row>
    <row r="889" spans="1:26" ht="14.5">
      <c r="A889" s="1713"/>
      <c r="B889" s="1714"/>
      <c r="C889" s="1713"/>
      <c r="D889" s="1714"/>
      <c r="E889" s="1713"/>
      <c r="F889" s="1713"/>
      <c r="G889" s="1713"/>
      <c r="H889" s="1713"/>
      <c r="I889" s="1713"/>
      <c r="J889" s="1713"/>
      <c r="K889" s="1713"/>
      <c r="L889" s="1713"/>
      <c r="M889" s="1713"/>
      <c r="N889" s="1713"/>
      <c r="O889" s="1713"/>
      <c r="P889" s="1713"/>
      <c r="Q889" s="1713"/>
      <c r="R889" s="1713"/>
      <c r="S889" s="1713"/>
      <c r="T889" s="1713"/>
      <c r="U889" s="1713"/>
      <c r="V889" s="1713"/>
      <c r="W889" s="1713"/>
      <c r="X889" s="1713"/>
      <c r="Y889" s="1713"/>
      <c r="Z889" s="1713"/>
    </row>
    <row r="890" spans="1:26" ht="14.5">
      <c r="A890" s="1713"/>
      <c r="B890" s="1714"/>
      <c r="C890" s="1713"/>
      <c r="D890" s="1714"/>
      <c r="E890" s="1713"/>
      <c r="F890" s="1713"/>
      <c r="G890" s="1713"/>
      <c r="H890" s="1713"/>
      <c r="I890" s="1713"/>
      <c r="J890" s="1713"/>
      <c r="K890" s="1713"/>
      <c r="L890" s="1713"/>
      <c r="M890" s="1713"/>
      <c r="N890" s="1713"/>
      <c r="O890" s="1713"/>
      <c r="P890" s="1713"/>
      <c r="Q890" s="1713"/>
      <c r="R890" s="1713"/>
      <c r="S890" s="1713"/>
      <c r="T890" s="1713"/>
      <c r="U890" s="1713"/>
      <c r="V890" s="1713"/>
      <c r="W890" s="1713"/>
      <c r="X890" s="1713"/>
      <c r="Y890" s="1713"/>
      <c r="Z890" s="1713"/>
    </row>
    <row r="891" spans="1:26" ht="14.5">
      <c r="A891" s="1713"/>
      <c r="B891" s="1714"/>
      <c r="C891" s="1713"/>
      <c r="D891" s="1714"/>
      <c r="E891" s="1713"/>
      <c r="F891" s="1713"/>
      <c r="G891" s="1713"/>
      <c r="H891" s="1713"/>
      <c r="I891" s="1713"/>
      <c r="J891" s="1713"/>
      <c r="K891" s="1713"/>
      <c r="L891" s="1713"/>
      <c r="M891" s="1713"/>
      <c r="N891" s="1713"/>
      <c r="O891" s="1713"/>
      <c r="P891" s="1713"/>
      <c r="Q891" s="1713"/>
      <c r="R891" s="1713"/>
      <c r="S891" s="1713"/>
      <c r="T891" s="1713"/>
      <c r="U891" s="1713"/>
      <c r="V891" s="1713"/>
      <c r="W891" s="1713"/>
      <c r="X891" s="1713"/>
      <c r="Y891" s="1713"/>
      <c r="Z891" s="1713"/>
    </row>
    <row r="892" spans="1:26" ht="14.5">
      <c r="A892" s="1713"/>
      <c r="B892" s="1714"/>
      <c r="C892" s="1713"/>
      <c r="D892" s="1714"/>
      <c r="E892" s="1713"/>
      <c r="F892" s="1713"/>
      <c r="G892" s="1713"/>
      <c r="H892" s="1713"/>
      <c r="I892" s="1713"/>
      <c r="J892" s="1713"/>
      <c r="K892" s="1713"/>
      <c r="L892" s="1713"/>
      <c r="M892" s="1713"/>
      <c r="N892" s="1713"/>
      <c r="O892" s="1713"/>
      <c r="P892" s="1713"/>
      <c r="Q892" s="1713"/>
      <c r="R892" s="1713"/>
      <c r="S892" s="1713"/>
      <c r="T892" s="1713"/>
      <c r="U892" s="1713"/>
      <c r="V892" s="1713"/>
      <c r="W892" s="1713"/>
      <c r="X892" s="1713"/>
      <c r="Y892" s="1713"/>
      <c r="Z892" s="1713"/>
    </row>
    <row r="893" spans="1:26" ht="14.5">
      <c r="A893" s="1713"/>
      <c r="B893" s="1714"/>
      <c r="C893" s="1713"/>
      <c r="D893" s="1714"/>
      <c r="E893" s="1713"/>
      <c r="F893" s="1713"/>
      <c r="G893" s="1713"/>
      <c r="H893" s="1713"/>
      <c r="I893" s="1713"/>
      <c r="J893" s="1713"/>
      <c r="K893" s="1713"/>
      <c r="L893" s="1713"/>
      <c r="M893" s="1713"/>
      <c r="N893" s="1713"/>
      <c r="O893" s="1713"/>
      <c r="P893" s="1713"/>
      <c r="Q893" s="1713"/>
      <c r="R893" s="1713"/>
      <c r="S893" s="1713"/>
      <c r="T893" s="1713"/>
      <c r="U893" s="1713"/>
      <c r="V893" s="1713"/>
      <c r="W893" s="1713"/>
      <c r="X893" s="1713"/>
      <c r="Y893" s="1713"/>
      <c r="Z893" s="1713"/>
    </row>
    <row r="894" spans="1:26" ht="14.5">
      <c r="A894" s="1713"/>
      <c r="B894" s="1714"/>
      <c r="C894" s="1713"/>
      <c r="D894" s="1714"/>
      <c r="E894" s="1713"/>
      <c r="F894" s="1713"/>
      <c r="G894" s="1713"/>
      <c r="H894" s="1713"/>
      <c r="I894" s="1713"/>
      <c r="J894" s="1713"/>
      <c r="K894" s="1713"/>
      <c r="L894" s="1713"/>
      <c r="M894" s="1713"/>
      <c r="N894" s="1713"/>
      <c r="O894" s="1713"/>
      <c r="P894" s="1713"/>
      <c r="Q894" s="1713"/>
      <c r="R894" s="1713"/>
      <c r="S894" s="1713"/>
      <c r="T894" s="1713"/>
      <c r="U894" s="1713"/>
      <c r="V894" s="1713"/>
      <c r="W894" s="1713"/>
      <c r="X894" s="1713"/>
      <c r="Y894" s="1713"/>
      <c r="Z894" s="1713"/>
    </row>
    <row r="895" spans="1:26" ht="14.5">
      <c r="A895" s="1713"/>
      <c r="B895" s="1714"/>
      <c r="C895" s="1713"/>
      <c r="D895" s="1714"/>
      <c r="E895" s="1713"/>
      <c r="F895" s="1713"/>
      <c r="G895" s="1713"/>
      <c r="H895" s="1713"/>
      <c r="I895" s="1713"/>
      <c r="J895" s="1713"/>
      <c r="K895" s="1713"/>
      <c r="L895" s="1713"/>
      <c r="M895" s="1713"/>
      <c r="N895" s="1713"/>
      <c r="O895" s="1713"/>
      <c r="P895" s="1713"/>
      <c r="Q895" s="1713"/>
      <c r="R895" s="1713"/>
      <c r="S895" s="1713"/>
      <c r="T895" s="1713"/>
      <c r="U895" s="1713"/>
      <c r="V895" s="1713"/>
      <c r="W895" s="1713"/>
      <c r="X895" s="1713"/>
      <c r="Y895" s="1713"/>
      <c r="Z895" s="1713"/>
    </row>
    <row r="896" spans="1:26" ht="14.5">
      <c r="A896" s="1713"/>
      <c r="B896" s="1714"/>
      <c r="C896" s="1713"/>
      <c r="D896" s="1714"/>
      <c r="E896" s="1713"/>
      <c r="F896" s="1713"/>
      <c r="G896" s="1713"/>
      <c r="H896" s="1713"/>
      <c r="I896" s="1713"/>
      <c r="J896" s="1713"/>
      <c r="K896" s="1713"/>
      <c r="L896" s="1713"/>
      <c r="M896" s="1713"/>
      <c r="N896" s="1713"/>
      <c r="O896" s="1713"/>
      <c r="P896" s="1713"/>
      <c r="Q896" s="1713"/>
      <c r="R896" s="1713"/>
      <c r="S896" s="1713"/>
      <c r="T896" s="1713"/>
      <c r="U896" s="1713"/>
      <c r="V896" s="1713"/>
      <c r="W896" s="1713"/>
      <c r="X896" s="1713"/>
      <c r="Y896" s="1713"/>
      <c r="Z896" s="1713"/>
    </row>
    <row r="897" spans="1:26" ht="14.5">
      <c r="A897" s="1713"/>
      <c r="B897" s="1714"/>
      <c r="C897" s="1713"/>
      <c r="D897" s="1714"/>
      <c r="E897" s="1713"/>
      <c r="F897" s="1713"/>
      <c r="G897" s="1713"/>
      <c r="H897" s="1713"/>
      <c r="I897" s="1713"/>
      <c r="J897" s="1713"/>
      <c r="K897" s="1713"/>
      <c r="L897" s="1713"/>
      <c r="M897" s="1713"/>
      <c r="N897" s="1713"/>
      <c r="O897" s="1713"/>
      <c r="P897" s="1713"/>
      <c r="Q897" s="1713"/>
      <c r="R897" s="1713"/>
      <c r="S897" s="1713"/>
      <c r="T897" s="1713"/>
      <c r="U897" s="1713"/>
      <c r="V897" s="1713"/>
      <c r="W897" s="1713"/>
      <c r="X897" s="1713"/>
      <c r="Y897" s="1713"/>
      <c r="Z897" s="1713"/>
    </row>
    <row r="898" spans="1:26" ht="14.5">
      <c r="A898" s="1713"/>
      <c r="B898" s="1714"/>
      <c r="C898" s="1713"/>
      <c r="D898" s="1714"/>
      <c r="E898" s="1713"/>
      <c r="F898" s="1713"/>
      <c r="G898" s="1713"/>
      <c r="H898" s="1713"/>
      <c r="I898" s="1713"/>
      <c r="J898" s="1713"/>
      <c r="K898" s="1713"/>
      <c r="L898" s="1713"/>
      <c r="M898" s="1713"/>
      <c r="N898" s="1713"/>
      <c r="O898" s="1713"/>
      <c r="P898" s="1713"/>
      <c r="Q898" s="1713"/>
      <c r="R898" s="1713"/>
      <c r="S898" s="1713"/>
      <c r="T898" s="1713"/>
      <c r="U898" s="1713"/>
      <c r="V898" s="1713"/>
      <c r="W898" s="1713"/>
      <c r="X898" s="1713"/>
      <c r="Y898" s="1713"/>
      <c r="Z898" s="1713"/>
    </row>
    <row r="899" spans="1:26" ht="14.5">
      <c r="A899" s="1713"/>
      <c r="B899" s="1714"/>
      <c r="C899" s="1713"/>
      <c r="D899" s="1714"/>
      <c r="E899" s="1713"/>
      <c r="F899" s="1713"/>
      <c r="G899" s="1713"/>
      <c r="H899" s="1713"/>
      <c r="I899" s="1713"/>
      <c r="J899" s="1713"/>
      <c r="K899" s="1713"/>
      <c r="L899" s="1713"/>
      <c r="M899" s="1713"/>
      <c r="N899" s="1713"/>
      <c r="O899" s="1713"/>
      <c r="P899" s="1713"/>
      <c r="Q899" s="1713"/>
      <c r="R899" s="1713"/>
      <c r="S899" s="1713"/>
      <c r="T899" s="1713"/>
      <c r="U899" s="1713"/>
      <c r="V899" s="1713"/>
      <c r="W899" s="1713"/>
      <c r="X899" s="1713"/>
      <c r="Y899" s="1713"/>
      <c r="Z899" s="1713"/>
    </row>
    <row r="900" spans="1:26" ht="14.5">
      <c r="A900" s="1713"/>
      <c r="B900" s="1714"/>
      <c r="C900" s="1713"/>
      <c r="D900" s="1714"/>
      <c r="E900" s="1713"/>
      <c r="F900" s="1713"/>
      <c r="G900" s="1713"/>
      <c r="H900" s="1713"/>
      <c r="I900" s="1713"/>
      <c r="J900" s="1713"/>
      <c r="K900" s="1713"/>
      <c r="L900" s="1713"/>
      <c r="M900" s="1713"/>
      <c r="N900" s="1713"/>
      <c r="O900" s="1713"/>
      <c r="P900" s="1713"/>
      <c r="Q900" s="1713"/>
      <c r="R900" s="1713"/>
      <c r="S900" s="1713"/>
      <c r="T900" s="1713"/>
      <c r="U900" s="1713"/>
      <c r="V900" s="1713"/>
      <c r="W900" s="1713"/>
      <c r="X900" s="1713"/>
      <c r="Y900" s="1713"/>
      <c r="Z900" s="1713"/>
    </row>
    <row r="901" spans="1:26" ht="14.5">
      <c r="A901" s="1713"/>
      <c r="B901" s="1714"/>
      <c r="C901" s="1713"/>
      <c r="D901" s="1714"/>
      <c r="E901" s="1713"/>
      <c r="F901" s="1713"/>
      <c r="G901" s="1713"/>
      <c r="H901" s="1713"/>
      <c r="I901" s="1713"/>
      <c r="J901" s="1713"/>
      <c r="K901" s="1713"/>
      <c r="L901" s="1713"/>
      <c r="M901" s="1713"/>
      <c r="N901" s="1713"/>
      <c r="O901" s="1713"/>
      <c r="P901" s="1713"/>
      <c r="Q901" s="1713"/>
      <c r="R901" s="1713"/>
      <c r="S901" s="1713"/>
      <c r="T901" s="1713"/>
      <c r="U901" s="1713"/>
      <c r="V901" s="1713"/>
      <c r="W901" s="1713"/>
      <c r="X901" s="1713"/>
      <c r="Y901" s="1713"/>
      <c r="Z901" s="1713"/>
    </row>
    <row r="902" spans="1:26" ht="14.5">
      <c r="A902" s="1713"/>
      <c r="B902" s="1714"/>
      <c r="C902" s="1713"/>
      <c r="D902" s="1714"/>
      <c r="E902" s="1713"/>
      <c r="F902" s="1713"/>
      <c r="G902" s="1713"/>
      <c r="H902" s="1713"/>
      <c r="I902" s="1713"/>
      <c r="J902" s="1713"/>
      <c r="K902" s="1713"/>
      <c r="L902" s="1713"/>
      <c r="M902" s="1713"/>
      <c r="N902" s="1713"/>
      <c r="O902" s="1713"/>
      <c r="P902" s="1713"/>
      <c r="Q902" s="1713"/>
      <c r="R902" s="1713"/>
      <c r="S902" s="1713"/>
      <c r="T902" s="1713"/>
      <c r="U902" s="1713"/>
      <c r="V902" s="1713"/>
      <c r="W902" s="1713"/>
      <c r="X902" s="1713"/>
      <c r="Y902" s="1713"/>
      <c r="Z902" s="1713"/>
    </row>
    <row r="903" spans="1:26" ht="14.5">
      <c r="A903" s="1713"/>
      <c r="B903" s="1714"/>
      <c r="C903" s="1713"/>
      <c r="D903" s="1714"/>
      <c r="E903" s="1713"/>
      <c r="F903" s="1713"/>
      <c r="G903" s="1713"/>
      <c r="H903" s="1713"/>
      <c r="I903" s="1713"/>
      <c r="J903" s="1713"/>
      <c r="K903" s="1713"/>
      <c r="L903" s="1713"/>
      <c r="M903" s="1713"/>
      <c r="N903" s="1713"/>
      <c r="O903" s="1713"/>
      <c r="P903" s="1713"/>
      <c r="Q903" s="1713"/>
      <c r="R903" s="1713"/>
      <c r="S903" s="1713"/>
      <c r="T903" s="1713"/>
      <c r="U903" s="1713"/>
      <c r="V903" s="1713"/>
      <c r="W903" s="1713"/>
      <c r="X903" s="1713"/>
      <c r="Y903" s="1713"/>
      <c r="Z903" s="1713"/>
    </row>
    <row r="904" spans="1:26" ht="14.5">
      <c r="A904" s="1713"/>
      <c r="B904" s="1714"/>
      <c r="C904" s="1713"/>
      <c r="D904" s="1714"/>
      <c r="E904" s="1713"/>
      <c r="F904" s="1713"/>
      <c r="G904" s="1713"/>
      <c r="H904" s="1713"/>
      <c r="I904" s="1713"/>
      <c r="J904" s="1713"/>
      <c r="K904" s="1713"/>
      <c r="L904" s="1713"/>
      <c r="M904" s="1713"/>
      <c r="N904" s="1713"/>
      <c r="O904" s="1713"/>
      <c r="P904" s="1713"/>
      <c r="Q904" s="1713"/>
      <c r="R904" s="1713"/>
      <c r="S904" s="1713"/>
      <c r="T904" s="1713"/>
      <c r="U904" s="1713"/>
      <c r="V904" s="1713"/>
      <c r="W904" s="1713"/>
      <c r="X904" s="1713"/>
      <c r="Y904" s="1713"/>
      <c r="Z904" s="1713"/>
    </row>
    <row r="905" spans="1:26" ht="14.5">
      <c r="A905" s="1713"/>
      <c r="B905" s="1714"/>
      <c r="C905" s="1713"/>
      <c r="D905" s="1714"/>
      <c r="E905" s="1713"/>
      <c r="F905" s="1713"/>
      <c r="G905" s="1713"/>
      <c r="H905" s="1713"/>
      <c r="I905" s="1713"/>
      <c r="J905" s="1713"/>
      <c r="K905" s="1713"/>
      <c r="L905" s="1713"/>
      <c r="M905" s="1713"/>
      <c r="N905" s="1713"/>
      <c r="O905" s="1713"/>
      <c r="P905" s="1713"/>
      <c r="Q905" s="1713"/>
      <c r="R905" s="1713"/>
      <c r="S905" s="1713"/>
      <c r="T905" s="1713"/>
      <c r="U905" s="1713"/>
      <c r="V905" s="1713"/>
      <c r="W905" s="1713"/>
      <c r="X905" s="1713"/>
      <c r="Y905" s="1713"/>
      <c r="Z905" s="1713"/>
    </row>
    <row r="906" spans="1:26" ht="14.5">
      <c r="A906" s="1713"/>
      <c r="B906" s="1714"/>
      <c r="C906" s="1713"/>
      <c r="D906" s="1714"/>
      <c r="E906" s="1713"/>
      <c r="F906" s="1713"/>
      <c r="G906" s="1713"/>
      <c r="H906" s="1713"/>
      <c r="I906" s="1713"/>
      <c r="J906" s="1713"/>
      <c r="K906" s="1713"/>
      <c r="L906" s="1713"/>
      <c r="M906" s="1713"/>
      <c r="N906" s="1713"/>
      <c r="O906" s="1713"/>
      <c r="P906" s="1713"/>
      <c r="Q906" s="1713"/>
      <c r="R906" s="1713"/>
      <c r="S906" s="1713"/>
      <c r="T906" s="1713"/>
      <c r="U906" s="1713"/>
      <c r="V906" s="1713"/>
      <c r="W906" s="1713"/>
      <c r="X906" s="1713"/>
      <c r="Y906" s="1713"/>
      <c r="Z906" s="1713"/>
    </row>
    <row r="907" spans="1:26" ht="14.5">
      <c r="A907" s="1713"/>
      <c r="B907" s="1714"/>
      <c r="C907" s="1713"/>
      <c r="D907" s="1714"/>
      <c r="E907" s="1713"/>
      <c r="F907" s="1713"/>
      <c r="G907" s="1713"/>
      <c r="H907" s="1713"/>
      <c r="I907" s="1713"/>
      <c r="J907" s="1713"/>
      <c r="K907" s="1713"/>
      <c r="L907" s="1713"/>
      <c r="M907" s="1713"/>
      <c r="N907" s="1713"/>
      <c r="O907" s="1713"/>
      <c r="P907" s="1713"/>
      <c r="Q907" s="1713"/>
      <c r="R907" s="1713"/>
      <c r="S907" s="1713"/>
      <c r="T907" s="1713"/>
      <c r="U907" s="1713"/>
      <c r="V907" s="1713"/>
      <c r="W907" s="1713"/>
      <c r="X907" s="1713"/>
      <c r="Y907" s="1713"/>
      <c r="Z907" s="1713"/>
    </row>
    <row r="908" spans="1:26" ht="14.5">
      <c r="A908" s="1713"/>
      <c r="B908" s="1714"/>
      <c r="C908" s="1713"/>
      <c r="D908" s="1714"/>
      <c r="E908" s="1713"/>
      <c r="F908" s="1713"/>
      <c r="G908" s="1713"/>
      <c r="H908" s="1713"/>
      <c r="I908" s="1713"/>
      <c r="J908" s="1713"/>
      <c r="K908" s="1713"/>
      <c r="L908" s="1713"/>
      <c r="M908" s="1713"/>
      <c r="N908" s="1713"/>
      <c r="O908" s="1713"/>
      <c r="P908" s="1713"/>
      <c r="Q908" s="1713"/>
      <c r="R908" s="1713"/>
      <c r="S908" s="1713"/>
      <c r="T908" s="1713"/>
      <c r="U908" s="1713"/>
      <c r="V908" s="1713"/>
      <c r="W908" s="1713"/>
      <c r="X908" s="1713"/>
      <c r="Y908" s="1713"/>
      <c r="Z908" s="1713"/>
    </row>
    <row r="909" spans="1:26" ht="14.5">
      <c r="A909" s="1713"/>
      <c r="B909" s="1714"/>
      <c r="C909" s="1713"/>
      <c r="D909" s="1714"/>
      <c r="E909" s="1713"/>
      <c r="F909" s="1713"/>
      <c r="G909" s="1713"/>
      <c r="H909" s="1713"/>
      <c r="I909" s="1713"/>
      <c r="J909" s="1713"/>
      <c r="K909" s="1713"/>
      <c r="L909" s="1713"/>
      <c r="M909" s="1713"/>
      <c r="N909" s="1713"/>
      <c r="O909" s="1713"/>
      <c r="P909" s="1713"/>
      <c r="Q909" s="1713"/>
      <c r="R909" s="1713"/>
      <c r="S909" s="1713"/>
      <c r="T909" s="1713"/>
      <c r="U909" s="1713"/>
      <c r="V909" s="1713"/>
      <c r="W909" s="1713"/>
      <c r="X909" s="1713"/>
      <c r="Y909" s="1713"/>
      <c r="Z909" s="1713"/>
    </row>
    <row r="910" spans="1:26" ht="14.5">
      <c r="A910" s="1713"/>
      <c r="B910" s="1714"/>
      <c r="C910" s="1713"/>
      <c r="D910" s="1714"/>
      <c r="E910" s="1713"/>
      <c r="F910" s="1713"/>
      <c r="G910" s="1713"/>
      <c r="H910" s="1713"/>
      <c r="I910" s="1713"/>
      <c r="J910" s="1713"/>
      <c r="K910" s="1713"/>
      <c r="L910" s="1713"/>
      <c r="M910" s="1713"/>
      <c r="N910" s="1713"/>
      <c r="O910" s="1713"/>
      <c r="P910" s="1713"/>
      <c r="Q910" s="1713"/>
      <c r="R910" s="1713"/>
      <c r="S910" s="1713"/>
      <c r="T910" s="1713"/>
      <c r="U910" s="1713"/>
      <c r="V910" s="1713"/>
      <c r="W910" s="1713"/>
      <c r="X910" s="1713"/>
      <c r="Y910" s="1713"/>
      <c r="Z910" s="1713"/>
    </row>
    <row r="911" spans="1:26" ht="14.5">
      <c r="A911" s="1713"/>
      <c r="B911" s="1714"/>
      <c r="C911" s="1713"/>
      <c r="D911" s="1714"/>
      <c r="E911" s="1713"/>
      <c r="F911" s="1713"/>
      <c r="G911" s="1713"/>
      <c r="H911" s="1713"/>
      <c r="I911" s="1713"/>
      <c r="J911" s="1713"/>
      <c r="K911" s="1713"/>
      <c r="L911" s="1713"/>
      <c r="M911" s="1713"/>
      <c r="N911" s="1713"/>
      <c r="O911" s="1713"/>
      <c r="P911" s="1713"/>
      <c r="Q911" s="1713"/>
      <c r="R911" s="1713"/>
      <c r="S911" s="1713"/>
      <c r="T911" s="1713"/>
      <c r="U911" s="1713"/>
      <c r="V911" s="1713"/>
      <c r="W911" s="1713"/>
      <c r="X911" s="1713"/>
      <c r="Y911" s="1713"/>
      <c r="Z911" s="1713"/>
    </row>
    <row r="912" spans="1:26" ht="14.5">
      <c r="A912" s="1713"/>
      <c r="B912" s="1714"/>
      <c r="C912" s="1713"/>
      <c r="D912" s="1714"/>
      <c r="E912" s="1713"/>
      <c r="F912" s="1713"/>
      <c r="G912" s="1713"/>
      <c r="H912" s="1713"/>
      <c r="I912" s="1713"/>
      <c r="J912" s="1713"/>
      <c r="K912" s="1713"/>
      <c r="L912" s="1713"/>
      <c r="M912" s="1713"/>
      <c r="N912" s="1713"/>
      <c r="O912" s="1713"/>
      <c r="P912" s="1713"/>
      <c r="Q912" s="1713"/>
      <c r="R912" s="1713"/>
      <c r="S912" s="1713"/>
      <c r="T912" s="1713"/>
      <c r="U912" s="1713"/>
      <c r="V912" s="1713"/>
      <c r="W912" s="1713"/>
      <c r="X912" s="1713"/>
      <c r="Y912" s="1713"/>
      <c r="Z912" s="1713"/>
    </row>
    <row r="913" spans="1:26" ht="14.5">
      <c r="A913" s="1713"/>
      <c r="B913" s="1714"/>
      <c r="C913" s="1713"/>
      <c r="D913" s="1714"/>
      <c r="E913" s="1713"/>
      <c r="F913" s="1713"/>
      <c r="G913" s="1713"/>
      <c r="H913" s="1713"/>
      <c r="I913" s="1713"/>
      <c r="J913" s="1713"/>
      <c r="K913" s="1713"/>
      <c r="L913" s="1713"/>
      <c r="M913" s="1713"/>
      <c r="N913" s="1713"/>
      <c r="O913" s="1713"/>
      <c r="P913" s="1713"/>
      <c r="Q913" s="1713"/>
      <c r="R913" s="1713"/>
      <c r="S913" s="1713"/>
      <c r="T913" s="1713"/>
      <c r="U913" s="1713"/>
      <c r="V913" s="1713"/>
      <c r="W913" s="1713"/>
      <c r="X913" s="1713"/>
      <c r="Y913" s="1713"/>
      <c r="Z913" s="1713"/>
    </row>
    <row r="914" spans="1:26" ht="14.5">
      <c r="A914" s="1713"/>
      <c r="B914" s="1714"/>
      <c r="C914" s="1713"/>
      <c r="D914" s="1714"/>
      <c r="E914" s="1713"/>
      <c r="F914" s="1713"/>
      <c r="G914" s="1713"/>
      <c r="H914" s="1713"/>
      <c r="I914" s="1713"/>
      <c r="J914" s="1713"/>
      <c r="K914" s="1713"/>
      <c r="L914" s="1713"/>
      <c r="M914" s="1713"/>
      <c r="N914" s="1713"/>
      <c r="O914" s="1713"/>
      <c r="P914" s="1713"/>
      <c r="Q914" s="1713"/>
      <c r="R914" s="1713"/>
      <c r="S914" s="1713"/>
      <c r="T914" s="1713"/>
      <c r="U914" s="1713"/>
      <c r="V914" s="1713"/>
      <c r="W914" s="1713"/>
      <c r="X914" s="1713"/>
      <c r="Y914" s="1713"/>
      <c r="Z914" s="1713"/>
    </row>
    <row r="915" spans="1:26" ht="14.5">
      <c r="A915" s="1713"/>
      <c r="B915" s="1714"/>
      <c r="C915" s="1713"/>
      <c r="D915" s="1714"/>
      <c r="E915" s="1713"/>
      <c r="F915" s="1713"/>
      <c r="G915" s="1713"/>
      <c r="H915" s="1713"/>
      <c r="I915" s="1713"/>
      <c r="J915" s="1713"/>
      <c r="K915" s="1713"/>
      <c r="L915" s="1713"/>
      <c r="M915" s="1713"/>
      <c r="N915" s="1713"/>
      <c r="O915" s="1713"/>
      <c r="P915" s="1713"/>
      <c r="Q915" s="1713"/>
      <c r="R915" s="1713"/>
      <c r="S915" s="1713"/>
      <c r="T915" s="1713"/>
      <c r="U915" s="1713"/>
      <c r="V915" s="1713"/>
      <c r="W915" s="1713"/>
      <c r="X915" s="1713"/>
      <c r="Y915" s="1713"/>
      <c r="Z915" s="1713"/>
    </row>
    <row r="916" spans="1:26" ht="14.5">
      <c r="A916" s="1713"/>
      <c r="B916" s="1714"/>
      <c r="C916" s="1713"/>
      <c r="D916" s="1714"/>
      <c r="E916" s="1713"/>
      <c r="F916" s="1713"/>
      <c r="G916" s="1713"/>
      <c r="H916" s="1713"/>
      <c r="I916" s="1713"/>
      <c r="J916" s="1713"/>
      <c r="K916" s="1713"/>
      <c r="L916" s="1713"/>
      <c r="M916" s="1713"/>
      <c r="N916" s="1713"/>
      <c r="O916" s="1713"/>
      <c r="P916" s="1713"/>
      <c r="Q916" s="1713"/>
      <c r="R916" s="1713"/>
      <c r="S916" s="1713"/>
      <c r="T916" s="1713"/>
      <c r="U916" s="1713"/>
      <c r="V916" s="1713"/>
      <c r="W916" s="1713"/>
      <c r="X916" s="1713"/>
      <c r="Y916" s="1713"/>
      <c r="Z916" s="1713"/>
    </row>
    <row r="917" spans="1:26" ht="14.5">
      <c r="A917" s="1713"/>
      <c r="B917" s="1714"/>
      <c r="C917" s="1713"/>
      <c r="D917" s="1714"/>
      <c r="E917" s="1713"/>
      <c r="F917" s="1713"/>
      <c r="G917" s="1713"/>
      <c r="H917" s="1713"/>
      <c r="I917" s="1713"/>
      <c r="J917" s="1713"/>
      <c r="K917" s="1713"/>
      <c r="L917" s="1713"/>
      <c r="M917" s="1713"/>
      <c r="N917" s="1713"/>
      <c r="O917" s="1713"/>
      <c r="P917" s="1713"/>
      <c r="Q917" s="1713"/>
      <c r="R917" s="1713"/>
      <c r="S917" s="1713"/>
      <c r="T917" s="1713"/>
      <c r="U917" s="1713"/>
      <c r="V917" s="1713"/>
      <c r="W917" s="1713"/>
      <c r="X917" s="1713"/>
      <c r="Y917" s="1713"/>
      <c r="Z917" s="1713"/>
    </row>
    <row r="918" spans="1:26" ht="14.5">
      <c r="A918" s="1713"/>
      <c r="B918" s="1714"/>
      <c r="C918" s="1713"/>
      <c r="D918" s="1714"/>
      <c r="E918" s="1713"/>
      <c r="F918" s="1713"/>
      <c r="G918" s="1713"/>
      <c r="H918" s="1713"/>
      <c r="I918" s="1713"/>
      <c r="J918" s="1713"/>
      <c r="K918" s="1713"/>
      <c r="L918" s="1713"/>
      <c r="M918" s="1713"/>
      <c r="N918" s="1713"/>
      <c r="O918" s="1713"/>
      <c r="P918" s="1713"/>
      <c r="Q918" s="1713"/>
      <c r="R918" s="1713"/>
      <c r="S918" s="1713"/>
      <c r="T918" s="1713"/>
      <c r="U918" s="1713"/>
      <c r="V918" s="1713"/>
      <c r="W918" s="1713"/>
      <c r="X918" s="1713"/>
      <c r="Y918" s="1713"/>
      <c r="Z918" s="1713"/>
    </row>
    <row r="919" spans="1:26" ht="14.5">
      <c r="A919" s="1713"/>
      <c r="B919" s="1714"/>
      <c r="C919" s="1713"/>
      <c r="D919" s="1714"/>
      <c r="E919" s="1713"/>
      <c r="F919" s="1713"/>
      <c r="G919" s="1713"/>
      <c r="H919" s="1713"/>
      <c r="I919" s="1713"/>
      <c r="J919" s="1713"/>
      <c r="K919" s="1713"/>
      <c r="L919" s="1713"/>
      <c r="M919" s="1713"/>
      <c r="N919" s="1713"/>
      <c r="O919" s="1713"/>
      <c r="P919" s="1713"/>
      <c r="Q919" s="1713"/>
      <c r="R919" s="1713"/>
      <c r="S919" s="1713"/>
      <c r="T919" s="1713"/>
      <c r="U919" s="1713"/>
      <c r="V919" s="1713"/>
      <c r="W919" s="1713"/>
      <c r="X919" s="1713"/>
      <c r="Y919" s="1713"/>
      <c r="Z919" s="1713"/>
    </row>
    <row r="920" spans="1:26" ht="14.5">
      <c r="A920" s="1713"/>
      <c r="B920" s="1714"/>
      <c r="C920" s="1713"/>
      <c r="D920" s="1714"/>
      <c r="E920" s="1713"/>
      <c r="F920" s="1713"/>
      <c r="G920" s="1713"/>
      <c r="H920" s="1713"/>
      <c r="I920" s="1713"/>
      <c r="J920" s="1713"/>
      <c r="K920" s="1713"/>
      <c r="L920" s="1713"/>
      <c r="M920" s="1713"/>
      <c r="N920" s="1713"/>
      <c r="O920" s="1713"/>
      <c r="P920" s="1713"/>
      <c r="Q920" s="1713"/>
      <c r="R920" s="1713"/>
      <c r="S920" s="1713"/>
      <c r="T920" s="1713"/>
      <c r="U920" s="1713"/>
      <c r="V920" s="1713"/>
      <c r="W920" s="1713"/>
      <c r="X920" s="1713"/>
      <c r="Y920" s="1713"/>
      <c r="Z920" s="1713"/>
    </row>
    <row r="921" spans="1:26" ht="14.5">
      <c r="A921" s="1713"/>
      <c r="B921" s="1714"/>
      <c r="C921" s="1713"/>
      <c r="D921" s="1714"/>
      <c r="E921" s="1713"/>
      <c r="F921" s="1713"/>
      <c r="G921" s="1713"/>
      <c r="H921" s="1713"/>
      <c r="I921" s="1713"/>
      <c r="J921" s="1713"/>
      <c r="K921" s="1713"/>
      <c r="L921" s="1713"/>
      <c r="M921" s="1713"/>
      <c r="N921" s="1713"/>
      <c r="O921" s="1713"/>
      <c r="P921" s="1713"/>
      <c r="Q921" s="1713"/>
      <c r="R921" s="1713"/>
      <c r="S921" s="1713"/>
      <c r="T921" s="1713"/>
      <c r="U921" s="1713"/>
      <c r="V921" s="1713"/>
      <c r="W921" s="1713"/>
      <c r="X921" s="1713"/>
      <c r="Y921" s="1713"/>
      <c r="Z921" s="1713"/>
    </row>
    <row r="922" spans="1:26" ht="14.5">
      <c r="A922" s="1713"/>
      <c r="B922" s="1714"/>
      <c r="C922" s="1713"/>
      <c r="D922" s="1714"/>
      <c r="E922" s="1713"/>
      <c r="F922" s="1713"/>
      <c r="G922" s="1713"/>
      <c r="H922" s="1713"/>
      <c r="I922" s="1713"/>
      <c r="J922" s="1713"/>
      <c r="K922" s="1713"/>
      <c r="L922" s="1713"/>
      <c r="M922" s="1713"/>
      <c r="N922" s="1713"/>
      <c r="O922" s="1713"/>
      <c r="P922" s="1713"/>
      <c r="Q922" s="1713"/>
      <c r="R922" s="1713"/>
      <c r="S922" s="1713"/>
      <c r="T922" s="1713"/>
      <c r="U922" s="1713"/>
      <c r="V922" s="1713"/>
      <c r="W922" s="1713"/>
      <c r="X922" s="1713"/>
      <c r="Y922" s="1713"/>
      <c r="Z922" s="1713"/>
    </row>
    <row r="923" spans="1:26" ht="14.5">
      <c r="A923" s="1713"/>
      <c r="B923" s="1714"/>
      <c r="C923" s="1713"/>
      <c r="D923" s="1714"/>
      <c r="E923" s="1713"/>
      <c r="F923" s="1713"/>
      <c r="G923" s="1713"/>
      <c r="H923" s="1713"/>
      <c r="I923" s="1713"/>
      <c r="J923" s="1713"/>
      <c r="K923" s="1713"/>
      <c r="L923" s="1713"/>
      <c r="M923" s="1713"/>
      <c r="N923" s="1713"/>
      <c r="O923" s="1713"/>
      <c r="P923" s="1713"/>
      <c r="Q923" s="1713"/>
      <c r="R923" s="1713"/>
      <c r="S923" s="1713"/>
      <c r="T923" s="1713"/>
      <c r="U923" s="1713"/>
      <c r="V923" s="1713"/>
      <c r="W923" s="1713"/>
      <c r="X923" s="1713"/>
      <c r="Y923" s="1713"/>
      <c r="Z923" s="1713"/>
    </row>
    <row r="924" spans="1:26" ht="14.5">
      <c r="A924" s="1713"/>
      <c r="B924" s="1714"/>
      <c r="C924" s="1713"/>
      <c r="D924" s="1714"/>
      <c r="E924" s="1713"/>
      <c r="F924" s="1713"/>
      <c r="G924" s="1713"/>
      <c r="H924" s="1713"/>
      <c r="I924" s="1713"/>
      <c r="J924" s="1713"/>
      <c r="K924" s="1713"/>
      <c r="L924" s="1713"/>
      <c r="M924" s="1713"/>
      <c r="N924" s="1713"/>
      <c r="O924" s="1713"/>
      <c r="P924" s="1713"/>
      <c r="Q924" s="1713"/>
      <c r="R924" s="1713"/>
      <c r="S924" s="1713"/>
      <c r="T924" s="1713"/>
      <c r="U924" s="1713"/>
      <c r="V924" s="1713"/>
      <c r="W924" s="1713"/>
      <c r="X924" s="1713"/>
      <c r="Y924" s="1713"/>
      <c r="Z924" s="1713"/>
    </row>
    <row r="925" spans="1:26" ht="14.5">
      <c r="A925" s="1713"/>
      <c r="B925" s="1714"/>
      <c r="C925" s="1713"/>
      <c r="D925" s="1714"/>
      <c r="E925" s="1713"/>
      <c r="F925" s="1713"/>
      <c r="G925" s="1713"/>
      <c r="H925" s="1713"/>
      <c r="I925" s="1713"/>
      <c r="J925" s="1713"/>
      <c r="K925" s="1713"/>
      <c r="L925" s="1713"/>
      <c r="M925" s="1713"/>
      <c r="N925" s="1713"/>
      <c r="O925" s="1713"/>
      <c r="P925" s="1713"/>
      <c r="Q925" s="1713"/>
      <c r="R925" s="1713"/>
      <c r="S925" s="1713"/>
      <c r="T925" s="1713"/>
      <c r="U925" s="1713"/>
      <c r="V925" s="1713"/>
      <c r="W925" s="1713"/>
      <c r="X925" s="1713"/>
      <c r="Y925" s="1713"/>
      <c r="Z925" s="1713"/>
    </row>
    <row r="926" spans="1:26" ht="14.5">
      <c r="A926" s="1713"/>
      <c r="B926" s="1714"/>
      <c r="C926" s="1713"/>
      <c r="D926" s="1714"/>
      <c r="E926" s="1713"/>
      <c r="F926" s="1713"/>
      <c r="G926" s="1713"/>
      <c r="H926" s="1713"/>
      <c r="I926" s="1713"/>
      <c r="J926" s="1713"/>
      <c r="K926" s="1713"/>
      <c r="L926" s="1713"/>
      <c r="M926" s="1713"/>
      <c r="N926" s="1713"/>
      <c r="O926" s="1713"/>
      <c r="P926" s="1713"/>
      <c r="Q926" s="1713"/>
      <c r="R926" s="1713"/>
      <c r="S926" s="1713"/>
      <c r="T926" s="1713"/>
      <c r="U926" s="1713"/>
      <c r="V926" s="1713"/>
      <c r="W926" s="1713"/>
      <c r="X926" s="1713"/>
      <c r="Y926" s="1713"/>
      <c r="Z926" s="1713"/>
    </row>
    <row r="927" spans="1:26" ht="14.5">
      <c r="A927" s="1713"/>
      <c r="B927" s="1714"/>
      <c r="C927" s="1713"/>
      <c r="D927" s="1714"/>
      <c r="E927" s="1713"/>
      <c r="F927" s="1713"/>
      <c r="G927" s="1713"/>
      <c r="H927" s="1713"/>
      <c r="I927" s="1713"/>
      <c r="J927" s="1713"/>
      <c r="K927" s="1713"/>
      <c r="L927" s="1713"/>
      <c r="M927" s="1713"/>
      <c r="N927" s="1713"/>
      <c r="O927" s="1713"/>
      <c r="P927" s="1713"/>
      <c r="Q927" s="1713"/>
      <c r="R927" s="1713"/>
      <c r="S927" s="1713"/>
      <c r="T927" s="1713"/>
      <c r="U927" s="1713"/>
      <c r="V927" s="1713"/>
      <c r="W927" s="1713"/>
      <c r="X927" s="1713"/>
      <c r="Y927" s="1713"/>
      <c r="Z927" s="1713"/>
    </row>
    <row r="928" spans="1:26" ht="14.5">
      <c r="A928" s="1713"/>
      <c r="B928" s="1714"/>
      <c r="C928" s="1713"/>
      <c r="D928" s="1714"/>
      <c r="E928" s="1713"/>
      <c r="F928" s="1713"/>
      <c r="G928" s="1713"/>
      <c r="H928" s="1713"/>
      <c r="I928" s="1713"/>
      <c r="J928" s="1713"/>
      <c r="K928" s="1713"/>
      <c r="L928" s="1713"/>
      <c r="M928" s="1713"/>
      <c r="N928" s="1713"/>
      <c r="O928" s="1713"/>
      <c r="P928" s="1713"/>
      <c r="Q928" s="1713"/>
      <c r="R928" s="1713"/>
      <c r="S928" s="1713"/>
      <c r="T928" s="1713"/>
      <c r="U928" s="1713"/>
      <c r="V928" s="1713"/>
      <c r="W928" s="1713"/>
      <c r="X928" s="1713"/>
      <c r="Y928" s="1713"/>
      <c r="Z928" s="1713"/>
    </row>
    <row r="929" spans="1:26" ht="14.5">
      <c r="A929" s="1713"/>
      <c r="B929" s="1714"/>
      <c r="C929" s="1713"/>
      <c r="D929" s="1714"/>
      <c r="E929" s="1713"/>
      <c r="F929" s="1713"/>
      <c r="G929" s="1713"/>
      <c r="H929" s="1713"/>
      <c r="I929" s="1713"/>
      <c r="J929" s="1713"/>
      <c r="K929" s="1713"/>
      <c r="L929" s="1713"/>
      <c r="M929" s="1713"/>
      <c r="N929" s="1713"/>
      <c r="O929" s="1713"/>
      <c r="P929" s="1713"/>
      <c r="Q929" s="1713"/>
      <c r="R929" s="1713"/>
      <c r="S929" s="1713"/>
      <c r="T929" s="1713"/>
      <c r="U929" s="1713"/>
      <c r="V929" s="1713"/>
      <c r="W929" s="1713"/>
      <c r="X929" s="1713"/>
      <c r="Y929" s="1713"/>
      <c r="Z929" s="1713"/>
    </row>
    <row r="930" spans="1:26" ht="14.5">
      <c r="A930" s="1713"/>
      <c r="B930" s="1714"/>
      <c r="C930" s="1713"/>
      <c r="D930" s="1714"/>
      <c r="E930" s="1713"/>
      <c r="F930" s="1713"/>
      <c r="G930" s="1713"/>
      <c r="H930" s="1713"/>
      <c r="I930" s="1713"/>
      <c r="J930" s="1713"/>
      <c r="K930" s="1713"/>
      <c r="L930" s="1713"/>
      <c r="M930" s="1713"/>
      <c r="N930" s="1713"/>
      <c r="O930" s="1713"/>
      <c r="P930" s="1713"/>
      <c r="Q930" s="1713"/>
      <c r="R930" s="1713"/>
      <c r="S930" s="1713"/>
      <c r="T930" s="1713"/>
      <c r="U930" s="1713"/>
      <c r="V930" s="1713"/>
      <c r="W930" s="1713"/>
      <c r="X930" s="1713"/>
      <c r="Y930" s="1713"/>
      <c r="Z930" s="1713"/>
    </row>
    <row r="931" spans="1:26" ht="14.5">
      <c r="A931" s="1713"/>
      <c r="B931" s="1714"/>
      <c r="C931" s="1713"/>
      <c r="D931" s="1714"/>
      <c r="E931" s="1713"/>
      <c r="F931" s="1713"/>
      <c r="G931" s="1713"/>
      <c r="H931" s="1713"/>
      <c r="I931" s="1713"/>
      <c r="J931" s="1713"/>
      <c r="K931" s="1713"/>
      <c r="L931" s="1713"/>
      <c r="M931" s="1713"/>
      <c r="N931" s="1713"/>
      <c r="O931" s="1713"/>
      <c r="P931" s="1713"/>
      <c r="Q931" s="1713"/>
      <c r="R931" s="1713"/>
      <c r="S931" s="1713"/>
      <c r="T931" s="1713"/>
      <c r="U931" s="1713"/>
      <c r="V931" s="1713"/>
      <c r="W931" s="1713"/>
      <c r="X931" s="1713"/>
      <c r="Y931" s="1713"/>
      <c r="Z931" s="1713"/>
    </row>
    <row r="932" spans="1:26" ht="14.5">
      <c r="A932" s="1713"/>
      <c r="B932" s="1714"/>
      <c r="C932" s="1713"/>
      <c r="D932" s="1714"/>
      <c r="E932" s="1713"/>
      <c r="F932" s="1713"/>
      <c r="G932" s="1713"/>
      <c r="H932" s="1713"/>
      <c r="I932" s="1713"/>
      <c r="J932" s="1713"/>
      <c r="K932" s="1713"/>
      <c r="L932" s="1713"/>
      <c r="M932" s="1713"/>
      <c r="N932" s="1713"/>
      <c r="O932" s="1713"/>
      <c r="P932" s="1713"/>
      <c r="Q932" s="1713"/>
      <c r="R932" s="1713"/>
      <c r="S932" s="1713"/>
      <c r="T932" s="1713"/>
      <c r="U932" s="1713"/>
      <c r="V932" s="1713"/>
      <c r="W932" s="1713"/>
      <c r="X932" s="1713"/>
      <c r="Y932" s="1713"/>
      <c r="Z932" s="1713"/>
    </row>
    <row r="933" spans="1:26" ht="14.5">
      <c r="A933" s="1713"/>
      <c r="B933" s="1714"/>
      <c r="C933" s="1713"/>
      <c r="D933" s="1714"/>
      <c r="E933" s="1713"/>
      <c r="F933" s="1713"/>
      <c r="G933" s="1713"/>
      <c r="H933" s="1713"/>
      <c r="I933" s="1713"/>
      <c r="J933" s="1713"/>
      <c r="K933" s="1713"/>
      <c r="L933" s="1713"/>
      <c r="M933" s="1713"/>
      <c r="N933" s="1713"/>
      <c r="O933" s="1713"/>
      <c r="P933" s="1713"/>
      <c r="Q933" s="1713"/>
      <c r="R933" s="1713"/>
      <c r="S933" s="1713"/>
      <c r="T933" s="1713"/>
      <c r="U933" s="1713"/>
      <c r="V933" s="1713"/>
      <c r="W933" s="1713"/>
      <c r="X933" s="1713"/>
      <c r="Y933" s="1713"/>
      <c r="Z933" s="1713"/>
    </row>
    <row r="934" spans="1:26" ht="14.5">
      <c r="A934" s="1713"/>
      <c r="B934" s="1714"/>
      <c r="C934" s="1713"/>
      <c r="D934" s="1714"/>
      <c r="E934" s="1713"/>
      <c r="F934" s="1713"/>
      <c r="G934" s="1713"/>
      <c r="H934" s="1713"/>
      <c r="I934" s="1713"/>
      <c r="J934" s="1713"/>
      <c r="K934" s="1713"/>
      <c r="L934" s="1713"/>
      <c r="M934" s="1713"/>
      <c r="N934" s="1713"/>
      <c r="O934" s="1713"/>
      <c r="P934" s="1713"/>
      <c r="Q934" s="1713"/>
      <c r="R934" s="1713"/>
      <c r="S934" s="1713"/>
      <c r="T934" s="1713"/>
      <c r="U934" s="1713"/>
      <c r="V934" s="1713"/>
      <c r="W934" s="1713"/>
      <c r="X934" s="1713"/>
      <c r="Y934" s="1713"/>
      <c r="Z934" s="1713"/>
    </row>
    <row r="935" spans="1:26" ht="14.5">
      <c r="A935" s="1713"/>
      <c r="B935" s="1714"/>
      <c r="C935" s="1713"/>
      <c r="D935" s="1714"/>
      <c r="E935" s="1713"/>
      <c r="F935" s="1713"/>
      <c r="G935" s="1713"/>
      <c r="H935" s="1713"/>
      <c r="I935" s="1713"/>
      <c r="J935" s="1713"/>
      <c r="K935" s="1713"/>
      <c r="L935" s="1713"/>
      <c r="M935" s="1713"/>
      <c r="N935" s="1713"/>
      <c r="O935" s="1713"/>
      <c r="P935" s="1713"/>
      <c r="Q935" s="1713"/>
      <c r="R935" s="1713"/>
      <c r="S935" s="1713"/>
      <c r="T935" s="1713"/>
      <c r="U935" s="1713"/>
      <c r="V935" s="1713"/>
      <c r="W935" s="1713"/>
      <c r="X935" s="1713"/>
      <c r="Y935" s="1713"/>
      <c r="Z935" s="1713"/>
    </row>
    <row r="936" spans="1:26" ht="14.5">
      <c r="A936" s="1713"/>
      <c r="B936" s="1714"/>
      <c r="C936" s="1713"/>
      <c r="D936" s="1714"/>
      <c r="E936" s="1713"/>
      <c r="F936" s="1713"/>
      <c r="G936" s="1713"/>
      <c r="H936" s="1713"/>
      <c r="I936" s="1713"/>
      <c r="J936" s="1713"/>
      <c r="K936" s="1713"/>
      <c r="L936" s="1713"/>
      <c r="M936" s="1713"/>
      <c r="N936" s="1713"/>
      <c r="O936" s="1713"/>
      <c r="P936" s="1713"/>
      <c r="Q936" s="1713"/>
      <c r="R936" s="1713"/>
      <c r="S936" s="1713"/>
      <c r="T936" s="1713"/>
      <c r="U936" s="1713"/>
      <c r="V936" s="1713"/>
      <c r="W936" s="1713"/>
      <c r="X936" s="1713"/>
      <c r="Y936" s="1713"/>
      <c r="Z936" s="1713"/>
    </row>
    <row r="937" spans="1:26" ht="14.5">
      <c r="A937" s="1713"/>
      <c r="B937" s="1714"/>
      <c r="C937" s="1713"/>
      <c r="D937" s="1714"/>
      <c r="E937" s="1713"/>
      <c r="F937" s="1713"/>
      <c r="G937" s="1713"/>
      <c r="H937" s="1713"/>
      <c r="I937" s="1713"/>
      <c r="J937" s="1713"/>
      <c r="K937" s="1713"/>
      <c r="L937" s="1713"/>
      <c r="M937" s="1713"/>
      <c r="N937" s="1713"/>
      <c r="O937" s="1713"/>
      <c r="P937" s="1713"/>
      <c r="Q937" s="1713"/>
      <c r="R937" s="1713"/>
      <c r="S937" s="1713"/>
      <c r="T937" s="1713"/>
      <c r="U937" s="1713"/>
      <c r="V937" s="1713"/>
      <c r="W937" s="1713"/>
      <c r="X937" s="1713"/>
      <c r="Y937" s="1713"/>
      <c r="Z937" s="1713"/>
    </row>
    <row r="938" spans="1:26" ht="14.5">
      <c r="A938" s="1713"/>
      <c r="B938" s="1714"/>
      <c r="C938" s="1713"/>
      <c r="D938" s="1714"/>
      <c r="E938" s="1713"/>
      <c r="F938" s="1713"/>
      <c r="G938" s="1713"/>
      <c r="H938" s="1713"/>
      <c r="I938" s="1713"/>
      <c r="J938" s="1713"/>
      <c r="K938" s="1713"/>
      <c r="L938" s="1713"/>
      <c r="M938" s="1713"/>
      <c r="N938" s="1713"/>
      <c r="O938" s="1713"/>
      <c r="P938" s="1713"/>
      <c r="Q938" s="1713"/>
      <c r="R938" s="1713"/>
      <c r="S938" s="1713"/>
      <c r="T938" s="1713"/>
      <c r="U938" s="1713"/>
      <c r="V938" s="1713"/>
      <c r="W938" s="1713"/>
      <c r="X938" s="1713"/>
      <c r="Y938" s="1713"/>
      <c r="Z938" s="1713"/>
    </row>
    <row r="939" spans="1:26" ht="14.5">
      <c r="A939" s="1713"/>
      <c r="B939" s="1714"/>
      <c r="C939" s="1713"/>
      <c r="D939" s="1714"/>
      <c r="E939" s="1713"/>
      <c r="F939" s="1713"/>
      <c r="G939" s="1713"/>
      <c r="H939" s="1713"/>
      <c r="I939" s="1713"/>
      <c r="J939" s="1713"/>
      <c r="K939" s="1713"/>
      <c r="L939" s="1713"/>
      <c r="M939" s="1713"/>
      <c r="N939" s="1713"/>
      <c r="O939" s="1713"/>
      <c r="P939" s="1713"/>
      <c r="Q939" s="1713"/>
      <c r="R939" s="1713"/>
      <c r="S939" s="1713"/>
      <c r="T939" s="1713"/>
      <c r="U939" s="1713"/>
      <c r="V939" s="1713"/>
      <c r="W939" s="1713"/>
      <c r="X939" s="1713"/>
      <c r="Y939" s="1713"/>
      <c r="Z939" s="1713"/>
    </row>
    <row r="940" spans="1:26" ht="14.5">
      <c r="A940" s="1713"/>
      <c r="B940" s="1714"/>
      <c r="C940" s="1713"/>
      <c r="D940" s="1714"/>
      <c r="E940" s="1713"/>
      <c r="F940" s="1713"/>
      <c r="G940" s="1713"/>
      <c r="H940" s="1713"/>
      <c r="I940" s="1713"/>
      <c r="J940" s="1713"/>
      <c r="K940" s="1713"/>
      <c r="L940" s="1713"/>
      <c r="M940" s="1713"/>
      <c r="N940" s="1713"/>
      <c r="O940" s="1713"/>
      <c r="P940" s="1713"/>
      <c r="Q940" s="1713"/>
      <c r="R940" s="1713"/>
      <c r="S940" s="1713"/>
      <c r="T940" s="1713"/>
      <c r="U940" s="1713"/>
      <c r="V940" s="1713"/>
      <c r="W940" s="1713"/>
      <c r="X940" s="1713"/>
      <c r="Y940" s="1713"/>
      <c r="Z940" s="1713"/>
    </row>
    <row r="941" spans="1:26" ht="14.5">
      <c r="A941" s="1713"/>
      <c r="B941" s="1714"/>
      <c r="C941" s="1713"/>
      <c r="D941" s="1714"/>
      <c r="E941" s="1713"/>
      <c r="F941" s="1713"/>
      <c r="G941" s="1713"/>
      <c r="H941" s="1713"/>
      <c r="I941" s="1713"/>
      <c r="J941" s="1713"/>
      <c r="K941" s="1713"/>
      <c r="L941" s="1713"/>
      <c r="M941" s="1713"/>
      <c r="N941" s="1713"/>
      <c r="O941" s="1713"/>
      <c r="P941" s="1713"/>
      <c r="Q941" s="1713"/>
      <c r="R941" s="1713"/>
      <c r="S941" s="1713"/>
      <c r="T941" s="1713"/>
      <c r="U941" s="1713"/>
      <c r="V941" s="1713"/>
      <c r="W941" s="1713"/>
      <c r="X941" s="1713"/>
      <c r="Y941" s="1713"/>
      <c r="Z941" s="1713"/>
    </row>
    <row r="942" spans="1:26" ht="14.5">
      <c r="A942" s="1713"/>
      <c r="B942" s="1714"/>
      <c r="C942" s="1713"/>
      <c r="D942" s="1714"/>
      <c r="E942" s="1713"/>
      <c r="F942" s="1713"/>
      <c r="G942" s="1713"/>
      <c r="H942" s="1713"/>
      <c r="I942" s="1713"/>
      <c r="J942" s="1713"/>
      <c r="K942" s="1713"/>
      <c r="L942" s="1713"/>
      <c r="M942" s="1713"/>
      <c r="N942" s="1713"/>
      <c r="O942" s="1713"/>
      <c r="P942" s="1713"/>
      <c r="Q942" s="1713"/>
      <c r="R942" s="1713"/>
      <c r="S942" s="1713"/>
      <c r="T942" s="1713"/>
      <c r="U942" s="1713"/>
      <c r="V942" s="1713"/>
      <c r="W942" s="1713"/>
      <c r="X942" s="1713"/>
      <c r="Y942" s="1713"/>
      <c r="Z942" s="1713"/>
    </row>
    <row r="943" spans="1:26" ht="14.5">
      <c r="A943" s="1713"/>
      <c r="B943" s="1714"/>
      <c r="C943" s="1713"/>
      <c r="D943" s="1714"/>
      <c r="E943" s="1713"/>
      <c r="F943" s="1713"/>
      <c r="G943" s="1713"/>
      <c r="H943" s="1713"/>
      <c r="I943" s="1713"/>
      <c r="J943" s="1713"/>
      <c r="K943" s="1713"/>
      <c r="L943" s="1713"/>
      <c r="M943" s="1713"/>
      <c r="N943" s="1713"/>
      <c r="O943" s="1713"/>
      <c r="P943" s="1713"/>
      <c r="Q943" s="1713"/>
      <c r="R943" s="1713"/>
      <c r="S943" s="1713"/>
      <c r="T943" s="1713"/>
      <c r="U943" s="1713"/>
      <c r="V943" s="1713"/>
      <c r="W943" s="1713"/>
      <c r="X943" s="1713"/>
      <c r="Y943" s="1713"/>
      <c r="Z943" s="1713"/>
    </row>
    <row r="944" spans="1:26" ht="14.5">
      <c r="A944" s="1713"/>
      <c r="B944" s="1714"/>
      <c r="C944" s="1713"/>
      <c r="D944" s="1714"/>
      <c r="E944" s="1713"/>
      <c r="F944" s="1713"/>
      <c r="G944" s="1713"/>
      <c r="H944" s="1713"/>
      <c r="I944" s="1713"/>
      <c r="J944" s="1713"/>
      <c r="K944" s="1713"/>
      <c r="L944" s="1713"/>
      <c r="M944" s="1713"/>
      <c r="N944" s="1713"/>
      <c r="O944" s="1713"/>
      <c r="P944" s="1713"/>
      <c r="Q944" s="1713"/>
      <c r="R944" s="1713"/>
      <c r="S944" s="1713"/>
      <c r="T944" s="1713"/>
      <c r="U944" s="1713"/>
      <c r="V944" s="1713"/>
      <c r="W944" s="1713"/>
      <c r="X944" s="1713"/>
      <c r="Y944" s="1713"/>
      <c r="Z944" s="1713"/>
    </row>
    <row r="945" spans="1:26" ht="14.5">
      <c r="A945" s="1713"/>
      <c r="B945" s="1714"/>
      <c r="C945" s="1713"/>
      <c r="D945" s="1714"/>
      <c r="E945" s="1713"/>
      <c r="F945" s="1713"/>
      <c r="G945" s="1713"/>
      <c r="H945" s="1713"/>
      <c r="I945" s="1713"/>
      <c r="J945" s="1713"/>
      <c r="K945" s="1713"/>
      <c r="L945" s="1713"/>
      <c r="M945" s="1713"/>
      <c r="N945" s="1713"/>
      <c r="O945" s="1713"/>
      <c r="P945" s="1713"/>
      <c r="Q945" s="1713"/>
      <c r="R945" s="1713"/>
      <c r="S945" s="1713"/>
      <c r="T945" s="1713"/>
      <c r="U945" s="1713"/>
      <c r="V945" s="1713"/>
      <c r="W945" s="1713"/>
      <c r="X945" s="1713"/>
      <c r="Y945" s="1713"/>
      <c r="Z945" s="1713"/>
    </row>
    <row r="946" spans="1:26" ht="14.5">
      <c r="A946" s="1713"/>
      <c r="B946" s="1714"/>
      <c r="C946" s="1713"/>
      <c r="D946" s="1714"/>
      <c r="E946" s="1713"/>
      <c r="F946" s="1713"/>
      <c r="G946" s="1713"/>
      <c r="H946" s="1713"/>
      <c r="I946" s="1713"/>
      <c r="J946" s="1713"/>
      <c r="K946" s="1713"/>
      <c r="L946" s="1713"/>
      <c r="M946" s="1713"/>
      <c r="N946" s="1713"/>
      <c r="O946" s="1713"/>
      <c r="P946" s="1713"/>
      <c r="Q946" s="1713"/>
      <c r="R946" s="1713"/>
      <c r="S946" s="1713"/>
      <c r="T946" s="1713"/>
      <c r="U946" s="1713"/>
      <c r="V946" s="1713"/>
      <c r="W946" s="1713"/>
      <c r="X946" s="1713"/>
      <c r="Y946" s="1713"/>
      <c r="Z946" s="1713"/>
    </row>
    <row r="947" spans="1:26" ht="14.5">
      <c r="A947" s="1713"/>
      <c r="B947" s="1714"/>
      <c r="C947" s="1713"/>
      <c r="D947" s="1714"/>
      <c r="E947" s="1713"/>
      <c r="F947" s="1713"/>
      <c r="G947" s="1713"/>
      <c r="H947" s="1713"/>
      <c r="I947" s="1713"/>
      <c r="J947" s="1713"/>
      <c r="K947" s="1713"/>
      <c r="L947" s="1713"/>
      <c r="M947" s="1713"/>
      <c r="N947" s="1713"/>
      <c r="O947" s="1713"/>
      <c r="P947" s="1713"/>
      <c r="Q947" s="1713"/>
      <c r="R947" s="1713"/>
      <c r="S947" s="1713"/>
      <c r="T947" s="1713"/>
      <c r="U947" s="1713"/>
      <c r="V947" s="1713"/>
      <c r="W947" s="1713"/>
      <c r="X947" s="1713"/>
      <c r="Y947" s="1713"/>
      <c r="Z947" s="1713"/>
    </row>
    <row r="948" spans="1:26" ht="14.5">
      <c r="A948" s="1713"/>
      <c r="B948" s="1714"/>
      <c r="C948" s="1713"/>
      <c r="D948" s="1714"/>
      <c r="E948" s="1713"/>
      <c r="F948" s="1713"/>
      <c r="G948" s="1713"/>
      <c r="H948" s="1713"/>
      <c r="I948" s="1713"/>
      <c r="J948" s="1713"/>
      <c r="K948" s="1713"/>
      <c r="L948" s="1713"/>
      <c r="M948" s="1713"/>
      <c r="N948" s="1713"/>
      <c r="O948" s="1713"/>
      <c r="P948" s="1713"/>
      <c r="Q948" s="1713"/>
      <c r="R948" s="1713"/>
      <c r="S948" s="1713"/>
      <c r="T948" s="1713"/>
      <c r="U948" s="1713"/>
      <c r="V948" s="1713"/>
      <c r="W948" s="1713"/>
      <c r="X948" s="1713"/>
      <c r="Y948" s="1713"/>
      <c r="Z948" s="1713"/>
    </row>
    <row r="949" spans="1:26" ht="14.5">
      <c r="A949" s="1713"/>
      <c r="B949" s="1714"/>
      <c r="C949" s="1713"/>
      <c r="D949" s="1714"/>
      <c r="E949" s="1713"/>
      <c r="F949" s="1713"/>
      <c r="G949" s="1713"/>
      <c r="H949" s="1713"/>
      <c r="I949" s="1713"/>
      <c r="J949" s="1713"/>
      <c r="K949" s="1713"/>
      <c r="L949" s="1713"/>
      <c r="M949" s="1713"/>
      <c r="N949" s="1713"/>
      <c r="O949" s="1713"/>
      <c r="P949" s="1713"/>
      <c r="Q949" s="1713"/>
      <c r="R949" s="1713"/>
      <c r="S949" s="1713"/>
      <c r="T949" s="1713"/>
      <c r="U949" s="1713"/>
      <c r="V949" s="1713"/>
      <c r="W949" s="1713"/>
      <c r="X949" s="1713"/>
      <c r="Y949" s="1713"/>
      <c r="Z949" s="1713"/>
    </row>
    <row r="950" spans="1:26" ht="14.5">
      <c r="A950" s="1713"/>
      <c r="B950" s="1714"/>
      <c r="C950" s="1713"/>
      <c r="D950" s="1714"/>
      <c r="E950" s="1713"/>
      <c r="F950" s="1713"/>
      <c r="G950" s="1713"/>
      <c r="H950" s="1713"/>
      <c r="I950" s="1713"/>
      <c r="J950" s="1713"/>
      <c r="K950" s="1713"/>
      <c r="L950" s="1713"/>
      <c r="M950" s="1713"/>
      <c r="N950" s="1713"/>
      <c r="O950" s="1713"/>
      <c r="P950" s="1713"/>
      <c r="Q950" s="1713"/>
      <c r="R950" s="1713"/>
      <c r="S950" s="1713"/>
      <c r="T950" s="1713"/>
      <c r="U950" s="1713"/>
      <c r="V950" s="1713"/>
      <c r="W950" s="1713"/>
      <c r="X950" s="1713"/>
      <c r="Y950" s="1713"/>
      <c r="Z950" s="1713"/>
    </row>
    <row r="951" spans="1:26" ht="14.5">
      <c r="A951" s="1713"/>
      <c r="B951" s="1714"/>
      <c r="C951" s="1713"/>
      <c r="D951" s="1714"/>
      <c r="E951" s="1713"/>
      <c r="F951" s="1713"/>
      <c r="G951" s="1713"/>
      <c r="H951" s="1713"/>
      <c r="I951" s="1713"/>
      <c r="J951" s="1713"/>
      <c r="K951" s="1713"/>
      <c r="L951" s="1713"/>
      <c r="M951" s="1713"/>
      <c r="N951" s="1713"/>
      <c r="O951" s="1713"/>
      <c r="P951" s="1713"/>
      <c r="Q951" s="1713"/>
      <c r="R951" s="1713"/>
      <c r="S951" s="1713"/>
      <c r="T951" s="1713"/>
      <c r="U951" s="1713"/>
      <c r="V951" s="1713"/>
      <c r="W951" s="1713"/>
      <c r="X951" s="1713"/>
      <c r="Y951" s="1713"/>
      <c r="Z951" s="1713"/>
    </row>
    <row r="952" spans="1:26" ht="14.5">
      <c r="A952" s="1713"/>
      <c r="B952" s="1714"/>
      <c r="C952" s="1713"/>
      <c r="D952" s="1714"/>
      <c r="E952" s="1713"/>
      <c r="F952" s="1713"/>
      <c r="G952" s="1713"/>
      <c r="H952" s="1713"/>
      <c r="I952" s="1713"/>
      <c r="J952" s="1713"/>
      <c r="K952" s="1713"/>
      <c r="L952" s="1713"/>
      <c r="M952" s="1713"/>
      <c r="N952" s="1713"/>
      <c r="O952" s="1713"/>
      <c r="P952" s="1713"/>
      <c r="Q952" s="1713"/>
      <c r="R952" s="1713"/>
      <c r="S952" s="1713"/>
      <c r="T952" s="1713"/>
      <c r="U952" s="1713"/>
      <c r="V952" s="1713"/>
      <c r="W952" s="1713"/>
      <c r="X952" s="1713"/>
      <c r="Y952" s="1713"/>
      <c r="Z952" s="1713"/>
    </row>
    <row r="953" spans="1:26" ht="14.5">
      <c r="A953" s="1713"/>
      <c r="B953" s="1714"/>
      <c r="C953" s="1713"/>
      <c r="D953" s="1714"/>
      <c r="E953" s="1713"/>
      <c r="F953" s="1713"/>
      <c r="G953" s="1713"/>
      <c r="H953" s="1713"/>
      <c r="I953" s="1713"/>
      <c r="J953" s="1713"/>
      <c r="K953" s="1713"/>
      <c r="L953" s="1713"/>
      <c r="M953" s="1713"/>
      <c r="N953" s="1713"/>
      <c r="O953" s="1713"/>
      <c r="P953" s="1713"/>
      <c r="Q953" s="1713"/>
      <c r="R953" s="1713"/>
      <c r="S953" s="1713"/>
      <c r="T953" s="1713"/>
      <c r="U953" s="1713"/>
      <c r="V953" s="1713"/>
      <c r="W953" s="1713"/>
      <c r="X953" s="1713"/>
      <c r="Y953" s="1713"/>
      <c r="Z953" s="1713"/>
    </row>
    <row r="954" spans="1:26" ht="14.5">
      <c r="A954" s="1713"/>
      <c r="B954" s="1714"/>
      <c r="C954" s="1713"/>
      <c r="D954" s="1714"/>
      <c r="E954" s="1713"/>
      <c r="F954" s="1713"/>
      <c r="G954" s="1713"/>
      <c r="H954" s="1713"/>
      <c r="I954" s="1713"/>
      <c r="J954" s="1713"/>
      <c r="K954" s="1713"/>
      <c r="L954" s="1713"/>
      <c r="M954" s="1713"/>
      <c r="N954" s="1713"/>
      <c r="O954" s="1713"/>
      <c r="P954" s="1713"/>
      <c r="Q954" s="1713"/>
      <c r="R954" s="1713"/>
      <c r="S954" s="1713"/>
      <c r="T954" s="1713"/>
      <c r="U954" s="1713"/>
      <c r="V954" s="1713"/>
      <c r="W954" s="1713"/>
      <c r="X954" s="1713"/>
      <c r="Y954" s="1713"/>
      <c r="Z954" s="1713"/>
    </row>
    <row r="955" spans="1:26" ht="14.5">
      <c r="A955" s="1713"/>
      <c r="B955" s="1714"/>
      <c r="C955" s="1713"/>
      <c r="D955" s="1714"/>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row>
    <row r="956" spans="1:26" ht="14.5">
      <c r="A956" s="1713"/>
      <c r="B956" s="1714"/>
      <c r="C956" s="1713"/>
      <c r="D956" s="1714"/>
      <c r="E956" s="1713"/>
      <c r="F956" s="1713"/>
      <c r="G956" s="1713"/>
      <c r="H956" s="1713"/>
      <c r="I956" s="1713"/>
      <c r="J956" s="1713"/>
      <c r="K956" s="1713"/>
      <c r="L956" s="1713"/>
      <c r="M956" s="1713"/>
      <c r="N956" s="1713"/>
      <c r="O956" s="1713"/>
      <c r="P956" s="1713"/>
      <c r="Q956" s="1713"/>
      <c r="R956" s="1713"/>
      <c r="S956" s="1713"/>
      <c r="T956" s="1713"/>
      <c r="U956" s="1713"/>
      <c r="V956" s="1713"/>
      <c r="W956" s="1713"/>
      <c r="X956" s="1713"/>
      <c r="Y956" s="1713"/>
      <c r="Z956" s="1713"/>
    </row>
    <row r="957" spans="1:26" ht="14.5">
      <c r="A957" s="1713"/>
      <c r="B957" s="1714"/>
      <c r="C957" s="1713"/>
      <c r="D957" s="1714"/>
      <c r="E957" s="1713"/>
      <c r="F957" s="1713"/>
      <c r="G957" s="1713"/>
      <c r="H957" s="1713"/>
      <c r="I957" s="1713"/>
      <c r="J957" s="1713"/>
      <c r="K957" s="1713"/>
      <c r="L957" s="1713"/>
      <c r="M957" s="1713"/>
      <c r="N957" s="1713"/>
      <c r="O957" s="1713"/>
      <c r="P957" s="1713"/>
      <c r="Q957" s="1713"/>
      <c r="R957" s="1713"/>
      <c r="S957" s="1713"/>
      <c r="T957" s="1713"/>
      <c r="U957" s="1713"/>
      <c r="V957" s="1713"/>
      <c r="W957" s="1713"/>
      <c r="X957" s="1713"/>
      <c r="Y957" s="1713"/>
      <c r="Z957" s="1713"/>
    </row>
    <row r="958" spans="1:26" ht="14.5">
      <c r="A958" s="1713"/>
      <c r="B958" s="1714"/>
      <c r="C958" s="1713"/>
      <c r="D958" s="1714"/>
      <c r="E958" s="1713"/>
      <c r="F958" s="1713"/>
      <c r="G958" s="1713"/>
      <c r="H958" s="1713"/>
      <c r="I958" s="1713"/>
      <c r="J958" s="1713"/>
      <c r="K958" s="1713"/>
      <c r="L958" s="1713"/>
      <c r="M958" s="1713"/>
      <c r="N958" s="1713"/>
      <c r="O958" s="1713"/>
      <c r="P958" s="1713"/>
      <c r="Q958" s="1713"/>
      <c r="R958" s="1713"/>
      <c r="S958" s="1713"/>
      <c r="T958" s="1713"/>
      <c r="U958" s="1713"/>
      <c r="V958" s="1713"/>
      <c r="W958" s="1713"/>
      <c r="X958" s="1713"/>
      <c r="Y958" s="1713"/>
      <c r="Z958" s="1713"/>
    </row>
    <row r="959" spans="1:26" ht="14.5">
      <c r="A959" s="1713"/>
      <c r="B959" s="1714"/>
      <c r="C959" s="1713"/>
      <c r="D959" s="1714"/>
      <c r="E959" s="1713"/>
      <c r="F959" s="1713"/>
      <c r="G959" s="1713"/>
      <c r="H959" s="1713"/>
      <c r="I959" s="1713"/>
      <c r="J959" s="1713"/>
      <c r="K959" s="1713"/>
      <c r="L959" s="1713"/>
      <c r="M959" s="1713"/>
      <c r="N959" s="1713"/>
      <c r="O959" s="1713"/>
      <c r="P959" s="1713"/>
      <c r="Q959" s="1713"/>
      <c r="R959" s="1713"/>
      <c r="S959" s="1713"/>
      <c r="T959" s="1713"/>
      <c r="U959" s="1713"/>
      <c r="V959" s="1713"/>
      <c r="W959" s="1713"/>
      <c r="X959" s="1713"/>
      <c r="Y959" s="1713"/>
      <c r="Z959" s="1713"/>
    </row>
    <row r="960" spans="1:26" ht="14.5">
      <c r="A960" s="1713"/>
      <c r="B960" s="1714"/>
      <c r="C960" s="1713"/>
      <c r="D960" s="1714"/>
      <c r="E960" s="1713"/>
      <c r="F960" s="1713"/>
      <c r="G960" s="1713"/>
      <c r="H960" s="1713"/>
      <c r="I960" s="1713"/>
      <c r="J960" s="1713"/>
      <c r="K960" s="1713"/>
      <c r="L960" s="1713"/>
      <c r="M960" s="1713"/>
      <c r="N960" s="1713"/>
      <c r="O960" s="1713"/>
      <c r="P960" s="1713"/>
      <c r="Q960" s="1713"/>
      <c r="R960" s="1713"/>
      <c r="S960" s="1713"/>
      <c r="T960" s="1713"/>
      <c r="U960" s="1713"/>
      <c r="V960" s="1713"/>
      <c r="W960" s="1713"/>
      <c r="X960" s="1713"/>
      <c r="Y960" s="1713"/>
      <c r="Z960" s="1713"/>
    </row>
    <row r="961" spans="1:26" ht="14.5">
      <c r="A961" s="1713"/>
      <c r="B961" s="1714"/>
      <c r="C961" s="1713"/>
      <c r="D961" s="1714"/>
      <c r="E961" s="1713"/>
      <c r="F961" s="1713"/>
      <c r="G961" s="1713"/>
      <c r="H961" s="1713"/>
      <c r="I961" s="1713"/>
      <c r="J961" s="1713"/>
      <c r="K961" s="1713"/>
      <c r="L961" s="1713"/>
      <c r="M961" s="1713"/>
      <c r="N961" s="1713"/>
      <c r="O961" s="1713"/>
      <c r="P961" s="1713"/>
      <c r="Q961" s="1713"/>
      <c r="R961" s="1713"/>
      <c r="S961" s="1713"/>
      <c r="T961" s="1713"/>
      <c r="U961" s="1713"/>
      <c r="V961" s="1713"/>
      <c r="W961" s="1713"/>
      <c r="X961" s="1713"/>
      <c r="Y961" s="1713"/>
      <c r="Z961" s="1713"/>
    </row>
    <row r="962" spans="1:26" ht="14.5">
      <c r="A962" s="1713"/>
      <c r="B962" s="1714"/>
      <c r="C962" s="1713"/>
      <c r="D962" s="1714"/>
      <c r="E962" s="1713"/>
      <c r="F962" s="1713"/>
      <c r="G962" s="1713"/>
      <c r="H962" s="1713"/>
      <c r="I962" s="1713"/>
      <c r="J962" s="1713"/>
      <c r="K962" s="1713"/>
      <c r="L962" s="1713"/>
      <c r="M962" s="1713"/>
      <c r="N962" s="1713"/>
      <c r="O962" s="1713"/>
      <c r="P962" s="1713"/>
      <c r="Q962" s="1713"/>
      <c r="R962" s="1713"/>
      <c r="S962" s="1713"/>
      <c r="T962" s="1713"/>
      <c r="U962" s="1713"/>
      <c r="V962" s="1713"/>
      <c r="W962" s="1713"/>
      <c r="X962" s="1713"/>
      <c r="Y962" s="1713"/>
      <c r="Z962" s="1713"/>
    </row>
    <row r="963" spans="1:26" ht="14.5">
      <c r="A963" s="1713"/>
      <c r="B963" s="1714"/>
      <c r="C963" s="1713"/>
      <c r="D963" s="1714"/>
      <c r="E963" s="1713"/>
      <c r="F963" s="1713"/>
      <c r="G963" s="1713"/>
      <c r="H963" s="1713"/>
      <c r="I963" s="1713"/>
      <c r="J963" s="1713"/>
      <c r="K963" s="1713"/>
      <c r="L963" s="1713"/>
      <c r="M963" s="1713"/>
      <c r="N963" s="1713"/>
      <c r="O963" s="1713"/>
      <c r="P963" s="1713"/>
      <c r="Q963" s="1713"/>
      <c r="R963" s="1713"/>
      <c r="S963" s="1713"/>
      <c r="T963" s="1713"/>
      <c r="U963" s="1713"/>
      <c r="V963" s="1713"/>
      <c r="W963" s="1713"/>
      <c r="X963" s="1713"/>
      <c r="Y963" s="1713"/>
      <c r="Z963" s="1713"/>
    </row>
    <row r="964" spans="1:26" ht="14.5">
      <c r="A964" s="1713"/>
      <c r="B964" s="1714"/>
      <c r="C964" s="1713"/>
      <c r="D964" s="1714"/>
      <c r="E964" s="1713"/>
      <c r="F964" s="1713"/>
      <c r="G964" s="1713"/>
      <c r="H964" s="1713"/>
      <c r="I964" s="1713"/>
      <c r="J964" s="1713"/>
      <c r="K964" s="1713"/>
      <c r="L964" s="1713"/>
      <c r="M964" s="1713"/>
      <c r="N964" s="1713"/>
      <c r="O964" s="1713"/>
      <c r="P964" s="1713"/>
      <c r="Q964" s="1713"/>
      <c r="R964" s="1713"/>
      <c r="S964" s="1713"/>
      <c r="T964" s="1713"/>
      <c r="U964" s="1713"/>
      <c r="V964" s="1713"/>
      <c r="W964" s="1713"/>
      <c r="X964" s="1713"/>
      <c r="Y964" s="1713"/>
      <c r="Z964" s="1713"/>
    </row>
    <row r="965" spans="1:26" ht="14.5">
      <c r="A965" s="1713"/>
      <c r="B965" s="1714"/>
      <c r="C965" s="1713"/>
      <c r="D965" s="1714"/>
      <c r="E965" s="1713"/>
      <c r="F965" s="1713"/>
      <c r="G965" s="1713"/>
      <c r="H965" s="1713"/>
      <c r="I965" s="1713"/>
      <c r="J965" s="1713"/>
      <c r="K965" s="1713"/>
      <c r="L965" s="1713"/>
      <c r="M965" s="1713"/>
      <c r="N965" s="1713"/>
      <c r="O965" s="1713"/>
      <c r="P965" s="1713"/>
      <c r="Q965" s="1713"/>
      <c r="R965" s="1713"/>
      <c r="S965" s="1713"/>
      <c r="T965" s="1713"/>
      <c r="U965" s="1713"/>
      <c r="V965" s="1713"/>
      <c r="W965" s="1713"/>
      <c r="X965" s="1713"/>
      <c r="Y965" s="1713"/>
      <c r="Z965" s="1713"/>
    </row>
    <row r="966" spans="1:26" ht="14.5">
      <c r="A966" s="1713"/>
      <c r="B966" s="1714"/>
      <c r="C966" s="1713"/>
      <c r="D966" s="1714"/>
      <c r="E966" s="1713"/>
      <c r="F966" s="1713"/>
      <c r="G966" s="1713"/>
      <c r="H966" s="1713"/>
      <c r="I966" s="1713"/>
      <c r="J966" s="1713"/>
      <c r="K966" s="1713"/>
      <c r="L966" s="1713"/>
      <c r="M966" s="1713"/>
      <c r="N966" s="1713"/>
      <c r="O966" s="1713"/>
      <c r="P966" s="1713"/>
      <c r="Q966" s="1713"/>
      <c r="R966" s="1713"/>
      <c r="S966" s="1713"/>
      <c r="T966" s="1713"/>
      <c r="U966" s="1713"/>
      <c r="V966" s="1713"/>
      <c r="W966" s="1713"/>
      <c r="X966" s="1713"/>
      <c r="Y966" s="1713"/>
      <c r="Z966" s="1713"/>
    </row>
    <row r="967" spans="1:26" ht="14.5">
      <c r="A967" s="1713"/>
      <c r="B967" s="1714"/>
      <c r="C967" s="1713"/>
      <c r="D967" s="1714"/>
      <c r="E967" s="1713"/>
      <c r="F967" s="1713"/>
      <c r="G967" s="1713"/>
      <c r="H967" s="1713"/>
      <c r="I967" s="1713"/>
      <c r="J967" s="1713"/>
      <c r="K967" s="1713"/>
      <c r="L967" s="1713"/>
      <c r="M967" s="1713"/>
      <c r="N967" s="1713"/>
      <c r="O967" s="1713"/>
      <c r="P967" s="1713"/>
      <c r="Q967" s="1713"/>
      <c r="R967" s="1713"/>
      <c r="S967" s="1713"/>
      <c r="T967" s="1713"/>
      <c r="U967" s="1713"/>
      <c r="V967" s="1713"/>
      <c r="W967" s="1713"/>
      <c r="X967" s="1713"/>
      <c r="Y967" s="1713"/>
      <c r="Z967" s="1713"/>
    </row>
    <row r="968" spans="1:26" ht="14.5">
      <c r="A968" s="1713"/>
      <c r="B968" s="1714"/>
      <c r="C968" s="1713"/>
      <c r="D968" s="1714"/>
      <c r="E968" s="1713"/>
      <c r="F968" s="1713"/>
      <c r="G968" s="1713"/>
      <c r="H968" s="1713"/>
      <c r="I968" s="1713"/>
      <c r="J968" s="1713"/>
      <c r="K968" s="1713"/>
      <c r="L968" s="1713"/>
      <c r="M968" s="1713"/>
      <c r="N968" s="1713"/>
      <c r="O968" s="1713"/>
      <c r="P968" s="1713"/>
      <c r="Q968" s="1713"/>
      <c r="R968" s="1713"/>
      <c r="S968" s="1713"/>
      <c r="T968" s="1713"/>
      <c r="U968" s="1713"/>
      <c r="V968" s="1713"/>
      <c r="W968" s="1713"/>
      <c r="X968" s="1713"/>
      <c r="Y968" s="1713"/>
      <c r="Z968" s="1713"/>
    </row>
    <row r="969" spans="1:26" ht="14.5">
      <c r="A969" s="1713"/>
      <c r="B969" s="1714"/>
      <c r="C969" s="1713"/>
      <c r="D969" s="1714"/>
      <c r="E969" s="1713"/>
      <c r="F969" s="1713"/>
      <c r="G969" s="1713"/>
      <c r="H969" s="1713"/>
      <c r="I969" s="1713"/>
      <c r="J969" s="1713"/>
      <c r="K969" s="1713"/>
      <c r="L969" s="1713"/>
      <c r="M969" s="1713"/>
      <c r="N969" s="1713"/>
      <c r="O969" s="1713"/>
      <c r="P969" s="1713"/>
      <c r="Q969" s="1713"/>
      <c r="R969" s="1713"/>
      <c r="S969" s="1713"/>
      <c r="T969" s="1713"/>
      <c r="U969" s="1713"/>
      <c r="V969" s="1713"/>
      <c r="W969" s="1713"/>
      <c r="X969" s="1713"/>
      <c r="Y969" s="1713"/>
      <c r="Z969" s="1713"/>
    </row>
    <row r="970" spans="1:26" ht="14.5">
      <c r="A970" s="1713"/>
      <c r="B970" s="1714"/>
      <c r="C970" s="1713"/>
      <c r="D970" s="1714"/>
      <c r="E970" s="1713"/>
      <c r="F970" s="1713"/>
      <c r="G970" s="1713"/>
      <c r="H970" s="1713"/>
      <c r="I970" s="1713"/>
      <c r="J970" s="1713"/>
      <c r="K970" s="1713"/>
      <c r="L970" s="1713"/>
      <c r="M970" s="1713"/>
      <c r="N970" s="1713"/>
      <c r="O970" s="1713"/>
      <c r="P970" s="1713"/>
      <c r="Q970" s="1713"/>
      <c r="R970" s="1713"/>
      <c r="S970" s="1713"/>
      <c r="T970" s="1713"/>
      <c r="U970" s="1713"/>
      <c r="V970" s="1713"/>
      <c r="W970" s="1713"/>
      <c r="X970" s="1713"/>
      <c r="Y970" s="1713"/>
      <c r="Z970" s="1713"/>
    </row>
    <row r="971" spans="1:26" ht="14.5">
      <c r="A971" s="1713"/>
      <c r="B971" s="1714"/>
      <c r="C971" s="1713"/>
      <c r="D971" s="1714"/>
      <c r="E971" s="1713"/>
      <c r="F971" s="1713"/>
      <c r="G971" s="1713"/>
      <c r="H971" s="1713"/>
      <c r="I971" s="1713"/>
      <c r="J971" s="1713"/>
      <c r="K971" s="1713"/>
      <c r="L971" s="1713"/>
      <c r="M971" s="1713"/>
      <c r="N971" s="1713"/>
      <c r="O971" s="1713"/>
      <c r="P971" s="1713"/>
      <c r="Q971" s="1713"/>
      <c r="R971" s="1713"/>
      <c r="S971" s="1713"/>
      <c r="T971" s="1713"/>
      <c r="U971" s="1713"/>
      <c r="V971" s="1713"/>
      <c r="W971" s="1713"/>
      <c r="X971" s="1713"/>
      <c r="Y971" s="1713"/>
      <c r="Z971" s="1713"/>
    </row>
    <row r="972" spans="1:26" ht="14.5">
      <c r="A972" s="1713"/>
      <c r="B972" s="1714"/>
      <c r="C972" s="1713"/>
      <c r="D972" s="1714"/>
      <c r="E972" s="1713"/>
      <c r="F972" s="1713"/>
      <c r="G972" s="1713"/>
      <c r="H972" s="1713"/>
      <c r="I972" s="1713"/>
      <c r="J972" s="1713"/>
      <c r="K972" s="1713"/>
      <c r="L972" s="1713"/>
      <c r="M972" s="1713"/>
      <c r="N972" s="1713"/>
      <c r="O972" s="1713"/>
      <c r="P972" s="1713"/>
      <c r="Q972" s="1713"/>
      <c r="R972" s="1713"/>
      <c r="S972" s="1713"/>
      <c r="T972" s="1713"/>
      <c r="U972" s="1713"/>
      <c r="V972" s="1713"/>
      <c r="W972" s="1713"/>
      <c r="X972" s="1713"/>
      <c r="Y972" s="1713"/>
      <c r="Z972" s="1713"/>
    </row>
    <row r="973" spans="1:26" ht="14.5">
      <c r="A973" s="1713"/>
      <c r="B973" s="1714"/>
      <c r="C973" s="1713"/>
      <c r="D973" s="1714"/>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row>
    <row r="974" spans="1:26" ht="14.5">
      <c r="A974" s="1713"/>
      <c r="B974" s="1714"/>
      <c r="C974" s="1713"/>
      <c r="D974" s="1714"/>
      <c r="E974" s="1713"/>
      <c r="F974" s="1713"/>
      <c r="G974" s="1713"/>
      <c r="H974" s="1713"/>
      <c r="I974" s="1713"/>
      <c r="J974" s="1713"/>
      <c r="K974" s="1713"/>
      <c r="L974" s="1713"/>
      <c r="M974" s="1713"/>
      <c r="N974" s="1713"/>
      <c r="O974" s="1713"/>
      <c r="P974" s="1713"/>
      <c r="Q974" s="1713"/>
      <c r="R974" s="1713"/>
      <c r="S974" s="1713"/>
      <c r="T974" s="1713"/>
      <c r="U974" s="1713"/>
      <c r="V974" s="1713"/>
      <c r="W974" s="1713"/>
      <c r="X974" s="1713"/>
      <c r="Y974" s="1713"/>
      <c r="Z974" s="1713"/>
    </row>
    <row r="975" spans="1:26" ht="14.5">
      <c r="A975" s="1713"/>
      <c r="B975" s="1714"/>
      <c r="C975" s="1713"/>
      <c r="D975" s="1714"/>
      <c r="E975" s="1713"/>
      <c r="F975" s="1713"/>
      <c r="G975" s="1713"/>
      <c r="H975" s="1713"/>
      <c r="I975" s="1713"/>
      <c r="J975" s="1713"/>
      <c r="K975" s="1713"/>
      <c r="L975" s="1713"/>
      <c r="M975" s="1713"/>
      <c r="N975" s="1713"/>
      <c r="O975" s="1713"/>
      <c r="P975" s="1713"/>
      <c r="Q975" s="1713"/>
      <c r="R975" s="1713"/>
      <c r="S975" s="1713"/>
      <c r="T975" s="1713"/>
      <c r="U975" s="1713"/>
      <c r="V975" s="1713"/>
      <c r="W975" s="1713"/>
      <c r="X975" s="1713"/>
      <c r="Y975" s="1713"/>
      <c r="Z975" s="1713"/>
    </row>
    <row r="976" spans="1:26" ht="14.5">
      <c r="A976" s="1713"/>
      <c r="B976" s="1714"/>
      <c r="C976" s="1713"/>
      <c r="D976" s="1714"/>
      <c r="E976" s="1713"/>
      <c r="F976" s="1713"/>
      <c r="G976" s="1713"/>
      <c r="H976" s="1713"/>
      <c r="I976" s="1713"/>
      <c r="J976" s="1713"/>
      <c r="K976" s="1713"/>
      <c r="L976" s="1713"/>
      <c r="M976" s="1713"/>
      <c r="N976" s="1713"/>
      <c r="O976" s="1713"/>
      <c r="P976" s="1713"/>
      <c r="Q976" s="1713"/>
      <c r="R976" s="1713"/>
      <c r="S976" s="1713"/>
      <c r="T976" s="1713"/>
      <c r="U976" s="1713"/>
      <c r="V976" s="1713"/>
      <c r="W976" s="1713"/>
      <c r="X976" s="1713"/>
      <c r="Y976" s="1713"/>
      <c r="Z976" s="1713"/>
    </row>
    <row r="977" spans="1:26" ht="14.5">
      <c r="A977" s="1713"/>
      <c r="B977" s="1714"/>
      <c r="C977" s="1713"/>
      <c r="D977" s="1714"/>
      <c r="E977" s="1713"/>
      <c r="F977" s="1713"/>
      <c r="G977" s="1713"/>
      <c r="H977" s="1713"/>
      <c r="I977" s="1713"/>
      <c r="J977" s="1713"/>
      <c r="K977" s="1713"/>
      <c r="L977" s="1713"/>
      <c r="M977" s="1713"/>
      <c r="N977" s="1713"/>
      <c r="O977" s="1713"/>
      <c r="P977" s="1713"/>
      <c r="Q977" s="1713"/>
      <c r="R977" s="1713"/>
      <c r="S977" s="1713"/>
      <c r="T977" s="1713"/>
      <c r="U977" s="1713"/>
      <c r="V977" s="1713"/>
      <c r="W977" s="1713"/>
      <c r="X977" s="1713"/>
      <c r="Y977" s="1713"/>
      <c r="Z977" s="1713"/>
    </row>
    <row r="978" spans="1:26" ht="14.5">
      <c r="A978" s="1713"/>
      <c r="B978" s="1714"/>
      <c r="C978" s="1713"/>
      <c r="D978" s="1714"/>
      <c r="E978" s="1713"/>
      <c r="F978" s="1713"/>
      <c r="G978" s="1713"/>
      <c r="H978" s="1713"/>
      <c r="I978" s="1713"/>
      <c r="J978" s="1713"/>
      <c r="K978" s="1713"/>
      <c r="L978" s="1713"/>
      <c r="M978" s="1713"/>
      <c r="N978" s="1713"/>
      <c r="O978" s="1713"/>
      <c r="P978" s="1713"/>
      <c r="Q978" s="1713"/>
      <c r="R978" s="1713"/>
      <c r="S978" s="1713"/>
      <c r="T978" s="1713"/>
      <c r="U978" s="1713"/>
      <c r="V978" s="1713"/>
      <c r="W978" s="1713"/>
      <c r="X978" s="1713"/>
      <c r="Y978" s="1713"/>
      <c r="Z978" s="1713"/>
    </row>
    <row r="979" spans="1:26" ht="14.5">
      <c r="A979" s="1713"/>
      <c r="B979" s="1714"/>
      <c r="C979" s="1713"/>
      <c r="D979" s="1714"/>
      <c r="E979" s="1713"/>
      <c r="F979" s="1713"/>
      <c r="G979" s="1713"/>
      <c r="H979" s="1713"/>
      <c r="I979" s="1713"/>
      <c r="J979" s="1713"/>
      <c r="K979" s="1713"/>
      <c r="L979" s="1713"/>
      <c r="M979" s="1713"/>
      <c r="N979" s="1713"/>
      <c r="O979" s="1713"/>
      <c r="P979" s="1713"/>
      <c r="Q979" s="1713"/>
      <c r="R979" s="1713"/>
      <c r="S979" s="1713"/>
      <c r="T979" s="1713"/>
      <c r="U979" s="1713"/>
      <c r="V979" s="1713"/>
      <c r="W979" s="1713"/>
      <c r="X979" s="1713"/>
      <c r="Y979" s="1713"/>
      <c r="Z979" s="1713"/>
    </row>
    <row r="980" spans="1:26" ht="14.5">
      <c r="A980" s="1713"/>
      <c r="B980" s="1714"/>
      <c r="C980" s="1713"/>
      <c r="D980" s="1714"/>
      <c r="E980" s="1713"/>
      <c r="F980" s="1713"/>
      <c r="G980" s="1713"/>
      <c r="H980" s="1713"/>
      <c r="I980" s="1713"/>
      <c r="J980" s="1713"/>
      <c r="K980" s="1713"/>
      <c r="L980" s="1713"/>
      <c r="M980" s="1713"/>
      <c r="N980" s="1713"/>
      <c r="O980" s="1713"/>
      <c r="P980" s="1713"/>
      <c r="Q980" s="1713"/>
      <c r="R980" s="1713"/>
      <c r="S980" s="1713"/>
      <c r="T980" s="1713"/>
      <c r="U980" s="1713"/>
      <c r="V980" s="1713"/>
      <c r="W980" s="1713"/>
      <c r="X980" s="1713"/>
      <c r="Y980" s="1713"/>
      <c r="Z980" s="1713"/>
    </row>
    <row r="981" spans="1:26" ht="14.5">
      <c r="A981" s="1713"/>
      <c r="B981" s="1714"/>
      <c r="C981" s="1713"/>
      <c r="D981" s="1714"/>
      <c r="E981" s="1713"/>
      <c r="F981" s="1713"/>
      <c r="G981" s="1713"/>
      <c r="H981" s="1713"/>
      <c r="I981" s="1713"/>
      <c r="J981" s="1713"/>
      <c r="K981" s="1713"/>
      <c r="L981" s="1713"/>
      <c r="M981" s="1713"/>
      <c r="N981" s="1713"/>
      <c r="O981" s="1713"/>
      <c r="P981" s="1713"/>
      <c r="Q981" s="1713"/>
      <c r="R981" s="1713"/>
      <c r="S981" s="1713"/>
      <c r="T981" s="1713"/>
      <c r="U981" s="1713"/>
      <c r="V981" s="1713"/>
      <c r="W981" s="1713"/>
      <c r="X981" s="1713"/>
      <c r="Y981" s="1713"/>
      <c r="Z981" s="1713"/>
    </row>
    <row r="982" spans="1:26" ht="14.5">
      <c r="A982" s="1713"/>
      <c r="B982" s="1714"/>
      <c r="C982" s="1713"/>
      <c r="D982" s="1714"/>
      <c r="E982" s="1713"/>
      <c r="F982" s="1713"/>
      <c r="G982" s="1713"/>
      <c r="H982" s="1713"/>
      <c r="I982" s="1713"/>
      <c r="J982" s="1713"/>
      <c r="K982" s="1713"/>
      <c r="L982" s="1713"/>
      <c r="M982" s="1713"/>
      <c r="N982" s="1713"/>
      <c r="O982" s="1713"/>
      <c r="P982" s="1713"/>
      <c r="Q982" s="1713"/>
      <c r="R982" s="1713"/>
      <c r="S982" s="1713"/>
      <c r="T982" s="1713"/>
      <c r="U982" s="1713"/>
      <c r="V982" s="1713"/>
      <c r="W982" s="1713"/>
      <c r="X982" s="1713"/>
      <c r="Y982" s="1713"/>
      <c r="Z982" s="1713"/>
    </row>
    <row r="983" spans="1:26" ht="14.5">
      <c r="A983" s="1713"/>
      <c r="B983" s="1714"/>
      <c r="C983" s="1713"/>
      <c r="D983" s="1714"/>
      <c r="E983" s="1713"/>
      <c r="F983" s="1713"/>
      <c r="G983" s="1713"/>
      <c r="H983" s="1713"/>
      <c r="I983" s="1713"/>
      <c r="J983" s="1713"/>
      <c r="K983" s="1713"/>
      <c r="L983" s="1713"/>
      <c r="M983" s="1713"/>
      <c r="N983" s="1713"/>
      <c r="O983" s="1713"/>
      <c r="P983" s="1713"/>
      <c r="Q983" s="1713"/>
      <c r="R983" s="1713"/>
      <c r="S983" s="1713"/>
      <c r="T983" s="1713"/>
      <c r="U983" s="1713"/>
      <c r="V983" s="1713"/>
      <c r="W983" s="1713"/>
      <c r="X983" s="1713"/>
      <c r="Y983" s="1713"/>
      <c r="Z983" s="1713"/>
    </row>
    <row r="984" spans="1:26" ht="14.5">
      <c r="A984" s="1713"/>
      <c r="B984" s="1714"/>
      <c r="C984" s="1713"/>
      <c r="D984" s="1714"/>
      <c r="E984" s="1713"/>
      <c r="F984" s="1713"/>
      <c r="G984" s="1713"/>
      <c r="H984" s="1713"/>
      <c r="I984" s="1713"/>
      <c r="J984" s="1713"/>
      <c r="K984" s="1713"/>
      <c r="L984" s="1713"/>
      <c r="M984" s="1713"/>
      <c r="N984" s="1713"/>
      <c r="O984" s="1713"/>
      <c r="P984" s="1713"/>
      <c r="Q984" s="1713"/>
      <c r="R984" s="1713"/>
      <c r="S984" s="1713"/>
      <c r="T984" s="1713"/>
      <c r="U984" s="1713"/>
      <c r="V984" s="1713"/>
      <c r="W984" s="1713"/>
      <c r="X984" s="1713"/>
      <c r="Y984" s="1713"/>
      <c r="Z984" s="1713"/>
    </row>
    <row r="985" spans="1:26" ht="14.5">
      <c r="A985" s="1713"/>
      <c r="B985" s="1714"/>
      <c r="C985" s="1713"/>
      <c r="D985" s="1714"/>
      <c r="E985" s="1713"/>
      <c r="F985" s="1713"/>
      <c r="G985" s="1713"/>
      <c r="H985" s="1713"/>
      <c r="I985" s="1713"/>
      <c r="J985" s="1713"/>
      <c r="K985" s="1713"/>
      <c r="L985" s="1713"/>
      <c r="M985" s="1713"/>
      <c r="N985" s="1713"/>
      <c r="O985" s="1713"/>
      <c r="P985" s="1713"/>
      <c r="Q985" s="1713"/>
      <c r="R985" s="1713"/>
      <c r="S985" s="1713"/>
      <c r="T985" s="1713"/>
      <c r="U985" s="1713"/>
      <c r="V985" s="1713"/>
      <c r="W985" s="1713"/>
      <c r="X985" s="1713"/>
      <c r="Y985" s="1713"/>
      <c r="Z985" s="1713"/>
    </row>
    <row r="986" spans="1:26" ht="14.5">
      <c r="A986" s="1713"/>
      <c r="B986" s="1714"/>
      <c r="C986" s="1713"/>
      <c r="D986" s="1714"/>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row>
    <row r="987" spans="1:26" ht="14.5">
      <c r="A987" s="1713"/>
      <c r="B987" s="1714"/>
      <c r="C987" s="1713"/>
      <c r="D987" s="1714"/>
      <c r="E987" s="1713"/>
      <c r="F987" s="1713"/>
      <c r="G987" s="1713"/>
      <c r="H987" s="1713"/>
      <c r="I987" s="1713"/>
      <c r="J987" s="1713"/>
      <c r="K987" s="1713"/>
      <c r="L987" s="1713"/>
      <c r="M987" s="1713"/>
      <c r="N987" s="1713"/>
      <c r="O987" s="1713"/>
      <c r="P987" s="1713"/>
      <c r="Q987" s="1713"/>
      <c r="R987" s="1713"/>
      <c r="S987" s="1713"/>
      <c r="T987" s="1713"/>
      <c r="U987" s="1713"/>
      <c r="V987" s="1713"/>
      <c r="W987" s="1713"/>
      <c r="X987" s="1713"/>
      <c r="Y987" s="1713"/>
      <c r="Z987" s="1713"/>
    </row>
    <row r="988" spans="1:26" ht="14.5">
      <c r="A988" s="1713"/>
      <c r="B988" s="1714"/>
      <c r="C988" s="1713"/>
      <c r="D988" s="1714"/>
      <c r="E988" s="1713"/>
      <c r="F988" s="1713"/>
      <c r="G988" s="1713"/>
      <c r="H988" s="1713"/>
      <c r="I988" s="1713"/>
      <c r="J988" s="1713"/>
      <c r="K988" s="1713"/>
      <c r="L988" s="1713"/>
      <c r="M988" s="1713"/>
      <c r="N988" s="1713"/>
      <c r="O988" s="1713"/>
      <c r="P988" s="1713"/>
      <c r="Q988" s="1713"/>
      <c r="R988" s="1713"/>
      <c r="S988" s="1713"/>
      <c r="T988" s="1713"/>
      <c r="U988" s="1713"/>
      <c r="V988" s="1713"/>
      <c r="W988" s="1713"/>
      <c r="X988" s="1713"/>
      <c r="Y988" s="1713"/>
      <c r="Z988" s="1713"/>
    </row>
    <row r="989" spans="1:26" ht="14.5">
      <c r="A989" s="1713"/>
      <c r="B989" s="1714"/>
      <c r="C989" s="1713"/>
      <c r="D989" s="1714"/>
      <c r="E989" s="1713"/>
      <c r="F989" s="1713"/>
      <c r="G989" s="1713"/>
      <c r="H989" s="1713"/>
      <c r="I989" s="1713"/>
      <c r="J989" s="1713"/>
      <c r="K989" s="1713"/>
      <c r="L989" s="1713"/>
      <c r="M989" s="1713"/>
      <c r="N989" s="1713"/>
      <c r="O989" s="1713"/>
      <c r="P989" s="1713"/>
      <c r="Q989" s="1713"/>
      <c r="R989" s="1713"/>
      <c r="S989" s="1713"/>
      <c r="T989" s="1713"/>
      <c r="U989" s="1713"/>
      <c r="V989" s="1713"/>
      <c r="W989" s="1713"/>
      <c r="X989" s="1713"/>
      <c r="Y989" s="1713"/>
      <c r="Z989" s="1713"/>
    </row>
    <row r="990" spans="1:26" ht="14.5">
      <c r="A990" s="1713"/>
      <c r="B990" s="1714"/>
      <c r="C990" s="1713"/>
      <c r="D990" s="1714"/>
      <c r="E990" s="1713"/>
      <c r="F990" s="1713"/>
      <c r="G990" s="1713"/>
      <c r="H990" s="1713"/>
      <c r="I990" s="1713"/>
      <c r="J990" s="1713"/>
      <c r="K990" s="1713"/>
      <c r="L990" s="1713"/>
      <c r="M990" s="1713"/>
      <c r="N990" s="1713"/>
      <c r="O990" s="1713"/>
      <c r="P990" s="1713"/>
      <c r="Q990" s="1713"/>
      <c r="R990" s="1713"/>
      <c r="S990" s="1713"/>
      <c r="T990" s="1713"/>
      <c r="U990" s="1713"/>
      <c r="V990" s="1713"/>
      <c r="W990" s="1713"/>
      <c r="X990" s="1713"/>
      <c r="Y990" s="1713"/>
      <c r="Z990" s="1713"/>
    </row>
    <row r="991" spans="1:26" ht="14.5">
      <c r="A991" s="1713"/>
      <c r="B991" s="1714"/>
      <c r="C991" s="1713"/>
      <c r="D991" s="1714"/>
      <c r="E991" s="1713"/>
      <c r="F991" s="1713"/>
      <c r="G991" s="1713"/>
      <c r="H991" s="1713"/>
      <c r="I991" s="1713"/>
      <c r="J991" s="1713"/>
      <c r="K991" s="1713"/>
      <c r="L991" s="1713"/>
      <c r="M991" s="1713"/>
      <c r="N991" s="1713"/>
      <c r="O991" s="1713"/>
      <c r="P991" s="1713"/>
      <c r="Q991" s="1713"/>
      <c r="R991" s="1713"/>
      <c r="S991" s="1713"/>
      <c r="T991" s="1713"/>
      <c r="U991" s="1713"/>
      <c r="V991" s="1713"/>
      <c r="W991" s="1713"/>
      <c r="X991" s="1713"/>
      <c r="Y991" s="1713"/>
      <c r="Z991" s="1713"/>
    </row>
    <row r="992" spans="1:26" ht="14.5">
      <c r="A992" s="1713"/>
      <c r="B992" s="1714"/>
      <c r="C992" s="1713"/>
      <c r="D992" s="1714"/>
      <c r="E992" s="1713"/>
      <c r="F992" s="1713"/>
      <c r="G992" s="1713"/>
      <c r="H992" s="1713"/>
      <c r="I992" s="1713"/>
      <c r="J992" s="1713"/>
      <c r="K992" s="1713"/>
      <c r="L992" s="1713"/>
      <c r="M992" s="1713"/>
      <c r="N992" s="1713"/>
      <c r="O992" s="1713"/>
      <c r="P992" s="1713"/>
      <c r="Q992" s="1713"/>
      <c r="R992" s="1713"/>
      <c r="S992" s="1713"/>
      <c r="T992" s="1713"/>
      <c r="U992" s="1713"/>
      <c r="V992" s="1713"/>
      <c r="W992" s="1713"/>
      <c r="X992" s="1713"/>
      <c r="Y992" s="1713"/>
      <c r="Z992" s="1713"/>
    </row>
    <row r="993" spans="1:26" ht="14.5">
      <c r="A993" s="1713"/>
      <c r="B993" s="1714"/>
      <c r="C993" s="1713"/>
      <c r="D993" s="1714"/>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row>
    <row r="994" spans="1:26" ht="14.5">
      <c r="A994" s="1713"/>
      <c r="B994" s="1714"/>
      <c r="C994" s="1713"/>
      <c r="D994" s="1714"/>
      <c r="E994" s="1713"/>
      <c r="F994" s="1713"/>
      <c r="G994" s="1713"/>
      <c r="H994" s="1713"/>
      <c r="I994" s="1713"/>
      <c r="J994" s="1713"/>
      <c r="K994" s="1713"/>
      <c r="L994" s="1713"/>
      <c r="M994" s="1713"/>
      <c r="N994" s="1713"/>
      <c r="O994" s="1713"/>
      <c r="P994" s="1713"/>
      <c r="Q994" s="1713"/>
      <c r="R994" s="1713"/>
      <c r="S994" s="1713"/>
      <c r="T994" s="1713"/>
      <c r="U994" s="1713"/>
      <c r="V994" s="1713"/>
      <c r="W994" s="1713"/>
      <c r="X994" s="1713"/>
      <c r="Y994" s="1713"/>
      <c r="Z994" s="1713"/>
    </row>
    <row r="995" spans="1:26" ht="14.5">
      <c r="A995" s="1713"/>
      <c r="B995" s="1714"/>
      <c r="C995" s="1713"/>
      <c r="D995" s="1714"/>
      <c r="E995" s="1713"/>
      <c r="F995" s="1713"/>
      <c r="G995" s="1713"/>
      <c r="H995" s="1713"/>
      <c r="I995" s="1713"/>
      <c r="J995" s="1713"/>
      <c r="K995" s="1713"/>
      <c r="L995" s="1713"/>
      <c r="M995" s="1713"/>
      <c r="N995" s="1713"/>
      <c r="O995" s="1713"/>
      <c r="P995" s="1713"/>
      <c r="Q995" s="1713"/>
      <c r="R995" s="1713"/>
      <c r="S995" s="1713"/>
      <c r="T995" s="1713"/>
      <c r="U995" s="1713"/>
      <c r="V995" s="1713"/>
      <c r="W995" s="1713"/>
      <c r="X995" s="1713"/>
      <c r="Y995" s="1713"/>
      <c r="Z995" s="1713"/>
    </row>
    <row r="996" spans="1:26" ht="14.5">
      <c r="A996" s="1713"/>
      <c r="B996" s="1714"/>
      <c r="C996" s="1713"/>
      <c r="D996" s="1714"/>
      <c r="E996" s="1713"/>
      <c r="F996" s="1713"/>
      <c r="G996" s="1713"/>
      <c r="H996" s="1713"/>
      <c r="I996" s="1713"/>
      <c r="J996" s="1713"/>
      <c r="K996" s="1713"/>
      <c r="L996" s="1713"/>
      <c r="M996" s="1713"/>
      <c r="N996" s="1713"/>
      <c r="O996" s="1713"/>
      <c r="P996" s="1713"/>
      <c r="Q996" s="1713"/>
      <c r="R996" s="1713"/>
      <c r="S996" s="1713"/>
      <c r="T996" s="1713"/>
      <c r="U996" s="1713"/>
      <c r="V996" s="1713"/>
      <c r="W996" s="1713"/>
      <c r="X996" s="1713"/>
      <c r="Y996" s="1713"/>
      <c r="Z996" s="1713"/>
    </row>
    <row r="997" spans="1:26" ht="14.5">
      <c r="A997" s="1713"/>
      <c r="B997" s="1714"/>
      <c r="C997" s="1713"/>
      <c r="D997" s="1714"/>
      <c r="E997" s="1713"/>
      <c r="F997" s="1713"/>
      <c r="G997" s="1713"/>
      <c r="H997" s="1713"/>
      <c r="I997" s="1713"/>
      <c r="J997" s="1713"/>
      <c r="K997" s="1713"/>
      <c r="L997" s="1713"/>
      <c r="M997" s="1713"/>
      <c r="N997" s="1713"/>
      <c r="O997" s="1713"/>
      <c r="P997" s="1713"/>
      <c r="Q997" s="1713"/>
      <c r="R997" s="1713"/>
      <c r="S997" s="1713"/>
      <c r="T997" s="1713"/>
      <c r="U997" s="1713"/>
      <c r="V997" s="1713"/>
      <c r="W997" s="1713"/>
      <c r="X997" s="1713"/>
      <c r="Y997" s="1713"/>
      <c r="Z997" s="1713"/>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topLeftCell="C49" workbookViewId="0">
      <selection activeCell="J63" sqref="J63"/>
    </sheetView>
  </sheetViews>
  <sheetFormatPr defaultColWidth="14.453125" defaultRowHeight="15" customHeight="1" outlineLevelCol="1"/>
  <cols>
    <col min="1" max="1" width="4.7265625" customWidth="1"/>
    <col min="2" max="2" width="37.26953125" customWidth="1"/>
    <col min="3" max="3" width="16.7265625" customWidth="1"/>
    <col min="4" max="4" width="25.453125" customWidth="1"/>
    <col min="5" max="6" width="7.7265625" customWidth="1" outlineLevel="1"/>
    <col min="7" max="7" width="12.7265625" customWidth="1" outlineLevel="1"/>
    <col min="8" max="8" width="12.453125" customWidth="1"/>
    <col min="9" max="9" width="18.453125" customWidth="1"/>
    <col min="10" max="10" width="57.453125" customWidth="1"/>
    <col min="11" max="26" width="9" customWidth="1"/>
  </cols>
  <sheetData>
    <row r="1" spans="1:26" ht="13.5" customHeight="1">
      <c r="A1" s="2903" t="s">
        <v>0</v>
      </c>
      <c r="B1" s="2874"/>
      <c r="C1" s="2874"/>
      <c r="D1" s="1715"/>
      <c r="E1" s="1251"/>
      <c r="F1" s="1253"/>
      <c r="G1" s="1716"/>
      <c r="H1" s="1716"/>
      <c r="I1" s="1717" t="s">
        <v>1736</v>
      </c>
      <c r="J1" s="1718"/>
      <c r="K1" s="4"/>
      <c r="L1" s="4"/>
      <c r="M1" s="4"/>
      <c r="N1" s="4"/>
      <c r="O1" s="4"/>
      <c r="P1" s="4"/>
      <c r="Q1" s="4"/>
      <c r="R1" s="4"/>
      <c r="S1" s="4"/>
      <c r="T1" s="4"/>
      <c r="U1" s="4"/>
      <c r="V1" s="4"/>
      <c r="W1" s="4"/>
      <c r="X1" s="4"/>
      <c r="Y1" s="4"/>
      <c r="Z1" s="4"/>
    </row>
    <row r="2" spans="1:26" ht="14.25" customHeight="1">
      <c r="A2" s="2981" t="s">
        <v>1</v>
      </c>
      <c r="B2" s="2874"/>
      <c r="C2" s="2874"/>
      <c r="D2" s="1248"/>
      <c r="E2" s="2966"/>
      <c r="F2" s="2874"/>
      <c r="G2" s="2874"/>
      <c r="H2" s="2874"/>
      <c r="I2" s="2874"/>
      <c r="J2" s="1718"/>
      <c r="K2" s="4"/>
      <c r="L2" s="4"/>
      <c r="M2" s="4"/>
      <c r="N2" s="4"/>
      <c r="O2" s="4"/>
      <c r="P2" s="4"/>
      <c r="Q2" s="4"/>
      <c r="R2" s="4"/>
      <c r="S2" s="4"/>
      <c r="T2" s="4"/>
      <c r="U2" s="4"/>
      <c r="V2" s="4"/>
      <c r="W2" s="4"/>
      <c r="X2" s="4"/>
      <c r="Y2" s="4"/>
      <c r="Z2" s="4"/>
    </row>
    <row r="3" spans="1:26" ht="14.25" customHeight="1">
      <c r="A3" s="5"/>
      <c r="B3" s="5"/>
      <c r="C3" s="5"/>
      <c r="D3" s="1248"/>
      <c r="E3" s="1254"/>
      <c r="F3" s="1254"/>
      <c r="G3" s="1719"/>
      <c r="H3" s="1719"/>
      <c r="I3" s="1254"/>
      <c r="J3" s="1718"/>
      <c r="K3" s="4"/>
      <c r="L3" s="4"/>
      <c r="M3" s="4"/>
      <c r="N3" s="4"/>
      <c r="O3" s="4"/>
      <c r="P3" s="4"/>
      <c r="Q3" s="4"/>
      <c r="R3" s="4"/>
      <c r="S3" s="4"/>
      <c r="T3" s="4"/>
      <c r="U3" s="4"/>
      <c r="V3" s="4"/>
      <c r="W3" s="4"/>
      <c r="X3" s="4"/>
      <c r="Y3" s="4"/>
      <c r="Z3" s="4"/>
    </row>
    <row r="4" spans="1:26" ht="30" customHeight="1">
      <c r="A4" s="2966" t="s">
        <v>1860</v>
      </c>
      <c r="B4" s="2874"/>
      <c r="C4" s="2874"/>
      <c r="D4" s="2874"/>
      <c r="E4" s="2874"/>
      <c r="F4" s="2874"/>
      <c r="G4" s="2874"/>
      <c r="H4" s="2874"/>
      <c r="I4" s="2874"/>
      <c r="J4" s="1718"/>
      <c r="K4" s="4"/>
      <c r="L4" s="4"/>
      <c r="M4" s="4"/>
      <c r="N4" s="4"/>
      <c r="O4" s="4"/>
      <c r="P4" s="4"/>
      <c r="Q4" s="4"/>
      <c r="R4" s="4"/>
      <c r="S4" s="4"/>
      <c r="T4" s="4"/>
      <c r="U4" s="4"/>
      <c r="V4" s="4"/>
      <c r="W4" s="4"/>
      <c r="X4" s="4"/>
      <c r="Y4" s="4"/>
      <c r="Z4" s="4"/>
    </row>
    <row r="5" spans="1:26" ht="30" customHeight="1">
      <c r="A5" s="3002" t="s">
        <v>1861</v>
      </c>
      <c r="B5" s="2880"/>
      <c r="C5" s="2880"/>
      <c r="D5" s="2880"/>
      <c r="E5" s="2880"/>
      <c r="F5" s="2880"/>
      <c r="G5" s="2880"/>
      <c r="H5" s="2880"/>
      <c r="I5" s="2880"/>
      <c r="J5" s="1718"/>
      <c r="K5" s="4"/>
      <c r="L5" s="4"/>
      <c r="M5" s="4"/>
      <c r="N5" s="4"/>
      <c r="O5" s="4"/>
      <c r="P5" s="4"/>
      <c r="Q5" s="4"/>
      <c r="R5" s="4"/>
      <c r="S5" s="4"/>
      <c r="T5" s="4"/>
      <c r="U5" s="4"/>
      <c r="V5" s="4"/>
      <c r="W5" s="4"/>
      <c r="X5" s="4"/>
      <c r="Y5" s="4"/>
      <c r="Z5" s="4"/>
    </row>
    <row r="6" spans="1:26" ht="13.5" customHeight="1">
      <c r="A6" s="1720"/>
      <c r="B6" s="1720"/>
      <c r="C6" s="1720"/>
      <c r="D6" s="1720"/>
      <c r="E6" s="1720"/>
      <c r="F6" s="1721"/>
      <c r="G6" s="1722"/>
      <c r="H6" s="1722"/>
      <c r="I6" s="1721" t="s">
        <v>1633</v>
      </c>
      <c r="J6" s="1718"/>
      <c r="K6" s="4"/>
      <c r="L6" s="4"/>
      <c r="M6" s="4"/>
      <c r="N6" s="4"/>
      <c r="O6" s="4"/>
      <c r="P6" s="4"/>
      <c r="Q6" s="4"/>
      <c r="R6" s="4"/>
      <c r="S6" s="4"/>
      <c r="T6" s="4"/>
      <c r="U6" s="4"/>
      <c r="V6" s="4"/>
      <c r="W6" s="4"/>
      <c r="X6" s="4"/>
      <c r="Y6" s="4"/>
      <c r="Z6" s="4"/>
    </row>
    <row r="7" spans="1:26" ht="38.25" customHeight="1">
      <c r="A7" s="1723" t="s">
        <v>159</v>
      </c>
      <c r="B7" s="1723" t="s">
        <v>1862</v>
      </c>
      <c r="C7" s="1723" t="s">
        <v>1863</v>
      </c>
      <c r="D7" s="1723" t="s">
        <v>1864</v>
      </c>
      <c r="E7" s="1723" t="s">
        <v>187</v>
      </c>
      <c r="F7" s="1723" t="s">
        <v>1865</v>
      </c>
      <c r="G7" s="1724" t="s">
        <v>1866</v>
      </c>
      <c r="H7" s="1724" t="s">
        <v>1867</v>
      </c>
      <c r="I7" s="1723" t="s">
        <v>6</v>
      </c>
      <c r="J7" s="1718"/>
      <c r="K7" s="4"/>
      <c r="L7" s="4"/>
      <c r="M7" s="4"/>
      <c r="N7" s="4"/>
      <c r="O7" s="4"/>
      <c r="P7" s="4"/>
      <c r="Q7" s="4"/>
      <c r="R7" s="4"/>
      <c r="S7" s="4"/>
      <c r="T7" s="4"/>
      <c r="U7" s="4"/>
      <c r="V7" s="4"/>
      <c r="W7" s="4"/>
      <c r="X7" s="4"/>
      <c r="Y7" s="4"/>
      <c r="Z7" s="4"/>
    </row>
    <row r="8" spans="1:26" ht="38.25" customHeight="1">
      <c r="A8" s="1725" t="s">
        <v>213</v>
      </c>
      <c r="B8" s="1726" t="s">
        <v>1868</v>
      </c>
      <c r="C8" s="1725"/>
      <c r="D8" s="1725"/>
      <c r="E8" s="1725"/>
      <c r="F8" s="1727">
        <f>SUM(F9:F94)</f>
        <v>1040</v>
      </c>
      <c r="G8" s="1727"/>
      <c r="H8" s="1727">
        <f>SUM(H9:H94)</f>
        <v>115175</v>
      </c>
      <c r="I8" s="1725"/>
      <c r="J8" s="1718"/>
      <c r="K8" s="4"/>
      <c r="L8" s="4"/>
      <c r="M8" s="4"/>
      <c r="N8" s="4"/>
      <c r="O8" s="4"/>
      <c r="P8" s="4"/>
      <c r="Q8" s="4"/>
      <c r="R8" s="4"/>
      <c r="S8" s="4"/>
      <c r="T8" s="4"/>
      <c r="U8" s="4"/>
      <c r="V8" s="4"/>
      <c r="W8" s="4"/>
      <c r="X8" s="4"/>
      <c r="Y8" s="4"/>
      <c r="Z8" s="4"/>
    </row>
    <row r="9" spans="1:26" ht="51" customHeight="1">
      <c r="A9" s="1728">
        <v>1</v>
      </c>
      <c r="B9" s="1729" t="s">
        <v>1869</v>
      </c>
      <c r="C9" s="1729" t="s">
        <v>1870</v>
      </c>
      <c r="D9" s="1729" t="s">
        <v>1871</v>
      </c>
      <c r="E9" s="1730" t="s">
        <v>1872</v>
      </c>
      <c r="F9" s="1730">
        <v>2</v>
      </c>
      <c r="G9" s="1731">
        <v>200</v>
      </c>
      <c r="H9" s="1732">
        <f t="shared" ref="H9:H16" si="0">G9*F9</f>
        <v>400</v>
      </c>
      <c r="I9" s="1733" t="s">
        <v>1873</v>
      </c>
      <c r="J9" s="1718"/>
      <c r="K9" s="4"/>
      <c r="L9" s="4"/>
      <c r="M9" s="4"/>
      <c r="N9" s="4"/>
      <c r="O9" s="4"/>
      <c r="P9" s="4"/>
      <c r="Q9" s="4"/>
      <c r="R9" s="4"/>
      <c r="S9" s="4"/>
      <c r="T9" s="4"/>
      <c r="U9" s="4"/>
      <c r="V9" s="4"/>
      <c r="W9" s="4"/>
      <c r="X9" s="4"/>
      <c r="Y9" s="4"/>
      <c r="Z9" s="4"/>
    </row>
    <row r="10" spans="1:26" ht="54" customHeight="1">
      <c r="A10" s="1728">
        <v>2</v>
      </c>
      <c r="B10" s="1729" t="s">
        <v>1874</v>
      </c>
      <c r="C10" s="1729" t="s">
        <v>1870</v>
      </c>
      <c r="D10" s="1729" t="s">
        <v>1871</v>
      </c>
      <c r="E10" s="1730" t="s">
        <v>1872</v>
      </c>
      <c r="F10" s="1730">
        <v>2</v>
      </c>
      <c r="G10" s="1731">
        <v>200</v>
      </c>
      <c r="H10" s="1732">
        <f t="shared" si="0"/>
        <v>400</v>
      </c>
      <c r="I10" s="1733" t="s">
        <v>1873</v>
      </c>
      <c r="J10" s="1718"/>
      <c r="K10" s="4"/>
      <c r="L10" s="4"/>
      <c r="M10" s="4"/>
      <c r="N10" s="4"/>
      <c r="O10" s="4"/>
      <c r="P10" s="4"/>
      <c r="Q10" s="4"/>
      <c r="R10" s="4"/>
      <c r="S10" s="4"/>
      <c r="T10" s="4"/>
      <c r="U10" s="4"/>
      <c r="V10" s="4"/>
      <c r="W10" s="4"/>
      <c r="X10" s="4"/>
      <c r="Y10" s="4"/>
      <c r="Z10" s="4"/>
    </row>
    <row r="11" spans="1:26" ht="13.5" customHeight="1">
      <c r="A11" s="1728">
        <v>3</v>
      </c>
      <c r="B11" s="1729" t="s">
        <v>1875</v>
      </c>
      <c r="C11" s="1729" t="s">
        <v>1870</v>
      </c>
      <c r="D11" s="1729" t="s">
        <v>1871</v>
      </c>
      <c r="E11" s="1730" t="s">
        <v>1872</v>
      </c>
      <c r="F11" s="1730">
        <v>2</v>
      </c>
      <c r="G11" s="1731">
        <v>200</v>
      </c>
      <c r="H11" s="897">
        <f t="shared" si="0"/>
        <v>400</v>
      </c>
      <c r="I11" s="1733" t="s">
        <v>1873</v>
      </c>
      <c r="J11" s="1718"/>
      <c r="K11" s="4"/>
      <c r="L11" s="4"/>
      <c r="M11" s="4"/>
      <c r="N11" s="4"/>
      <c r="O11" s="4"/>
      <c r="P11" s="4"/>
      <c r="Q11" s="4"/>
      <c r="R11" s="4"/>
      <c r="S11" s="4"/>
      <c r="T11" s="4"/>
      <c r="U11" s="4"/>
      <c r="V11" s="4"/>
      <c r="W11" s="4"/>
      <c r="X11" s="4"/>
      <c r="Y11" s="4"/>
      <c r="Z11" s="4"/>
    </row>
    <row r="12" spans="1:26" ht="13.5" customHeight="1">
      <c r="A12" s="1728">
        <v>4</v>
      </c>
      <c r="B12" s="1734" t="s">
        <v>1876</v>
      </c>
      <c r="C12" s="1729" t="s">
        <v>1870</v>
      </c>
      <c r="D12" s="1729" t="s">
        <v>1877</v>
      </c>
      <c r="E12" s="1730" t="s">
        <v>1872</v>
      </c>
      <c r="F12" s="1730">
        <v>5</v>
      </c>
      <c r="G12" s="1731">
        <v>200</v>
      </c>
      <c r="H12" s="897">
        <f t="shared" si="0"/>
        <v>1000</v>
      </c>
      <c r="I12" s="1733" t="s">
        <v>1873</v>
      </c>
      <c r="J12" s="1718"/>
      <c r="K12" s="4"/>
      <c r="L12" s="4"/>
      <c r="M12" s="4"/>
      <c r="N12" s="4"/>
      <c r="O12" s="4"/>
      <c r="P12" s="4"/>
      <c r="Q12" s="4"/>
      <c r="R12" s="4"/>
      <c r="S12" s="4"/>
      <c r="T12" s="4"/>
      <c r="U12" s="4"/>
      <c r="V12" s="4"/>
      <c r="W12" s="4"/>
      <c r="X12" s="4"/>
      <c r="Y12" s="4"/>
      <c r="Z12" s="4"/>
    </row>
    <row r="13" spans="1:26" ht="13.5" customHeight="1">
      <c r="A13" s="1728">
        <v>5</v>
      </c>
      <c r="B13" s="1735" t="s">
        <v>1878</v>
      </c>
      <c r="C13" s="1735" t="s">
        <v>1879</v>
      </c>
      <c r="D13" s="1729" t="s">
        <v>1877</v>
      </c>
      <c r="E13" s="1730" t="s">
        <v>1872</v>
      </c>
      <c r="F13" s="1733">
        <v>1</v>
      </c>
      <c r="G13" s="1736">
        <v>180</v>
      </c>
      <c r="H13" s="897">
        <f t="shared" si="0"/>
        <v>180</v>
      </c>
      <c r="I13" s="1733" t="s">
        <v>1873</v>
      </c>
      <c r="J13" s="1718"/>
      <c r="K13" s="4"/>
      <c r="L13" s="4"/>
      <c r="M13" s="4"/>
      <c r="N13" s="4"/>
      <c r="O13" s="4"/>
      <c r="P13" s="4"/>
      <c r="Q13" s="4"/>
      <c r="R13" s="4"/>
      <c r="S13" s="4"/>
      <c r="T13" s="4"/>
      <c r="U13" s="4"/>
      <c r="V13" s="4"/>
      <c r="W13" s="4"/>
      <c r="X13" s="4"/>
      <c r="Y13" s="4"/>
      <c r="Z13" s="4"/>
    </row>
    <row r="14" spans="1:26" ht="13.5" customHeight="1">
      <c r="A14" s="1728">
        <v>6</v>
      </c>
      <c r="B14" s="1735" t="s">
        <v>1880</v>
      </c>
      <c r="C14" s="1735" t="s">
        <v>1881</v>
      </c>
      <c r="D14" s="1729" t="s">
        <v>1877</v>
      </c>
      <c r="E14" s="1730" t="s">
        <v>1872</v>
      </c>
      <c r="F14" s="1733">
        <v>10</v>
      </c>
      <c r="G14" s="1736">
        <v>70</v>
      </c>
      <c r="H14" s="897">
        <f t="shared" si="0"/>
        <v>700</v>
      </c>
      <c r="I14" s="1733" t="s">
        <v>1873</v>
      </c>
      <c r="J14" s="1718"/>
      <c r="K14" s="4"/>
      <c r="L14" s="4"/>
      <c r="M14" s="4"/>
      <c r="N14" s="4"/>
      <c r="O14" s="4"/>
      <c r="P14" s="4"/>
      <c r="Q14" s="4"/>
      <c r="R14" s="4"/>
      <c r="S14" s="4"/>
      <c r="T14" s="4"/>
      <c r="U14" s="4"/>
      <c r="V14" s="4"/>
      <c r="W14" s="4"/>
      <c r="X14" s="4"/>
      <c r="Y14" s="4"/>
      <c r="Z14" s="4"/>
    </row>
    <row r="15" spans="1:26" ht="13.5" customHeight="1">
      <c r="A15" s="1728">
        <v>7</v>
      </c>
      <c r="B15" s="1735" t="s">
        <v>1882</v>
      </c>
      <c r="C15" s="1735" t="s">
        <v>1881</v>
      </c>
      <c r="D15" s="1729" t="s">
        <v>1877</v>
      </c>
      <c r="E15" s="1730" t="s">
        <v>1872</v>
      </c>
      <c r="F15" s="1733">
        <v>10</v>
      </c>
      <c r="G15" s="1736">
        <v>60</v>
      </c>
      <c r="H15" s="897">
        <f t="shared" si="0"/>
        <v>600</v>
      </c>
      <c r="I15" s="1733" t="s">
        <v>1873</v>
      </c>
      <c r="J15" s="1718"/>
      <c r="K15" s="4"/>
      <c r="L15" s="4"/>
      <c r="M15" s="4"/>
      <c r="N15" s="4"/>
      <c r="O15" s="4"/>
      <c r="P15" s="4"/>
      <c r="Q15" s="4"/>
      <c r="R15" s="4"/>
      <c r="S15" s="4"/>
      <c r="T15" s="4"/>
      <c r="U15" s="4"/>
      <c r="V15" s="4"/>
      <c r="W15" s="4"/>
      <c r="X15" s="4"/>
      <c r="Y15" s="4"/>
      <c r="Z15" s="4"/>
    </row>
    <row r="16" spans="1:26" ht="13.5" customHeight="1">
      <c r="A16" s="1728">
        <v>8</v>
      </c>
      <c r="B16" s="1737" t="s">
        <v>1883</v>
      </c>
      <c r="C16" s="1737" t="s">
        <v>1884</v>
      </c>
      <c r="D16" s="1729" t="s">
        <v>1877</v>
      </c>
      <c r="E16" s="1733" t="s">
        <v>1885</v>
      </c>
      <c r="F16" s="1733">
        <v>10</v>
      </c>
      <c r="G16" s="1736">
        <v>100</v>
      </c>
      <c r="H16" s="897">
        <f t="shared" si="0"/>
        <v>1000</v>
      </c>
      <c r="I16" s="1733" t="s">
        <v>1873</v>
      </c>
      <c r="J16" s="1718"/>
      <c r="K16" s="4"/>
      <c r="L16" s="4"/>
      <c r="M16" s="4"/>
      <c r="N16" s="4"/>
      <c r="O16" s="4"/>
      <c r="P16" s="4"/>
      <c r="Q16" s="4"/>
      <c r="R16" s="4"/>
      <c r="S16" s="4"/>
      <c r="T16" s="4"/>
      <c r="U16" s="4"/>
      <c r="V16" s="4"/>
      <c r="W16" s="4"/>
      <c r="X16" s="4"/>
      <c r="Y16" s="4"/>
      <c r="Z16" s="4"/>
    </row>
    <row r="17" spans="1:26" ht="13.5" customHeight="1">
      <c r="A17" s="1728">
        <v>9</v>
      </c>
      <c r="B17" s="1738" t="s">
        <v>1886</v>
      </c>
      <c r="C17" s="1738" t="s">
        <v>1887</v>
      </c>
      <c r="D17" s="1738" t="s">
        <v>1888</v>
      </c>
      <c r="E17" s="1739" t="s">
        <v>1889</v>
      </c>
      <c r="F17" s="1739">
        <v>10</v>
      </c>
      <c r="G17" s="1731">
        <v>150</v>
      </c>
      <c r="H17" s="897">
        <v>1500</v>
      </c>
      <c r="I17" s="1739" t="s">
        <v>1890</v>
      </c>
      <c r="J17" s="1740"/>
      <c r="K17" s="4"/>
      <c r="L17" s="4"/>
      <c r="M17" s="4"/>
      <c r="N17" s="4"/>
      <c r="O17" s="4"/>
      <c r="P17" s="4"/>
      <c r="Q17" s="4"/>
      <c r="R17" s="4"/>
      <c r="S17" s="4"/>
      <c r="T17" s="4"/>
      <c r="U17" s="4"/>
      <c r="V17" s="4"/>
      <c r="W17" s="4"/>
      <c r="X17" s="4"/>
      <c r="Y17" s="4"/>
      <c r="Z17" s="4"/>
    </row>
    <row r="18" spans="1:26" ht="13.5" customHeight="1">
      <c r="A18" s="1728">
        <v>10</v>
      </c>
      <c r="B18" s="1738" t="s">
        <v>1891</v>
      </c>
      <c r="C18" s="1738" t="s">
        <v>1892</v>
      </c>
      <c r="D18" s="1738" t="s">
        <v>1888</v>
      </c>
      <c r="E18" s="1739" t="s">
        <v>1889</v>
      </c>
      <c r="F18" s="1739">
        <v>10</v>
      </c>
      <c r="G18" s="1731">
        <v>150</v>
      </c>
      <c r="H18" s="897">
        <v>1500</v>
      </c>
      <c r="I18" s="1739" t="s">
        <v>1890</v>
      </c>
      <c r="J18" s="1740"/>
      <c r="K18" s="4"/>
      <c r="L18" s="4"/>
      <c r="M18" s="4"/>
      <c r="N18" s="4"/>
      <c r="O18" s="4"/>
      <c r="P18" s="4"/>
      <c r="Q18" s="4"/>
      <c r="R18" s="4"/>
      <c r="S18" s="4"/>
      <c r="T18" s="4"/>
      <c r="U18" s="4"/>
      <c r="V18" s="4"/>
      <c r="W18" s="4"/>
      <c r="X18" s="4"/>
      <c r="Y18" s="4"/>
      <c r="Z18" s="4"/>
    </row>
    <row r="19" spans="1:26" ht="13.5" customHeight="1">
      <c r="A19" s="1728">
        <v>11</v>
      </c>
      <c r="B19" s="1738" t="s">
        <v>1893</v>
      </c>
      <c r="C19" s="1738" t="s">
        <v>1894</v>
      </c>
      <c r="D19" s="1738" t="s">
        <v>1895</v>
      </c>
      <c r="E19" s="1739" t="s">
        <v>1889</v>
      </c>
      <c r="F19" s="1739">
        <v>10</v>
      </c>
      <c r="G19" s="1731">
        <v>150</v>
      </c>
      <c r="H19" s="897">
        <v>1500</v>
      </c>
      <c r="I19" s="1739" t="s">
        <v>1890</v>
      </c>
      <c r="J19" s="1740"/>
      <c r="K19" s="4"/>
      <c r="L19" s="4"/>
      <c r="M19" s="4"/>
      <c r="N19" s="4"/>
      <c r="O19" s="4"/>
      <c r="P19" s="4"/>
      <c r="Q19" s="4"/>
      <c r="R19" s="4"/>
      <c r="S19" s="4"/>
      <c r="T19" s="4"/>
      <c r="U19" s="4"/>
      <c r="V19" s="4"/>
      <c r="W19" s="4"/>
      <c r="X19" s="4"/>
      <c r="Y19" s="4"/>
      <c r="Z19" s="4"/>
    </row>
    <row r="20" spans="1:26" ht="13.5" customHeight="1">
      <c r="A20" s="1728">
        <v>12</v>
      </c>
      <c r="B20" s="1729" t="s">
        <v>1896</v>
      </c>
      <c r="C20" s="1738" t="s">
        <v>1894</v>
      </c>
      <c r="D20" s="1738" t="s">
        <v>1897</v>
      </c>
      <c r="E20" s="1739" t="s">
        <v>1889</v>
      </c>
      <c r="F20" s="1739">
        <v>10</v>
      </c>
      <c r="G20" s="1731">
        <v>150</v>
      </c>
      <c r="H20" s="897">
        <v>1500</v>
      </c>
      <c r="I20" s="1739" t="s">
        <v>1890</v>
      </c>
      <c r="J20" s="1740"/>
      <c r="K20" s="4"/>
      <c r="L20" s="4"/>
      <c r="M20" s="4"/>
      <c r="N20" s="4"/>
      <c r="O20" s="4"/>
      <c r="P20" s="4"/>
      <c r="Q20" s="4"/>
      <c r="R20" s="4"/>
      <c r="S20" s="4"/>
      <c r="T20" s="4"/>
      <c r="U20" s="4"/>
      <c r="V20" s="4"/>
      <c r="W20" s="4"/>
      <c r="X20" s="4"/>
      <c r="Y20" s="4"/>
      <c r="Z20" s="4"/>
    </row>
    <row r="21" spans="1:26" ht="13.5" customHeight="1">
      <c r="A21" s="1728">
        <v>13</v>
      </c>
      <c r="B21" s="1729" t="s">
        <v>1898</v>
      </c>
      <c r="C21" s="1729" t="s">
        <v>1899</v>
      </c>
      <c r="D21" s="1738" t="s">
        <v>1877</v>
      </c>
      <c r="E21" s="1739" t="s">
        <v>1900</v>
      </c>
      <c r="F21" s="1741">
        <v>20</v>
      </c>
      <c r="G21" s="1742">
        <v>80</v>
      </c>
      <c r="H21" s="897">
        <f t="shared" ref="H21:H61" si="1">F21*G21</f>
        <v>1600</v>
      </c>
      <c r="I21" s="1739" t="s">
        <v>1901</v>
      </c>
      <c r="J21" s="1740"/>
      <c r="K21" s="4"/>
      <c r="L21" s="4"/>
      <c r="M21" s="4"/>
      <c r="N21" s="4"/>
      <c r="O21" s="4"/>
      <c r="P21" s="4"/>
      <c r="Q21" s="4"/>
      <c r="R21" s="4"/>
      <c r="S21" s="4"/>
      <c r="T21" s="4"/>
      <c r="U21" s="4"/>
      <c r="V21" s="4"/>
      <c r="W21" s="4"/>
      <c r="X21" s="4"/>
      <c r="Y21" s="4"/>
      <c r="Z21" s="4"/>
    </row>
    <row r="22" spans="1:26" ht="13.5" customHeight="1">
      <c r="A22" s="1728">
        <v>14</v>
      </c>
      <c r="B22" s="1729" t="s">
        <v>1902</v>
      </c>
      <c r="C22" s="1729" t="s">
        <v>1899</v>
      </c>
      <c r="D22" s="1738" t="s">
        <v>1877</v>
      </c>
      <c r="E22" s="1739" t="s">
        <v>1889</v>
      </c>
      <c r="F22" s="1741">
        <v>20</v>
      </c>
      <c r="G22" s="1742">
        <v>70</v>
      </c>
      <c r="H22" s="897">
        <f t="shared" si="1"/>
        <v>1400</v>
      </c>
      <c r="I22" s="1739" t="s">
        <v>1901</v>
      </c>
      <c r="J22" s="1743"/>
      <c r="K22" s="4"/>
      <c r="L22" s="4"/>
      <c r="M22" s="4"/>
      <c r="N22" s="4"/>
      <c r="O22" s="4"/>
      <c r="P22" s="4"/>
      <c r="Q22" s="4"/>
      <c r="R22" s="4"/>
      <c r="S22" s="4"/>
      <c r="T22" s="4"/>
      <c r="U22" s="4"/>
      <c r="V22" s="4"/>
      <c r="W22" s="4"/>
      <c r="X22" s="4"/>
      <c r="Y22" s="4"/>
      <c r="Z22" s="4"/>
    </row>
    <row r="23" spans="1:26" ht="13.5" customHeight="1">
      <c r="A23" s="1728">
        <v>15</v>
      </c>
      <c r="B23" s="1729" t="s">
        <v>1903</v>
      </c>
      <c r="C23" s="1738" t="s">
        <v>1899</v>
      </c>
      <c r="D23" s="1738" t="s">
        <v>1877</v>
      </c>
      <c r="E23" s="1739" t="s">
        <v>1889</v>
      </c>
      <c r="F23" s="1741">
        <v>20</v>
      </c>
      <c r="G23" s="1742">
        <v>100</v>
      </c>
      <c r="H23" s="897">
        <f t="shared" si="1"/>
        <v>2000</v>
      </c>
      <c r="I23" s="1739" t="s">
        <v>1901</v>
      </c>
      <c r="J23" s="1718"/>
      <c r="K23" s="4"/>
      <c r="L23" s="4"/>
      <c r="M23" s="4"/>
      <c r="N23" s="4"/>
      <c r="O23" s="4"/>
      <c r="P23" s="4"/>
      <c r="Q23" s="4"/>
      <c r="R23" s="4"/>
      <c r="S23" s="4"/>
      <c r="T23" s="4"/>
      <c r="U23" s="4"/>
      <c r="V23" s="4"/>
      <c r="W23" s="4"/>
      <c r="X23" s="4"/>
      <c r="Y23" s="4"/>
      <c r="Z23" s="4"/>
    </row>
    <row r="24" spans="1:26" ht="13.5" customHeight="1">
      <c r="A24" s="1728">
        <v>16</v>
      </c>
      <c r="B24" s="1729" t="s">
        <v>1904</v>
      </c>
      <c r="C24" s="1729" t="s">
        <v>1905</v>
      </c>
      <c r="D24" s="1738" t="s">
        <v>1877</v>
      </c>
      <c r="E24" s="1739" t="s">
        <v>1889</v>
      </c>
      <c r="F24" s="1741">
        <v>10</v>
      </c>
      <c r="G24" s="1742">
        <v>70</v>
      </c>
      <c r="H24" s="897">
        <f t="shared" si="1"/>
        <v>700</v>
      </c>
      <c r="I24" s="1739" t="s">
        <v>1906</v>
      </c>
      <c r="J24" s="1718"/>
      <c r="K24" s="4"/>
      <c r="L24" s="4"/>
      <c r="M24" s="4"/>
      <c r="N24" s="4"/>
      <c r="O24" s="4"/>
      <c r="P24" s="4"/>
      <c r="Q24" s="4"/>
      <c r="R24" s="4"/>
      <c r="S24" s="4"/>
      <c r="T24" s="4"/>
      <c r="U24" s="4"/>
      <c r="V24" s="4"/>
      <c r="W24" s="4"/>
      <c r="X24" s="4"/>
      <c r="Y24" s="4"/>
      <c r="Z24" s="4"/>
    </row>
    <row r="25" spans="1:26" ht="13.5" customHeight="1">
      <c r="A25" s="1728">
        <v>17</v>
      </c>
      <c r="B25" s="1729" t="s">
        <v>1907</v>
      </c>
      <c r="C25" s="1729" t="s">
        <v>1905</v>
      </c>
      <c r="D25" s="1738" t="s">
        <v>1877</v>
      </c>
      <c r="E25" s="1739" t="s">
        <v>1889</v>
      </c>
      <c r="F25" s="1741">
        <v>10</v>
      </c>
      <c r="G25" s="1742">
        <v>80</v>
      </c>
      <c r="H25" s="897">
        <f t="shared" si="1"/>
        <v>800</v>
      </c>
      <c r="I25" s="1739" t="s">
        <v>1906</v>
      </c>
      <c r="J25" s="1718"/>
      <c r="K25" s="4"/>
      <c r="L25" s="4"/>
      <c r="M25" s="4"/>
      <c r="N25" s="4"/>
      <c r="O25" s="4"/>
      <c r="P25" s="4"/>
      <c r="Q25" s="4"/>
      <c r="R25" s="4"/>
      <c r="S25" s="4"/>
      <c r="T25" s="4"/>
      <c r="U25" s="4"/>
      <c r="V25" s="4"/>
      <c r="W25" s="4"/>
      <c r="X25" s="4"/>
      <c r="Y25" s="4"/>
      <c r="Z25" s="4"/>
    </row>
    <row r="26" spans="1:26" ht="13.5" customHeight="1">
      <c r="A26" s="1728">
        <v>18</v>
      </c>
      <c r="B26" s="1729" t="s">
        <v>1908</v>
      </c>
      <c r="C26" s="1738" t="s">
        <v>1909</v>
      </c>
      <c r="D26" s="1738" t="s">
        <v>1877</v>
      </c>
      <c r="E26" s="1739" t="s">
        <v>1889</v>
      </c>
      <c r="F26" s="1741">
        <v>20</v>
      </c>
      <c r="G26" s="1742">
        <v>80</v>
      </c>
      <c r="H26" s="897">
        <f t="shared" si="1"/>
        <v>1600</v>
      </c>
      <c r="I26" s="1739" t="s">
        <v>1910</v>
      </c>
      <c r="J26" s="1718"/>
      <c r="K26" s="4"/>
      <c r="L26" s="4"/>
      <c r="M26" s="4"/>
      <c r="N26" s="4"/>
      <c r="O26" s="4"/>
      <c r="P26" s="4"/>
      <c r="Q26" s="4"/>
      <c r="R26" s="4"/>
      <c r="S26" s="4"/>
      <c r="T26" s="4"/>
      <c r="U26" s="4"/>
      <c r="V26" s="4"/>
      <c r="W26" s="4"/>
      <c r="X26" s="4"/>
      <c r="Y26" s="4"/>
      <c r="Z26" s="4"/>
    </row>
    <row r="27" spans="1:26" ht="13.5" customHeight="1">
      <c r="A27" s="1728">
        <v>19</v>
      </c>
      <c r="B27" s="1729" t="s">
        <v>1911</v>
      </c>
      <c r="C27" s="1738" t="s">
        <v>1909</v>
      </c>
      <c r="D27" s="1738" t="s">
        <v>1877</v>
      </c>
      <c r="E27" s="1739" t="s">
        <v>1889</v>
      </c>
      <c r="F27" s="1741">
        <v>20</v>
      </c>
      <c r="G27" s="1742">
        <v>80</v>
      </c>
      <c r="H27" s="897">
        <f t="shared" si="1"/>
        <v>1600</v>
      </c>
      <c r="I27" s="1739" t="s">
        <v>1912</v>
      </c>
      <c r="J27" s="1718"/>
      <c r="K27" s="4"/>
      <c r="L27" s="4"/>
      <c r="M27" s="4"/>
      <c r="N27" s="4"/>
      <c r="O27" s="4"/>
      <c r="P27" s="4"/>
      <c r="Q27" s="4"/>
      <c r="R27" s="4"/>
      <c r="S27" s="4"/>
      <c r="T27" s="4"/>
      <c r="U27" s="4"/>
      <c r="V27" s="4"/>
      <c r="W27" s="4"/>
      <c r="X27" s="4"/>
      <c r="Y27" s="4"/>
      <c r="Z27" s="4"/>
    </row>
    <row r="28" spans="1:26" ht="13.5" customHeight="1">
      <c r="A28" s="1728">
        <v>20</v>
      </c>
      <c r="B28" s="1729" t="s">
        <v>1913</v>
      </c>
      <c r="C28" s="1738" t="s">
        <v>1914</v>
      </c>
      <c r="D28" s="1738" t="s">
        <v>1877</v>
      </c>
      <c r="E28" s="1739" t="s">
        <v>1889</v>
      </c>
      <c r="F28" s="1741">
        <v>20</v>
      </c>
      <c r="G28" s="1742">
        <v>90</v>
      </c>
      <c r="H28" s="897">
        <f t="shared" si="1"/>
        <v>1800</v>
      </c>
      <c r="I28" s="1739" t="s">
        <v>1915</v>
      </c>
      <c r="J28" s="1718"/>
      <c r="K28" s="4"/>
      <c r="L28" s="4"/>
      <c r="M28" s="4"/>
      <c r="N28" s="4"/>
      <c r="O28" s="4"/>
      <c r="P28" s="4"/>
      <c r="Q28" s="4"/>
      <c r="R28" s="4"/>
      <c r="S28" s="4"/>
      <c r="T28" s="4"/>
      <c r="U28" s="4"/>
      <c r="V28" s="4"/>
      <c r="W28" s="4"/>
      <c r="X28" s="4"/>
      <c r="Y28" s="4"/>
      <c r="Z28" s="4"/>
    </row>
    <row r="29" spans="1:26" ht="13.5" customHeight="1">
      <c r="A29" s="1728">
        <v>21</v>
      </c>
      <c r="B29" s="1729" t="s">
        <v>1916</v>
      </c>
      <c r="C29" s="1729" t="s">
        <v>1917</v>
      </c>
      <c r="D29" s="1738" t="s">
        <v>1877</v>
      </c>
      <c r="E29" s="1739" t="s">
        <v>1889</v>
      </c>
      <c r="F29" s="1741">
        <v>10</v>
      </c>
      <c r="G29" s="1742">
        <v>200</v>
      </c>
      <c r="H29" s="897">
        <f t="shared" si="1"/>
        <v>2000</v>
      </c>
      <c r="I29" s="1739" t="s">
        <v>1918</v>
      </c>
      <c r="J29" s="1718"/>
      <c r="K29" s="4"/>
      <c r="L29" s="4"/>
      <c r="M29" s="4"/>
      <c r="N29" s="4"/>
      <c r="O29" s="4"/>
      <c r="P29" s="4"/>
      <c r="Q29" s="4"/>
      <c r="R29" s="4"/>
      <c r="S29" s="4"/>
      <c r="T29" s="4"/>
      <c r="U29" s="4"/>
      <c r="V29" s="4"/>
      <c r="W29" s="4"/>
      <c r="X29" s="4"/>
      <c r="Y29" s="4"/>
      <c r="Z29" s="4"/>
    </row>
    <row r="30" spans="1:26" ht="13.5" customHeight="1">
      <c r="A30" s="1728">
        <v>22</v>
      </c>
      <c r="B30" s="1729" t="s">
        <v>1919</v>
      </c>
      <c r="C30" s="1729" t="s">
        <v>1917</v>
      </c>
      <c r="D30" s="1738" t="s">
        <v>1877</v>
      </c>
      <c r="E30" s="1739" t="s">
        <v>1889</v>
      </c>
      <c r="F30" s="1741">
        <v>10</v>
      </c>
      <c r="G30" s="1742">
        <v>200</v>
      </c>
      <c r="H30" s="897">
        <f t="shared" si="1"/>
        <v>2000</v>
      </c>
      <c r="I30" s="1739" t="s">
        <v>1918</v>
      </c>
      <c r="J30" s="1718"/>
      <c r="K30" s="4"/>
      <c r="L30" s="4"/>
      <c r="M30" s="4"/>
      <c r="N30" s="4"/>
      <c r="O30" s="4"/>
      <c r="P30" s="4"/>
      <c r="Q30" s="4"/>
      <c r="R30" s="4"/>
      <c r="S30" s="4"/>
      <c r="T30" s="4"/>
      <c r="U30" s="4"/>
      <c r="V30" s="4"/>
      <c r="W30" s="4"/>
      <c r="X30" s="4"/>
      <c r="Y30" s="4"/>
      <c r="Z30" s="4"/>
    </row>
    <row r="31" spans="1:26" ht="13.5" customHeight="1">
      <c r="A31" s="1728">
        <v>23</v>
      </c>
      <c r="B31" s="1729" t="s">
        <v>1920</v>
      </c>
      <c r="C31" s="1729" t="s">
        <v>1921</v>
      </c>
      <c r="D31" s="1738" t="s">
        <v>1877</v>
      </c>
      <c r="E31" s="1739" t="s">
        <v>1889</v>
      </c>
      <c r="F31" s="1741">
        <v>10</v>
      </c>
      <c r="G31" s="1742">
        <v>70</v>
      </c>
      <c r="H31" s="897">
        <f t="shared" si="1"/>
        <v>700</v>
      </c>
      <c r="I31" s="1739" t="s">
        <v>1922</v>
      </c>
      <c r="J31" s="1718"/>
      <c r="K31" s="4"/>
      <c r="L31" s="4"/>
      <c r="M31" s="4"/>
      <c r="N31" s="4"/>
      <c r="O31" s="4"/>
      <c r="P31" s="4"/>
      <c r="Q31" s="4"/>
      <c r="R31" s="4"/>
      <c r="S31" s="4"/>
      <c r="T31" s="4"/>
      <c r="U31" s="4"/>
      <c r="V31" s="4"/>
      <c r="W31" s="4"/>
      <c r="X31" s="4"/>
      <c r="Y31" s="4"/>
      <c r="Z31" s="4"/>
    </row>
    <row r="32" spans="1:26" ht="13.5" customHeight="1">
      <c r="A32" s="1728">
        <v>24</v>
      </c>
      <c r="B32" s="1729" t="s">
        <v>1923</v>
      </c>
      <c r="C32" s="1729" t="s">
        <v>1924</v>
      </c>
      <c r="D32" s="1738" t="s">
        <v>1877</v>
      </c>
      <c r="E32" s="1739" t="s">
        <v>1889</v>
      </c>
      <c r="F32" s="1741">
        <v>10</v>
      </c>
      <c r="G32" s="1742">
        <v>80</v>
      </c>
      <c r="H32" s="897">
        <f t="shared" si="1"/>
        <v>800</v>
      </c>
      <c r="I32" s="1739" t="s">
        <v>1922</v>
      </c>
      <c r="J32" s="1718"/>
      <c r="K32" s="4"/>
      <c r="L32" s="4"/>
      <c r="M32" s="4"/>
      <c r="N32" s="4"/>
      <c r="O32" s="4"/>
      <c r="P32" s="4"/>
      <c r="Q32" s="4"/>
      <c r="R32" s="4"/>
      <c r="S32" s="4"/>
      <c r="T32" s="4"/>
      <c r="U32" s="4"/>
      <c r="V32" s="4"/>
      <c r="W32" s="4"/>
      <c r="X32" s="4"/>
      <c r="Y32" s="4"/>
      <c r="Z32" s="4"/>
    </row>
    <row r="33" spans="1:26" ht="13.5" customHeight="1">
      <c r="A33" s="1728">
        <v>25</v>
      </c>
      <c r="B33" s="1738" t="s">
        <v>1925</v>
      </c>
      <c r="C33" s="1729" t="s">
        <v>1924</v>
      </c>
      <c r="D33" s="1738" t="s">
        <v>1877</v>
      </c>
      <c r="E33" s="1739" t="s">
        <v>1889</v>
      </c>
      <c r="F33" s="1741">
        <v>10</v>
      </c>
      <c r="G33" s="1742">
        <v>70</v>
      </c>
      <c r="H33" s="897">
        <f t="shared" si="1"/>
        <v>700</v>
      </c>
      <c r="I33" s="1739" t="s">
        <v>1926</v>
      </c>
      <c r="J33" s="1718"/>
      <c r="K33" s="4"/>
      <c r="L33" s="4"/>
      <c r="M33" s="4"/>
      <c r="N33" s="4"/>
      <c r="O33" s="4"/>
      <c r="P33" s="4"/>
      <c r="Q33" s="4"/>
      <c r="R33" s="4"/>
      <c r="S33" s="4"/>
      <c r="T33" s="4"/>
      <c r="U33" s="4"/>
      <c r="V33" s="4"/>
      <c r="W33" s="4"/>
      <c r="X33" s="4"/>
      <c r="Y33" s="4"/>
      <c r="Z33" s="4"/>
    </row>
    <row r="34" spans="1:26" ht="13.5" customHeight="1">
      <c r="A34" s="1728">
        <v>26</v>
      </c>
      <c r="B34" s="1729" t="s">
        <v>1927</v>
      </c>
      <c r="C34" s="1738" t="s">
        <v>1928</v>
      </c>
      <c r="D34" s="1738" t="s">
        <v>1877</v>
      </c>
      <c r="E34" s="1739" t="s">
        <v>1900</v>
      </c>
      <c r="F34" s="1741">
        <v>20</v>
      </c>
      <c r="G34" s="1742">
        <v>80</v>
      </c>
      <c r="H34" s="897">
        <f t="shared" si="1"/>
        <v>1600</v>
      </c>
      <c r="I34" s="1739" t="s">
        <v>1929</v>
      </c>
      <c r="J34" s="1718"/>
      <c r="K34" s="4"/>
      <c r="L34" s="4"/>
      <c r="M34" s="4"/>
      <c r="N34" s="4"/>
      <c r="O34" s="4"/>
      <c r="P34" s="4"/>
      <c r="Q34" s="4"/>
      <c r="R34" s="4"/>
      <c r="S34" s="4"/>
      <c r="T34" s="4"/>
      <c r="U34" s="4"/>
      <c r="V34" s="4"/>
      <c r="W34" s="4"/>
      <c r="X34" s="4"/>
      <c r="Y34" s="4"/>
      <c r="Z34" s="4"/>
    </row>
    <row r="35" spans="1:26" ht="13.5" customHeight="1">
      <c r="A35" s="1728">
        <v>27</v>
      </c>
      <c r="B35" s="1729" t="s">
        <v>1930</v>
      </c>
      <c r="C35" s="1738" t="s">
        <v>1928</v>
      </c>
      <c r="D35" s="1738" t="s">
        <v>1877</v>
      </c>
      <c r="E35" s="1739" t="s">
        <v>1900</v>
      </c>
      <c r="F35" s="1741">
        <v>20</v>
      </c>
      <c r="G35" s="1742">
        <v>200</v>
      </c>
      <c r="H35" s="897">
        <f t="shared" si="1"/>
        <v>4000</v>
      </c>
      <c r="I35" s="1739" t="s">
        <v>1929</v>
      </c>
      <c r="J35" s="1718"/>
      <c r="K35" s="4"/>
      <c r="L35" s="4"/>
      <c r="M35" s="4"/>
      <c r="N35" s="4"/>
      <c r="O35" s="4"/>
      <c r="P35" s="4"/>
      <c r="Q35" s="4"/>
      <c r="R35" s="4"/>
      <c r="S35" s="4"/>
      <c r="T35" s="4"/>
      <c r="U35" s="4"/>
      <c r="V35" s="4"/>
      <c r="W35" s="4"/>
      <c r="X35" s="4"/>
      <c r="Y35" s="4"/>
      <c r="Z35" s="4"/>
    </row>
    <row r="36" spans="1:26" ht="13.5" customHeight="1">
      <c r="A36" s="1728">
        <v>28</v>
      </c>
      <c r="B36" s="1729" t="s">
        <v>1931</v>
      </c>
      <c r="C36" s="1738" t="s">
        <v>1932</v>
      </c>
      <c r="D36" s="1738" t="s">
        <v>1877</v>
      </c>
      <c r="E36" s="1739" t="s">
        <v>1889</v>
      </c>
      <c r="F36" s="1741">
        <v>15</v>
      </c>
      <c r="G36" s="1742">
        <v>80</v>
      </c>
      <c r="H36" s="897">
        <f t="shared" si="1"/>
        <v>1200</v>
      </c>
      <c r="I36" s="1739" t="s">
        <v>1933</v>
      </c>
      <c r="J36" s="1718"/>
      <c r="K36" s="4"/>
      <c r="L36" s="4"/>
      <c r="M36" s="4"/>
      <c r="N36" s="4"/>
      <c r="O36" s="4"/>
      <c r="P36" s="4"/>
      <c r="Q36" s="4"/>
      <c r="R36" s="4"/>
      <c r="S36" s="4"/>
      <c r="T36" s="4"/>
      <c r="U36" s="4"/>
      <c r="V36" s="4"/>
      <c r="W36" s="4"/>
      <c r="X36" s="4"/>
      <c r="Y36" s="4"/>
      <c r="Z36" s="4"/>
    </row>
    <row r="37" spans="1:26" ht="13.5" customHeight="1">
      <c r="A37" s="1728">
        <v>29</v>
      </c>
      <c r="B37" s="1729" t="s">
        <v>1934</v>
      </c>
      <c r="C37" s="1738" t="s">
        <v>1932</v>
      </c>
      <c r="D37" s="1738" t="s">
        <v>1877</v>
      </c>
      <c r="E37" s="1739" t="s">
        <v>1900</v>
      </c>
      <c r="F37" s="1741">
        <v>15</v>
      </c>
      <c r="G37" s="1742">
        <v>200</v>
      </c>
      <c r="H37" s="897">
        <f t="shared" si="1"/>
        <v>3000</v>
      </c>
      <c r="I37" s="1739" t="s">
        <v>1933</v>
      </c>
      <c r="J37" s="1718"/>
      <c r="K37" s="4"/>
      <c r="L37" s="4"/>
      <c r="M37" s="4"/>
      <c r="N37" s="4"/>
      <c r="O37" s="4"/>
      <c r="P37" s="4"/>
      <c r="Q37" s="4"/>
      <c r="R37" s="4"/>
      <c r="S37" s="4"/>
      <c r="T37" s="4"/>
      <c r="U37" s="4"/>
      <c r="V37" s="4"/>
      <c r="W37" s="4"/>
      <c r="X37" s="4"/>
      <c r="Y37" s="4"/>
      <c r="Z37" s="4"/>
    </row>
    <row r="38" spans="1:26" ht="13.5" customHeight="1">
      <c r="A38" s="1728">
        <v>30</v>
      </c>
      <c r="B38" s="1729" t="s">
        <v>1935</v>
      </c>
      <c r="C38" s="1738" t="s">
        <v>1932</v>
      </c>
      <c r="D38" s="1738" t="s">
        <v>1877</v>
      </c>
      <c r="E38" s="1739" t="s">
        <v>1900</v>
      </c>
      <c r="F38" s="1741">
        <v>15</v>
      </c>
      <c r="G38" s="1742">
        <v>90</v>
      </c>
      <c r="H38" s="897">
        <f t="shared" si="1"/>
        <v>1350</v>
      </c>
      <c r="I38" s="1739" t="s">
        <v>1933</v>
      </c>
      <c r="J38" s="1718"/>
      <c r="K38" s="4"/>
      <c r="L38" s="4"/>
      <c r="M38" s="4"/>
      <c r="N38" s="4"/>
      <c r="O38" s="4"/>
      <c r="P38" s="4"/>
      <c r="Q38" s="4"/>
      <c r="R38" s="4"/>
      <c r="S38" s="4"/>
      <c r="T38" s="4"/>
      <c r="U38" s="4"/>
      <c r="V38" s="4"/>
      <c r="W38" s="4"/>
      <c r="X38" s="4"/>
      <c r="Y38" s="4"/>
      <c r="Z38" s="4"/>
    </row>
    <row r="39" spans="1:26" ht="13.5" customHeight="1">
      <c r="A39" s="1728">
        <v>31</v>
      </c>
      <c r="B39" s="1729" t="s">
        <v>1936</v>
      </c>
      <c r="C39" s="1738" t="s">
        <v>1932</v>
      </c>
      <c r="D39" s="1738" t="s">
        <v>1877</v>
      </c>
      <c r="E39" s="1739" t="s">
        <v>1900</v>
      </c>
      <c r="F39" s="1741">
        <v>15</v>
      </c>
      <c r="G39" s="1742">
        <v>200</v>
      </c>
      <c r="H39" s="897">
        <f t="shared" si="1"/>
        <v>3000</v>
      </c>
      <c r="I39" s="1739" t="s">
        <v>1933</v>
      </c>
      <c r="J39" s="1718"/>
      <c r="K39" s="4"/>
      <c r="L39" s="4"/>
      <c r="M39" s="4"/>
      <c r="N39" s="4"/>
      <c r="O39" s="4"/>
      <c r="P39" s="4"/>
      <c r="Q39" s="4"/>
      <c r="R39" s="4"/>
      <c r="S39" s="4"/>
      <c r="T39" s="4"/>
      <c r="U39" s="4"/>
      <c r="V39" s="4"/>
      <c r="W39" s="4"/>
      <c r="X39" s="4"/>
      <c r="Y39" s="4"/>
      <c r="Z39" s="4"/>
    </row>
    <row r="40" spans="1:26" ht="13.5" customHeight="1">
      <c r="A40" s="1728">
        <v>32</v>
      </c>
      <c r="B40" s="1729" t="s">
        <v>1937</v>
      </c>
      <c r="C40" s="1738" t="s">
        <v>1928</v>
      </c>
      <c r="D40" s="1738" t="s">
        <v>1877</v>
      </c>
      <c r="E40" s="1739" t="s">
        <v>1900</v>
      </c>
      <c r="F40" s="1741">
        <v>20</v>
      </c>
      <c r="G40" s="1742">
        <v>75</v>
      </c>
      <c r="H40" s="897">
        <f t="shared" si="1"/>
        <v>1500</v>
      </c>
      <c r="I40" s="1739" t="s">
        <v>736</v>
      </c>
      <c r="J40" s="1718"/>
      <c r="K40" s="4"/>
      <c r="L40" s="4"/>
      <c r="M40" s="4"/>
      <c r="N40" s="4"/>
      <c r="O40" s="4"/>
      <c r="P40" s="4"/>
      <c r="Q40" s="4"/>
      <c r="R40" s="4"/>
      <c r="S40" s="4"/>
      <c r="T40" s="4"/>
      <c r="U40" s="4"/>
      <c r="V40" s="4"/>
      <c r="W40" s="4"/>
      <c r="X40" s="4"/>
      <c r="Y40" s="4"/>
      <c r="Z40" s="4"/>
    </row>
    <row r="41" spans="1:26" ht="13.5" customHeight="1">
      <c r="A41" s="1728">
        <v>33</v>
      </c>
      <c r="B41" s="1729" t="s">
        <v>1938</v>
      </c>
      <c r="C41" s="1738" t="s">
        <v>1928</v>
      </c>
      <c r="D41" s="1738" t="s">
        <v>1877</v>
      </c>
      <c r="E41" s="1739" t="s">
        <v>1900</v>
      </c>
      <c r="F41" s="1741">
        <v>20</v>
      </c>
      <c r="G41" s="1742">
        <v>80</v>
      </c>
      <c r="H41" s="897">
        <f t="shared" si="1"/>
        <v>1600</v>
      </c>
      <c r="I41" s="1739" t="s">
        <v>1929</v>
      </c>
      <c r="J41" s="1718"/>
      <c r="K41" s="4"/>
      <c r="L41" s="4"/>
      <c r="M41" s="4"/>
      <c r="N41" s="4"/>
      <c r="O41" s="4"/>
      <c r="P41" s="4"/>
      <c r="Q41" s="4"/>
      <c r="R41" s="4"/>
      <c r="S41" s="4"/>
      <c r="T41" s="4"/>
      <c r="U41" s="4"/>
      <c r="V41" s="4"/>
      <c r="W41" s="4"/>
      <c r="X41" s="4"/>
      <c r="Y41" s="4"/>
      <c r="Z41" s="4"/>
    </row>
    <row r="42" spans="1:26" ht="13.5" customHeight="1">
      <c r="A42" s="1728">
        <v>34</v>
      </c>
      <c r="B42" s="1729" t="s">
        <v>1939</v>
      </c>
      <c r="C42" s="1738" t="s">
        <v>1928</v>
      </c>
      <c r="D42" s="1738" t="s">
        <v>1877</v>
      </c>
      <c r="E42" s="1739" t="s">
        <v>1900</v>
      </c>
      <c r="F42" s="1741">
        <v>20</v>
      </c>
      <c r="G42" s="1742">
        <v>85</v>
      </c>
      <c r="H42" s="897">
        <f t="shared" si="1"/>
        <v>1700</v>
      </c>
      <c r="I42" s="1739" t="s">
        <v>736</v>
      </c>
      <c r="J42" s="1718"/>
      <c r="K42" s="4"/>
      <c r="L42" s="4"/>
      <c r="M42" s="4"/>
      <c r="N42" s="4"/>
      <c r="O42" s="4"/>
      <c r="P42" s="4"/>
      <c r="Q42" s="4"/>
      <c r="R42" s="4"/>
      <c r="S42" s="4"/>
      <c r="T42" s="4"/>
      <c r="U42" s="4"/>
      <c r="V42" s="4"/>
      <c r="W42" s="4"/>
      <c r="X42" s="4"/>
      <c r="Y42" s="4"/>
      <c r="Z42" s="4"/>
    </row>
    <row r="43" spans="1:26" ht="13.5" customHeight="1">
      <c r="A43" s="1728">
        <v>35</v>
      </c>
      <c r="B43" s="1458" t="s">
        <v>1940</v>
      </c>
      <c r="C43" s="1738" t="s">
        <v>1928</v>
      </c>
      <c r="D43" s="1738" t="s">
        <v>1877</v>
      </c>
      <c r="E43" s="1739" t="s">
        <v>1900</v>
      </c>
      <c r="F43" s="1741">
        <v>20</v>
      </c>
      <c r="G43" s="1742">
        <v>90</v>
      </c>
      <c r="H43" s="897">
        <f t="shared" si="1"/>
        <v>1800</v>
      </c>
      <c r="I43" s="1739" t="s">
        <v>736</v>
      </c>
      <c r="J43" s="1718"/>
      <c r="K43" s="4"/>
      <c r="L43" s="4"/>
      <c r="M43" s="4"/>
      <c r="N43" s="4"/>
      <c r="O43" s="4"/>
      <c r="P43" s="4"/>
      <c r="Q43" s="4"/>
      <c r="R43" s="4"/>
      <c r="S43" s="4"/>
      <c r="T43" s="4"/>
      <c r="U43" s="4"/>
      <c r="V43" s="4"/>
      <c r="W43" s="4"/>
      <c r="X43" s="4"/>
      <c r="Y43" s="4"/>
      <c r="Z43" s="4"/>
    </row>
    <row r="44" spans="1:26" ht="13.5" customHeight="1">
      <c r="A44" s="1728">
        <v>36</v>
      </c>
      <c r="B44" s="1729" t="s">
        <v>1941</v>
      </c>
      <c r="C44" s="1738" t="s">
        <v>1928</v>
      </c>
      <c r="D44" s="1738" t="s">
        <v>1877</v>
      </c>
      <c r="E44" s="1739" t="s">
        <v>1900</v>
      </c>
      <c r="F44" s="1741">
        <v>20</v>
      </c>
      <c r="G44" s="1742">
        <v>90</v>
      </c>
      <c r="H44" s="897">
        <f t="shared" si="1"/>
        <v>1800</v>
      </c>
      <c r="I44" s="1739" t="s">
        <v>736</v>
      </c>
      <c r="J44" s="1718"/>
      <c r="K44" s="4"/>
      <c r="L44" s="4"/>
      <c r="M44" s="4"/>
      <c r="N44" s="4"/>
      <c r="O44" s="4"/>
      <c r="P44" s="4"/>
      <c r="Q44" s="4"/>
      <c r="R44" s="4"/>
      <c r="S44" s="4"/>
      <c r="T44" s="4"/>
      <c r="U44" s="4"/>
      <c r="V44" s="4"/>
      <c r="W44" s="4"/>
      <c r="X44" s="4"/>
      <c r="Y44" s="4"/>
      <c r="Z44" s="4"/>
    </row>
    <row r="45" spans="1:26" ht="13.5" customHeight="1">
      <c r="A45" s="1728">
        <v>37</v>
      </c>
      <c r="B45" s="1729" t="s">
        <v>1942</v>
      </c>
      <c r="C45" s="1738" t="s">
        <v>1928</v>
      </c>
      <c r="D45" s="1738" t="s">
        <v>1877</v>
      </c>
      <c r="E45" s="1739" t="s">
        <v>1900</v>
      </c>
      <c r="F45" s="1741">
        <v>20</v>
      </c>
      <c r="G45" s="1742">
        <v>80</v>
      </c>
      <c r="H45" s="897">
        <f t="shared" si="1"/>
        <v>1600</v>
      </c>
      <c r="I45" s="1739" t="s">
        <v>736</v>
      </c>
      <c r="J45" s="1718"/>
      <c r="K45" s="4"/>
      <c r="L45" s="4"/>
      <c r="M45" s="4"/>
      <c r="N45" s="4"/>
      <c r="O45" s="4"/>
      <c r="P45" s="4"/>
      <c r="Q45" s="4"/>
      <c r="R45" s="4"/>
      <c r="S45" s="4"/>
      <c r="T45" s="4"/>
      <c r="U45" s="4"/>
      <c r="V45" s="4"/>
      <c r="W45" s="4"/>
      <c r="X45" s="4"/>
      <c r="Y45" s="4"/>
      <c r="Z45" s="4"/>
    </row>
    <row r="46" spans="1:26" ht="13.5" customHeight="1">
      <c r="A46" s="1728">
        <v>38</v>
      </c>
      <c r="B46" s="1729" t="s">
        <v>1943</v>
      </c>
      <c r="C46" s="1738" t="s">
        <v>1932</v>
      </c>
      <c r="D46" s="1738" t="s">
        <v>1877</v>
      </c>
      <c r="E46" s="1739" t="s">
        <v>1900</v>
      </c>
      <c r="F46" s="1741">
        <v>15</v>
      </c>
      <c r="G46" s="1742">
        <v>80</v>
      </c>
      <c r="H46" s="897">
        <f t="shared" si="1"/>
        <v>1200</v>
      </c>
      <c r="I46" s="1739" t="s">
        <v>1944</v>
      </c>
      <c r="J46" s="1718"/>
      <c r="K46" s="4"/>
      <c r="L46" s="4"/>
      <c r="M46" s="4"/>
      <c r="N46" s="4"/>
      <c r="O46" s="4"/>
      <c r="P46" s="4"/>
      <c r="Q46" s="4"/>
      <c r="R46" s="4"/>
      <c r="S46" s="4"/>
      <c r="T46" s="4"/>
      <c r="U46" s="4"/>
      <c r="V46" s="4"/>
      <c r="W46" s="4"/>
      <c r="X46" s="4"/>
      <c r="Y46" s="4"/>
      <c r="Z46" s="4"/>
    </row>
    <row r="47" spans="1:26" ht="13.5" customHeight="1">
      <c r="A47" s="1728">
        <v>39</v>
      </c>
      <c r="B47" s="1729" t="s">
        <v>1945</v>
      </c>
      <c r="C47" s="1738" t="s">
        <v>1932</v>
      </c>
      <c r="D47" s="1738" t="s">
        <v>1877</v>
      </c>
      <c r="E47" s="1739" t="s">
        <v>1900</v>
      </c>
      <c r="F47" s="1741">
        <v>15</v>
      </c>
      <c r="G47" s="1742">
        <v>100</v>
      </c>
      <c r="H47" s="897">
        <f t="shared" si="1"/>
        <v>1500</v>
      </c>
      <c r="I47" s="1739" t="s">
        <v>1944</v>
      </c>
      <c r="J47" s="1718"/>
      <c r="K47" s="4"/>
      <c r="L47" s="4"/>
      <c r="M47" s="4"/>
      <c r="N47" s="4"/>
      <c r="O47" s="4"/>
      <c r="P47" s="4"/>
      <c r="Q47" s="4"/>
      <c r="R47" s="4"/>
      <c r="S47" s="4"/>
      <c r="T47" s="4"/>
      <c r="U47" s="4"/>
      <c r="V47" s="4"/>
      <c r="W47" s="4"/>
      <c r="X47" s="4"/>
      <c r="Y47" s="4"/>
      <c r="Z47" s="4"/>
    </row>
    <row r="48" spans="1:26" ht="13.5" customHeight="1">
      <c r="A48" s="1728">
        <v>40</v>
      </c>
      <c r="B48" s="1458" t="s">
        <v>1946</v>
      </c>
      <c r="C48" s="1738" t="s">
        <v>1932</v>
      </c>
      <c r="D48" s="1738" t="s">
        <v>1877</v>
      </c>
      <c r="E48" s="1739" t="s">
        <v>1900</v>
      </c>
      <c r="F48" s="1741">
        <v>15</v>
      </c>
      <c r="G48" s="1742">
        <v>100</v>
      </c>
      <c r="H48" s="897">
        <f t="shared" si="1"/>
        <v>1500</v>
      </c>
      <c r="I48" s="1739" t="s">
        <v>1944</v>
      </c>
      <c r="J48" s="1718"/>
      <c r="K48" s="4"/>
      <c r="L48" s="4"/>
      <c r="M48" s="4"/>
      <c r="N48" s="4"/>
      <c r="O48" s="4"/>
      <c r="P48" s="4"/>
      <c r="Q48" s="4"/>
      <c r="R48" s="4"/>
      <c r="S48" s="4"/>
      <c r="T48" s="4"/>
      <c r="U48" s="4"/>
      <c r="V48" s="4"/>
      <c r="W48" s="4"/>
      <c r="X48" s="4"/>
      <c r="Y48" s="4"/>
      <c r="Z48" s="4"/>
    </row>
    <row r="49" spans="1:26" ht="13.5" customHeight="1">
      <c r="A49" s="1728">
        <v>41</v>
      </c>
      <c r="B49" s="1729" t="s">
        <v>1947</v>
      </c>
      <c r="C49" s="1738" t="s">
        <v>1932</v>
      </c>
      <c r="D49" s="1738" t="s">
        <v>1877</v>
      </c>
      <c r="E49" s="1739" t="s">
        <v>1900</v>
      </c>
      <c r="F49" s="1741">
        <v>15</v>
      </c>
      <c r="G49" s="1742">
        <v>200</v>
      </c>
      <c r="H49" s="897">
        <f t="shared" si="1"/>
        <v>3000</v>
      </c>
      <c r="I49" s="1739" t="s">
        <v>1944</v>
      </c>
      <c r="J49" s="1718"/>
      <c r="K49" s="4"/>
      <c r="L49" s="4"/>
      <c r="M49" s="4"/>
      <c r="N49" s="4"/>
      <c r="O49" s="4"/>
      <c r="P49" s="4"/>
      <c r="Q49" s="4"/>
      <c r="R49" s="4"/>
      <c r="S49" s="4"/>
      <c r="T49" s="4"/>
      <c r="U49" s="4"/>
      <c r="V49" s="4"/>
      <c r="W49" s="4"/>
      <c r="X49" s="4"/>
      <c r="Y49" s="4"/>
      <c r="Z49" s="4"/>
    </row>
    <row r="50" spans="1:26" ht="13.5" customHeight="1">
      <c r="A50" s="1728">
        <v>42</v>
      </c>
      <c r="B50" s="1729" t="s">
        <v>1948</v>
      </c>
      <c r="C50" s="1738" t="s">
        <v>1932</v>
      </c>
      <c r="D50" s="1738" t="s">
        <v>1877</v>
      </c>
      <c r="E50" s="1739" t="s">
        <v>1900</v>
      </c>
      <c r="F50" s="1741">
        <v>15</v>
      </c>
      <c r="G50" s="1742">
        <v>95</v>
      </c>
      <c r="H50" s="897">
        <f t="shared" si="1"/>
        <v>1425</v>
      </c>
      <c r="I50" s="1739" t="s">
        <v>1165</v>
      </c>
      <c r="J50" s="1718"/>
      <c r="K50" s="4"/>
      <c r="L50" s="4"/>
      <c r="M50" s="4"/>
      <c r="N50" s="4"/>
      <c r="O50" s="4"/>
      <c r="P50" s="4"/>
      <c r="Q50" s="4"/>
      <c r="R50" s="4"/>
      <c r="S50" s="4"/>
      <c r="T50" s="4"/>
      <c r="U50" s="4"/>
      <c r="V50" s="4"/>
      <c r="W50" s="4"/>
      <c r="X50" s="4"/>
      <c r="Y50" s="4"/>
      <c r="Z50" s="4"/>
    </row>
    <row r="51" spans="1:26" ht="13.5" customHeight="1">
      <c r="A51" s="1728">
        <v>43</v>
      </c>
      <c r="B51" s="1729" t="s">
        <v>1949</v>
      </c>
      <c r="C51" s="1738" t="s">
        <v>1932</v>
      </c>
      <c r="D51" s="1738" t="s">
        <v>1877</v>
      </c>
      <c r="E51" s="1739" t="s">
        <v>1900</v>
      </c>
      <c r="F51" s="1741">
        <v>15</v>
      </c>
      <c r="G51" s="1742">
        <v>80</v>
      </c>
      <c r="H51" s="897">
        <f t="shared" si="1"/>
        <v>1200</v>
      </c>
      <c r="I51" s="1739" t="s">
        <v>1165</v>
      </c>
      <c r="J51" s="1718"/>
      <c r="K51" s="4"/>
      <c r="L51" s="4"/>
      <c r="M51" s="4"/>
      <c r="N51" s="4"/>
      <c r="O51" s="4"/>
      <c r="P51" s="4"/>
      <c r="Q51" s="4"/>
      <c r="R51" s="4"/>
      <c r="S51" s="4"/>
      <c r="T51" s="4"/>
      <c r="U51" s="4"/>
      <c r="V51" s="4"/>
      <c r="W51" s="4"/>
      <c r="X51" s="4"/>
      <c r="Y51" s="4"/>
      <c r="Z51" s="4"/>
    </row>
    <row r="52" spans="1:26" ht="13.5" customHeight="1">
      <c r="A52" s="1728">
        <v>44</v>
      </c>
      <c r="B52" s="1729" t="s">
        <v>1950</v>
      </c>
      <c r="C52" s="1729" t="s">
        <v>1951</v>
      </c>
      <c r="D52" s="1738" t="s">
        <v>1877</v>
      </c>
      <c r="E52" s="1739" t="s">
        <v>1889</v>
      </c>
      <c r="F52" s="1741">
        <v>30</v>
      </c>
      <c r="G52" s="1742">
        <v>75</v>
      </c>
      <c r="H52" s="897">
        <f t="shared" si="1"/>
        <v>2250</v>
      </c>
      <c r="I52" s="1739" t="s">
        <v>1952</v>
      </c>
      <c r="J52" s="1718"/>
      <c r="K52" s="4"/>
      <c r="L52" s="4"/>
      <c r="M52" s="4"/>
      <c r="N52" s="4"/>
      <c r="O52" s="4"/>
      <c r="P52" s="4"/>
      <c r="Q52" s="4"/>
      <c r="R52" s="4"/>
      <c r="S52" s="4"/>
      <c r="T52" s="4"/>
      <c r="U52" s="4"/>
      <c r="V52" s="4"/>
      <c r="W52" s="4"/>
      <c r="X52" s="4"/>
      <c r="Y52" s="4"/>
      <c r="Z52" s="4"/>
    </row>
    <row r="53" spans="1:26" ht="13.5" customHeight="1">
      <c r="A53" s="1728">
        <v>45</v>
      </c>
      <c r="B53" s="1729" t="s">
        <v>1953</v>
      </c>
      <c r="C53" s="1729" t="s">
        <v>1951</v>
      </c>
      <c r="D53" s="1738" t="s">
        <v>1877</v>
      </c>
      <c r="E53" s="1739" t="s">
        <v>1889</v>
      </c>
      <c r="F53" s="1741">
        <v>30</v>
      </c>
      <c r="G53" s="1742">
        <v>75</v>
      </c>
      <c r="H53" s="897">
        <f t="shared" si="1"/>
        <v>2250</v>
      </c>
      <c r="I53" s="1739" t="s">
        <v>1954</v>
      </c>
      <c r="J53" s="1718"/>
      <c r="K53" s="4"/>
      <c r="L53" s="4"/>
      <c r="M53" s="4"/>
      <c r="N53" s="4"/>
      <c r="O53" s="4"/>
      <c r="P53" s="4"/>
      <c r="Q53" s="4"/>
      <c r="R53" s="4"/>
      <c r="S53" s="4"/>
      <c r="T53" s="4"/>
      <c r="U53" s="4"/>
      <c r="V53" s="4"/>
      <c r="W53" s="4"/>
      <c r="X53" s="4"/>
      <c r="Y53" s="4"/>
      <c r="Z53" s="4"/>
    </row>
    <row r="54" spans="1:26" ht="13.5" customHeight="1">
      <c r="A54" s="1728">
        <v>46</v>
      </c>
      <c r="B54" s="1729" t="s">
        <v>1955</v>
      </c>
      <c r="C54" s="1729" t="s">
        <v>1951</v>
      </c>
      <c r="D54" s="1738" t="s">
        <v>1877</v>
      </c>
      <c r="E54" s="1739" t="s">
        <v>1889</v>
      </c>
      <c r="F54" s="1741">
        <v>30</v>
      </c>
      <c r="G54" s="1742">
        <v>75</v>
      </c>
      <c r="H54" s="897">
        <f t="shared" si="1"/>
        <v>2250</v>
      </c>
      <c r="I54" s="1739" t="s">
        <v>1956</v>
      </c>
      <c r="J54" s="1718"/>
      <c r="K54" s="4"/>
      <c r="L54" s="4"/>
      <c r="M54" s="4"/>
      <c r="N54" s="4"/>
      <c r="O54" s="4"/>
      <c r="P54" s="4"/>
      <c r="Q54" s="4"/>
      <c r="R54" s="4"/>
      <c r="S54" s="4"/>
      <c r="T54" s="4"/>
      <c r="U54" s="4"/>
      <c r="V54" s="4"/>
      <c r="W54" s="4"/>
      <c r="X54" s="4"/>
      <c r="Y54" s="4"/>
      <c r="Z54" s="4"/>
    </row>
    <row r="55" spans="1:26" ht="13.5" customHeight="1">
      <c r="A55" s="1728">
        <v>47</v>
      </c>
      <c r="B55" s="1729" t="s">
        <v>1957</v>
      </c>
      <c r="C55" s="1729" t="s">
        <v>1958</v>
      </c>
      <c r="D55" s="1738" t="s">
        <v>1877</v>
      </c>
      <c r="E55" s="1739" t="s">
        <v>1889</v>
      </c>
      <c r="F55" s="1741">
        <v>10</v>
      </c>
      <c r="G55" s="1742">
        <v>200</v>
      </c>
      <c r="H55" s="897">
        <f t="shared" si="1"/>
        <v>2000</v>
      </c>
      <c r="I55" s="1739" t="s">
        <v>1959</v>
      </c>
      <c r="J55" s="1718"/>
      <c r="K55" s="4"/>
      <c r="L55" s="4"/>
      <c r="M55" s="4"/>
      <c r="N55" s="4"/>
      <c r="O55" s="4"/>
      <c r="P55" s="4"/>
      <c r="Q55" s="4"/>
      <c r="R55" s="4"/>
      <c r="S55" s="4"/>
      <c r="T55" s="4"/>
      <c r="U55" s="4"/>
      <c r="V55" s="4"/>
      <c r="W55" s="4"/>
      <c r="X55" s="4"/>
      <c r="Y55" s="4"/>
      <c r="Z55" s="4"/>
    </row>
    <row r="56" spans="1:26" ht="13.5" customHeight="1">
      <c r="A56" s="1728">
        <v>48</v>
      </c>
      <c r="B56" s="1729" t="s">
        <v>1960</v>
      </c>
      <c r="C56" s="1729" t="s">
        <v>1951</v>
      </c>
      <c r="D56" s="1738" t="s">
        <v>1877</v>
      </c>
      <c r="E56" s="1739" t="s">
        <v>1889</v>
      </c>
      <c r="F56" s="1741">
        <v>10</v>
      </c>
      <c r="G56" s="1742">
        <v>200</v>
      </c>
      <c r="H56" s="897">
        <f t="shared" si="1"/>
        <v>2000</v>
      </c>
      <c r="I56" s="1739" t="s">
        <v>1959</v>
      </c>
      <c r="J56" s="1718"/>
      <c r="K56" s="4"/>
      <c r="L56" s="4"/>
      <c r="M56" s="4"/>
      <c r="N56" s="4"/>
      <c r="O56" s="4"/>
      <c r="P56" s="4"/>
      <c r="Q56" s="4"/>
      <c r="R56" s="4"/>
      <c r="S56" s="4"/>
      <c r="T56" s="4"/>
      <c r="U56" s="4"/>
      <c r="V56" s="4"/>
      <c r="W56" s="4"/>
      <c r="X56" s="4"/>
      <c r="Y56" s="4"/>
      <c r="Z56" s="4"/>
    </row>
    <row r="57" spans="1:26" ht="13.5" customHeight="1">
      <c r="A57" s="1728">
        <v>49</v>
      </c>
      <c r="B57" s="1729" t="s">
        <v>1961</v>
      </c>
      <c r="C57" s="1729" t="s">
        <v>1962</v>
      </c>
      <c r="D57" s="1738" t="s">
        <v>1877</v>
      </c>
      <c r="E57" s="1739" t="s">
        <v>1889</v>
      </c>
      <c r="F57" s="1741">
        <v>10</v>
      </c>
      <c r="G57" s="1742">
        <v>200</v>
      </c>
      <c r="H57" s="897">
        <f t="shared" si="1"/>
        <v>2000</v>
      </c>
      <c r="I57" s="1739" t="s">
        <v>1959</v>
      </c>
      <c r="J57" s="1718"/>
      <c r="K57" s="4"/>
      <c r="L57" s="4"/>
      <c r="M57" s="4"/>
      <c r="N57" s="4"/>
      <c r="O57" s="4"/>
      <c r="P57" s="4"/>
      <c r="Q57" s="4"/>
      <c r="R57" s="4"/>
      <c r="S57" s="4"/>
      <c r="T57" s="4"/>
      <c r="U57" s="4"/>
      <c r="V57" s="4"/>
      <c r="W57" s="4"/>
      <c r="X57" s="4"/>
      <c r="Y57" s="4"/>
      <c r="Z57" s="4"/>
    </row>
    <row r="58" spans="1:26" ht="13.5" customHeight="1">
      <c r="A58" s="1728">
        <v>50</v>
      </c>
      <c r="B58" s="1729" t="s">
        <v>1963</v>
      </c>
      <c r="C58" s="1729" t="s">
        <v>1951</v>
      </c>
      <c r="D58" s="1738" t="s">
        <v>1877</v>
      </c>
      <c r="E58" s="1739" t="s">
        <v>1889</v>
      </c>
      <c r="F58" s="1741">
        <v>10</v>
      </c>
      <c r="G58" s="1742">
        <v>200</v>
      </c>
      <c r="H58" s="897">
        <f t="shared" si="1"/>
        <v>2000</v>
      </c>
      <c r="I58" s="1739" t="s">
        <v>1959</v>
      </c>
      <c r="J58" s="1718"/>
      <c r="K58" s="4"/>
      <c r="L58" s="4"/>
      <c r="M58" s="4"/>
      <c r="N58" s="4"/>
      <c r="O58" s="4"/>
      <c r="P58" s="4"/>
      <c r="Q58" s="4"/>
      <c r="R58" s="4"/>
      <c r="S58" s="4"/>
      <c r="T58" s="4"/>
      <c r="U58" s="4"/>
      <c r="V58" s="4"/>
      <c r="W58" s="4"/>
      <c r="X58" s="4"/>
      <c r="Y58" s="4"/>
      <c r="Z58" s="4"/>
    </row>
    <row r="59" spans="1:26" ht="13.5" customHeight="1">
      <c r="A59" s="1728">
        <v>51</v>
      </c>
      <c r="B59" s="1744" t="s">
        <v>1964</v>
      </c>
      <c r="C59" s="1745" t="s">
        <v>1965</v>
      </c>
      <c r="D59" s="1745" t="s">
        <v>1877</v>
      </c>
      <c r="E59" s="1746" t="s">
        <v>1900</v>
      </c>
      <c r="F59" s="1747">
        <v>30</v>
      </c>
      <c r="G59" s="1748">
        <v>75</v>
      </c>
      <c r="H59" s="1749">
        <f t="shared" si="1"/>
        <v>2250</v>
      </c>
      <c r="I59" s="1746" t="s">
        <v>1966</v>
      </c>
      <c r="J59" s="1718"/>
      <c r="K59" s="4"/>
      <c r="L59" s="4"/>
      <c r="M59" s="4"/>
      <c r="N59" s="4"/>
      <c r="O59" s="4"/>
      <c r="P59" s="4"/>
      <c r="Q59" s="4"/>
      <c r="R59" s="4"/>
      <c r="S59" s="4"/>
      <c r="T59" s="4"/>
      <c r="U59" s="4"/>
      <c r="V59" s="4"/>
      <c r="W59" s="4"/>
      <c r="X59" s="4"/>
      <c r="Y59" s="4"/>
      <c r="Z59" s="4"/>
    </row>
    <row r="60" spans="1:26" ht="13.5" customHeight="1">
      <c r="A60" s="1728">
        <v>52</v>
      </c>
      <c r="B60" s="1750" t="s">
        <v>1967</v>
      </c>
      <c r="C60" s="1729" t="s">
        <v>1968</v>
      </c>
      <c r="D60" s="1750" t="s">
        <v>1877</v>
      </c>
      <c r="E60" s="1751" t="s">
        <v>1900</v>
      </c>
      <c r="F60" s="1751">
        <v>20</v>
      </c>
      <c r="G60" s="1752">
        <v>70</v>
      </c>
      <c r="H60" s="1753">
        <f t="shared" si="1"/>
        <v>1400</v>
      </c>
      <c r="I60" s="1729" t="s">
        <v>1969</v>
      </c>
      <c r="J60" s="1718"/>
      <c r="K60" s="4"/>
      <c r="L60" s="4"/>
      <c r="M60" s="4"/>
      <c r="N60" s="4"/>
      <c r="O60" s="4"/>
      <c r="P60" s="4"/>
      <c r="Q60" s="4"/>
      <c r="R60" s="4"/>
      <c r="S60" s="4"/>
      <c r="T60" s="4"/>
      <c r="U60" s="4"/>
      <c r="V60" s="4"/>
      <c r="W60" s="4"/>
      <c r="X60" s="4"/>
      <c r="Y60" s="4"/>
      <c r="Z60" s="4"/>
    </row>
    <row r="61" spans="1:26" ht="13.5" customHeight="1">
      <c r="A61" s="1728">
        <v>53</v>
      </c>
      <c r="B61" s="1729" t="s">
        <v>1970</v>
      </c>
      <c r="C61" s="1754" t="s">
        <v>1971</v>
      </c>
      <c r="D61" s="1738" t="s">
        <v>1972</v>
      </c>
      <c r="E61" s="1730" t="s">
        <v>1900</v>
      </c>
      <c r="F61" s="1739">
        <v>3</v>
      </c>
      <c r="G61" s="1742">
        <v>1250</v>
      </c>
      <c r="H61" s="1753">
        <f t="shared" si="1"/>
        <v>3750</v>
      </c>
      <c r="I61" s="1739"/>
      <c r="J61" s="1718"/>
      <c r="K61" s="4"/>
      <c r="L61" s="4"/>
      <c r="M61" s="4"/>
      <c r="N61" s="4"/>
      <c r="O61" s="4"/>
      <c r="P61" s="4"/>
      <c r="Q61" s="4"/>
      <c r="R61" s="4"/>
      <c r="S61" s="4"/>
      <c r="T61" s="4"/>
      <c r="U61" s="4"/>
      <c r="V61" s="4"/>
      <c r="W61" s="4"/>
      <c r="X61" s="4"/>
      <c r="Y61" s="4"/>
      <c r="Z61" s="4"/>
    </row>
    <row r="62" spans="1:26" ht="13.5" customHeight="1">
      <c r="A62" s="1728">
        <v>54</v>
      </c>
      <c r="B62" s="1729" t="s">
        <v>1973</v>
      </c>
      <c r="C62" s="1729" t="s">
        <v>1974</v>
      </c>
      <c r="D62" s="1729" t="s">
        <v>1877</v>
      </c>
      <c r="E62" s="1729" t="s">
        <v>1975</v>
      </c>
      <c r="F62" s="1730">
        <v>50</v>
      </c>
      <c r="G62" s="1755">
        <v>60</v>
      </c>
      <c r="H62" s="897">
        <v>3000</v>
      </c>
      <c r="I62" s="1739" t="s">
        <v>1976</v>
      </c>
      <c r="J62" s="1718"/>
      <c r="K62" s="4"/>
      <c r="L62" s="4"/>
      <c r="M62" s="4"/>
      <c r="N62" s="4"/>
      <c r="O62" s="4"/>
      <c r="P62" s="4"/>
      <c r="Q62" s="4"/>
      <c r="R62" s="4"/>
      <c r="S62" s="4"/>
      <c r="T62" s="4"/>
      <c r="U62" s="4"/>
      <c r="V62" s="4"/>
      <c r="W62" s="4"/>
      <c r="X62" s="4"/>
      <c r="Y62" s="4"/>
      <c r="Z62" s="4"/>
    </row>
    <row r="63" spans="1:26" ht="13.5" customHeight="1">
      <c r="A63" s="1728">
        <v>55</v>
      </c>
      <c r="B63" s="1729" t="s">
        <v>1977</v>
      </c>
      <c r="C63" s="1729" t="s">
        <v>1974</v>
      </c>
      <c r="D63" s="1729" t="s">
        <v>1877</v>
      </c>
      <c r="E63" s="1729" t="s">
        <v>1975</v>
      </c>
      <c r="F63" s="1730">
        <v>50</v>
      </c>
      <c r="G63" s="1755">
        <v>60</v>
      </c>
      <c r="H63" s="897">
        <v>3000</v>
      </c>
      <c r="I63" s="1739" t="s">
        <v>1976</v>
      </c>
      <c r="J63" s="1718"/>
      <c r="K63" s="4"/>
      <c r="L63" s="4"/>
      <c r="M63" s="4"/>
      <c r="N63" s="4"/>
      <c r="O63" s="4"/>
      <c r="P63" s="4"/>
      <c r="Q63" s="4"/>
      <c r="R63" s="4"/>
      <c r="S63" s="4"/>
      <c r="T63" s="4"/>
      <c r="U63" s="4"/>
      <c r="V63" s="4"/>
      <c r="W63" s="4"/>
      <c r="X63" s="4"/>
      <c r="Y63" s="4"/>
      <c r="Z63" s="4"/>
    </row>
    <row r="64" spans="1:26" ht="13.5" customHeight="1">
      <c r="A64" s="1728">
        <v>56</v>
      </c>
      <c r="B64" s="1729" t="s">
        <v>1978</v>
      </c>
      <c r="C64" s="1729" t="s">
        <v>1974</v>
      </c>
      <c r="D64" s="1729" t="s">
        <v>1877</v>
      </c>
      <c r="E64" s="1729" t="s">
        <v>1975</v>
      </c>
      <c r="F64" s="1730">
        <v>20</v>
      </c>
      <c r="G64" s="1755">
        <v>85</v>
      </c>
      <c r="H64" s="897">
        <v>1700</v>
      </c>
      <c r="I64" s="1739" t="s">
        <v>1976</v>
      </c>
      <c r="J64" s="1718"/>
      <c r="K64" s="4"/>
      <c r="L64" s="4"/>
      <c r="M64" s="4"/>
      <c r="N64" s="4"/>
      <c r="O64" s="4"/>
      <c r="P64" s="4"/>
      <c r="Q64" s="4"/>
      <c r="R64" s="4"/>
      <c r="S64" s="4"/>
      <c r="T64" s="4"/>
      <c r="U64" s="4"/>
      <c r="V64" s="4"/>
      <c r="W64" s="4"/>
      <c r="X64" s="4"/>
      <c r="Y64" s="4"/>
      <c r="Z64" s="4"/>
    </row>
    <row r="65" spans="1:26" ht="13.5" customHeight="1">
      <c r="A65" s="1728">
        <v>57</v>
      </c>
      <c r="B65" s="1729" t="s">
        <v>1979</v>
      </c>
      <c r="C65" s="1729" t="s">
        <v>1974</v>
      </c>
      <c r="D65" s="1729" t="s">
        <v>1877</v>
      </c>
      <c r="E65" s="1729" t="s">
        <v>1975</v>
      </c>
      <c r="F65" s="1730">
        <v>20</v>
      </c>
      <c r="G65" s="1755">
        <v>35</v>
      </c>
      <c r="H65" s="1755">
        <v>700</v>
      </c>
      <c r="I65" s="1739" t="s">
        <v>1976</v>
      </c>
      <c r="J65" s="1718"/>
      <c r="K65" s="4"/>
      <c r="L65" s="4"/>
      <c r="M65" s="4"/>
      <c r="N65" s="4"/>
      <c r="O65" s="4"/>
      <c r="P65" s="4"/>
      <c r="Q65" s="4"/>
      <c r="R65" s="4"/>
      <c r="S65" s="4"/>
      <c r="T65" s="4"/>
      <c r="U65" s="4"/>
      <c r="V65" s="4"/>
      <c r="W65" s="4"/>
      <c r="X65" s="4"/>
      <c r="Y65" s="4"/>
      <c r="Z65" s="4"/>
    </row>
    <row r="66" spans="1:26" ht="13.5" customHeight="1">
      <c r="A66" s="1728">
        <v>58</v>
      </c>
      <c r="B66" s="1729" t="s">
        <v>1980</v>
      </c>
      <c r="C66" s="1729" t="s">
        <v>1974</v>
      </c>
      <c r="D66" s="1729" t="s">
        <v>1877</v>
      </c>
      <c r="E66" s="1729" t="s">
        <v>1975</v>
      </c>
      <c r="F66" s="1730">
        <v>20</v>
      </c>
      <c r="G66" s="1755">
        <v>35</v>
      </c>
      <c r="H66" s="1755">
        <v>700</v>
      </c>
      <c r="I66" s="1739" t="s">
        <v>1976</v>
      </c>
      <c r="J66" s="1718"/>
      <c r="K66" s="4"/>
      <c r="L66" s="4"/>
      <c r="M66" s="4"/>
      <c r="N66" s="4"/>
      <c r="O66" s="4"/>
      <c r="P66" s="4"/>
      <c r="Q66" s="4"/>
      <c r="R66" s="4"/>
      <c r="S66" s="4"/>
      <c r="T66" s="4"/>
      <c r="U66" s="4"/>
      <c r="V66" s="4"/>
      <c r="W66" s="4"/>
      <c r="X66" s="4"/>
      <c r="Y66" s="4"/>
      <c r="Z66" s="4"/>
    </row>
    <row r="67" spans="1:26" ht="13.5" customHeight="1">
      <c r="A67" s="1728">
        <v>59</v>
      </c>
      <c r="B67" s="1729" t="s">
        <v>1981</v>
      </c>
      <c r="C67" s="1729" t="s">
        <v>1974</v>
      </c>
      <c r="D67" s="1729" t="s">
        <v>1877</v>
      </c>
      <c r="E67" s="1729" t="s">
        <v>1975</v>
      </c>
      <c r="F67" s="1730">
        <v>20</v>
      </c>
      <c r="G67" s="1755">
        <v>35</v>
      </c>
      <c r="H67" s="1755">
        <v>700</v>
      </c>
      <c r="I67" s="1739" t="s">
        <v>1976</v>
      </c>
      <c r="J67" s="1718"/>
      <c r="K67" s="4"/>
      <c r="L67" s="4"/>
      <c r="M67" s="4"/>
      <c r="N67" s="4"/>
      <c r="O67" s="4"/>
      <c r="P67" s="4"/>
      <c r="Q67" s="4"/>
      <c r="R67" s="4"/>
      <c r="S67" s="4"/>
      <c r="T67" s="4"/>
      <c r="U67" s="4"/>
      <c r="V67" s="4"/>
      <c r="W67" s="4"/>
      <c r="X67" s="4"/>
      <c r="Y67" s="4"/>
      <c r="Z67" s="4"/>
    </row>
    <row r="68" spans="1:26" ht="13.5" customHeight="1">
      <c r="A68" s="1728">
        <v>60</v>
      </c>
      <c r="B68" s="1729" t="s">
        <v>1982</v>
      </c>
      <c r="C68" s="1729" t="s">
        <v>1974</v>
      </c>
      <c r="D68" s="1729" t="s">
        <v>1877</v>
      </c>
      <c r="E68" s="1729" t="s">
        <v>1975</v>
      </c>
      <c r="F68" s="1730">
        <v>20</v>
      </c>
      <c r="G68" s="1755">
        <v>75</v>
      </c>
      <c r="H68" s="897">
        <v>1500</v>
      </c>
      <c r="I68" s="1739" t="s">
        <v>1976</v>
      </c>
      <c r="J68" s="1718"/>
      <c r="K68" s="4"/>
      <c r="L68" s="4"/>
      <c r="M68" s="4"/>
      <c r="N68" s="4"/>
      <c r="O68" s="4"/>
      <c r="P68" s="4"/>
      <c r="Q68" s="4"/>
      <c r="R68" s="4"/>
      <c r="S68" s="4"/>
      <c r="T68" s="4"/>
      <c r="U68" s="4"/>
      <c r="V68" s="4"/>
      <c r="W68" s="4"/>
      <c r="X68" s="4"/>
      <c r="Y68" s="4"/>
      <c r="Z68" s="4"/>
    </row>
    <row r="69" spans="1:26" ht="13.5" customHeight="1">
      <c r="A69" s="1728">
        <v>61</v>
      </c>
      <c r="B69" s="1729" t="s">
        <v>1983</v>
      </c>
      <c r="C69" s="1729" t="s">
        <v>1974</v>
      </c>
      <c r="D69" s="1729" t="s">
        <v>1877</v>
      </c>
      <c r="E69" s="1729" t="s">
        <v>1975</v>
      </c>
      <c r="F69" s="1730">
        <v>20</v>
      </c>
      <c r="G69" s="1755">
        <v>80</v>
      </c>
      <c r="H69" s="897">
        <v>1600</v>
      </c>
      <c r="I69" s="1739" t="s">
        <v>1976</v>
      </c>
      <c r="J69" s="1718"/>
      <c r="K69" s="4"/>
      <c r="L69" s="4"/>
      <c r="M69" s="4"/>
      <c r="N69" s="4"/>
      <c r="O69" s="4"/>
      <c r="P69" s="4"/>
      <c r="Q69" s="4"/>
      <c r="R69" s="4"/>
      <c r="S69" s="4"/>
      <c r="T69" s="4"/>
      <c r="U69" s="4"/>
      <c r="V69" s="4"/>
      <c r="W69" s="4"/>
      <c r="X69" s="4"/>
      <c r="Y69" s="4"/>
      <c r="Z69" s="4"/>
    </row>
    <row r="70" spans="1:26" ht="13.5" customHeight="1">
      <c r="A70" s="1728">
        <v>62</v>
      </c>
      <c r="B70" s="1729" t="s">
        <v>1984</v>
      </c>
      <c r="C70" s="1729" t="s">
        <v>1974</v>
      </c>
      <c r="D70" s="1729" t="s">
        <v>1877</v>
      </c>
      <c r="E70" s="1729" t="s">
        <v>1975</v>
      </c>
      <c r="F70" s="1730">
        <v>20</v>
      </c>
      <c r="G70" s="1755">
        <v>80</v>
      </c>
      <c r="H70" s="897">
        <v>1600</v>
      </c>
      <c r="I70" s="1739" t="s">
        <v>1976</v>
      </c>
      <c r="J70" s="1718"/>
      <c r="K70" s="4"/>
      <c r="L70" s="4"/>
      <c r="M70" s="4"/>
      <c r="N70" s="4"/>
      <c r="O70" s="4"/>
      <c r="P70" s="4"/>
      <c r="Q70" s="4"/>
      <c r="R70" s="4"/>
      <c r="S70" s="4"/>
      <c r="T70" s="4"/>
      <c r="U70" s="4"/>
      <c r="V70" s="4"/>
      <c r="W70" s="4"/>
      <c r="X70" s="4"/>
      <c r="Y70" s="4"/>
      <c r="Z70" s="4"/>
    </row>
    <row r="71" spans="1:26" ht="13.5" customHeight="1">
      <c r="A71" s="1728">
        <v>63</v>
      </c>
      <c r="B71" s="1756" t="s">
        <v>1985</v>
      </c>
      <c r="C71" s="1756" t="s">
        <v>1986</v>
      </c>
      <c r="D71" s="288" t="s">
        <v>1987</v>
      </c>
      <c r="E71" s="1757" t="s">
        <v>1889</v>
      </c>
      <c r="F71" s="1757">
        <v>10</v>
      </c>
      <c r="G71" s="1758">
        <v>150</v>
      </c>
      <c r="H71" s="1759">
        <v>1500</v>
      </c>
      <c r="I71" s="1739"/>
      <c r="J71" s="1718"/>
      <c r="K71" s="4"/>
      <c r="L71" s="4"/>
      <c r="M71" s="4"/>
      <c r="N71" s="4"/>
      <c r="O71" s="4"/>
      <c r="P71" s="4"/>
      <c r="Q71" s="4"/>
      <c r="R71" s="4"/>
      <c r="S71" s="4"/>
      <c r="T71" s="4"/>
      <c r="U71" s="4"/>
      <c r="V71" s="4"/>
      <c r="W71" s="4"/>
      <c r="X71" s="4"/>
      <c r="Y71" s="4"/>
      <c r="Z71" s="4"/>
    </row>
    <row r="72" spans="1:26" ht="13.5" customHeight="1">
      <c r="A72" s="1728">
        <v>64</v>
      </c>
      <c r="B72" s="288" t="s">
        <v>1988</v>
      </c>
      <c r="C72" s="1756" t="s">
        <v>1986</v>
      </c>
      <c r="D72" s="288" t="s">
        <v>1989</v>
      </c>
      <c r="E72" s="1757" t="s">
        <v>1900</v>
      </c>
      <c r="F72" s="1757">
        <v>10</v>
      </c>
      <c r="G72" s="1758">
        <v>250</v>
      </c>
      <c r="H72" s="1759">
        <v>2500</v>
      </c>
      <c r="I72" s="1739"/>
      <c r="J72" s="1718"/>
      <c r="K72" s="4"/>
      <c r="L72" s="4"/>
      <c r="M72" s="4"/>
      <c r="N72" s="4"/>
      <c r="O72" s="4"/>
      <c r="P72" s="4"/>
      <c r="Q72" s="4"/>
      <c r="R72" s="4"/>
      <c r="S72" s="4"/>
      <c r="T72" s="4"/>
      <c r="U72" s="4"/>
      <c r="V72" s="4"/>
      <c r="W72" s="4"/>
      <c r="X72" s="4"/>
      <c r="Y72" s="4"/>
      <c r="Z72" s="4"/>
    </row>
    <row r="73" spans="1:26" ht="13.5" customHeight="1">
      <c r="A73" s="1728">
        <v>65</v>
      </c>
      <c r="B73" s="288" t="s">
        <v>1990</v>
      </c>
      <c r="C73" s="1756" t="s">
        <v>1986</v>
      </c>
      <c r="D73" s="288" t="s">
        <v>1989</v>
      </c>
      <c r="E73" s="1757" t="s">
        <v>1889</v>
      </c>
      <c r="F73" s="1757">
        <v>10</v>
      </c>
      <c r="G73" s="1758">
        <v>150</v>
      </c>
      <c r="H73" s="1759">
        <v>1500</v>
      </c>
      <c r="I73" s="1739"/>
      <c r="J73" s="1718"/>
      <c r="K73" s="4"/>
      <c r="L73" s="4"/>
      <c r="M73" s="4"/>
      <c r="N73" s="4"/>
      <c r="O73" s="4"/>
      <c r="P73" s="4"/>
      <c r="Q73" s="4"/>
      <c r="R73" s="4"/>
      <c r="S73" s="4"/>
      <c r="T73" s="4"/>
      <c r="U73" s="4"/>
      <c r="V73" s="4"/>
      <c r="W73" s="4"/>
      <c r="X73" s="4"/>
      <c r="Y73" s="4"/>
      <c r="Z73" s="4"/>
    </row>
    <row r="74" spans="1:26" ht="13.5" customHeight="1">
      <c r="A74" s="1728">
        <v>66</v>
      </c>
      <c r="B74" s="1760" t="s">
        <v>1991</v>
      </c>
      <c r="C74" s="1761" t="s">
        <v>1992</v>
      </c>
      <c r="D74" s="1761" t="s">
        <v>1877</v>
      </c>
      <c r="E74" s="1762" t="s">
        <v>1885</v>
      </c>
      <c r="F74" s="1763">
        <v>1</v>
      </c>
      <c r="G74" s="1764">
        <v>3500</v>
      </c>
      <c r="H74" s="1764">
        <f t="shared" ref="H74:H77" si="2">G74*F74</f>
        <v>3500</v>
      </c>
      <c r="I74" s="1739" t="s">
        <v>1993</v>
      </c>
      <c r="J74" s="1718"/>
      <c r="K74" s="4"/>
      <c r="L74" s="4"/>
      <c r="M74" s="4"/>
      <c r="N74" s="4"/>
      <c r="O74" s="4"/>
      <c r="P74" s="4"/>
      <c r="Q74" s="4"/>
      <c r="R74" s="4"/>
      <c r="S74" s="4"/>
      <c r="T74" s="4"/>
      <c r="U74" s="4"/>
      <c r="V74" s="4"/>
      <c r="W74" s="4"/>
      <c r="X74" s="4"/>
      <c r="Y74" s="4"/>
      <c r="Z74" s="4"/>
    </row>
    <row r="75" spans="1:26" ht="13.5" customHeight="1">
      <c r="A75" s="1728">
        <v>67</v>
      </c>
      <c r="B75" s="1765" t="s">
        <v>1994</v>
      </c>
      <c r="C75" s="1766" t="s">
        <v>1992</v>
      </c>
      <c r="D75" s="1766" t="s">
        <v>1877</v>
      </c>
      <c r="E75" s="1767" t="s">
        <v>1885</v>
      </c>
      <c r="F75" s="1768">
        <v>1</v>
      </c>
      <c r="G75" s="1764">
        <v>3500</v>
      </c>
      <c r="H75" s="1764">
        <f t="shared" si="2"/>
        <v>3500</v>
      </c>
      <c r="I75" s="1739" t="s">
        <v>1993</v>
      </c>
      <c r="J75" s="1718"/>
      <c r="K75" s="4"/>
      <c r="L75" s="4"/>
      <c r="M75" s="4"/>
      <c r="N75" s="4"/>
      <c r="O75" s="4"/>
      <c r="P75" s="4"/>
      <c r="Q75" s="4"/>
      <c r="R75" s="4"/>
      <c r="S75" s="4"/>
      <c r="T75" s="4"/>
      <c r="U75" s="4"/>
      <c r="V75" s="4"/>
      <c r="W75" s="4"/>
      <c r="X75" s="4"/>
      <c r="Y75" s="4"/>
      <c r="Z75" s="4"/>
    </row>
    <row r="76" spans="1:26" ht="13.5" customHeight="1">
      <c r="A76" s="1728">
        <v>68</v>
      </c>
      <c r="B76" s="1765" t="s">
        <v>1995</v>
      </c>
      <c r="C76" s="1766" t="s">
        <v>1992</v>
      </c>
      <c r="D76" s="1766" t="s">
        <v>1877</v>
      </c>
      <c r="E76" s="1767" t="s">
        <v>1885</v>
      </c>
      <c r="F76" s="1768">
        <v>1</v>
      </c>
      <c r="G76" s="1764">
        <v>3500</v>
      </c>
      <c r="H76" s="1764">
        <f t="shared" si="2"/>
        <v>3500</v>
      </c>
      <c r="I76" s="1739" t="s">
        <v>1993</v>
      </c>
      <c r="J76" s="1718"/>
      <c r="K76" s="4"/>
      <c r="L76" s="4"/>
      <c r="M76" s="4"/>
      <c r="N76" s="4"/>
      <c r="O76" s="4"/>
      <c r="P76" s="4"/>
      <c r="Q76" s="4"/>
      <c r="R76" s="4"/>
      <c r="S76" s="4"/>
      <c r="T76" s="4"/>
      <c r="U76" s="4"/>
      <c r="V76" s="4"/>
      <c r="W76" s="4"/>
      <c r="X76" s="4"/>
      <c r="Y76" s="4"/>
      <c r="Z76" s="4"/>
    </row>
    <row r="77" spans="1:26" ht="13.5" customHeight="1">
      <c r="A77" s="1728">
        <v>69</v>
      </c>
      <c r="B77" s="1760" t="s">
        <v>1996</v>
      </c>
      <c r="C77" s="1761" t="s">
        <v>1997</v>
      </c>
      <c r="D77" s="1761" t="s">
        <v>1877</v>
      </c>
      <c r="E77" s="1762" t="s">
        <v>1885</v>
      </c>
      <c r="F77" s="1763">
        <v>2</v>
      </c>
      <c r="G77" s="1742">
        <v>85</v>
      </c>
      <c r="H77" s="1764">
        <f t="shared" si="2"/>
        <v>170</v>
      </c>
      <c r="I77" s="1739" t="s">
        <v>1993</v>
      </c>
      <c r="J77" s="1718"/>
      <c r="K77" s="4"/>
      <c r="L77" s="4"/>
      <c r="M77" s="4"/>
      <c r="N77" s="4"/>
      <c r="O77" s="4"/>
      <c r="P77" s="4"/>
      <c r="Q77" s="4"/>
      <c r="R77" s="4"/>
      <c r="S77" s="4"/>
      <c r="T77" s="4"/>
      <c r="U77" s="4"/>
      <c r="V77" s="4"/>
      <c r="W77" s="4"/>
      <c r="X77" s="4"/>
      <c r="Y77" s="4"/>
      <c r="Z77" s="4"/>
    </row>
    <row r="78" spans="1:26" ht="13.5" customHeight="1">
      <c r="A78" s="1723"/>
      <c r="B78" s="1729"/>
      <c r="C78" s="1738"/>
      <c r="D78" s="1738"/>
      <c r="E78" s="1739"/>
      <c r="F78" s="1741"/>
      <c r="G78" s="1769"/>
      <c r="H78" s="897"/>
      <c r="I78" s="1739"/>
      <c r="J78" s="1770"/>
      <c r="K78" s="4"/>
      <c r="L78" s="4"/>
      <c r="M78" s="4"/>
      <c r="N78" s="4"/>
      <c r="O78" s="4"/>
      <c r="P78" s="4"/>
      <c r="Q78" s="4"/>
      <c r="R78" s="4"/>
      <c r="S78" s="4"/>
      <c r="T78" s="4"/>
      <c r="U78" s="4"/>
      <c r="V78" s="4"/>
      <c r="W78" s="4"/>
      <c r="X78" s="4"/>
      <c r="Y78" s="4"/>
      <c r="Z78" s="4"/>
    </row>
    <row r="79" spans="1:26" ht="13.5" customHeight="1">
      <c r="A79" s="1723"/>
      <c r="B79" s="1771"/>
      <c r="C79" s="1723"/>
      <c r="D79" s="1723"/>
      <c r="E79" s="1723"/>
      <c r="F79" s="1723"/>
      <c r="G79" s="1724"/>
      <c r="H79" s="1724"/>
      <c r="I79" s="1723"/>
      <c r="J79" s="1718"/>
      <c r="K79" s="4"/>
      <c r="L79" s="4"/>
      <c r="M79" s="4"/>
      <c r="N79" s="4"/>
      <c r="O79" s="4"/>
      <c r="P79" s="4"/>
      <c r="Q79" s="4"/>
      <c r="R79" s="4"/>
      <c r="S79" s="4"/>
      <c r="T79" s="4"/>
      <c r="U79" s="4"/>
      <c r="V79" s="4"/>
      <c r="W79" s="4"/>
      <c r="X79" s="4"/>
      <c r="Y79" s="4"/>
      <c r="Z79" s="4"/>
    </row>
    <row r="80" spans="1:26" ht="13.5" customHeight="1">
      <c r="A80" s="1723"/>
      <c r="B80" s="1771"/>
      <c r="C80" s="1723"/>
      <c r="D80" s="1723"/>
      <c r="E80" s="1723"/>
      <c r="F80" s="1723"/>
      <c r="G80" s="1724"/>
      <c r="H80" s="1724"/>
      <c r="I80" s="1723"/>
      <c r="J80" s="1718"/>
      <c r="K80" s="4"/>
      <c r="L80" s="4"/>
      <c r="M80" s="4"/>
      <c r="N80" s="4"/>
      <c r="O80" s="4"/>
      <c r="P80" s="4"/>
      <c r="Q80" s="4"/>
      <c r="R80" s="4"/>
      <c r="S80" s="4"/>
      <c r="T80" s="4"/>
      <c r="U80" s="4"/>
      <c r="V80" s="4"/>
      <c r="W80" s="4"/>
      <c r="X80" s="4"/>
      <c r="Y80" s="4"/>
      <c r="Z80" s="4"/>
    </row>
    <row r="81" spans="1:26" ht="13.5" customHeight="1">
      <c r="A81" s="1723"/>
      <c r="B81" s="1771"/>
      <c r="C81" s="1723"/>
      <c r="D81" s="1723"/>
      <c r="E81" s="1723"/>
      <c r="F81" s="1723"/>
      <c r="G81" s="1724"/>
      <c r="H81" s="1724"/>
      <c r="I81" s="1723"/>
      <c r="J81" s="1718"/>
      <c r="K81" s="4"/>
      <c r="L81" s="4"/>
      <c r="M81" s="4"/>
      <c r="N81" s="4"/>
      <c r="O81" s="4"/>
      <c r="P81" s="4"/>
      <c r="Q81" s="4"/>
      <c r="R81" s="4"/>
      <c r="S81" s="4"/>
      <c r="T81" s="4"/>
      <c r="U81" s="4"/>
      <c r="V81" s="4"/>
      <c r="W81" s="4"/>
      <c r="X81" s="4"/>
      <c r="Y81" s="4"/>
      <c r="Z81" s="4"/>
    </row>
    <row r="82" spans="1:26" ht="13.5" customHeight="1">
      <c r="A82" s="1723"/>
      <c r="B82" s="1771"/>
      <c r="C82" s="1723"/>
      <c r="D82" s="1723"/>
      <c r="E82" s="1723"/>
      <c r="F82" s="1723"/>
      <c r="G82" s="1724"/>
      <c r="H82" s="1724"/>
      <c r="I82" s="1723"/>
      <c r="J82" s="1718"/>
      <c r="K82" s="4"/>
      <c r="L82" s="4"/>
      <c r="M82" s="4"/>
      <c r="N82" s="4"/>
      <c r="O82" s="4"/>
      <c r="P82" s="4"/>
      <c r="Q82" s="4"/>
      <c r="R82" s="4"/>
      <c r="S82" s="4"/>
      <c r="T82" s="4"/>
      <c r="U82" s="4"/>
      <c r="V82" s="4"/>
      <c r="W82" s="4"/>
      <c r="X82" s="4"/>
      <c r="Y82" s="4"/>
      <c r="Z82" s="4"/>
    </row>
    <row r="83" spans="1:26" ht="13.5" customHeight="1">
      <c r="A83" s="1723"/>
      <c r="B83" s="1771"/>
      <c r="C83" s="1723"/>
      <c r="D83" s="1723"/>
      <c r="E83" s="1723"/>
      <c r="F83" s="1723"/>
      <c r="G83" s="1724"/>
      <c r="H83" s="1724"/>
      <c r="I83" s="1723"/>
      <c r="J83" s="1718"/>
      <c r="K83" s="4"/>
      <c r="L83" s="4"/>
      <c r="M83" s="4"/>
      <c r="N83" s="4"/>
      <c r="O83" s="4"/>
      <c r="P83" s="4"/>
      <c r="Q83" s="4"/>
      <c r="R83" s="4"/>
      <c r="S83" s="4"/>
      <c r="T83" s="4"/>
      <c r="U83" s="4"/>
      <c r="V83" s="4"/>
      <c r="W83" s="4"/>
      <c r="X83" s="4"/>
      <c r="Y83" s="4"/>
      <c r="Z83" s="4"/>
    </row>
    <row r="84" spans="1:26" ht="13.5" customHeight="1">
      <c r="A84" s="1723"/>
      <c r="B84" s="1771"/>
      <c r="C84" s="1723"/>
      <c r="D84" s="1723"/>
      <c r="E84" s="1723"/>
      <c r="F84" s="1723"/>
      <c r="G84" s="1724"/>
      <c r="H84" s="1724"/>
      <c r="I84" s="1723"/>
      <c r="J84" s="1718"/>
      <c r="K84" s="4"/>
      <c r="L84" s="4"/>
      <c r="M84" s="4"/>
      <c r="N84" s="4"/>
      <c r="O84" s="4"/>
      <c r="P84" s="4"/>
      <c r="Q84" s="4"/>
      <c r="R84" s="4"/>
      <c r="S84" s="4"/>
      <c r="T84" s="4"/>
      <c r="U84" s="4"/>
      <c r="V84" s="4"/>
      <c r="W84" s="4"/>
      <c r="X84" s="4"/>
      <c r="Y84" s="4"/>
      <c r="Z84" s="4"/>
    </row>
    <row r="85" spans="1:26" ht="13.5" customHeight="1">
      <c r="A85" s="1723"/>
      <c r="B85" s="1771"/>
      <c r="C85" s="1723"/>
      <c r="D85" s="1723"/>
      <c r="E85" s="1723"/>
      <c r="F85" s="1723"/>
      <c r="G85" s="1724"/>
      <c r="H85" s="1724"/>
      <c r="I85" s="1723"/>
      <c r="J85" s="1718"/>
      <c r="K85" s="4"/>
      <c r="L85" s="4"/>
      <c r="M85" s="4"/>
      <c r="N85" s="4"/>
      <c r="O85" s="4"/>
      <c r="P85" s="4"/>
      <c r="Q85" s="4"/>
      <c r="R85" s="4"/>
      <c r="S85" s="4"/>
      <c r="T85" s="4"/>
      <c r="U85" s="4"/>
      <c r="V85" s="4"/>
      <c r="W85" s="4"/>
      <c r="X85" s="4"/>
      <c r="Y85" s="4"/>
      <c r="Z85" s="4"/>
    </row>
    <row r="86" spans="1:26" ht="13.5" customHeight="1">
      <c r="A86" s="1723"/>
      <c r="B86" s="1771"/>
      <c r="C86" s="1723"/>
      <c r="D86" s="1723"/>
      <c r="E86" s="1723"/>
      <c r="F86" s="1723"/>
      <c r="G86" s="1724"/>
      <c r="H86" s="1724"/>
      <c r="I86" s="1723"/>
      <c r="J86" s="1718"/>
      <c r="K86" s="4"/>
      <c r="L86" s="4"/>
      <c r="M86" s="4"/>
      <c r="N86" s="4"/>
      <c r="O86" s="4"/>
      <c r="P86" s="4"/>
      <c r="Q86" s="4"/>
      <c r="R86" s="4"/>
      <c r="S86" s="4"/>
      <c r="T86" s="4"/>
      <c r="U86" s="4"/>
      <c r="V86" s="4"/>
      <c r="W86" s="4"/>
      <c r="X86" s="4"/>
      <c r="Y86" s="4"/>
      <c r="Z86" s="4"/>
    </row>
    <row r="87" spans="1:26" ht="13.5" customHeight="1">
      <c r="A87" s="1723"/>
      <c r="B87" s="1771"/>
      <c r="C87" s="1723"/>
      <c r="D87" s="1723"/>
      <c r="E87" s="1723"/>
      <c r="F87" s="1723"/>
      <c r="G87" s="1724"/>
      <c r="H87" s="1724"/>
      <c r="I87" s="1723"/>
      <c r="J87" s="1718"/>
      <c r="K87" s="4"/>
      <c r="L87" s="4"/>
      <c r="M87" s="4"/>
      <c r="N87" s="4"/>
      <c r="O87" s="4"/>
      <c r="P87" s="4"/>
      <c r="Q87" s="4"/>
      <c r="R87" s="4"/>
      <c r="S87" s="4"/>
      <c r="T87" s="4"/>
      <c r="U87" s="4"/>
      <c r="V87" s="4"/>
      <c r="W87" s="4"/>
      <c r="X87" s="4"/>
      <c r="Y87" s="4"/>
      <c r="Z87" s="4"/>
    </row>
    <row r="88" spans="1:26" ht="13.5" customHeight="1">
      <c r="A88" s="875"/>
      <c r="B88" s="1738"/>
      <c r="C88" s="1738"/>
      <c r="D88" s="1738"/>
      <c r="E88" s="1739"/>
      <c r="F88" s="1739"/>
      <c r="G88" s="1731"/>
      <c r="H88" s="1732"/>
      <c r="I88" s="1739"/>
      <c r="J88" s="1718"/>
      <c r="K88" s="4"/>
      <c r="L88" s="4"/>
      <c r="M88" s="4"/>
      <c r="N88" s="4"/>
      <c r="O88" s="4"/>
      <c r="P88" s="4"/>
      <c r="Q88" s="4"/>
      <c r="R88" s="4"/>
      <c r="S88" s="4"/>
      <c r="T88" s="4"/>
      <c r="U88" s="4"/>
      <c r="V88" s="4"/>
      <c r="W88" s="4"/>
      <c r="X88" s="4"/>
      <c r="Y88" s="4"/>
      <c r="Z88" s="4"/>
    </row>
    <row r="89" spans="1:26" ht="17.25" customHeight="1">
      <c r="A89" s="875"/>
      <c r="B89" s="1738"/>
      <c r="C89" s="1738"/>
      <c r="D89" s="1738"/>
      <c r="E89" s="1739"/>
      <c r="F89" s="1739"/>
      <c r="G89" s="1731"/>
      <c r="H89" s="897"/>
      <c r="I89" s="1739"/>
      <c r="J89" s="1718"/>
      <c r="K89" s="4"/>
      <c r="L89" s="4"/>
      <c r="M89" s="4"/>
      <c r="N89" s="4"/>
      <c r="O89" s="4"/>
      <c r="P89" s="4"/>
      <c r="Q89" s="4"/>
      <c r="R89" s="4"/>
      <c r="S89" s="4"/>
      <c r="T89" s="4"/>
      <c r="U89" s="4"/>
      <c r="V89" s="4"/>
      <c r="W89" s="4"/>
      <c r="X89" s="4"/>
      <c r="Y89" s="4"/>
      <c r="Z89" s="4"/>
    </row>
    <row r="90" spans="1:26" ht="15.75" customHeight="1">
      <c r="A90" s="875"/>
      <c r="B90" s="1738"/>
      <c r="C90" s="1738"/>
      <c r="D90" s="1738"/>
      <c r="E90" s="1739"/>
      <c r="F90" s="1739"/>
      <c r="G90" s="1731"/>
      <c r="H90" s="897"/>
      <c r="I90" s="1739"/>
      <c r="J90" s="1718"/>
      <c r="K90" s="4"/>
      <c r="L90" s="4"/>
      <c r="M90" s="4"/>
      <c r="N90" s="4"/>
      <c r="O90" s="4"/>
      <c r="P90" s="4"/>
      <c r="Q90" s="4"/>
      <c r="R90" s="4"/>
      <c r="S90" s="4"/>
      <c r="T90" s="4"/>
      <c r="U90" s="4"/>
      <c r="V90" s="4"/>
      <c r="W90" s="4"/>
      <c r="X90" s="4"/>
      <c r="Y90" s="4"/>
      <c r="Z90" s="4"/>
    </row>
    <row r="91" spans="1:26" ht="15.75" customHeight="1">
      <c r="A91" s="875"/>
      <c r="B91" s="1772"/>
      <c r="C91" s="1738"/>
      <c r="D91" s="1738"/>
      <c r="E91" s="1739"/>
      <c r="F91" s="1739"/>
      <c r="G91" s="1731"/>
      <c r="H91" s="1732"/>
      <c r="I91" s="1739"/>
      <c r="J91" s="1773"/>
      <c r="K91" s="4"/>
      <c r="L91" s="4"/>
      <c r="M91" s="4"/>
      <c r="N91" s="4"/>
      <c r="O91" s="4"/>
      <c r="P91" s="4"/>
      <c r="Q91" s="4"/>
      <c r="R91" s="4"/>
      <c r="S91" s="4"/>
      <c r="T91" s="4"/>
      <c r="U91" s="4"/>
      <c r="V91" s="4"/>
      <c r="W91" s="4"/>
      <c r="X91" s="4"/>
      <c r="Y91" s="4"/>
      <c r="Z91" s="4"/>
    </row>
    <row r="92" spans="1:26" ht="15.75" customHeight="1">
      <c r="A92" s="1728"/>
      <c r="B92" s="1738"/>
      <c r="C92" s="1738"/>
      <c r="D92" s="1738"/>
      <c r="E92" s="1739"/>
      <c r="F92" s="1739"/>
      <c r="G92" s="1774"/>
      <c r="H92" s="897"/>
      <c r="I92" s="1739"/>
      <c r="J92" s="1718"/>
      <c r="K92" s="4"/>
      <c r="L92" s="4"/>
      <c r="M92" s="4"/>
      <c r="N92" s="4"/>
      <c r="O92" s="4"/>
      <c r="P92" s="4"/>
      <c r="Q92" s="4"/>
      <c r="R92" s="4"/>
      <c r="S92" s="4"/>
      <c r="T92" s="4"/>
      <c r="U92" s="4"/>
      <c r="V92" s="4"/>
      <c r="W92" s="4"/>
      <c r="X92" s="4"/>
      <c r="Y92" s="4"/>
      <c r="Z92" s="4"/>
    </row>
    <row r="93" spans="1:26" ht="15.75" customHeight="1">
      <c r="A93" s="875"/>
      <c r="B93" s="1775"/>
      <c r="C93" s="1738"/>
      <c r="D93" s="1738"/>
      <c r="E93" s="1739"/>
      <c r="F93" s="1739"/>
      <c r="G93" s="1731"/>
      <c r="H93" s="1732"/>
      <c r="I93" s="1739"/>
      <c r="J93" s="1718"/>
      <c r="K93" s="4"/>
      <c r="L93" s="4"/>
      <c r="M93" s="4"/>
      <c r="N93" s="4"/>
      <c r="O93" s="4"/>
      <c r="P93" s="4"/>
      <c r="Q93" s="4"/>
      <c r="R93" s="4"/>
      <c r="S93" s="4"/>
      <c r="T93" s="4"/>
      <c r="U93" s="4"/>
      <c r="V93" s="4"/>
      <c r="W93" s="4"/>
      <c r="X93" s="4"/>
      <c r="Y93" s="4"/>
      <c r="Z93" s="4"/>
    </row>
    <row r="94" spans="1:26" ht="15.75" customHeight="1">
      <c r="A94" s="875"/>
      <c r="B94" s="1775"/>
      <c r="C94" s="1738"/>
      <c r="D94" s="1738"/>
      <c r="E94" s="1776"/>
      <c r="F94" s="1777"/>
      <c r="G94" s="1731"/>
      <c r="H94" s="897"/>
      <c r="I94" s="1739"/>
      <c r="J94" s="1718"/>
      <c r="K94" s="4"/>
      <c r="L94" s="4"/>
      <c r="M94" s="4"/>
      <c r="N94" s="4"/>
      <c r="O94" s="4"/>
      <c r="P94" s="4"/>
      <c r="Q94" s="4"/>
      <c r="R94" s="4"/>
      <c r="S94" s="4"/>
      <c r="T94" s="4"/>
      <c r="U94" s="4"/>
      <c r="V94" s="4"/>
      <c r="W94" s="4"/>
      <c r="X94" s="4"/>
      <c r="Y94" s="4"/>
      <c r="Z94" s="4"/>
    </row>
    <row r="95" spans="1:26" ht="42" customHeight="1">
      <c r="A95" s="1725" t="s">
        <v>246</v>
      </c>
      <c r="B95" s="1726" t="s">
        <v>1998</v>
      </c>
      <c r="C95" s="1725"/>
      <c r="D95" s="1725"/>
      <c r="E95" s="1725"/>
      <c r="F95" s="1725"/>
      <c r="G95" s="1727"/>
      <c r="H95" s="1727"/>
      <c r="I95" s="1725"/>
      <c r="J95" s="1778"/>
      <c r="K95" s="1779"/>
      <c r="L95" s="1779"/>
      <c r="M95" s="1779"/>
      <c r="N95" s="1779"/>
      <c r="O95" s="1779"/>
      <c r="P95" s="1779"/>
      <c r="Q95" s="1779"/>
      <c r="R95" s="1779"/>
      <c r="S95" s="1779"/>
      <c r="T95" s="1779"/>
      <c r="U95" s="1779"/>
      <c r="V95" s="1779"/>
      <c r="W95" s="1779"/>
      <c r="X95" s="1779"/>
      <c r="Y95" s="1779"/>
      <c r="Z95" s="1779"/>
    </row>
    <row r="96" spans="1:26" ht="21.75" customHeight="1">
      <c r="A96" s="875"/>
      <c r="B96" s="1775"/>
      <c r="C96" s="1738"/>
      <c r="D96" s="1738"/>
      <c r="E96" s="1755"/>
      <c r="F96" s="1730"/>
      <c r="G96" s="1755"/>
      <c r="H96" s="1732">
        <f>SUM(H97)</f>
        <v>0</v>
      </c>
      <c r="I96" s="1738"/>
      <c r="J96" s="1770"/>
      <c r="K96" s="781"/>
      <c r="L96" s="781"/>
      <c r="M96" s="781"/>
      <c r="N96" s="781"/>
      <c r="O96" s="781"/>
      <c r="P96" s="781"/>
      <c r="Q96" s="781"/>
      <c r="R96" s="781"/>
      <c r="S96" s="781"/>
      <c r="T96" s="781"/>
      <c r="U96" s="781"/>
      <c r="V96" s="781"/>
      <c r="W96" s="781"/>
      <c r="X96" s="781"/>
      <c r="Y96" s="781"/>
      <c r="Z96" s="781"/>
    </row>
    <row r="97" spans="1:26" ht="21.75" customHeight="1">
      <c r="A97" s="1728"/>
      <c r="B97" s="1738"/>
      <c r="C97" s="1738"/>
      <c r="D97" s="1738"/>
      <c r="E97" s="1755"/>
      <c r="F97" s="1730"/>
      <c r="G97" s="1755"/>
      <c r="H97" s="897"/>
      <c r="I97" s="1738"/>
      <c r="J97" s="1770"/>
      <c r="K97" s="781"/>
      <c r="L97" s="781"/>
      <c r="M97" s="781"/>
      <c r="N97" s="781"/>
      <c r="O97" s="781"/>
      <c r="P97" s="781"/>
      <c r="Q97" s="781"/>
      <c r="R97" s="781"/>
      <c r="S97" s="781"/>
      <c r="T97" s="781"/>
      <c r="U97" s="781"/>
      <c r="V97" s="781"/>
      <c r="W97" s="781"/>
      <c r="X97" s="781"/>
      <c r="Y97" s="781"/>
      <c r="Z97" s="781"/>
    </row>
    <row r="98" spans="1:26" ht="21.75" customHeight="1">
      <c r="A98" s="1728"/>
      <c r="B98" s="1738"/>
      <c r="C98" s="1738"/>
      <c r="D98" s="1738"/>
      <c r="E98" s="1755"/>
      <c r="F98" s="1730"/>
      <c r="G98" s="1755"/>
      <c r="H98" s="897"/>
      <c r="I98" s="1738"/>
      <c r="J98" s="1770"/>
      <c r="K98" s="781"/>
      <c r="L98" s="781"/>
      <c r="M98" s="781"/>
      <c r="N98" s="781"/>
      <c r="O98" s="781"/>
      <c r="P98" s="781"/>
      <c r="Q98" s="781"/>
      <c r="R98" s="781"/>
      <c r="S98" s="781"/>
      <c r="T98" s="781"/>
      <c r="U98" s="781"/>
      <c r="V98" s="781"/>
      <c r="W98" s="781"/>
      <c r="X98" s="781"/>
      <c r="Y98" s="781"/>
      <c r="Z98" s="781"/>
    </row>
    <row r="99" spans="1:26" ht="21.75" customHeight="1">
      <c r="A99" s="1728"/>
      <c r="B99" s="1738"/>
      <c r="C99" s="1738"/>
      <c r="D99" s="1738"/>
      <c r="E99" s="1755"/>
      <c r="F99" s="1730"/>
      <c r="G99" s="1755"/>
      <c r="H99" s="897"/>
      <c r="I99" s="1738"/>
      <c r="J99" s="1770"/>
      <c r="K99" s="781"/>
      <c r="L99" s="781"/>
      <c r="M99" s="781"/>
      <c r="N99" s="781"/>
      <c r="O99" s="781"/>
      <c r="P99" s="781"/>
      <c r="Q99" s="781"/>
      <c r="R99" s="781"/>
      <c r="S99" s="781"/>
      <c r="T99" s="781"/>
      <c r="U99" s="781"/>
      <c r="V99" s="781"/>
      <c r="W99" s="781"/>
      <c r="X99" s="781"/>
      <c r="Y99" s="781"/>
      <c r="Z99" s="781"/>
    </row>
    <row r="100" spans="1:26" ht="21.75" customHeight="1">
      <c r="A100" s="1728"/>
      <c r="B100" s="1738"/>
      <c r="C100" s="1738"/>
      <c r="D100" s="1738"/>
      <c r="E100" s="1755"/>
      <c r="F100" s="1730"/>
      <c r="G100" s="1755"/>
      <c r="H100" s="897"/>
      <c r="I100" s="1738"/>
      <c r="J100" s="1770"/>
      <c r="K100" s="781"/>
      <c r="L100" s="781"/>
      <c r="M100" s="781"/>
      <c r="N100" s="781"/>
      <c r="O100" s="781"/>
      <c r="P100" s="781"/>
      <c r="Q100" s="781"/>
      <c r="R100" s="781"/>
      <c r="S100" s="781"/>
      <c r="T100" s="781"/>
      <c r="U100" s="781"/>
      <c r="V100" s="781"/>
      <c r="W100" s="781"/>
      <c r="X100" s="781"/>
      <c r="Y100" s="781"/>
      <c r="Z100" s="781"/>
    </row>
    <row r="101" spans="1:26" ht="21.75" customHeight="1">
      <c r="A101" s="1728"/>
      <c r="B101" s="1738"/>
      <c r="C101" s="1738"/>
      <c r="D101" s="1738"/>
      <c r="E101" s="1755"/>
      <c r="F101" s="1730"/>
      <c r="G101" s="1755"/>
      <c r="H101" s="897"/>
      <c r="I101" s="1738"/>
      <c r="J101" s="1770"/>
      <c r="K101" s="781"/>
      <c r="L101" s="781"/>
      <c r="M101" s="781"/>
      <c r="N101" s="781"/>
      <c r="O101" s="781"/>
      <c r="P101" s="781"/>
      <c r="Q101" s="781"/>
      <c r="R101" s="781"/>
      <c r="S101" s="781"/>
      <c r="T101" s="781"/>
      <c r="U101" s="781"/>
      <c r="V101" s="781"/>
      <c r="W101" s="781"/>
      <c r="X101" s="781"/>
      <c r="Y101" s="781"/>
      <c r="Z101" s="781"/>
    </row>
    <row r="102" spans="1:26" ht="21.75" customHeight="1">
      <c r="A102" s="1730"/>
      <c r="B102" s="690"/>
      <c r="C102" s="690"/>
      <c r="D102" s="690"/>
      <c r="E102" s="690"/>
      <c r="F102" s="1730"/>
      <c r="G102" s="1755"/>
      <c r="H102" s="897"/>
      <c r="I102" s="1738"/>
      <c r="J102" s="1770"/>
      <c r="K102" s="781"/>
      <c r="L102" s="781"/>
      <c r="M102" s="781"/>
      <c r="N102" s="781"/>
      <c r="O102" s="781"/>
      <c r="P102" s="781"/>
      <c r="Q102" s="781"/>
      <c r="R102" s="781"/>
      <c r="S102" s="781"/>
      <c r="T102" s="781"/>
      <c r="U102" s="781"/>
      <c r="V102" s="781"/>
      <c r="W102" s="781"/>
      <c r="X102" s="781"/>
      <c r="Y102" s="781"/>
      <c r="Z102" s="781"/>
    </row>
    <row r="103" spans="1:26" ht="18" customHeight="1">
      <c r="A103" s="3003" t="s">
        <v>1999</v>
      </c>
      <c r="B103" s="2889"/>
      <c r="C103" s="1780"/>
      <c r="D103" s="1780"/>
      <c r="E103" s="690"/>
      <c r="F103" s="1730"/>
      <c r="G103" s="1755"/>
      <c r="H103" s="1732"/>
      <c r="I103" s="1738"/>
      <c r="J103" s="1718"/>
      <c r="K103" s="4"/>
      <c r="L103" s="4"/>
      <c r="M103" s="4"/>
      <c r="N103" s="4"/>
      <c r="O103" s="4"/>
      <c r="P103" s="4"/>
      <c r="Q103" s="4"/>
      <c r="R103" s="4"/>
      <c r="S103" s="4"/>
      <c r="T103" s="4"/>
      <c r="U103" s="4"/>
      <c r="V103" s="4"/>
      <c r="W103" s="4"/>
      <c r="X103" s="4"/>
      <c r="Y103" s="4"/>
      <c r="Z103" s="4"/>
    </row>
    <row r="104" spans="1:26" ht="13.5" customHeight="1">
      <c r="A104" s="3"/>
      <c r="B104" s="1251"/>
      <c r="C104" s="1251"/>
      <c r="D104" s="1251"/>
      <c r="E104" s="1251"/>
      <c r="F104" s="1253"/>
      <c r="G104" s="1716"/>
      <c r="H104" s="1716"/>
      <c r="I104" s="1721"/>
      <c r="J104" s="1718"/>
      <c r="K104" s="4"/>
      <c r="L104" s="4"/>
      <c r="M104" s="4"/>
      <c r="N104" s="4"/>
      <c r="O104" s="4"/>
      <c r="P104" s="4"/>
      <c r="Q104" s="4"/>
      <c r="R104" s="4"/>
      <c r="S104" s="4"/>
      <c r="T104" s="4"/>
      <c r="U104" s="4"/>
      <c r="V104" s="4"/>
      <c r="W104" s="4"/>
      <c r="X104" s="4"/>
      <c r="Y104" s="4"/>
      <c r="Z104" s="4"/>
    </row>
    <row r="105" spans="1:26" ht="15" customHeight="1">
      <c r="A105" s="4"/>
      <c r="B105" s="4"/>
      <c r="C105" s="4"/>
      <c r="D105" s="4"/>
      <c r="E105" s="4"/>
      <c r="F105" s="3"/>
      <c r="G105" s="3000" t="s">
        <v>2000</v>
      </c>
      <c r="H105" s="2874"/>
      <c r="I105" s="2874"/>
      <c r="J105" s="1718"/>
      <c r="K105" s="4"/>
      <c r="L105" s="4"/>
      <c r="M105" s="4"/>
      <c r="N105" s="4"/>
      <c r="O105" s="4"/>
      <c r="P105" s="4"/>
      <c r="Q105" s="4"/>
      <c r="R105" s="4"/>
      <c r="S105" s="4"/>
      <c r="T105" s="4"/>
      <c r="U105" s="4"/>
      <c r="V105" s="4"/>
      <c r="W105" s="4"/>
      <c r="X105" s="4"/>
      <c r="Y105" s="4"/>
      <c r="Z105" s="4"/>
    </row>
    <row r="106" spans="1:26" ht="30" customHeight="1">
      <c r="A106" s="2981" t="s">
        <v>2001</v>
      </c>
      <c r="B106" s="2874"/>
      <c r="C106" s="2874"/>
      <c r="D106" s="2874"/>
      <c r="E106" s="2874"/>
      <c r="F106" s="2874"/>
      <c r="G106" s="2874"/>
      <c r="H106" s="2874"/>
      <c r="I106" s="2874"/>
      <c r="J106" s="1718"/>
      <c r="K106" s="4"/>
      <c r="L106" s="4"/>
      <c r="M106" s="4"/>
      <c r="N106" s="4"/>
      <c r="O106" s="4"/>
      <c r="P106" s="4"/>
      <c r="Q106" s="4"/>
      <c r="R106" s="4"/>
      <c r="S106" s="4"/>
      <c r="T106" s="4"/>
      <c r="U106" s="4"/>
      <c r="V106" s="4"/>
      <c r="W106" s="4"/>
      <c r="X106" s="4"/>
      <c r="Y106" s="4"/>
      <c r="Z106" s="4"/>
    </row>
    <row r="107" spans="1:26" ht="13.5" customHeight="1">
      <c r="A107" s="4"/>
      <c r="B107" s="4"/>
      <c r="C107" s="5"/>
      <c r="D107" s="1254"/>
      <c r="E107" s="781"/>
      <c r="F107" s="5"/>
      <c r="G107" s="1781"/>
      <c r="H107" s="1781"/>
      <c r="I107" s="4"/>
      <c r="J107" s="1718"/>
      <c r="K107" s="4"/>
      <c r="L107" s="4"/>
      <c r="M107" s="4"/>
      <c r="N107" s="4"/>
      <c r="O107" s="4"/>
      <c r="P107" s="4"/>
      <c r="Q107" s="4"/>
      <c r="R107" s="4"/>
      <c r="S107" s="4"/>
      <c r="T107" s="4"/>
      <c r="U107" s="4"/>
      <c r="V107" s="4"/>
      <c r="W107" s="4"/>
      <c r="X107" s="4"/>
      <c r="Y107" s="4"/>
      <c r="Z107" s="4"/>
    </row>
    <row r="108" spans="1:26" ht="13.5" customHeight="1">
      <c r="A108" s="4"/>
      <c r="B108" s="4"/>
      <c r="C108" s="5"/>
      <c r="D108" s="1254"/>
      <c r="E108" s="781"/>
      <c r="F108" s="5"/>
      <c r="G108" s="1781"/>
      <c r="H108" s="1781"/>
      <c r="I108" s="4"/>
      <c r="J108" s="1718"/>
      <c r="K108" s="4"/>
      <c r="L108" s="4"/>
      <c r="M108" s="4"/>
      <c r="N108" s="4"/>
      <c r="O108" s="4"/>
      <c r="P108" s="4"/>
      <c r="Q108" s="4"/>
      <c r="R108" s="4"/>
      <c r="S108" s="4"/>
      <c r="T108" s="4"/>
      <c r="U108" s="4"/>
      <c r="V108" s="4"/>
      <c r="W108" s="4"/>
      <c r="X108" s="4"/>
      <c r="Y108" s="4"/>
      <c r="Z108" s="4"/>
    </row>
    <row r="109" spans="1:26" ht="13.5" customHeight="1">
      <c r="A109" s="4"/>
      <c r="B109" s="4"/>
      <c r="C109" s="5"/>
      <c r="D109" s="1254"/>
      <c r="E109" s="781"/>
      <c r="F109" s="5"/>
      <c r="G109" s="1781"/>
      <c r="H109" s="1781"/>
      <c r="I109" s="4"/>
      <c r="J109" s="1718"/>
      <c r="K109" s="4"/>
      <c r="L109" s="4"/>
      <c r="M109" s="4"/>
      <c r="N109" s="4"/>
      <c r="O109" s="4"/>
      <c r="P109" s="4"/>
      <c r="Q109" s="4"/>
      <c r="R109" s="4"/>
      <c r="S109" s="4"/>
      <c r="T109" s="4"/>
      <c r="U109" s="4"/>
      <c r="V109" s="4"/>
      <c r="W109" s="4"/>
      <c r="X109" s="4"/>
      <c r="Y109" s="4"/>
      <c r="Z109" s="4"/>
    </row>
    <row r="110" spans="1:26" ht="13.5" customHeight="1">
      <c r="A110" s="3"/>
      <c r="B110" s="1251"/>
      <c r="C110" s="1251"/>
      <c r="D110" s="1251"/>
      <c r="E110" s="1251"/>
      <c r="F110" s="1253"/>
      <c r="G110" s="1716"/>
      <c r="H110" s="1716"/>
      <c r="I110" s="4"/>
      <c r="J110" s="1718"/>
      <c r="K110" s="4"/>
      <c r="L110" s="4"/>
      <c r="M110" s="4"/>
      <c r="N110" s="4"/>
      <c r="O110" s="4"/>
      <c r="P110" s="4"/>
      <c r="Q110" s="4"/>
      <c r="R110" s="4"/>
      <c r="S110" s="4"/>
      <c r="T110" s="4"/>
      <c r="U110" s="4"/>
      <c r="V110" s="4"/>
      <c r="W110" s="4"/>
      <c r="X110" s="4"/>
      <c r="Y110" s="4"/>
      <c r="Z110" s="4"/>
    </row>
    <row r="111" spans="1:26" ht="13.5" customHeight="1">
      <c r="A111" s="3"/>
      <c r="B111" s="1251"/>
      <c r="C111" s="1251"/>
      <c r="D111" s="1251"/>
      <c r="E111" s="1251"/>
      <c r="F111" s="1253"/>
      <c r="G111" s="3001"/>
      <c r="H111" s="2874"/>
      <c r="I111" s="2874"/>
      <c r="J111" s="1718"/>
      <c r="K111" s="4"/>
      <c r="L111" s="4"/>
      <c r="M111" s="4"/>
      <c r="N111" s="4"/>
      <c r="O111" s="4"/>
      <c r="P111" s="4"/>
      <c r="Q111" s="4"/>
      <c r="R111" s="4"/>
      <c r="S111" s="4"/>
      <c r="T111" s="4"/>
      <c r="U111" s="4"/>
      <c r="V111" s="4"/>
      <c r="W111" s="4"/>
      <c r="X111" s="4"/>
      <c r="Y111" s="4"/>
      <c r="Z111" s="4"/>
    </row>
    <row r="112" spans="1:26" ht="13.5" customHeight="1">
      <c r="A112" s="3"/>
      <c r="B112" s="1251"/>
      <c r="C112" s="1251"/>
      <c r="D112" s="1251"/>
      <c r="E112" s="1251"/>
      <c r="F112" s="1253"/>
      <c r="G112" s="1716"/>
      <c r="H112" s="1716"/>
      <c r="I112" s="4"/>
      <c r="J112" s="1718"/>
      <c r="K112" s="4"/>
      <c r="L112" s="4"/>
      <c r="M112" s="4"/>
      <c r="N112" s="4"/>
      <c r="O112" s="4"/>
      <c r="P112" s="4"/>
      <c r="Q112" s="4"/>
      <c r="R112" s="4"/>
      <c r="S112" s="4"/>
      <c r="T112" s="4"/>
      <c r="U112" s="4"/>
      <c r="V112" s="4"/>
      <c r="W112" s="4"/>
      <c r="X112" s="4"/>
      <c r="Y112" s="4"/>
      <c r="Z112" s="4"/>
    </row>
    <row r="113" spans="1:26" ht="13.5" customHeight="1">
      <c r="A113" s="3"/>
      <c r="B113" s="1251"/>
      <c r="C113" s="1251"/>
      <c r="D113" s="1251"/>
      <c r="E113" s="1251"/>
      <c r="F113" s="1253"/>
      <c r="G113" s="1716"/>
      <c r="H113" s="1716"/>
      <c r="I113" s="4"/>
      <c r="J113" s="1718"/>
      <c r="K113" s="4"/>
      <c r="L113" s="4"/>
      <c r="M113" s="4"/>
      <c r="N113" s="4"/>
      <c r="O113" s="4"/>
      <c r="P113" s="4"/>
      <c r="Q113" s="4"/>
      <c r="R113" s="4"/>
      <c r="S113" s="4"/>
      <c r="T113" s="4"/>
      <c r="U113" s="4"/>
      <c r="V113" s="4"/>
      <c r="W113" s="4"/>
      <c r="X113" s="4"/>
      <c r="Y113" s="4"/>
      <c r="Z113" s="4"/>
    </row>
    <row r="114" spans="1:26" ht="13.5" customHeight="1">
      <c r="A114" s="3"/>
      <c r="B114" s="1251"/>
      <c r="C114" s="1251"/>
      <c r="D114" s="1251"/>
      <c r="E114" s="1251"/>
      <c r="F114" s="1253"/>
      <c r="G114" s="1716"/>
      <c r="H114" s="1716"/>
      <c r="I114" s="4"/>
      <c r="J114" s="1718"/>
      <c r="K114" s="4"/>
      <c r="L114" s="4"/>
      <c r="M114" s="4"/>
      <c r="N114" s="4"/>
      <c r="O114" s="4"/>
      <c r="P114" s="4"/>
      <c r="Q114" s="4"/>
      <c r="R114" s="4"/>
      <c r="S114" s="4"/>
      <c r="T114" s="4"/>
      <c r="U114" s="4"/>
      <c r="V114" s="4"/>
      <c r="W114" s="4"/>
      <c r="X114" s="4"/>
      <c r="Y114" s="4"/>
      <c r="Z114" s="4"/>
    </row>
    <row r="115" spans="1:26" ht="13.5" customHeight="1">
      <c r="A115" s="3"/>
      <c r="B115" s="1251"/>
      <c r="C115" s="1251"/>
      <c r="D115" s="1251"/>
      <c r="E115" s="1251"/>
      <c r="F115" s="1253"/>
      <c r="G115" s="1716"/>
      <c r="H115" s="1716"/>
      <c r="I115" s="4"/>
      <c r="J115" s="1718"/>
      <c r="K115" s="4"/>
      <c r="L115" s="4"/>
      <c r="M115" s="4"/>
      <c r="N115" s="4"/>
      <c r="O115" s="4"/>
      <c r="P115" s="4"/>
      <c r="Q115" s="4"/>
      <c r="R115" s="4"/>
      <c r="S115" s="4"/>
      <c r="T115" s="4"/>
      <c r="U115" s="4"/>
      <c r="V115" s="4"/>
      <c r="W115" s="4"/>
      <c r="X115" s="4"/>
      <c r="Y115" s="4"/>
      <c r="Z115" s="4"/>
    </row>
    <row r="116" spans="1:26" ht="13.5" customHeight="1">
      <c r="A116" s="3"/>
      <c r="B116" s="1251"/>
      <c r="C116" s="1251"/>
      <c r="D116" s="1251"/>
      <c r="E116" s="1251"/>
      <c r="F116" s="1253"/>
      <c r="G116" s="1716"/>
      <c r="H116" s="1716"/>
      <c r="I116" s="4"/>
      <c r="J116" s="1718"/>
      <c r="K116" s="4"/>
      <c r="L116" s="4"/>
      <c r="M116" s="4"/>
      <c r="N116" s="4"/>
      <c r="O116" s="4"/>
      <c r="P116" s="4"/>
      <c r="Q116" s="4"/>
      <c r="R116" s="4"/>
      <c r="S116" s="4"/>
      <c r="T116" s="4"/>
      <c r="U116" s="4"/>
      <c r="V116" s="4"/>
      <c r="W116" s="4"/>
      <c r="X116" s="4"/>
      <c r="Y116" s="4"/>
      <c r="Z116" s="4"/>
    </row>
    <row r="117" spans="1:26" ht="13.5" customHeight="1">
      <c r="A117" s="3"/>
      <c r="B117" s="1251"/>
      <c r="C117" s="1251"/>
      <c r="D117" s="1251"/>
      <c r="E117" s="1251"/>
      <c r="F117" s="1253"/>
      <c r="G117" s="1716"/>
      <c r="H117" s="1716"/>
      <c r="I117" s="4"/>
      <c r="J117" s="1718"/>
      <c r="K117" s="4"/>
      <c r="L117" s="4"/>
      <c r="M117" s="4"/>
      <c r="N117" s="4"/>
      <c r="O117" s="4"/>
      <c r="P117" s="4"/>
      <c r="Q117" s="4"/>
      <c r="R117" s="4"/>
      <c r="S117" s="4"/>
      <c r="T117" s="4"/>
      <c r="U117" s="4"/>
      <c r="V117" s="4"/>
      <c r="W117" s="4"/>
      <c r="X117" s="4"/>
      <c r="Y117" s="4"/>
      <c r="Z117" s="4"/>
    </row>
    <row r="118" spans="1:26" ht="13.5" customHeight="1">
      <c r="A118" s="3"/>
      <c r="B118" s="1251"/>
      <c r="C118" s="1251"/>
      <c r="D118" s="1251"/>
      <c r="E118" s="1251"/>
      <c r="F118" s="1253"/>
      <c r="G118" s="1716"/>
      <c r="H118" s="1716"/>
      <c r="I118" s="4"/>
      <c r="J118" s="1718"/>
      <c r="K118" s="4"/>
      <c r="L118" s="4"/>
      <c r="M118" s="4"/>
      <c r="N118" s="4"/>
      <c r="O118" s="4"/>
      <c r="P118" s="4"/>
      <c r="Q118" s="4"/>
      <c r="R118" s="4"/>
      <c r="S118" s="4"/>
      <c r="T118" s="4"/>
      <c r="U118" s="4"/>
      <c r="V118" s="4"/>
      <c r="W118" s="4"/>
      <c r="X118" s="4"/>
      <c r="Y118" s="4"/>
      <c r="Z118" s="4"/>
    </row>
    <row r="119" spans="1:26" ht="13.5" customHeight="1">
      <c r="A119" s="3"/>
      <c r="B119" s="1251"/>
      <c r="C119" s="1251"/>
      <c r="D119" s="1251"/>
      <c r="E119" s="1251"/>
      <c r="F119" s="1253"/>
      <c r="G119" s="1716"/>
      <c r="H119" s="1716"/>
      <c r="I119" s="4"/>
      <c r="J119" s="1718"/>
      <c r="K119" s="4"/>
      <c r="L119" s="4"/>
      <c r="M119" s="4"/>
      <c r="N119" s="4"/>
      <c r="O119" s="4"/>
      <c r="P119" s="4"/>
      <c r="Q119" s="4"/>
      <c r="R119" s="4"/>
      <c r="S119" s="4"/>
      <c r="T119" s="4"/>
      <c r="U119" s="4"/>
      <c r="V119" s="4"/>
      <c r="W119" s="4"/>
      <c r="X119" s="4"/>
      <c r="Y119" s="4"/>
      <c r="Z119" s="4"/>
    </row>
    <row r="120" spans="1:26" ht="13.5" customHeight="1">
      <c r="A120" s="3"/>
      <c r="B120" s="1251"/>
      <c r="C120" s="1251"/>
      <c r="D120" s="1251"/>
      <c r="E120" s="1251"/>
      <c r="F120" s="1253"/>
      <c r="G120" s="1716"/>
      <c r="H120" s="1716"/>
      <c r="I120" s="4"/>
      <c r="J120" s="1718"/>
      <c r="K120" s="4"/>
      <c r="L120" s="4"/>
      <c r="M120" s="4"/>
      <c r="N120" s="4"/>
      <c r="O120" s="4"/>
      <c r="P120" s="4"/>
      <c r="Q120" s="4"/>
      <c r="R120" s="4"/>
      <c r="S120" s="4"/>
      <c r="T120" s="4"/>
      <c r="U120" s="4"/>
      <c r="V120" s="4"/>
      <c r="W120" s="4"/>
      <c r="X120" s="4"/>
      <c r="Y120" s="4"/>
      <c r="Z120" s="4"/>
    </row>
    <row r="121" spans="1:26" ht="13.5" customHeight="1">
      <c r="A121" s="3"/>
      <c r="B121" s="1251"/>
      <c r="C121" s="1251"/>
      <c r="D121" s="1251"/>
      <c r="E121" s="1251"/>
      <c r="F121" s="1253"/>
      <c r="G121" s="1716"/>
      <c r="H121" s="1716"/>
      <c r="I121" s="4"/>
      <c r="J121" s="1718"/>
      <c r="K121" s="4"/>
      <c r="L121" s="4"/>
      <c r="M121" s="4"/>
      <c r="N121" s="4"/>
      <c r="O121" s="4"/>
      <c r="P121" s="4"/>
      <c r="Q121" s="4"/>
      <c r="R121" s="4"/>
      <c r="S121" s="4"/>
      <c r="T121" s="4"/>
      <c r="U121" s="4"/>
      <c r="V121" s="4"/>
      <c r="W121" s="4"/>
      <c r="X121" s="4"/>
      <c r="Y121" s="4"/>
      <c r="Z121" s="4"/>
    </row>
    <row r="122" spans="1:26" ht="13.5" customHeight="1">
      <c r="A122" s="3"/>
      <c r="B122" s="1251"/>
      <c r="C122" s="1251"/>
      <c r="D122" s="1251"/>
      <c r="E122" s="1251"/>
      <c r="F122" s="1253"/>
      <c r="G122" s="1716"/>
      <c r="H122" s="1716"/>
      <c r="I122" s="4"/>
      <c r="J122" s="1718"/>
      <c r="K122" s="4"/>
      <c r="L122" s="4"/>
      <c r="M122" s="4"/>
      <c r="N122" s="4"/>
      <c r="O122" s="4"/>
      <c r="P122" s="4"/>
      <c r="Q122" s="4"/>
      <c r="R122" s="4"/>
      <c r="S122" s="4"/>
      <c r="T122" s="4"/>
      <c r="U122" s="4"/>
      <c r="V122" s="4"/>
      <c r="W122" s="4"/>
      <c r="X122" s="4"/>
      <c r="Y122" s="4"/>
      <c r="Z122" s="4"/>
    </row>
    <row r="123" spans="1:26" ht="13.5" customHeight="1">
      <c r="A123" s="3"/>
      <c r="B123" s="1251"/>
      <c r="C123" s="1251"/>
      <c r="D123" s="1251"/>
      <c r="E123" s="1251"/>
      <c r="F123" s="1253"/>
      <c r="G123" s="1716"/>
      <c r="H123" s="1716"/>
      <c r="I123" s="4"/>
      <c r="J123" s="1718"/>
      <c r="K123" s="4"/>
      <c r="L123" s="4"/>
      <c r="M123" s="4"/>
      <c r="N123" s="4"/>
      <c r="O123" s="4"/>
      <c r="P123" s="4"/>
      <c r="Q123" s="4"/>
      <c r="R123" s="4"/>
      <c r="S123" s="4"/>
      <c r="T123" s="4"/>
      <c r="U123" s="4"/>
      <c r="V123" s="4"/>
      <c r="W123" s="4"/>
      <c r="X123" s="4"/>
      <c r="Y123" s="4"/>
      <c r="Z123" s="4"/>
    </row>
    <row r="124" spans="1:26" ht="13.5" customHeight="1">
      <c r="A124" s="3"/>
      <c r="B124" s="1251"/>
      <c r="C124" s="1251"/>
      <c r="D124" s="1251"/>
      <c r="E124" s="1251"/>
      <c r="F124" s="1253"/>
      <c r="G124" s="1716"/>
      <c r="H124" s="1716"/>
      <c r="I124" s="4"/>
      <c r="J124" s="1718"/>
      <c r="K124" s="4"/>
      <c r="L124" s="4"/>
      <c r="M124" s="4"/>
      <c r="N124" s="4"/>
      <c r="O124" s="4"/>
      <c r="P124" s="4"/>
      <c r="Q124" s="4"/>
      <c r="R124" s="4"/>
      <c r="S124" s="4"/>
      <c r="T124" s="4"/>
      <c r="U124" s="4"/>
      <c r="V124" s="4"/>
      <c r="W124" s="4"/>
      <c r="X124" s="4"/>
      <c r="Y124" s="4"/>
      <c r="Z124" s="4"/>
    </row>
    <row r="125" spans="1:26" ht="13.5" customHeight="1">
      <c r="A125" s="3"/>
      <c r="B125" s="1251"/>
      <c r="C125" s="1251"/>
      <c r="D125" s="1251"/>
      <c r="E125" s="1251"/>
      <c r="F125" s="1253"/>
      <c r="G125" s="1716"/>
      <c r="H125" s="1716"/>
      <c r="I125" s="4"/>
      <c r="J125" s="1718"/>
      <c r="K125" s="4"/>
      <c r="L125" s="4"/>
      <c r="M125" s="4"/>
      <c r="N125" s="4"/>
      <c r="O125" s="4"/>
      <c r="P125" s="4"/>
      <c r="Q125" s="4"/>
      <c r="R125" s="4"/>
      <c r="S125" s="4"/>
      <c r="T125" s="4"/>
      <c r="U125" s="4"/>
      <c r="V125" s="4"/>
      <c r="W125" s="4"/>
      <c r="X125" s="4"/>
      <c r="Y125" s="4"/>
      <c r="Z125" s="4"/>
    </row>
    <row r="126" spans="1:26" ht="13.5" customHeight="1">
      <c r="A126" s="3"/>
      <c r="B126" s="1251"/>
      <c r="C126" s="1251"/>
      <c r="D126" s="1251"/>
      <c r="E126" s="1251"/>
      <c r="F126" s="1253"/>
      <c r="G126" s="1716"/>
      <c r="H126" s="1716"/>
      <c r="I126" s="4"/>
      <c r="J126" s="1718"/>
      <c r="K126" s="4"/>
      <c r="L126" s="4"/>
      <c r="M126" s="4"/>
      <c r="N126" s="4"/>
      <c r="O126" s="4"/>
      <c r="P126" s="4"/>
      <c r="Q126" s="4"/>
      <c r="R126" s="4"/>
      <c r="S126" s="4"/>
      <c r="T126" s="4"/>
      <c r="U126" s="4"/>
      <c r="V126" s="4"/>
      <c r="W126" s="4"/>
      <c r="X126" s="4"/>
      <c r="Y126" s="4"/>
      <c r="Z126" s="4"/>
    </row>
    <row r="127" spans="1:26" ht="13.5" customHeight="1">
      <c r="A127" s="3"/>
      <c r="B127" s="1251"/>
      <c r="C127" s="1251"/>
      <c r="D127" s="1251"/>
      <c r="E127" s="1251"/>
      <c r="F127" s="1253"/>
      <c r="G127" s="1716"/>
      <c r="H127" s="1716"/>
      <c r="I127" s="4"/>
      <c r="J127" s="1718"/>
      <c r="K127" s="4"/>
      <c r="L127" s="4"/>
      <c r="M127" s="4"/>
      <c r="N127" s="4"/>
      <c r="O127" s="4"/>
      <c r="P127" s="4"/>
      <c r="Q127" s="4"/>
      <c r="R127" s="4"/>
      <c r="S127" s="4"/>
      <c r="T127" s="4"/>
      <c r="U127" s="4"/>
      <c r="V127" s="4"/>
      <c r="W127" s="4"/>
      <c r="X127" s="4"/>
      <c r="Y127" s="4"/>
      <c r="Z127" s="4"/>
    </row>
    <row r="128" spans="1:26" ht="13.5" customHeight="1">
      <c r="A128" s="3"/>
      <c r="B128" s="1251"/>
      <c r="C128" s="1251"/>
      <c r="D128" s="1251"/>
      <c r="E128" s="1251"/>
      <c r="F128" s="1253"/>
      <c r="G128" s="1716"/>
      <c r="H128" s="1716"/>
      <c r="I128" s="4"/>
      <c r="J128" s="1718"/>
      <c r="K128" s="4"/>
      <c r="L128" s="4"/>
      <c r="M128" s="4"/>
      <c r="N128" s="4"/>
      <c r="O128" s="4"/>
      <c r="P128" s="4"/>
      <c r="Q128" s="4"/>
      <c r="R128" s="4"/>
      <c r="S128" s="4"/>
      <c r="T128" s="4"/>
      <c r="U128" s="4"/>
      <c r="V128" s="4"/>
      <c r="W128" s="4"/>
      <c r="X128" s="4"/>
      <c r="Y128" s="4"/>
      <c r="Z128" s="4"/>
    </row>
    <row r="129" spans="1:26" ht="13.5" customHeight="1">
      <c r="A129" s="3"/>
      <c r="B129" s="1251"/>
      <c r="C129" s="1251"/>
      <c r="D129" s="1251"/>
      <c r="E129" s="1251"/>
      <c r="F129" s="1253"/>
      <c r="G129" s="1716"/>
      <c r="H129" s="1716"/>
      <c r="I129" s="4"/>
      <c r="J129" s="1718"/>
      <c r="K129" s="4"/>
      <c r="L129" s="4"/>
      <c r="M129" s="4"/>
      <c r="N129" s="4"/>
      <c r="O129" s="4"/>
      <c r="P129" s="4"/>
      <c r="Q129" s="4"/>
      <c r="R129" s="4"/>
      <c r="S129" s="4"/>
      <c r="T129" s="4"/>
      <c r="U129" s="4"/>
      <c r="V129" s="4"/>
      <c r="W129" s="4"/>
      <c r="X129" s="4"/>
      <c r="Y129" s="4"/>
      <c r="Z129" s="4"/>
    </row>
    <row r="130" spans="1:26" ht="13.5" customHeight="1">
      <c r="A130" s="3"/>
      <c r="B130" s="1251"/>
      <c r="C130" s="1251"/>
      <c r="D130" s="1251"/>
      <c r="E130" s="1251"/>
      <c r="F130" s="1253"/>
      <c r="G130" s="1716"/>
      <c r="H130" s="1716"/>
      <c r="I130" s="4"/>
      <c r="J130" s="1718"/>
      <c r="K130" s="4"/>
      <c r="L130" s="4"/>
      <c r="M130" s="4"/>
      <c r="N130" s="4"/>
      <c r="O130" s="4"/>
      <c r="P130" s="4"/>
      <c r="Q130" s="4"/>
      <c r="R130" s="4"/>
      <c r="S130" s="4"/>
      <c r="T130" s="4"/>
      <c r="U130" s="4"/>
      <c r="V130" s="4"/>
      <c r="W130" s="4"/>
      <c r="X130" s="4"/>
      <c r="Y130" s="4"/>
      <c r="Z130" s="4"/>
    </row>
    <row r="131" spans="1:26" ht="13.5" customHeight="1">
      <c r="A131" s="3"/>
      <c r="B131" s="1251"/>
      <c r="C131" s="1251"/>
      <c r="D131" s="1251"/>
      <c r="E131" s="1251"/>
      <c r="F131" s="1253"/>
      <c r="G131" s="1716"/>
      <c r="H131" s="1716"/>
      <c r="I131" s="4"/>
      <c r="J131" s="1718"/>
      <c r="K131" s="4"/>
      <c r="L131" s="4"/>
      <c r="M131" s="4"/>
      <c r="N131" s="4"/>
      <c r="O131" s="4"/>
      <c r="P131" s="4"/>
      <c r="Q131" s="4"/>
      <c r="R131" s="4"/>
      <c r="S131" s="4"/>
      <c r="T131" s="4"/>
      <c r="U131" s="4"/>
      <c r="V131" s="4"/>
      <c r="W131" s="4"/>
      <c r="X131" s="4"/>
      <c r="Y131" s="4"/>
      <c r="Z131" s="4"/>
    </row>
    <row r="132" spans="1:26" ht="13.5" customHeight="1">
      <c r="A132" s="3"/>
      <c r="B132" s="1251"/>
      <c r="C132" s="1251"/>
      <c r="D132" s="1251"/>
      <c r="E132" s="1251"/>
      <c r="F132" s="1253"/>
      <c r="G132" s="1716"/>
      <c r="H132" s="1716"/>
      <c r="I132" s="4"/>
      <c r="J132" s="1718"/>
      <c r="K132" s="4"/>
      <c r="L132" s="4"/>
      <c r="M132" s="4"/>
      <c r="N132" s="4"/>
      <c r="O132" s="4"/>
      <c r="P132" s="4"/>
      <c r="Q132" s="4"/>
      <c r="R132" s="4"/>
      <c r="S132" s="4"/>
      <c r="T132" s="4"/>
      <c r="U132" s="4"/>
      <c r="V132" s="4"/>
      <c r="W132" s="4"/>
      <c r="X132" s="4"/>
      <c r="Y132" s="4"/>
      <c r="Z132" s="4"/>
    </row>
    <row r="133" spans="1:26" ht="13.5" customHeight="1">
      <c r="A133" s="3"/>
      <c r="B133" s="1251"/>
      <c r="C133" s="1251"/>
      <c r="D133" s="1251"/>
      <c r="E133" s="1251"/>
      <c r="F133" s="1253"/>
      <c r="G133" s="1716"/>
      <c r="H133" s="1716"/>
      <c r="I133" s="4"/>
      <c r="J133" s="1718"/>
      <c r="K133" s="4"/>
      <c r="L133" s="4"/>
      <c r="M133" s="4"/>
      <c r="N133" s="4"/>
      <c r="O133" s="4"/>
      <c r="P133" s="4"/>
      <c r="Q133" s="4"/>
      <c r="R133" s="4"/>
      <c r="S133" s="4"/>
      <c r="T133" s="4"/>
      <c r="U133" s="4"/>
      <c r="V133" s="4"/>
      <c r="W133" s="4"/>
      <c r="X133" s="4"/>
      <c r="Y133" s="4"/>
      <c r="Z133" s="4"/>
    </row>
    <row r="134" spans="1:26" ht="13.5" customHeight="1">
      <c r="A134" s="3"/>
      <c r="B134" s="1251"/>
      <c r="C134" s="1251"/>
      <c r="D134" s="1251"/>
      <c r="E134" s="1251"/>
      <c r="F134" s="1253"/>
      <c r="G134" s="1716"/>
      <c r="H134" s="1716"/>
      <c r="I134" s="4"/>
      <c r="J134" s="1718"/>
      <c r="K134" s="4"/>
      <c r="L134" s="4"/>
      <c r="M134" s="4"/>
      <c r="N134" s="4"/>
      <c r="O134" s="4"/>
      <c r="P134" s="4"/>
      <c r="Q134" s="4"/>
      <c r="R134" s="4"/>
      <c r="S134" s="4"/>
      <c r="T134" s="4"/>
      <c r="U134" s="4"/>
      <c r="V134" s="4"/>
      <c r="W134" s="4"/>
      <c r="X134" s="4"/>
      <c r="Y134" s="4"/>
      <c r="Z134" s="4"/>
    </row>
    <row r="135" spans="1:26" ht="13.5" customHeight="1">
      <c r="A135" s="3"/>
      <c r="B135" s="1251"/>
      <c r="C135" s="1251"/>
      <c r="D135" s="1251"/>
      <c r="E135" s="1251"/>
      <c r="F135" s="1253"/>
      <c r="G135" s="1716"/>
      <c r="H135" s="1716"/>
      <c r="I135" s="4"/>
      <c r="J135" s="1718"/>
      <c r="K135" s="4"/>
      <c r="L135" s="4"/>
      <c r="M135" s="4"/>
      <c r="N135" s="4"/>
      <c r="O135" s="4"/>
      <c r="P135" s="4"/>
      <c r="Q135" s="4"/>
      <c r="R135" s="4"/>
      <c r="S135" s="4"/>
      <c r="T135" s="4"/>
      <c r="U135" s="4"/>
      <c r="V135" s="4"/>
      <c r="W135" s="4"/>
      <c r="X135" s="4"/>
      <c r="Y135" s="4"/>
      <c r="Z135" s="4"/>
    </row>
    <row r="136" spans="1:26" ht="13.5" customHeight="1">
      <c r="A136" s="3"/>
      <c r="B136" s="1251"/>
      <c r="C136" s="1251"/>
      <c r="D136" s="1251"/>
      <c r="E136" s="1251"/>
      <c r="F136" s="1253"/>
      <c r="G136" s="1716"/>
      <c r="H136" s="1716"/>
      <c r="I136" s="4"/>
      <c r="J136" s="1718"/>
      <c r="K136" s="4"/>
      <c r="L136" s="4"/>
      <c r="M136" s="4"/>
      <c r="N136" s="4"/>
      <c r="O136" s="4"/>
      <c r="P136" s="4"/>
      <c r="Q136" s="4"/>
      <c r="R136" s="4"/>
      <c r="S136" s="4"/>
      <c r="T136" s="4"/>
      <c r="U136" s="4"/>
      <c r="V136" s="4"/>
      <c r="W136" s="4"/>
      <c r="X136" s="4"/>
      <c r="Y136" s="4"/>
      <c r="Z136" s="4"/>
    </row>
    <row r="137" spans="1:26" ht="13.5" customHeight="1">
      <c r="A137" s="3"/>
      <c r="B137" s="1251"/>
      <c r="C137" s="1251"/>
      <c r="D137" s="1251"/>
      <c r="E137" s="1251"/>
      <c r="F137" s="1253"/>
      <c r="G137" s="1716"/>
      <c r="H137" s="1716"/>
      <c r="I137" s="4"/>
      <c r="J137" s="1718"/>
      <c r="K137" s="4"/>
      <c r="L137" s="4"/>
      <c r="M137" s="4"/>
      <c r="N137" s="4"/>
      <c r="O137" s="4"/>
      <c r="P137" s="4"/>
      <c r="Q137" s="4"/>
      <c r="R137" s="4"/>
      <c r="S137" s="4"/>
      <c r="T137" s="4"/>
      <c r="U137" s="4"/>
      <c r="V137" s="4"/>
      <c r="W137" s="4"/>
      <c r="X137" s="4"/>
      <c r="Y137" s="4"/>
      <c r="Z137" s="4"/>
    </row>
    <row r="138" spans="1:26" ht="13.5" customHeight="1">
      <c r="A138" s="3"/>
      <c r="B138" s="1251"/>
      <c r="C138" s="1251"/>
      <c r="D138" s="1251"/>
      <c r="E138" s="1251"/>
      <c r="F138" s="1253"/>
      <c r="G138" s="1716"/>
      <c r="H138" s="1716"/>
      <c r="I138" s="4"/>
      <c r="J138" s="1718"/>
      <c r="K138" s="4"/>
      <c r="L138" s="4"/>
      <c r="M138" s="4"/>
      <c r="N138" s="4"/>
      <c r="O138" s="4"/>
      <c r="P138" s="4"/>
      <c r="Q138" s="4"/>
      <c r="R138" s="4"/>
      <c r="S138" s="4"/>
      <c r="T138" s="4"/>
      <c r="U138" s="4"/>
      <c r="V138" s="4"/>
      <c r="W138" s="4"/>
      <c r="X138" s="4"/>
      <c r="Y138" s="4"/>
      <c r="Z138" s="4"/>
    </row>
    <row r="139" spans="1:26" ht="13.5" customHeight="1">
      <c r="A139" s="3"/>
      <c r="B139" s="1251"/>
      <c r="C139" s="1251"/>
      <c r="D139" s="1251"/>
      <c r="E139" s="1251"/>
      <c r="F139" s="1253"/>
      <c r="G139" s="1716"/>
      <c r="H139" s="1716"/>
      <c r="I139" s="4"/>
      <c r="J139" s="1718"/>
      <c r="K139" s="4"/>
      <c r="L139" s="4"/>
      <c r="M139" s="4"/>
      <c r="N139" s="4"/>
      <c r="O139" s="4"/>
      <c r="P139" s="4"/>
      <c r="Q139" s="4"/>
      <c r="R139" s="4"/>
      <c r="S139" s="4"/>
      <c r="T139" s="4"/>
      <c r="U139" s="4"/>
      <c r="V139" s="4"/>
      <c r="W139" s="4"/>
      <c r="X139" s="4"/>
      <c r="Y139" s="4"/>
      <c r="Z139" s="4"/>
    </row>
    <row r="140" spans="1:26" ht="13.5" customHeight="1">
      <c r="A140" s="3"/>
      <c r="B140" s="1251"/>
      <c r="C140" s="1251"/>
      <c r="D140" s="1251"/>
      <c r="E140" s="1251"/>
      <c r="F140" s="1253"/>
      <c r="G140" s="1716"/>
      <c r="H140" s="1716"/>
      <c r="I140" s="4"/>
      <c r="J140" s="1718"/>
      <c r="K140" s="4"/>
      <c r="L140" s="4"/>
      <c r="M140" s="4"/>
      <c r="N140" s="4"/>
      <c r="O140" s="4"/>
      <c r="P140" s="4"/>
      <c r="Q140" s="4"/>
      <c r="R140" s="4"/>
      <c r="S140" s="4"/>
      <c r="T140" s="4"/>
      <c r="U140" s="4"/>
      <c r="V140" s="4"/>
      <c r="W140" s="4"/>
      <c r="X140" s="4"/>
      <c r="Y140" s="4"/>
      <c r="Z140" s="4"/>
    </row>
    <row r="141" spans="1:26" ht="13.5" customHeight="1">
      <c r="A141" s="3"/>
      <c r="B141" s="1251"/>
      <c r="C141" s="1251"/>
      <c r="D141" s="1251"/>
      <c r="E141" s="1251"/>
      <c r="F141" s="1253"/>
      <c r="G141" s="1716"/>
      <c r="H141" s="1716"/>
      <c r="I141" s="4"/>
      <c r="J141" s="1718"/>
      <c r="K141" s="4"/>
      <c r="L141" s="4"/>
      <c r="M141" s="4"/>
      <c r="N141" s="4"/>
      <c r="O141" s="4"/>
      <c r="P141" s="4"/>
      <c r="Q141" s="4"/>
      <c r="R141" s="4"/>
      <c r="S141" s="4"/>
      <c r="T141" s="4"/>
      <c r="U141" s="4"/>
      <c r="V141" s="4"/>
      <c r="W141" s="4"/>
      <c r="X141" s="4"/>
      <c r="Y141" s="4"/>
      <c r="Z141" s="4"/>
    </row>
    <row r="142" spans="1:26" ht="13.5" customHeight="1">
      <c r="A142" s="3"/>
      <c r="B142" s="1251"/>
      <c r="C142" s="1251"/>
      <c r="D142" s="1251"/>
      <c r="E142" s="1251"/>
      <c r="F142" s="1253"/>
      <c r="G142" s="1716"/>
      <c r="H142" s="1716"/>
      <c r="I142" s="4"/>
      <c r="J142" s="1718"/>
      <c r="K142" s="4"/>
      <c r="L142" s="4"/>
      <c r="M142" s="4"/>
      <c r="N142" s="4"/>
      <c r="O142" s="4"/>
      <c r="P142" s="4"/>
      <c r="Q142" s="4"/>
      <c r="R142" s="4"/>
      <c r="S142" s="4"/>
      <c r="T142" s="4"/>
      <c r="U142" s="4"/>
      <c r="V142" s="4"/>
      <c r="W142" s="4"/>
      <c r="X142" s="4"/>
      <c r="Y142" s="4"/>
      <c r="Z142" s="4"/>
    </row>
    <row r="143" spans="1:26" ht="13.5" customHeight="1">
      <c r="A143" s="3"/>
      <c r="B143" s="1251"/>
      <c r="C143" s="1251"/>
      <c r="D143" s="1251"/>
      <c r="E143" s="1251"/>
      <c r="F143" s="1253"/>
      <c r="G143" s="1716"/>
      <c r="H143" s="1716"/>
      <c r="I143" s="4"/>
      <c r="J143" s="1718"/>
      <c r="K143" s="4"/>
      <c r="L143" s="4"/>
      <c r="M143" s="4"/>
      <c r="N143" s="4"/>
      <c r="O143" s="4"/>
      <c r="P143" s="4"/>
      <c r="Q143" s="4"/>
      <c r="R143" s="4"/>
      <c r="S143" s="4"/>
      <c r="T143" s="4"/>
      <c r="U143" s="4"/>
      <c r="V143" s="4"/>
      <c r="W143" s="4"/>
      <c r="X143" s="4"/>
      <c r="Y143" s="4"/>
      <c r="Z143" s="4"/>
    </row>
    <row r="144" spans="1:26" ht="13.5" customHeight="1">
      <c r="A144" s="3"/>
      <c r="B144" s="1251"/>
      <c r="C144" s="1251"/>
      <c r="D144" s="1251"/>
      <c r="E144" s="1251"/>
      <c r="F144" s="1253"/>
      <c r="G144" s="1716"/>
      <c r="H144" s="1716"/>
      <c r="I144" s="4"/>
      <c r="J144" s="1718"/>
      <c r="K144" s="4"/>
      <c r="L144" s="4"/>
      <c r="M144" s="4"/>
      <c r="N144" s="4"/>
      <c r="O144" s="4"/>
      <c r="P144" s="4"/>
      <c r="Q144" s="4"/>
      <c r="R144" s="4"/>
      <c r="S144" s="4"/>
      <c r="T144" s="4"/>
      <c r="U144" s="4"/>
      <c r="V144" s="4"/>
      <c r="W144" s="4"/>
      <c r="X144" s="4"/>
      <c r="Y144" s="4"/>
      <c r="Z144" s="4"/>
    </row>
    <row r="145" spans="1:26" ht="13.5" customHeight="1">
      <c r="A145" s="3"/>
      <c r="B145" s="1251"/>
      <c r="C145" s="1251"/>
      <c r="D145" s="1251"/>
      <c r="E145" s="1251"/>
      <c r="F145" s="1253"/>
      <c r="G145" s="1716"/>
      <c r="H145" s="1716"/>
      <c r="I145" s="4"/>
      <c r="J145" s="1718"/>
      <c r="K145" s="4"/>
      <c r="L145" s="4"/>
      <c r="M145" s="4"/>
      <c r="N145" s="4"/>
      <c r="O145" s="4"/>
      <c r="P145" s="4"/>
      <c r="Q145" s="4"/>
      <c r="R145" s="4"/>
      <c r="S145" s="4"/>
      <c r="T145" s="4"/>
      <c r="U145" s="4"/>
      <c r="V145" s="4"/>
      <c r="W145" s="4"/>
      <c r="X145" s="4"/>
      <c r="Y145" s="4"/>
      <c r="Z145" s="4"/>
    </row>
    <row r="146" spans="1:26" ht="13.5" customHeight="1">
      <c r="A146" s="3"/>
      <c r="B146" s="1251"/>
      <c r="C146" s="1251"/>
      <c r="D146" s="1251"/>
      <c r="E146" s="1251"/>
      <c r="F146" s="1253"/>
      <c r="G146" s="1716"/>
      <c r="H146" s="1716"/>
      <c r="I146" s="4"/>
      <c r="J146" s="1718"/>
      <c r="K146" s="4"/>
      <c r="L146" s="4"/>
      <c r="M146" s="4"/>
      <c r="N146" s="4"/>
      <c r="O146" s="4"/>
      <c r="P146" s="4"/>
      <c r="Q146" s="4"/>
      <c r="R146" s="4"/>
      <c r="S146" s="4"/>
      <c r="T146" s="4"/>
      <c r="U146" s="4"/>
      <c r="V146" s="4"/>
      <c r="W146" s="4"/>
      <c r="X146" s="4"/>
      <c r="Y146" s="4"/>
      <c r="Z146" s="4"/>
    </row>
    <row r="147" spans="1:26" ht="13.5" customHeight="1">
      <c r="A147" s="3"/>
      <c r="B147" s="1251"/>
      <c r="C147" s="1251"/>
      <c r="D147" s="1251"/>
      <c r="E147" s="1251"/>
      <c r="F147" s="1253"/>
      <c r="G147" s="1716"/>
      <c r="H147" s="1716"/>
      <c r="I147" s="4"/>
      <c r="J147" s="1718"/>
      <c r="K147" s="4"/>
      <c r="L147" s="4"/>
      <c r="M147" s="4"/>
      <c r="N147" s="4"/>
      <c r="O147" s="4"/>
      <c r="P147" s="4"/>
      <c r="Q147" s="4"/>
      <c r="R147" s="4"/>
      <c r="S147" s="4"/>
      <c r="T147" s="4"/>
      <c r="U147" s="4"/>
      <c r="V147" s="4"/>
      <c r="W147" s="4"/>
      <c r="X147" s="4"/>
      <c r="Y147" s="4"/>
      <c r="Z147" s="4"/>
    </row>
    <row r="148" spans="1:26" ht="13.5" customHeight="1">
      <c r="A148" s="3"/>
      <c r="B148" s="1251"/>
      <c r="C148" s="1251"/>
      <c r="D148" s="1251"/>
      <c r="E148" s="1251"/>
      <c r="F148" s="1253"/>
      <c r="G148" s="1716"/>
      <c r="H148" s="1716"/>
      <c r="I148" s="4"/>
      <c r="J148" s="1718"/>
      <c r="K148" s="4"/>
      <c r="L148" s="4"/>
      <c r="M148" s="4"/>
      <c r="N148" s="4"/>
      <c r="O148" s="4"/>
      <c r="P148" s="4"/>
      <c r="Q148" s="4"/>
      <c r="R148" s="4"/>
      <c r="S148" s="4"/>
      <c r="T148" s="4"/>
      <c r="U148" s="4"/>
      <c r="V148" s="4"/>
      <c r="W148" s="4"/>
      <c r="X148" s="4"/>
      <c r="Y148" s="4"/>
      <c r="Z148" s="4"/>
    </row>
    <row r="149" spans="1:26" ht="13.5" customHeight="1">
      <c r="A149" s="3"/>
      <c r="B149" s="1251"/>
      <c r="C149" s="1251"/>
      <c r="D149" s="1251"/>
      <c r="E149" s="1251"/>
      <c r="F149" s="1253"/>
      <c r="G149" s="1716"/>
      <c r="H149" s="1716"/>
      <c r="I149" s="4"/>
      <c r="J149" s="1718"/>
      <c r="K149" s="4"/>
      <c r="L149" s="4"/>
      <c r="M149" s="4"/>
      <c r="N149" s="4"/>
      <c r="O149" s="4"/>
      <c r="P149" s="4"/>
      <c r="Q149" s="4"/>
      <c r="R149" s="4"/>
      <c r="S149" s="4"/>
      <c r="T149" s="4"/>
      <c r="U149" s="4"/>
      <c r="V149" s="4"/>
      <c r="W149" s="4"/>
      <c r="X149" s="4"/>
      <c r="Y149" s="4"/>
      <c r="Z149" s="4"/>
    </row>
    <row r="150" spans="1:26" ht="13.5" customHeight="1">
      <c r="A150" s="3"/>
      <c r="B150" s="1251"/>
      <c r="C150" s="1251"/>
      <c r="D150" s="1251"/>
      <c r="E150" s="1251"/>
      <c r="F150" s="1253"/>
      <c r="G150" s="1716"/>
      <c r="H150" s="1716"/>
      <c r="I150" s="4"/>
      <c r="J150" s="1718"/>
      <c r="K150" s="4"/>
      <c r="L150" s="4"/>
      <c r="M150" s="4"/>
      <c r="N150" s="4"/>
      <c r="O150" s="4"/>
      <c r="P150" s="4"/>
      <c r="Q150" s="4"/>
      <c r="R150" s="4"/>
      <c r="S150" s="4"/>
      <c r="T150" s="4"/>
      <c r="U150" s="4"/>
      <c r="V150" s="4"/>
      <c r="W150" s="4"/>
      <c r="X150" s="4"/>
      <c r="Y150" s="4"/>
      <c r="Z150" s="4"/>
    </row>
    <row r="151" spans="1:26" ht="13.5" customHeight="1">
      <c r="A151" s="3"/>
      <c r="B151" s="1251"/>
      <c r="C151" s="1251"/>
      <c r="D151" s="1251"/>
      <c r="E151" s="1251"/>
      <c r="F151" s="1253"/>
      <c r="G151" s="1716"/>
      <c r="H151" s="1716"/>
      <c r="I151" s="4"/>
      <c r="J151" s="1718"/>
      <c r="K151" s="4"/>
      <c r="L151" s="4"/>
      <c r="M151" s="4"/>
      <c r="N151" s="4"/>
      <c r="O151" s="4"/>
      <c r="P151" s="4"/>
      <c r="Q151" s="4"/>
      <c r="R151" s="4"/>
      <c r="S151" s="4"/>
      <c r="T151" s="4"/>
      <c r="U151" s="4"/>
      <c r="V151" s="4"/>
      <c r="W151" s="4"/>
      <c r="X151" s="4"/>
      <c r="Y151" s="4"/>
      <c r="Z151" s="4"/>
    </row>
    <row r="152" spans="1:26" ht="13.5" customHeight="1">
      <c r="A152" s="3"/>
      <c r="B152" s="1251"/>
      <c r="C152" s="1251"/>
      <c r="D152" s="1251"/>
      <c r="E152" s="1251"/>
      <c r="F152" s="1253"/>
      <c r="G152" s="1716"/>
      <c r="H152" s="1716"/>
      <c r="I152" s="4"/>
      <c r="J152" s="1718"/>
      <c r="K152" s="4"/>
      <c r="L152" s="4"/>
      <c r="M152" s="4"/>
      <c r="N152" s="4"/>
      <c r="O152" s="4"/>
      <c r="P152" s="4"/>
      <c r="Q152" s="4"/>
      <c r="R152" s="4"/>
      <c r="S152" s="4"/>
      <c r="T152" s="4"/>
      <c r="U152" s="4"/>
      <c r="V152" s="4"/>
      <c r="W152" s="4"/>
      <c r="X152" s="4"/>
      <c r="Y152" s="4"/>
      <c r="Z152" s="4"/>
    </row>
    <row r="153" spans="1:26" ht="13.5" customHeight="1">
      <c r="A153" s="3"/>
      <c r="B153" s="1251"/>
      <c r="C153" s="1251"/>
      <c r="D153" s="1251"/>
      <c r="E153" s="1251"/>
      <c r="F153" s="1253"/>
      <c r="G153" s="1716"/>
      <c r="H153" s="1716"/>
      <c r="I153" s="4"/>
      <c r="J153" s="1718"/>
      <c r="K153" s="4"/>
      <c r="L153" s="4"/>
      <c r="M153" s="4"/>
      <c r="N153" s="4"/>
      <c r="O153" s="4"/>
      <c r="P153" s="4"/>
      <c r="Q153" s="4"/>
      <c r="R153" s="4"/>
      <c r="S153" s="4"/>
      <c r="T153" s="4"/>
      <c r="U153" s="4"/>
      <c r="V153" s="4"/>
      <c r="W153" s="4"/>
      <c r="X153" s="4"/>
      <c r="Y153" s="4"/>
      <c r="Z153" s="4"/>
    </row>
    <row r="154" spans="1:26" ht="13.5" customHeight="1">
      <c r="A154" s="3"/>
      <c r="B154" s="1251"/>
      <c r="C154" s="1251"/>
      <c r="D154" s="1251"/>
      <c r="E154" s="1251"/>
      <c r="F154" s="1253"/>
      <c r="G154" s="1716"/>
      <c r="H154" s="1716"/>
      <c r="I154" s="4"/>
      <c r="J154" s="1718"/>
      <c r="K154" s="4"/>
      <c r="L154" s="4"/>
      <c r="M154" s="4"/>
      <c r="N154" s="4"/>
      <c r="O154" s="4"/>
      <c r="P154" s="4"/>
      <c r="Q154" s="4"/>
      <c r="R154" s="4"/>
      <c r="S154" s="4"/>
      <c r="T154" s="4"/>
      <c r="U154" s="4"/>
      <c r="V154" s="4"/>
      <c r="W154" s="4"/>
      <c r="X154" s="4"/>
      <c r="Y154" s="4"/>
      <c r="Z154" s="4"/>
    </row>
    <row r="155" spans="1:26" ht="13.5" customHeight="1">
      <c r="A155" s="3"/>
      <c r="B155" s="1251"/>
      <c r="C155" s="1251"/>
      <c r="D155" s="1251"/>
      <c r="E155" s="1251"/>
      <c r="F155" s="1253"/>
      <c r="G155" s="1716"/>
      <c r="H155" s="1716"/>
      <c r="I155" s="4"/>
      <c r="J155" s="1718"/>
      <c r="K155" s="4"/>
      <c r="L155" s="4"/>
      <c r="M155" s="4"/>
      <c r="N155" s="4"/>
      <c r="O155" s="4"/>
      <c r="P155" s="4"/>
      <c r="Q155" s="4"/>
      <c r="R155" s="4"/>
      <c r="S155" s="4"/>
      <c r="T155" s="4"/>
      <c r="U155" s="4"/>
      <c r="V155" s="4"/>
      <c r="W155" s="4"/>
      <c r="X155" s="4"/>
      <c r="Y155" s="4"/>
      <c r="Z155" s="4"/>
    </row>
    <row r="156" spans="1:26" ht="13.5" customHeight="1">
      <c r="A156" s="3"/>
      <c r="B156" s="1251"/>
      <c r="C156" s="1251"/>
      <c r="D156" s="1251"/>
      <c r="E156" s="1251"/>
      <c r="F156" s="1253"/>
      <c r="G156" s="1716"/>
      <c r="H156" s="1716"/>
      <c r="I156" s="4"/>
      <c r="J156" s="1718"/>
      <c r="K156" s="4"/>
      <c r="L156" s="4"/>
      <c r="M156" s="4"/>
      <c r="N156" s="4"/>
      <c r="O156" s="4"/>
      <c r="P156" s="4"/>
      <c r="Q156" s="4"/>
      <c r="R156" s="4"/>
      <c r="S156" s="4"/>
      <c r="T156" s="4"/>
      <c r="U156" s="4"/>
      <c r="V156" s="4"/>
      <c r="W156" s="4"/>
      <c r="X156" s="4"/>
      <c r="Y156" s="4"/>
      <c r="Z156" s="4"/>
    </row>
    <row r="157" spans="1:26" ht="13.5" customHeight="1">
      <c r="A157" s="3"/>
      <c r="B157" s="1251"/>
      <c r="C157" s="1251"/>
      <c r="D157" s="1251"/>
      <c r="E157" s="1251"/>
      <c r="F157" s="1253"/>
      <c r="G157" s="1716"/>
      <c r="H157" s="1716"/>
      <c r="I157" s="4"/>
      <c r="J157" s="1718"/>
      <c r="K157" s="4"/>
      <c r="L157" s="4"/>
      <c r="M157" s="4"/>
      <c r="N157" s="4"/>
      <c r="O157" s="4"/>
      <c r="P157" s="4"/>
      <c r="Q157" s="4"/>
      <c r="R157" s="4"/>
      <c r="S157" s="4"/>
      <c r="T157" s="4"/>
      <c r="U157" s="4"/>
      <c r="V157" s="4"/>
      <c r="W157" s="4"/>
      <c r="X157" s="4"/>
      <c r="Y157" s="4"/>
      <c r="Z157" s="4"/>
    </row>
    <row r="158" spans="1:26" ht="13.5" customHeight="1">
      <c r="A158" s="3"/>
      <c r="B158" s="1251"/>
      <c r="C158" s="1251"/>
      <c r="D158" s="1251"/>
      <c r="E158" s="1251"/>
      <c r="F158" s="1253"/>
      <c r="G158" s="1716"/>
      <c r="H158" s="1716"/>
      <c r="I158" s="4"/>
      <c r="J158" s="1718"/>
      <c r="K158" s="4"/>
      <c r="L158" s="4"/>
      <c r="M158" s="4"/>
      <c r="N158" s="4"/>
      <c r="O158" s="4"/>
      <c r="P158" s="4"/>
      <c r="Q158" s="4"/>
      <c r="R158" s="4"/>
      <c r="S158" s="4"/>
      <c r="T158" s="4"/>
      <c r="U158" s="4"/>
      <c r="V158" s="4"/>
      <c r="W158" s="4"/>
      <c r="X158" s="4"/>
      <c r="Y158" s="4"/>
      <c r="Z158" s="4"/>
    </row>
    <row r="159" spans="1:26" ht="13.5" customHeight="1">
      <c r="A159" s="3"/>
      <c r="B159" s="1251"/>
      <c r="C159" s="1251"/>
      <c r="D159" s="1251"/>
      <c r="E159" s="1251"/>
      <c r="F159" s="1253"/>
      <c r="G159" s="1716"/>
      <c r="H159" s="1716"/>
      <c r="I159" s="4"/>
      <c r="J159" s="1718"/>
      <c r="K159" s="4"/>
      <c r="L159" s="4"/>
      <c r="M159" s="4"/>
      <c r="N159" s="4"/>
      <c r="O159" s="4"/>
      <c r="P159" s="4"/>
      <c r="Q159" s="4"/>
      <c r="R159" s="4"/>
      <c r="S159" s="4"/>
      <c r="T159" s="4"/>
      <c r="U159" s="4"/>
      <c r="V159" s="4"/>
      <c r="W159" s="4"/>
      <c r="X159" s="4"/>
      <c r="Y159" s="4"/>
      <c r="Z159" s="4"/>
    </row>
    <row r="160" spans="1:26" ht="13.5" customHeight="1">
      <c r="A160" s="3"/>
      <c r="B160" s="1251"/>
      <c r="C160" s="1251"/>
      <c r="D160" s="1251"/>
      <c r="E160" s="1251"/>
      <c r="F160" s="1253"/>
      <c r="G160" s="1716"/>
      <c r="H160" s="1716"/>
      <c r="I160" s="4"/>
      <c r="J160" s="1718"/>
      <c r="K160" s="4"/>
      <c r="L160" s="4"/>
      <c r="M160" s="4"/>
      <c r="N160" s="4"/>
      <c r="O160" s="4"/>
      <c r="P160" s="4"/>
      <c r="Q160" s="4"/>
      <c r="R160" s="4"/>
      <c r="S160" s="4"/>
      <c r="T160" s="4"/>
      <c r="U160" s="4"/>
      <c r="V160" s="4"/>
      <c r="W160" s="4"/>
      <c r="X160" s="4"/>
      <c r="Y160" s="4"/>
      <c r="Z160" s="4"/>
    </row>
    <row r="161" spans="1:26" ht="13.5" customHeight="1">
      <c r="A161" s="3"/>
      <c r="B161" s="1251"/>
      <c r="C161" s="1251"/>
      <c r="D161" s="1251"/>
      <c r="E161" s="1251"/>
      <c r="F161" s="1253"/>
      <c r="G161" s="1716"/>
      <c r="H161" s="1716"/>
      <c r="I161" s="4"/>
      <c r="J161" s="1718"/>
      <c r="K161" s="4"/>
      <c r="L161" s="4"/>
      <c r="M161" s="4"/>
      <c r="N161" s="4"/>
      <c r="O161" s="4"/>
      <c r="P161" s="4"/>
      <c r="Q161" s="4"/>
      <c r="R161" s="4"/>
      <c r="S161" s="4"/>
      <c r="T161" s="4"/>
      <c r="U161" s="4"/>
      <c r="V161" s="4"/>
      <c r="W161" s="4"/>
      <c r="X161" s="4"/>
      <c r="Y161" s="4"/>
      <c r="Z161" s="4"/>
    </row>
    <row r="162" spans="1:26" ht="13.5" customHeight="1">
      <c r="A162" s="3"/>
      <c r="B162" s="1251"/>
      <c r="C162" s="1251"/>
      <c r="D162" s="1251"/>
      <c r="E162" s="1251"/>
      <c r="F162" s="1253"/>
      <c r="G162" s="1716"/>
      <c r="H162" s="1716"/>
      <c r="I162" s="4"/>
      <c r="J162" s="1718"/>
      <c r="K162" s="4"/>
      <c r="L162" s="4"/>
      <c r="M162" s="4"/>
      <c r="N162" s="4"/>
      <c r="O162" s="4"/>
      <c r="P162" s="4"/>
      <c r="Q162" s="4"/>
      <c r="R162" s="4"/>
      <c r="S162" s="4"/>
      <c r="T162" s="4"/>
      <c r="U162" s="4"/>
      <c r="V162" s="4"/>
      <c r="W162" s="4"/>
      <c r="X162" s="4"/>
      <c r="Y162" s="4"/>
      <c r="Z162" s="4"/>
    </row>
    <row r="163" spans="1:26" ht="13.5" customHeight="1">
      <c r="A163" s="3"/>
      <c r="B163" s="1251"/>
      <c r="C163" s="1251"/>
      <c r="D163" s="1251"/>
      <c r="E163" s="1251"/>
      <c r="F163" s="1253"/>
      <c r="G163" s="1716"/>
      <c r="H163" s="1716"/>
      <c r="I163" s="4"/>
      <c r="J163" s="1718"/>
      <c r="K163" s="4"/>
      <c r="L163" s="4"/>
      <c r="M163" s="4"/>
      <c r="N163" s="4"/>
      <c r="O163" s="4"/>
      <c r="P163" s="4"/>
      <c r="Q163" s="4"/>
      <c r="R163" s="4"/>
      <c r="S163" s="4"/>
      <c r="T163" s="4"/>
      <c r="U163" s="4"/>
      <c r="V163" s="4"/>
      <c r="W163" s="4"/>
      <c r="X163" s="4"/>
      <c r="Y163" s="4"/>
      <c r="Z163" s="4"/>
    </row>
    <row r="164" spans="1:26" ht="13.5" customHeight="1">
      <c r="A164" s="3"/>
      <c r="B164" s="1251"/>
      <c r="C164" s="1251"/>
      <c r="D164" s="1251"/>
      <c r="E164" s="1251"/>
      <c r="F164" s="1253"/>
      <c r="G164" s="1716"/>
      <c r="H164" s="1716"/>
      <c r="I164" s="4"/>
      <c r="J164" s="1718"/>
      <c r="K164" s="4"/>
      <c r="L164" s="4"/>
      <c r="M164" s="4"/>
      <c r="N164" s="4"/>
      <c r="O164" s="4"/>
      <c r="P164" s="4"/>
      <c r="Q164" s="4"/>
      <c r="R164" s="4"/>
      <c r="S164" s="4"/>
      <c r="T164" s="4"/>
      <c r="U164" s="4"/>
      <c r="V164" s="4"/>
      <c r="W164" s="4"/>
      <c r="X164" s="4"/>
      <c r="Y164" s="4"/>
      <c r="Z164" s="4"/>
    </row>
    <row r="165" spans="1:26" ht="13.5" customHeight="1">
      <c r="A165" s="3"/>
      <c r="B165" s="1251"/>
      <c r="C165" s="1251"/>
      <c r="D165" s="1251"/>
      <c r="E165" s="1251"/>
      <c r="F165" s="1253"/>
      <c r="G165" s="1716"/>
      <c r="H165" s="1716"/>
      <c r="I165" s="4"/>
      <c r="J165" s="1718"/>
      <c r="K165" s="4"/>
      <c r="L165" s="4"/>
      <c r="M165" s="4"/>
      <c r="N165" s="4"/>
      <c r="O165" s="4"/>
      <c r="P165" s="4"/>
      <c r="Q165" s="4"/>
      <c r="R165" s="4"/>
      <c r="S165" s="4"/>
      <c r="T165" s="4"/>
      <c r="U165" s="4"/>
      <c r="V165" s="4"/>
      <c r="W165" s="4"/>
      <c r="X165" s="4"/>
      <c r="Y165" s="4"/>
      <c r="Z165" s="4"/>
    </row>
    <row r="166" spans="1:26" ht="13.5" customHeight="1">
      <c r="A166" s="3"/>
      <c r="B166" s="1251"/>
      <c r="C166" s="1251"/>
      <c r="D166" s="1251"/>
      <c r="E166" s="1251"/>
      <c r="F166" s="1253"/>
      <c r="G166" s="1716"/>
      <c r="H166" s="1716"/>
      <c r="I166" s="4"/>
      <c r="J166" s="1718"/>
      <c r="K166" s="4"/>
      <c r="L166" s="4"/>
      <c r="M166" s="4"/>
      <c r="N166" s="4"/>
      <c r="O166" s="4"/>
      <c r="P166" s="4"/>
      <c r="Q166" s="4"/>
      <c r="R166" s="4"/>
      <c r="S166" s="4"/>
      <c r="T166" s="4"/>
      <c r="U166" s="4"/>
      <c r="V166" s="4"/>
      <c r="W166" s="4"/>
      <c r="X166" s="4"/>
      <c r="Y166" s="4"/>
      <c r="Z166" s="4"/>
    </row>
    <row r="167" spans="1:26" ht="13.5" customHeight="1">
      <c r="A167" s="3"/>
      <c r="B167" s="1251"/>
      <c r="C167" s="1251"/>
      <c r="D167" s="1251"/>
      <c r="E167" s="1251"/>
      <c r="F167" s="1253"/>
      <c r="G167" s="1716"/>
      <c r="H167" s="1716"/>
      <c r="I167" s="4"/>
      <c r="J167" s="1718"/>
      <c r="K167" s="4"/>
      <c r="L167" s="4"/>
      <c r="M167" s="4"/>
      <c r="N167" s="4"/>
      <c r="O167" s="4"/>
      <c r="P167" s="4"/>
      <c r="Q167" s="4"/>
      <c r="R167" s="4"/>
      <c r="S167" s="4"/>
      <c r="T167" s="4"/>
      <c r="U167" s="4"/>
      <c r="V167" s="4"/>
      <c r="W167" s="4"/>
      <c r="X167" s="4"/>
      <c r="Y167" s="4"/>
      <c r="Z167" s="4"/>
    </row>
    <row r="168" spans="1:26" ht="13.5" customHeight="1">
      <c r="A168" s="3"/>
      <c r="B168" s="1251"/>
      <c r="C168" s="1251"/>
      <c r="D168" s="1251"/>
      <c r="E168" s="1251"/>
      <c r="F168" s="1253"/>
      <c r="G168" s="1716"/>
      <c r="H168" s="1716"/>
      <c r="I168" s="4"/>
      <c r="J168" s="1718"/>
      <c r="K168" s="4"/>
      <c r="L168" s="4"/>
      <c r="M168" s="4"/>
      <c r="N168" s="4"/>
      <c r="O168" s="4"/>
      <c r="P168" s="4"/>
      <c r="Q168" s="4"/>
      <c r="R168" s="4"/>
      <c r="S168" s="4"/>
      <c r="T168" s="4"/>
      <c r="U168" s="4"/>
      <c r="V168" s="4"/>
      <c r="W168" s="4"/>
      <c r="X168" s="4"/>
      <c r="Y168" s="4"/>
      <c r="Z168" s="4"/>
    </row>
    <row r="169" spans="1:26" ht="13.5" customHeight="1">
      <c r="A169" s="3"/>
      <c r="B169" s="1251"/>
      <c r="C169" s="1251"/>
      <c r="D169" s="1251"/>
      <c r="E169" s="1251"/>
      <c r="F169" s="1253"/>
      <c r="G169" s="1716"/>
      <c r="H169" s="1716"/>
      <c r="I169" s="4"/>
      <c r="J169" s="1718"/>
      <c r="K169" s="4"/>
      <c r="L169" s="4"/>
      <c r="M169" s="4"/>
      <c r="N169" s="4"/>
      <c r="O169" s="4"/>
      <c r="P169" s="4"/>
      <c r="Q169" s="4"/>
      <c r="R169" s="4"/>
      <c r="S169" s="4"/>
      <c r="T169" s="4"/>
      <c r="U169" s="4"/>
      <c r="V169" s="4"/>
      <c r="W169" s="4"/>
      <c r="X169" s="4"/>
      <c r="Y169" s="4"/>
      <c r="Z169" s="4"/>
    </row>
    <row r="170" spans="1:26" ht="13.5" customHeight="1">
      <c r="A170" s="3"/>
      <c r="B170" s="1251"/>
      <c r="C170" s="1251"/>
      <c r="D170" s="1251"/>
      <c r="E170" s="1251"/>
      <c r="F170" s="1253"/>
      <c r="G170" s="1716"/>
      <c r="H170" s="1716"/>
      <c r="I170" s="4"/>
      <c r="J170" s="1718"/>
      <c r="K170" s="4"/>
      <c r="L170" s="4"/>
      <c r="M170" s="4"/>
      <c r="N170" s="4"/>
      <c r="O170" s="4"/>
      <c r="P170" s="4"/>
      <c r="Q170" s="4"/>
      <c r="R170" s="4"/>
      <c r="S170" s="4"/>
      <c r="T170" s="4"/>
      <c r="U170" s="4"/>
      <c r="V170" s="4"/>
      <c r="W170" s="4"/>
      <c r="X170" s="4"/>
      <c r="Y170" s="4"/>
      <c r="Z170" s="4"/>
    </row>
    <row r="171" spans="1:26" ht="13.5" customHeight="1">
      <c r="A171" s="3"/>
      <c r="B171" s="1251"/>
      <c r="C171" s="1251"/>
      <c r="D171" s="1251"/>
      <c r="E171" s="1251"/>
      <c r="F171" s="1253"/>
      <c r="G171" s="1716"/>
      <c r="H171" s="1716"/>
      <c r="I171" s="4"/>
      <c r="J171" s="1718"/>
      <c r="K171" s="4"/>
      <c r="L171" s="4"/>
      <c r="M171" s="4"/>
      <c r="N171" s="4"/>
      <c r="O171" s="4"/>
      <c r="P171" s="4"/>
      <c r="Q171" s="4"/>
      <c r="R171" s="4"/>
      <c r="S171" s="4"/>
      <c r="T171" s="4"/>
      <c r="U171" s="4"/>
      <c r="V171" s="4"/>
      <c r="W171" s="4"/>
      <c r="X171" s="4"/>
      <c r="Y171" s="4"/>
      <c r="Z171" s="4"/>
    </row>
    <row r="172" spans="1:26" ht="13.5" customHeight="1">
      <c r="A172" s="3"/>
      <c r="B172" s="1251"/>
      <c r="C172" s="1251"/>
      <c r="D172" s="1251"/>
      <c r="E172" s="1251"/>
      <c r="F172" s="1253"/>
      <c r="G172" s="1716"/>
      <c r="H172" s="1716"/>
      <c r="I172" s="4"/>
      <c r="J172" s="1718"/>
      <c r="K172" s="4"/>
      <c r="L172" s="4"/>
      <c r="M172" s="4"/>
      <c r="N172" s="4"/>
      <c r="O172" s="4"/>
      <c r="P172" s="4"/>
      <c r="Q172" s="4"/>
      <c r="R172" s="4"/>
      <c r="S172" s="4"/>
      <c r="T172" s="4"/>
      <c r="U172" s="4"/>
      <c r="V172" s="4"/>
      <c r="W172" s="4"/>
      <c r="X172" s="4"/>
      <c r="Y172" s="4"/>
      <c r="Z172" s="4"/>
    </row>
    <row r="173" spans="1:26" ht="13.5" customHeight="1">
      <c r="A173" s="3"/>
      <c r="B173" s="1251"/>
      <c r="C173" s="1251"/>
      <c r="D173" s="1251"/>
      <c r="E173" s="1251"/>
      <c r="F173" s="1253"/>
      <c r="G173" s="1716"/>
      <c r="H173" s="1716"/>
      <c r="I173" s="4"/>
      <c r="J173" s="1718"/>
      <c r="K173" s="4"/>
      <c r="L173" s="4"/>
      <c r="M173" s="4"/>
      <c r="N173" s="4"/>
      <c r="O173" s="4"/>
      <c r="P173" s="4"/>
      <c r="Q173" s="4"/>
      <c r="R173" s="4"/>
      <c r="S173" s="4"/>
      <c r="T173" s="4"/>
      <c r="U173" s="4"/>
      <c r="V173" s="4"/>
      <c r="W173" s="4"/>
      <c r="X173" s="4"/>
      <c r="Y173" s="4"/>
      <c r="Z173" s="4"/>
    </row>
    <row r="174" spans="1:26" ht="13.5" customHeight="1">
      <c r="A174" s="3"/>
      <c r="B174" s="1251"/>
      <c r="C174" s="1251"/>
      <c r="D174" s="1251"/>
      <c r="E174" s="1251"/>
      <c r="F174" s="1253"/>
      <c r="G174" s="1716"/>
      <c r="H174" s="1716"/>
      <c r="I174" s="4"/>
      <c r="J174" s="1718"/>
      <c r="K174" s="4"/>
      <c r="L174" s="4"/>
      <c r="M174" s="4"/>
      <c r="N174" s="4"/>
      <c r="O174" s="4"/>
      <c r="P174" s="4"/>
      <c r="Q174" s="4"/>
      <c r="R174" s="4"/>
      <c r="S174" s="4"/>
      <c r="T174" s="4"/>
      <c r="U174" s="4"/>
      <c r="V174" s="4"/>
      <c r="W174" s="4"/>
      <c r="X174" s="4"/>
      <c r="Y174" s="4"/>
      <c r="Z174" s="4"/>
    </row>
    <row r="175" spans="1:26" ht="13.5" customHeight="1">
      <c r="A175" s="3"/>
      <c r="B175" s="1251"/>
      <c r="C175" s="1251"/>
      <c r="D175" s="1251"/>
      <c r="E175" s="1251"/>
      <c r="F175" s="1253"/>
      <c r="G175" s="1716"/>
      <c r="H175" s="1716"/>
      <c r="I175" s="4"/>
      <c r="J175" s="1718"/>
      <c r="K175" s="4"/>
      <c r="L175" s="4"/>
      <c r="M175" s="4"/>
      <c r="N175" s="4"/>
      <c r="O175" s="4"/>
      <c r="P175" s="4"/>
      <c r="Q175" s="4"/>
      <c r="R175" s="4"/>
      <c r="S175" s="4"/>
      <c r="T175" s="4"/>
      <c r="U175" s="4"/>
      <c r="V175" s="4"/>
      <c r="W175" s="4"/>
      <c r="X175" s="4"/>
      <c r="Y175" s="4"/>
      <c r="Z175" s="4"/>
    </row>
    <row r="176" spans="1:26" ht="13.5" customHeight="1">
      <c r="A176" s="3"/>
      <c r="B176" s="1251"/>
      <c r="C176" s="1251"/>
      <c r="D176" s="1251"/>
      <c r="E176" s="1251"/>
      <c r="F176" s="1253"/>
      <c r="G176" s="1716"/>
      <c r="H176" s="1716"/>
      <c r="I176" s="4"/>
      <c r="J176" s="1718"/>
      <c r="K176" s="4"/>
      <c r="L176" s="4"/>
      <c r="M176" s="4"/>
      <c r="N176" s="4"/>
      <c r="O176" s="4"/>
      <c r="P176" s="4"/>
      <c r="Q176" s="4"/>
      <c r="R176" s="4"/>
      <c r="S176" s="4"/>
      <c r="T176" s="4"/>
      <c r="U176" s="4"/>
      <c r="V176" s="4"/>
      <c r="W176" s="4"/>
      <c r="X176" s="4"/>
      <c r="Y176" s="4"/>
      <c r="Z176" s="4"/>
    </row>
    <row r="177" spans="1:26" ht="13.5" customHeight="1">
      <c r="A177" s="3"/>
      <c r="B177" s="1251"/>
      <c r="C177" s="1251"/>
      <c r="D177" s="1251"/>
      <c r="E177" s="1251"/>
      <c r="F177" s="1253"/>
      <c r="G177" s="1716"/>
      <c r="H177" s="1716"/>
      <c r="I177" s="4"/>
      <c r="J177" s="1718"/>
      <c r="K177" s="4"/>
      <c r="L177" s="4"/>
      <c r="M177" s="4"/>
      <c r="N177" s="4"/>
      <c r="O177" s="4"/>
      <c r="P177" s="4"/>
      <c r="Q177" s="4"/>
      <c r="R177" s="4"/>
      <c r="S177" s="4"/>
      <c r="T177" s="4"/>
      <c r="U177" s="4"/>
      <c r="V177" s="4"/>
      <c r="W177" s="4"/>
      <c r="X177" s="4"/>
      <c r="Y177" s="4"/>
      <c r="Z177" s="4"/>
    </row>
    <row r="178" spans="1:26" ht="13.5" customHeight="1">
      <c r="A178" s="3"/>
      <c r="B178" s="1251"/>
      <c r="C178" s="1251"/>
      <c r="D178" s="1251"/>
      <c r="E178" s="1251"/>
      <c r="F178" s="1253"/>
      <c r="G178" s="1716"/>
      <c r="H178" s="1716"/>
      <c r="I178" s="4"/>
      <c r="J178" s="1718"/>
      <c r="K178" s="4"/>
      <c r="L178" s="4"/>
      <c r="M178" s="4"/>
      <c r="N178" s="4"/>
      <c r="O178" s="4"/>
      <c r="P178" s="4"/>
      <c r="Q178" s="4"/>
      <c r="R178" s="4"/>
      <c r="S178" s="4"/>
      <c r="T178" s="4"/>
      <c r="U178" s="4"/>
      <c r="V178" s="4"/>
      <c r="W178" s="4"/>
      <c r="X178" s="4"/>
      <c r="Y178" s="4"/>
      <c r="Z178" s="4"/>
    </row>
    <row r="179" spans="1:26" ht="13.5" customHeight="1">
      <c r="A179" s="3"/>
      <c r="B179" s="1251"/>
      <c r="C179" s="1251"/>
      <c r="D179" s="1251"/>
      <c r="E179" s="1251"/>
      <c r="F179" s="1253"/>
      <c r="G179" s="1716"/>
      <c r="H179" s="1716"/>
      <c r="I179" s="4"/>
      <c r="J179" s="1718"/>
      <c r="K179" s="4"/>
      <c r="L179" s="4"/>
      <c r="M179" s="4"/>
      <c r="N179" s="4"/>
      <c r="O179" s="4"/>
      <c r="P179" s="4"/>
      <c r="Q179" s="4"/>
      <c r="R179" s="4"/>
      <c r="S179" s="4"/>
      <c r="T179" s="4"/>
      <c r="U179" s="4"/>
      <c r="V179" s="4"/>
      <c r="W179" s="4"/>
      <c r="X179" s="4"/>
      <c r="Y179" s="4"/>
      <c r="Z179" s="4"/>
    </row>
    <row r="180" spans="1:26" ht="13.5" customHeight="1">
      <c r="A180" s="3"/>
      <c r="B180" s="1251"/>
      <c r="C180" s="1251"/>
      <c r="D180" s="1251"/>
      <c r="E180" s="1251"/>
      <c r="F180" s="1253"/>
      <c r="G180" s="1716"/>
      <c r="H180" s="1716"/>
      <c r="I180" s="4"/>
      <c r="J180" s="1718"/>
      <c r="K180" s="4"/>
      <c r="L180" s="4"/>
      <c r="M180" s="4"/>
      <c r="N180" s="4"/>
      <c r="O180" s="4"/>
      <c r="P180" s="4"/>
      <c r="Q180" s="4"/>
      <c r="R180" s="4"/>
      <c r="S180" s="4"/>
      <c r="T180" s="4"/>
      <c r="U180" s="4"/>
      <c r="V180" s="4"/>
      <c r="W180" s="4"/>
      <c r="X180" s="4"/>
      <c r="Y180" s="4"/>
      <c r="Z180" s="4"/>
    </row>
    <row r="181" spans="1:26" ht="13.5" customHeight="1">
      <c r="A181" s="3"/>
      <c r="B181" s="1251"/>
      <c r="C181" s="1251"/>
      <c r="D181" s="1251"/>
      <c r="E181" s="1251"/>
      <c r="F181" s="1253"/>
      <c r="G181" s="1716"/>
      <c r="H181" s="1716"/>
      <c r="I181" s="4"/>
      <c r="J181" s="1718"/>
      <c r="K181" s="4"/>
      <c r="L181" s="4"/>
      <c r="M181" s="4"/>
      <c r="N181" s="4"/>
      <c r="O181" s="4"/>
      <c r="P181" s="4"/>
      <c r="Q181" s="4"/>
      <c r="R181" s="4"/>
      <c r="S181" s="4"/>
      <c r="T181" s="4"/>
      <c r="U181" s="4"/>
      <c r="V181" s="4"/>
      <c r="W181" s="4"/>
      <c r="X181" s="4"/>
      <c r="Y181" s="4"/>
      <c r="Z181" s="4"/>
    </row>
    <row r="182" spans="1:26" ht="13.5" customHeight="1">
      <c r="A182" s="3"/>
      <c r="B182" s="1251"/>
      <c r="C182" s="1251"/>
      <c r="D182" s="1251"/>
      <c r="E182" s="1251"/>
      <c r="F182" s="1253"/>
      <c r="G182" s="1716"/>
      <c r="H182" s="1716"/>
      <c r="I182" s="4"/>
      <c r="J182" s="1718"/>
      <c r="K182" s="4"/>
      <c r="L182" s="4"/>
      <c r="M182" s="4"/>
      <c r="N182" s="4"/>
      <c r="O182" s="4"/>
      <c r="P182" s="4"/>
      <c r="Q182" s="4"/>
      <c r="R182" s="4"/>
      <c r="S182" s="4"/>
      <c r="T182" s="4"/>
      <c r="U182" s="4"/>
      <c r="V182" s="4"/>
      <c r="W182" s="4"/>
      <c r="X182" s="4"/>
      <c r="Y182" s="4"/>
      <c r="Z182" s="4"/>
    </row>
    <row r="183" spans="1:26" ht="13.5" customHeight="1">
      <c r="A183" s="3"/>
      <c r="B183" s="1251"/>
      <c r="C183" s="1251"/>
      <c r="D183" s="1251"/>
      <c r="E183" s="1251"/>
      <c r="F183" s="1253"/>
      <c r="G183" s="1716"/>
      <c r="H183" s="1716"/>
      <c r="I183" s="4"/>
      <c r="J183" s="1718"/>
      <c r="K183" s="4"/>
      <c r="L183" s="4"/>
      <c r="M183" s="4"/>
      <c r="N183" s="4"/>
      <c r="O183" s="4"/>
      <c r="P183" s="4"/>
      <c r="Q183" s="4"/>
      <c r="R183" s="4"/>
      <c r="S183" s="4"/>
      <c r="T183" s="4"/>
      <c r="U183" s="4"/>
      <c r="V183" s="4"/>
      <c r="W183" s="4"/>
      <c r="X183" s="4"/>
      <c r="Y183" s="4"/>
      <c r="Z183" s="4"/>
    </row>
    <row r="184" spans="1:26" ht="13.5" customHeight="1">
      <c r="A184" s="3"/>
      <c r="B184" s="1251"/>
      <c r="C184" s="1251"/>
      <c r="D184" s="1251"/>
      <c r="E184" s="1251"/>
      <c r="F184" s="1253"/>
      <c r="G184" s="1716"/>
      <c r="H184" s="1716"/>
      <c r="I184" s="4"/>
      <c r="J184" s="1718"/>
      <c r="K184" s="4"/>
      <c r="L184" s="4"/>
      <c r="M184" s="4"/>
      <c r="N184" s="4"/>
      <c r="O184" s="4"/>
      <c r="P184" s="4"/>
      <c r="Q184" s="4"/>
      <c r="R184" s="4"/>
      <c r="S184" s="4"/>
      <c r="T184" s="4"/>
      <c r="U184" s="4"/>
      <c r="V184" s="4"/>
      <c r="W184" s="4"/>
      <c r="X184" s="4"/>
      <c r="Y184" s="4"/>
      <c r="Z184" s="4"/>
    </row>
    <row r="185" spans="1:26" ht="13.5" customHeight="1">
      <c r="A185" s="3"/>
      <c r="B185" s="1251"/>
      <c r="C185" s="1251"/>
      <c r="D185" s="1251"/>
      <c r="E185" s="1251"/>
      <c r="F185" s="1253"/>
      <c r="G185" s="1716"/>
      <c r="H185" s="1716"/>
      <c r="I185" s="4"/>
      <c r="J185" s="1718"/>
      <c r="K185" s="4"/>
      <c r="L185" s="4"/>
      <c r="M185" s="4"/>
      <c r="N185" s="4"/>
      <c r="O185" s="4"/>
      <c r="P185" s="4"/>
      <c r="Q185" s="4"/>
      <c r="R185" s="4"/>
      <c r="S185" s="4"/>
      <c r="T185" s="4"/>
      <c r="U185" s="4"/>
      <c r="V185" s="4"/>
      <c r="W185" s="4"/>
      <c r="X185" s="4"/>
      <c r="Y185" s="4"/>
      <c r="Z185" s="4"/>
    </row>
    <row r="186" spans="1:26" ht="13.5" customHeight="1">
      <c r="A186" s="3"/>
      <c r="B186" s="1251"/>
      <c r="C186" s="1251"/>
      <c r="D186" s="1251"/>
      <c r="E186" s="1251"/>
      <c r="F186" s="1253"/>
      <c r="G186" s="1716"/>
      <c r="H186" s="1716"/>
      <c r="I186" s="4"/>
      <c r="J186" s="1718"/>
      <c r="K186" s="4"/>
      <c r="L186" s="4"/>
      <c r="M186" s="4"/>
      <c r="N186" s="4"/>
      <c r="O186" s="4"/>
      <c r="P186" s="4"/>
      <c r="Q186" s="4"/>
      <c r="R186" s="4"/>
      <c r="S186" s="4"/>
      <c r="T186" s="4"/>
      <c r="U186" s="4"/>
      <c r="V186" s="4"/>
      <c r="W186" s="4"/>
      <c r="X186" s="4"/>
      <c r="Y186" s="4"/>
      <c r="Z186" s="4"/>
    </row>
    <row r="187" spans="1:26" ht="13.5" customHeight="1">
      <c r="A187" s="3"/>
      <c r="B187" s="1251"/>
      <c r="C187" s="1251"/>
      <c r="D187" s="1251"/>
      <c r="E187" s="1251"/>
      <c r="F187" s="1253"/>
      <c r="G187" s="1716"/>
      <c r="H187" s="1716"/>
      <c r="I187" s="4"/>
      <c r="J187" s="1718"/>
      <c r="K187" s="4"/>
      <c r="L187" s="4"/>
      <c r="M187" s="4"/>
      <c r="N187" s="4"/>
      <c r="O187" s="4"/>
      <c r="P187" s="4"/>
      <c r="Q187" s="4"/>
      <c r="R187" s="4"/>
      <c r="S187" s="4"/>
      <c r="T187" s="4"/>
      <c r="U187" s="4"/>
      <c r="V187" s="4"/>
      <c r="W187" s="4"/>
      <c r="X187" s="4"/>
      <c r="Y187" s="4"/>
      <c r="Z187" s="4"/>
    </row>
    <row r="188" spans="1:26" ht="13.5" customHeight="1">
      <c r="A188" s="3"/>
      <c r="B188" s="1251"/>
      <c r="C188" s="1251"/>
      <c r="D188" s="1251"/>
      <c r="E188" s="1251"/>
      <c r="F188" s="1253"/>
      <c r="G188" s="1716"/>
      <c r="H188" s="1716"/>
      <c r="I188" s="4"/>
      <c r="J188" s="1718"/>
      <c r="K188" s="4"/>
      <c r="L188" s="4"/>
      <c r="M188" s="4"/>
      <c r="N188" s="4"/>
      <c r="O188" s="4"/>
      <c r="P188" s="4"/>
      <c r="Q188" s="4"/>
      <c r="R188" s="4"/>
      <c r="S188" s="4"/>
      <c r="T188" s="4"/>
      <c r="U188" s="4"/>
      <c r="V188" s="4"/>
      <c r="W188" s="4"/>
      <c r="X188" s="4"/>
      <c r="Y188" s="4"/>
      <c r="Z188" s="4"/>
    </row>
    <row r="189" spans="1:26" ht="13.5" customHeight="1">
      <c r="A189" s="3"/>
      <c r="B189" s="1251"/>
      <c r="C189" s="1251"/>
      <c r="D189" s="1251"/>
      <c r="E189" s="1251"/>
      <c r="F189" s="1253"/>
      <c r="G189" s="1716"/>
      <c r="H189" s="1716"/>
      <c r="I189" s="4"/>
      <c r="J189" s="1718"/>
      <c r="K189" s="4"/>
      <c r="L189" s="4"/>
      <c r="M189" s="4"/>
      <c r="N189" s="4"/>
      <c r="O189" s="4"/>
      <c r="P189" s="4"/>
      <c r="Q189" s="4"/>
      <c r="R189" s="4"/>
      <c r="S189" s="4"/>
      <c r="T189" s="4"/>
      <c r="U189" s="4"/>
      <c r="V189" s="4"/>
      <c r="W189" s="4"/>
      <c r="X189" s="4"/>
      <c r="Y189" s="4"/>
      <c r="Z189" s="4"/>
    </row>
    <row r="190" spans="1:26" ht="13.5" customHeight="1">
      <c r="A190" s="3"/>
      <c r="B190" s="1251"/>
      <c r="C190" s="1251"/>
      <c r="D190" s="1251"/>
      <c r="E190" s="1251"/>
      <c r="F190" s="1253"/>
      <c r="G190" s="1716"/>
      <c r="H190" s="1716"/>
      <c r="I190" s="4"/>
      <c r="J190" s="1718"/>
      <c r="K190" s="4"/>
      <c r="L190" s="4"/>
      <c r="M190" s="4"/>
      <c r="N190" s="4"/>
      <c r="O190" s="4"/>
      <c r="P190" s="4"/>
      <c r="Q190" s="4"/>
      <c r="R190" s="4"/>
      <c r="S190" s="4"/>
      <c r="T190" s="4"/>
      <c r="U190" s="4"/>
      <c r="V190" s="4"/>
      <c r="W190" s="4"/>
      <c r="X190" s="4"/>
      <c r="Y190" s="4"/>
      <c r="Z190" s="4"/>
    </row>
    <row r="191" spans="1:26" ht="13.5" customHeight="1">
      <c r="A191" s="3"/>
      <c r="B191" s="1251"/>
      <c r="C191" s="1251"/>
      <c r="D191" s="1251"/>
      <c r="E191" s="1251"/>
      <c r="F191" s="1253"/>
      <c r="G191" s="1716"/>
      <c r="H191" s="1716"/>
      <c r="I191" s="4"/>
      <c r="J191" s="1718"/>
      <c r="K191" s="4"/>
      <c r="L191" s="4"/>
      <c r="M191" s="4"/>
      <c r="N191" s="4"/>
      <c r="O191" s="4"/>
      <c r="P191" s="4"/>
      <c r="Q191" s="4"/>
      <c r="R191" s="4"/>
      <c r="S191" s="4"/>
      <c r="T191" s="4"/>
      <c r="U191" s="4"/>
      <c r="V191" s="4"/>
      <c r="W191" s="4"/>
      <c r="X191" s="4"/>
      <c r="Y191" s="4"/>
      <c r="Z191" s="4"/>
    </row>
    <row r="192" spans="1:26" ht="13.5" customHeight="1">
      <c r="A192" s="3"/>
      <c r="B192" s="1251"/>
      <c r="C192" s="1251"/>
      <c r="D192" s="1251"/>
      <c r="E192" s="1251"/>
      <c r="F192" s="1253"/>
      <c r="G192" s="1716"/>
      <c r="H192" s="1716"/>
      <c r="I192" s="4"/>
      <c r="J192" s="1718"/>
      <c r="K192" s="4"/>
      <c r="L192" s="4"/>
      <c r="M192" s="4"/>
      <c r="N192" s="4"/>
      <c r="O192" s="4"/>
      <c r="P192" s="4"/>
      <c r="Q192" s="4"/>
      <c r="R192" s="4"/>
      <c r="S192" s="4"/>
      <c r="T192" s="4"/>
      <c r="U192" s="4"/>
      <c r="V192" s="4"/>
      <c r="W192" s="4"/>
      <c r="X192" s="4"/>
      <c r="Y192" s="4"/>
      <c r="Z192" s="4"/>
    </row>
    <row r="193" spans="1:26" ht="13.5" customHeight="1">
      <c r="A193" s="3"/>
      <c r="B193" s="1251"/>
      <c r="C193" s="1251"/>
      <c r="D193" s="1251"/>
      <c r="E193" s="1251"/>
      <c r="F193" s="1253"/>
      <c r="G193" s="1716"/>
      <c r="H193" s="1716"/>
      <c r="I193" s="4"/>
      <c r="J193" s="1718"/>
      <c r="K193" s="4"/>
      <c r="L193" s="4"/>
      <c r="M193" s="4"/>
      <c r="N193" s="4"/>
      <c r="O193" s="4"/>
      <c r="P193" s="4"/>
      <c r="Q193" s="4"/>
      <c r="R193" s="4"/>
      <c r="S193" s="4"/>
      <c r="T193" s="4"/>
      <c r="U193" s="4"/>
      <c r="V193" s="4"/>
      <c r="W193" s="4"/>
      <c r="X193" s="4"/>
      <c r="Y193" s="4"/>
      <c r="Z193" s="4"/>
    </row>
    <row r="194" spans="1:26" ht="13.5" customHeight="1">
      <c r="A194" s="3"/>
      <c r="B194" s="1251"/>
      <c r="C194" s="1251"/>
      <c r="D194" s="1251"/>
      <c r="E194" s="1251"/>
      <c r="F194" s="1253"/>
      <c r="G194" s="1716"/>
      <c r="H194" s="1716"/>
      <c r="I194" s="4"/>
      <c r="J194" s="1718"/>
      <c r="K194" s="4"/>
      <c r="L194" s="4"/>
      <c r="M194" s="4"/>
      <c r="N194" s="4"/>
      <c r="O194" s="4"/>
      <c r="P194" s="4"/>
      <c r="Q194" s="4"/>
      <c r="R194" s="4"/>
      <c r="S194" s="4"/>
      <c r="T194" s="4"/>
      <c r="U194" s="4"/>
      <c r="V194" s="4"/>
      <c r="W194" s="4"/>
      <c r="X194" s="4"/>
      <c r="Y194" s="4"/>
      <c r="Z194" s="4"/>
    </row>
    <row r="195" spans="1:26" ht="13.5" customHeight="1">
      <c r="A195" s="3"/>
      <c r="B195" s="1251"/>
      <c r="C195" s="1251"/>
      <c r="D195" s="1251"/>
      <c r="E195" s="1251"/>
      <c r="F195" s="1253"/>
      <c r="G195" s="1716"/>
      <c r="H195" s="1716"/>
      <c r="I195" s="4"/>
      <c r="J195" s="1718"/>
      <c r="K195" s="4"/>
      <c r="L195" s="4"/>
      <c r="M195" s="4"/>
      <c r="N195" s="4"/>
      <c r="O195" s="4"/>
      <c r="P195" s="4"/>
      <c r="Q195" s="4"/>
      <c r="R195" s="4"/>
      <c r="S195" s="4"/>
      <c r="T195" s="4"/>
      <c r="U195" s="4"/>
      <c r="V195" s="4"/>
      <c r="W195" s="4"/>
      <c r="X195" s="4"/>
      <c r="Y195" s="4"/>
      <c r="Z195" s="4"/>
    </row>
    <row r="196" spans="1:26" ht="13.5" customHeight="1">
      <c r="A196" s="3"/>
      <c r="B196" s="1251"/>
      <c r="C196" s="1251"/>
      <c r="D196" s="1251"/>
      <c r="E196" s="1251"/>
      <c r="F196" s="1253"/>
      <c r="G196" s="1716"/>
      <c r="H196" s="1716"/>
      <c r="I196" s="4"/>
      <c r="J196" s="1718"/>
      <c r="K196" s="4"/>
      <c r="L196" s="4"/>
      <c r="M196" s="4"/>
      <c r="N196" s="4"/>
      <c r="O196" s="4"/>
      <c r="P196" s="4"/>
      <c r="Q196" s="4"/>
      <c r="R196" s="4"/>
      <c r="S196" s="4"/>
      <c r="T196" s="4"/>
      <c r="U196" s="4"/>
      <c r="V196" s="4"/>
      <c r="W196" s="4"/>
      <c r="X196" s="4"/>
      <c r="Y196" s="4"/>
      <c r="Z196" s="4"/>
    </row>
    <row r="197" spans="1:26" ht="13.5" customHeight="1">
      <c r="A197" s="3"/>
      <c r="B197" s="1251"/>
      <c r="C197" s="1251"/>
      <c r="D197" s="1251"/>
      <c r="E197" s="1251"/>
      <c r="F197" s="1253"/>
      <c r="G197" s="1716"/>
      <c r="H197" s="1716"/>
      <c r="I197" s="4"/>
      <c r="J197" s="1718"/>
      <c r="K197" s="4"/>
      <c r="L197" s="4"/>
      <c r="M197" s="4"/>
      <c r="N197" s="4"/>
      <c r="O197" s="4"/>
      <c r="P197" s="4"/>
      <c r="Q197" s="4"/>
      <c r="R197" s="4"/>
      <c r="S197" s="4"/>
      <c r="T197" s="4"/>
      <c r="U197" s="4"/>
      <c r="V197" s="4"/>
      <c r="W197" s="4"/>
      <c r="X197" s="4"/>
      <c r="Y197" s="4"/>
      <c r="Z197" s="4"/>
    </row>
    <row r="198" spans="1:26" ht="13.5" customHeight="1">
      <c r="A198" s="3"/>
      <c r="B198" s="1251"/>
      <c r="C198" s="1251"/>
      <c r="D198" s="1251"/>
      <c r="E198" s="1251"/>
      <c r="F198" s="1253"/>
      <c r="G198" s="1716"/>
      <c r="H198" s="1716"/>
      <c r="I198" s="4"/>
      <c r="J198" s="1718"/>
      <c r="K198" s="4"/>
      <c r="L198" s="4"/>
      <c r="M198" s="4"/>
      <c r="N198" s="4"/>
      <c r="O198" s="4"/>
      <c r="P198" s="4"/>
      <c r="Q198" s="4"/>
      <c r="R198" s="4"/>
      <c r="S198" s="4"/>
      <c r="T198" s="4"/>
      <c r="U198" s="4"/>
      <c r="V198" s="4"/>
      <c r="W198" s="4"/>
      <c r="X198" s="4"/>
      <c r="Y198" s="4"/>
      <c r="Z198" s="4"/>
    </row>
    <row r="199" spans="1:26" ht="13.5" customHeight="1">
      <c r="A199" s="3"/>
      <c r="B199" s="1251"/>
      <c r="C199" s="1251"/>
      <c r="D199" s="1251"/>
      <c r="E199" s="1251"/>
      <c r="F199" s="1253"/>
      <c r="G199" s="1716"/>
      <c r="H199" s="1716"/>
      <c r="I199" s="4"/>
      <c r="J199" s="1718"/>
      <c r="K199" s="4"/>
      <c r="L199" s="4"/>
      <c r="M199" s="4"/>
      <c r="N199" s="4"/>
      <c r="O199" s="4"/>
      <c r="P199" s="4"/>
      <c r="Q199" s="4"/>
      <c r="R199" s="4"/>
      <c r="S199" s="4"/>
      <c r="T199" s="4"/>
      <c r="U199" s="4"/>
      <c r="V199" s="4"/>
      <c r="W199" s="4"/>
      <c r="X199" s="4"/>
      <c r="Y199" s="4"/>
      <c r="Z199" s="4"/>
    </row>
    <row r="200" spans="1:26" ht="13.5" customHeight="1">
      <c r="A200" s="3"/>
      <c r="B200" s="1251"/>
      <c r="C200" s="1251"/>
      <c r="D200" s="1251"/>
      <c r="E200" s="1251"/>
      <c r="F200" s="1253"/>
      <c r="G200" s="1716"/>
      <c r="H200" s="1716"/>
      <c r="I200" s="4"/>
      <c r="J200" s="1718"/>
      <c r="K200" s="4"/>
      <c r="L200" s="4"/>
      <c r="M200" s="4"/>
      <c r="N200" s="4"/>
      <c r="O200" s="4"/>
      <c r="P200" s="4"/>
      <c r="Q200" s="4"/>
      <c r="R200" s="4"/>
      <c r="S200" s="4"/>
      <c r="T200" s="4"/>
      <c r="U200" s="4"/>
      <c r="V200" s="4"/>
      <c r="W200" s="4"/>
      <c r="X200" s="4"/>
      <c r="Y200" s="4"/>
      <c r="Z200" s="4"/>
    </row>
    <row r="201" spans="1:26" ht="13.5" customHeight="1">
      <c r="A201" s="3"/>
      <c r="B201" s="1251"/>
      <c r="C201" s="1251"/>
      <c r="D201" s="1251"/>
      <c r="E201" s="1251"/>
      <c r="F201" s="1253"/>
      <c r="G201" s="1716"/>
      <c r="H201" s="1716"/>
      <c r="I201" s="4"/>
      <c r="J201" s="1718"/>
      <c r="K201" s="4"/>
      <c r="L201" s="4"/>
      <c r="M201" s="4"/>
      <c r="N201" s="4"/>
      <c r="O201" s="4"/>
      <c r="P201" s="4"/>
      <c r="Q201" s="4"/>
      <c r="R201" s="4"/>
      <c r="S201" s="4"/>
      <c r="T201" s="4"/>
      <c r="U201" s="4"/>
      <c r="V201" s="4"/>
      <c r="W201" s="4"/>
      <c r="X201" s="4"/>
      <c r="Y201" s="4"/>
      <c r="Z201" s="4"/>
    </row>
    <row r="202" spans="1:26" ht="13.5" customHeight="1">
      <c r="A202" s="3"/>
      <c r="B202" s="1251"/>
      <c r="C202" s="1251"/>
      <c r="D202" s="1251"/>
      <c r="E202" s="1251"/>
      <c r="F202" s="1253"/>
      <c r="G202" s="1716"/>
      <c r="H202" s="1716"/>
      <c r="I202" s="4"/>
      <c r="J202" s="1718"/>
      <c r="K202" s="4"/>
      <c r="L202" s="4"/>
      <c r="M202" s="4"/>
      <c r="N202" s="4"/>
      <c r="O202" s="4"/>
      <c r="P202" s="4"/>
      <c r="Q202" s="4"/>
      <c r="R202" s="4"/>
      <c r="S202" s="4"/>
      <c r="T202" s="4"/>
      <c r="U202" s="4"/>
      <c r="V202" s="4"/>
      <c r="W202" s="4"/>
      <c r="X202" s="4"/>
      <c r="Y202" s="4"/>
      <c r="Z202" s="4"/>
    </row>
    <row r="203" spans="1:26" ht="13.5" customHeight="1">
      <c r="A203" s="3"/>
      <c r="B203" s="1251"/>
      <c r="C203" s="1251"/>
      <c r="D203" s="1251"/>
      <c r="E203" s="1251"/>
      <c r="F203" s="1253"/>
      <c r="G203" s="1716"/>
      <c r="H203" s="1716"/>
      <c r="I203" s="4"/>
      <c r="J203" s="1718"/>
      <c r="K203" s="4"/>
      <c r="L203" s="4"/>
      <c r="M203" s="4"/>
      <c r="N203" s="4"/>
      <c r="O203" s="4"/>
      <c r="P203" s="4"/>
      <c r="Q203" s="4"/>
      <c r="R203" s="4"/>
      <c r="S203" s="4"/>
      <c r="T203" s="4"/>
      <c r="U203" s="4"/>
      <c r="V203" s="4"/>
      <c r="W203" s="4"/>
      <c r="X203" s="4"/>
      <c r="Y203" s="4"/>
      <c r="Z203" s="4"/>
    </row>
    <row r="204" spans="1:26" ht="13.5" customHeight="1">
      <c r="A204" s="3"/>
      <c r="B204" s="1251"/>
      <c r="C204" s="1251"/>
      <c r="D204" s="1251"/>
      <c r="E204" s="1251"/>
      <c r="F204" s="1253"/>
      <c r="G204" s="1716"/>
      <c r="H204" s="1716"/>
      <c r="I204" s="4"/>
      <c r="J204" s="1718"/>
      <c r="K204" s="4"/>
      <c r="L204" s="4"/>
      <c r="M204" s="4"/>
      <c r="N204" s="4"/>
      <c r="O204" s="4"/>
      <c r="P204" s="4"/>
      <c r="Q204" s="4"/>
      <c r="R204" s="4"/>
      <c r="S204" s="4"/>
      <c r="T204" s="4"/>
      <c r="U204" s="4"/>
      <c r="V204" s="4"/>
      <c r="W204" s="4"/>
      <c r="X204" s="4"/>
      <c r="Y204" s="4"/>
      <c r="Z204" s="4"/>
    </row>
    <row r="205" spans="1:26" ht="13.5" customHeight="1">
      <c r="A205" s="3"/>
      <c r="B205" s="1251"/>
      <c r="C205" s="1251"/>
      <c r="D205" s="1251"/>
      <c r="E205" s="1251"/>
      <c r="F205" s="1253"/>
      <c r="G205" s="1716"/>
      <c r="H205" s="1716"/>
      <c r="I205" s="4"/>
      <c r="J205" s="1718"/>
      <c r="K205" s="4"/>
      <c r="L205" s="4"/>
      <c r="M205" s="4"/>
      <c r="N205" s="4"/>
      <c r="O205" s="4"/>
      <c r="P205" s="4"/>
      <c r="Q205" s="4"/>
      <c r="R205" s="4"/>
      <c r="S205" s="4"/>
      <c r="T205" s="4"/>
      <c r="U205" s="4"/>
      <c r="V205" s="4"/>
      <c r="W205" s="4"/>
      <c r="X205" s="4"/>
      <c r="Y205" s="4"/>
      <c r="Z205" s="4"/>
    </row>
    <row r="206" spans="1:26" ht="13.5" customHeight="1">
      <c r="A206" s="3"/>
      <c r="B206" s="1251"/>
      <c r="C206" s="1251"/>
      <c r="D206" s="1251"/>
      <c r="E206" s="1251"/>
      <c r="F206" s="1253"/>
      <c r="G206" s="1716"/>
      <c r="H206" s="1716"/>
      <c r="I206" s="4"/>
      <c r="J206" s="1718"/>
      <c r="K206" s="4"/>
      <c r="L206" s="4"/>
      <c r="M206" s="4"/>
      <c r="N206" s="4"/>
      <c r="O206" s="4"/>
      <c r="P206" s="4"/>
      <c r="Q206" s="4"/>
      <c r="R206" s="4"/>
      <c r="S206" s="4"/>
      <c r="T206" s="4"/>
      <c r="U206" s="4"/>
      <c r="V206" s="4"/>
      <c r="W206" s="4"/>
      <c r="X206" s="4"/>
      <c r="Y206" s="4"/>
      <c r="Z206" s="4"/>
    </row>
    <row r="207" spans="1:26" ht="13.5" customHeight="1">
      <c r="A207" s="3"/>
      <c r="B207" s="1251"/>
      <c r="C207" s="1251"/>
      <c r="D207" s="1251"/>
      <c r="E207" s="1251"/>
      <c r="F207" s="1253"/>
      <c r="G207" s="1716"/>
      <c r="H207" s="1716"/>
      <c r="I207" s="4"/>
      <c r="J207" s="1718"/>
      <c r="K207" s="4"/>
      <c r="L207" s="4"/>
      <c r="M207" s="4"/>
      <c r="N207" s="4"/>
      <c r="O207" s="4"/>
      <c r="P207" s="4"/>
      <c r="Q207" s="4"/>
      <c r="R207" s="4"/>
      <c r="S207" s="4"/>
      <c r="T207" s="4"/>
      <c r="U207" s="4"/>
      <c r="V207" s="4"/>
      <c r="W207" s="4"/>
      <c r="X207" s="4"/>
      <c r="Y207" s="4"/>
      <c r="Z207" s="4"/>
    </row>
    <row r="208" spans="1:26" ht="13.5" customHeight="1">
      <c r="A208" s="3"/>
      <c r="B208" s="1251"/>
      <c r="C208" s="1251"/>
      <c r="D208" s="1251"/>
      <c r="E208" s="1251"/>
      <c r="F208" s="1253"/>
      <c r="G208" s="1716"/>
      <c r="H208" s="1716"/>
      <c r="I208" s="4"/>
      <c r="J208" s="1718"/>
      <c r="K208" s="4"/>
      <c r="L208" s="4"/>
      <c r="M208" s="4"/>
      <c r="N208" s="4"/>
      <c r="O208" s="4"/>
      <c r="P208" s="4"/>
      <c r="Q208" s="4"/>
      <c r="R208" s="4"/>
      <c r="S208" s="4"/>
      <c r="T208" s="4"/>
      <c r="U208" s="4"/>
      <c r="V208" s="4"/>
      <c r="W208" s="4"/>
      <c r="X208" s="4"/>
      <c r="Y208" s="4"/>
      <c r="Z208" s="4"/>
    </row>
    <row r="209" spans="1:26" ht="13.5" customHeight="1">
      <c r="A209" s="3"/>
      <c r="B209" s="1251"/>
      <c r="C209" s="1251"/>
      <c r="D209" s="1251"/>
      <c r="E209" s="1251"/>
      <c r="F209" s="1253"/>
      <c r="G209" s="1716"/>
      <c r="H209" s="1716"/>
      <c r="I209" s="4"/>
      <c r="J209" s="1718"/>
      <c r="K209" s="4"/>
      <c r="L209" s="4"/>
      <c r="M209" s="4"/>
      <c r="N209" s="4"/>
      <c r="O209" s="4"/>
      <c r="P209" s="4"/>
      <c r="Q209" s="4"/>
      <c r="R209" s="4"/>
      <c r="S209" s="4"/>
      <c r="T209" s="4"/>
      <c r="U209" s="4"/>
      <c r="V209" s="4"/>
      <c r="W209" s="4"/>
      <c r="X209" s="4"/>
      <c r="Y209" s="4"/>
      <c r="Z209" s="4"/>
    </row>
    <row r="210" spans="1:26" ht="13.5" customHeight="1">
      <c r="A210" s="3"/>
      <c r="B210" s="1251"/>
      <c r="C210" s="1251"/>
      <c r="D210" s="1251"/>
      <c r="E210" s="1251"/>
      <c r="F210" s="1253"/>
      <c r="G210" s="1716"/>
      <c r="H210" s="1716"/>
      <c r="I210" s="4"/>
      <c r="J210" s="1718"/>
      <c r="K210" s="4"/>
      <c r="L210" s="4"/>
      <c r="M210" s="4"/>
      <c r="N210" s="4"/>
      <c r="O210" s="4"/>
      <c r="P210" s="4"/>
      <c r="Q210" s="4"/>
      <c r="R210" s="4"/>
      <c r="S210" s="4"/>
      <c r="T210" s="4"/>
      <c r="U210" s="4"/>
      <c r="V210" s="4"/>
      <c r="W210" s="4"/>
      <c r="X210" s="4"/>
      <c r="Y210" s="4"/>
      <c r="Z210" s="4"/>
    </row>
    <row r="211" spans="1:26" ht="13.5" customHeight="1">
      <c r="A211" s="3"/>
      <c r="B211" s="1251"/>
      <c r="C211" s="1251"/>
      <c r="D211" s="1251"/>
      <c r="E211" s="1251"/>
      <c r="F211" s="1253"/>
      <c r="G211" s="1716"/>
      <c r="H211" s="1716"/>
      <c r="I211" s="4"/>
      <c r="J211" s="1718"/>
      <c r="K211" s="4"/>
      <c r="L211" s="4"/>
      <c r="M211" s="4"/>
      <c r="N211" s="4"/>
      <c r="O211" s="4"/>
      <c r="P211" s="4"/>
      <c r="Q211" s="4"/>
      <c r="R211" s="4"/>
      <c r="S211" s="4"/>
      <c r="T211" s="4"/>
      <c r="U211" s="4"/>
      <c r="V211" s="4"/>
      <c r="W211" s="4"/>
      <c r="X211" s="4"/>
      <c r="Y211" s="4"/>
      <c r="Z211" s="4"/>
    </row>
    <row r="212" spans="1:26" ht="13.5" customHeight="1">
      <c r="A212" s="3"/>
      <c r="B212" s="1251"/>
      <c r="C212" s="1251"/>
      <c r="D212" s="1251"/>
      <c r="E212" s="1251"/>
      <c r="F212" s="1253"/>
      <c r="G212" s="1716"/>
      <c r="H212" s="1716"/>
      <c r="I212" s="4"/>
      <c r="J212" s="1718"/>
      <c r="K212" s="4"/>
      <c r="L212" s="4"/>
      <c r="M212" s="4"/>
      <c r="N212" s="4"/>
      <c r="O212" s="4"/>
      <c r="P212" s="4"/>
      <c r="Q212" s="4"/>
      <c r="R212" s="4"/>
      <c r="S212" s="4"/>
      <c r="T212" s="4"/>
      <c r="U212" s="4"/>
      <c r="V212" s="4"/>
      <c r="W212" s="4"/>
      <c r="X212" s="4"/>
      <c r="Y212" s="4"/>
      <c r="Z212" s="4"/>
    </row>
    <row r="213" spans="1:26" ht="13.5" customHeight="1">
      <c r="A213" s="3"/>
      <c r="B213" s="1251"/>
      <c r="C213" s="1251"/>
      <c r="D213" s="1251"/>
      <c r="E213" s="1251"/>
      <c r="F213" s="1253"/>
      <c r="G213" s="1716"/>
      <c r="H213" s="1716"/>
      <c r="I213" s="4"/>
      <c r="J213" s="1718"/>
      <c r="K213" s="4"/>
      <c r="L213" s="4"/>
      <c r="M213" s="4"/>
      <c r="N213" s="4"/>
      <c r="O213" s="4"/>
      <c r="P213" s="4"/>
      <c r="Q213" s="4"/>
      <c r="R213" s="4"/>
      <c r="S213" s="4"/>
      <c r="T213" s="4"/>
      <c r="U213" s="4"/>
      <c r="V213" s="4"/>
      <c r="W213" s="4"/>
      <c r="X213" s="4"/>
      <c r="Y213" s="4"/>
      <c r="Z213" s="4"/>
    </row>
    <row r="214" spans="1:26" ht="13.5" customHeight="1">
      <c r="A214" s="3"/>
      <c r="B214" s="1251"/>
      <c r="C214" s="1251"/>
      <c r="D214" s="1251"/>
      <c r="E214" s="1251"/>
      <c r="F214" s="1253"/>
      <c r="G214" s="1716"/>
      <c r="H214" s="1716"/>
      <c r="I214" s="4"/>
      <c r="J214" s="1718"/>
      <c r="K214" s="4"/>
      <c r="L214" s="4"/>
      <c r="M214" s="4"/>
      <c r="N214" s="4"/>
      <c r="O214" s="4"/>
      <c r="P214" s="4"/>
      <c r="Q214" s="4"/>
      <c r="R214" s="4"/>
      <c r="S214" s="4"/>
      <c r="T214" s="4"/>
      <c r="U214" s="4"/>
      <c r="V214" s="4"/>
      <c r="W214" s="4"/>
      <c r="X214" s="4"/>
      <c r="Y214" s="4"/>
      <c r="Z214" s="4"/>
    </row>
    <row r="215" spans="1:26" ht="13.5" customHeight="1">
      <c r="A215" s="3"/>
      <c r="B215" s="1251"/>
      <c r="C215" s="1251"/>
      <c r="D215" s="1251"/>
      <c r="E215" s="1251"/>
      <c r="F215" s="1253"/>
      <c r="G215" s="1716"/>
      <c r="H215" s="1716"/>
      <c r="I215" s="4"/>
      <c r="J215" s="1718"/>
      <c r="K215" s="4"/>
      <c r="L215" s="4"/>
      <c r="M215" s="4"/>
      <c r="N215" s="4"/>
      <c r="O215" s="4"/>
      <c r="P215" s="4"/>
      <c r="Q215" s="4"/>
      <c r="R215" s="4"/>
      <c r="S215" s="4"/>
      <c r="T215" s="4"/>
      <c r="U215" s="4"/>
      <c r="V215" s="4"/>
      <c r="W215" s="4"/>
      <c r="X215" s="4"/>
      <c r="Y215" s="4"/>
      <c r="Z215" s="4"/>
    </row>
    <row r="216" spans="1:26" ht="13.5" customHeight="1">
      <c r="A216" s="3"/>
      <c r="B216" s="1251"/>
      <c r="C216" s="1251"/>
      <c r="D216" s="1251"/>
      <c r="E216" s="1251"/>
      <c r="F216" s="1253"/>
      <c r="G216" s="1716"/>
      <c r="H216" s="1716"/>
      <c r="I216" s="4"/>
      <c r="J216" s="1718"/>
      <c r="K216" s="4"/>
      <c r="L216" s="4"/>
      <c r="M216" s="4"/>
      <c r="N216" s="4"/>
      <c r="O216" s="4"/>
      <c r="P216" s="4"/>
      <c r="Q216" s="4"/>
      <c r="R216" s="4"/>
      <c r="S216" s="4"/>
      <c r="T216" s="4"/>
      <c r="U216" s="4"/>
      <c r="V216" s="4"/>
      <c r="W216" s="4"/>
      <c r="X216" s="4"/>
      <c r="Y216" s="4"/>
      <c r="Z216" s="4"/>
    </row>
    <row r="217" spans="1:26" ht="13.5" customHeight="1">
      <c r="A217" s="3"/>
      <c r="B217" s="1251"/>
      <c r="C217" s="1251"/>
      <c r="D217" s="1251"/>
      <c r="E217" s="1251"/>
      <c r="F217" s="1253"/>
      <c r="G217" s="1716"/>
      <c r="H217" s="1716"/>
      <c r="I217" s="4"/>
      <c r="J217" s="1718"/>
      <c r="K217" s="4"/>
      <c r="L217" s="4"/>
      <c r="M217" s="4"/>
      <c r="N217" s="4"/>
      <c r="O217" s="4"/>
      <c r="P217" s="4"/>
      <c r="Q217" s="4"/>
      <c r="R217" s="4"/>
      <c r="S217" s="4"/>
      <c r="T217" s="4"/>
      <c r="U217" s="4"/>
      <c r="V217" s="4"/>
      <c r="W217" s="4"/>
      <c r="X217" s="4"/>
      <c r="Y217" s="4"/>
      <c r="Z217" s="4"/>
    </row>
    <row r="218" spans="1:26" ht="13.5" customHeight="1">
      <c r="A218" s="3"/>
      <c r="B218" s="1251"/>
      <c r="C218" s="1251"/>
      <c r="D218" s="1251"/>
      <c r="E218" s="1251"/>
      <c r="F218" s="1253"/>
      <c r="G218" s="1716"/>
      <c r="H218" s="1716"/>
      <c r="I218" s="4"/>
      <c r="J218" s="1718"/>
      <c r="K218" s="4"/>
      <c r="L218" s="4"/>
      <c r="M218" s="4"/>
      <c r="N218" s="4"/>
      <c r="O218" s="4"/>
      <c r="P218" s="4"/>
      <c r="Q218" s="4"/>
      <c r="R218" s="4"/>
      <c r="S218" s="4"/>
      <c r="T218" s="4"/>
      <c r="U218" s="4"/>
      <c r="V218" s="4"/>
      <c r="W218" s="4"/>
      <c r="X218" s="4"/>
      <c r="Y218" s="4"/>
      <c r="Z218" s="4"/>
    </row>
    <row r="219" spans="1:26" ht="13.5" customHeight="1">
      <c r="A219" s="3"/>
      <c r="B219" s="1251"/>
      <c r="C219" s="1251"/>
      <c r="D219" s="1251"/>
      <c r="E219" s="1251"/>
      <c r="F219" s="1253"/>
      <c r="G219" s="1716"/>
      <c r="H219" s="1716"/>
      <c r="I219" s="4"/>
      <c r="J219" s="1718"/>
      <c r="K219" s="4"/>
      <c r="L219" s="4"/>
      <c r="M219" s="4"/>
      <c r="N219" s="4"/>
      <c r="O219" s="4"/>
      <c r="P219" s="4"/>
      <c r="Q219" s="4"/>
      <c r="R219" s="4"/>
      <c r="S219" s="4"/>
      <c r="T219" s="4"/>
      <c r="U219" s="4"/>
      <c r="V219" s="4"/>
      <c r="W219" s="4"/>
      <c r="X219" s="4"/>
      <c r="Y219" s="4"/>
      <c r="Z219" s="4"/>
    </row>
    <row r="220" spans="1:26" ht="13.5" customHeight="1">
      <c r="A220" s="3"/>
      <c r="B220" s="1251"/>
      <c r="C220" s="1251"/>
      <c r="D220" s="1251"/>
      <c r="E220" s="1251"/>
      <c r="F220" s="1253"/>
      <c r="G220" s="1716"/>
      <c r="H220" s="1716"/>
      <c r="I220" s="4"/>
      <c r="J220" s="1718"/>
      <c r="K220" s="4"/>
      <c r="L220" s="4"/>
      <c r="M220" s="4"/>
      <c r="N220" s="4"/>
      <c r="O220" s="4"/>
      <c r="P220" s="4"/>
      <c r="Q220" s="4"/>
      <c r="R220" s="4"/>
      <c r="S220" s="4"/>
      <c r="T220" s="4"/>
      <c r="U220" s="4"/>
      <c r="V220" s="4"/>
      <c r="W220" s="4"/>
      <c r="X220" s="4"/>
      <c r="Y220" s="4"/>
      <c r="Z220" s="4"/>
    </row>
    <row r="221" spans="1:26" ht="13.5" customHeight="1">
      <c r="A221" s="3"/>
      <c r="B221" s="1251"/>
      <c r="C221" s="1251"/>
      <c r="D221" s="1251"/>
      <c r="E221" s="1251"/>
      <c r="F221" s="1253"/>
      <c r="G221" s="1716"/>
      <c r="H221" s="1716"/>
      <c r="I221" s="4"/>
      <c r="J221" s="1718"/>
      <c r="K221" s="4"/>
      <c r="L221" s="4"/>
      <c r="M221" s="4"/>
      <c r="N221" s="4"/>
      <c r="O221" s="4"/>
      <c r="P221" s="4"/>
      <c r="Q221" s="4"/>
      <c r="R221" s="4"/>
      <c r="S221" s="4"/>
      <c r="T221" s="4"/>
      <c r="U221" s="4"/>
      <c r="V221" s="4"/>
      <c r="W221" s="4"/>
      <c r="X221" s="4"/>
      <c r="Y221" s="4"/>
      <c r="Z221" s="4"/>
    </row>
    <row r="222" spans="1:26" ht="13.5" customHeight="1">
      <c r="A222" s="3"/>
      <c r="B222" s="1251"/>
      <c r="C222" s="1251"/>
      <c r="D222" s="1251"/>
      <c r="E222" s="1251"/>
      <c r="F222" s="1253"/>
      <c r="G222" s="1716"/>
      <c r="H222" s="1716"/>
      <c r="I222" s="4"/>
      <c r="J222" s="1718"/>
      <c r="K222" s="4"/>
      <c r="L222" s="4"/>
      <c r="M222" s="4"/>
      <c r="N222" s="4"/>
      <c r="O222" s="4"/>
      <c r="P222" s="4"/>
      <c r="Q222" s="4"/>
      <c r="R222" s="4"/>
      <c r="S222" s="4"/>
      <c r="T222" s="4"/>
      <c r="U222" s="4"/>
      <c r="V222" s="4"/>
      <c r="W222" s="4"/>
      <c r="X222" s="4"/>
      <c r="Y222" s="4"/>
      <c r="Z222" s="4"/>
    </row>
    <row r="223" spans="1:26" ht="13.5" customHeight="1">
      <c r="A223" s="3"/>
      <c r="B223" s="1251"/>
      <c r="C223" s="1251"/>
      <c r="D223" s="1251"/>
      <c r="E223" s="1251"/>
      <c r="F223" s="1253"/>
      <c r="G223" s="1716"/>
      <c r="H223" s="1716"/>
      <c r="I223" s="4"/>
      <c r="J223" s="1718"/>
      <c r="K223" s="4"/>
      <c r="L223" s="4"/>
      <c r="M223" s="4"/>
      <c r="N223" s="4"/>
      <c r="O223" s="4"/>
      <c r="P223" s="4"/>
      <c r="Q223" s="4"/>
      <c r="R223" s="4"/>
      <c r="S223" s="4"/>
      <c r="T223" s="4"/>
      <c r="U223" s="4"/>
      <c r="V223" s="4"/>
      <c r="W223" s="4"/>
      <c r="X223" s="4"/>
      <c r="Y223" s="4"/>
      <c r="Z223" s="4"/>
    </row>
    <row r="224" spans="1:26" ht="13.5" customHeight="1">
      <c r="A224" s="3"/>
      <c r="B224" s="1251"/>
      <c r="C224" s="1251"/>
      <c r="D224" s="1251"/>
      <c r="E224" s="1251"/>
      <c r="F224" s="1253"/>
      <c r="G224" s="1716"/>
      <c r="H224" s="1716"/>
      <c r="I224" s="4"/>
      <c r="J224" s="1718"/>
      <c r="K224" s="4"/>
      <c r="L224" s="4"/>
      <c r="M224" s="4"/>
      <c r="N224" s="4"/>
      <c r="O224" s="4"/>
      <c r="P224" s="4"/>
      <c r="Q224" s="4"/>
      <c r="R224" s="4"/>
      <c r="S224" s="4"/>
      <c r="T224" s="4"/>
      <c r="U224" s="4"/>
      <c r="V224" s="4"/>
      <c r="W224" s="4"/>
      <c r="X224" s="4"/>
      <c r="Y224" s="4"/>
      <c r="Z224" s="4"/>
    </row>
    <row r="225" spans="1:26" ht="13.5" customHeight="1">
      <c r="A225" s="3"/>
      <c r="B225" s="1251"/>
      <c r="C225" s="1251"/>
      <c r="D225" s="1251"/>
      <c r="E225" s="1251"/>
      <c r="F225" s="1253"/>
      <c r="G225" s="1716"/>
      <c r="H225" s="1716"/>
      <c r="I225" s="4"/>
      <c r="J225" s="1718"/>
      <c r="K225" s="4"/>
      <c r="L225" s="4"/>
      <c r="M225" s="4"/>
      <c r="N225" s="4"/>
      <c r="O225" s="4"/>
      <c r="P225" s="4"/>
      <c r="Q225" s="4"/>
      <c r="R225" s="4"/>
      <c r="S225" s="4"/>
      <c r="T225" s="4"/>
      <c r="U225" s="4"/>
      <c r="V225" s="4"/>
      <c r="W225" s="4"/>
      <c r="X225" s="4"/>
      <c r="Y225" s="4"/>
      <c r="Z225" s="4"/>
    </row>
    <row r="226" spans="1:26" ht="13.5" customHeight="1">
      <c r="A226" s="3"/>
      <c r="B226" s="1251"/>
      <c r="C226" s="1251"/>
      <c r="D226" s="1251"/>
      <c r="E226" s="1251"/>
      <c r="F226" s="1253"/>
      <c r="G226" s="1716"/>
      <c r="H226" s="1716"/>
      <c r="I226" s="4"/>
      <c r="J226" s="1718"/>
      <c r="K226" s="4"/>
      <c r="L226" s="4"/>
      <c r="M226" s="4"/>
      <c r="N226" s="4"/>
      <c r="O226" s="4"/>
      <c r="P226" s="4"/>
      <c r="Q226" s="4"/>
      <c r="R226" s="4"/>
      <c r="S226" s="4"/>
      <c r="T226" s="4"/>
      <c r="U226" s="4"/>
      <c r="V226" s="4"/>
      <c r="W226" s="4"/>
      <c r="X226" s="4"/>
      <c r="Y226" s="4"/>
      <c r="Z226" s="4"/>
    </row>
    <row r="227" spans="1:26" ht="13.5" customHeight="1">
      <c r="A227" s="3"/>
      <c r="B227" s="1251"/>
      <c r="C227" s="1251"/>
      <c r="D227" s="1251"/>
      <c r="E227" s="1251"/>
      <c r="F227" s="1253"/>
      <c r="G227" s="1716"/>
      <c r="H227" s="1716"/>
      <c r="I227" s="4"/>
      <c r="J227" s="1718"/>
      <c r="K227" s="4"/>
      <c r="L227" s="4"/>
      <c r="M227" s="4"/>
      <c r="N227" s="4"/>
      <c r="O227" s="4"/>
      <c r="P227" s="4"/>
      <c r="Q227" s="4"/>
      <c r="R227" s="4"/>
      <c r="S227" s="4"/>
      <c r="T227" s="4"/>
      <c r="U227" s="4"/>
      <c r="V227" s="4"/>
      <c r="W227" s="4"/>
      <c r="X227" s="4"/>
      <c r="Y227" s="4"/>
      <c r="Z227" s="4"/>
    </row>
    <row r="228" spans="1:26" ht="13.5" customHeight="1">
      <c r="A228" s="3"/>
      <c r="B228" s="1251"/>
      <c r="C228" s="1251"/>
      <c r="D228" s="1251"/>
      <c r="E228" s="1251"/>
      <c r="F228" s="1253"/>
      <c r="G228" s="1716"/>
      <c r="H228" s="1716"/>
      <c r="I228" s="4"/>
      <c r="J228" s="1718"/>
      <c r="K228" s="4"/>
      <c r="L228" s="4"/>
      <c r="M228" s="4"/>
      <c r="N228" s="4"/>
      <c r="O228" s="4"/>
      <c r="P228" s="4"/>
      <c r="Q228" s="4"/>
      <c r="R228" s="4"/>
      <c r="S228" s="4"/>
      <c r="T228" s="4"/>
      <c r="U228" s="4"/>
      <c r="V228" s="4"/>
      <c r="W228" s="4"/>
      <c r="X228" s="4"/>
      <c r="Y228" s="4"/>
      <c r="Z228" s="4"/>
    </row>
    <row r="229" spans="1:26" ht="13.5" customHeight="1">
      <c r="A229" s="3"/>
      <c r="B229" s="1251"/>
      <c r="C229" s="1251"/>
      <c r="D229" s="1251"/>
      <c r="E229" s="1251"/>
      <c r="F229" s="1253"/>
      <c r="G229" s="1716"/>
      <c r="H229" s="1716"/>
      <c r="I229" s="4"/>
      <c r="J229" s="1718"/>
      <c r="K229" s="4"/>
      <c r="L229" s="4"/>
      <c r="M229" s="4"/>
      <c r="N229" s="4"/>
      <c r="O229" s="4"/>
      <c r="P229" s="4"/>
      <c r="Q229" s="4"/>
      <c r="R229" s="4"/>
      <c r="S229" s="4"/>
      <c r="T229" s="4"/>
      <c r="U229" s="4"/>
      <c r="V229" s="4"/>
      <c r="W229" s="4"/>
      <c r="X229" s="4"/>
      <c r="Y229" s="4"/>
      <c r="Z229" s="4"/>
    </row>
    <row r="230" spans="1:26" ht="13.5" customHeight="1">
      <c r="A230" s="3"/>
      <c r="B230" s="1251"/>
      <c r="C230" s="1251"/>
      <c r="D230" s="1251"/>
      <c r="E230" s="1251"/>
      <c r="F230" s="1253"/>
      <c r="G230" s="1716"/>
      <c r="H230" s="1716"/>
      <c r="I230" s="4"/>
      <c r="J230" s="1718"/>
      <c r="K230" s="4"/>
      <c r="L230" s="4"/>
      <c r="M230" s="4"/>
      <c r="N230" s="4"/>
      <c r="O230" s="4"/>
      <c r="P230" s="4"/>
      <c r="Q230" s="4"/>
      <c r="R230" s="4"/>
      <c r="S230" s="4"/>
      <c r="T230" s="4"/>
      <c r="U230" s="4"/>
      <c r="V230" s="4"/>
      <c r="W230" s="4"/>
      <c r="X230" s="4"/>
      <c r="Y230" s="4"/>
      <c r="Z230" s="4"/>
    </row>
    <row r="231" spans="1:26" ht="13.5" customHeight="1">
      <c r="A231" s="3"/>
      <c r="B231" s="1251"/>
      <c r="C231" s="1251"/>
      <c r="D231" s="1251"/>
      <c r="E231" s="1251"/>
      <c r="F231" s="1253"/>
      <c r="G231" s="1716"/>
      <c r="H231" s="1716"/>
      <c r="I231" s="4"/>
      <c r="J231" s="1718"/>
      <c r="K231" s="4"/>
      <c r="L231" s="4"/>
      <c r="M231" s="4"/>
      <c r="N231" s="4"/>
      <c r="O231" s="4"/>
      <c r="P231" s="4"/>
      <c r="Q231" s="4"/>
      <c r="R231" s="4"/>
      <c r="S231" s="4"/>
      <c r="T231" s="4"/>
      <c r="U231" s="4"/>
      <c r="V231" s="4"/>
      <c r="W231" s="4"/>
      <c r="X231" s="4"/>
      <c r="Y231" s="4"/>
      <c r="Z231" s="4"/>
    </row>
    <row r="232" spans="1:26" ht="13.5" customHeight="1">
      <c r="A232" s="3"/>
      <c r="B232" s="1251"/>
      <c r="C232" s="1251"/>
      <c r="D232" s="1251"/>
      <c r="E232" s="1251"/>
      <c r="F232" s="1253"/>
      <c r="G232" s="1716"/>
      <c r="H232" s="1716"/>
      <c r="I232" s="4"/>
      <c r="J232" s="1718"/>
      <c r="K232" s="4"/>
      <c r="L232" s="4"/>
      <c r="M232" s="4"/>
      <c r="N232" s="4"/>
      <c r="O232" s="4"/>
      <c r="P232" s="4"/>
      <c r="Q232" s="4"/>
      <c r="R232" s="4"/>
      <c r="S232" s="4"/>
      <c r="T232" s="4"/>
      <c r="U232" s="4"/>
      <c r="V232" s="4"/>
      <c r="W232" s="4"/>
      <c r="X232" s="4"/>
      <c r="Y232" s="4"/>
      <c r="Z232" s="4"/>
    </row>
    <row r="233" spans="1:26" ht="13.5" customHeight="1">
      <c r="A233" s="3"/>
      <c r="B233" s="1251"/>
      <c r="C233" s="1251"/>
      <c r="D233" s="1251"/>
      <c r="E233" s="1251"/>
      <c r="F233" s="1253"/>
      <c r="G233" s="1716"/>
      <c r="H233" s="1716"/>
      <c r="I233" s="4"/>
      <c r="J233" s="1718"/>
      <c r="K233" s="4"/>
      <c r="L233" s="4"/>
      <c r="M233" s="4"/>
      <c r="N233" s="4"/>
      <c r="O233" s="4"/>
      <c r="P233" s="4"/>
      <c r="Q233" s="4"/>
      <c r="R233" s="4"/>
      <c r="S233" s="4"/>
      <c r="T233" s="4"/>
      <c r="U233" s="4"/>
      <c r="V233" s="4"/>
      <c r="W233" s="4"/>
      <c r="X233" s="4"/>
      <c r="Y233" s="4"/>
      <c r="Z233" s="4"/>
    </row>
    <row r="234" spans="1:26" ht="13.5" customHeight="1">
      <c r="A234" s="3"/>
      <c r="B234" s="1251"/>
      <c r="C234" s="1251"/>
      <c r="D234" s="1251"/>
      <c r="E234" s="1251"/>
      <c r="F234" s="1253"/>
      <c r="G234" s="1716"/>
      <c r="H234" s="1716"/>
      <c r="I234" s="4"/>
      <c r="J234" s="1718"/>
      <c r="K234" s="4"/>
      <c r="L234" s="4"/>
      <c r="M234" s="4"/>
      <c r="N234" s="4"/>
      <c r="O234" s="4"/>
      <c r="P234" s="4"/>
      <c r="Q234" s="4"/>
      <c r="R234" s="4"/>
      <c r="S234" s="4"/>
      <c r="T234" s="4"/>
      <c r="U234" s="4"/>
      <c r="V234" s="4"/>
      <c r="W234" s="4"/>
      <c r="X234" s="4"/>
      <c r="Y234" s="4"/>
      <c r="Z234" s="4"/>
    </row>
    <row r="235" spans="1:26" ht="13.5" customHeight="1">
      <c r="A235" s="3"/>
      <c r="B235" s="1251"/>
      <c r="C235" s="1251"/>
      <c r="D235" s="1251"/>
      <c r="E235" s="1251"/>
      <c r="F235" s="1253"/>
      <c r="G235" s="1716"/>
      <c r="H235" s="1716"/>
      <c r="I235" s="4"/>
      <c r="J235" s="1718"/>
      <c r="K235" s="4"/>
      <c r="L235" s="4"/>
      <c r="M235" s="4"/>
      <c r="N235" s="4"/>
      <c r="O235" s="4"/>
      <c r="P235" s="4"/>
      <c r="Q235" s="4"/>
      <c r="R235" s="4"/>
      <c r="S235" s="4"/>
      <c r="T235" s="4"/>
      <c r="U235" s="4"/>
      <c r="V235" s="4"/>
      <c r="W235" s="4"/>
      <c r="X235" s="4"/>
      <c r="Y235" s="4"/>
      <c r="Z235" s="4"/>
    </row>
    <row r="236" spans="1:26" ht="13.5" customHeight="1">
      <c r="A236" s="3"/>
      <c r="B236" s="1251"/>
      <c r="C236" s="1251"/>
      <c r="D236" s="1251"/>
      <c r="E236" s="1251"/>
      <c r="F236" s="1253"/>
      <c r="G236" s="1716"/>
      <c r="H236" s="1716"/>
      <c r="I236" s="4"/>
      <c r="J236" s="1718"/>
      <c r="K236" s="4"/>
      <c r="L236" s="4"/>
      <c r="M236" s="4"/>
      <c r="N236" s="4"/>
      <c r="O236" s="4"/>
      <c r="P236" s="4"/>
      <c r="Q236" s="4"/>
      <c r="R236" s="4"/>
      <c r="S236" s="4"/>
      <c r="T236" s="4"/>
      <c r="U236" s="4"/>
      <c r="V236" s="4"/>
      <c r="W236" s="4"/>
      <c r="X236" s="4"/>
      <c r="Y236" s="4"/>
      <c r="Z236" s="4"/>
    </row>
    <row r="237" spans="1:26" ht="13.5" customHeight="1">
      <c r="A237" s="3"/>
      <c r="B237" s="1251"/>
      <c r="C237" s="1251"/>
      <c r="D237" s="1251"/>
      <c r="E237" s="1251"/>
      <c r="F237" s="1253"/>
      <c r="G237" s="1716"/>
      <c r="H237" s="1716"/>
      <c r="I237" s="4"/>
      <c r="J237" s="1718"/>
      <c r="K237" s="4"/>
      <c r="L237" s="4"/>
      <c r="M237" s="4"/>
      <c r="N237" s="4"/>
      <c r="O237" s="4"/>
      <c r="P237" s="4"/>
      <c r="Q237" s="4"/>
      <c r="R237" s="4"/>
      <c r="S237" s="4"/>
      <c r="T237" s="4"/>
      <c r="U237" s="4"/>
      <c r="V237" s="4"/>
      <c r="W237" s="4"/>
      <c r="X237" s="4"/>
      <c r="Y237" s="4"/>
      <c r="Z237" s="4"/>
    </row>
    <row r="238" spans="1:26" ht="13.5" customHeight="1">
      <c r="A238" s="3"/>
      <c r="B238" s="1251"/>
      <c r="C238" s="1251"/>
      <c r="D238" s="1251"/>
      <c r="E238" s="1251"/>
      <c r="F238" s="1253"/>
      <c r="G238" s="1716"/>
      <c r="H238" s="1716"/>
      <c r="I238" s="4"/>
      <c r="J238" s="1718"/>
      <c r="K238" s="4"/>
      <c r="L238" s="4"/>
      <c r="M238" s="4"/>
      <c r="N238" s="4"/>
      <c r="O238" s="4"/>
      <c r="P238" s="4"/>
      <c r="Q238" s="4"/>
      <c r="R238" s="4"/>
      <c r="S238" s="4"/>
      <c r="T238" s="4"/>
      <c r="U238" s="4"/>
      <c r="V238" s="4"/>
      <c r="W238" s="4"/>
      <c r="X238" s="4"/>
      <c r="Y238" s="4"/>
      <c r="Z238" s="4"/>
    </row>
    <row r="239" spans="1:26" ht="13.5" customHeight="1">
      <c r="A239" s="3"/>
      <c r="B239" s="1251"/>
      <c r="C239" s="1251"/>
      <c r="D239" s="1251"/>
      <c r="E239" s="1251"/>
      <c r="F239" s="1253"/>
      <c r="G239" s="1716"/>
      <c r="H239" s="1716"/>
      <c r="I239" s="4"/>
      <c r="J239" s="1718"/>
      <c r="K239" s="4"/>
      <c r="L239" s="4"/>
      <c r="M239" s="4"/>
      <c r="N239" s="4"/>
      <c r="O239" s="4"/>
      <c r="P239" s="4"/>
      <c r="Q239" s="4"/>
      <c r="R239" s="4"/>
      <c r="S239" s="4"/>
      <c r="T239" s="4"/>
      <c r="U239" s="4"/>
      <c r="V239" s="4"/>
      <c r="W239" s="4"/>
      <c r="X239" s="4"/>
      <c r="Y239" s="4"/>
      <c r="Z239" s="4"/>
    </row>
    <row r="240" spans="1:26" ht="13.5" customHeight="1">
      <c r="A240" s="3"/>
      <c r="B240" s="1251"/>
      <c r="C240" s="1251"/>
      <c r="D240" s="1251"/>
      <c r="E240" s="1251"/>
      <c r="F240" s="1253"/>
      <c r="G240" s="1716"/>
      <c r="H240" s="1716"/>
      <c r="I240" s="4"/>
      <c r="J240" s="1718"/>
      <c r="K240" s="4"/>
      <c r="L240" s="4"/>
      <c r="M240" s="4"/>
      <c r="N240" s="4"/>
      <c r="O240" s="4"/>
      <c r="P240" s="4"/>
      <c r="Q240" s="4"/>
      <c r="R240" s="4"/>
      <c r="S240" s="4"/>
      <c r="T240" s="4"/>
      <c r="U240" s="4"/>
      <c r="V240" s="4"/>
      <c r="W240" s="4"/>
      <c r="X240" s="4"/>
      <c r="Y240" s="4"/>
      <c r="Z240" s="4"/>
    </row>
    <row r="241" spans="1:26" ht="13.5" customHeight="1">
      <c r="A241" s="3"/>
      <c r="B241" s="1251"/>
      <c r="C241" s="1251"/>
      <c r="D241" s="1251"/>
      <c r="E241" s="1251"/>
      <c r="F241" s="1253"/>
      <c r="G241" s="1716"/>
      <c r="H241" s="1716"/>
      <c r="I241" s="4"/>
      <c r="J241" s="1718"/>
      <c r="K241" s="4"/>
      <c r="L241" s="4"/>
      <c r="M241" s="4"/>
      <c r="N241" s="4"/>
      <c r="O241" s="4"/>
      <c r="P241" s="4"/>
      <c r="Q241" s="4"/>
      <c r="R241" s="4"/>
      <c r="S241" s="4"/>
      <c r="T241" s="4"/>
      <c r="U241" s="4"/>
      <c r="V241" s="4"/>
      <c r="W241" s="4"/>
      <c r="X241" s="4"/>
      <c r="Y241" s="4"/>
      <c r="Z241" s="4"/>
    </row>
    <row r="242" spans="1:26" ht="13.5" customHeight="1">
      <c r="A242" s="3"/>
      <c r="B242" s="1251"/>
      <c r="C242" s="1251"/>
      <c r="D242" s="1251"/>
      <c r="E242" s="1251"/>
      <c r="F242" s="1253"/>
      <c r="G242" s="1716"/>
      <c r="H242" s="1716"/>
      <c r="I242" s="4"/>
      <c r="J242" s="1718"/>
      <c r="K242" s="4"/>
      <c r="L242" s="4"/>
      <c r="M242" s="4"/>
      <c r="N242" s="4"/>
      <c r="O242" s="4"/>
      <c r="P242" s="4"/>
      <c r="Q242" s="4"/>
      <c r="R242" s="4"/>
      <c r="S242" s="4"/>
      <c r="T242" s="4"/>
      <c r="U242" s="4"/>
      <c r="V242" s="4"/>
      <c r="W242" s="4"/>
      <c r="X242" s="4"/>
      <c r="Y242" s="4"/>
      <c r="Z242" s="4"/>
    </row>
    <row r="243" spans="1:26" ht="13.5" customHeight="1">
      <c r="A243" s="3"/>
      <c r="B243" s="1251"/>
      <c r="C243" s="1251"/>
      <c r="D243" s="1251"/>
      <c r="E243" s="1251"/>
      <c r="F243" s="1253"/>
      <c r="G243" s="1716"/>
      <c r="H243" s="1716"/>
      <c r="I243" s="4"/>
      <c r="J243" s="1718"/>
      <c r="K243" s="4"/>
      <c r="L243" s="4"/>
      <c r="M243" s="4"/>
      <c r="N243" s="4"/>
      <c r="O243" s="4"/>
      <c r="P243" s="4"/>
      <c r="Q243" s="4"/>
      <c r="R243" s="4"/>
      <c r="S243" s="4"/>
      <c r="T243" s="4"/>
      <c r="U243" s="4"/>
      <c r="V243" s="4"/>
      <c r="W243" s="4"/>
      <c r="X243" s="4"/>
      <c r="Y243" s="4"/>
      <c r="Z243" s="4"/>
    </row>
    <row r="244" spans="1:26" ht="13.5" customHeight="1">
      <c r="A244" s="3"/>
      <c r="B244" s="1251"/>
      <c r="C244" s="1251"/>
      <c r="D244" s="1251"/>
      <c r="E244" s="1251"/>
      <c r="F244" s="1253"/>
      <c r="G244" s="1716"/>
      <c r="H244" s="1716"/>
      <c r="I244" s="4"/>
      <c r="J244" s="1718"/>
      <c r="K244" s="4"/>
      <c r="L244" s="4"/>
      <c r="M244" s="4"/>
      <c r="N244" s="4"/>
      <c r="O244" s="4"/>
      <c r="P244" s="4"/>
      <c r="Q244" s="4"/>
      <c r="R244" s="4"/>
      <c r="S244" s="4"/>
      <c r="T244" s="4"/>
      <c r="U244" s="4"/>
      <c r="V244" s="4"/>
      <c r="W244" s="4"/>
      <c r="X244" s="4"/>
      <c r="Y244" s="4"/>
      <c r="Z244" s="4"/>
    </row>
    <row r="245" spans="1:26" ht="13.5" customHeight="1">
      <c r="A245" s="3"/>
      <c r="B245" s="1251"/>
      <c r="C245" s="1251"/>
      <c r="D245" s="1251"/>
      <c r="E245" s="1251"/>
      <c r="F245" s="1253"/>
      <c r="G245" s="1716"/>
      <c r="H245" s="1716"/>
      <c r="I245" s="4"/>
      <c r="J245" s="1718"/>
      <c r="K245" s="4"/>
      <c r="L245" s="4"/>
      <c r="M245" s="4"/>
      <c r="N245" s="4"/>
      <c r="O245" s="4"/>
      <c r="P245" s="4"/>
      <c r="Q245" s="4"/>
      <c r="R245" s="4"/>
      <c r="S245" s="4"/>
      <c r="T245" s="4"/>
      <c r="U245" s="4"/>
      <c r="V245" s="4"/>
      <c r="W245" s="4"/>
      <c r="X245" s="4"/>
      <c r="Y245" s="4"/>
      <c r="Z245" s="4"/>
    </row>
    <row r="246" spans="1:26" ht="13.5" customHeight="1">
      <c r="A246" s="3"/>
      <c r="B246" s="1251"/>
      <c r="C246" s="1251"/>
      <c r="D246" s="1251"/>
      <c r="E246" s="1251"/>
      <c r="F246" s="1253"/>
      <c r="G246" s="1716"/>
      <c r="H246" s="1716"/>
      <c r="I246" s="4"/>
      <c r="J246" s="1718"/>
      <c r="K246" s="4"/>
      <c r="L246" s="4"/>
      <c r="M246" s="4"/>
      <c r="N246" s="4"/>
      <c r="O246" s="4"/>
      <c r="P246" s="4"/>
      <c r="Q246" s="4"/>
      <c r="R246" s="4"/>
      <c r="S246" s="4"/>
      <c r="T246" s="4"/>
      <c r="U246" s="4"/>
      <c r="V246" s="4"/>
      <c r="W246" s="4"/>
      <c r="X246" s="4"/>
      <c r="Y246" s="4"/>
      <c r="Z246" s="4"/>
    </row>
    <row r="247" spans="1:26" ht="13.5" customHeight="1">
      <c r="A247" s="3"/>
      <c r="B247" s="1251"/>
      <c r="C247" s="1251"/>
      <c r="D247" s="1251"/>
      <c r="E247" s="1251"/>
      <c r="F247" s="1253"/>
      <c r="G247" s="1716"/>
      <c r="H247" s="1716"/>
      <c r="I247" s="4"/>
      <c r="J247" s="1718"/>
      <c r="K247" s="4"/>
      <c r="L247" s="4"/>
      <c r="M247" s="4"/>
      <c r="N247" s="4"/>
      <c r="O247" s="4"/>
      <c r="P247" s="4"/>
      <c r="Q247" s="4"/>
      <c r="R247" s="4"/>
      <c r="S247" s="4"/>
      <c r="T247" s="4"/>
      <c r="U247" s="4"/>
      <c r="V247" s="4"/>
      <c r="W247" s="4"/>
      <c r="X247" s="4"/>
      <c r="Y247" s="4"/>
      <c r="Z247" s="4"/>
    </row>
    <row r="248" spans="1:26" ht="13.5" customHeight="1">
      <c r="A248" s="3"/>
      <c r="B248" s="1251"/>
      <c r="C248" s="1251"/>
      <c r="D248" s="1251"/>
      <c r="E248" s="1251"/>
      <c r="F248" s="1253"/>
      <c r="G248" s="1716"/>
      <c r="H248" s="1716"/>
      <c r="I248" s="4"/>
      <c r="J248" s="1718"/>
      <c r="K248" s="4"/>
      <c r="L248" s="4"/>
      <c r="M248" s="4"/>
      <c r="N248" s="4"/>
      <c r="O248" s="4"/>
      <c r="P248" s="4"/>
      <c r="Q248" s="4"/>
      <c r="R248" s="4"/>
      <c r="S248" s="4"/>
      <c r="T248" s="4"/>
      <c r="U248" s="4"/>
      <c r="V248" s="4"/>
      <c r="W248" s="4"/>
      <c r="X248" s="4"/>
      <c r="Y248" s="4"/>
      <c r="Z248" s="4"/>
    </row>
    <row r="249" spans="1:26" ht="13.5" customHeight="1">
      <c r="A249" s="3"/>
      <c r="B249" s="1251"/>
      <c r="C249" s="1251"/>
      <c r="D249" s="1251"/>
      <c r="E249" s="1251"/>
      <c r="F249" s="1253"/>
      <c r="G249" s="1716"/>
      <c r="H249" s="1716"/>
      <c r="I249" s="4"/>
      <c r="J249" s="1718"/>
      <c r="K249" s="4"/>
      <c r="L249" s="4"/>
      <c r="M249" s="4"/>
      <c r="N249" s="4"/>
      <c r="O249" s="4"/>
      <c r="P249" s="4"/>
      <c r="Q249" s="4"/>
      <c r="R249" s="4"/>
      <c r="S249" s="4"/>
      <c r="T249" s="4"/>
      <c r="U249" s="4"/>
      <c r="V249" s="4"/>
      <c r="W249" s="4"/>
      <c r="X249" s="4"/>
      <c r="Y249" s="4"/>
      <c r="Z249" s="4"/>
    </row>
    <row r="250" spans="1:26" ht="13.5" customHeight="1">
      <c r="A250" s="3"/>
      <c r="B250" s="1251"/>
      <c r="C250" s="1251"/>
      <c r="D250" s="1251"/>
      <c r="E250" s="1251"/>
      <c r="F250" s="1253"/>
      <c r="G250" s="1716"/>
      <c r="H250" s="1716"/>
      <c r="I250" s="4"/>
      <c r="J250" s="1718"/>
      <c r="K250" s="4"/>
      <c r="L250" s="4"/>
      <c r="M250" s="4"/>
      <c r="N250" s="4"/>
      <c r="O250" s="4"/>
      <c r="P250" s="4"/>
      <c r="Q250" s="4"/>
      <c r="R250" s="4"/>
      <c r="S250" s="4"/>
      <c r="T250" s="4"/>
      <c r="U250" s="4"/>
      <c r="V250" s="4"/>
      <c r="W250" s="4"/>
      <c r="X250" s="4"/>
      <c r="Y250" s="4"/>
      <c r="Z250" s="4"/>
    </row>
    <row r="251" spans="1:26" ht="13.5" customHeight="1">
      <c r="A251" s="3"/>
      <c r="B251" s="1251"/>
      <c r="C251" s="1251"/>
      <c r="D251" s="1251"/>
      <c r="E251" s="1251"/>
      <c r="F251" s="1253"/>
      <c r="G251" s="1716"/>
      <c r="H251" s="1716"/>
      <c r="I251" s="4"/>
      <c r="J251" s="1718"/>
      <c r="K251" s="4"/>
      <c r="L251" s="4"/>
      <c r="M251" s="4"/>
      <c r="N251" s="4"/>
      <c r="O251" s="4"/>
      <c r="P251" s="4"/>
      <c r="Q251" s="4"/>
      <c r="R251" s="4"/>
      <c r="S251" s="4"/>
      <c r="T251" s="4"/>
      <c r="U251" s="4"/>
      <c r="V251" s="4"/>
      <c r="W251" s="4"/>
      <c r="X251" s="4"/>
      <c r="Y251" s="4"/>
      <c r="Z251" s="4"/>
    </row>
    <row r="252" spans="1:26" ht="13.5" customHeight="1">
      <c r="A252" s="3"/>
      <c r="B252" s="1251"/>
      <c r="C252" s="1251"/>
      <c r="D252" s="1251"/>
      <c r="E252" s="1251"/>
      <c r="F252" s="1253"/>
      <c r="G252" s="1716"/>
      <c r="H252" s="1716"/>
      <c r="I252" s="4"/>
      <c r="J252" s="1718"/>
      <c r="K252" s="4"/>
      <c r="L252" s="4"/>
      <c r="M252" s="4"/>
      <c r="N252" s="4"/>
      <c r="O252" s="4"/>
      <c r="P252" s="4"/>
      <c r="Q252" s="4"/>
      <c r="R252" s="4"/>
      <c r="S252" s="4"/>
      <c r="T252" s="4"/>
      <c r="U252" s="4"/>
      <c r="V252" s="4"/>
      <c r="W252" s="4"/>
      <c r="X252" s="4"/>
      <c r="Y252" s="4"/>
      <c r="Z252" s="4"/>
    </row>
    <row r="253" spans="1:26" ht="13.5" customHeight="1">
      <c r="A253" s="3"/>
      <c r="B253" s="1251"/>
      <c r="C253" s="1251"/>
      <c r="D253" s="1251"/>
      <c r="E253" s="1251"/>
      <c r="F253" s="1253"/>
      <c r="G253" s="1716"/>
      <c r="H253" s="1716"/>
      <c r="I253" s="4"/>
      <c r="J253" s="1718"/>
      <c r="K253" s="4"/>
      <c r="L253" s="4"/>
      <c r="M253" s="4"/>
      <c r="N253" s="4"/>
      <c r="O253" s="4"/>
      <c r="P253" s="4"/>
      <c r="Q253" s="4"/>
      <c r="R253" s="4"/>
      <c r="S253" s="4"/>
      <c r="T253" s="4"/>
      <c r="U253" s="4"/>
      <c r="V253" s="4"/>
      <c r="W253" s="4"/>
      <c r="X253" s="4"/>
      <c r="Y253" s="4"/>
      <c r="Z253" s="4"/>
    </row>
    <row r="254" spans="1:26" ht="13.5" customHeight="1">
      <c r="A254" s="3"/>
      <c r="B254" s="1251"/>
      <c r="C254" s="1251"/>
      <c r="D254" s="1251"/>
      <c r="E254" s="1251"/>
      <c r="F254" s="1253"/>
      <c r="G254" s="1716"/>
      <c r="H254" s="1716"/>
      <c r="I254" s="4"/>
      <c r="J254" s="1718"/>
      <c r="K254" s="4"/>
      <c r="L254" s="4"/>
      <c r="M254" s="4"/>
      <c r="N254" s="4"/>
      <c r="O254" s="4"/>
      <c r="P254" s="4"/>
      <c r="Q254" s="4"/>
      <c r="R254" s="4"/>
      <c r="S254" s="4"/>
      <c r="T254" s="4"/>
      <c r="U254" s="4"/>
      <c r="V254" s="4"/>
      <c r="W254" s="4"/>
      <c r="X254" s="4"/>
      <c r="Y254" s="4"/>
      <c r="Z254" s="4"/>
    </row>
    <row r="255" spans="1:26" ht="13.5" customHeight="1">
      <c r="A255" s="3"/>
      <c r="B255" s="1251"/>
      <c r="C255" s="1251"/>
      <c r="D255" s="1251"/>
      <c r="E255" s="1251"/>
      <c r="F255" s="1253"/>
      <c r="G255" s="1716"/>
      <c r="H255" s="1716"/>
      <c r="I255" s="4"/>
      <c r="J255" s="1718"/>
      <c r="K255" s="4"/>
      <c r="L255" s="4"/>
      <c r="M255" s="4"/>
      <c r="N255" s="4"/>
      <c r="O255" s="4"/>
      <c r="P255" s="4"/>
      <c r="Q255" s="4"/>
      <c r="R255" s="4"/>
      <c r="S255" s="4"/>
      <c r="T255" s="4"/>
      <c r="U255" s="4"/>
      <c r="V255" s="4"/>
      <c r="W255" s="4"/>
      <c r="X255" s="4"/>
      <c r="Y255" s="4"/>
      <c r="Z255" s="4"/>
    </row>
    <row r="256" spans="1:26" ht="13.5" customHeight="1">
      <c r="A256" s="3"/>
      <c r="B256" s="1251"/>
      <c r="C256" s="1251"/>
      <c r="D256" s="1251"/>
      <c r="E256" s="1251"/>
      <c r="F256" s="1253"/>
      <c r="G256" s="1716"/>
      <c r="H256" s="1716"/>
      <c r="I256" s="4"/>
      <c r="J256" s="1718"/>
      <c r="K256" s="4"/>
      <c r="L256" s="4"/>
      <c r="M256" s="4"/>
      <c r="N256" s="4"/>
      <c r="O256" s="4"/>
      <c r="P256" s="4"/>
      <c r="Q256" s="4"/>
      <c r="R256" s="4"/>
      <c r="S256" s="4"/>
      <c r="T256" s="4"/>
      <c r="U256" s="4"/>
      <c r="V256" s="4"/>
      <c r="W256" s="4"/>
      <c r="X256" s="4"/>
      <c r="Y256" s="4"/>
      <c r="Z256" s="4"/>
    </row>
    <row r="257" spans="1:26" ht="13.5" customHeight="1">
      <c r="A257" s="3"/>
      <c r="B257" s="1251"/>
      <c r="C257" s="1251"/>
      <c r="D257" s="1251"/>
      <c r="E257" s="1251"/>
      <c r="F257" s="1253"/>
      <c r="G257" s="1716"/>
      <c r="H257" s="1716"/>
      <c r="I257" s="4"/>
      <c r="J257" s="1718"/>
      <c r="K257" s="4"/>
      <c r="L257" s="4"/>
      <c r="M257" s="4"/>
      <c r="N257" s="4"/>
      <c r="O257" s="4"/>
      <c r="P257" s="4"/>
      <c r="Q257" s="4"/>
      <c r="R257" s="4"/>
      <c r="S257" s="4"/>
      <c r="T257" s="4"/>
      <c r="U257" s="4"/>
      <c r="V257" s="4"/>
      <c r="W257" s="4"/>
      <c r="X257" s="4"/>
      <c r="Y257" s="4"/>
      <c r="Z257" s="4"/>
    </row>
    <row r="258" spans="1:26" ht="13.5" customHeight="1">
      <c r="A258" s="3"/>
      <c r="B258" s="1251"/>
      <c r="C258" s="1251"/>
      <c r="D258" s="1251"/>
      <c r="E258" s="1251"/>
      <c r="F258" s="1253"/>
      <c r="G258" s="1716"/>
      <c r="H258" s="1716"/>
      <c r="I258" s="4"/>
      <c r="J258" s="1718"/>
      <c r="K258" s="4"/>
      <c r="L258" s="4"/>
      <c r="M258" s="4"/>
      <c r="N258" s="4"/>
      <c r="O258" s="4"/>
      <c r="P258" s="4"/>
      <c r="Q258" s="4"/>
      <c r="R258" s="4"/>
      <c r="S258" s="4"/>
      <c r="T258" s="4"/>
      <c r="U258" s="4"/>
      <c r="V258" s="4"/>
      <c r="W258" s="4"/>
      <c r="X258" s="4"/>
      <c r="Y258" s="4"/>
      <c r="Z258" s="4"/>
    </row>
    <row r="259" spans="1:26" ht="13.5" customHeight="1">
      <c r="A259" s="3"/>
      <c r="B259" s="1251"/>
      <c r="C259" s="1251"/>
      <c r="D259" s="1251"/>
      <c r="E259" s="1251"/>
      <c r="F259" s="1253"/>
      <c r="G259" s="1716"/>
      <c r="H259" s="1716"/>
      <c r="I259" s="4"/>
      <c r="J259" s="1718"/>
      <c r="K259" s="4"/>
      <c r="L259" s="4"/>
      <c r="M259" s="4"/>
      <c r="N259" s="4"/>
      <c r="O259" s="4"/>
      <c r="P259" s="4"/>
      <c r="Q259" s="4"/>
      <c r="R259" s="4"/>
      <c r="S259" s="4"/>
      <c r="T259" s="4"/>
      <c r="U259" s="4"/>
      <c r="V259" s="4"/>
      <c r="W259" s="4"/>
      <c r="X259" s="4"/>
      <c r="Y259" s="4"/>
      <c r="Z259" s="4"/>
    </row>
    <row r="260" spans="1:26" ht="13.5" customHeight="1">
      <c r="A260" s="3"/>
      <c r="B260" s="1251"/>
      <c r="C260" s="1251"/>
      <c r="D260" s="1251"/>
      <c r="E260" s="1251"/>
      <c r="F260" s="1253"/>
      <c r="G260" s="1716"/>
      <c r="H260" s="1716"/>
      <c r="I260" s="4"/>
      <c r="J260" s="1718"/>
      <c r="K260" s="4"/>
      <c r="L260" s="4"/>
      <c r="M260" s="4"/>
      <c r="N260" s="4"/>
      <c r="O260" s="4"/>
      <c r="P260" s="4"/>
      <c r="Q260" s="4"/>
      <c r="R260" s="4"/>
      <c r="S260" s="4"/>
      <c r="T260" s="4"/>
      <c r="U260" s="4"/>
      <c r="V260" s="4"/>
      <c r="W260" s="4"/>
      <c r="X260" s="4"/>
      <c r="Y260" s="4"/>
      <c r="Z260" s="4"/>
    </row>
    <row r="261" spans="1:26" ht="13.5" customHeight="1">
      <c r="A261" s="3"/>
      <c r="B261" s="1251"/>
      <c r="C261" s="1251"/>
      <c r="D261" s="1251"/>
      <c r="E261" s="1251"/>
      <c r="F261" s="1253"/>
      <c r="G261" s="1716"/>
      <c r="H261" s="1716"/>
      <c r="I261" s="4"/>
      <c r="J261" s="1718"/>
      <c r="K261" s="4"/>
      <c r="L261" s="4"/>
      <c r="M261" s="4"/>
      <c r="N261" s="4"/>
      <c r="O261" s="4"/>
      <c r="P261" s="4"/>
      <c r="Q261" s="4"/>
      <c r="R261" s="4"/>
      <c r="S261" s="4"/>
      <c r="T261" s="4"/>
      <c r="U261" s="4"/>
      <c r="V261" s="4"/>
      <c r="W261" s="4"/>
      <c r="X261" s="4"/>
      <c r="Y261" s="4"/>
      <c r="Z261" s="4"/>
    </row>
    <row r="262" spans="1:26" ht="13.5" customHeight="1">
      <c r="A262" s="3"/>
      <c r="B262" s="1251"/>
      <c r="C262" s="1251"/>
      <c r="D262" s="1251"/>
      <c r="E262" s="1251"/>
      <c r="F262" s="1253"/>
      <c r="G262" s="1716"/>
      <c r="H262" s="1716"/>
      <c r="I262" s="4"/>
      <c r="J262" s="1718"/>
      <c r="K262" s="4"/>
      <c r="L262" s="4"/>
      <c r="M262" s="4"/>
      <c r="N262" s="4"/>
      <c r="O262" s="4"/>
      <c r="P262" s="4"/>
      <c r="Q262" s="4"/>
      <c r="R262" s="4"/>
      <c r="S262" s="4"/>
      <c r="T262" s="4"/>
      <c r="U262" s="4"/>
      <c r="V262" s="4"/>
      <c r="W262" s="4"/>
      <c r="X262" s="4"/>
      <c r="Y262" s="4"/>
      <c r="Z262" s="4"/>
    </row>
    <row r="263" spans="1:26" ht="13.5" customHeight="1">
      <c r="A263" s="3"/>
      <c r="B263" s="1251"/>
      <c r="C263" s="1251"/>
      <c r="D263" s="1251"/>
      <c r="E263" s="1251"/>
      <c r="F263" s="1253"/>
      <c r="G263" s="1716"/>
      <c r="H263" s="1716"/>
      <c r="I263" s="4"/>
      <c r="J263" s="1718"/>
      <c r="K263" s="4"/>
      <c r="L263" s="4"/>
      <c r="M263" s="4"/>
      <c r="N263" s="4"/>
      <c r="O263" s="4"/>
      <c r="P263" s="4"/>
      <c r="Q263" s="4"/>
      <c r="R263" s="4"/>
      <c r="S263" s="4"/>
      <c r="T263" s="4"/>
      <c r="U263" s="4"/>
      <c r="V263" s="4"/>
      <c r="W263" s="4"/>
      <c r="X263" s="4"/>
      <c r="Y263" s="4"/>
      <c r="Z263" s="4"/>
    </row>
    <row r="264" spans="1:26" ht="13.5" customHeight="1">
      <c r="A264" s="3"/>
      <c r="B264" s="1251"/>
      <c r="C264" s="1251"/>
      <c r="D264" s="1251"/>
      <c r="E264" s="1251"/>
      <c r="F264" s="1253"/>
      <c r="G264" s="1716"/>
      <c r="H264" s="1716"/>
      <c r="I264" s="4"/>
      <c r="J264" s="1718"/>
      <c r="K264" s="4"/>
      <c r="L264" s="4"/>
      <c r="M264" s="4"/>
      <c r="N264" s="4"/>
      <c r="O264" s="4"/>
      <c r="P264" s="4"/>
      <c r="Q264" s="4"/>
      <c r="R264" s="4"/>
      <c r="S264" s="4"/>
      <c r="T264" s="4"/>
      <c r="U264" s="4"/>
      <c r="V264" s="4"/>
      <c r="W264" s="4"/>
      <c r="X264" s="4"/>
      <c r="Y264" s="4"/>
      <c r="Z264" s="4"/>
    </row>
    <row r="265" spans="1:26" ht="13.5" customHeight="1">
      <c r="A265" s="3"/>
      <c r="B265" s="1251"/>
      <c r="C265" s="1251"/>
      <c r="D265" s="1251"/>
      <c r="E265" s="1251"/>
      <c r="F265" s="1253"/>
      <c r="G265" s="1716"/>
      <c r="H265" s="1716"/>
      <c r="I265" s="4"/>
      <c r="J265" s="1718"/>
      <c r="K265" s="4"/>
      <c r="L265" s="4"/>
      <c r="M265" s="4"/>
      <c r="N265" s="4"/>
      <c r="O265" s="4"/>
      <c r="P265" s="4"/>
      <c r="Q265" s="4"/>
      <c r="R265" s="4"/>
      <c r="S265" s="4"/>
      <c r="T265" s="4"/>
      <c r="U265" s="4"/>
      <c r="V265" s="4"/>
      <c r="W265" s="4"/>
      <c r="X265" s="4"/>
      <c r="Y265" s="4"/>
      <c r="Z265" s="4"/>
    </row>
    <row r="266" spans="1:26" ht="13.5" customHeight="1">
      <c r="A266" s="3"/>
      <c r="B266" s="1251"/>
      <c r="C266" s="1251"/>
      <c r="D266" s="1251"/>
      <c r="E266" s="1251"/>
      <c r="F266" s="1253"/>
      <c r="G266" s="1716"/>
      <c r="H266" s="1716"/>
      <c r="I266" s="4"/>
      <c r="J266" s="1718"/>
      <c r="K266" s="4"/>
      <c r="L266" s="4"/>
      <c r="M266" s="4"/>
      <c r="N266" s="4"/>
      <c r="O266" s="4"/>
      <c r="P266" s="4"/>
      <c r="Q266" s="4"/>
      <c r="R266" s="4"/>
      <c r="S266" s="4"/>
      <c r="T266" s="4"/>
      <c r="U266" s="4"/>
      <c r="V266" s="4"/>
      <c r="W266" s="4"/>
      <c r="X266" s="4"/>
      <c r="Y266" s="4"/>
      <c r="Z266" s="4"/>
    </row>
    <row r="267" spans="1:26" ht="13.5" customHeight="1">
      <c r="A267" s="3"/>
      <c r="B267" s="1251"/>
      <c r="C267" s="1251"/>
      <c r="D267" s="1251"/>
      <c r="E267" s="1251"/>
      <c r="F267" s="1253"/>
      <c r="G267" s="1716"/>
      <c r="H267" s="1716"/>
      <c r="I267" s="4"/>
      <c r="J267" s="1718"/>
      <c r="K267" s="4"/>
      <c r="L267" s="4"/>
      <c r="M267" s="4"/>
      <c r="N267" s="4"/>
      <c r="O267" s="4"/>
      <c r="P267" s="4"/>
      <c r="Q267" s="4"/>
      <c r="R267" s="4"/>
      <c r="S267" s="4"/>
      <c r="T267" s="4"/>
      <c r="U267" s="4"/>
      <c r="V267" s="4"/>
      <c r="W267" s="4"/>
      <c r="X267" s="4"/>
      <c r="Y267" s="4"/>
      <c r="Z267" s="4"/>
    </row>
    <row r="268" spans="1:26" ht="13.5" customHeight="1">
      <c r="A268" s="3"/>
      <c r="B268" s="1251"/>
      <c r="C268" s="1251"/>
      <c r="D268" s="1251"/>
      <c r="E268" s="1251"/>
      <c r="F268" s="1253"/>
      <c r="G268" s="1716"/>
      <c r="H268" s="1716"/>
      <c r="I268" s="4"/>
      <c r="J268" s="1718"/>
      <c r="K268" s="4"/>
      <c r="L268" s="4"/>
      <c r="M268" s="4"/>
      <c r="N268" s="4"/>
      <c r="O268" s="4"/>
      <c r="P268" s="4"/>
      <c r="Q268" s="4"/>
      <c r="R268" s="4"/>
      <c r="S268" s="4"/>
      <c r="T268" s="4"/>
      <c r="U268" s="4"/>
      <c r="V268" s="4"/>
      <c r="W268" s="4"/>
      <c r="X268" s="4"/>
      <c r="Y268" s="4"/>
      <c r="Z268" s="4"/>
    </row>
    <row r="269" spans="1:26" ht="13.5" customHeight="1">
      <c r="A269" s="3"/>
      <c r="B269" s="1251"/>
      <c r="C269" s="1251"/>
      <c r="D269" s="1251"/>
      <c r="E269" s="1251"/>
      <c r="F269" s="1253"/>
      <c r="G269" s="1716"/>
      <c r="H269" s="1716"/>
      <c r="I269" s="4"/>
      <c r="J269" s="1718"/>
      <c r="K269" s="4"/>
      <c r="L269" s="4"/>
      <c r="M269" s="4"/>
      <c r="N269" s="4"/>
      <c r="O269" s="4"/>
      <c r="P269" s="4"/>
      <c r="Q269" s="4"/>
      <c r="R269" s="4"/>
      <c r="S269" s="4"/>
      <c r="T269" s="4"/>
      <c r="U269" s="4"/>
      <c r="V269" s="4"/>
      <c r="W269" s="4"/>
      <c r="X269" s="4"/>
      <c r="Y269" s="4"/>
      <c r="Z269" s="4"/>
    </row>
    <row r="270" spans="1:26" ht="13.5" customHeight="1">
      <c r="A270" s="3"/>
      <c r="B270" s="1251"/>
      <c r="C270" s="1251"/>
      <c r="D270" s="1251"/>
      <c r="E270" s="1251"/>
      <c r="F270" s="1253"/>
      <c r="G270" s="1716"/>
      <c r="H270" s="1716"/>
      <c r="I270" s="4"/>
      <c r="J270" s="1718"/>
      <c r="K270" s="4"/>
      <c r="L270" s="4"/>
      <c r="M270" s="4"/>
      <c r="N270" s="4"/>
      <c r="O270" s="4"/>
      <c r="P270" s="4"/>
      <c r="Q270" s="4"/>
      <c r="R270" s="4"/>
      <c r="S270" s="4"/>
      <c r="T270" s="4"/>
      <c r="U270" s="4"/>
      <c r="V270" s="4"/>
      <c r="W270" s="4"/>
      <c r="X270" s="4"/>
      <c r="Y270" s="4"/>
      <c r="Z270" s="4"/>
    </row>
    <row r="271" spans="1:26" ht="13.5" customHeight="1">
      <c r="A271" s="3"/>
      <c r="B271" s="1251"/>
      <c r="C271" s="1251"/>
      <c r="D271" s="1251"/>
      <c r="E271" s="1251"/>
      <c r="F271" s="1253"/>
      <c r="G271" s="1716"/>
      <c r="H271" s="1716"/>
      <c r="I271" s="4"/>
      <c r="J271" s="1718"/>
      <c r="K271" s="4"/>
      <c r="L271" s="4"/>
      <c r="M271" s="4"/>
      <c r="N271" s="4"/>
      <c r="O271" s="4"/>
      <c r="P271" s="4"/>
      <c r="Q271" s="4"/>
      <c r="R271" s="4"/>
      <c r="S271" s="4"/>
      <c r="T271" s="4"/>
      <c r="U271" s="4"/>
      <c r="V271" s="4"/>
      <c r="W271" s="4"/>
      <c r="X271" s="4"/>
      <c r="Y271" s="4"/>
      <c r="Z271" s="4"/>
    </row>
    <row r="272" spans="1:26" ht="13.5" customHeight="1">
      <c r="A272" s="3"/>
      <c r="B272" s="1251"/>
      <c r="C272" s="1251"/>
      <c r="D272" s="1251"/>
      <c r="E272" s="1251"/>
      <c r="F272" s="1253"/>
      <c r="G272" s="1716"/>
      <c r="H272" s="1716"/>
      <c r="I272" s="4"/>
      <c r="J272" s="1718"/>
      <c r="K272" s="4"/>
      <c r="L272" s="4"/>
      <c r="M272" s="4"/>
      <c r="N272" s="4"/>
      <c r="O272" s="4"/>
      <c r="P272" s="4"/>
      <c r="Q272" s="4"/>
      <c r="R272" s="4"/>
      <c r="S272" s="4"/>
      <c r="T272" s="4"/>
      <c r="U272" s="4"/>
      <c r="V272" s="4"/>
      <c r="W272" s="4"/>
      <c r="X272" s="4"/>
      <c r="Y272" s="4"/>
      <c r="Z272" s="4"/>
    </row>
    <row r="273" spans="1:26" ht="13.5" customHeight="1">
      <c r="A273" s="3"/>
      <c r="B273" s="1251"/>
      <c r="C273" s="1251"/>
      <c r="D273" s="1251"/>
      <c r="E273" s="1251"/>
      <c r="F273" s="1253"/>
      <c r="G273" s="1716"/>
      <c r="H273" s="1716"/>
      <c r="I273" s="4"/>
      <c r="J273" s="1718"/>
      <c r="K273" s="4"/>
      <c r="L273" s="4"/>
      <c r="M273" s="4"/>
      <c r="N273" s="4"/>
      <c r="O273" s="4"/>
      <c r="P273" s="4"/>
      <c r="Q273" s="4"/>
      <c r="R273" s="4"/>
      <c r="S273" s="4"/>
      <c r="T273" s="4"/>
      <c r="U273" s="4"/>
      <c r="V273" s="4"/>
      <c r="W273" s="4"/>
      <c r="X273" s="4"/>
      <c r="Y273" s="4"/>
      <c r="Z273" s="4"/>
    </row>
    <row r="274" spans="1:26" ht="13.5" customHeight="1">
      <c r="A274" s="3"/>
      <c r="B274" s="1251"/>
      <c r="C274" s="1251"/>
      <c r="D274" s="1251"/>
      <c r="E274" s="1251"/>
      <c r="F274" s="1253"/>
      <c r="G274" s="1716"/>
      <c r="H274" s="1716"/>
      <c r="I274" s="4"/>
      <c r="J274" s="1718"/>
      <c r="K274" s="4"/>
      <c r="L274" s="4"/>
      <c r="M274" s="4"/>
      <c r="N274" s="4"/>
      <c r="O274" s="4"/>
      <c r="P274" s="4"/>
      <c r="Q274" s="4"/>
      <c r="R274" s="4"/>
      <c r="S274" s="4"/>
      <c r="T274" s="4"/>
      <c r="U274" s="4"/>
      <c r="V274" s="4"/>
      <c r="W274" s="4"/>
      <c r="X274" s="4"/>
      <c r="Y274" s="4"/>
      <c r="Z274" s="4"/>
    </row>
    <row r="275" spans="1:26" ht="13.5" customHeight="1">
      <c r="A275" s="3"/>
      <c r="B275" s="1251"/>
      <c r="C275" s="1251"/>
      <c r="D275" s="1251"/>
      <c r="E275" s="1251"/>
      <c r="F275" s="1253"/>
      <c r="G275" s="1716"/>
      <c r="H275" s="1716"/>
      <c r="I275" s="4"/>
      <c r="J275" s="1718"/>
      <c r="K275" s="4"/>
      <c r="L275" s="4"/>
      <c r="M275" s="4"/>
      <c r="N275" s="4"/>
      <c r="O275" s="4"/>
      <c r="P275" s="4"/>
      <c r="Q275" s="4"/>
      <c r="R275" s="4"/>
      <c r="S275" s="4"/>
      <c r="T275" s="4"/>
      <c r="U275" s="4"/>
      <c r="V275" s="4"/>
      <c r="W275" s="4"/>
      <c r="X275" s="4"/>
      <c r="Y275" s="4"/>
      <c r="Z275" s="4"/>
    </row>
    <row r="276" spans="1:26" ht="13.5" customHeight="1">
      <c r="A276" s="3"/>
      <c r="B276" s="1251"/>
      <c r="C276" s="1251"/>
      <c r="D276" s="1251"/>
      <c r="E276" s="1251"/>
      <c r="F276" s="1253"/>
      <c r="G276" s="1716"/>
      <c r="H276" s="1716"/>
      <c r="I276" s="4"/>
      <c r="J276" s="1718"/>
      <c r="K276" s="4"/>
      <c r="L276" s="4"/>
      <c r="M276" s="4"/>
      <c r="N276" s="4"/>
      <c r="O276" s="4"/>
      <c r="P276" s="4"/>
      <c r="Q276" s="4"/>
      <c r="R276" s="4"/>
      <c r="S276" s="4"/>
      <c r="T276" s="4"/>
      <c r="U276" s="4"/>
      <c r="V276" s="4"/>
      <c r="W276" s="4"/>
      <c r="X276" s="4"/>
      <c r="Y276" s="4"/>
      <c r="Z276" s="4"/>
    </row>
    <row r="277" spans="1:26" ht="13.5" customHeight="1">
      <c r="A277" s="3"/>
      <c r="B277" s="1251"/>
      <c r="C277" s="1251"/>
      <c r="D277" s="1251"/>
      <c r="E277" s="1251"/>
      <c r="F277" s="1253"/>
      <c r="G277" s="1716"/>
      <c r="H277" s="1716"/>
      <c r="I277" s="4"/>
      <c r="J277" s="1718"/>
      <c r="K277" s="4"/>
      <c r="L277" s="4"/>
      <c r="M277" s="4"/>
      <c r="N277" s="4"/>
      <c r="O277" s="4"/>
      <c r="P277" s="4"/>
      <c r="Q277" s="4"/>
      <c r="R277" s="4"/>
      <c r="S277" s="4"/>
      <c r="T277" s="4"/>
      <c r="U277" s="4"/>
      <c r="V277" s="4"/>
      <c r="W277" s="4"/>
      <c r="X277" s="4"/>
      <c r="Y277" s="4"/>
      <c r="Z277" s="4"/>
    </row>
    <row r="278" spans="1:26" ht="13.5" customHeight="1">
      <c r="A278" s="3"/>
      <c r="B278" s="1251"/>
      <c r="C278" s="1251"/>
      <c r="D278" s="1251"/>
      <c r="E278" s="1251"/>
      <c r="F278" s="1253"/>
      <c r="G278" s="1716"/>
      <c r="H278" s="1716"/>
      <c r="I278" s="4"/>
      <c r="J278" s="1718"/>
      <c r="K278" s="4"/>
      <c r="L278" s="4"/>
      <c r="M278" s="4"/>
      <c r="N278" s="4"/>
      <c r="O278" s="4"/>
      <c r="P278" s="4"/>
      <c r="Q278" s="4"/>
      <c r="R278" s="4"/>
      <c r="S278" s="4"/>
      <c r="T278" s="4"/>
      <c r="U278" s="4"/>
      <c r="V278" s="4"/>
      <c r="W278" s="4"/>
      <c r="X278" s="4"/>
      <c r="Y278" s="4"/>
      <c r="Z278" s="4"/>
    </row>
    <row r="279" spans="1:26" ht="13.5" customHeight="1">
      <c r="A279" s="3"/>
      <c r="B279" s="1251"/>
      <c r="C279" s="1251"/>
      <c r="D279" s="1251"/>
      <c r="E279" s="1251"/>
      <c r="F279" s="1253"/>
      <c r="G279" s="1716"/>
      <c r="H279" s="1716"/>
      <c r="I279" s="4"/>
      <c r="J279" s="1718"/>
      <c r="K279" s="4"/>
      <c r="L279" s="4"/>
      <c r="M279" s="4"/>
      <c r="N279" s="4"/>
      <c r="O279" s="4"/>
      <c r="P279" s="4"/>
      <c r="Q279" s="4"/>
      <c r="R279" s="4"/>
      <c r="S279" s="4"/>
      <c r="T279" s="4"/>
      <c r="U279" s="4"/>
      <c r="V279" s="4"/>
      <c r="W279" s="4"/>
      <c r="X279" s="4"/>
      <c r="Y279" s="4"/>
      <c r="Z279" s="4"/>
    </row>
    <row r="280" spans="1:26" ht="13.5" customHeight="1">
      <c r="A280" s="3"/>
      <c r="B280" s="1251"/>
      <c r="C280" s="1251"/>
      <c r="D280" s="1251"/>
      <c r="E280" s="1251"/>
      <c r="F280" s="1253"/>
      <c r="G280" s="1716"/>
      <c r="H280" s="1716"/>
      <c r="I280" s="4"/>
      <c r="J280" s="1718"/>
      <c r="K280" s="4"/>
      <c r="L280" s="4"/>
      <c r="M280" s="4"/>
      <c r="N280" s="4"/>
      <c r="O280" s="4"/>
      <c r="P280" s="4"/>
      <c r="Q280" s="4"/>
      <c r="R280" s="4"/>
      <c r="S280" s="4"/>
      <c r="T280" s="4"/>
      <c r="U280" s="4"/>
      <c r="V280" s="4"/>
      <c r="W280" s="4"/>
      <c r="X280" s="4"/>
      <c r="Y280" s="4"/>
      <c r="Z280" s="4"/>
    </row>
    <row r="281" spans="1:26" ht="13.5" customHeight="1">
      <c r="A281" s="3"/>
      <c r="B281" s="1251"/>
      <c r="C281" s="1251"/>
      <c r="D281" s="1251"/>
      <c r="E281" s="1251"/>
      <c r="F281" s="1253"/>
      <c r="G281" s="1716"/>
      <c r="H281" s="1716"/>
      <c r="I281" s="4"/>
      <c r="J281" s="1718"/>
      <c r="K281" s="4"/>
      <c r="L281" s="4"/>
      <c r="M281" s="4"/>
      <c r="N281" s="4"/>
      <c r="O281" s="4"/>
      <c r="P281" s="4"/>
      <c r="Q281" s="4"/>
      <c r="R281" s="4"/>
      <c r="S281" s="4"/>
      <c r="T281" s="4"/>
      <c r="U281" s="4"/>
      <c r="V281" s="4"/>
      <c r="W281" s="4"/>
      <c r="X281" s="4"/>
      <c r="Y281" s="4"/>
      <c r="Z281" s="4"/>
    </row>
    <row r="282" spans="1:26" ht="13.5" customHeight="1">
      <c r="A282" s="3"/>
      <c r="B282" s="1251"/>
      <c r="C282" s="1251"/>
      <c r="D282" s="1251"/>
      <c r="E282" s="1251"/>
      <c r="F282" s="1253"/>
      <c r="G282" s="1716"/>
      <c r="H282" s="1716"/>
      <c r="I282" s="4"/>
      <c r="J282" s="1718"/>
      <c r="K282" s="4"/>
      <c r="L282" s="4"/>
      <c r="M282" s="4"/>
      <c r="N282" s="4"/>
      <c r="O282" s="4"/>
      <c r="P282" s="4"/>
      <c r="Q282" s="4"/>
      <c r="R282" s="4"/>
      <c r="S282" s="4"/>
      <c r="T282" s="4"/>
      <c r="U282" s="4"/>
      <c r="V282" s="4"/>
      <c r="W282" s="4"/>
      <c r="X282" s="4"/>
      <c r="Y282" s="4"/>
      <c r="Z282" s="4"/>
    </row>
    <row r="283" spans="1:26" ht="13.5" customHeight="1">
      <c r="A283" s="3"/>
      <c r="B283" s="1251"/>
      <c r="C283" s="1251"/>
      <c r="D283" s="1251"/>
      <c r="E283" s="1251"/>
      <c r="F283" s="1253"/>
      <c r="G283" s="1716"/>
      <c r="H283" s="1716"/>
      <c r="I283" s="4"/>
      <c r="J283" s="1718"/>
      <c r="K283" s="4"/>
      <c r="L283" s="4"/>
      <c r="M283" s="4"/>
      <c r="N283" s="4"/>
      <c r="O283" s="4"/>
      <c r="P283" s="4"/>
      <c r="Q283" s="4"/>
      <c r="R283" s="4"/>
      <c r="S283" s="4"/>
      <c r="T283" s="4"/>
      <c r="U283" s="4"/>
      <c r="V283" s="4"/>
      <c r="W283" s="4"/>
      <c r="X283" s="4"/>
      <c r="Y283" s="4"/>
      <c r="Z283" s="4"/>
    </row>
    <row r="284" spans="1:26" ht="13.5" customHeight="1">
      <c r="A284" s="3"/>
      <c r="B284" s="1251"/>
      <c r="C284" s="1251"/>
      <c r="D284" s="1251"/>
      <c r="E284" s="1251"/>
      <c r="F284" s="1253"/>
      <c r="G284" s="1716"/>
      <c r="H284" s="1716"/>
      <c r="I284" s="4"/>
      <c r="J284" s="1718"/>
      <c r="K284" s="4"/>
      <c r="L284" s="4"/>
      <c r="M284" s="4"/>
      <c r="N284" s="4"/>
      <c r="O284" s="4"/>
      <c r="P284" s="4"/>
      <c r="Q284" s="4"/>
      <c r="R284" s="4"/>
      <c r="S284" s="4"/>
      <c r="T284" s="4"/>
      <c r="U284" s="4"/>
      <c r="V284" s="4"/>
      <c r="W284" s="4"/>
      <c r="X284" s="4"/>
      <c r="Y284" s="4"/>
      <c r="Z284" s="4"/>
    </row>
    <row r="285" spans="1:26" ht="13.5" customHeight="1">
      <c r="A285" s="3"/>
      <c r="B285" s="1251"/>
      <c r="C285" s="1251"/>
      <c r="D285" s="1251"/>
      <c r="E285" s="1251"/>
      <c r="F285" s="1253"/>
      <c r="G285" s="1716"/>
      <c r="H285" s="1716"/>
      <c r="I285" s="4"/>
      <c r="J285" s="1718"/>
      <c r="K285" s="4"/>
      <c r="L285" s="4"/>
      <c r="M285" s="4"/>
      <c r="N285" s="4"/>
      <c r="O285" s="4"/>
      <c r="P285" s="4"/>
      <c r="Q285" s="4"/>
      <c r="R285" s="4"/>
      <c r="S285" s="4"/>
      <c r="T285" s="4"/>
      <c r="U285" s="4"/>
      <c r="V285" s="4"/>
      <c r="W285" s="4"/>
      <c r="X285" s="4"/>
      <c r="Y285" s="4"/>
      <c r="Z285" s="4"/>
    </row>
    <row r="286" spans="1:26" ht="13.5" customHeight="1">
      <c r="A286" s="3"/>
      <c r="B286" s="1251"/>
      <c r="C286" s="1251"/>
      <c r="D286" s="1251"/>
      <c r="E286" s="1251"/>
      <c r="F286" s="1253"/>
      <c r="G286" s="1716"/>
      <c r="H286" s="1716"/>
      <c r="I286" s="4"/>
      <c r="J286" s="1718"/>
      <c r="K286" s="4"/>
      <c r="L286" s="4"/>
      <c r="M286" s="4"/>
      <c r="N286" s="4"/>
      <c r="O286" s="4"/>
      <c r="P286" s="4"/>
      <c r="Q286" s="4"/>
      <c r="R286" s="4"/>
      <c r="S286" s="4"/>
      <c r="T286" s="4"/>
      <c r="U286" s="4"/>
      <c r="V286" s="4"/>
      <c r="W286" s="4"/>
      <c r="X286" s="4"/>
      <c r="Y286" s="4"/>
      <c r="Z286" s="4"/>
    </row>
    <row r="287" spans="1:26" ht="13.5" customHeight="1">
      <c r="A287" s="3"/>
      <c r="B287" s="1251"/>
      <c r="C287" s="1251"/>
      <c r="D287" s="1251"/>
      <c r="E287" s="1251"/>
      <c r="F287" s="1253"/>
      <c r="G287" s="1716"/>
      <c r="H287" s="1716"/>
      <c r="I287" s="4"/>
      <c r="J287" s="1718"/>
      <c r="K287" s="4"/>
      <c r="L287" s="4"/>
      <c r="M287" s="4"/>
      <c r="N287" s="4"/>
      <c r="O287" s="4"/>
      <c r="P287" s="4"/>
      <c r="Q287" s="4"/>
      <c r="R287" s="4"/>
      <c r="S287" s="4"/>
      <c r="T287" s="4"/>
      <c r="U287" s="4"/>
      <c r="V287" s="4"/>
      <c r="W287" s="4"/>
      <c r="X287" s="4"/>
      <c r="Y287" s="4"/>
      <c r="Z287" s="4"/>
    </row>
    <row r="288" spans="1:26" ht="13.5" customHeight="1">
      <c r="A288" s="3"/>
      <c r="B288" s="1251"/>
      <c r="C288" s="1251"/>
      <c r="D288" s="1251"/>
      <c r="E288" s="1251"/>
      <c r="F288" s="1253"/>
      <c r="G288" s="1716"/>
      <c r="H288" s="1716"/>
      <c r="I288" s="4"/>
      <c r="J288" s="1718"/>
      <c r="K288" s="4"/>
      <c r="L288" s="4"/>
      <c r="M288" s="4"/>
      <c r="N288" s="4"/>
      <c r="O288" s="4"/>
      <c r="P288" s="4"/>
      <c r="Q288" s="4"/>
      <c r="R288" s="4"/>
      <c r="S288" s="4"/>
      <c r="T288" s="4"/>
      <c r="U288" s="4"/>
      <c r="V288" s="4"/>
      <c r="W288" s="4"/>
      <c r="X288" s="4"/>
      <c r="Y288" s="4"/>
      <c r="Z288" s="4"/>
    </row>
    <row r="289" spans="1:26" ht="13.5" customHeight="1">
      <c r="A289" s="3"/>
      <c r="B289" s="1251"/>
      <c r="C289" s="1251"/>
      <c r="D289" s="1251"/>
      <c r="E289" s="1251"/>
      <c r="F289" s="1253"/>
      <c r="G289" s="1716"/>
      <c r="H289" s="1716"/>
      <c r="I289" s="4"/>
      <c r="J289" s="1718"/>
      <c r="K289" s="4"/>
      <c r="L289" s="4"/>
      <c r="M289" s="4"/>
      <c r="N289" s="4"/>
      <c r="O289" s="4"/>
      <c r="P289" s="4"/>
      <c r="Q289" s="4"/>
      <c r="R289" s="4"/>
      <c r="S289" s="4"/>
      <c r="T289" s="4"/>
      <c r="U289" s="4"/>
      <c r="V289" s="4"/>
      <c r="W289" s="4"/>
      <c r="X289" s="4"/>
      <c r="Y289" s="4"/>
      <c r="Z289" s="4"/>
    </row>
    <row r="290" spans="1:26" ht="13.5" customHeight="1">
      <c r="A290" s="3"/>
      <c r="B290" s="1251"/>
      <c r="C290" s="1251"/>
      <c r="D290" s="1251"/>
      <c r="E290" s="1251"/>
      <c r="F290" s="1253"/>
      <c r="G290" s="1716"/>
      <c r="H290" s="1716"/>
      <c r="I290" s="4"/>
      <c r="J290" s="1718"/>
      <c r="K290" s="4"/>
      <c r="L290" s="4"/>
      <c r="M290" s="4"/>
      <c r="N290" s="4"/>
      <c r="O290" s="4"/>
      <c r="P290" s="4"/>
      <c r="Q290" s="4"/>
      <c r="R290" s="4"/>
      <c r="S290" s="4"/>
      <c r="T290" s="4"/>
      <c r="U290" s="4"/>
      <c r="V290" s="4"/>
      <c r="W290" s="4"/>
      <c r="X290" s="4"/>
      <c r="Y290" s="4"/>
      <c r="Z290" s="4"/>
    </row>
    <row r="291" spans="1:26" ht="13.5" customHeight="1">
      <c r="A291" s="3"/>
      <c r="B291" s="1251"/>
      <c r="C291" s="1251"/>
      <c r="D291" s="1251"/>
      <c r="E291" s="1251"/>
      <c r="F291" s="1253"/>
      <c r="G291" s="1716"/>
      <c r="H291" s="1716"/>
      <c r="I291" s="4"/>
      <c r="J291" s="1718"/>
      <c r="K291" s="4"/>
      <c r="L291" s="4"/>
      <c r="M291" s="4"/>
      <c r="N291" s="4"/>
      <c r="O291" s="4"/>
      <c r="P291" s="4"/>
      <c r="Q291" s="4"/>
      <c r="R291" s="4"/>
      <c r="S291" s="4"/>
      <c r="T291" s="4"/>
      <c r="U291" s="4"/>
      <c r="V291" s="4"/>
      <c r="W291" s="4"/>
      <c r="X291" s="4"/>
      <c r="Y291" s="4"/>
      <c r="Z291" s="4"/>
    </row>
    <row r="292" spans="1:26" ht="13.5" customHeight="1">
      <c r="A292" s="3"/>
      <c r="B292" s="1251"/>
      <c r="C292" s="1251"/>
      <c r="D292" s="1251"/>
      <c r="E292" s="1251"/>
      <c r="F292" s="1253"/>
      <c r="G292" s="1716"/>
      <c r="H292" s="1716"/>
      <c r="I292" s="4"/>
      <c r="J292" s="1718"/>
      <c r="K292" s="4"/>
      <c r="L292" s="4"/>
      <c r="M292" s="4"/>
      <c r="N292" s="4"/>
      <c r="O292" s="4"/>
      <c r="P292" s="4"/>
      <c r="Q292" s="4"/>
      <c r="R292" s="4"/>
      <c r="S292" s="4"/>
      <c r="T292" s="4"/>
      <c r="U292" s="4"/>
      <c r="V292" s="4"/>
      <c r="W292" s="4"/>
      <c r="X292" s="4"/>
      <c r="Y292" s="4"/>
      <c r="Z292" s="4"/>
    </row>
    <row r="293" spans="1:26" ht="13.5" customHeight="1">
      <c r="A293" s="3"/>
      <c r="B293" s="1251"/>
      <c r="C293" s="1251"/>
      <c r="D293" s="1251"/>
      <c r="E293" s="1251"/>
      <c r="F293" s="1253"/>
      <c r="G293" s="1716"/>
      <c r="H293" s="1716"/>
      <c r="I293" s="4"/>
      <c r="J293" s="1718"/>
      <c r="K293" s="4"/>
      <c r="L293" s="4"/>
      <c r="M293" s="4"/>
      <c r="N293" s="4"/>
      <c r="O293" s="4"/>
      <c r="P293" s="4"/>
      <c r="Q293" s="4"/>
      <c r="R293" s="4"/>
      <c r="S293" s="4"/>
      <c r="T293" s="4"/>
      <c r="U293" s="4"/>
      <c r="V293" s="4"/>
      <c r="W293" s="4"/>
      <c r="X293" s="4"/>
      <c r="Y293" s="4"/>
      <c r="Z293" s="4"/>
    </row>
    <row r="294" spans="1:26" ht="13.5" customHeight="1">
      <c r="A294" s="3"/>
      <c r="B294" s="1251"/>
      <c r="C294" s="1251"/>
      <c r="D294" s="1251"/>
      <c r="E294" s="1251"/>
      <c r="F294" s="1253"/>
      <c r="G294" s="1716"/>
      <c r="H294" s="1716"/>
      <c r="I294" s="4"/>
      <c r="J294" s="1718"/>
      <c r="K294" s="4"/>
      <c r="L294" s="4"/>
      <c r="M294" s="4"/>
      <c r="N294" s="4"/>
      <c r="O294" s="4"/>
      <c r="P294" s="4"/>
      <c r="Q294" s="4"/>
      <c r="R294" s="4"/>
      <c r="S294" s="4"/>
      <c r="T294" s="4"/>
      <c r="U294" s="4"/>
      <c r="V294" s="4"/>
      <c r="W294" s="4"/>
      <c r="X294" s="4"/>
      <c r="Y294" s="4"/>
      <c r="Z294" s="4"/>
    </row>
    <row r="295" spans="1:26" ht="13.5" customHeight="1">
      <c r="A295" s="3"/>
      <c r="B295" s="1251"/>
      <c r="C295" s="1251"/>
      <c r="D295" s="1251"/>
      <c r="E295" s="1251"/>
      <c r="F295" s="1253"/>
      <c r="G295" s="1716"/>
      <c r="H295" s="1716"/>
      <c r="I295" s="4"/>
      <c r="J295" s="1718"/>
      <c r="K295" s="4"/>
      <c r="L295" s="4"/>
      <c r="M295" s="4"/>
      <c r="N295" s="4"/>
      <c r="O295" s="4"/>
      <c r="P295" s="4"/>
      <c r="Q295" s="4"/>
      <c r="R295" s="4"/>
      <c r="S295" s="4"/>
      <c r="T295" s="4"/>
      <c r="U295" s="4"/>
      <c r="V295" s="4"/>
      <c r="W295" s="4"/>
      <c r="X295" s="4"/>
      <c r="Y295" s="4"/>
      <c r="Z295" s="4"/>
    </row>
    <row r="296" spans="1:26" ht="13.5" customHeight="1">
      <c r="A296" s="3"/>
      <c r="B296" s="1251"/>
      <c r="C296" s="1251"/>
      <c r="D296" s="1251"/>
      <c r="E296" s="1251"/>
      <c r="F296" s="1253"/>
      <c r="G296" s="1716"/>
      <c r="H296" s="1716"/>
      <c r="I296" s="4"/>
      <c r="J296" s="1718"/>
      <c r="K296" s="4"/>
      <c r="L296" s="4"/>
      <c r="M296" s="4"/>
      <c r="N296" s="4"/>
      <c r="O296" s="4"/>
      <c r="P296" s="4"/>
      <c r="Q296" s="4"/>
      <c r="R296" s="4"/>
      <c r="S296" s="4"/>
      <c r="T296" s="4"/>
      <c r="U296" s="4"/>
      <c r="V296" s="4"/>
      <c r="W296" s="4"/>
      <c r="X296" s="4"/>
      <c r="Y296" s="4"/>
      <c r="Z296" s="4"/>
    </row>
    <row r="297" spans="1:26" ht="13.5" customHeight="1">
      <c r="A297" s="3"/>
      <c r="B297" s="1251"/>
      <c r="C297" s="1251"/>
      <c r="D297" s="1251"/>
      <c r="E297" s="1251"/>
      <c r="F297" s="1253"/>
      <c r="G297" s="1716"/>
      <c r="H297" s="1716"/>
      <c r="I297" s="4"/>
      <c r="J297" s="1718"/>
      <c r="K297" s="4"/>
      <c r="L297" s="4"/>
      <c r="M297" s="4"/>
      <c r="N297" s="4"/>
      <c r="O297" s="4"/>
      <c r="P297" s="4"/>
      <c r="Q297" s="4"/>
      <c r="R297" s="4"/>
      <c r="S297" s="4"/>
      <c r="T297" s="4"/>
      <c r="U297" s="4"/>
      <c r="V297" s="4"/>
      <c r="W297" s="4"/>
      <c r="X297" s="4"/>
      <c r="Y297" s="4"/>
      <c r="Z297" s="4"/>
    </row>
    <row r="298" spans="1:26" ht="13.5" customHeight="1">
      <c r="A298" s="3"/>
      <c r="B298" s="1251"/>
      <c r="C298" s="1251"/>
      <c r="D298" s="1251"/>
      <c r="E298" s="1251"/>
      <c r="F298" s="1253"/>
      <c r="G298" s="1716"/>
      <c r="H298" s="1716"/>
      <c r="I298" s="4"/>
      <c r="J298" s="1718"/>
      <c r="K298" s="4"/>
      <c r="L298" s="4"/>
      <c r="M298" s="4"/>
      <c r="N298" s="4"/>
      <c r="O298" s="4"/>
      <c r="P298" s="4"/>
      <c r="Q298" s="4"/>
      <c r="R298" s="4"/>
      <c r="S298" s="4"/>
      <c r="T298" s="4"/>
      <c r="U298" s="4"/>
      <c r="V298" s="4"/>
      <c r="W298" s="4"/>
      <c r="X298" s="4"/>
      <c r="Y298" s="4"/>
      <c r="Z298" s="4"/>
    </row>
    <row r="299" spans="1:26" ht="13.5" customHeight="1">
      <c r="A299" s="3"/>
      <c r="B299" s="1251"/>
      <c r="C299" s="1251"/>
      <c r="D299" s="1251"/>
      <c r="E299" s="1251"/>
      <c r="F299" s="1253"/>
      <c r="G299" s="1716"/>
      <c r="H299" s="1716"/>
      <c r="I299" s="4"/>
      <c r="J299" s="1718"/>
      <c r="K299" s="4"/>
      <c r="L299" s="4"/>
      <c r="M299" s="4"/>
      <c r="N299" s="4"/>
      <c r="O299" s="4"/>
      <c r="P299" s="4"/>
      <c r="Q299" s="4"/>
      <c r="R299" s="4"/>
      <c r="S299" s="4"/>
      <c r="T299" s="4"/>
      <c r="U299" s="4"/>
      <c r="V299" s="4"/>
      <c r="W299" s="4"/>
      <c r="X299" s="4"/>
      <c r="Y299" s="4"/>
      <c r="Z299" s="4"/>
    </row>
    <row r="300" spans="1:26" ht="13.5" customHeight="1">
      <c r="A300" s="3"/>
      <c r="B300" s="1251"/>
      <c r="C300" s="1251"/>
      <c r="D300" s="1251"/>
      <c r="E300" s="1251"/>
      <c r="F300" s="1253"/>
      <c r="G300" s="1716"/>
      <c r="H300" s="1716"/>
      <c r="I300" s="4"/>
      <c r="J300" s="1718"/>
      <c r="K300" s="4"/>
      <c r="L300" s="4"/>
      <c r="M300" s="4"/>
      <c r="N300" s="4"/>
      <c r="O300" s="4"/>
      <c r="P300" s="4"/>
      <c r="Q300" s="4"/>
      <c r="R300" s="4"/>
      <c r="S300" s="4"/>
      <c r="T300" s="4"/>
      <c r="U300" s="4"/>
      <c r="V300" s="4"/>
      <c r="W300" s="4"/>
      <c r="X300" s="4"/>
      <c r="Y300" s="4"/>
      <c r="Z300" s="4"/>
    </row>
    <row r="301" spans="1:26" ht="13.5" customHeight="1">
      <c r="A301" s="3"/>
      <c r="B301" s="1251"/>
      <c r="C301" s="1251"/>
      <c r="D301" s="1251"/>
      <c r="E301" s="1251"/>
      <c r="F301" s="1253"/>
      <c r="G301" s="1716"/>
      <c r="H301" s="1716"/>
      <c r="I301" s="4"/>
      <c r="J301" s="1718"/>
      <c r="K301" s="4"/>
      <c r="L301" s="4"/>
      <c r="M301" s="4"/>
      <c r="N301" s="4"/>
      <c r="O301" s="4"/>
      <c r="P301" s="4"/>
      <c r="Q301" s="4"/>
      <c r="R301" s="4"/>
      <c r="S301" s="4"/>
      <c r="T301" s="4"/>
      <c r="U301" s="4"/>
      <c r="V301" s="4"/>
      <c r="W301" s="4"/>
      <c r="X301" s="4"/>
      <c r="Y301" s="4"/>
      <c r="Z301" s="4"/>
    </row>
    <row r="302" spans="1:26" ht="13.5" customHeight="1">
      <c r="A302" s="3"/>
      <c r="B302" s="1251"/>
      <c r="C302" s="1251"/>
      <c r="D302" s="1251"/>
      <c r="E302" s="1251"/>
      <c r="F302" s="1253"/>
      <c r="G302" s="1716"/>
      <c r="H302" s="1716"/>
      <c r="I302" s="4"/>
      <c r="J302" s="1718"/>
      <c r="K302" s="4"/>
      <c r="L302" s="4"/>
      <c r="M302" s="4"/>
      <c r="N302" s="4"/>
      <c r="O302" s="4"/>
      <c r="P302" s="4"/>
      <c r="Q302" s="4"/>
      <c r="R302" s="4"/>
      <c r="S302" s="4"/>
      <c r="T302" s="4"/>
      <c r="U302" s="4"/>
      <c r="V302" s="4"/>
      <c r="W302" s="4"/>
      <c r="X302" s="4"/>
      <c r="Y302" s="4"/>
      <c r="Z302" s="4"/>
    </row>
    <row r="303" spans="1:26" ht="13.5" customHeight="1">
      <c r="A303" s="3"/>
      <c r="B303" s="1251"/>
      <c r="C303" s="1251"/>
      <c r="D303" s="1251"/>
      <c r="E303" s="1251"/>
      <c r="F303" s="1253"/>
      <c r="G303" s="1716"/>
      <c r="H303" s="1716"/>
      <c r="I303" s="4"/>
      <c r="J303" s="1718"/>
      <c r="K303" s="4"/>
      <c r="L303" s="4"/>
      <c r="M303" s="4"/>
      <c r="N303" s="4"/>
      <c r="O303" s="4"/>
      <c r="P303" s="4"/>
      <c r="Q303" s="4"/>
      <c r="R303" s="4"/>
      <c r="S303" s="4"/>
      <c r="T303" s="4"/>
      <c r="U303" s="4"/>
      <c r="V303" s="4"/>
      <c r="W303" s="4"/>
      <c r="X303" s="4"/>
      <c r="Y303" s="4"/>
      <c r="Z303" s="4"/>
    </row>
    <row r="304" spans="1:26" ht="13.5" customHeight="1">
      <c r="A304" s="3"/>
      <c r="B304" s="1251"/>
      <c r="C304" s="1251"/>
      <c r="D304" s="1251"/>
      <c r="E304" s="1251"/>
      <c r="F304" s="1253"/>
      <c r="G304" s="1716"/>
      <c r="H304" s="1716"/>
      <c r="I304" s="4"/>
      <c r="J304" s="1718"/>
      <c r="K304" s="4"/>
      <c r="L304" s="4"/>
      <c r="M304" s="4"/>
      <c r="N304" s="4"/>
      <c r="O304" s="4"/>
      <c r="P304" s="4"/>
      <c r="Q304" s="4"/>
      <c r="R304" s="4"/>
      <c r="S304" s="4"/>
      <c r="T304" s="4"/>
      <c r="U304" s="4"/>
      <c r="V304" s="4"/>
      <c r="W304" s="4"/>
      <c r="X304" s="4"/>
      <c r="Y304" s="4"/>
      <c r="Z304" s="4"/>
    </row>
    <row r="305" spans="1:26" ht="13.5" customHeight="1">
      <c r="A305" s="3"/>
      <c r="B305" s="1251"/>
      <c r="C305" s="1251"/>
      <c r="D305" s="1251"/>
      <c r="E305" s="1251"/>
      <c r="F305" s="1253"/>
      <c r="G305" s="1716"/>
      <c r="H305" s="1716"/>
      <c r="I305" s="4"/>
      <c r="J305" s="1718"/>
      <c r="K305" s="4"/>
      <c r="L305" s="4"/>
      <c r="M305" s="4"/>
      <c r="N305" s="4"/>
      <c r="O305" s="4"/>
      <c r="P305" s="4"/>
      <c r="Q305" s="4"/>
      <c r="R305" s="4"/>
      <c r="S305" s="4"/>
      <c r="T305" s="4"/>
      <c r="U305" s="4"/>
      <c r="V305" s="4"/>
      <c r="W305" s="4"/>
      <c r="X305" s="4"/>
      <c r="Y305" s="4"/>
      <c r="Z305" s="4"/>
    </row>
    <row r="306" spans="1:26" ht="13.5" customHeight="1">
      <c r="A306" s="3"/>
      <c r="B306" s="1251"/>
      <c r="C306" s="1251"/>
      <c r="D306" s="1251"/>
      <c r="E306" s="1251"/>
      <c r="F306" s="1253"/>
      <c r="G306" s="1716"/>
      <c r="H306" s="1716"/>
      <c r="I306" s="4"/>
      <c r="J306" s="1718"/>
      <c r="K306" s="4"/>
      <c r="L306" s="4"/>
      <c r="M306" s="4"/>
      <c r="N306" s="4"/>
      <c r="O306" s="4"/>
      <c r="P306" s="4"/>
      <c r="Q306" s="4"/>
      <c r="R306" s="4"/>
      <c r="S306" s="4"/>
      <c r="T306" s="4"/>
      <c r="U306" s="4"/>
      <c r="V306" s="4"/>
      <c r="W306" s="4"/>
      <c r="X306" s="4"/>
      <c r="Y306" s="4"/>
      <c r="Z306" s="4"/>
    </row>
    <row r="307" spans="1:26" ht="15.75" customHeight="1">
      <c r="F307" s="37"/>
      <c r="G307" s="1782"/>
      <c r="H307" s="1782"/>
    </row>
    <row r="308" spans="1:26" ht="15.75" customHeight="1">
      <c r="F308" s="37"/>
      <c r="G308" s="1782"/>
      <c r="H308" s="1782"/>
    </row>
    <row r="309" spans="1:26" ht="15.75" customHeight="1">
      <c r="F309" s="37"/>
      <c r="G309" s="1782"/>
      <c r="H309" s="1782"/>
    </row>
    <row r="310" spans="1:26" ht="15.75" customHeight="1">
      <c r="F310" s="37"/>
      <c r="G310" s="1782"/>
      <c r="H310" s="1782"/>
    </row>
    <row r="311" spans="1:26" ht="15.75" customHeight="1">
      <c r="F311" s="37"/>
      <c r="G311" s="1782"/>
      <c r="H311" s="1782"/>
    </row>
    <row r="312" spans="1:26" ht="15.75" customHeight="1">
      <c r="F312" s="37"/>
      <c r="G312" s="1782"/>
      <c r="H312" s="1782"/>
    </row>
    <row r="313" spans="1:26" ht="15.75" customHeight="1">
      <c r="F313" s="37"/>
      <c r="G313" s="1782"/>
      <c r="H313" s="1782"/>
    </row>
    <row r="314" spans="1:26" ht="15.75" customHeight="1">
      <c r="F314" s="37"/>
      <c r="G314" s="1782"/>
      <c r="H314" s="1782"/>
    </row>
    <row r="315" spans="1:26" ht="15.75" customHeight="1">
      <c r="F315" s="37"/>
      <c r="G315" s="1782"/>
      <c r="H315" s="1782"/>
    </row>
    <row r="316" spans="1:26" ht="15.75" customHeight="1">
      <c r="F316" s="37"/>
      <c r="G316" s="1782"/>
      <c r="H316" s="1782"/>
    </row>
    <row r="317" spans="1:26" ht="15.75" customHeight="1">
      <c r="F317" s="37"/>
      <c r="G317" s="1782"/>
      <c r="H317" s="1782"/>
    </row>
    <row r="318" spans="1:26" ht="15.75" customHeight="1">
      <c r="F318" s="37"/>
      <c r="G318" s="1782"/>
      <c r="H318" s="1782"/>
    </row>
    <row r="319" spans="1:26" ht="15.75" customHeight="1">
      <c r="F319" s="37"/>
      <c r="G319" s="1782"/>
      <c r="H319" s="1782"/>
    </row>
    <row r="320" spans="1:26" ht="15.75" customHeight="1">
      <c r="F320" s="37"/>
      <c r="G320" s="1782"/>
      <c r="H320" s="1782"/>
    </row>
    <row r="321" spans="6:8" ht="15.75" customHeight="1">
      <c r="F321" s="37"/>
      <c r="G321" s="1782"/>
      <c r="H321" s="1782"/>
    </row>
    <row r="322" spans="6:8" ht="15.75" customHeight="1">
      <c r="F322" s="37"/>
      <c r="G322" s="1782"/>
      <c r="H322" s="1782"/>
    </row>
    <row r="323" spans="6:8" ht="15.75" customHeight="1">
      <c r="F323" s="37"/>
      <c r="G323" s="1782"/>
      <c r="H323" s="1782"/>
    </row>
    <row r="324" spans="6:8" ht="15.75" customHeight="1">
      <c r="F324" s="37"/>
      <c r="G324" s="1782"/>
      <c r="H324" s="1782"/>
    </row>
    <row r="325" spans="6:8" ht="15.75" customHeight="1">
      <c r="F325" s="37"/>
      <c r="G325" s="1782"/>
      <c r="H325" s="1782"/>
    </row>
    <row r="326" spans="6:8" ht="15.75" customHeight="1">
      <c r="F326" s="37"/>
      <c r="G326" s="1782"/>
      <c r="H326" s="1782"/>
    </row>
    <row r="327" spans="6:8" ht="15.75" customHeight="1">
      <c r="F327" s="37"/>
      <c r="G327" s="1782"/>
      <c r="H327" s="1782"/>
    </row>
    <row r="328" spans="6:8" ht="15.75" customHeight="1">
      <c r="F328" s="37"/>
      <c r="G328" s="1782"/>
      <c r="H328" s="1782"/>
    </row>
    <row r="329" spans="6:8" ht="15.75" customHeight="1">
      <c r="F329" s="37"/>
      <c r="G329" s="1782"/>
      <c r="H329" s="1782"/>
    </row>
    <row r="330" spans="6:8" ht="15.75" customHeight="1">
      <c r="F330" s="37"/>
      <c r="G330" s="1782"/>
      <c r="H330" s="1782"/>
    </row>
    <row r="331" spans="6:8" ht="15.75" customHeight="1">
      <c r="F331" s="37"/>
      <c r="G331" s="1782"/>
      <c r="H331" s="1782"/>
    </row>
    <row r="332" spans="6:8" ht="15.75" customHeight="1">
      <c r="F332" s="37"/>
      <c r="G332" s="1782"/>
      <c r="H332" s="1782"/>
    </row>
    <row r="333" spans="6:8" ht="15.75" customHeight="1">
      <c r="F333" s="37"/>
      <c r="G333" s="1782"/>
      <c r="H333" s="1782"/>
    </row>
    <row r="334" spans="6:8" ht="15.75" customHeight="1">
      <c r="F334" s="37"/>
      <c r="G334" s="1782"/>
      <c r="H334" s="1782"/>
    </row>
    <row r="335" spans="6:8" ht="15.75" customHeight="1">
      <c r="F335" s="37"/>
      <c r="G335" s="1782"/>
      <c r="H335" s="1782"/>
    </row>
    <row r="336" spans="6:8" ht="15.75" customHeight="1">
      <c r="F336" s="37"/>
      <c r="G336" s="1782"/>
      <c r="H336" s="1782"/>
    </row>
    <row r="337" spans="6:8" ht="15.75" customHeight="1">
      <c r="F337" s="37"/>
      <c r="G337" s="1782"/>
      <c r="H337" s="1782"/>
    </row>
    <row r="338" spans="6:8" ht="15.75" customHeight="1">
      <c r="F338" s="37"/>
      <c r="G338" s="1782"/>
      <c r="H338" s="1782"/>
    </row>
    <row r="339" spans="6:8" ht="15.75" customHeight="1">
      <c r="F339" s="37"/>
      <c r="G339" s="1782"/>
      <c r="H339" s="1782"/>
    </row>
    <row r="340" spans="6:8" ht="15.75" customHeight="1">
      <c r="F340" s="37"/>
      <c r="G340" s="1782"/>
      <c r="H340" s="1782"/>
    </row>
    <row r="341" spans="6:8" ht="15.75" customHeight="1">
      <c r="F341" s="37"/>
      <c r="G341" s="1782"/>
      <c r="H341" s="1782"/>
    </row>
    <row r="342" spans="6:8" ht="15.75" customHeight="1">
      <c r="F342" s="37"/>
      <c r="G342" s="1782"/>
      <c r="H342" s="1782"/>
    </row>
    <row r="343" spans="6:8" ht="15.75" customHeight="1">
      <c r="F343" s="37"/>
      <c r="G343" s="1782"/>
      <c r="H343" s="1782"/>
    </row>
    <row r="344" spans="6:8" ht="15.75" customHeight="1">
      <c r="F344" s="37"/>
      <c r="G344" s="1782"/>
      <c r="H344" s="1782"/>
    </row>
    <row r="345" spans="6:8" ht="15.75" customHeight="1">
      <c r="F345" s="37"/>
      <c r="G345" s="1782"/>
      <c r="H345" s="1782"/>
    </row>
    <row r="346" spans="6:8" ht="15.75" customHeight="1">
      <c r="F346" s="37"/>
      <c r="G346" s="1782"/>
      <c r="H346" s="1782"/>
    </row>
    <row r="347" spans="6:8" ht="15.75" customHeight="1">
      <c r="F347" s="37"/>
      <c r="G347" s="1782"/>
      <c r="H347" s="1782"/>
    </row>
    <row r="348" spans="6:8" ht="15.75" customHeight="1">
      <c r="F348" s="37"/>
      <c r="G348" s="1782"/>
      <c r="H348" s="1782"/>
    </row>
    <row r="349" spans="6:8" ht="15.75" customHeight="1">
      <c r="F349" s="37"/>
      <c r="G349" s="1782"/>
      <c r="H349" s="1782"/>
    </row>
    <row r="350" spans="6:8" ht="15.75" customHeight="1">
      <c r="F350" s="37"/>
      <c r="G350" s="1782"/>
      <c r="H350" s="1782"/>
    </row>
    <row r="351" spans="6:8" ht="15.75" customHeight="1">
      <c r="F351" s="37"/>
      <c r="G351" s="1782"/>
      <c r="H351" s="1782"/>
    </row>
    <row r="352" spans="6:8" ht="15.75" customHeight="1">
      <c r="F352" s="37"/>
      <c r="G352" s="1782"/>
      <c r="H352" s="1782"/>
    </row>
    <row r="353" spans="6:8" ht="15.75" customHeight="1">
      <c r="F353" s="37"/>
      <c r="G353" s="1782"/>
      <c r="H353" s="1782"/>
    </row>
    <row r="354" spans="6:8" ht="15.75" customHeight="1">
      <c r="F354" s="37"/>
      <c r="G354" s="1782"/>
      <c r="H354" s="1782"/>
    </row>
    <row r="355" spans="6:8" ht="15.75" customHeight="1">
      <c r="F355" s="37"/>
      <c r="G355" s="1782"/>
      <c r="H355" s="1782"/>
    </row>
    <row r="356" spans="6:8" ht="15.75" customHeight="1">
      <c r="F356" s="37"/>
      <c r="G356" s="1782"/>
      <c r="H356" s="1782"/>
    </row>
    <row r="357" spans="6:8" ht="15.75" customHeight="1">
      <c r="F357" s="37"/>
      <c r="G357" s="1782"/>
      <c r="H357" s="1782"/>
    </row>
    <row r="358" spans="6:8" ht="15.75" customHeight="1">
      <c r="F358" s="37"/>
      <c r="G358" s="1782"/>
      <c r="H358" s="1782"/>
    </row>
    <row r="359" spans="6:8" ht="15.75" customHeight="1">
      <c r="F359" s="37"/>
      <c r="G359" s="1782"/>
      <c r="H359" s="1782"/>
    </row>
    <row r="360" spans="6:8" ht="15.75" customHeight="1">
      <c r="F360" s="37"/>
      <c r="G360" s="1782"/>
      <c r="H360" s="1782"/>
    </row>
    <row r="361" spans="6:8" ht="15.75" customHeight="1">
      <c r="F361" s="37"/>
      <c r="G361" s="1782"/>
      <c r="H361" s="1782"/>
    </row>
    <row r="362" spans="6:8" ht="15.75" customHeight="1">
      <c r="F362" s="37"/>
      <c r="G362" s="1782"/>
      <c r="H362" s="1782"/>
    </row>
    <row r="363" spans="6:8" ht="15.75" customHeight="1">
      <c r="F363" s="37"/>
      <c r="G363" s="1782"/>
      <c r="H363" s="1782"/>
    </row>
    <row r="364" spans="6:8" ht="15.75" customHeight="1">
      <c r="F364" s="37"/>
      <c r="G364" s="1782"/>
      <c r="H364" s="1782"/>
    </row>
    <row r="365" spans="6:8" ht="15.75" customHeight="1">
      <c r="F365" s="37"/>
      <c r="G365" s="1782"/>
      <c r="H365" s="1782"/>
    </row>
    <row r="366" spans="6:8" ht="15.75" customHeight="1">
      <c r="F366" s="37"/>
      <c r="G366" s="1782"/>
      <c r="H366" s="1782"/>
    </row>
    <row r="367" spans="6:8" ht="15.75" customHeight="1">
      <c r="F367" s="37"/>
      <c r="G367" s="1782"/>
      <c r="H367" s="1782"/>
    </row>
    <row r="368" spans="6:8" ht="15.75" customHeight="1">
      <c r="F368" s="37"/>
      <c r="G368" s="1782"/>
      <c r="H368" s="1782"/>
    </row>
    <row r="369" spans="6:8" ht="15.75" customHeight="1">
      <c r="F369" s="37"/>
      <c r="G369" s="1782"/>
      <c r="H369" s="1782"/>
    </row>
    <row r="370" spans="6:8" ht="15.75" customHeight="1">
      <c r="F370" s="37"/>
      <c r="G370" s="1782"/>
      <c r="H370" s="1782"/>
    </row>
    <row r="371" spans="6:8" ht="15.75" customHeight="1">
      <c r="F371" s="37"/>
      <c r="G371" s="1782"/>
      <c r="H371" s="1782"/>
    </row>
    <row r="372" spans="6:8" ht="15.75" customHeight="1">
      <c r="F372" s="37"/>
      <c r="G372" s="1782"/>
      <c r="H372" s="1782"/>
    </row>
    <row r="373" spans="6:8" ht="15.75" customHeight="1">
      <c r="F373" s="37"/>
      <c r="G373" s="1782"/>
      <c r="H373" s="1782"/>
    </row>
    <row r="374" spans="6:8" ht="15.75" customHeight="1">
      <c r="F374" s="37"/>
      <c r="G374" s="1782"/>
      <c r="H374" s="1782"/>
    </row>
    <row r="375" spans="6:8" ht="15.75" customHeight="1">
      <c r="F375" s="37"/>
      <c r="G375" s="1782"/>
      <c r="H375" s="1782"/>
    </row>
    <row r="376" spans="6:8" ht="15.75" customHeight="1">
      <c r="F376" s="37"/>
      <c r="G376" s="1782"/>
      <c r="H376" s="1782"/>
    </row>
    <row r="377" spans="6:8" ht="15.75" customHeight="1">
      <c r="F377" s="37"/>
      <c r="G377" s="1782"/>
      <c r="H377" s="1782"/>
    </row>
    <row r="378" spans="6:8" ht="15.75" customHeight="1">
      <c r="F378" s="37"/>
      <c r="G378" s="1782"/>
      <c r="H378" s="1782"/>
    </row>
    <row r="379" spans="6:8" ht="15.75" customHeight="1">
      <c r="F379" s="37"/>
      <c r="G379" s="1782"/>
      <c r="H379" s="1782"/>
    </row>
    <row r="380" spans="6:8" ht="15.75" customHeight="1">
      <c r="F380" s="37"/>
      <c r="G380" s="1782"/>
      <c r="H380" s="1782"/>
    </row>
    <row r="381" spans="6:8" ht="15.75" customHeight="1">
      <c r="F381" s="37"/>
      <c r="G381" s="1782"/>
      <c r="H381" s="1782"/>
    </row>
    <row r="382" spans="6:8" ht="15.75" customHeight="1">
      <c r="F382" s="37"/>
      <c r="G382" s="1782"/>
      <c r="H382" s="1782"/>
    </row>
    <row r="383" spans="6:8" ht="15.75" customHeight="1">
      <c r="F383" s="37"/>
      <c r="G383" s="1782"/>
      <c r="H383" s="1782"/>
    </row>
    <row r="384" spans="6:8" ht="15.75" customHeight="1">
      <c r="F384" s="37"/>
      <c r="G384" s="1782"/>
      <c r="H384" s="1782"/>
    </row>
    <row r="385" spans="6:8" ht="15.75" customHeight="1">
      <c r="F385" s="37"/>
      <c r="G385" s="1782"/>
      <c r="H385" s="1782"/>
    </row>
    <row r="386" spans="6:8" ht="15.75" customHeight="1">
      <c r="F386" s="37"/>
      <c r="G386" s="1782"/>
      <c r="H386" s="1782"/>
    </row>
    <row r="387" spans="6:8" ht="15.75" customHeight="1">
      <c r="F387" s="37"/>
      <c r="G387" s="1782"/>
      <c r="H387" s="1782"/>
    </row>
    <row r="388" spans="6:8" ht="15.75" customHeight="1">
      <c r="F388" s="37"/>
      <c r="G388" s="1782"/>
      <c r="H388" s="1782"/>
    </row>
    <row r="389" spans="6:8" ht="15.75" customHeight="1">
      <c r="F389" s="37"/>
      <c r="G389" s="1782"/>
      <c r="H389" s="1782"/>
    </row>
    <row r="390" spans="6:8" ht="15.75" customHeight="1">
      <c r="F390" s="37"/>
      <c r="G390" s="1782"/>
      <c r="H390" s="1782"/>
    </row>
    <row r="391" spans="6:8" ht="15.75" customHeight="1">
      <c r="F391" s="37"/>
      <c r="G391" s="1782"/>
      <c r="H391" s="1782"/>
    </row>
    <row r="392" spans="6:8" ht="15.75" customHeight="1">
      <c r="F392" s="37"/>
      <c r="G392" s="1782"/>
      <c r="H392" s="1782"/>
    </row>
    <row r="393" spans="6:8" ht="15.75" customHeight="1">
      <c r="F393" s="37"/>
      <c r="G393" s="1782"/>
      <c r="H393" s="1782"/>
    </row>
    <row r="394" spans="6:8" ht="15.75" customHeight="1">
      <c r="F394" s="37"/>
      <c r="G394" s="1782"/>
      <c r="H394" s="1782"/>
    </row>
    <row r="395" spans="6:8" ht="15.75" customHeight="1">
      <c r="F395" s="37"/>
      <c r="G395" s="1782"/>
      <c r="H395" s="1782"/>
    </row>
    <row r="396" spans="6:8" ht="15.75" customHeight="1">
      <c r="F396" s="37"/>
      <c r="G396" s="1782"/>
      <c r="H396" s="1782"/>
    </row>
    <row r="397" spans="6:8" ht="15.75" customHeight="1">
      <c r="F397" s="37"/>
      <c r="G397" s="1782"/>
      <c r="H397" s="1782"/>
    </row>
    <row r="398" spans="6:8" ht="15.75" customHeight="1">
      <c r="F398" s="37"/>
      <c r="G398" s="1782"/>
      <c r="H398" s="1782"/>
    </row>
    <row r="399" spans="6:8" ht="15.75" customHeight="1">
      <c r="F399" s="37"/>
      <c r="G399" s="1782"/>
      <c r="H399" s="1782"/>
    </row>
    <row r="400" spans="6:8" ht="15.75" customHeight="1">
      <c r="F400" s="37"/>
      <c r="G400" s="1782"/>
      <c r="H400" s="1782"/>
    </row>
    <row r="401" spans="6:8" ht="15.75" customHeight="1">
      <c r="F401" s="37"/>
      <c r="G401" s="1782"/>
      <c r="H401" s="1782"/>
    </row>
    <row r="402" spans="6:8" ht="15.75" customHeight="1">
      <c r="F402" s="37"/>
      <c r="G402" s="1782"/>
      <c r="H402" s="1782"/>
    </row>
    <row r="403" spans="6:8" ht="15.75" customHeight="1">
      <c r="F403" s="37"/>
      <c r="G403" s="1782"/>
      <c r="H403" s="1782"/>
    </row>
    <row r="404" spans="6:8" ht="15.75" customHeight="1">
      <c r="F404" s="37"/>
      <c r="G404" s="1782"/>
      <c r="H404" s="1782"/>
    </row>
    <row r="405" spans="6:8" ht="15.75" customHeight="1">
      <c r="F405" s="37"/>
      <c r="G405" s="1782"/>
      <c r="H405" s="1782"/>
    </row>
    <row r="406" spans="6:8" ht="15.75" customHeight="1">
      <c r="F406" s="37"/>
      <c r="G406" s="1782"/>
      <c r="H406" s="1782"/>
    </row>
    <row r="407" spans="6:8" ht="15.75" customHeight="1">
      <c r="F407" s="37"/>
      <c r="G407" s="1782"/>
      <c r="H407" s="1782"/>
    </row>
    <row r="408" spans="6:8" ht="15.75" customHeight="1">
      <c r="F408" s="37"/>
      <c r="G408" s="1782"/>
      <c r="H408" s="1782"/>
    </row>
    <row r="409" spans="6:8" ht="15.75" customHeight="1">
      <c r="F409" s="37"/>
      <c r="G409" s="1782"/>
      <c r="H409" s="1782"/>
    </row>
    <row r="410" spans="6:8" ht="15.75" customHeight="1">
      <c r="F410" s="37"/>
      <c r="G410" s="1782"/>
      <c r="H410" s="1782"/>
    </row>
    <row r="411" spans="6:8" ht="15.75" customHeight="1">
      <c r="F411" s="37"/>
      <c r="G411" s="1782"/>
      <c r="H411" s="1782"/>
    </row>
    <row r="412" spans="6:8" ht="15.75" customHeight="1">
      <c r="F412" s="37"/>
      <c r="G412" s="1782"/>
      <c r="H412" s="1782"/>
    </row>
    <row r="413" spans="6:8" ht="15.75" customHeight="1">
      <c r="F413" s="37"/>
      <c r="G413" s="1782"/>
      <c r="H413" s="1782"/>
    </row>
    <row r="414" spans="6:8" ht="15.75" customHeight="1">
      <c r="F414" s="37"/>
      <c r="G414" s="1782"/>
      <c r="H414" s="1782"/>
    </row>
    <row r="415" spans="6:8" ht="15.75" customHeight="1">
      <c r="F415" s="37"/>
      <c r="G415" s="1782"/>
      <c r="H415" s="1782"/>
    </row>
    <row r="416" spans="6:8" ht="15.75" customHeight="1">
      <c r="F416" s="37"/>
      <c r="G416" s="1782"/>
      <c r="H416" s="1782"/>
    </row>
    <row r="417" spans="6:8" ht="15.75" customHeight="1">
      <c r="F417" s="37"/>
      <c r="G417" s="1782"/>
      <c r="H417" s="1782"/>
    </row>
    <row r="418" spans="6:8" ht="15.75" customHeight="1">
      <c r="F418" s="37"/>
      <c r="G418" s="1782"/>
      <c r="H418" s="1782"/>
    </row>
    <row r="419" spans="6:8" ht="15.75" customHeight="1">
      <c r="F419" s="37"/>
      <c r="G419" s="1782"/>
      <c r="H419" s="1782"/>
    </row>
    <row r="420" spans="6:8" ht="15.75" customHeight="1">
      <c r="F420" s="37"/>
      <c r="G420" s="1782"/>
      <c r="H420" s="1782"/>
    </row>
    <row r="421" spans="6:8" ht="15.75" customHeight="1">
      <c r="F421" s="37"/>
      <c r="G421" s="1782"/>
      <c r="H421" s="1782"/>
    </row>
    <row r="422" spans="6:8" ht="15.75" customHeight="1">
      <c r="F422" s="37"/>
      <c r="G422" s="1782"/>
      <c r="H422" s="1782"/>
    </row>
    <row r="423" spans="6:8" ht="15.75" customHeight="1">
      <c r="F423" s="37"/>
      <c r="G423" s="1782"/>
      <c r="H423" s="1782"/>
    </row>
    <row r="424" spans="6:8" ht="15.75" customHeight="1">
      <c r="F424" s="37"/>
      <c r="G424" s="1782"/>
      <c r="H424" s="1782"/>
    </row>
    <row r="425" spans="6:8" ht="15.75" customHeight="1">
      <c r="F425" s="37"/>
      <c r="G425" s="1782"/>
      <c r="H425" s="1782"/>
    </row>
    <row r="426" spans="6:8" ht="15.75" customHeight="1">
      <c r="F426" s="37"/>
      <c r="G426" s="1782"/>
      <c r="H426" s="1782"/>
    </row>
    <row r="427" spans="6:8" ht="15.75" customHeight="1">
      <c r="F427" s="37"/>
      <c r="G427" s="1782"/>
      <c r="H427" s="1782"/>
    </row>
    <row r="428" spans="6:8" ht="15.75" customHeight="1">
      <c r="F428" s="37"/>
      <c r="G428" s="1782"/>
      <c r="H428" s="1782"/>
    </row>
    <row r="429" spans="6:8" ht="15.75" customHeight="1">
      <c r="F429" s="37"/>
      <c r="G429" s="1782"/>
      <c r="H429" s="1782"/>
    </row>
    <row r="430" spans="6:8" ht="15.75" customHeight="1">
      <c r="F430" s="37"/>
      <c r="G430" s="1782"/>
      <c r="H430" s="1782"/>
    </row>
    <row r="431" spans="6:8" ht="15.75" customHeight="1">
      <c r="F431" s="37"/>
      <c r="G431" s="1782"/>
      <c r="H431" s="1782"/>
    </row>
    <row r="432" spans="6:8" ht="15.75" customHeight="1">
      <c r="F432" s="37"/>
      <c r="G432" s="1782"/>
      <c r="H432" s="1782"/>
    </row>
    <row r="433" spans="6:8" ht="15.75" customHeight="1">
      <c r="F433" s="37"/>
      <c r="G433" s="1782"/>
      <c r="H433" s="1782"/>
    </row>
    <row r="434" spans="6:8" ht="15.75" customHeight="1">
      <c r="F434" s="37"/>
      <c r="G434" s="1782"/>
      <c r="H434" s="1782"/>
    </row>
    <row r="435" spans="6:8" ht="15.75" customHeight="1">
      <c r="F435" s="37"/>
      <c r="G435" s="1782"/>
      <c r="H435" s="1782"/>
    </row>
    <row r="436" spans="6:8" ht="15.75" customHeight="1">
      <c r="F436" s="37"/>
      <c r="G436" s="1782"/>
      <c r="H436" s="1782"/>
    </row>
    <row r="437" spans="6:8" ht="15.75" customHeight="1">
      <c r="F437" s="37"/>
      <c r="G437" s="1782"/>
      <c r="H437" s="1782"/>
    </row>
    <row r="438" spans="6:8" ht="15.75" customHeight="1">
      <c r="F438" s="37"/>
      <c r="G438" s="1782"/>
      <c r="H438" s="1782"/>
    </row>
    <row r="439" spans="6:8" ht="15.75" customHeight="1">
      <c r="F439" s="37"/>
      <c r="G439" s="1782"/>
      <c r="H439" s="1782"/>
    </row>
    <row r="440" spans="6:8" ht="15.75" customHeight="1">
      <c r="F440" s="37"/>
      <c r="G440" s="1782"/>
      <c r="H440" s="1782"/>
    </row>
    <row r="441" spans="6:8" ht="15.75" customHeight="1">
      <c r="F441" s="37"/>
      <c r="G441" s="1782"/>
      <c r="H441" s="1782"/>
    </row>
    <row r="442" spans="6:8" ht="15.75" customHeight="1">
      <c r="F442" s="37"/>
      <c r="G442" s="1782"/>
      <c r="H442" s="1782"/>
    </row>
    <row r="443" spans="6:8" ht="15.75" customHeight="1">
      <c r="F443" s="37"/>
      <c r="G443" s="1782"/>
      <c r="H443" s="1782"/>
    </row>
    <row r="444" spans="6:8" ht="15.75" customHeight="1">
      <c r="F444" s="37"/>
      <c r="G444" s="1782"/>
      <c r="H444" s="1782"/>
    </row>
    <row r="445" spans="6:8" ht="15.75" customHeight="1">
      <c r="F445" s="37"/>
      <c r="G445" s="1782"/>
      <c r="H445" s="1782"/>
    </row>
    <row r="446" spans="6:8" ht="15.75" customHeight="1">
      <c r="F446" s="37"/>
      <c r="G446" s="1782"/>
      <c r="H446" s="1782"/>
    </row>
    <row r="447" spans="6:8" ht="15.75" customHeight="1">
      <c r="F447" s="37"/>
      <c r="G447" s="1782"/>
      <c r="H447" s="1782"/>
    </row>
    <row r="448" spans="6:8" ht="15.75" customHeight="1">
      <c r="F448" s="37"/>
      <c r="G448" s="1782"/>
      <c r="H448" s="1782"/>
    </row>
    <row r="449" spans="6:8" ht="15.75" customHeight="1">
      <c r="F449" s="37"/>
      <c r="G449" s="1782"/>
      <c r="H449" s="1782"/>
    </row>
    <row r="450" spans="6:8" ht="15.75" customHeight="1">
      <c r="F450" s="37"/>
      <c r="G450" s="1782"/>
      <c r="H450" s="1782"/>
    </row>
    <row r="451" spans="6:8" ht="15.75" customHeight="1">
      <c r="F451" s="37"/>
      <c r="G451" s="1782"/>
      <c r="H451" s="1782"/>
    </row>
    <row r="452" spans="6:8" ht="15.75" customHeight="1">
      <c r="F452" s="37"/>
      <c r="G452" s="1782"/>
      <c r="H452" s="1782"/>
    </row>
    <row r="453" spans="6:8" ht="15.75" customHeight="1">
      <c r="F453" s="37"/>
      <c r="G453" s="1782"/>
      <c r="H453" s="1782"/>
    </row>
    <row r="454" spans="6:8" ht="15.75" customHeight="1">
      <c r="F454" s="37"/>
      <c r="G454" s="1782"/>
      <c r="H454" s="1782"/>
    </row>
    <row r="455" spans="6:8" ht="15.75" customHeight="1">
      <c r="F455" s="37"/>
      <c r="G455" s="1782"/>
      <c r="H455" s="1782"/>
    </row>
    <row r="456" spans="6:8" ht="15.75" customHeight="1">
      <c r="F456" s="37"/>
      <c r="G456" s="1782"/>
      <c r="H456" s="1782"/>
    </row>
    <row r="457" spans="6:8" ht="15.75" customHeight="1">
      <c r="F457" s="37"/>
      <c r="G457" s="1782"/>
      <c r="H457" s="1782"/>
    </row>
    <row r="458" spans="6:8" ht="15.75" customHeight="1">
      <c r="F458" s="37"/>
      <c r="G458" s="1782"/>
      <c r="H458" s="1782"/>
    </row>
    <row r="459" spans="6:8" ht="15.75" customHeight="1">
      <c r="F459" s="37"/>
      <c r="G459" s="1782"/>
      <c r="H459" s="1782"/>
    </row>
    <row r="460" spans="6:8" ht="15.75" customHeight="1">
      <c r="F460" s="37"/>
      <c r="G460" s="1782"/>
      <c r="H460" s="1782"/>
    </row>
    <row r="461" spans="6:8" ht="15.75" customHeight="1">
      <c r="F461" s="37"/>
      <c r="G461" s="1782"/>
      <c r="H461" s="1782"/>
    </row>
    <row r="462" spans="6:8" ht="15.75" customHeight="1">
      <c r="F462" s="37"/>
      <c r="G462" s="1782"/>
      <c r="H462" s="1782"/>
    </row>
    <row r="463" spans="6:8" ht="15.75" customHeight="1">
      <c r="F463" s="37"/>
      <c r="G463" s="1782"/>
      <c r="H463" s="1782"/>
    </row>
    <row r="464" spans="6:8" ht="15.75" customHeight="1">
      <c r="F464" s="37"/>
      <c r="G464" s="1782"/>
      <c r="H464" s="1782"/>
    </row>
    <row r="465" spans="6:8" ht="15.75" customHeight="1">
      <c r="F465" s="37"/>
      <c r="G465" s="1782"/>
      <c r="H465" s="1782"/>
    </row>
    <row r="466" spans="6:8" ht="15.75" customHeight="1">
      <c r="F466" s="37"/>
      <c r="G466" s="1782"/>
      <c r="H466" s="1782"/>
    </row>
    <row r="467" spans="6:8" ht="15.75" customHeight="1">
      <c r="F467" s="37"/>
      <c r="G467" s="1782"/>
      <c r="H467" s="1782"/>
    </row>
    <row r="468" spans="6:8" ht="15.75" customHeight="1">
      <c r="F468" s="37"/>
      <c r="G468" s="1782"/>
      <c r="H468" s="1782"/>
    </row>
    <row r="469" spans="6:8" ht="15.75" customHeight="1">
      <c r="F469" s="37"/>
      <c r="G469" s="1782"/>
      <c r="H469" s="1782"/>
    </row>
    <row r="470" spans="6:8" ht="15.75" customHeight="1">
      <c r="F470" s="37"/>
      <c r="G470" s="1782"/>
      <c r="H470" s="1782"/>
    </row>
    <row r="471" spans="6:8" ht="15.75" customHeight="1">
      <c r="F471" s="37"/>
      <c r="G471" s="1782"/>
      <c r="H471" s="1782"/>
    </row>
    <row r="472" spans="6:8" ht="15.75" customHeight="1">
      <c r="F472" s="37"/>
      <c r="G472" s="1782"/>
      <c r="H472" s="1782"/>
    </row>
    <row r="473" spans="6:8" ht="15.75" customHeight="1">
      <c r="F473" s="37"/>
      <c r="G473" s="1782"/>
      <c r="H473" s="1782"/>
    </row>
    <row r="474" spans="6:8" ht="15.75" customHeight="1">
      <c r="F474" s="37"/>
      <c r="G474" s="1782"/>
      <c r="H474" s="1782"/>
    </row>
    <row r="475" spans="6:8" ht="15.75" customHeight="1">
      <c r="F475" s="37"/>
      <c r="G475" s="1782"/>
      <c r="H475" s="1782"/>
    </row>
    <row r="476" spans="6:8" ht="15.75" customHeight="1">
      <c r="F476" s="37"/>
      <c r="G476" s="1782"/>
      <c r="H476" s="1782"/>
    </row>
    <row r="477" spans="6:8" ht="15.75" customHeight="1">
      <c r="F477" s="37"/>
      <c r="G477" s="1782"/>
      <c r="H477" s="1782"/>
    </row>
    <row r="478" spans="6:8" ht="15.75" customHeight="1">
      <c r="F478" s="37"/>
      <c r="G478" s="1782"/>
      <c r="H478" s="1782"/>
    </row>
    <row r="479" spans="6:8" ht="15.75" customHeight="1">
      <c r="F479" s="37"/>
      <c r="G479" s="1782"/>
      <c r="H479" s="1782"/>
    </row>
    <row r="480" spans="6:8" ht="15.75" customHeight="1">
      <c r="F480" s="37"/>
      <c r="G480" s="1782"/>
      <c r="H480" s="1782"/>
    </row>
    <row r="481" spans="6:8" ht="15.75" customHeight="1">
      <c r="F481" s="37"/>
      <c r="G481" s="1782"/>
      <c r="H481" s="1782"/>
    </row>
    <row r="482" spans="6:8" ht="15.75" customHeight="1">
      <c r="F482" s="37"/>
      <c r="G482" s="1782"/>
      <c r="H482" s="1782"/>
    </row>
    <row r="483" spans="6:8" ht="15.75" customHeight="1">
      <c r="F483" s="37"/>
      <c r="G483" s="1782"/>
      <c r="H483" s="1782"/>
    </row>
    <row r="484" spans="6:8" ht="15.75" customHeight="1">
      <c r="F484" s="37"/>
      <c r="G484" s="1782"/>
      <c r="H484" s="1782"/>
    </row>
    <row r="485" spans="6:8" ht="15.75" customHeight="1">
      <c r="F485" s="37"/>
      <c r="G485" s="1782"/>
      <c r="H485" s="1782"/>
    </row>
    <row r="486" spans="6:8" ht="15.75" customHeight="1">
      <c r="F486" s="37"/>
      <c r="G486" s="1782"/>
      <c r="H486" s="1782"/>
    </row>
    <row r="487" spans="6:8" ht="15.75" customHeight="1">
      <c r="F487" s="37"/>
      <c r="G487" s="1782"/>
      <c r="H487" s="1782"/>
    </row>
    <row r="488" spans="6:8" ht="15.75" customHeight="1">
      <c r="F488" s="37"/>
      <c r="G488" s="1782"/>
      <c r="H488" s="1782"/>
    </row>
    <row r="489" spans="6:8" ht="15.75" customHeight="1">
      <c r="F489" s="37"/>
      <c r="G489" s="1782"/>
      <c r="H489" s="1782"/>
    </row>
    <row r="490" spans="6:8" ht="15.75" customHeight="1">
      <c r="F490" s="37"/>
      <c r="G490" s="1782"/>
      <c r="H490" s="1782"/>
    </row>
    <row r="491" spans="6:8" ht="15.75" customHeight="1">
      <c r="F491" s="37"/>
      <c r="G491" s="1782"/>
      <c r="H491" s="1782"/>
    </row>
    <row r="492" spans="6:8" ht="15.75" customHeight="1">
      <c r="F492" s="37"/>
      <c r="G492" s="1782"/>
      <c r="H492" s="1782"/>
    </row>
    <row r="493" spans="6:8" ht="15.75" customHeight="1">
      <c r="F493" s="37"/>
      <c r="G493" s="1782"/>
      <c r="H493" s="1782"/>
    </row>
    <row r="494" spans="6:8" ht="15.75" customHeight="1">
      <c r="F494" s="37"/>
      <c r="G494" s="1782"/>
      <c r="H494" s="1782"/>
    </row>
    <row r="495" spans="6:8" ht="15.75" customHeight="1">
      <c r="F495" s="37"/>
      <c r="G495" s="1782"/>
      <c r="H495" s="1782"/>
    </row>
    <row r="496" spans="6:8" ht="15.75" customHeight="1">
      <c r="F496" s="37"/>
      <c r="G496" s="1782"/>
      <c r="H496" s="1782"/>
    </row>
    <row r="497" spans="6:8" ht="15.75" customHeight="1">
      <c r="F497" s="37"/>
      <c r="G497" s="1782"/>
      <c r="H497" s="1782"/>
    </row>
    <row r="498" spans="6:8" ht="15.75" customHeight="1">
      <c r="F498" s="37"/>
      <c r="G498" s="1782"/>
      <c r="H498" s="1782"/>
    </row>
    <row r="499" spans="6:8" ht="15.75" customHeight="1">
      <c r="F499" s="37"/>
      <c r="G499" s="1782"/>
      <c r="H499" s="1782"/>
    </row>
    <row r="500" spans="6:8" ht="15.75" customHeight="1">
      <c r="F500" s="37"/>
      <c r="G500" s="1782"/>
      <c r="H500" s="1782"/>
    </row>
    <row r="501" spans="6:8" ht="15.75" customHeight="1">
      <c r="F501" s="37"/>
      <c r="G501" s="1782"/>
      <c r="H501" s="1782"/>
    </row>
    <row r="502" spans="6:8" ht="15.75" customHeight="1">
      <c r="F502" s="37"/>
      <c r="G502" s="1782"/>
      <c r="H502" s="1782"/>
    </row>
    <row r="503" spans="6:8" ht="15.75" customHeight="1">
      <c r="F503" s="37"/>
      <c r="G503" s="1782"/>
      <c r="H503" s="1782"/>
    </row>
    <row r="504" spans="6:8" ht="15.75" customHeight="1">
      <c r="F504" s="37"/>
      <c r="G504" s="1782"/>
      <c r="H504" s="1782"/>
    </row>
    <row r="505" spans="6:8" ht="15.75" customHeight="1">
      <c r="F505" s="37"/>
      <c r="G505" s="1782"/>
      <c r="H505" s="1782"/>
    </row>
    <row r="506" spans="6:8" ht="15.75" customHeight="1">
      <c r="F506" s="37"/>
      <c r="G506" s="1782"/>
      <c r="H506" s="1782"/>
    </row>
    <row r="507" spans="6:8" ht="15.75" customHeight="1">
      <c r="F507" s="37"/>
      <c r="G507" s="1782"/>
      <c r="H507" s="1782"/>
    </row>
    <row r="508" spans="6:8" ht="15.75" customHeight="1">
      <c r="F508" s="37"/>
      <c r="G508" s="1782"/>
      <c r="H508" s="1782"/>
    </row>
    <row r="509" spans="6:8" ht="15.75" customHeight="1">
      <c r="F509" s="37"/>
      <c r="G509" s="1782"/>
      <c r="H509" s="1782"/>
    </row>
    <row r="510" spans="6:8" ht="15.75" customHeight="1">
      <c r="F510" s="37"/>
      <c r="G510" s="1782"/>
      <c r="H510" s="1782"/>
    </row>
    <row r="511" spans="6:8" ht="15.75" customHeight="1">
      <c r="F511" s="37"/>
      <c r="G511" s="1782"/>
      <c r="H511" s="1782"/>
    </row>
    <row r="512" spans="6:8" ht="15.75" customHeight="1">
      <c r="F512" s="37"/>
      <c r="G512" s="1782"/>
      <c r="H512" s="1782"/>
    </row>
    <row r="513" spans="6:8" ht="15.75" customHeight="1">
      <c r="F513" s="37"/>
      <c r="G513" s="1782"/>
      <c r="H513" s="1782"/>
    </row>
    <row r="514" spans="6:8" ht="15.75" customHeight="1">
      <c r="F514" s="37"/>
      <c r="G514" s="1782"/>
      <c r="H514" s="1782"/>
    </row>
    <row r="515" spans="6:8" ht="15.75" customHeight="1">
      <c r="F515" s="37"/>
      <c r="G515" s="1782"/>
      <c r="H515" s="1782"/>
    </row>
    <row r="516" spans="6:8" ht="15.75" customHeight="1">
      <c r="F516" s="37"/>
      <c r="G516" s="1782"/>
      <c r="H516" s="1782"/>
    </row>
    <row r="517" spans="6:8" ht="15.75" customHeight="1">
      <c r="F517" s="37"/>
      <c r="G517" s="1782"/>
      <c r="H517" s="1782"/>
    </row>
    <row r="518" spans="6:8" ht="15.75" customHeight="1">
      <c r="F518" s="37"/>
      <c r="G518" s="1782"/>
      <c r="H518" s="1782"/>
    </row>
    <row r="519" spans="6:8" ht="15.75" customHeight="1">
      <c r="F519" s="37"/>
      <c r="G519" s="1782"/>
      <c r="H519" s="1782"/>
    </row>
    <row r="520" spans="6:8" ht="15.75" customHeight="1">
      <c r="F520" s="37"/>
      <c r="G520" s="1782"/>
      <c r="H520" s="1782"/>
    </row>
    <row r="521" spans="6:8" ht="15.75" customHeight="1">
      <c r="F521" s="37"/>
      <c r="G521" s="1782"/>
      <c r="H521" s="1782"/>
    </row>
    <row r="522" spans="6:8" ht="15.75" customHeight="1">
      <c r="F522" s="37"/>
      <c r="G522" s="1782"/>
      <c r="H522" s="1782"/>
    </row>
    <row r="523" spans="6:8" ht="15.75" customHeight="1">
      <c r="F523" s="37"/>
      <c r="G523" s="1782"/>
      <c r="H523" s="1782"/>
    </row>
    <row r="524" spans="6:8" ht="15.75" customHeight="1">
      <c r="F524" s="37"/>
      <c r="G524" s="1782"/>
      <c r="H524" s="1782"/>
    </row>
    <row r="525" spans="6:8" ht="15.75" customHeight="1">
      <c r="F525" s="37"/>
      <c r="G525" s="1782"/>
      <c r="H525" s="1782"/>
    </row>
    <row r="526" spans="6:8" ht="15.75" customHeight="1">
      <c r="F526" s="37"/>
      <c r="G526" s="1782"/>
      <c r="H526" s="1782"/>
    </row>
    <row r="527" spans="6:8" ht="15.75" customHeight="1">
      <c r="F527" s="37"/>
      <c r="G527" s="1782"/>
      <c r="H527" s="1782"/>
    </row>
    <row r="528" spans="6:8" ht="15.75" customHeight="1">
      <c r="F528" s="37"/>
      <c r="G528" s="1782"/>
      <c r="H528" s="1782"/>
    </row>
    <row r="529" spans="6:8" ht="15.75" customHeight="1">
      <c r="F529" s="37"/>
      <c r="G529" s="1782"/>
      <c r="H529" s="1782"/>
    </row>
    <row r="530" spans="6:8" ht="15.75" customHeight="1">
      <c r="F530" s="37"/>
      <c r="G530" s="1782"/>
      <c r="H530" s="1782"/>
    </row>
    <row r="531" spans="6:8" ht="15.75" customHeight="1">
      <c r="F531" s="37"/>
      <c r="G531" s="1782"/>
      <c r="H531" s="1782"/>
    </row>
    <row r="532" spans="6:8" ht="15.75" customHeight="1">
      <c r="F532" s="37"/>
      <c r="G532" s="1782"/>
      <c r="H532" s="1782"/>
    </row>
    <row r="533" spans="6:8" ht="15.75" customHeight="1">
      <c r="F533" s="37"/>
      <c r="G533" s="1782"/>
      <c r="H533" s="1782"/>
    </row>
    <row r="534" spans="6:8" ht="15.75" customHeight="1">
      <c r="F534" s="37"/>
      <c r="G534" s="1782"/>
      <c r="H534" s="1782"/>
    </row>
    <row r="535" spans="6:8" ht="15.75" customHeight="1">
      <c r="F535" s="37"/>
      <c r="G535" s="1782"/>
      <c r="H535" s="1782"/>
    </row>
    <row r="536" spans="6:8" ht="15.75" customHeight="1">
      <c r="F536" s="37"/>
      <c r="G536" s="1782"/>
      <c r="H536" s="1782"/>
    </row>
    <row r="537" spans="6:8" ht="15.75" customHeight="1">
      <c r="F537" s="37"/>
      <c r="G537" s="1782"/>
      <c r="H537" s="1782"/>
    </row>
    <row r="538" spans="6:8" ht="15.75" customHeight="1">
      <c r="F538" s="37"/>
      <c r="G538" s="1782"/>
      <c r="H538" s="1782"/>
    </row>
    <row r="539" spans="6:8" ht="15.75" customHeight="1">
      <c r="F539" s="37"/>
      <c r="G539" s="1782"/>
      <c r="H539" s="1782"/>
    </row>
    <row r="540" spans="6:8" ht="15.75" customHeight="1">
      <c r="F540" s="37"/>
      <c r="G540" s="1782"/>
      <c r="H540" s="1782"/>
    </row>
    <row r="541" spans="6:8" ht="15.75" customHeight="1">
      <c r="F541" s="37"/>
      <c r="G541" s="1782"/>
      <c r="H541" s="1782"/>
    </row>
    <row r="542" spans="6:8" ht="15.75" customHeight="1">
      <c r="F542" s="37"/>
      <c r="G542" s="1782"/>
      <c r="H542" s="1782"/>
    </row>
    <row r="543" spans="6:8" ht="15.75" customHeight="1">
      <c r="F543" s="37"/>
      <c r="G543" s="1782"/>
      <c r="H543" s="1782"/>
    </row>
    <row r="544" spans="6:8" ht="15.75" customHeight="1">
      <c r="F544" s="37"/>
      <c r="G544" s="1782"/>
      <c r="H544" s="1782"/>
    </row>
    <row r="545" spans="6:8" ht="15.75" customHeight="1">
      <c r="F545" s="37"/>
      <c r="G545" s="1782"/>
      <c r="H545" s="1782"/>
    </row>
    <row r="546" spans="6:8" ht="15.75" customHeight="1">
      <c r="F546" s="37"/>
      <c r="G546" s="1782"/>
      <c r="H546" s="1782"/>
    </row>
    <row r="547" spans="6:8" ht="15.75" customHeight="1">
      <c r="F547" s="37"/>
      <c r="G547" s="1782"/>
      <c r="H547" s="1782"/>
    </row>
    <row r="548" spans="6:8" ht="15.75" customHeight="1">
      <c r="F548" s="37"/>
      <c r="G548" s="1782"/>
      <c r="H548" s="1782"/>
    </row>
    <row r="549" spans="6:8" ht="15.75" customHeight="1">
      <c r="F549" s="37"/>
      <c r="G549" s="1782"/>
      <c r="H549" s="1782"/>
    </row>
    <row r="550" spans="6:8" ht="15.75" customHeight="1">
      <c r="F550" s="37"/>
      <c r="G550" s="1782"/>
      <c r="H550" s="1782"/>
    </row>
    <row r="551" spans="6:8" ht="15.75" customHeight="1">
      <c r="F551" s="37"/>
      <c r="G551" s="1782"/>
      <c r="H551" s="1782"/>
    </row>
    <row r="552" spans="6:8" ht="15.75" customHeight="1">
      <c r="F552" s="37"/>
      <c r="G552" s="1782"/>
      <c r="H552" s="1782"/>
    </row>
    <row r="553" spans="6:8" ht="15.75" customHeight="1">
      <c r="F553" s="37"/>
      <c r="G553" s="1782"/>
      <c r="H553" s="1782"/>
    </row>
    <row r="554" spans="6:8" ht="15.75" customHeight="1">
      <c r="F554" s="37"/>
      <c r="G554" s="1782"/>
      <c r="H554" s="1782"/>
    </row>
    <row r="555" spans="6:8" ht="15.75" customHeight="1">
      <c r="F555" s="37"/>
      <c r="G555" s="1782"/>
      <c r="H555" s="1782"/>
    </row>
    <row r="556" spans="6:8" ht="15.75" customHeight="1">
      <c r="F556" s="37"/>
      <c r="G556" s="1782"/>
      <c r="H556" s="1782"/>
    </row>
    <row r="557" spans="6:8" ht="15.75" customHeight="1">
      <c r="F557" s="37"/>
      <c r="G557" s="1782"/>
      <c r="H557" s="1782"/>
    </row>
    <row r="558" spans="6:8" ht="15.75" customHeight="1">
      <c r="F558" s="37"/>
      <c r="G558" s="1782"/>
      <c r="H558" s="1782"/>
    </row>
    <row r="559" spans="6:8" ht="15.75" customHeight="1">
      <c r="F559" s="37"/>
      <c r="G559" s="1782"/>
      <c r="H559" s="1782"/>
    </row>
    <row r="560" spans="6:8" ht="15.75" customHeight="1">
      <c r="F560" s="37"/>
      <c r="G560" s="1782"/>
      <c r="H560" s="1782"/>
    </row>
    <row r="561" spans="6:8" ht="15.75" customHeight="1">
      <c r="F561" s="37"/>
      <c r="G561" s="1782"/>
      <c r="H561" s="1782"/>
    </row>
    <row r="562" spans="6:8" ht="15.75" customHeight="1">
      <c r="F562" s="37"/>
      <c r="G562" s="1782"/>
      <c r="H562" s="1782"/>
    </row>
    <row r="563" spans="6:8" ht="15.75" customHeight="1">
      <c r="F563" s="37"/>
      <c r="G563" s="1782"/>
      <c r="H563" s="1782"/>
    </row>
    <row r="564" spans="6:8" ht="15.75" customHeight="1">
      <c r="F564" s="37"/>
      <c r="G564" s="1782"/>
      <c r="H564" s="1782"/>
    </row>
    <row r="565" spans="6:8" ht="15.75" customHeight="1">
      <c r="F565" s="37"/>
      <c r="G565" s="1782"/>
      <c r="H565" s="1782"/>
    </row>
    <row r="566" spans="6:8" ht="15.75" customHeight="1">
      <c r="F566" s="37"/>
      <c r="G566" s="1782"/>
      <c r="H566" s="1782"/>
    </row>
    <row r="567" spans="6:8" ht="15.75" customHeight="1">
      <c r="F567" s="37"/>
      <c r="G567" s="1782"/>
      <c r="H567" s="1782"/>
    </row>
    <row r="568" spans="6:8" ht="15.75" customHeight="1">
      <c r="F568" s="37"/>
      <c r="G568" s="1782"/>
      <c r="H568" s="1782"/>
    </row>
    <row r="569" spans="6:8" ht="15.75" customHeight="1">
      <c r="F569" s="37"/>
      <c r="G569" s="1782"/>
      <c r="H569" s="1782"/>
    </row>
    <row r="570" spans="6:8" ht="15.75" customHeight="1">
      <c r="F570" s="37"/>
      <c r="G570" s="1782"/>
      <c r="H570" s="1782"/>
    </row>
    <row r="571" spans="6:8" ht="15.75" customHeight="1">
      <c r="F571" s="37"/>
      <c r="G571" s="1782"/>
      <c r="H571" s="1782"/>
    </row>
    <row r="572" spans="6:8" ht="15.75" customHeight="1">
      <c r="F572" s="37"/>
      <c r="G572" s="1782"/>
      <c r="H572" s="1782"/>
    </row>
    <row r="573" spans="6:8" ht="15.75" customHeight="1">
      <c r="F573" s="37"/>
      <c r="G573" s="1782"/>
      <c r="H573" s="1782"/>
    </row>
    <row r="574" spans="6:8" ht="15.75" customHeight="1">
      <c r="F574" s="37"/>
      <c r="G574" s="1782"/>
      <c r="H574" s="1782"/>
    </row>
    <row r="575" spans="6:8" ht="15.75" customHeight="1">
      <c r="F575" s="37"/>
      <c r="G575" s="1782"/>
      <c r="H575" s="1782"/>
    </row>
    <row r="576" spans="6:8" ht="15.75" customHeight="1">
      <c r="F576" s="37"/>
      <c r="G576" s="1782"/>
      <c r="H576" s="1782"/>
    </row>
    <row r="577" spans="6:8" ht="15.75" customHeight="1">
      <c r="F577" s="37"/>
      <c r="G577" s="1782"/>
      <c r="H577" s="1782"/>
    </row>
    <row r="578" spans="6:8" ht="15.75" customHeight="1">
      <c r="F578" s="37"/>
      <c r="G578" s="1782"/>
      <c r="H578" s="1782"/>
    </row>
    <row r="579" spans="6:8" ht="15.75" customHeight="1">
      <c r="F579" s="37"/>
      <c r="G579" s="1782"/>
      <c r="H579" s="1782"/>
    </row>
    <row r="580" spans="6:8" ht="15.75" customHeight="1">
      <c r="F580" s="37"/>
      <c r="G580" s="1782"/>
      <c r="H580" s="1782"/>
    </row>
    <row r="581" spans="6:8" ht="15.75" customHeight="1">
      <c r="F581" s="37"/>
      <c r="G581" s="1782"/>
      <c r="H581" s="1782"/>
    </row>
    <row r="582" spans="6:8" ht="15.75" customHeight="1">
      <c r="F582" s="37"/>
      <c r="G582" s="1782"/>
      <c r="H582" s="1782"/>
    </row>
    <row r="583" spans="6:8" ht="15.75" customHeight="1">
      <c r="F583" s="37"/>
      <c r="G583" s="1782"/>
      <c r="H583" s="1782"/>
    </row>
    <row r="584" spans="6:8" ht="15.75" customHeight="1">
      <c r="F584" s="37"/>
      <c r="G584" s="1782"/>
      <c r="H584" s="1782"/>
    </row>
    <row r="585" spans="6:8" ht="15.75" customHeight="1">
      <c r="F585" s="37"/>
      <c r="G585" s="1782"/>
      <c r="H585" s="1782"/>
    </row>
    <row r="586" spans="6:8" ht="15.75" customHeight="1">
      <c r="F586" s="37"/>
      <c r="G586" s="1782"/>
      <c r="H586" s="1782"/>
    </row>
    <row r="587" spans="6:8" ht="15.75" customHeight="1">
      <c r="F587" s="37"/>
      <c r="G587" s="1782"/>
      <c r="H587" s="1782"/>
    </row>
    <row r="588" spans="6:8" ht="15.75" customHeight="1">
      <c r="F588" s="37"/>
      <c r="G588" s="1782"/>
      <c r="H588" s="1782"/>
    </row>
    <row r="589" spans="6:8" ht="15.75" customHeight="1">
      <c r="F589" s="37"/>
      <c r="G589" s="1782"/>
      <c r="H589" s="1782"/>
    </row>
    <row r="590" spans="6:8" ht="15.75" customHeight="1">
      <c r="F590" s="37"/>
      <c r="G590" s="1782"/>
      <c r="H590" s="1782"/>
    </row>
    <row r="591" spans="6:8" ht="15.75" customHeight="1">
      <c r="F591" s="37"/>
      <c r="G591" s="1782"/>
      <c r="H591" s="1782"/>
    </row>
    <row r="592" spans="6:8" ht="15.75" customHeight="1">
      <c r="F592" s="37"/>
      <c r="G592" s="1782"/>
      <c r="H592" s="1782"/>
    </row>
    <row r="593" spans="6:8" ht="15.75" customHeight="1">
      <c r="F593" s="37"/>
      <c r="G593" s="1782"/>
      <c r="H593" s="1782"/>
    </row>
    <row r="594" spans="6:8" ht="15.75" customHeight="1">
      <c r="F594" s="37"/>
      <c r="G594" s="1782"/>
      <c r="H594" s="1782"/>
    </row>
    <row r="595" spans="6:8" ht="15.75" customHeight="1">
      <c r="F595" s="37"/>
      <c r="G595" s="1782"/>
      <c r="H595" s="1782"/>
    </row>
    <row r="596" spans="6:8" ht="15.75" customHeight="1">
      <c r="F596" s="37"/>
      <c r="G596" s="1782"/>
      <c r="H596" s="1782"/>
    </row>
    <row r="597" spans="6:8" ht="15.75" customHeight="1">
      <c r="F597" s="37"/>
      <c r="G597" s="1782"/>
      <c r="H597" s="1782"/>
    </row>
    <row r="598" spans="6:8" ht="15.75" customHeight="1">
      <c r="F598" s="37"/>
      <c r="G598" s="1782"/>
      <c r="H598" s="1782"/>
    </row>
    <row r="599" spans="6:8" ht="15.75" customHeight="1">
      <c r="F599" s="37"/>
      <c r="G599" s="1782"/>
      <c r="H599" s="1782"/>
    </row>
    <row r="600" spans="6:8" ht="15.75" customHeight="1">
      <c r="F600" s="37"/>
      <c r="G600" s="1782"/>
      <c r="H600" s="1782"/>
    </row>
    <row r="601" spans="6:8" ht="15.75" customHeight="1">
      <c r="F601" s="37"/>
      <c r="G601" s="1782"/>
      <c r="H601" s="1782"/>
    </row>
    <row r="602" spans="6:8" ht="15.75" customHeight="1">
      <c r="F602" s="37"/>
      <c r="G602" s="1782"/>
      <c r="H602" s="1782"/>
    </row>
    <row r="603" spans="6:8" ht="15.75" customHeight="1">
      <c r="F603" s="37"/>
      <c r="G603" s="1782"/>
      <c r="H603" s="1782"/>
    </row>
    <row r="604" spans="6:8" ht="15.75" customHeight="1">
      <c r="F604" s="37"/>
      <c r="G604" s="1782"/>
      <c r="H604" s="1782"/>
    </row>
    <row r="605" spans="6:8" ht="15.75" customHeight="1">
      <c r="F605" s="37"/>
      <c r="G605" s="1782"/>
      <c r="H605" s="1782"/>
    </row>
    <row r="606" spans="6:8" ht="15.75" customHeight="1">
      <c r="F606" s="37"/>
      <c r="G606" s="1782"/>
      <c r="H606" s="1782"/>
    </row>
    <row r="607" spans="6:8" ht="15.75" customHeight="1">
      <c r="F607" s="37"/>
      <c r="G607" s="1782"/>
      <c r="H607" s="1782"/>
    </row>
    <row r="608" spans="6:8" ht="15.75" customHeight="1">
      <c r="F608" s="37"/>
      <c r="G608" s="1782"/>
      <c r="H608" s="1782"/>
    </row>
    <row r="609" spans="6:8" ht="15.75" customHeight="1">
      <c r="F609" s="37"/>
      <c r="G609" s="1782"/>
      <c r="H609" s="1782"/>
    </row>
    <row r="610" spans="6:8" ht="15.75" customHeight="1">
      <c r="F610" s="37"/>
      <c r="G610" s="1782"/>
      <c r="H610" s="1782"/>
    </row>
    <row r="611" spans="6:8" ht="15.75" customHeight="1">
      <c r="F611" s="37"/>
      <c r="G611" s="1782"/>
      <c r="H611" s="1782"/>
    </row>
    <row r="612" spans="6:8" ht="15.75" customHeight="1">
      <c r="F612" s="37"/>
      <c r="G612" s="1782"/>
      <c r="H612" s="1782"/>
    </row>
    <row r="613" spans="6:8" ht="15.75" customHeight="1">
      <c r="F613" s="37"/>
      <c r="G613" s="1782"/>
      <c r="H613" s="1782"/>
    </row>
    <row r="614" spans="6:8" ht="15.75" customHeight="1">
      <c r="F614" s="37"/>
      <c r="G614" s="1782"/>
      <c r="H614" s="1782"/>
    </row>
    <row r="615" spans="6:8" ht="15.75" customHeight="1">
      <c r="F615" s="37"/>
      <c r="G615" s="1782"/>
      <c r="H615" s="1782"/>
    </row>
    <row r="616" spans="6:8" ht="15.75" customHeight="1">
      <c r="F616" s="37"/>
      <c r="G616" s="1782"/>
      <c r="H616" s="1782"/>
    </row>
    <row r="617" spans="6:8" ht="15.75" customHeight="1">
      <c r="F617" s="37"/>
      <c r="G617" s="1782"/>
      <c r="H617" s="1782"/>
    </row>
    <row r="618" spans="6:8" ht="15.75" customHeight="1">
      <c r="F618" s="37"/>
      <c r="G618" s="1782"/>
      <c r="H618" s="1782"/>
    </row>
    <row r="619" spans="6:8" ht="15.75" customHeight="1">
      <c r="F619" s="37"/>
      <c r="G619" s="1782"/>
      <c r="H619" s="1782"/>
    </row>
    <row r="620" spans="6:8" ht="15.75" customHeight="1">
      <c r="F620" s="37"/>
      <c r="G620" s="1782"/>
      <c r="H620" s="1782"/>
    </row>
    <row r="621" spans="6:8" ht="15.75" customHeight="1">
      <c r="F621" s="37"/>
      <c r="G621" s="1782"/>
      <c r="H621" s="1782"/>
    </row>
    <row r="622" spans="6:8" ht="15.75" customHeight="1">
      <c r="F622" s="37"/>
      <c r="G622" s="1782"/>
      <c r="H622" s="1782"/>
    </row>
    <row r="623" spans="6:8" ht="15.75" customHeight="1">
      <c r="F623" s="37"/>
      <c r="G623" s="1782"/>
      <c r="H623" s="1782"/>
    </row>
    <row r="624" spans="6:8" ht="15.75" customHeight="1">
      <c r="F624" s="37"/>
      <c r="G624" s="1782"/>
      <c r="H624" s="1782"/>
    </row>
    <row r="625" spans="6:8" ht="15.75" customHeight="1">
      <c r="F625" s="37"/>
      <c r="G625" s="1782"/>
      <c r="H625" s="1782"/>
    </row>
    <row r="626" spans="6:8" ht="15.75" customHeight="1">
      <c r="F626" s="37"/>
      <c r="G626" s="1782"/>
      <c r="H626" s="1782"/>
    </row>
    <row r="627" spans="6:8" ht="15.75" customHeight="1">
      <c r="F627" s="37"/>
      <c r="G627" s="1782"/>
      <c r="H627" s="1782"/>
    </row>
    <row r="628" spans="6:8" ht="15.75" customHeight="1">
      <c r="F628" s="37"/>
      <c r="G628" s="1782"/>
      <c r="H628" s="1782"/>
    </row>
    <row r="629" spans="6:8" ht="15.75" customHeight="1">
      <c r="F629" s="37"/>
      <c r="G629" s="1782"/>
      <c r="H629" s="1782"/>
    </row>
    <row r="630" spans="6:8" ht="15.75" customHeight="1">
      <c r="F630" s="37"/>
      <c r="G630" s="1782"/>
      <c r="H630" s="1782"/>
    </row>
    <row r="631" spans="6:8" ht="15.75" customHeight="1">
      <c r="F631" s="37"/>
      <c r="G631" s="1782"/>
      <c r="H631" s="1782"/>
    </row>
    <row r="632" spans="6:8" ht="15.75" customHeight="1">
      <c r="F632" s="37"/>
      <c r="G632" s="1782"/>
      <c r="H632" s="1782"/>
    </row>
    <row r="633" spans="6:8" ht="15.75" customHeight="1">
      <c r="F633" s="37"/>
      <c r="G633" s="1782"/>
      <c r="H633" s="1782"/>
    </row>
    <row r="634" spans="6:8" ht="15.75" customHeight="1">
      <c r="F634" s="37"/>
      <c r="G634" s="1782"/>
      <c r="H634" s="1782"/>
    </row>
    <row r="635" spans="6:8" ht="15.75" customHeight="1">
      <c r="F635" s="37"/>
      <c r="G635" s="1782"/>
      <c r="H635" s="1782"/>
    </row>
    <row r="636" spans="6:8" ht="15.75" customHeight="1">
      <c r="F636" s="37"/>
      <c r="G636" s="1782"/>
      <c r="H636" s="1782"/>
    </row>
    <row r="637" spans="6:8" ht="15.75" customHeight="1">
      <c r="F637" s="37"/>
      <c r="G637" s="1782"/>
      <c r="H637" s="1782"/>
    </row>
    <row r="638" spans="6:8" ht="15.75" customHeight="1">
      <c r="F638" s="37"/>
      <c r="G638" s="1782"/>
      <c r="H638" s="1782"/>
    </row>
    <row r="639" spans="6:8" ht="15.75" customHeight="1">
      <c r="F639" s="37"/>
      <c r="G639" s="1782"/>
      <c r="H639" s="1782"/>
    </row>
    <row r="640" spans="6:8" ht="15.75" customHeight="1">
      <c r="F640" s="37"/>
      <c r="G640" s="1782"/>
      <c r="H640" s="1782"/>
    </row>
    <row r="641" spans="6:8" ht="15.75" customHeight="1">
      <c r="F641" s="37"/>
      <c r="G641" s="1782"/>
      <c r="H641" s="1782"/>
    </row>
    <row r="642" spans="6:8" ht="15.75" customHeight="1">
      <c r="F642" s="37"/>
      <c r="G642" s="1782"/>
      <c r="H642" s="1782"/>
    </row>
    <row r="643" spans="6:8" ht="15.75" customHeight="1">
      <c r="F643" s="37"/>
      <c r="G643" s="1782"/>
      <c r="H643" s="1782"/>
    </row>
    <row r="644" spans="6:8" ht="15.75" customHeight="1">
      <c r="F644" s="37"/>
      <c r="G644" s="1782"/>
      <c r="H644" s="1782"/>
    </row>
    <row r="645" spans="6:8" ht="15.75" customHeight="1">
      <c r="F645" s="37"/>
      <c r="G645" s="1782"/>
      <c r="H645" s="1782"/>
    </row>
    <row r="646" spans="6:8" ht="15.75" customHeight="1">
      <c r="F646" s="37"/>
      <c r="G646" s="1782"/>
      <c r="H646" s="1782"/>
    </row>
    <row r="647" spans="6:8" ht="15.75" customHeight="1">
      <c r="F647" s="37"/>
      <c r="G647" s="1782"/>
      <c r="H647" s="1782"/>
    </row>
    <row r="648" spans="6:8" ht="15.75" customHeight="1">
      <c r="F648" s="37"/>
      <c r="G648" s="1782"/>
      <c r="H648" s="1782"/>
    </row>
    <row r="649" spans="6:8" ht="15.75" customHeight="1">
      <c r="F649" s="37"/>
      <c r="G649" s="1782"/>
      <c r="H649" s="1782"/>
    </row>
    <row r="650" spans="6:8" ht="15.75" customHeight="1">
      <c r="F650" s="37"/>
      <c r="G650" s="1782"/>
      <c r="H650" s="1782"/>
    </row>
    <row r="651" spans="6:8" ht="15.75" customHeight="1">
      <c r="F651" s="37"/>
      <c r="G651" s="1782"/>
      <c r="H651" s="1782"/>
    </row>
    <row r="652" spans="6:8" ht="15.75" customHeight="1">
      <c r="F652" s="37"/>
      <c r="G652" s="1782"/>
      <c r="H652" s="1782"/>
    </row>
    <row r="653" spans="6:8" ht="15.75" customHeight="1">
      <c r="F653" s="37"/>
      <c r="G653" s="1782"/>
      <c r="H653" s="1782"/>
    </row>
    <row r="654" spans="6:8" ht="15.75" customHeight="1">
      <c r="F654" s="37"/>
      <c r="G654" s="1782"/>
      <c r="H654" s="1782"/>
    </row>
    <row r="655" spans="6:8" ht="15.75" customHeight="1">
      <c r="F655" s="37"/>
      <c r="G655" s="1782"/>
      <c r="H655" s="1782"/>
    </row>
    <row r="656" spans="6:8" ht="15.75" customHeight="1">
      <c r="F656" s="37"/>
      <c r="G656" s="1782"/>
      <c r="H656" s="1782"/>
    </row>
    <row r="657" spans="6:8" ht="15.75" customHeight="1">
      <c r="F657" s="37"/>
      <c r="G657" s="1782"/>
      <c r="H657" s="1782"/>
    </row>
    <row r="658" spans="6:8" ht="15.75" customHeight="1">
      <c r="F658" s="37"/>
      <c r="G658" s="1782"/>
      <c r="H658" s="1782"/>
    </row>
    <row r="659" spans="6:8" ht="15.75" customHeight="1">
      <c r="F659" s="37"/>
      <c r="G659" s="1782"/>
      <c r="H659" s="1782"/>
    </row>
    <row r="660" spans="6:8" ht="15.75" customHeight="1">
      <c r="F660" s="37"/>
      <c r="G660" s="1782"/>
      <c r="H660" s="1782"/>
    </row>
    <row r="661" spans="6:8" ht="15.75" customHeight="1">
      <c r="F661" s="37"/>
      <c r="G661" s="1782"/>
      <c r="H661" s="1782"/>
    </row>
    <row r="662" spans="6:8" ht="15.75" customHeight="1">
      <c r="F662" s="37"/>
      <c r="G662" s="1782"/>
      <c r="H662" s="1782"/>
    </row>
    <row r="663" spans="6:8" ht="15.75" customHeight="1">
      <c r="F663" s="37"/>
      <c r="G663" s="1782"/>
      <c r="H663" s="1782"/>
    </row>
    <row r="664" spans="6:8" ht="15.75" customHeight="1">
      <c r="F664" s="37"/>
      <c r="G664" s="1782"/>
      <c r="H664" s="1782"/>
    </row>
    <row r="665" spans="6:8" ht="15.75" customHeight="1">
      <c r="F665" s="37"/>
      <c r="G665" s="1782"/>
      <c r="H665" s="1782"/>
    </row>
    <row r="666" spans="6:8" ht="15.75" customHeight="1">
      <c r="F666" s="37"/>
      <c r="G666" s="1782"/>
      <c r="H666" s="1782"/>
    </row>
    <row r="667" spans="6:8" ht="15.75" customHeight="1">
      <c r="F667" s="37"/>
      <c r="G667" s="1782"/>
      <c r="H667" s="1782"/>
    </row>
    <row r="668" spans="6:8" ht="15.75" customHeight="1">
      <c r="F668" s="37"/>
      <c r="G668" s="1782"/>
      <c r="H668" s="1782"/>
    </row>
    <row r="669" spans="6:8" ht="15.75" customHeight="1">
      <c r="F669" s="37"/>
      <c r="G669" s="1782"/>
      <c r="H669" s="1782"/>
    </row>
    <row r="670" spans="6:8" ht="15.75" customHeight="1">
      <c r="F670" s="37"/>
      <c r="G670" s="1782"/>
      <c r="H670" s="1782"/>
    </row>
    <row r="671" spans="6:8" ht="15.75" customHeight="1">
      <c r="F671" s="37"/>
      <c r="G671" s="1782"/>
      <c r="H671" s="1782"/>
    </row>
    <row r="672" spans="6:8" ht="15.75" customHeight="1">
      <c r="F672" s="37"/>
      <c r="G672" s="1782"/>
      <c r="H672" s="1782"/>
    </row>
    <row r="673" spans="6:8" ht="15.75" customHeight="1">
      <c r="F673" s="37"/>
      <c r="G673" s="1782"/>
      <c r="H673" s="1782"/>
    </row>
    <row r="674" spans="6:8" ht="15.75" customHeight="1">
      <c r="F674" s="37"/>
      <c r="G674" s="1782"/>
      <c r="H674" s="1782"/>
    </row>
    <row r="675" spans="6:8" ht="15.75" customHeight="1">
      <c r="F675" s="37"/>
      <c r="G675" s="1782"/>
      <c r="H675" s="1782"/>
    </row>
    <row r="676" spans="6:8" ht="15.75" customHeight="1">
      <c r="F676" s="37"/>
      <c r="G676" s="1782"/>
      <c r="H676" s="1782"/>
    </row>
    <row r="677" spans="6:8" ht="15.75" customHeight="1">
      <c r="F677" s="37"/>
      <c r="G677" s="1782"/>
      <c r="H677" s="1782"/>
    </row>
    <row r="678" spans="6:8" ht="15.75" customHeight="1">
      <c r="F678" s="37"/>
      <c r="G678" s="1782"/>
      <c r="H678" s="1782"/>
    </row>
    <row r="679" spans="6:8" ht="15.75" customHeight="1">
      <c r="F679" s="37"/>
      <c r="G679" s="1782"/>
      <c r="H679" s="1782"/>
    </row>
    <row r="680" spans="6:8" ht="15.75" customHeight="1">
      <c r="F680" s="37"/>
      <c r="G680" s="1782"/>
      <c r="H680" s="1782"/>
    </row>
    <row r="681" spans="6:8" ht="15.75" customHeight="1">
      <c r="F681" s="37"/>
      <c r="G681" s="1782"/>
      <c r="H681" s="1782"/>
    </row>
    <row r="682" spans="6:8" ht="15.75" customHeight="1">
      <c r="F682" s="37"/>
      <c r="G682" s="1782"/>
      <c r="H682" s="1782"/>
    </row>
    <row r="683" spans="6:8" ht="15.75" customHeight="1">
      <c r="F683" s="37"/>
      <c r="G683" s="1782"/>
      <c r="H683" s="1782"/>
    </row>
    <row r="684" spans="6:8" ht="15.75" customHeight="1">
      <c r="F684" s="37"/>
      <c r="G684" s="1782"/>
      <c r="H684" s="1782"/>
    </row>
    <row r="685" spans="6:8" ht="15.75" customHeight="1">
      <c r="F685" s="37"/>
      <c r="G685" s="1782"/>
      <c r="H685" s="1782"/>
    </row>
    <row r="686" spans="6:8" ht="15.75" customHeight="1">
      <c r="F686" s="37"/>
      <c r="G686" s="1782"/>
      <c r="H686" s="1782"/>
    </row>
    <row r="687" spans="6:8" ht="15.75" customHeight="1">
      <c r="F687" s="37"/>
      <c r="G687" s="1782"/>
      <c r="H687" s="1782"/>
    </row>
    <row r="688" spans="6:8" ht="15.75" customHeight="1">
      <c r="F688" s="37"/>
      <c r="G688" s="1782"/>
      <c r="H688" s="1782"/>
    </row>
    <row r="689" spans="6:8" ht="15.75" customHeight="1">
      <c r="F689" s="37"/>
      <c r="G689" s="1782"/>
      <c r="H689" s="1782"/>
    </row>
    <row r="690" spans="6:8" ht="15.75" customHeight="1">
      <c r="F690" s="37"/>
      <c r="G690" s="1782"/>
      <c r="H690" s="1782"/>
    </row>
    <row r="691" spans="6:8" ht="15.75" customHeight="1">
      <c r="F691" s="37"/>
      <c r="G691" s="1782"/>
      <c r="H691" s="1782"/>
    </row>
    <row r="692" spans="6:8" ht="15.75" customHeight="1">
      <c r="F692" s="37"/>
      <c r="G692" s="1782"/>
      <c r="H692" s="1782"/>
    </row>
    <row r="693" spans="6:8" ht="15.75" customHeight="1">
      <c r="F693" s="37"/>
      <c r="G693" s="1782"/>
      <c r="H693" s="1782"/>
    </row>
    <row r="694" spans="6:8" ht="15.75" customHeight="1">
      <c r="F694" s="37"/>
      <c r="G694" s="1782"/>
      <c r="H694" s="1782"/>
    </row>
    <row r="695" spans="6:8" ht="15.75" customHeight="1">
      <c r="F695" s="37"/>
      <c r="G695" s="1782"/>
      <c r="H695" s="1782"/>
    </row>
    <row r="696" spans="6:8" ht="15.75" customHeight="1">
      <c r="F696" s="37"/>
      <c r="G696" s="1782"/>
      <c r="H696" s="1782"/>
    </row>
    <row r="697" spans="6:8" ht="15.75" customHeight="1">
      <c r="F697" s="37"/>
      <c r="G697" s="1782"/>
      <c r="H697" s="1782"/>
    </row>
    <row r="698" spans="6:8" ht="15.75" customHeight="1">
      <c r="F698" s="37"/>
      <c r="G698" s="1782"/>
      <c r="H698" s="1782"/>
    </row>
    <row r="699" spans="6:8" ht="15.75" customHeight="1">
      <c r="F699" s="37"/>
      <c r="G699" s="1782"/>
      <c r="H699" s="1782"/>
    </row>
    <row r="700" spans="6:8" ht="15.75" customHeight="1">
      <c r="F700" s="37"/>
      <c r="G700" s="1782"/>
      <c r="H700" s="1782"/>
    </row>
    <row r="701" spans="6:8" ht="15.75" customHeight="1">
      <c r="F701" s="37"/>
      <c r="G701" s="1782"/>
      <c r="H701" s="1782"/>
    </row>
    <row r="702" spans="6:8" ht="15.75" customHeight="1">
      <c r="F702" s="37"/>
      <c r="G702" s="1782"/>
      <c r="H702" s="1782"/>
    </row>
    <row r="703" spans="6:8" ht="15.75" customHeight="1">
      <c r="F703" s="37"/>
      <c r="G703" s="1782"/>
      <c r="H703" s="1782"/>
    </row>
    <row r="704" spans="6:8" ht="15.75" customHeight="1">
      <c r="F704" s="37"/>
      <c r="G704" s="1782"/>
      <c r="H704" s="1782"/>
    </row>
    <row r="705" spans="6:8" ht="15.75" customHeight="1">
      <c r="F705" s="37"/>
      <c r="G705" s="1782"/>
      <c r="H705" s="1782"/>
    </row>
    <row r="706" spans="6:8" ht="15.75" customHeight="1">
      <c r="F706" s="37"/>
      <c r="G706" s="1782"/>
      <c r="H706" s="1782"/>
    </row>
    <row r="707" spans="6:8" ht="15.75" customHeight="1">
      <c r="F707" s="37"/>
      <c r="G707" s="1782"/>
      <c r="H707" s="1782"/>
    </row>
    <row r="708" spans="6:8" ht="15.75" customHeight="1">
      <c r="F708" s="37"/>
      <c r="G708" s="1782"/>
      <c r="H708" s="1782"/>
    </row>
    <row r="709" spans="6:8" ht="15.75" customHeight="1">
      <c r="F709" s="37"/>
      <c r="G709" s="1782"/>
      <c r="H709" s="1782"/>
    </row>
    <row r="710" spans="6:8" ht="15.75" customHeight="1">
      <c r="F710" s="37"/>
      <c r="G710" s="1782"/>
      <c r="H710" s="1782"/>
    </row>
    <row r="711" spans="6:8" ht="15.75" customHeight="1">
      <c r="F711" s="37"/>
      <c r="G711" s="1782"/>
      <c r="H711" s="1782"/>
    </row>
    <row r="712" spans="6:8" ht="15.75" customHeight="1">
      <c r="F712" s="37"/>
      <c r="G712" s="1782"/>
      <c r="H712" s="1782"/>
    </row>
    <row r="713" spans="6:8" ht="15.75" customHeight="1">
      <c r="F713" s="37"/>
      <c r="G713" s="1782"/>
      <c r="H713" s="1782"/>
    </row>
    <row r="714" spans="6:8" ht="15.75" customHeight="1">
      <c r="F714" s="37"/>
      <c r="G714" s="1782"/>
      <c r="H714" s="1782"/>
    </row>
    <row r="715" spans="6:8" ht="15.75" customHeight="1">
      <c r="F715" s="37"/>
      <c r="G715" s="1782"/>
      <c r="H715" s="1782"/>
    </row>
    <row r="716" spans="6:8" ht="15.75" customHeight="1">
      <c r="F716" s="37"/>
      <c r="G716" s="1782"/>
      <c r="H716" s="1782"/>
    </row>
    <row r="717" spans="6:8" ht="15.75" customHeight="1">
      <c r="F717" s="37"/>
      <c r="G717" s="1782"/>
      <c r="H717" s="1782"/>
    </row>
    <row r="718" spans="6:8" ht="15.75" customHeight="1">
      <c r="F718" s="37"/>
      <c r="G718" s="1782"/>
      <c r="H718" s="1782"/>
    </row>
    <row r="719" spans="6:8" ht="15.75" customHeight="1">
      <c r="F719" s="37"/>
      <c r="G719" s="1782"/>
      <c r="H719" s="1782"/>
    </row>
    <row r="720" spans="6:8" ht="15.75" customHeight="1">
      <c r="F720" s="37"/>
      <c r="G720" s="1782"/>
      <c r="H720" s="1782"/>
    </row>
    <row r="721" spans="6:8" ht="15.75" customHeight="1">
      <c r="F721" s="37"/>
      <c r="G721" s="1782"/>
      <c r="H721" s="1782"/>
    </row>
    <row r="722" spans="6:8" ht="15.75" customHeight="1">
      <c r="F722" s="37"/>
      <c r="G722" s="1782"/>
      <c r="H722" s="1782"/>
    </row>
    <row r="723" spans="6:8" ht="15.75" customHeight="1">
      <c r="F723" s="37"/>
      <c r="G723" s="1782"/>
      <c r="H723" s="1782"/>
    </row>
    <row r="724" spans="6:8" ht="15.75" customHeight="1">
      <c r="F724" s="37"/>
      <c r="G724" s="1782"/>
      <c r="H724" s="1782"/>
    </row>
    <row r="725" spans="6:8" ht="15.75" customHeight="1">
      <c r="F725" s="37"/>
      <c r="G725" s="1782"/>
      <c r="H725" s="1782"/>
    </row>
    <row r="726" spans="6:8" ht="15.75" customHeight="1">
      <c r="F726" s="37"/>
      <c r="G726" s="1782"/>
      <c r="H726" s="1782"/>
    </row>
    <row r="727" spans="6:8" ht="15.75" customHeight="1">
      <c r="F727" s="37"/>
      <c r="G727" s="1782"/>
      <c r="H727" s="1782"/>
    </row>
    <row r="728" spans="6:8" ht="15.75" customHeight="1">
      <c r="F728" s="37"/>
      <c r="G728" s="1782"/>
      <c r="H728" s="1782"/>
    </row>
    <row r="729" spans="6:8" ht="15.75" customHeight="1">
      <c r="F729" s="37"/>
      <c r="G729" s="1782"/>
      <c r="H729" s="1782"/>
    </row>
    <row r="730" spans="6:8" ht="15.75" customHeight="1">
      <c r="F730" s="37"/>
      <c r="G730" s="1782"/>
      <c r="H730" s="1782"/>
    </row>
    <row r="731" spans="6:8" ht="15.75" customHeight="1">
      <c r="F731" s="37"/>
      <c r="G731" s="1782"/>
      <c r="H731" s="1782"/>
    </row>
    <row r="732" spans="6:8" ht="15.75" customHeight="1">
      <c r="F732" s="37"/>
      <c r="G732" s="1782"/>
      <c r="H732" s="1782"/>
    </row>
    <row r="733" spans="6:8" ht="15.75" customHeight="1">
      <c r="F733" s="37"/>
      <c r="G733" s="1782"/>
      <c r="H733" s="1782"/>
    </row>
    <row r="734" spans="6:8" ht="15.75" customHeight="1">
      <c r="F734" s="37"/>
      <c r="G734" s="1782"/>
      <c r="H734" s="1782"/>
    </row>
    <row r="735" spans="6:8" ht="15.75" customHeight="1">
      <c r="F735" s="37"/>
      <c r="G735" s="1782"/>
      <c r="H735" s="1782"/>
    </row>
    <row r="736" spans="6:8" ht="15.75" customHeight="1">
      <c r="F736" s="37"/>
      <c r="G736" s="1782"/>
      <c r="H736" s="1782"/>
    </row>
    <row r="737" spans="6:8" ht="15.75" customHeight="1">
      <c r="F737" s="37"/>
      <c r="G737" s="1782"/>
      <c r="H737" s="1782"/>
    </row>
    <row r="738" spans="6:8" ht="15.75" customHeight="1">
      <c r="F738" s="37"/>
      <c r="G738" s="1782"/>
      <c r="H738" s="1782"/>
    </row>
    <row r="739" spans="6:8" ht="15.75" customHeight="1">
      <c r="F739" s="37"/>
      <c r="G739" s="1782"/>
      <c r="H739" s="1782"/>
    </row>
    <row r="740" spans="6:8" ht="15.75" customHeight="1">
      <c r="F740" s="37"/>
      <c r="G740" s="1782"/>
      <c r="H740" s="1782"/>
    </row>
    <row r="741" spans="6:8" ht="15.75" customHeight="1">
      <c r="F741" s="37"/>
      <c r="G741" s="1782"/>
      <c r="H741" s="1782"/>
    </row>
    <row r="742" spans="6:8" ht="15.75" customHeight="1">
      <c r="F742" s="37"/>
      <c r="G742" s="1782"/>
      <c r="H742" s="1782"/>
    </row>
    <row r="743" spans="6:8" ht="15.75" customHeight="1">
      <c r="F743" s="37"/>
      <c r="G743" s="1782"/>
      <c r="H743" s="1782"/>
    </row>
    <row r="744" spans="6:8" ht="15.75" customHeight="1">
      <c r="F744" s="37"/>
      <c r="G744" s="1782"/>
      <c r="H744" s="1782"/>
    </row>
    <row r="745" spans="6:8" ht="15.75" customHeight="1">
      <c r="F745" s="37"/>
      <c r="G745" s="1782"/>
      <c r="H745" s="1782"/>
    </row>
    <row r="746" spans="6:8" ht="15.75" customHeight="1">
      <c r="F746" s="37"/>
      <c r="G746" s="1782"/>
      <c r="H746" s="1782"/>
    </row>
    <row r="747" spans="6:8" ht="15.75" customHeight="1">
      <c r="F747" s="37"/>
      <c r="G747" s="1782"/>
      <c r="H747" s="1782"/>
    </row>
    <row r="748" spans="6:8" ht="15.75" customHeight="1">
      <c r="F748" s="37"/>
      <c r="G748" s="1782"/>
      <c r="H748" s="1782"/>
    </row>
    <row r="749" spans="6:8" ht="15.75" customHeight="1">
      <c r="F749" s="37"/>
      <c r="G749" s="1782"/>
      <c r="H749" s="1782"/>
    </row>
    <row r="750" spans="6:8" ht="15.75" customHeight="1">
      <c r="F750" s="37"/>
      <c r="G750" s="1782"/>
      <c r="H750" s="1782"/>
    </row>
    <row r="751" spans="6:8" ht="15.75" customHeight="1">
      <c r="F751" s="37"/>
      <c r="G751" s="1782"/>
      <c r="H751" s="1782"/>
    </row>
    <row r="752" spans="6:8" ht="15.75" customHeight="1">
      <c r="F752" s="37"/>
      <c r="G752" s="1782"/>
      <c r="H752" s="1782"/>
    </row>
    <row r="753" spans="6:8" ht="15.75" customHeight="1">
      <c r="F753" s="37"/>
      <c r="G753" s="1782"/>
      <c r="H753" s="1782"/>
    </row>
    <row r="754" spans="6:8" ht="15.75" customHeight="1">
      <c r="F754" s="37"/>
      <c r="G754" s="1782"/>
      <c r="H754" s="1782"/>
    </row>
    <row r="755" spans="6:8" ht="15.75" customHeight="1">
      <c r="F755" s="37"/>
      <c r="G755" s="1782"/>
      <c r="H755" s="1782"/>
    </row>
    <row r="756" spans="6:8" ht="15.75" customHeight="1">
      <c r="F756" s="37"/>
      <c r="G756" s="1782"/>
      <c r="H756" s="1782"/>
    </row>
    <row r="757" spans="6:8" ht="15.75" customHeight="1">
      <c r="F757" s="37"/>
      <c r="G757" s="1782"/>
      <c r="H757" s="1782"/>
    </row>
    <row r="758" spans="6:8" ht="15.75" customHeight="1">
      <c r="F758" s="37"/>
      <c r="G758" s="1782"/>
      <c r="H758" s="1782"/>
    </row>
    <row r="759" spans="6:8" ht="15.75" customHeight="1">
      <c r="F759" s="37"/>
      <c r="G759" s="1782"/>
      <c r="H759" s="1782"/>
    </row>
    <row r="760" spans="6:8" ht="15.75" customHeight="1">
      <c r="F760" s="37"/>
      <c r="G760" s="1782"/>
      <c r="H760" s="1782"/>
    </row>
    <row r="761" spans="6:8" ht="15.75" customHeight="1">
      <c r="F761" s="37"/>
      <c r="G761" s="1782"/>
      <c r="H761" s="1782"/>
    </row>
    <row r="762" spans="6:8" ht="15.75" customHeight="1">
      <c r="F762" s="37"/>
      <c r="G762" s="1782"/>
      <c r="H762" s="1782"/>
    </row>
    <row r="763" spans="6:8" ht="15.75" customHeight="1">
      <c r="F763" s="37"/>
      <c r="G763" s="1782"/>
      <c r="H763" s="1782"/>
    </row>
    <row r="764" spans="6:8" ht="15.75" customHeight="1">
      <c r="F764" s="37"/>
      <c r="G764" s="1782"/>
      <c r="H764" s="1782"/>
    </row>
    <row r="765" spans="6:8" ht="15.75" customHeight="1">
      <c r="F765" s="37"/>
      <c r="G765" s="1782"/>
      <c r="H765" s="1782"/>
    </row>
    <row r="766" spans="6:8" ht="15.75" customHeight="1">
      <c r="F766" s="37"/>
      <c r="G766" s="1782"/>
      <c r="H766" s="1782"/>
    </row>
    <row r="767" spans="6:8" ht="15.75" customHeight="1">
      <c r="F767" s="37"/>
      <c r="G767" s="1782"/>
      <c r="H767" s="1782"/>
    </row>
    <row r="768" spans="6:8" ht="15.75" customHeight="1">
      <c r="F768" s="37"/>
      <c r="G768" s="1782"/>
      <c r="H768" s="1782"/>
    </row>
    <row r="769" spans="6:8" ht="15.75" customHeight="1">
      <c r="F769" s="37"/>
      <c r="G769" s="1782"/>
      <c r="H769" s="1782"/>
    </row>
    <row r="770" spans="6:8" ht="15.75" customHeight="1">
      <c r="F770" s="37"/>
      <c r="G770" s="1782"/>
      <c r="H770" s="1782"/>
    </row>
    <row r="771" spans="6:8" ht="15.75" customHeight="1">
      <c r="F771" s="37"/>
      <c r="G771" s="1782"/>
      <c r="H771" s="1782"/>
    </row>
    <row r="772" spans="6:8" ht="15.75" customHeight="1">
      <c r="F772" s="37"/>
      <c r="G772" s="1782"/>
      <c r="H772" s="1782"/>
    </row>
    <row r="773" spans="6:8" ht="15.75" customHeight="1">
      <c r="F773" s="37"/>
      <c r="G773" s="1782"/>
      <c r="H773" s="1782"/>
    </row>
    <row r="774" spans="6:8" ht="15.75" customHeight="1">
      <c r="F774" s="37"/>
      <c r="G774" s="1782"/>
      <c r="H774" s="1782"/>
    </row>
    <row r="775" spans="6:8" ht="15.75" customHeight="1">
      <c r="F775" s="37"/>
      <c r="G775" s="1782"/>
      <c r="H775" s="1782"/>
    </row>
    <row r="776" spans="6:8" ht="15.75" customHeight="1">
      <c r="F776" s="37"/>
      <c r="G776" s="1782"/>
      <c r="H776" s="1782"/>
    </row>
    <row r="777" spans="6:8" ht="15.75" customHeight="1">
      <c r="F777" s="37"/>
      <c r="G777" s="1782"/>
      <c r="H777" s="1782"/>
    </row>
    <row r="778" spans="6:8" ht="15.75" customHeight="1">
      <c r="F778" s="37"/>
      <c r="G778" s="1782"/>
      <c r="H778" s="1782"/>
    </row>
    <row r="779" spans="6:8" ht="15.75" customHeight="1">
      <c r="F779" s="37"/>
      <c r="G779" s="1782"/>
      <c r="H779" s="1782"/>
    </row>
    <row r="780" spans="6:8" ht="15.75" customHeight="1">
      <c r="F780" s="37"/>
      <c r="G780" s="1782"/>
      <c r="H780" s="1782"/>
    </row>
    <row r="781" spans="6:8" ht="15.75" customHeight="1">
      <c r="F781" s="37"/>
      <c r="G781" s="1782"/>
      <c r="H781" s="1782"/>
    </row>
    <row r="782" spans="6:8" ht="15.75" customHeight="1">
      <c r="F782" s="37"/>
      <c r="G782" s="1782"/>
      <c r="H782" s="1782"/>
    </row>
    <row r="783" spans="6:8" ht="15.75" customHeight="1">
      <c r="F783" s="37"/>
      <c r="G783" s="1782"/>
      <c r="H783" s="1782"/>
    </row>
    <row r="784" spans="6:8" ht="15.75" customHeight="1">
      <c r="F784" s="37"/>
      <c r="G784" s="1782"/>
      <c r="H784" s="1782"/>
    </row>
    <row r="785" spans="6:8" ht="15.75" customHeight="1">
      <c r="F785" s="37"/>
      <c r="G785" s="1782"/>
      <c r="H785" s="1782"/>
    </row>
    <row r="786" spans="6:8" ht="15.75" customHeight="1">
      <c r="F786" s="37"/>
      <c r="G786" s="1782"/>
      <c r="H786" s="1782"/>
    </row>
    <row r="787" spans="6:8" ht="15.75" customHeight="1">
      <c r="F787" s="37"/>
      <c r="G787" s="1782"/>
      <c r="H787" s="1782"/>
    </row>
    <row r="788" spans="6:8" ht="15.75" customHeight="1">
      <c r="F788" s="37"/>
      <c r="G788" s="1782"/>
      <c r="H788" s="1782"/>
    </row>
    <row r="789" spans="6:8" ht="15.75" customHeight="1">
      <c r="F789" s="37"/>
      <c r="G789" s="1782"/>
      <c r="H789" s="1782"/>
    </row>
    <row r="790" spans="6:8" ht="15.75" customHeight="1">
      <c r="F790" s="37"/>
      <c r="G790" s="1782"/>
      <c r="H790" s="1782"/>
    </row>
    <row r="791" spans="6:8" ht="15.75" customHeight="1">
      <c r="F791" s="37"/>
      <c r="G791" s="1782"/>
      <c r="H791" s="1782"/>
    </row>
    <row r="792" spans="6:8" ht="15.75" customHeight="1">
      <c r="F792" s="37"/>
      <c r="G792" s="1782"/>
      <c r="H792" s="1782"/>
    </row>
    <row r="793" spans="6:8" ht="15.75" customHeight="1">
      <c r="F793" s="37"/>
      <c r="G793" s="1782"/>
      <c r="H793" s="1782"/>
    </row>
    <row r="794" spans="6:8" ht="15.75" customHeight="1">
      <c r="F794" s="37"/>
      <c r="G794" s="1782"/>
      <c r="H794" s="1782"/>
    </row>
    <row r="795" spans="6:8" ht="15.75" customHeight="1">
      <c r="F795" s="37"/>
      <c r="G795" s="1782"/>
      <c r="H795" s="1782"/>
    </row>
    <row r="796" spans="6:8" ht="15.75" customHeight="1">
      <c r="F796" s="37"/>
      <c r="G796" s="1782"/>
      <c r="H796" s="1782"/>
    </row>
    <row r="797" spans="6:8" ht="15.75" customHeight="1">
      <c r="F797" s="37"/>
      <c r="G797" s="1782"/>
      <c r="H797" s="1782"/>
    </row>
    <row r="798" spans="6:8" ht="15.75" customHeight="1">
      <c r="F798" s="37"/>
      <c r="G798" s="1782"/>
      <c r="H798" s="1782"/>
    </row>
    <row r="799" spans="6:8" ht="15.75" customHeight="1">
      <c r="F799" s="37"/>
      <c r="G799" s="1782"/>
      <c r="H799" s="1782"/>
    </row>
    <row r="800" spans="6:8" ht="15.75" customHeight="1">
      <c r="F800" s="37"/>
      <c r="G800" s="1782"/>
      <c r="H800" s="1782"/>
    </row>
    <row r="801" spans="6:8" ht="15.75" customHeight="1">
      <c r="F801" s="37"/>
      <c r="G801" s="1782"/>
      <c r="H801" s="1782"/>
    </row>
    <row r="802" spans="6:8" ht="15.75" customHeight="1">
      <c r="F802" s="37"/>
      <c r="G802" s="1782"/>
      <c r="H802" s="1782"/>
    </row>
    <row r="803" spans="6:8" ht="15.75" customHeight="1">
      <c r="F803" s="37"/>
      <c r="G803" s="1782"/>
      <c r="H803" s="1782"/>
    </row>
    <row r="804" spans="6:8" ht="15.75" customHeight="1">
      <c r="F804" s="37"/>
      <c r="G804" s="1782"/>
      <c r="H804" s="1782"/>
    </row>
    <row r="805" spans="6:8" ht="15.75" customHeight="1">
      <c r="F805" s="37"/>
      <c r="G805" s="1782"/>
      <c r="H805" s="1782"/>
    </row>
    <row r="806" spans="6:8" ht="15.75" customHeight="1">
      <c r="F806" s="37"/>
      <c r="G806" s="1782"/>
      <c r="H806" s="1782"/>
    </row>
    <row r="807" spans="6:8" ht="15.75" customHeight="1">
      <c r="F807" s="37"/>
      <c r="G807" s="1782"/>
      <c r="H807" s="1782"/>
    </row>
    <row r="808" spans="6:8" ht="15.75" customHeight="1">
      <c r="F808" s="37"/>
      <c r="G808" s="1782"/>
      <c r="H808" s="1782"/>
    </row>
    <row r="809" spans="6:8" ht="15.75" customHeight="1">
      <c r="F809" s="37"/>
      <c r="G809" s="1782"/>
      <c r="H809" s="1782"/>
    </row>
    <row r="810" spans="6:8" ht="15.75" customHeight="1">
      <c r="F810" s="37"/>
      <c r="G810" s="1782"/>
      <c r="H810" s="1782"/>
    </row>
    <row r="811" spans="6:8" ht="15.75" customHeight="1">
      <c r="F811" s="37"/>
      <c r="G811" s="1782"/>
      <c r="H811" s="1782"/>
    </row>
    <row r="812" spans="6:8" ht="15.75" customHeight="1">
      <c r="F812" s="37"/>
      <c r="G812" s="1782"/>
      <c r="H812" s="1782"/>
    </row>
    <row r="813" spans="6:8" ht="15.75" customHeight="1">
      <c r="F813" s="37"/>
      <c r="G813" s="1782"/>
      <c r="H813" s="1782"/>
    </row>
    <row r="814" spans="6:8" ht="15.75" customHeight="1">
      <c r="F814" s="37"/>
      <c r="G814" s="1782"/>
      <c r="H814" s="1782"/>
    </row>
    <row r="815" spans="6:8" ht="15.75" customHeight="1">
      <c r="F815" s="37"/>
      <c r="G815" s="1782"/>
      <c r="H815" s="1782"/>
    </row>
    <row r="816" spans="6:8" ht="15.75" customHeight="1">
      <c r="F816" s="37"/>
      <c r="G816" s="1782"/>
      <c r="H816" s="1782"/>
    </row>
    <row r="817" spans="6:8" ht="15.75" customHeight="1">
      <c r="F817" s="37"/>
      <c r="G817" s="1782"/>
      <c r="H817" s="1782"/>
    </row>
    <row r="818" spans="6:8" ht="15.75" customHeight="1">
      <c r="F818" s="37"/>
      <c r="G818" s="1782"/>
      <c r="H818" s="1782"/>
    </row>
    <row r="819" spans="6:8" ht="15.75" customHeight="1">
      <c r="F819" s="37"/>
      <c r="G819" s="1782"/>
      <c r="H819" s="1782"/>
    </row>
    <row r="820" spans="6:8" ht="15.75" customHeight="1">
      <c r="F820" s="37"/>
      <c r="G820" s="1782"/>
      <c r="H820" s="1782"/>
    </row>
    <row r="821" spans="6:8" ht="15.75" customHeight="1">
      <c r="F821" s="37"/>
      <c r="G821" s="1782"/>
      <c r="H821" s="1782"/>
    </row>
    <row r="822" spans="6:8" ht="15.75" customHeight="1">
      <c r="F822" s="37"/>
      <c r="G822" s="1782"/>
      <c r="H822" s="1782"/>
    </row>
    <row r="823" spans="6:8" ht="15.75" customHeight="1">
      <c r="F823" s="37"/>
      <c r="G823" s="1782"/>
      <c r="H823" s="1782"/>
    </row>
    <row r="824" spans="6:8" ht="15.75" customHeight="1">
      <c r="F824" s="37"/>
      <c r="G824" s="1782"/>
      <c r="H824" s="1782"/>
    </row>
    <row r="825" spans="6:8" ht="15.75" customHeight="1">
      <c r="F825" s="37"/>
      <c r="G825" s="1782"/>
      <c r="H825" s="1782"/>
    </row>
    <row r="826" spans="6:8" ht="15.75" customHeight="1">
      <c r="F826" s="37"/>
      <c r="G826" s="1782"/>
      <c r="H826" s="1782"/>
    </row>
    <row r="827" spans="6:8" ht="15.75" customHeight="1">
      <c r="F827" s="37"/>
      <c r="G827" s="1782"/>
      <c r="H827" s="1782"/>
    </row>
    <row r="828" spans="6:8" ht="15.75" customHeight="1">
      <c r="F828" s="37"/>
      <c r="G828" s="1782"/>
      <c r="H828" s="1782"/>
    </row>
    <row r="829" spans="6:8" ht="15.75" customHeight="1">
      <c r="F829" s="37"/>
      <c r="G829" s="1782"/>
      <c r="H829" s="1782"/>
    </row>
    <row r="830" spans="6:8" ht="15.75" customHeight="1">
      <c r="F830" s="37"/>
      <c r="G830" s="1782"/>
      <c r="H830" s="1782"/>
    </row>
    <row r="831" spans="6:8" ht="15.75" customHeight="1">
      <c r="F831" s="37"/>
      <c r="G831" s="1782"/>
      <c r="H831" s="1782"/>
    </row>
    <row r="832" spans="6:8" ht="15.75" customHeight="1">
      <c r="F832" s="37"/>
      <c r="G832" s="1782"/>
      <c r="H832" s="1782"/>
    </row>
    <row r="833" spans="6:8" ht="15.75" customHeight="1">
      <c r="F833" s="37"/>
      <c r="G833" s="1782"/>
      <c r="H833" s="1782"/>
    </row>
    <row r="834" spans="6:8" ht="15.75" customHeight="1">
      <c r="F834" s="37"/>
      <c r="G834" s="1782"/>
      <c r="H834" s="1782"/>
    </row>
    <row r="835" spans="6:8" ht="15.75" customHeight="1">
      <c r="F835" s="37"/>
      <c r="G835" s="1782"/>
      <c r="H835" s="1782"/>
    </row>
    <row r="836" spans="6:8" ht="15.75" customHeight="1">
      <c r="F836" s="37"/>
      <c r="G836" s="1782"/>
      <c r="H836" s="1782"/>
    </row>
    <row r="837" spans="6:8" ht="15.75" customHeight="1">
      <c r="F837" s="37"/>
      <c r="G837" s="1782"/>
      <c r="H837" s="1782"/>
    </row>
    <row r="838" spans="6:8" ht="15.75" customHeight="1">
      <c r="F838" s="37"/>
      <c r="G838" s="1782"/>
      <c r="H838" s="1782"/>
    </row>
    <row r="839" spans="6:8" ht="15.75" customHeight="1">
      <c r="F839" s="37"/>
      <c r="G839" s="1782"/>
      <c r="H839" s="1782"/>
    </row>
    <row r="840" spans="6:8" ht="15.75" customHeight="1">
      <c r="F840" s="37"/>
      <c r="G840" s="1782"/>
      <c r="H840" s="1782"/>
    </row>
    <row r="841" spans="6:8" ht="15.75" customHeight="1">
      <c r="F841" s="37"/>
      <c r="G841" s="1782"/>
      <c r="H841" s="1782"/>
    </row>
    <row r="842" spans="6:8" ht="15.75" customHeight="1">
      <c r="F842" s="37"/>
      <c r="G842" s="1782"/>
      <c r="H842" s="1782"/>
    </row>
    <row r="843" spans="6:8" ht="15.75" customHeight="1">
      <c r="F843" s="37"/>
      <c r="G843" s="1782"/>
      <c r="H843" s="1782"/>
    </row>
    <row r="844" spans="6:8" ht="15.75" customHeight="1">
      <c r="F844" s="37"/>
      <c r="G844" s="1782"/>
      <c r="H844" s="1782"/>
    </row>
    <row r="845" spans="6:8" ht="15.75" customHeight="1">
      <c r="F845" s="37"/>
      <c r="G845" s="1782"/>
      <c r="H845" s="1782"/>
    </row>
    <row r="846" spans="6:8" ht="15.75" customHeight="1">
      <c r="F846" s="37"/>
      <c r="G846" s="1782"/>
      <c r="H846" s="1782"/>
    </row>
    <row r="847" spans="6:8" ht="15.75" customHeight="1">
      <c r="F847" s="37"/>
      <c r="G847" s="1782"/>
      <c r="H847" s="1782"/>
    </row>
    <row r="848" spans="6:8" ht="15.75" customHeight="1">
      <c r="F848" s="37"/>
      <c r="G848" s="1782"/>
      <c r="H848" s="1782"/>
    </row>
    <row r="849" spans="6:8" ht="15.75" customHeight="1">
      <c r="F849" s="37"/>
      <c r="G849" s="1782"/>
      <c r="H849" s="1782"/>
    </row>
    <row r="850" spans="6:8" ht="15.75" customHeight="1">
      <c r="F850" s="37"/>
      <c r="G850" s="1782"/>
      <c r="H850" s="1782"/>
    </row>
    <row r="851" spans="6:8" ht="15.75" customHeight="1">
      <c r="F851" s="37"/>
      <c r="G851" s="1782"/>
      <c r="H851" s="1782"/>
    </row>
    <row r="852" spans="6:8" ht="15.75" customHeight="1">
      <c r="F852" s="37"/>
      <c r="G852" s="1782"/>
      <c r="H852" s="1782"/>
    </row>
    <row r="853" spans="6:8" ht="15.75" customHeight="1">
      <c r="F853" s="37"/>
      <c r="G853" s="1782"/>
      <c r="H853" s="1782"/>
    </row>
    <row r="854" spans="6:8" ht="15.75" customHeight="1">
      <c r="F854" s="37"/>
      <c r="G854" s="1782"/>
      <c r="H854" s="1782"/>
    </row>
    <row r="855" spans="6:8" ht="15.75" customHeight="1">
      <c r="F855" s="37"/>
      <c r="G855" s="1782"/>
      <c r="H855" s="1782"/>
    </row>
    <row r="856" spans="6:8" ht="15.75" customHeight="1">
      <c r="F856" s="37"/>
      <c r="G856" s="1782"/>
      <c r="H856" s="1782"/>
    </row>
    <row r="857" spans="6:8" ht="15.75" customHeight="1">
      <c r="F857" s="37"/>
      <c r="G857" s="1782"/>
      <c r="H857" s="1782"/>
    </row>
    <row r="858" spans="6:8" ht="15.75" customHeight="1">
      <c r="F858" s="37"/>
      <c r="G858" s="1782"/>
      <c r="H858" s="1782"/>
    </row>
    <row r="859" spans="6:8" ht="15.75" customHeight="1">
      <c r="F859" s="37"/>
      <c r="G859" s="1782"/>
      <c r="H859" s="1782"/>
    </row>
    <row r="860" spans="6:8" ht="15.75" customHeight="1">
      <c r="F860" s="37"/>
      <c r="G860" s="1782"/>
      <c r="H860" s="1782"/>
    </row>
    <row r="861" spans="6:8" ht="15.75" customHeight="1">
      <c r="F861" s="37"/>
      <c r="G861" s="1782"/>
      <c r="H861" s="1782"/>
    </row>
    <row r="862" spans="6:8" ht="15.75" customHeight="1">
      <c r="F862" s="37"/>
      <c r="G862" s="1782"/>
      <c r="H862" s="1782"/>
    </row>
    <row r="863" spans="6:8" ht="15.75" customHeight="1">
      <c r="F863" s="37"/>
      <c r="G863" s="1782"/>
      <c r="H863" s="1782"/>
    </row>
    <row r="864" spans="6:8" ht="15.75" customHeight="1">
      <c r="F864" s="37"/>
      <c r="G864" s="1782"/>
      <c r="H864" s="1782"/>
    </row>
    <row r="865" spans="6:8" ht="15.75" customHeight="1">
      <c r="F865" s="37"/>
      <c r="G865" s="1782"/>
      <c r="H865" s="1782"/>
    </row>
    <row r="866" spans="6:8" ht="15.75" customHeight="1">
      <c r="F866" s="37"/>
      <c r="G866" s="1782"/>
      <c r="H866" s="1782"/>
    </row>
    <row r="867" spans="6:8" ht="15.75" customHeight="1">
      <c r="F867" s="37"/>
      <c r="G867" s="1782"/>
      <c r="H867" s="1782"/>
    </row>
    <row r="868" spans="6:8" ht="15.75" customHeight="1">
      <c r="F868" s="37"/>
      <c r="G868" s="1782"/>
      <c r="H868" s="1782"/>
    </row>
    <row r="869" spans="6:8" ht="15.75" customHeight="1">
      <c r="F869" s="37"/>
      <c r="G869" s="1782"/>
      <c r="H869" s="1782"/>
    </row>
    <row r="870" spans="6:8" ht="15.75" customHeight="1">
      <c r="F870" s="37"/>
      <c r="G870" s="1782"/>
      <c r="H870" s="1782"/>
    </row>
    <row r="871" spans="6:8" ht="15.75" customHeight="1">
      <c r="F871" s="37"/>
      <c r="G871" s="1782"/>
      <c r="H871" s="1782"/>
    </row>
    <row r="872" spans="6:8" ht="15.75" customHeight="1">
      <c r="F872" s="37"/>
      <c r="G872" s="1782"/>
      <c r="H872" s="1782"/>
    </row>
    <row r="873" spans="6:8" ht="15.75" customHeight="1">
      <c r="F873" s="37"/>
      <c r="G873" s="1782"/>
      <c r="H873" s="1782"/>
    </row>
    <row r="874" spans="6:8" ht="15.75" customHeight="1">
      <c r="F874" s="37"/>
      <c r="G874" s="1782"/>
      <c r="H874" s="1782"/>
    </row>
    <row r="875" spans="6:8" ht="15.75" customHeight="1">
      <c r="F875" s="37"/>
      <c r="G875" s="1782"/>
      <c r="H875" s="1782"/>
    </row>
    <row r="876" spans="6:8" ht="15.75" customHeight="1">
      <c r="F876" s="37"/>
      <c r="G876" s="1782"/>
      <c r="H876" s="1782"/>
    </row>
    <row r="877" spans="6:8" ht="15.75" customHeight="1">
      <c r="F877" s="37"/>
      <c r="G877" s="1782"/>
      <c r="H877" s="1782"/>
    </row>
    <row r="878" spans="6:8" ht="15.75" customHeight="1">
      <c r="F878" s="37"/>
      <c r="G878" s="1782"/>
      <c r="H878" s="1782"/>
    </row>
    <row r="879" spans="6:8" ht="15.75" customHeight="1">
      <c r="F879" s="37"/>
      <c r="G879" s="1782"/>
      <c r="H879" s="1782"/>
    </row>
    <row r="880" spans="6:8" ht="15.75" customHeight="1">
      <c r="F880" s="37"/>
      <c r="G880" s="1782"/>
      <c r="H880" s="1782"/>
    </row>
    <row r="881" spans="6:8" ht="15.75" customHeight="1">
      <c r="F881" s="37"/>
      <c r="G881" s="1782"/>
      <c r="H881" s="1782"/>
    </row>
    <row r="882" spans="6:8" ht="15.75" customHeight="1">
      <c r="F882" s="37"/>
      <c r="G882" s="1782"/>
      <c r="H882" s="1782"/>
    </row>
    <row r="883" spans="6:8" ht="15.75" customHeight="1">
      <c r="F883" s="37"/>
      <c r="G883" s="1782"/>
      <c r="H883" s="1782"/>
    </row>
    <row r="884" spans="6:8" ht="15.75" customHeight="1">
      <c r="F884" s="37"/>
      <c r="G884" s="1782"/>
      <c r="H884" s="1782"/>
    </row>
    <row r="885" spans="6:8" ht="15.75" customHeight="1">
      <c r="F885" s="37"/>
      <c r="G885" s="1782"/>
      <c r="H885" s="1782"/>
    </row>
    <row r="886" spans="6:8" ht="15.75" customHeight="1">
      <c r="F886" s="37"/>
      <c r="G886" s="1782"/>
      <c r="H886" s="1782"/>
    </row>
    <row r="887" spans="6:8" ht="15.75" customHeight="1">
      <c r="F887" s="37"/>
      <c r="G887" s="1782"/>
      <c r="H887" s="1782"/>
    </row>
    <row r="888" spans="6:8" ht="15.75" customHeight="1">
      <c r="F888" s="37"/>
      <c r="G888" s="1782"/>
      <c r="H888" s="1782"/>
    </row>
    <row r="889" spans="6:8" ht="15.75" customHeight="1">
      <c r="F889" s="37"/>
      <c r="G889" s="1782"/>
      <c r="H889" s="1782"/>
    </row>
    <row r="890" spans="6:8" ht="15.75" customHeight="1">
      <c r="F890" s="37"/>
      <c r="G890" s="1782"/>
      <c r="H890" s="1782"/>
    </row>
    <row r="891" spans="6:8" ht="15.75" customHeight="1">
      <c r="F891" s="37"/>
      <c r="G891" s="1782"/>
      <c r="H891" s="1782"/>
    </row>
    <row r="892" spans="6:8" ht="15.75" customHeight="1">
      <c r="F892" s="37"/>
      <c r="G892" s="1782"/>
      <c r="H892" s="1782"/>
    </row>
    <row r="893" spans="6:8" ht="15.75" customHeight="1">
      <c r="F893" s="37"/>
      <c r="G893" s="1782"/>
      <c r="H893" s="1782"/>
    </row>
    <row r="894" spans="6:8" ht="15.75" customHeight="1">
      <c r="F894" s="37"/>
      <c r="G894" s="1782"/>
      <c r="H894" s="1782"/>
    </row>
    <row r="895" spans="6:8" ht="15.75" customHeight="1">
      <c r="F895" s="37"/>
      <c r="G895" s="1782"/>
      <c r="H895" s="1782"/>
    </row>
    <row r="896" spans="6:8" ht="15.75" customHeight="1">
      <c r="F896" s="37"/>
      <c r="G896" s="1782"/>
      <c r="H896" s="1782"/>
    </row>
    <row r="897" spans="6:8" ht="15.75" customHeight="1">
      <c r="F897" s="37"/>
      <c r="G897" s="1782"/>
      <c r="H897" s="1782"/>
    </row>
    <row r="898" spans="6:8" ht="15.75" customHeight="1">
      <c r="F898" s="37"/>
      <c r="G898" s="1782"/>
      <c r="H898" s="1782"/>
    </row>
    <row r="899" spans="6:8" ht="15.75" customHeight="1">
      <c r="F899" s="37"/>
      <c r="G899" s="1782"/>
      <c r="H899" s="1782"/>
    </row>
    <row r="900" spans="6:8" ht="15.75" customHeight="1">
      <c r="F900" s="37"/>
      <c r="G900" s="1782"/>
      <c r="H900" s="1782"/>
    </row>
    <row r="901" spans="6:8" ht="15.75" customHeight="1">
      <c r="F901" s="37"/>
      <c r="G901" s="1782"/>
      <c r="H901" s="1782"/>
    </row>
    <row r="902" spans="6:8" ht="15.75" customHeight="1">
      <c r="F902" s="37"/>
      <c r="G902" s="1782"/>
      <c r="H902" s="1782"/>
    </row>
    <row r="903" spans="6:8" ht="15.75" customHeight="1">
      <c r="F903" s="37"/>
      <c r="G903" s="1782"/>
      <c r="H903" s="1782"/>
    </row>
    <row r="904" spans="6:8" ht="15.75" customHeight="1">
      <c r="F904" s="37"/>
      <c r="G904" s="1782"/>
      <c r="H904" s="1782"/>
    </row>
    <row r="905" spans="6:8" ht="15.75" customHeight="1">
      <c r="F905" s="37"/>
      <c r="G905" s="1782"/>
      <c r="H905" s="1782"/>
    </row>
    <row r="906" spans="6:8" ht="15.75" customHeight="1">
      <c r="F906" s="37"/>
      <c r="G906" s="1782"/>
      <c r="H906" s="1782"/>
    </row>
    <row r="907" spans="6:8" ht="15.75" customHeight="1">
      <c r="F907" s="37"/>
      <c r="G907" s="1782"/>
      <c r="H907" s="1782"/>
    </row>
    <row r="908" spans="6:8" ht="15.75" customHeight="1">
      <c r="F908" s="37"/>
      <c r="G908" s="1782"/>
      <c r="H908" s="1782"/>
    </row>
    <row r="909" spans="6:8" ht="15.75" customHeight="1">
      <c r="F909" s="37"/>
      <c r="G909" s="1782"/>
      <c r="H909" s="1782"/>
    </row>
    <row r="910" spans="6:8" ht="15.75" customHeight="1">
      <c r="F910" s="37"/>
      <c r="G910" s="1782"/>
      <c r="H910" s="1782"/>
    </row>
    <row r="911" spans="6:8" ht="15.75" customHeight="1">
      <c r="F911" s="37"/>
      <c r="G911" s="1782"/>
      <c r="H911" s="1782"/>
    </row>
    <row r="912" spans="6:8" ht="15.75" customHeight="1">
      <c r="F912" s="37"/>
      <c r="G912" s="1782"/>
      <c r="H912" s="1782"/>
    </row>
    <row r="913" spans="6:8" ht="15.75" customHeight="1">
      <c r="F913" s="37"/>
      <c r="G913" s="1782"/>
      <c r="H913" s="1782"/>
    </row>
    <row r="914" spans="6:8" ht="15.75" customHeight="1">
      <c r="F914" s="37"/>
      <c r="G914" s="1782"/>
      <c r="H914" s="1782"/>
    </row>
    <row r="915" spans="6:8" ht="15.75" customHeight="1">
      <c r="F915" s="37"/>
      <c r="G915" s="1782"/>
      <c r="H915" s="1782"/>
    </row>
    <row r="916" spans="6:8" ht="15.75" customHeight="1">
      <c r="F916" s="37"/>
      <c r="G916" s="1782"/>
      <c r="H916" s="1782"/>
    </row>
    <row r="917" spans="6:8" ht="15.75" customHeight="1">
      <c r="F917" s="37"/>
      <c r="G917" s="1782"/>
      <c r="H917" s="1782"/>
    </row>
    <row r="918" spans="6:8" ht="15.75" customHeight="1">
      <c r="F918" s="37"/>
      <c r="G918" s="1782"/>
      <c r="H918" s="1782"/>
    </row>
    <row r="919" spans="6:8" ht="15.75" customHeight="1">
      <c r="F919" s="37"/>
      <c r="G919" s="1782"/>
      <c r="H919" s="1782"/>
    </row>
    <row r="920" spans="6:8" ht="15.75" customHeight="1">
      <c r="F920" s="37"/>
      <c r="G920" s="1782"/>
      <c r="H920" s="1782"/>
    </row>
    <row r="921" spans="6:8" ht="15.75" customHeight="1">
      <c r="F921" s="37"/>
      <c r="G921" s="1782"/>
      <c r="H921" s="1782"/>
    </row>
    <row r="922" spans="6:8" ht="15.75" customHeight="1">
      <c r="F922" s="37"/>
      <c r="G922" s="1782"/>
      <c r="H922" s="1782"/>
    </row>
    <row r="923" spans="6:8" ht="15.75" customHeight="1">
      <c r="F923" s="37"/>
      <c r="G923" s="1782"/>
      <c r="H923" s="1782"/>
    </row>
    <row r="924" spans="6:8" ht="15.75" customHeight="1">
      <c r="F924" s="37"/>
      <c r="G924" s="1782"/>
      <c r="H924" s="1782"/>
    </row>
    <row r="925" spans="6:8" ht="15.75" customHeight="1">
      <c r="F925" s="37"/>
      <c r="G925" s="1782"/>
      <c r="H925" s="1782"/>
    </row>
    <row r="926" spans="6:8" ht="15.75" customHeight="1">
      <c r="F926" s="37"/>
      <c r="G926" s="1782"/>
      <c r="H926" s="1782"/>
    </row>
    <row r="927" spans="6:8" ht="15.75" customHeight="1">
      <c r="F927" s="37"/>
      <c r="G927" s="1782"/>
      <c r="H927" s="1782"/>
    </row>
    <row r="928" spans="6:8" ht="15.75" customHeight="1">
      <c r="F928" s="37"/>
      <c r="G928" s="1782"/>
      <c r="H928" s="1782"/>
    </row>
    <row r="929" spans="6:8" ht="15.75" customHeight="1">
      <c r="F929" s="37"/>
      <c r="G929" s="1782"/>
      <c r="H929" s="1782"/>
    </row>
    <row r="930" spans="6:8" ht="15.75" customHeight="1">
      <c r="F930" s="37"/>
      <c r="G930" s="1782"/>
      <c r="H930" s="1782"/>
    </row>
    <row r="931" spans="6:8" ht="15.75" customHeight="1">
      <c r="F931" s="37"/>
      <c r="G931" s="1782"/>
      <c r="H931" s="1782"/>
    </row>
    <row r="932" spans="6:8" ht="15.75" customHeight="1">
      <c r="F932" s="37"/>
      <c r="G932" s="1782"/>
      <c r="H932" s="1782"/>
    </row>
    <row r="933" spans="6:8" ht="15.75" customHeight="1">
      <c r="F933" s="37"/>
      <c r="G933" s="1782"/>
      <c r="H933" s="1782"/>
    </row>
    <row r="934" spans="6:8" ht="15.75" customHeight="1">
      <c r="F934" s="37"/>
      <c r="G934" s="1782"/>
      <c r="H934" s="1782"/>
    </row>
    <row r="935" spans="6:8" ht="15.75" customHeight="1">
      <c r="F935" s="37"/>
      <c r="G935" s="1782"/>
      <c r="H935" s="1782"/>
    </row>
    <row r="936" spans="6:8" ht="15.75" customHeight="1">
      <c r="F936" s="37"/>
      <c r="G936" s="1782"/>
      <c r="H936" s="1782"/>
    </row>
    <row r="937" spans="6:8" ht="15.75" customHeight="1">
      <c r="F937" s="37"/>
      <c r="G937" s="1782"/>
      <c r="H937" s="1782"/>
    </row>
    <row r="938" spans="6:8" ht="15.75" customHeight="1">
      <c r="F938" s="37"/>
      <c r="G938" s="1782"/>
      <c r="H938" s="1782"/>
    </row>
    <row r="939" spans="6:8" ht="15.75" customHeight="1">
      <c r="F939" s="37"/>
      <c r="G939" s="1782"/>
      <c r="H939" s="1782"/>
    </row>
    <row r="940" spans="6:8" ht="15.75" customHeight="1">
      <c r="F940" s="37"/>
      <c r="G940" s="1782"/>
      <c r="H940" s="1782"/>
    </row>
    <row r="941" spans="6:8" ht="15.75" customHeight="1">
      <c r="F941" s="37"/>
      <c r="G941" s="1782"/>
      <c r="H941" s="1782"/>
    </row>
    <row r="942" spans="6:8" ht="15.75" customHeight="1">
      <c r="F942" s="37"/>
      <c r="G942" s="1782"/>
      <c r="H942" s="1782"/>
    </row>
    <row r="943" spans="6:8" ht="15.75" customHeight="1">
      <c r="F943" s="37"/>
      <c r="G943" s="1782"/>
      <c r="H943" s="1782"/>
    </row>
    <row r="944" spans="6:8" ht="15.75" customHeight="1">
      <c r="F944" s="37"/>
      <c r="G944" s="1782"/>
      <c r="H944" s="1782"/>
    </row>
    <row r="945" spans="6:8" ht="15.75" customHeight="1">
      <c r="F945" s="37"/>
      <c r="G945" s="1782"/>
      <c r="H945" s="1782"/>
    </row>
    <row r="946" spans="6:8" ht="15.75" customHeight="1">
      <c r="F946" s="37"/>
      <c r="G946" s="1782"/>
      <c r="H946" s="1782"/>
    </row>
    <row r="947" spans="6:8" ht="15.75" customHeight="1">
      <c r="F947" s="37"/>
      <c r="G947" s="1782"/>
      <c r="H947" s="1782"/>
    </row>
    <row r="948" spans="6:8" ht="15.75" customHeight="1">
      <c r="F948" s="37"/>
      <c r="G948" s="1782"/>
      <c r="H948" s="1782"/>
    </row>
    <row r="949" spans="6:8" ht="15.75" customHeight="1">
      <c r="F949" s="37"/>
      <c r="G949" s="1782"/>
      <c r="H949" s="1782"/>
    </row>
    <row r="950" spans="6:8" ht="15.75" customHeight="1">
      <c r="F950" s="37"/>
      <c r="G950" s="1782"/>
      <c r="H950" s="1782"/>
    </row>
    <row r="951" spans="6:8" ht="15.75" customHeight="1">
      <c r="F951" s="37"/>
      <c r="G951" s="1782"/>
      <c r="H951" s="1782"/>
    </row>
    <row r="952" spans="6:8" ht="15.75" customHeight="1">
      <c r="F952" s="37"/>
      <c r="G952" s="1782"/>
      <c r="H952" s="1782"/>
    </row>
    <row r="953" spans="6:8" ht="15.75" customHeight="1">
      <c r="F953" s="37"/>
      <c r="G953" s="1782"/>
      <c r="H953" s="1782"/>
    </row>
    <row r="954" spans="6:8" ht="15.75" customHeight="1">
      <c r="F954" s="37"/>
      <c r="G954" s="1782"/>
      <c r="H954" s="1782"/>
    </row>
    <row r="955" spans="6:8" ht="15.75" customHeight="1">
      <c r="F955" s="37"/>
      <c r="G955" s="1782"/>
      <c r="H955" s="1782"/>
    </row>
    <row r="956" spans="6:8" ht="15.75" customHeight="1">
      <c r="F956" s="37"/>
      <c r="G956" s="1782"/>
      <c r="H956" s="1782"/>
    </row>
    <row r="957" spans="6:8" ht="15.75" customHeight="1">
      <c r="F957" s="37"/>
      <c r="G957" s="1782"/>
      <c r="H957" s="1782"/>
    </row>
    <row r="958" spans="6:8" ht="15.75" customHeight="1">
      <c r="F958" s="37"/>
      <c r="G958" s="1782"/>
      <c r="H958" s="1782"/>
    </row>
    <row r="959" spans="6:8" ht="15.75" customHeight="1">
      <c r="F959" s="37"/>
      <c r="G959" s="1782"/>
      <c r="H959" s="1782"/>
    </row>
    <row r="960" spans="6:8" ht="15.75" customHeight="1">
      <c r="F960" s="37"/>
      <c r="G960" s="1782"/>
      <c r="H960" s="1782"/>
    </row>
    <row r="961" spans="6:8" ht="15.75" customHeight="1">
      <c r="F961" s="37"/>
      <c r="G961" s="1782"/>
      <c r="H961" s="1782"/>
    </row>
    <row r="962" spans="6:8" ht="15.75" customHeight="1">
      <c r="F962" s="37"/>
      <c r="G962" s="1782"/>
      <c r="H962" s="1782"/>
    </row>
    <row r="963" spans="6:8" ht="15.75" customHeight="1">
      <c r="F963" s="37"/>
      <c r="G963" s="1782"/>
      <c r="H963" s="1782"/>
    </row>
    <row r="964" spans="6:8" ht="15.75" customHeight="1">
      <c r="F964" s="37"/>
      <c r="G964" s="1782"/>
      <c r="H964" s="1782"/>
    </row>
    <row r="965" spans="6:8" ht="15.75" customHeight="1">
      <c r="F965" s="37"/>
      <c r="G965" s="1782"/>
      <c r="H965" s="1782"/>
    </row>
    <row r="966" spans="6:8" ht="15.75" customHeight="1">
      <c r="F966" s="37"/>
      <c r="G966" s="1782"/>
      <c r="H966" s="1782"/>
    </row>
    <row r="967" spans="6:8" ht="15.75" customHeight="1">
      <c r="F967" s="37"/>
      <c r="G967" s="1782"/>
      <c r="H967" s="1782"/>
    </row>
    <row r="968" spans="6:8" ht="15.75" customHeight="1">
      <c r="F968" s="37"/>
      <c r="G968" s="1782"/>
      <c r="H968" s="1782"/>
    </row>
    <row r="969" spans="6:8" ht="15.75" customHeight="1">
      <c r="F969" s="37"/>
      <c r="G969" s="1782"/>
      <c r="H969" s="1782"/>
    </row>
    <row r="970" spans="6:8" ht="15.75" customHeight="1">
      <c r="F970" s="37"/>
      <c r="G970" s="1782"/>
      <c r="H970" s="1782"/>
    </row>
    <row r="971" spans="6:8" ht="15.75" customHeight="1">
      <c r="F971" s="37"/>
      <c r="G971" s="1782"/>
      <c r="H971" s="1782"/>
    </row>
    <row r="972" spans="6:8" ht="15.75" customHeight="1">
      <c r="F972" s="37"/>
      <c r="G972" s="1782"/>
      <c r="H972" s="1782"/>
    </row>
    <row r="973" spans="6:8" ht="15.75" customHeight="1">
      <c r="F973" s="37"/>
      <c r="G973" s="1782"/>
      <c r="H973" s="1782"/>
    </row>
    <row r="974" spans="6:8" ht="15.75" customHeight="1">
      <c r="F974" s="37"/>
      <c r="G974" s="1782"/>
      <c r="H974" s="1782"/>
    </row>
    <row r="975" spans="6:8" ht="15.75" customHeight="1">
      <c r="F975" s="37"/>
      <c r="G975" s="1782"/>
      <c r="H975" s="1782"/>
    </row>
    <row r="976" spans="6:8" ht="15.75" customHeight="1">
      <c r="F976" s="37"/>
      <c r="G976" s="1782"/>
      <c r="H976" s="1782"/>
    </row>
    <row r="977" spans="6:8" ht="15.75" customHeight="1">
      <c r="F977" s="37"/>
      <c r="G977" s="1782"/>
      <c r="H977" s="1782"/>
    </row>
    <row r="978" spans="6:8" ht="15.75" customHeight="1">
      <c r="F978" s="37"/>
      <c r="G978" s="1782"/>
      <c r="H978" s="1782"/>
    </row>
    <row r="979" spans="6:8" ht="15.75" customHeight="1">
      <c r="F979" s="37"/>
      <c r="G979" s="1782"/>
      <c r="H979" s="1782"/>
    </row>
    <row r="980" spans="6:8" ht="15.75" customHeight="1">
      <c r="F980" s="37"/>
      <c r="G980" s="1782"/>
      <c r="H980" s="1782"/>
    </row>
    <row r="981" spans="6:8" ht="15.75" customHeight="1">
      <c r="F981" s="37"/>
      <c r="G981" s="1782"/>
      <c r="H981" s="1782"/>
    </row>
    <row r="982" spans="6:8" ht="15.75" customHeight="1">
      <c r="F982" s="37"/>
      <c r="G982" s="1782"/>
      <c r="H982" s="1782"/>
    </row>
    <row r="983" spans="6:8" ht="15.75" customHeight="1">
      <c r="F983" s="37"/>
      <c r="G983" s="1782"/>
      <c r="H983" s="1782"/>
    </row>
    <row r="984" spans="6:8" ht="15.75" customHeight="1">
      <c r="F984" s="37"/>
      <c r="G984" s="1782"/>
      <c r="H984" s="1782"/>
    </row>
    <row r="985" spans="6:8" ht="15.75" customHeight="1">
      <c r="F985" s="37"/>
      <c r="G985" s="1782"/>
      <c r="H985" s="1782"/>
    </row>
    <row r="986" spans="6:8" ht="15.75" customHeight="1">
      <c r="F986" s="37"/>
      <c r="G986" s="1782"/>
      <c r="H986" s="1782"/>
    </row>
    <row r="987" spans="6:8" ht="15.75" customHeight="1">
      <c r="F987" s="37"/>
      <c r="G987" s="1782"/>
      <c r="H987" s="1782"/>
    </row>
    <row r="988" spans="6:8" ht="15.75" customHeight="1">
      <c r="F988" s="37"/>
      <c r="G988" s="1782"/>
      <c r="H988" s="1782"/>
    </row>
    <row r="989" spans="6:8" ht="15.75" customHeight="1">
      <c r="F989" s="37"/>
      <c r="G989" s="1782"/>
      <c r="H989" s="1782"/>
    </row>
    <row r="990" spans="6:8" ht="15.75" customHeight="1">
      <c r="F990" s="37"/>
      <c r="G990" s="1782"/>
      <c r="H990" s="1782"/>
    </row>
    <row r="991" spans="6:8" ht="15.75" customHeight="1">
      <c r="F991" s="37"/>
      <c r="G991" s="1782"/>
      <c r="H991" s="1782"/>
    </row>
    <row r="992" spans="6:8" ht="15.75" customHeight="1">
      <c r="F992" s="37"/>
      <c r="G992" s="1782"/>
      <c r="H992" s="1782"/>
    </row>
    <row r="993" spans="6:8" ht="15.75" customHeight="1">
      <c r="F993" s="37"/>
      <c r="G993" s="1782"/>
      <c r="H993" s="1782"/>
    </row>
    <row r="994" spans="6:8" ht="15.75" customHeight="1">
      <c r="F994" s="37"/>
      <c r="G994" s="1782"/>
      <c r="H994" s="1782"/>
    </row>
    <row r="995" spans="6:8" ht="15.75" customHeight="1">
      <c r="F995" s="37"/>
      <c r="G995" s="1782"/>
      <c r="H995" s="1782"/>
    </row>
    <row r="996" spans="6:8" ht="15.75" customHeight="1">
      <c r="F996" s="37"/>
      <c r="G996" s="1782"/>
      <c r="H996" s="1782"/>
    </row>
    <row r="997" spans="6:8" ht="15.75" customHeight="1">
      <c r="F997" s="37"/>
      <c r="G997" s="1782"/>
      <c r="H997" s="1782"/>
    </row>
    <row r="998" spans="6:8" ht="15.75" customHeight="1">
      <c r="F998" s="37"/>
      <c r="G998" s="1782"/>
      <c r="H998" s="1782"/>
    </row>
    <row r="999" spans="6:8" ht="15.75" customHeight="1">
      <c r="F999" s="37"/>
      <c r="G999" s="1782"/>
      <c r="H999" s="1782"/>
    </row>
    <row r="1000" spans="6:8" ht="15.75" customHeight="1">
      <c r="F1000" s="37"/>
      <c r="G1000" s="1782"/>
      <c r="H1000" s="1782"/>
    </row>
  </sheetData>
  <mergeCells count="9">
    <mergeCell ref="G105:I105"/>
    <mergeCell ref="G111:I111"/>
    <mergeCell ref="A1:C1"/>
    <mergeCell ref="A2:C2"/>
    <mergeCell ref="E2:I2"/>
    <mergeCell ref="A4:I4"/>
    <mergeCell ref="A5:I5"/>
    <mergeCell ref="A103:B103"/>
    <mergeCell ref="A106:I106"/>
  </mergeCells>
  <pageMargins left="0.7" right="0.7" top="0.75" bottom="0.75" header="0" footer="0"/>
  <pageSetup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989"/>
  <sheetViews>
    <sheetView topLeftCell="A12" zoomScale="60" zoomScaleNormal="60" workbookViewId="0"/>
  </sheetViews>
  <sheetFormatPr defaultColWidth="14.453125" defaultRowHeight="15" customHeight="1"/>
  <cols>
    <col min="1" max="1" width="5.81640625" customWidth="1"/>
    <col min="2" max="2" width="54.08984375" customWidth="1"/>
    <col min="3" max="3" width="32.81640625" customWidth="1"/>
    <col min="4" max="4" width="9.7265625" customWidth="1"/>
    <col min="5" max="5" width="11.7265625" customWidth="1"/>
    <col min="6" max="6" width="7.08984375" customWidth="1"/>
    <col min="7" max="7" width="12.81640625" customWidth="1"/>
    <col min="8" max="8" width="28.453125" customWidth="1"/>
    <col min="9" max="9" width="32.81640625" customWidth="1"/>
    <col min="10" max="10" width="12.54296875" customWidth="1"/>
    <col min="11" max="11" width="8.7265625" customWidth="1"/>
    <col min="12" max="12" width="13.26953125" customWidth="1"/>
    <col min="13" max="22" width="8.7265625" customWidth="1"/>
  </cols>
  <sheetData>
    <row r="1" spans="1:22" ht="15.5">
      <c r="A1" s="186"/>
      <c r="B1" s="186"/>
      <c r="C1" s="1783"/>
      <c r="D1" s="186"/>
      <c r="E1" s="125"/>
      <c r="F1" s="186"/>
      <c r="G1" s="186"/>
      <c r="H1" s="186"/>
      <c r="I1" s="186"/>
      <c r="J1" s="186"/>
      <c r="K1" s="13"/>
      <c r="L1" s="13"/>
      <c r="M1" s="13"/>
      <c r="N1" s="13"/>
      <c r="O1" s="13"/>
      <c r="P1" s="13"/>
      <c r="Q1" s="13"/>
      <c r="R1" s="13"/>
      <c r="S1" s="13"/>
      <c r="T1" s="13"/>
      <c r="U1" s="13"/>
      <c r="V1" s="13"/>
    </row>
    <row r="2" spans="1:22" ht="15.5">
      <c r="A2" s="186"/>
      <c r="B2" s="186"/>
      <c r="C2" s="1783"/>
      <c r="D2" s="186"/>
      <c r="E2" s="125"/>
      <c r="F2" s="186"/>
      <c r="G2" s="186"/>
      <c r="H2" s="186"/>
      <c r="I2" s="186"/>
      <c r="J2" s="186"/>
      <c r="K2" s="13"/>
      <c r="L2" s="13"/>
      <c r="M2" s="13"/>
      <c r="N2" s="13"/>
      <c r="O2" s="13"/>
      <c r="P2" s="13"/>
      <c r="Q2" s="13"/>
      <c r="R2" s="13"/>
      <c r="S2" s="13"/>
      <c r="T2" s="13"/>
      <c r="U2" s="13"/>
      <c r="V2" s="13"/>
    </row>
    <row r="3" spans="1:22" ht="15.5">
      <c r="A3" s="186"/>
      <c r="B3" s="186"/>
      <c r="C3" s="1783"/>
      <c r="D3" s="186"/>
      <c r="E3" s="125"/>
      <c r="F3" s="186"/>
      <c r="G3" s="186"/>
      <c r="H3" s="186"/>
      <c r="I3" s="186"/>
      <c r="J3" s="186" t="s">
        <v>40</v>
      </c>
      <c r="K3" s="13"/>
      <c r="L3" s="13"/>
      <c r="M3" s="13"/>
      <c r="N3" s="13"/>
      <c r="O3" s="13"/>
      <c r="P3" s="13"/>
      <c r="Q3" s="13"/>
      <c r="R3" s="13"/>
      <c r="S3" s="13"/>
      <c r="T3" s="13"/>
      <c r="U3" s="13"/>
      <c r="V3" s="13"/>
    </row>
    <row r="4" spans="1:22" ht="21.75" customHeight="1">
      <c r="A4" s="3004" t="s">
        <v>2002</v>
      </c>
      <c r="B4" s="2874"/>
      <c r="C4" s="2894" t="s">
        <v>2003</v>
      </c>
      <c r="D4" s="2874"/>
      <c r="E4" s="2874"/>
      <c r="F4" s="2874"/>
      <c r="G4" s="2874"/>
      <c r="H4" s="2874"/>
      <c r="I4" s="2874"/>
      <c r="J4" s="1785" t="s">
        <v>1386</v>
      </c>
      <c r="K4" s="13"/>
      <c r="L4" s="13"/>
      <c r="M4" s="13"/>
      <c r="N4" s="13"/>
      <c r="O4" s="13"/>
      <c r="P4" s="13"/>
      <c r="Q4" s="13"/>
      <c r="R4" s="13"/>
      <c r="S4" s="13"/>
      <c r="T4" s="13"/>
      <c r="U4" s="13"/>
      <c r="V4" s="13"/>
    </row>
    <row r="5" spans="1:22" ht="21.75" customHeight="1">
      <c r="A5" s="3005" t="s">
        <v>1</v>
      </c>
      <c r="B5" s="2874"/>
      <c r="C5" s="2874"/>
      <c r="D5" s="2874"/>
      <c r="E5" s="2874"/>
      <c r="F5" s="2874"/>
      <c r="G5" s="2874"/>
      <c r="H5" s="2874"/>
      <c r="I5" s="2874"/>
      <c r="J5" s="1787"/>
      <c r="K5" s="13"/>
      <c r="L5" s="13"/>
      <c r="M5" s="13"/>
      <c r="N5" s="13"/>
      <c r="O5" s="13"/>
      <c r="P5" s="13"/>
      <c r="Q5" s="13"/>
      <c r="R5" s="13"/>
      <c r="S5" s="13"/>
      <c r="T5" s="13"/>
      <c r="U5" s="13"/>
      <c r="V5" s="13"/>
    </row>
    <row r="6" spans="1:22" ht="15.5">
      <c r="A6" s="1787"/>
      <c r="B6" s="1787"/>
      <c r="C6" s="1787"/>
      <c r="D6" s="1787"/>
      <c r="E6" s="1787"/>
      <c r="F6" s="1787"/>
      <c r="G6" s="1787"/>
      <c r="H6" s="1787"/>
      <c r="I6" s="1787"/>
      <c r="J6" s="1787"/>
      <c r="K6" s="13"/>
      <c r="L6" s="13"/>
      <c r="M6" s="13"/>
      <c r="N6" s="13"/>
      <c r="O6" s="13"/>
      <c r="P6" s="13"/>
      <c r="Q6" s="13"/>
      <c r="R6" s="13"/>
      <c r="S6" s="13"/>
      <c r="T6" s="13"/>
      <c r="U6" s="13"/>
      <c r="V6" s="13"/>
    </row>
    <row r="7" spans="1:22" ht="61">
      <c r="A7" s="1788" t="s">
        <v>79</v>
      </c>
      <c r="B7" s="1789" t="s">
        <v>2004</v>
      </c>
      <c r="C7" s="1789" t="s">
        <v>2005</v>
      </c>
      <c r="D7" s="1789" t="s">
        <v>2006</v>
      </c>
      <c r="E7" s="1789" t="s">
        <v>2007</v>
      </c>
      <c r="F7" s="1789" t="s">
        <v>2008</v>
      </c>
      <c r="G7" s="1789" t="s">
        <v>2009</v>
      </c>
      <c r="H7" s="1789" t="s">
        <v>2010</v>
      </c>
      <c r="I7" s="1789" t="s">
        <v>2011</v>
      </c>
      <c r="J7" s="1789" t="s">
        <v>2012</v>
      </c>
      <c r="K7" s="13"/>
      <c r="L7" s="13"/>
      <c r="M7" s="13"/>
      <c r="N7" s="13"/>
      <c r="O7" s="13"/>
      <c r="P7" s="13"/>
      <c r="Q7" s="13"/>
      <c r="R7" s="13"/>
      <c r="S7" s="13"/>
      <c r="T7" s="13"/>
      <c r="U7" s="13"/>
      <c r="V7" s="13"/>
    </row>
    <row r="8" spans="1:22" ht="15.5">
      <c r="A8" s="1790" t="s">
        <v>415</v>
      </c>
      <c r="B8" s="1791" t="s">
        <v>416</v>
      </c>
      <c r="C8" s="1791" t="s">
        <v>417</v>
      </c>
      <c r="D8" s="1791" t="s">
        <v>418</v>
      </c>
      <c r="E8" s="1791" t="s">
        <v>419</v>
      </c>
      <c r="F8" s="1791" t="s">
        <v>420</v>
      </c>
      <c r="G8" s="1791" t="s">
        <v>421</v>
      </c>
      <c r="H8" s="1791" t="s">
        <v>422</v>
      </c>
      <c r="I8" s="1791" t="s">
        <v>423</v>
      </c>
      <c r="J8" s="1791" t="s">
        <v>424</v>
      </c>
      <c r="K8" s="1792"/>
      <c r="L8" s="1792"/>
      <c r="M8" s="1792"/>
      <c r="N8" s="1792"/>
      <c r="O8" s="1792"/>
      <c r="P8" s="1792"/>
      <c r="Q8" s="1792"/>
      <c r="R8" s="1792"/>
      <c r="S8" s="1792"/>
      <c r="T8" s="1792"/>
      <c r="U8" s="1792"/>
      <c r="V8" s="1792"/>
    </row>
    <row r="9" spans="1:22" ht="15.5">
      <c r="A9" s="1793">
        <v>1</v>
      </c>
      <c r="B9" s="1794" t="s">
        <v>2013</v>
      </c>
      <c r="C9" s="1794" t="s">
        <v>2014</v>
      </c>
      <c r="D9" s="1795" t="s">
        <v>1682</v>
      </c>
      <c r="E9" s="1796" t="s">
        <v>2015</v>
      </c>
      <c r="F9" s="1795">
        <v>4</v>
      </c>
      <c r="G9" s="1794" t="s">
        <v>1873</v>
      </c>
      <c r="H9" s="1794" t="s">
        <v>2016</v>
      </c>
      <c r="I9" s="1794" t="s">
        <v>2017</v>
      </c>
      <c r="J9" s="1797">
        <v>45458</v>
      </c>
      <c r="K9" s="13"/>
      <c r="L9" s="13"/>
      <c r="M9" s="13"/>
      <c r="N9" s="13"/>
      <c r="O9" s="13"/>
      <c r="P9" s="13"/>
      <c r="Q9" s="13"/>
      <c r="R9" s="13"/>
      <c r="S9" s="13"/>
      <c r="T9" s="13"/>
      <c r="U9" s="13"/>
      <c r="V9" s="13"/>
    </row>
    <row r="10" spans="1:22" ht="31">
      <c r="A10" s="1793">
        <v>2</v>
      </c>
      <c r="B10" s="1794" t="s">
        <v>2018</v>
      </c>
      <c r="C10" s="1794" t="s">
        <v>942</v>
      </c>
      <c r="D10" s="1795" t="s">
        <v>1682</v>
      </c>
      <c r="E10" s="1794" t="s">
        <v>2019</v>
      </c>
      <c r="F10" s="1795">
        <v>3</v>
      </c>
      <c r="G10" s="1794" t="s">
        <v>2020</v>
      </c>
      <c r="H10" s="1794" t="s">
        <v>2021</v>
      </c>
      <c r="I10" s="1794" t="s">
        <v>2022</v>
      </c>
      <c r="J10" s="1798" t="s">
        <v>2023</v>
      </c>
      <c r="K10" s="1799" t="s">
        <v>2024</v>
      </c>
      <c r="L10" s="13"/>
      <c r="M10" s="13"/>
      <c r="N10" s="13"/>
      <c r="O10" s="13"/>
      <c r="P10" s="13"/>
      <c r="Q10" s="13"/>
      <c r="R10" s="13"/>
      <c r="S10" s="13"/>
      <c r="T10" s="13"/>
      <c r="U10" s="13"/>
      <c r="V10" s="13"/>
    </row>
    <row r="11" spans="1:22" ht="15.5">
      <c r="A11" s="1793">
        <v>3</v>
      </c>
      <c r="B11" s="1794" t="s">
        <v>2025</v>
      </c>
      <c r="C11" s="1800" t="s">
        <v>939</v>
      </c>
      <c r="D11" s="1795" t="s">
        <v>1682</v>
      </c>
      <c r="E11" s="1794" t="s">
        <v>2026</v>
      </c>
      <c r="F11" s="1795">
        <v>4</v>
      </c>
      <c r="G11" s="1794" t="s">
        <v>2020</v>
      </c>
      <c r="H11" s="1794" t="s">
        <v>959</v>
      </c>
      <c r="I11" s="1794" t="s">
        <v>2027</v>
      </c>
      <c r="J11" s="1801" t="s">
        <v>2028</v>
      </c>
      <c r="K11" s="13"/>
      <c r="L11" s="13"/>
      <c r="M11" s="13"/>
      <c r="N11" s="13"/>
      <c r="O11" s="13"/>
      <c r="P11" s="13"/>
      <c r="Q11" s="13"/>
      <c r="R11" s="13"/>
      <c r="S11" s="13"/>
      <c r="T11" s="13"/>
      <c r="U11" s="13"/>
      <c r="V11" s="13"/>
    </row>
    <row r="12" spans="1:22" ht="31">
      <c r="A12" s="1793">
        <v>4</v>
      </c>
      <c r="B12" s="1794" t="s">
        <v>2029</v>
      </c>
      <c r="C12" s="1802" t="s">
        <v>907</v>
      </c>
      <c r="D12" s="1795" t="s">
        <v>1682</v>
      </c>
      <c r="E12" s="1803" t="s">
        <v>2030</v>
      </c>
      <c r="F12" s="1795">
        <v>4</v>
      </c>
      <c r="G12" s="1794" t="s">
        <v>1890</v>
      </c>
      <c r="H12" s="1794" t="s">
        <v>2031</v>
      </c>
      <c r="I12" s="1794"/>
      <c r="J12" s="1801" t="s">
        <v>2028</v>
      </c>
      <c r="K12" s="13"/>
      <c r="L12" s="1804">
        <v>545000</v>
      </c>
      <c r="M12" s="13"/>
      <c r="N12" s="13"/>
      <c r="O12" s="13"/>
      <c r="P12" s="13"/>
      <c r="Q12" s="13"/>
      <c r="R12" s="13"/>
      <c r="S12" s="13"/>
      <c r="T12" s="13"/>
      <c r="U12" s="13"/>
      <c r="V12" s="13"/>
    </row>
    <row r="13" spans="1:22" ht="15.5">
      <c r="A13" s="1793">
        <v>5</v>
      </c>
      <c r="B13" s="1794" t="s">
        <v>2032</v>
      </c>
      <c r="C13" s="1800" t="s">
        <v>747</v>
      </c>
      <c r="D13" s="1795" t="s">
        <v>1682</v>
      </c>
      <c r="E13" s="1794" t="s">
        <v>2033</v>
      </c>
      <c r="F13" s="1795">
        <v>3</v>
      </c>
      <c r="G13" s="1794" t="s">
        <v>2034</v>
      </c>
      <c r="H13" s="1794" t="s">
        <v>2035</v>
      </c>
      <c r="I13" s="1794" t="s">
        <v>2036</v>
      </c>
      <c r="J13" s="1798" t="s">
        <v>2037</v>
      </c>
      <c r="K13" s="13"/>
      <c r="L13" s="13"/>
      <c r="M13" s="13"/>
      <c r="N13" s="13"/>
      <c r="O13" s="13"/>
      <c r="P13" s="13"/>
      <c r="Q13" s="13"/>
      <c r="R13" s="13"/>
      <c r="S13" s="13"/>
      <c r="T13" s="13"/>
      <c r="U13" s="13"/>
      <c r="V13" s="13"/>
    </row>
    <row r="14" spans="1:22" ht="62">
      <c r="A14" s="1793">
        <v>6</v>
      </c>
      <c r="B14" s="1783" t="s">
        <v>2038</v>
      </c>
      <c r="C14" s="1800" t="s">
        <v>2039</v>
      </c>
      <c r="D14" s="1795" t="s">
        <v>1682</v>
      </c>
      <c r="E14" s="1783" t="s">
        <v>2040</v>
      </c>
      <c r="F14" s="1795">
        <v>5</v>
      </c>
      <c r="G14" s="1794" t="s">
        <v>1080</v>
      </c>
      <c r="H14" s="1783" t="s">
        <v>2041</v>
      </c>
      <c r="I14" s="1794" t="s">
        <v>2042</v>
      </c>
      <c r="J14" s="1798" t="s">
        <v>2043</v>
      </c>
      <c r="K14" s="13"/>
      <c r="L14" s="13"/>
      <c r="M14" s="13"/>
      <c r="N14" s="13"/>
      <c r="O14" s="13"/>
      <c r="P14" s="13"/>
      <c r="Q14" s="13"/>
      <c r="R14" s="13"/>
      <c r="S14" s="13"/>
      <c r="T14" s="13"/>
      <c r="U14" s="13"/>
      <c r="V14" s="13"/>
    </row>
    <row r="15" spans="1:22" ht="31">
      <c r="A15" s="1793">
        <v>7</v>
      </c>
      <c r="B15" s="1794" t="s">
        <v>2044</v>
      </c>
      <c r="C15" s="1800" t="s">
        <v>2045</v>
      </c>
      <c r="D15" s="1795" t="s">
        <v>1682</v>
      </c>
      <c r="E15" s="1794" t="s">
        <v>2046</v>
      </c>
      <c r="F15" s="1795">
        <v>3</v>
      </c>
      <c r="G15" s="1794" t="s">
        <v>2047</v>
      </c>
      <c r="H15" s="1794" t="s">
        <v>2048</v>
      </c>
      <c r="I15" s="1794" t="s">
        <v>2049</v>
      </c>
      <c r="J15" s="1805">
        <v>45472</v>
      </c>
      <c r="K15" s="13"/>
      <c r="L15" s="13"/>
      <c r="M15" s="13"/>
      <c r="N15" s="13"/>
      <c r="O15" s="13"/>
      <c r="P15" s="13"/>
      <c r="Q15" s="13"/>
      <c r="R15" s="13"/>
      <c r="S15" s="13"/>
      <c r="T15" s="13"/>
      <c r="U15" s="13"/>
      <c r="V15" s="13"/>
    </row>
    <row r="16" spans="1:22" ht="31">
      <c r="A16" s="1793">
        <v>8</v>
      </c>
      <c r="B16" s="1794" t="s">
        <v>2050</v>
      </c>
      <c r="C16" s="1800" t="s">
        <v>1004</v>
      </c>
      <c r="D16" s="1795" t="s">
        <v>1682</v>
      </c>
      <c r="E16" s="1794" t="s">
        <v>2051</v>
      </c>
      <c r="F16" s="1795">
        <v>4</v>
      </c>
      <c r="G16" s="1794" t="s">
        <v>1976</v>
      </c>
      <c r="H16" s="1794" t="s">
        <v>2052</v>
      </c>
      <c r="I16" s="1794" t="s">
        <v>2053</v>
      </c>
      <c r="J16" s="1805">
        <v>45469</v>
      </c>
      <c r="K16" s="13"/>
      <c r="L16" s="13"/>
      <c r="M16" s="13"/>
      <c r="N16" s="13"/>
      <c r="O16" s="13"/>
      <c r="P16" s="13"/>
      <c r="Q16" s="13"/>
      <c r="R16" s="13"/>
      <c r="S16" s="13"/>
      <c r="T16" s="13"/>
      <c r="U16" s="13"/>
      <c r="V16" s="13"/>
    </row>
    <row r="17" spans="1:22" ht="31">
      <c r="A17" s="1793">
        <v>9</v>
      </c>
      <c r="B17" s="1794" t="s">
        <v>2054</v>
      </c>
      <c r="C17" s="1800" t="s">
        <v>2055</v>
      </c>
      <c r="D17" s="1795" t="s">
        <v>1682</v>
      </c>
      <c r="E17" s="1794" t="s">
        <v>2056</v>
      </c>
      <c r="F17" s="1795">
        <v>5</v>
      </c>
      <c r="G17" s="1794" t="s">
        <v>1976</v>
      </c>
      <c r="H17" s="1794" t="s">
        <v>2057</v>
      </c>
      <c r="I17" s="1794" t="s">
        <v>2058</v>
      </c>
      <c r="J17" s="1797">
        <v>45627</v>
      </c>
      <c r="K17" s="23"/>
      <c r="L17" s="23"/>
      <c r="M17" s="23"/>
      <c r="N17" s="23"/>
      <c r="O17" s="23"/>
      <c r="P17" s="23"/>
      <c r="Q17" s="18"/>
      <c r="R17" s="18"/>
      <c r="S17" s="18"/>
      <c r="T17" s="18"/>
      <c r="U17" s="18"/>
      <c r="V17" s="18"/>
    </row>
    <row r="18" spans="1:22" ht="46.5" customHeight="1">
      <c r="A18" s="1793">
        <v>10</v>
      </c>
      <c r="B18" s="1794" t="s">
        <v>2059</v>
      </c>
      <c r="C18" s="1794" t="s">
        <v>2060</v>
      </c>
      <c r="D18" s="1795" t="s">
        <v>173</v>
      </c>
      <c r="E18" s="1794" t="s">
        <v>2061</v>
      </c>
      <c r="F18" s="1795" t="s">
        <v>2062</v>
      </c>
      <c r="G18" s="1794" t="s">
        <v>1993</v>
      </c>
      <c r="H18" s="1794" t="s">
        <v>2063</v>
      </c>
      <c r="I18" s="1794" t="s">
        <v>2064</v>
      </c>
      <c r="J18" s="1797">
        <v>45471</v>
      </c>
      <c r="K18" s="13"/>
      <c r="L18" s="13"/>
      <c r="M18" s="13"/>
      <c r="N18" s="13"/>
      <c r="O18" s="13"/>
      <c r="P18" s="13"/>
      <c r="Q18" s="13"/>
      <c r="R18" s="13"/>
      <c r="S18" s="13"/>
      <c r="T18" s="13"/>
      <c r="U18" s="13"/>
      <c r="V18" s="13"/>
    </row>
    <row r="19" spans="1:22" ht="54.75" customHeight="1">
      <c r="A19" s="1793">
        <v>11</v>
      </c>
      <c r="B19" s="1794" t="s">
        <v>2065</v>
      </c>
      <c r="C19" s="1794" t="s">
        <v>1038</v>
      </c>
      <c r="D19" s="1795" t="s">
        <v>173</v>
      </c>
      <c r="E19" s="25" t="s">
        <v>2066</v>
      </c>
      <c r="F19" s="1795" t="s">
        <v>2062</v>
      </c>
      <c r="G19" s="1794" t="s">
        <v>2067</v>
      </c>
      <c r="H19" s="1794" t="s">
        <v>2068</v>
      </c>
      <c r="I19" s="1794" t="s">
        <v>2069</v>
      </c>
      <c r="J19" s="1805">
        <v>45408</v>
      </c>
      <c r="K19" s="13"/>
      <c r="L19" s="13"/>
      <c r="M19" s="13"/>
      <c r="N19" s="13"/>
      <c r="O19" s="13"/>
      <c r="P19" s="13"/>
      <c r="Q19" s="13"/>
      <c r="R19" s="13"/>
      <c r="S19" s="13"/>
      <c r="T19" s="13"/>
      <c r="U19" s="13"/>
      <c r="V19" s="13"/>
    </row>
    <row r="20" spans="1:22" ht="15.75" customHeight="1">
      <c r="A20" s="1793">
        <v>12</v>
      </c>
      <c r="B20" s="1794" t="s">
        <v>2070</v>
      </c>
      <c r="C20" s="1794" t="s">
        <v>893</v>
      </c>
      <c r="D20" s="1795" t="s">
        <v>1682</v>
      </c>
      <c r="E20" s="1802" t="s">
        <v>2071</v>
      </c>
      <c r="F20" s="1795">
        <v>5</v>
      </c>
      <c r="G20" s="1794" t="s">
        <v>2072</v>
      </c>
      <c r="H20" s="1794" t="s">
        <v>2073</v>
      </c>
      <c r="I20" s="1794" t="s">
        <v>2074</v>
      </c>
      <c r="J20" s="1797">
        <v>45657</v>
      </c>
      <c r="K20" s="13"/>
      <c r="L20" s="13"/>
      <c r="M20" s="13"/>
      <c r="N20" s="13"/>
      <c r="O20" s="13"/>
      <c r="P20" s="13"/>
      <c r="Q20" s="13"/>
      <c r="R20" s="13"/>
      <c r="S20" s="13"/>
      <c r="T20" s="13"/>
      <c r="U20" s="13"/>
      <c r="V20" s="13"/>
    </row>
    <row r="21" spans="1:22" ht="15.75" customHeight="1">
      <c r="A21" s="1793">
        <v>13</v>
      </c>
      <c r="B21" s="1796" t="s">
        <v>2075</v>
      </c>
      <c r="C21" s="1806" t="s">
        <v>2076</v>
      </c>
      <c r="D21" s="1807" t="s">
        <v>1650</v>
      </c>
      <c r="E21" s="1808" t="s">
        <v>2077</v>
      </c>
      <c r="F21" s="1807">
        <v>3</v>
      </c>
      <c r="G21" s="1808" t="s">
        <v>1993</v>
      </c>
      <c r="H21" s="1808" t="s">
        <v>2078</v>
      </c>
      <c r="I21" s="1809" t="s">
        <v>2079</v>
      </c>
      <c r="J21" s="1810">
        <v>45444</v>
      </c>
      <c r="K21" s="13"/>
      <c r="L21" s="13"/>
      <c r="M21" s="13"/>
      <c r="N21" s="13"/>
      <c r="O21" s="13"/>
      <c r="P21" s="13"/>
      <c r="Q21" s="13"/>
      <c r="R21" s="13"/>
      <c r="S21" s="13"/>
      <c r="T21" s="13"/>
      <c r="U21" s="13"/>
      <c r="V21" s="13"/>
    </row>
    <row r="22" spans="1:22" ht="15.75" customHeight="1">
      <c r="A22" s="1811"/>
      <c r="B22" s="9" t="s">
        <v>2080</v>
      </c>
      <c r="C22" s="3006" t="s">
        <v>2081</v>
      </c>
      <c r="D22" s="2888"/>
      <c r="E22" s="2888"/>
      <c r="F22" s="2888"/>
      <c r="G22" s="2888"/>
      <c r="H22" s="2888"/>
      <c r="I22" s="2888"/>
      <c r="J22" s="2889"/>
      <c r="K22" s="13"/>
      <c r="L22" s="13"/>
      <c r="M22" s="13"/>
      <c r="N22" s="13"/>
      <c r="O22" s="13"/>
      <c r="P22" s="13"/>
      <c r="Q22" s="13"/>
      <c r="R22" s="13"/>
      <c r="S22" s="13"/>
      <c r="T22" s="13"/>
      <c r="U22" s="13"/>
      <c r="V22" s="13"/>
    </row>
    <row r="23" spans="1:22" ht="15.75" customHeight="1">
      <c r="A23" s="13"/>
      <c r="B23" s="13"/>
      <c r="C23" s="19"/>
      <c r="D23" s="1812"/>
      <c r="E23" s="1812"/>
      <c r="F23" s="2875" t="s">
        <v>2082</v>
      </c>
      <c r="G23" s="2874"/>
      <c r="H23" s="2874"/>
      <c r="I23" s="2874"/>
      <c r="J23" s="2874"/>
      <c r="K23" s="13"/>
      <c r="L23" s="13"/>
      <c r="M23" s="13"/>
      <c r="N23" s="13"/>
      <c r="O23" s="13"/>
      <c r="P23" s="13"/>
      <c r="Q23" s="13"/>
      <c r="R23" s="13"/>
      <c r="S23" s="13"/>
      <c r="T23" s="13"/>
      <c r="U23" s="13"/>
      <c r="V23" s="13"/>
    </row>
    <row r="24" spans="1:22" ht="15.75" customHeight="1">
      <c r="A24" s="13"/>
      <c r="B24" s="2877" t="s">
        <v>2083</v>
      </c>
      <c r="C24" s="2874"/>
      <c r="D24" s="2906"/>
      <c r="E24" s="2874"/>
      <c r="F24" s="2877" t="s">
        <v>155</v>
      </c>
      <c r="G24" s="2874"/>
      <c r="H24" s="2874"/>
      <c r="I24" s="2874"/>
      <c r="J24" s="2874"/>
      <c r="K24" s="13"/>
      <c r="L24" s="13"/>
      <c r="M24" s="13"/>
      <c r="N24" s="13"/>
      <c r="O24" s="13"/>
      <c r="P24" s="13"/>
      <c r="Q24" s="13"/>
      <c r="R24" s="13"/>
      <c r="S24" s="13"/>
      <c r="T24" s="13"/>
      <c r="U24" s="13"/>
      <c r="V24" s="13"/>
    </row>
    <row r="25" spans="1:22" ht="15.75" customHeight="1">
      <c r="A25" s="13"/>
      <c r="B25" s="2876" t="s">
        <v>2084</v>
      </c>
      <c r="C25" s="2874"/>
      <c r="D25" s="10"/>
      <c r="E25" s="13"/>
      <c r="F25" s="13"/>
      <c r="G25" s="19"/>
      <c r="H25" s="13"/>
      <c r="I25" s="13"/>
      <c r="J25" s="13"/>
      <c r="K25" s="13"/>
      <c r="L25" s="13"/>
      <c r="M25" s="13"/>
      <c r="N25" s="13"/>
      <c r="O25" s="13"/>
      <c r="P25" s="13"/>
      <c r="Q25" s="13"/>
      <c r="R25" s="13"/>
      <c r="S25" s="13"/>
      <c r="T25" s="13"/>
      <c r="U25" s="13"/>
      <c r="V25" s="13"/>
    </row>
    <row r="26" spans="1:22" ht="15.75" customHeight="1">
      <c r="A26" s="19"/>
      <c r="B26" s="19"/>
      <c r="C26" s="15"/>
      <c r="D26" s="1318"/>
      <c r="E26" s="15"/>
      <c r="F26" s="15"/>
      <c r="G26" s="15"/>
      <c r="H26" s="15"/>
      <c r="I26" s="15"/>
      <c r="J26" s="19"/>
      <c r="K26" s="13"/>
      <c r="L26" s="13"/>
      <c r="M26" s="13"/>
      <c r="N26" s="13"/>
      <c r="O26" s="13"/>
      <c r="P26" s="13"/>
      <c r="Q26" s="13"/>
      <c r="R26" s="13"/>
      <c r="S26" s="13"/>
      <c r="T26" s="13"/>
      <c r="U26" s="13"/>
      <c r="V26" s="13"/>
    </row>
    <row r="27" spans="1:22" ht="15.75" customHeight="1">
      <c r="A27" s="13"/>
      <c r="B27" s="13"/>
      <c r="C27" s="13"/>
      <c r="D27" s="13"/>
      <c r="E27" s="13"/>
      <c r="F27" s="13"/>
      <c r="G27" s="13"/>
      <c r="H27" s="13"/>
      <c r="I27" s="13"/>
      <c r="J27" s="13"/>
      <c r="K27" s="13"/>
      <c r="L27" s="13"/>
      <c r="M27" s="13"/>
      <c r="N27" s="13"/>
      <c r="O27" s="13"/>
      <c r="P27" s="13"/>
      <c r="Q27" s="13"/>
      <c r="R27" s="13"/>
      <c r="S27" s="13"/>
      <c r="T27" s="13"/>
      <c r="U27" s="13"/>
      <c r="V27" s="13"/>
    </row>
    <row r="28" spans="1:22" ht="15.75" customHeight="1">
      <c r="A28" s="13"/>
      <c r="B28" s="13"/>
      <c r="C28" s="13"/>
      <c r="D28" s="13"/>
      <c r="E28" s="13"/>
      <c r="F28" s="13"/>
      <c r="G28" s="13"/>
      <c r="H28" s="13"/>
      <c r="I28" s="13"/>
      <c r="J28" s="13"/>
      <c r="K28" s="13"/>
      <c r="L28" s="13"/>
      <c r="M28" s="13"/>
      <c r="N28" s="13"/>
      <c r="O28" s="13"/>
      <c r="P28" s="13"/>
      <c r="Q28" s="13"/>
      <c r="R28" s="13"/>
      <c r="S28" s="13"/>
      <c r="T28" s="13"/>
      <c r="U28" s="13"/>
      <c r="V28" s="13"/>
    </row>
    <row r="29" spans="1:22" ht="15.75" customHeight="1">
      <c r="A29" s="13"/>
      <c r="B29" s="13"/>
      <c r="C29" s="13"/>
      <c r="D29" s="13"/>
      <c r="E29" s="13"/>
      <c r="F29" s="13"/>
      <c r="G29" s="13"/>
      <c r="H29" s="13"/>
      <c r="I29" s="13"/>
      <c r="J29" s="13"/>
      <c r="K29" s="13"/>
      <c r="L29" s="13"/>
      <c r="M29" s="13"/>
      <c r="N29" s="13"/>
      <c r="O29" s="13"/>
      <c r="P29" s="13"/>
      <c r="Q29" s="13"/>
      <c r="R29" s="13"/>
      <c r="S29" s="13"/>
      <c r="T29" s="13"/>
      <c r="U29" s="13"/>
      <c r="V29" s="13"/>
    </row>
    <row r="30" spans="1:22" ht="15.75" customHeight="1">
      <c r="A30" s="13"/>
      <c r="B30" s="13"/>
      <c r="C30" s="13"/>
      <c r="D30" s="13"/>
      <c r="E30" s="13"/>
      <c r="F30" s="2877" t="s">
        <v>652</v>
      </c>
      <c r="G30" s="2874"/>
      <c r="H30" s="2874"/>
      <c r="I30" s="2874"/>
      <c r="J30" s="2874"/>
      <c r="K30" s="13"/>
      <c r="L30" s="13"/>
      <c r="M30" s="13"/>
      <c r="N30" s="13"/>
      <c r="O30" s="13"/>
      <c r="P30" s="13"/>
      <c r="Q30" s="13"/>
      <c r="R30" s="13"/>
      <c r="S30" s="13"/>
      <c r="T30" s="13"/>
      <c r="U30" s="13"/>
      <c r="V30" s="13"/>
    </row>
    <row r="31" spans="1:22" ht="15.75" customHeight="1">
      <c r="A31" s="13"/>
      <c r="B31" s="13"/>
      <c r="C31" s="13"/>
      <c r="D31" s="13"/>
      <c r="E31" s="13"/>
      <c r="F31" s="13"/>
      <c r="G31" s="13"/>
      <c r="H31" s="13"/>
      <c r="I31" s="13"/>
      <c r="J31" s="13"/>
      <c r="K31" s="13"/>
      <c r="L31" s="13"/>
      <c r="M31" s="13"/>
      <c r="N31" s="13"/>
      <c r="O31" s="13"/>
      <c r="P31" s="13"/>
      <c r="Q31" s="13"/>
      <c r="R31" s="13"/>
      <c r="S31" s="13"/>
      <c r="T31" s="13"/>
      <c r="U31" s="13"/>
      <c r="V31" s="13"/>
    </row>
    <row r="32" spans="1:22" ht="15.75" customHeight="1">
      <c r="A32" s="13"/>
      <c r="B32" s="13"/>
      <c r="C32" s="13"/>
      <c r="D32" s="13"/>
      <c r="E32" s="13"/>
      <c r="F32" s="13"/>
      <c r="G32" s="13"/>
      <c r="H32" s="13"/>
      <c r="I32" s="13"/>
      <c r="J32" s="13"/>
      <c r="K32" s="13"/>
      <c r="L32" s="13"/>
      <c r="M32" s="13"/>
      <c r="N32" s="13"/>
      <c r="O32" s="13"/>
      <c r="P32" s="13"/>
      <c r="Q32" s="13"/>
      <c r="R32" s="13"/>
      <c r="S32" s="13"/>
      <c r="T32" s="13"/>
      <c r="U32" s="13"/>
      <c r="V32" s="13"/>
    </row>
    <row r="33" spans="1:22" ht="15.75" customHeight="1">
      <c r="A33" s="13"/>
      <c r="B33" s="13"/>
      <c r="C33" s="13"/>
      <c r="D33" s="13"/>
      <c r="E33" s="13"/>
      <c r="F33" s="13"/>
      <c r="G33" s="13"/>
      <c r="H33" s="13"/>
      <c r="I33" s="13"/>
      <c r="J33" s="13"/>
      <c r="K33" s="13"/>
      <c r="L33" s="13"/>
      <c r="M33" s="13"/>
      <c r="N33" s="13"/>
      <c r="O33" s="13"/>
      <c r="P33" s="13"/>
      <c r="Q33" s="13"/>
      <c r="R33" s="13"/>
      <c r="S33" s="13"/>
      <c r="T33" s="13"/>
      <c r="U33" s="13"/>
      <c r="V33" s="13"/>
    </row>
    <row r="34" spans="1:22" ht="15.75" customHeight="1">
      <c r="A34" s="13"/>
      <c r="B34" s="13"/>
      <c r="C34" s="13"/>
      <c r="D34" s="13"/>
      <c r="E34" s="13"/>
      <c r="F34" s="13"/>
      <c r="G34" s="13"/>
      <c r="H34" s="13"/>
      <c r="I34" s="13"/>
      <c r="J34" s="13"/>
      <c r="K34" s="13"/>
      <c r="L34" s="13"/>
      <c r="M34" s="13"/>
      <c r="N34" s="13"/>
      <c r="O34" s="13"/>
      <c r="P34" s="13"/>
      <c r="Q34" s="13"/>
      <c r="R34" s="13"/>
      <c r="S34" s="13"/>
      <c r="T34" s="13"/>
      <c r="U34" s="13"/>
      <c r="V34" s="13"/>
    </row>
    <row r="35" spans="1:22" ht="15.75" customHeight="1">
      <c r="A35" s="13"/>
      <c r="B35" s="13"/>
      <c r="C35" s="13"/>
      <c r="D35" s="13"/>
      <c r="E35" s="13"/>
      <c r="F35" s="13"/>
      <c r="G35" s="13"/>
      <c r="H35" s="13"/>
      <c r="I35" s="13"/>
      <c r="J35" s="13"/>
      <c r="K35" s="13"/>
      <c r="L35" s="13"/>
      <c r="M35" s="13"/>
      <c r="N35" s="13"/>
      <c r="O35" s="13"/>
      <c r="P35" s="13"/>
      <c r="Q35" s="13"/>
      <c r="R35" s="13"/>
      <c r="S35" s="13"/>
      <c r="T35" s="13"/>
      <c r="U35" s="13"/>
      <c r="V35" s="13"/>
    </row>
    <row r="36" spans="1:22" ht="15.75" customHeight="1">
      <c r="A36" s="13"/>
      <c r="B36" s="13"/>
      <c r="C36" s="13"/>
      <c r="D36" s="13"/>
      <c r="E36" s="13"/>
      <c r="F36" s="13"/>
      <c r="G36" s="13"/>
      <c r="H36" s="13"/>
      <c r="I36" s="13"/>
      <c r="J36" s="13"/>
      <c r="K36" s="13"/>
      <c r="L36" s="13"/>
      <c r="M36" s="13"/>
      <c r="N36" s="13"/>
      <c r="O36" s="13"/>
      <c r="P36" s="13"/>
      <c r="Q36" s="13"/>
      <c r="R36" s="13"/>
      <c r="S36" s="13"/>
      <c r="T36" s="13"/>
      <c r="U36" s="13"/>
      <c r="V36" s="13"/>
    </row>
    <row r="37" spans="1:22" ht="15.75" customHeight="1">
      <c r="A37" s="13"/>
      <c r="B37" s="13"/>
      <c r="C37" s="13"/>
      <c r="D37" s="13"/>
      <c r="E37" s="13"/>
      <c r="F37" s="13"/>
      <c r="G37" s="13"/>
      <c r="H37" s="13"/>
      <c r="I37" s="13"/>
      <c r="J37" s="13"/>
      <c r="K37" s="13"/>
      <c r="L37" s="13"/>
      <c r="M37" s="13"/>
      <c r="N37" s="13"/>
      <c r="O37" s="13"/>
      <c r="P37" s="13"/>
      <c r="Q37" s="13"/>
      <c r="R37" s="13"/>
      <c r="S37" s="13"/>
      <c r="T37" s="13"/>
      <c r="U37" s="13"/>
      <c r="V37" s="13"/>
    </row>
    <row r="38" spans="1:22" ht="15.75" customHeight="1">
      <c r="A38" s="13"/>
      <c r="B38" s="13"/>
      <c r="C38" s="13"/>
      <c r="D38" s="13"/>
      <c r="E38" s="13"/>
      <c r="F38" s="13"/>
      <c r="G38" s="13"/>
      <c r="H38" s="13"/>
      <c r="I38" s="13"/>
      <c r="J38" s="13"/>
      <c r="K38" s="13"/>
      <c r="L38" s="13"/>
      <c r="M38" s="13"/>
      <c r="N38" s="13"/>
      <c r="O38" s="13"/>
      <c r="P38" s="13"/>
      <c r="Q38" s="13"/>
      <c r="R38" s="13"/>
      <c r="S38" s="13"/>
      <c r="T38" s="13"/>
      <c r="U38" s="13"/>
      <c r="V38" s="13"/>
    </row>
    <row r="39" spans="1:22" ht="15.75" customHeight="1">
      <c r="A39" s="13"/>
      <c r="B39" s="13"/>
      <c r="C39" s="13"/>
      <c r="D39" s="13"/>
      <c r="E39" s="13"/>
      <c r="F39" s="13"/>
      <c r="G39" s="13"/>
      <c r="H39" s="13"/>
      <c r="I39" s="13"/>
      <c r="J39" s="13"/>
      <c r="K39" s="13"/>
      <c r="L39" s="13"/>
      <c r="M39" s="13"/>
      <c r="N39" s="13"/>
      <c r="O39" s="13"/>
      <c r="P39" s="13"/>
      <c r="Q39" s="13"/>
      <c r="R39" s="13"/>
      <c r="S39" s="13"/>
      <c r="T39" s="13"/>
      <c r="U39" s="13"/>
      <c r="V39" s="13"/>
    </row>
    <row r="40" spans="1:22" ht="15.75" customHeight="1">
      <c r="A40" s="13"/>
      <c r="B40" s="13"/>
      <c r="C40" s="13"/>
      <c r="D40" s="13"/>
      <c r="E40" s="13"/>
      <c r="F40" s="13"/>
      <c r="G40" s="13"/>
      <c r="H40" s="13"/>
      <c r="I40" s="13"/>
      <c r="J40" s="13"/>
      <c r="K40" s="13"/>
      <c r="L40" s="13"/>
      <c r="M40" s="13"/>
      <c r="N40" s="13"/>
      <c r="O40" s="13"/>
      <c r="P40" s="13"/>
      <c r="Q40" s="13"/>
      <c r="R40" s="13"/>
      <c r="S40" s="13"/>
      <c r="T40" s="13"/>
      <c r="U40" s="13"/>
      <c r="V40" s="13"/>
    </row>
    <row r="41" spans="1:22" ht="15.75" customHeight="1">
      <c r="A41" s="13"/>
      <c r="B41" s="13"/>
      <c r="C41" s="13"/>
      <c r="D41" s="13"/>
      <c r="E41" s="13"/>
      <c r="F41" s="13"/>
      <c r="G41" s="13"/>
      <c r="H41" s="13"/>
      <c r="I41" s="13"/>
      <c r="J41" s="13"/>
      <c r="K41" s="13"/>
      <c r="L41" s="13"/>
      <c r="M41" s="13"/>
      <c r="N41" s="13"/>
      <c r="O41" s="13"/>
      <c r="P41" s="13"/>
      <c r="Q41" s="13"/>
      <c r="R41" s="13"/>
      <c r="S41" s="13"/>
      <c r="T41" s="13"/>
      <c r="U41" s="13"/>
      <c r="V41" s="13"/>
    </row>
    <row r="42" spans="1:22" ht="15.75" customHeight="1">
      <c r="A42" s="13"/>
      <c r="B42" s="13"/>
      <c r="C42" s="13"/>
      <c r="D42" s="13"/>
      <c r="E42" s="13"/>
      <c r="F42" s="13"/>
      <c r="G42" s="13"/>
      <c r="H42" s="13"/>
      <c r="I42" s="13"/>
      <c r="J42" s="13"/>
      <c r="K42" s="13"/>
      <c r="L42" s="13"/>
      <c r="M42" s="13"/>
      <c r="N42" s="13"/>
      <c r="O42" s="13"/>
      <c r="P42" s="13"/>
      <c r="Q42" s="13"/>
      <c r="R42" s="13"/>
      <c r="S42" s="13"/>
      <c r="T42" s="13"/>
      <c r="U42" s="13"/>
      <c r="V42" s="13"/>
    </row>
    <row r="43" spans="1:22" ht="15.75" customHeight="1">
      <c r="A43" s="13"/>
      <c r="B43" s="13"/>
      <c r="C43" s="13"/>
      <c r="D43" s="13"/>
      <c r="E43" s="13"/>
      <c r="F43" s="13"/>
      <c r="G43" s="13"/>
      <c r="H43" s="13"/>
      <c r="I43" s="13"/>
      <c r="J43" s="13"/>
      <c r="K43" s="13"/>
      <c r="L43" s="13"/>
      <c r="M43" s="13"/>
      <c r="N43" s="13"/>
      <c r="O43" s="13"/>
      <c r="P43" s="13"/>
      <c r="Q43" s="13"/>
      <c r="R43" s="13"/>
      <c r="S43" s="13"/>
      <c r="T43" s="13"/>
      <c r="U43" s="13"/>
      <c r="V43" s="13"/>
    </row>
    <row r="44" spans="1:22" ht="15.75" customHeight="1">
      <c r="A44" s="13"/>
      <c r="B44" s="13"/>
      <c r="C44" s="13"/>
      <c r="D44" s="13"/>
      <c r="E44" s="13"/>
      <c r="F44" s="13"/>
      <c r="G44" s="13"/>
      <c r="H44" s="13"/>
      <c r="I44" s="13"/>
      <c r="J44" s="13"/>
      <c r="K44" s="13"/>
      <c r="L44" s="13"/>
      <c r="M44" s="13"/>
      <c r="N44" s="13"/>
      <c r="O44" s="13"/>
      <c r="P44" s="13"/>
      <c r="Q44" s="13"/>
      <c r="R44" s="13"/>
      <c r="S44" s="13"/>
      <c r="T44" s="13"/>
      <c r="U44" s="13"/>
      <c r="V44" s="13"/>
    </row>
    <row r="45" spans="1:22" ht="15.75" customHeight="1">
      <c r="A45" s="13"/>
      <c r="B45" s="13"/>
      <c r="C45" s="13"/>
      <c r="D45" s="13"/>
      <c r="E45" s="13"/>
      <c r="F45" s="13"/>
      <c r="G45" s="13"/>
      <c r="H45" s="13"/>
      <c r="I45" s="13"/>
      <c r="J45" s="13"/>
      <c r="K45" s="13"/>
      <c r="L45" s="13"/>
      <c r="M45" s="13"/>
      <c r="N45" s="13"/>
      <c r="O45" s="13"/>
      <c r="P45" s="13"/>
      <c r="Q45" s="13"/>
      <c r="R45" s="13"/>
      <c r="S45" s="13"/>
      <c r="T45" s="13"/>
      <c r="U45" s="13"/>
      <c r="V45" s="13"/>
    </row>
    <row r="46" spans="1:22" ht="15.75" customHeight="1">
      <c r="A46" s="13"/>
      <c r="B46" s="13"/>
      <c r="C46" s="13"/>
      <c r="D46" s="13"/>
      <c r="E46" s="13"/>
      <c r="F46" s="13"/>
      <c r="G46" s="13"/>
      <c r="H46" s="13"/>
      <c r="I46" s="13"/>
      <c r="J46" s="13"/>
      <c r="K46" s="13"/>
      <c r="L46" s="13"/>
      <c r="M46" s="13"/>
      <c r="N46" s="13"/>
      <c r="O46" s="13"/>
      <c r="P46" s="13"/>
      <c r="Q46" s="13"/>
      <c r="R46" s="13"/>
      <c r="S46" s="13"/>
      <c r="T46" s="13"/>
      <c r="U46" s="13"/>
      <c r="V46" s="13"/>
    </row>
    <row r="47" spans="1:22" ht="15.75" customHeight="1">
      <c r="A47" s="13"/>
      <c r="B47" s="13"/>
      <c r="C47" s="13"/>
      <c r="D47" s="13"/>
      <c r="E47" s="13"/>
      <c r="F47" s="13"/>
      <c r="G47" s="13"/>
      <c r="H47" s="13"/>
      <c r="I47" s="13"/>
      <c r="J47" s="13"/>
      <c r="K47" s="13"/>
      <c r="L47" s="13"/>
      <c r="M47" s="13"/>
      <c r="N47" s="13"/>
      <c r="O47" s="13"/>
      <c r="P47" s="13"/>
      <c r="Q47" s="13"/>
      <c r="R47" s="13"/>
      <c r="S47" s="13"/>
      <c r="T47" s="13"/>
      <c r="U47" s="13"/>
      <c r="V47" s="13"/>
    </row>
    <row r="48" spans="1:22" ht="15.75" customHeight="1">
      <c r="A48" s="13"/>
      <c r="B48" s="13"/>
      <c r="C48" s="13"/>
      <c r="D48" s="13"/>
      <c r="E48" s="13"/>
      <c r="F48" s="13"/>
      <c r="G48" s="13"/>
      <c r="H48" s="13"/>
      <c r="I48" s="13"/>
      <c r="J48" s="13"/>
      <c r="K48" s="13"/>
      <c r="L48" s="13"/>
      <c r="M48" s="13"/>
      <c r="N48" s="13"/>
      <c r="O48" s="13"/>
      <c r="P48" s="13"/>
      <c r="Q48" s="13"/>
      <c r="R48" s="13"/>
      <c r="S48" s="13"/>
      <c r="T48" s="13"/>
      <c r="U48" s="13"/>
      <c r="V48" s="13"/>
    </row>
    <row r="49" spans="1:22" ht="15.75" customHeight="1">
      <c r="A49" s="13"/>
      <c r="B49" s="13"/>
      <c r="C49" s="13"/>
      <c r="D49" s="13"/>
      <c r="E49" s="13"/>
      <c r="F49" s="13"/>
      <c r="G49" s="13"/>
      <c r="H49" s="13"/>
      <c r="I49" s="13"/>
      <c r="J49" s="13"/>
      <c r="K49" s="13"/>
      <c r="L49" s="13"/>
      <c r="M49" s="13"/>
      <c r="N49" s="13"/>
      <c r="O49" s="13"/>
      <c r="P49" s="13"/>
      <c r="Q49" s="13"/>
      <c r="R49" s="13"/>
      <c r="S49" s="13"/>
      <c r="T49" s="13"/>
      <c r="U49" s="13"/>
      <c r="V49" s="13"/>
    </row>
    <row r="50" spans="1:22" ht="15.75" customHeight="1">
      <c r="A50" s="13"/>
      <c r="B50" s="13"/>
      <c r="C50" s="13"/>
      <c r="D50" s="13"/>
      <c r="E50" s="13"/>
      <c r="F50" s="13"/>
      <c r="G50" s="13"/>
      <c r="H50" s="13"/>
      <c r="I50" s="13"/>
      <c r="J50" s="13"/>
      <c r="K50" s="13"/>
      <c r="L50" s="13"/>
      <c r="M50" s="13"/>
      <c r="N50" s="13"/>
      <c r="O50" s="13"/>
      <c r="P50" s="13"/>
      <c r="Q50" s="13"/>
      <c r="R50" s="13"/>
      <c r="S50" s="13"/>
      <c r="T50" s="13"/>
      <c r="U50" s="13"/>
      <c r="V50" s="13"/>
    </row>
    <row r="51" spans="1:22" ht="15.75" customHeight="1">
      <c r="A51" s="13"/>
      <c r="B51" s="13"/>
      <c r="C51" s="13"/>
      <c r="D51" s="13"/>
      <c r="E51" s="13"/>
      <c r="F51" s="13"/>
      <c r="G51" s="13"/>
      <c r="H51" s="13"/>
      <c r="I51" s="13"/>
      <c r="J51" s="13"/>
      <c r="K51" s="13"/>
      <c r="L51" s="13"/>
      <c r="M51" s="13"/>
      <c r="N51" s="13"/>
      <c r="O51" s="13"/>
      <c r="P51" s="13"/>
      <c r="Q51" s="13"/>
      <c r="R51" s="13"/>
      <c r="S51" s="13"/>
      <c r="T51" s="13"/>
      <c r="U51" s="13"/>
      <c r="V51" s="13"/>
    </row>
    <row r="52" spans="1:22" ht="15.75" customHeight="1">
      <c r="A52" s="13"/>
      <c r="B52" s="13"/>
      <c r="C52" s="13"/>
      <c r="D52" s="13"/>
      <c r="E52" s="13"/>
      <c r="F52" s="13"/>
      <c r="G52" s="13"/>
      <c r="H52" s="13"/>
      <c r="I52" s="13"/>
      <c r="J52" s="13"/>
      <c r="K52" s="13"/>
      <c r="L52" s="13"/>
      <c r="M52" s="13"/>
      <c r="N52" s="13"/>
      <c r="O52" s="13"/>
      <c r="P52" s="13"/>
      <c r="Q52" s="13"/>
      <c r="R52" s="13"/>
      <c r="S52" s="13"/>
      <c r="T52" s="13"/>
      <c r="U52" s="13"/>
      <c r="V52" s="13"/>
    </row>
    <row r="53" spans="1:22" ht="15.75" customHeight="1">
      <c r="A53" s="13"/>
      <c r="B53" s="13"/>
      <c r="C53" s="13"/>
      <c r="D53" s="13"/>
      <c r="E53" s="13"/>
      <c r="F53" s="13"/>
      <c r="G53" s="13"/>
      <c r="H53" s="13"/>
      <c r="I53" s="13"/>
      <c r="J53" s="13"/>
      <c r="K53" s="13"/>
      <c r="L53" s="13"/>
      <c r="M53" s="13"/>
      <c r="N53" s="13"/>
      <c r="O53" s="13"/>
      <c r="P53" s="13"/>
      <c r="Q53" s="13"/>
      <c r="R53" s="13"/>
      <c r="S53" s="13"/>
      <c r="T53" s="13"/>
      <c r="U53" s="13"/>
      <c r="V53" s="13"/>
    </row>
    <row r="54" spans="1:22" ht="15.75" customHeight="1">
      <c r="A54" s="13"/>
      <c r="B54" s="13"/>
      <c r="C54" s="13"/>
      <c r="D54" s="13"/>
      <c r="E54" s="13"/>
      <c r="F54" s="13"/>
      <c r="G54" s="13"/>
      <c r="H54" s="13"/>
      <c r="I54" s="13"/>
      <c r="J54" s="13"/>
      <c r="K54" s="13"/>
      <c r="L54" s="13"/>
      <c r="M54" s="13"/>
      <c r="N54" s="13"/>
      <c r="O54" s="13"/>
      <c r="P54" s="13"/>
      <c r="Q54" s="13"/>
      <c r="R54" s="13"/>
      <c r="S54" s="13"/>
      <c r="T54" s="13"/>
      <c r="U54" s="13"/>
      <c r="V54" s="13"/>
    </row>
    <row r="55" spans="1:22" ht="15.75" customHeight="1">
      <c r="A55" s="13"/>
      <c r="B55" s="13"/>
      <c r="C55" s="13"/>
      <c r="D55" s="13"/>
      <c r="E55" s="13"/>
      <c r="F55" s="13"/>
      <c r="G55" s="13"/>
      <c r="H55" s="13"/>
      <c r="I55" s="13"/>
      <c r="J55" s="13"/>
      <c r="K55" s="13"/>
      <c r="L55" s="13"/>
      <c r="M55" s="13"/>
      <c r="N55" s="13"/>
      <c r="O55" s="13"/>
      <c r="P55" s="13"/>
      <c r="Q55" s="13"/>
      <c r="R55" s="13"/>
      <c r="S55" s="13"/>
      <c r="T55" s="13"/>
      <c r="U55" s="13"/>
      <c r="V55" s="13"/>
    </row>
    <row r="56" spans="1:22" ht="15.75" customHeight="1">
      <c r="A56" s="13"/>
      <c r="B56" s="13"/>
      <c r="C56" s="13"/>
      <c r="D56" s="13"/>
      <c r="E56" s="13"/>
      <c r="F56" s="13"/>
      <c r="G56" s="13"/>
      <c r="H56" s="13"/>
      <c r="I56" s="13"/>
      <c r="J56" s="13"/>
      <c r="K56" s="13"/>
      <c r="L56" s="13"/>
      <c r="M56" s="13"/>
      <c r="N56" s="13"/>
      <c r="O56" s="13"/>
      <c r="P56" s="13"/>
      <c r="Q56" s="13"/>
      <c r="R56" s="13"/>
      <c r="S56" s="13"/>
      <c r="T56" s="13"/>
      <c r="U56" s="13"/>
      <c r="V56" s="13"/>
    </row>
    <row r="57" spans="1:22" ht="15.75" customHeight="1">
      <c r="A57" s="13"/>
      <c r="B57" s="13"/>
      <c r="C57" s="13"/>
      <c r="D57" s="13"/>
      <c r="E57" s="13"/>
      <c r="F57" s="13"/>
      <c r="G57" s="13"/>
      <c r="H57" s="13"/>
      <c r="I57" s="13"/>
      <c r="J57" s="13"/>
      <c r="K57" s="13"/>
      <c r="L57" s="13"/>
      <c r="M57" s="13"/>
      <c r="N57" s="13"/>
      <c r="O57" s="13"/>
      <c r="P57" s="13"/>
      <c r="Q57" s="13"/>
      <c r="R57" s="13"/>
      <c r="S57" s="13"/>
      <c r="T57" s="13"/>
      <c r="U57" s="13"/>
      <c r="V57" s="13"/>
    </row>
    <row r="58" spans="1:22" ht="15.75" customHeight="1">
      <c r="A58" s="13"/>
      <c r="B58" s="13"/>
      <c r="C58" s="13"/>
      <c r="D58" s="13"/>
      <c r="E58" s="13"/>
      <c r="F58" s="13"/>
      <c r="G58" s="13"/>
      <c r="H58" s="13"/>
      <c r="I58" s="13"/>
      <c r="J58" s="13"/>
      <c r="K58" s="13"/>
      <c r="L58" s="13"/>
      <c r="M58" s="13"/>
      <c r="N58" s="13"/>
      <c r="O58" s="13"/>
      <c r="P58" s="13"/>
      <c r="Q58" s="13"/>
      <c r="R58" s="13"/>
      <c r="S58" s="13"/>
      <c r="T58" s="13"/>
      <c r="U58" s="13"/>
      <c r="V58" s="13"/>
    </row>
    <row r="59" spans="1:22" ht="15.75" customHeight="1">
      <c r="A59" s="13"/>
      <c r="B59" s="13"/>
      <c r="C59" s="13"/>
      <c r="D59" s="13"/>
      <c r="E59" s="13"/>
      <c r="F59" s="13"/>
      <c r="G59" s="13"/>
      <c r="H59" s="13"/>
      <c r="I59" s="13"/>
      <c r="J59" s="13"/>
      <c r="K59" s="13"/>
      <c r="L59" s="13"/>
      <c r="M59" s="13"/>
      <c r="N59" s="13"/>
      <c r="O59" s="13"/>
      <c r="P59" s="13"/>
      <c r="Q59" s="13"/>
      <c r="R59" s="13"/>
      <c r="S59" s="13"/>
      <c r="T59" s="13"/>
      <c r="U59" s="13"/>
      <c r="V59" s="13"/>
    </row>
    <row r="60" spans="1:22" ht="15.75" customHeight="1">
      <c r="A60" s="13"/>
      <c r="B60" s="13"/>
      <c r="C60" s="13"/>
      <c r="D60" s="13"/>
      <c r="E60" s="13"/>
      <c r="F60" s="13"/>
      <c r="G60" s="13"/>
      <c r="H60" s="13"/>
      <c r="I60" s="13"/>
      <c r="J60" s="13"/>
      <c r="K60" s="13"/>
      <c r="L60" s="13"/>
      <c r="M60" s="13"/>
      <c r="N60" s="13"/>
      <c r="O60" s="13"/>
      <c r="P60" s="13"/>
      <c r="Q60" s="13"/>
      <c r="R60" s="13"/>
      <c r="S60" s="13"/>
      <c r="T60" s="13"/>
      <c r="U60" s="13"/>
      <c r="V60" s="13"/>
    </row>
    <row r="61" spans="1:22" ht="15.75" customHeight="1">
      <c r="A61" s="13"/>
      <c r="B61" s="13"/>
      <c r="C61" s="13"/>
      <c r="D61" s="13"/>
      <c r="E61" s="13"/>
      <c r="F61" s="13"/>
      <c r="G61" s="13"/>
      <c r="H61" s="13"/>
      <c r="I61" s="13"/>
      <c r="J61" s="13"/>
      <c r="K61" s="13"/>
      <c r="L61" s="13"/>
      <c r="M61" s="13"/>
      <c r="N61" s="13"/>
      <c r="O61" s="13"/>
      <c r="P61" s="13"/>
      <c r="Q61" s="13"/>
      <c r="R61" s="13"/>
      <c r="S61" s="13"/>
      <c r="T61" s="13"/>
      <c r="U61" s="13"/>
      <c r="V61" s="13"/>
    </row>
    <row r="62" spans="1:22" ht="15.75" customHeight="1">
      <c r="A62" s="13"/>
      <c r="B62" s="13"/>
      <c r="C62" s="13"/>
      <c r="D62" s="13"/>
      <c r="E62" s="13"/>
      <c r="F62" s="13"/>
      <c r="G62" s="13"/>
      <c r="H62" s="13"/>
      <c r="I62" s="13"/>
      <c r="J62" s="13"/>
      <c r="K62" s="13"/>
      <c r="L62" s="13"/>
      <c r="M62" s="13"/>
      <c r="N62" s="13"/>
      <c r="O62" s="13"/>
      <c r="P62" s="13"/>
      <c r="Q62" s="13"/>
      <c r="R62" s="13"/>
      <c r="S62" s="13"/>
      <c r="T62" s="13"/>
      <c r="U62" s="13"/>
      <c r="V62" s="13"/>
    </row>
    <row r="63" spans="1:22" ht="15.75" customHeight="1">
      <c r="A63" s="13"/>
      <c r="B63" s="13"/>
      <c r="C63" s="13"/>
      <c r="D63" s="13"/>
      <c r="E63" s="13"/>
      <c r="F63" s="13"/>
      <c r="G63" s="13"/>
      <c r="H63" s="13"/>
      <c r="I63" s="13"/>
      <c r="J63" s="13"/>
      <c r="K63" s="13"/>
      <c r="L63" s="13"/>
      <c r="M63" s="13"/>
      <c r="N63" s="13"/>
      <c r="O63" s="13"/>
      <c r="P63" s="13"/>
      <c r="Q63" s="13"/>
      <c r="R63" s="13"/>
      <c r="S63" s="13"/>
      <c r="T63" s="13"/>
      <c r="U63" s="13"/>
      <c r="V63" s="13"/>
    </row>
    <row r="64" spans="1:22" ht="15.75" customHeight="1">
      <c r="A64" s="13"/>
      <c r="B64" s="13"/>
      <c r="C64" s="13"/>
      <c r="D64" s="13"/>
      <c r="E64" s="13"/>
      <c r="F64" s="13"/>
      <c r="G64" s="13"/>
      <c r="H64" s="13"/>
      <c r="I64" s="13"/>
      <c r="J64" s="13"/>
      <c r="K64" s="13"/>
      <c r="L64" s="13"/>
      <c r="M64" s="13"/>
      <c r="N64" s="13"/>
      <c r="O64" s="13"/>
      <c r="P64" s="13"/>
      <c r="Q64" s="13"/>
      <c r="R64" s="13"/>
      <c r="S64" s="13"/>
      <c r="T64" s="13"/>
      <c r="U64" s="13"/>
      <c r="V64" s="13"/>
    </row>
    <row r="65" spans="1:22" ht="15.75" customHeight="1">
      <c r="A65" s="13"/>
      <c r="B65" s="13"/>
      <c r="C65" s="13"/>
      <c r="D65" s="13"/>
      <c r="E65" s="13"/>
      <c r="F65" s="13"/>
      <c r="G65" s="13"/>
      <c r="H65" s="13"/>
      <c r="I65" s="13"/>
      <c r="J65" s="13"/>
      <c r="K65" s="13"/>
      <c r="L65" s="13"/>
      <c r="M65" s="13"/>
      <c r="N65" s="13"/>
      <c r="O65" s="13"/>
      <c r="P65" s="13"/>
      <c r="Q65" s="13"/>
      <c r="R65" s="13"/>
      <c r="S65" s="13"/>
      <c r="T65" s="13"/>
      <c r="U65" s="13"/>
      <c r="V65" s="13"/>
    </row>
    <row r="66" spans="1:22" ht="15.75" customHeight="1">
      <c r="A66" s="13"/>
      <c r="B66" s="13"/>
      <c r="C66" s="13"/>
      <c r="D66" s="13"/>
      <c r="E66" s="13"/>
      <c r="F66" s="13"/>
      <c r="G66" s="13"/>
      <c r="H66" s="13"/>
      <c r="I66" s="13"/>
      <c r="J66" s="13"/>
      <c r="K66" s="13"/>
      <c r="L66" s="13"/>
      <c r="M66" s="13"/>
      <c r="N66" s="13"/>
      <c r="O66" s="13"/>
      <c r="P66" s="13"/>
      <c r="Q66" s="13"/>
      <c r="R66" s="13"/>
      <c r="S66" s="13"/>
      <c r="T66" s="13"/>
      <c r="U66" s="13"/>
      <c r="V66" s="13"/>
    </row>
    <row r="67" spans="1:22" ht="15.75" customHeight="1">
      <c r="A67" s="13"/>
      <c r="B67" s="13"/>
      <c r="C67" s="13"/>
      <c r="D67" s="13"/>
      <c r="E67" s="13"/>
      <c r="F67" s="13"/>
      <c r="G67" s="13"/>
      <c r="H67" s="13"/>
      <c r="I67" s="13"/>
      <c r="J67" s="13"/>
      <c r="K67" s="13"/>
      <c r="L67" s="13"/>
      <c r="M67" s="13"/>
      <c r="N67" s="13"/>
      <c r="O67" s="13"/>
      <c r="P67" s="13"/>
      <c r="Q67" s="13"/>
      <c r="R67" s="13"/>
      <c r="S67" s="13"/>
      <c r="T67" s="13"/>
      <c r="U67" s="13"/>
      <c r="V67" s="13"/>
    </row>
    <row r="68" spans="1:22" ht="15.75" customHeight="1">
      <c r="A68" s="13"/>
      <c r="B68" s="13"/>
      <c r="C68" s="13"/>
      <c r="D68" s="13"/>
      <c r="E68" s="13"/>
      <c r="F68" s="13"/>
      <c r="G68" s="13"/>
      <c r="H68" s="13"/>
      <c r="I68" s="13"/>
      <c r="J68" s="13"/>
      <c r="K68" s="13"/>
      <c r="L68" s="13"/>
      <c r="M68" s="13"/>
      <c r="N68" s="13"/>
      <c r="O68" s="13"/>
      <c r="P68" s="13"/>
      <c r="Q68" s="13"/>
      <c r="R68" s="13"/>
      <c r="S68" s="13"/>
      <c r="T68" s="13"/>
      <c r="U68" s="13"/>
      <c r="V68" s="13"/>
    </row>
    <row r="69" spans="1:22" ht="15.75" customHeight="1">
      <c r="A69" s="13"/>
      <c r="B69" s="13"/>
      <c r="C69" s="13"/>
      <c r="D69" s="13"/>
      <c r="E69" s="13"/>
      <c r="F69" s="13"/>
      <c r="G69" s="13"/>
      <c r="H69" s="13"/>
      <c r="I69" s="13"/>
      <c r="J69" s="13"/>
      <c r="K69" s="13"/>
      <c r="L69" s="13"/>
      <c r="M69" s="13"/>
      <c r="N69" s="13"/>
      <c r="O69" s="13"/>
      <c r="P69" s="13"/>
      <c r="Q69" s="13"/>
      <c r="R69" s="13"/>
      <c r="S69" s="13"/>
      <c r="T69" s="13"/>
      <c r="U69" s="13"/>
      <c r="V69" s="13"/>
    </row>
    <row r="70" spans="1:22" ht="15.75" customHeight="1">
      <c r="A70" s="13"/>
      <c r="B70" s="13"/>
      <c r="C70" s="13"/>
      <c r="D70" s="13"/>
      <c r="E70" s="13"/>
      <c r="F70" s="13"/>
      <c r="G70" s="13"/>
      <c r="H70" s="13"/>
      <c r="I70" s="13"/>
      <c r="J70" s="13"/>
      <c r="K70" s="13"/>
      <c r="L70" s="13"/>
      <c r="M70" s="13"/>
      <c r="N70" s="13"/>
      <c r="O70" s="13"/>
      <c r="P70" s="13"/>
      <c r="Q70" s="13"/>
      <c r="R70" s="13"/>
      <c r="S70" s="13"/>
      <c r="T70" s="13"/>
      <c r="U70" s="13"/>
      <c r="V70" s="13"/>
    </row>
    <row r="71" spans="1:22" ht="15.75" customHeight="1">
      <c r="A71" s="13"/>
      <c r="B71" s="13"/>
      <c r="C71" s="13"/>
      <c r="D71" s="13"/>
      <c r="E71" s="13"/>
      <c r="F71" s="13"/>
      <c r="G71" s="13"/>
      <c r="H71" s="13"/>
      <c r="I71" s="13"/>
      <c r="J71" s="13"/>
      <c r="K71" s="13"/>
      <c r="L71" s="13"/>
      <c r="M71" s="13"/>
      <c r="N71" s="13"/>
      <c r="O71" s="13"/>
      <c r="P71" s="13"/>
      <c r="Q71" s="13"/>
      <c r="R71" s="13"/>
      <c r="S71" s="13"/>
      <c r="T71" s="13"/>
      <c r="U71" s="13"/>
      <c r="V71" s="13"/>
    </row>
    <row r="72" spans="1:22" ht="15.75" customHeight="1">
      <c r="A72" s="13"/>
      <c r="B72" s="13"/>
      <c r="C72" s="13"/>
      <c r="D72" s="13"/>
      <c r="E72" s="13"/>
      <c r="F72" s="13"/>
      <c r="G72" s="13"/>
      <c r="H72" s="13"/>
      <c r="I72" s="13"/>
      <c r="J72" s="13"/>
      <c r="K72" s="13"/>
      <c r="L72" s="13"/>
      <c r="M72" s="13"/>
      <c r="N72" s="13"/>
      <c r="O72" s="13"/>
      <c r="P72" s="13"/>
      <c r="Q72" s="13"/>
      <c r="R72" s="13"/>
      <c r="S72" s="13"/>
      <c r="T72" s="13"/>
      <c r="U72" s="13"/>
      <c r="V72" s="13"/>
    </row>
    <row r="73" spans="1:22" ht="15.75" customHeight="1">
      <c r="A73" s="13"/>
      <c r="B73" s="13"/>
      <c r="C73" s="13"/>
      <c r="D73" s="13"/>
      <c r="E73" s="13"/>
      <c r="F73" s="13"/>
      <c r="G73" s="13"/>
      <c r="H73" s="13"/>
      <c r="I73" s="13"/>
      <c r="J73" s="13"/>
      <c r="K73" s="13"/>
      <c r="L73" s="13"/>
      <c r="M73" s="13"/>
      <c r="N73" s="13"/>
      <c r="O73" s="13"/>
      <c r="P73" s="13"/>
      <c r="Q73" s="13"/>
      <c r="R73" s="13"/>
      <c r="S73" s="13"/>
      <c r="T73" s="13"/>
      <c r="U73" s="13"/>
      <c r="V73" s="13"/>
    </row>
    <row r="74" spans="1:22" ht="15.75" customHeight="1">
      <c r="A74" s="13"/>
      <c r="B74" s="13"/>
      <c r="C74" s="13"/>
      <c r="D74" s="13"/>
      <c r="E74" s="13"/>
      <c r="F74" s="13"/>
      <c r="G74" s="13"/>
      <c r="H74" s="13"/>
      <c r="I74" s="13"/>
      <c r="J74" s="13"/>
      <c r="K74" s="13"/>
      <c r="L74" s="13"/>
      <c r="M74" s="13"/>
      <c r="N74" s="13"/>
      <c r="O74" s="13"/>
      <c r="P74" s="13"/>
      <c r="Q74" s="13"/>
      <c r="R74" s="13"/>
      <c r="S74" s="13"/>
      <c r="T74" s="13"/>
      <c r="U74" s="13"/>
      <c r="V74" s="13"/>
    </row>
    <row r="75" spans="1:22" ht="15.75" customHeight="1">
      <c r="A75" s="13"/>
      <c r="B75" s="13"/>
      <c r="C75" s="13"/>
      <c r="D75" s="13"/>
      <c r="E75" s="13"/>
      <c r="F75" s="13"/>
      <c r="G75" s="13"/>
      <c r="H75" s="13"/>
      <c r="I75" s="13"/>
      <c r="J75" s="13"/>
      <c r="K75" s="13"/>
      <c r="L75" s="13"/>
      <c r="M75" s="13"/>
      <c r="N75" s="13"/>
      <c r="O75" s="13"/>
      <c r="P75" s="13"/>
      <c r="Q75" s="13"/>
      <c r="R75" s="13"/>
      <c r="S75" s="13"/>
      <c r="T75" s="13"/>
      <c r="U75" s="13"/>
      <c r="V75" s="13"/>
    </row>
    <row r="76" spans="1:22" ht="15.75" customHeight="1">
      <c r="A76" s="13"/>
      <c r="B76" s="13"/>
      <c r="C76" s="13"/>
      <c r="D76" s="13"/>
      <c r="E76" s="13"/>
      <c r="F76" s="13"/>
      <c r="G76" s="13"/>
      <c r="H76" s="13"/>
      <c r="I76" s="13"/>
      <c r="J76" s="13"/>
      <c r="K76" s="13"/>
      <c r="L76" s="13"/>
      <c r="M76" s="13"/>
      <c r="N76" s="13"/>
      <c r="O76" s="13"/>
      <c r="P76" s="13"/>
      <c r="Q76" s="13"/>
      <c r="R76" s="13"/>
      <c r="S76" s="13"/>
      <c r="T76" s="13"/>
      <c r="U76" s="13"/>
      <c r="V76" s="13"/>
    </row>
    <row r="77" spans="1:22" ht="15.75" customHeight="1">
      <c r="A77" s="13"/>
      <c r="B77" s="13"/>
      <c r="C77" s="13"/>
      <c r="D77" s="13"/>
      <c r="E77" s="13"/>
      <c r="F77" s="13"/>
      <c r="G77" s="13"/>
      <c r="H77" s="13"/>
      <c r="I77" s="13"/>
      <c r="J77" s="13"/>
      <c r="K77" s="13"/>
      <c r="L77" s="13"/>
      <c r="M77" s="13"/>
      <c r="N77" s="13"/>
      <c r="O77" s="13"/>
      <c r="P77" s="13"/>
      <c r="Q77" s="13"/>
      <c r="R77" s="13"/>
      <c r="S77" s="13"/>
      <c r="T77" s="13"/>
      <c r="U77" s="13"/>
      <c r="V77" s="13"/>
    </row>
    <row r="78" spans="1:22" ht="15.75" customHeight="1">
      <c r="A78" s="13"/>
      <c r="B78" s="13"/>
      <c r="C78" s="13"/>
      <c r="D78" s="13"/>
      <c r="E78" s="13"/>
      <c r="F78" s="13"/>
      <c r="G78" s="13"/>
      <c r="H78" s="13"/>
      <c r="I78" s="13"/>
      <c r="J78" s="13"/>
      <c r="K78" s="13"/>
      <c r="L78" s="13"/>
      <c r="M78" s="13"/>
      <c r="N78" s="13"/>
      <c r="O78" s="13"/>
      <c r="P78" s="13"/>
      <c r="Q78" s="13"/>
      <c r="R78" s="13"/>
      <c r="S78" s="13"/>
      <c r="T78" s="13"/>
      <c r="U78" s="13"/>
      <c r="V78" s="13"/>
    </row>
    <row r="79" spans="1:22" ht="15.75" customHeight="1">
      <c r="A79" s="13"/>
      <c r="B79" s="13"/>
      <c r="C79" s="13"/>
      <c r="D79" s="13"/>
      <c r="E79" s="13"/>
      <c r="F79" s="13"/>
      <c r="G79" s="13"/>
      <c r="H79" s="13"/>
      <c r="I79" s="13"/>
      <c r="J79" s="13"/>
      <c r="K79" s="13"/>
      <c r="L79" s="13"/>
      <c r="M79" s="13"/>
      <c r="N79" s="13"/>
      <c r="O79" s="13"/>
      <c r="P79" s="13"/>
      <c r="Q79" s="13"/>
      <c r="R79" s="13"/>
      <c r="S79" s="13"/>
      <c r="T79" s="13"/>
      <c r="U79" s="13"/>
      <c r="V79" s="13"/>
    </row>
    <row r="80" spans="1:22" ht="15.75" customHeight="1">
      <c r="A80" s="13"/>
      <c r="B80" s="13"/>
      <c r="C80" s="13"/>
      <c r="D80" s="13"/>
      <c r="E80" s="13"/>
      <c r="F80" s="13"/>
      <c r="G80" s="13"/>
      <c r="H80" s="13"/>
      <c r="I80" s="13"/>
      <c r="J80" s="13"/>
      <c r="K80" s="13"/>
      <c r="L80" s="13"/>
      <c r="M80" s="13"/>
      <c r="N80" s="13"/>
      <c r="O80" s="13"/>
      <c r="P80" s="13"/>
      <c r="Q80" s="13"/>
      <c r="R80" s="13"/>
      <c r="S80" s="13"/>
      <c r="T80" s="13"/>
      <c r="U80" s="13"/>
      <c r="V80" s="13"/>
    </row>
    <row r="81" spans="1:22" ht="15.75" customHeight="1">
      <c r="A81" s="13"/>
      <c r="B81" s="13"/>
      <c r="C81" s="13"/>
      <c r="D81" s="13"/>
      <c r="E81" s="13"/>
      <c r="F81" s="13"/>
      <c r="G81" s="13"/>
      <c r="H81" s="13"/>
      <c r="I81" s="13"/>
      <c r="J81" s="13"/>
      <c r="K81" s="13"/>
      <c r="L81" s="13"/>
      <c r="M81" s="13"/>
      <c r="N81" s="13"/>
      <c r="O81" s="13"/>
      <c r="P81" s="13"/>
      <c r="Q81" s="13"/>
      <c r="R81" s="13"/>
      <c r="S81" s="13"/>
      <c r="T81" s="13"/>
      <c r="U81" s="13"/>
      <c r="V81" s="13"/>
    </row>
    <row r="82" spans="1:22" ht="15.75" customHeight="1">
      <c r="A82" s="13"/>
      <c r="B82" s="13"/>
      <c r="C82" s="13"/>
      <c r="D82" s="13"/>
      <c r="E82" s="13"/>
      <c r="F82" s="13"/>
      <c r="G82" s="13"/>
      <c r="H82" s="13"/>
      <c r="I82" s="13"/>
      <c r="J82" s="13"/>
      <c r="K82" s="13"/>
      <c r="L82" s="13"/>
      <c r="M82" s="13"/>
      <c r="N82" s="13"/>
      <c r="O82" s="13"/>
      <c r="P82" s="13"/>
      <c r="Q82" s="13"/>
      <c r="R82" s="13"/>
      <c r="S82" s="13"/>
      <c r="T82" s="13"/>
      <c r="U82" s="13"/>
      <c r="V82" s="13"/>
    </row>
    <row r="83" spans="1:22" ht="15.75" customHeight="1">
      <c r="A83" s="13"/>
      <c r="B83" s="13"/>
      <c r="C83" s="13"/>
      <c r="D83" s="13"/>
      <c r="E83" s="13"/>
      <c r="F83" s="13"/>
      <c r="G83" s="13"/>
      <c r="H83" s="13"/>
      <c r="I83" s="13"/>
      <c r="J83" s="13"/>
      <c r="K83" s="13"/>
      <c r="L83" s="13"/>
      <c r="M83" s="13"/>
      <c r="N83" s="13"/>
      <c r="O83" s="13"/>
      <c r="P83" s="13"/>
      <c r="Q83" s="13"/>
      <c r="R83" s="13"/>
      <c r="S83" s="13"/>
      <c r="T83" s="13"/>
      <c r="U83" s="13"/>
      <c r="V83" s="13"/>
    </row>
    <row r="84" spans="1:22" ht="15.75" customHeight="1">
      <c r="A84" s="13"/>
      <c r="B84" s="13"/>
      <c r="C84" s="13"/>
      <c r="D84" s="13"/>
      <c r="E84" s="13"/>
      <c r="F84" s="13"/>
      <c r="G84" s="13"/>
      <c r="H84" s="13"/>
      <c r="I84" s="13"/>
      <c r="J84" s="13"/>
      <c r="K84" s="13"/>
      <c r="L84" s="13"/>
      <c r="M84" s="13"/>
      <c r="N84" s="13"/>
      <c r="O84" s="13"/>
      <c r="P84" s="13"/>
      <c r="Q84" s="13"/>
      <c r="R84" s="13"/>
      <c r="S84" s="13"/>
      <c r="T84" s="13"/>
      <c r="U84" s="13"/>
      <c r="V84" s="13"/>
    </row>
    <row r="85" spans="1:22" ht="15.75" customHeight="1">
      <c r="A85" s="13"/>
      <c r="B85" s="13"/>
      <c r="C85" s="13"/>
      <c r="D85" s="13"/>
      <c r="E85" s="13"/>
      <c r="F85" s="13"/>
      <c r="G85" s="13"/>
      <c r="H85" s="13"/>
      <c r="I85" s="13"/>
      <c r="J85" s="13"/>
      <c r="K85" s="13"/>
      <c r="L85" s="13"/>
      <c r="M85" s="13"/>
      <c r="N85" s="13"/>
      <c r="O85" s="13"/>
      <c r="P85" s="13"/>
      <c r="Q85" s="13"/>
      <c r="R85" s="13"/>
      <c r="S85" s="13"/>
      <c r="T85" s="13"/>
      <c r="U85" s="13"/>
      <c r="V85" s="13"/>
    </row>
    <row r="86" spans="1:22" ht="15.75" customHeight="1">
      <c r="A86" s="13"/>
      <c r="B86" s="13"/>
      <c r="C86" s="13"/>
      <c r="D86" s="13"/>
      <c r="E86" s="13"/>
      <c r="F86" s="13"/>
      <c r="G86" s="13"/>
      <c r="H86" s="13"/>
      <c r="I86" s="13"/>
      <c r="J86" s="13"/>
      <c r="K86" s="13"/>
      <c r="L86" s="13"/>
      <c r="M86" s="13"/>
      <c r="N86" s="13"/>
      <c r="O86" s="13"/>
      <c r="P86" s="13"/>
      <c r="Q86" s="13"/>
      <c r="R86" s="13"/>
      <c r="S86" s="13"/>
      <c r="T86" s="13"/>
      <c r="U86" s="13"/>
      <c r="V86" s="13"/>
    </row>
    <row r="87" spans="1:22" ht="15.75" customHeight="1">
      <c r="A87" s="13"/>
      <c r="B87" s="13"/>
      <c r="C87" s="13"/>
      <c r="D87" s="13"/>
      <c r="E87" s="13"/>
      <c r="F87" s="13"/>
      <c r="G87" s="13"/>
      <c r="H87" s="13"/>
      <c r="I87" s="13"/>
      <c r="J87" s="13"/>
      <c r="K87" s="13"/>
      <c r="L87" s="13"/>
      <c r="M87" s="13"/>
      <c r="N87" s="13"/>
      <c r="O87" s="13"/>
      <c r="P87" s="13"/>
      <c r="Q87" s="13"/>
      <c r="R87" s="13"/>
      <c r="S87" s="13"/>
      <c r="T87" s="13"/>
      <c r="U87" s="13"/>
      <c r="V87" s="13"/>
    </row>
    <row r="88" spans="1:22" ht="15.75" customHeight="1">
      <c r="A88" s="13"/>
      <c r="B88" s="13"/>
      <c r="C88" s="13"/>
      <c r="D88" s="13"/>
      <c r="E88" s="13"/>
      <c r="F88" s="13"/>
      <c r="G88" s="13"/>
      <c r="H88" s="13"/>
      <c r="I88" s="13"/>
      <c r="J88" s="13"/>
      <c r="K88" s="13"/>
      <c r="L88" s="13"/>
      <c r="M88" s="13"/>
      <c r="N88" s="13"/>
      <c r="O88" s="13"/>
      <c r="P88" s="13"/>
      <c r="Q88" s="13"/>
      <c r="R88" s="13"/>
      <c r="S88" s="13"/>
      <c r="T88" s="13"/>
      <c r="U88" s="13"/>
      <c r="V88" s="13"/>
    </row>
    <row r="89" spans="1:22" ht="15.75" customHeight="1">
      <c r="A89" s="13"/>
      <c r="B89" s="13"/>
      <c r="C89" s="13"/>
      <c r="D89" s="13"/>
      <c r="E89" s="13"/>
      <c r="F89" s="13"/>
      <c r="G89" s="13"/>
      <c r="H89" s="13"/>
      <c r="I89" s="13"/>
      <c r="J89" s="13"/>
      <c r="K89" s="13"/>
      <c r="L89" s="13"/>
      <c r="M89" s="13"/>
      <c r="N89" s="13"/>
      <c r="O89" s="13"/>
      <c r="P89" s="13"/>
      <c r="Q89" s="13"/>
      <c r="R89" s="13"/>
      <c r="S89" s="13"/>
      <c r="T89" s="13"/>
      <c r="U89" s="13"/>
      <c r="V89" s="13"/>
    </row>
    <row r="90" spans="1:22" ht="15.75" customHeight="1">
      <c r="A90" s="13"/>
      <c r="B90" s="13"/>
      <c r="C90" s="13"/>
      <c r="D90" s="13"/>
      <c r="E90" s="13"/>
      <c r="F90" s="13"/>
      <c r="G90" s="13"/>
      <c r="H90" s="13"/>
      <c r="I90" s="13"/>
      <c r="J90" s="13"/>
      <c r="K90" s="13"/>
      <c r="L90" s="13"/>
      <c r="M90" s="13"/>
      <c r="N90" s="13"/>
      <c r="O90" s="13"/>
      <c r="P90" s="13"/>
      <c r="Q90" s="13"/>
      <c r="R90" s="13"/>
      <c r="S90" s="13"/>
      <c r="T90" s="13"/>
      <c r="U90" s="13"/>
      <c r="V90" s="13"/>
    </row>
    <row r="91" spans="1:22" ht="15.75" customHeight="1">
      <c r="A91" s="13"/>
      <c r="B91" s="13"/>
      <c r="C91" s="13"/>
      <c r="D91" s="13"/>
      <c r="E91" s="13"/>
      <c r="F91" s="13"/>
      <c r="G91" s="13"/>
      <c r="H91" s="13"/>
      <c r="I91" s="13"/>
      <c r="J91" s="13"/>
      <c r="K91" s="13"/>
      <c r="L91" s="13"/>
      <c r="M91" s="13"/>
      <c r="N91" s="13"/>
      <c r="O91" s="13"/>
      <c r="P91" s="13"/>
      <c r="Q91" s="13"/>
      <c r="R91" s="13"/>
      <c r="S91" s="13"/>
      <c r="T91" s="13"/>
      <c r="U91" s="13"/>
      <c r="V91" s="13"/>
    </row>
    <row r="92" spans="1:22" ht="15.75" customHeight="1">
      <c r="A92" s="13"/>
      <c r="B92" s="13"/>
      <c r="C92" s="13"/>
      <c r="D92" s="13"/>
      <c r="E92" s="13"/>
      <c r="F92" s="13"/>
      <c r="G92" s="13"/>
      <c r="H92" s="13"/>
      <c r="I92" s="13"/>
      <c r="J92" s="13"/>
      <c r="K92" s="13"/>
      <c r="L92" s="13"/>
      <c r="M92" s="13"/>
      <c r="N92" s="13"/>
      <c r="O92" s="13"/>
      <c r="P92" s="13"/>
      <c r="Q92" s="13"/>
      <c r="R92" s="13"/>
      <c r="S92" s="13"/>
      <c r="T92" s="13"/>
      <c r="U92" s="13"/>
      <c r="V92" s="13"/>
    </row>
    <row r="93" spans="1:22" ht="15.75" customHeight="1">
      <c r="A93" s="13"/>
      <c r="B93" s="13"/>
      <c r="C93" s="13"/>
      <c r="D93" s="13"/>
      <c r="E93" s="13"/>
      <c r="F93" s="13"/>
      <c r="G93" s="13"/>
      <c r="H93" s="13"/>
      <c r="I93" s="13"/>
      <c r="J93" s="13"/>
      <c r="K93" s="13"/>
      <c r="L93" s="13"/>
      <c r="M93" s="13"/>
      <c r="N93" s="13"/>
      <c r="O93" s="13"/>
      <c r="P93" s="13"/>
      <c r="Q93" s="13"/>
      <c r="R93" s="13"/>
      <c r="S93" s="13"/>
      <c r="T93" s="13"/>
      <c r="U93" s="13"/>
      <c r="V93" s="13"/>
    </row>
    <row r="94" spans="1:22" ht="15.75" customHeight="1">
      <c r="A94" s="13"/>
      <c r="B94" s="13"/>
      <c r="C94" s="13"/>
      <c r="D94" s="13"/>
      <c r="E94" s="13"/>
      <c r="F94" s="13"/>
      <c r="G94" s="13"/>
      <c r="H94" s="13"/>
      <c r="I94" s="13"/>
      <c r="J94" s="13"/>
      <c r="K94" s="13"/>
      <c r="L94" s="13"/>
      <c r="M94" s="13"/>
      <c r="N94" s="13"/>
      <c r="O94" s="13"/>
      <c r="P94" s="13"/>
      <c r="Q94" s="13"/>
      <c r="R94" s="13"/>
      <c r="S94" s="13"/>
      <c r="T94" s="13"/>
      <c r="U94" s="13"/>
      <c r="V94" s="13"/>
    </row>
    <row r="95" spans="1:22" ht="15.75" customHeight="1">
      <c r="A95" s="13"/>
      <c r="B95" s="13"/>
      <c r="C95" s="13"/>
      <c r="D95" s="13"/>
      <c r="E95" s="13"/>
      <c r="F95" s="13"/>
      <c r="G95" s="13"/>
      <c r="H95" s="13"/>
      <c r="I95" s="13"/>
      <c r="J95" s="13"/>
      <c r="K95" s="13"/>
      <c r="L95" s="13"/>
      <c r="M95" s="13"/>
      <c r="N95" s="13"/>
      <c r="O95" s="13"/>
      <c r="P95" s="13"/>
      <c r="Q95" s="13"/>
      <c r="R95" s="13"/>
      <c r="S95" s="13"/>
      <c r="T95" s="13"/>
      <c r="U95" s="13"/>
      <c r="V95" s="13"/>
    </row>
    <row r="96" spans="1:22" ht="15.75" customHeight="1">
      <c r="A96" s="13"/>
      <c r="B96" s="13"/>
      <c r="C96" s="13"/>
      <c r="D96" s="13"/>
      <c r="E96" s="13"/>
      <c r="F96" s="13"/>
      <c r="G96" s="13"/>
      <c r="H96" s="13"/>
      <c r="I96" s="13"/>
      <c r="J96" s="13"/>
      <c r="K96" s="13"/>
      <c r="L96" s="13"/>
      <c r="M96" s="13"/>
      <c r="N96" s="13"/>
      <c r="O96" s="13"/>
      <c r="P96" s="13"/>
      <c r="Q96" s="13"/>
      <c r="R96" s="13"/>
      <c r="S96" s="13"/>
      <c r="T96" s="13"/>
      <c r="U96" s="13"/>
      <c r="V96" s="13"/>
    </row>
    <row r="97" spans="1:22" ht="15.75" customHeight="1">
      <c r="A97" s="13"/>
      <c r="B97" s="13"/>
      <c r="C97" s="13"/>
      <c r="D97" s="13"/>
      <c r="E97" s="13"/>
      <c r="F97" s="13"/>
      <c r="G97" s="13"/>
      <c r="H97" s="13"/>
      <c r="I97" s="13"/>
      <c r="J97" s="13"/>
      <c r="K97" s="13"/>
      <c r="L97" s="13"/>
      <c r="M97" s="13"/>
      <c r="N97" s="13"/>
      <c r="O97" s="13"/>
      <c r="P97" s="13"/>
      <c r="Q97" s="13"/>
      <c r="R97" s="13"/>
      <c r="S97" s="13"/>
      <c r="T97" s="13"/>
      <c r="U97" s="13"/>
      <c r="V97" s="13"/>
    </row>
    <row r="98" spans="1:22" ht="15.75" customHeight="1">
      <c r="A98" s="13"/>
      <c r="B98" s="13"/>
      <c r="C98" s="13"/>
      <c r="D98" s="13"/>
      <c r="E98" s="13"/>
      <c r="F98" s="13"/>
      <c r="G98" s="13"/>
      <c r="H98" s="13"/>
      <c r="I98" s="13"/>
      <c r="J98" s="13"/>
      <c r="K98" s="13"/>
      <c r="L98" s="13"/>
      <c r="M98" s="13"/>
      <c r="N98" s="13"/>
      <c r="O98" s="13"/>
      <c r="P98" s="13"/>
      <c r="Q98" s="13"/>
      <c r="R98" s="13"/>
      <c r="S98" s="13"/>
      <c r="T98" s="13"/>
      <c r="U98" s="13"/>
      <c r="V98" s="13"/>
    </row>
    <row r="99" spans="1:22" ht="15.75" customHeight="1">
      <c r="A99" s="13"/>
      <c r="B99" s="13"/>
      <c r="C99" s="13"/>
      <c r="D99" s="13"/>
      <c r="E99" s="13"/>
      <c r="F99" s="13"/>
      <c r="G99" s="13"/>
      <c r="H99" s="13"/>
      <c r="I99" s="13"/>
      <c r="J99" s="13"/>
      <c r="K99" s="13"/>
      <c r="L99" s="13"/>
      <c r="M99" s="13"/>
      <c r="N99" s="13"/>
      <c r="O99" s="13"/>
      <c r="P99" s="13"/>
      <c r="Q99" s="13"/>
      <c r="R99" s="13"/>
      <c r="S99" s="13"/>
      <c r="T99" s="13"/>
      <c r="U99" s="13"/>
      <c r="V99" s="13"/>
    </row>
    <row r="100" spans="1:22"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row>
    <row r="101" spans="1:22"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row>
    <row r="102" spans="1:22"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row>
    <row r="103" spans="1:22"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row>
    <row r="104" spans="1:22"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row>
    <row r="105" spans="1:22"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row>
    <row r="106" spans="1:22"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row>
    <row r="107" spans="1:22"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row>
    <row r="108" spans="1:22"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row>
    <row r="109" spans="1:22"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row>
    <row r="110" spans="1:22"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row>
    <row r="111" spans="1:22"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row>
    <row r="112" spans="1:22"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row>
    <row r="113" spans="1:22"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row>
    <row r="114" spans="1:22"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row>
    <row r="115" spans="1:22"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row>
    <row r="116" spans="1:22"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row>
    <row r="117" spans="1:22"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row>
    <row r="118" spans="1:22"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row>
    <row r="119" spans="1:22"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row>
    <row r="120" spans="1:22"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row>
    <row r="121" spans="1:22"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row>
    <row r="122" spans="1:22"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row>
    <row r="123" spans="1:22"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row>
    <row r="124" spans="1:22"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row>
    <row r="125" spans="1:22"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row>
    <row r="126" spans="1:22"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row>
    <row r="127" spans="1:22"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row>
    <row r="128" spans="1:22"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row>
    <row r="129" spans="1:22"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row>
    <row r="130" spans="1:22"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row>
    <row r="131" spans="1:22"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row>
    <row r="132" spans="1:22"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row>
    <row r="133" spans="1:22"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row>
    <row r="134" spans="1:22"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row>
    <row r="135" spans="1:22"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row>
    <row r="136" spans="1:22"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row>
    <row r="137" spans="1:22"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row>
    <row r="138" spans="1:22"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row>
    <row r="139" spans="1:22"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row>
    <row r="140" spans="1:22"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row>
    <row r="141" spans="1:22"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row>
    <row r="142" spans="1:22"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row>
    <row r="143" spans="1:22"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row>
    <row r="144" spans="1:22"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row>
    <row r="145" spans="1:22"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row>
    <row r="146" spans="1:22"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row>
    <row r="147" spans="1:22"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row>
    <row r="148" spans="1:22"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row>
    <row r="149" spans="1:22"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row>
    <row r="150" spans="1:22"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row>
    <row r="151" spans="1:22"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row>
    <row r="152" spans="1:22"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row>
    <row r="153" spans="1:22"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row>
    <row r="154" spans="1:22"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row>
    <row r="155" spans="1:22"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row>
    <row r="156" spans="1:22"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row>
    <row r="157" spans="1:22"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row>
    <row r="158" spans="1:22"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row>
    <row r="159" spans="1:22"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row>
    <row r="160" spans="1:22"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row>
    <row r="161" spans="1:22"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row>
    <row r="162" spans="1:22"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row>
    <row r="163" spans="1:22"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row>
    <row r="164" spans="1:22"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row>
    <row r="165" spans="1:22"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row>
    <row r="166" spans="1:22"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row>
    <row r="167" spans="1:22"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row>
    <row r="168" spans="1:22"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row>
    <row r="169" spans="1:22"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row>
    <row r="170" spans="1:22"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row>
    <row r="171" spans="1:22"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row>
    <row r="172" spans="1:22"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row>
    <row r="173" spans="1:22"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row>
    <row r="174" spans="1:22"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row>
    <row r="175" spans="1:22"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row>
    <row r="176" spans="1:22"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row>
    <row r="177" spans="1:22"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row>
    <row r="178" spans="1:22"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row>
    <row r="179" spans="1:22"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row>
    <row r="180" spans="1:22"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row>
    <row r="181" spans="1:22"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row>
    <row r="182" spans="1:22"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row>
    <row r="183" spans="1:22"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row>
    <row r="184" spans="1:22"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row>
    <row r="185" spans="1:22"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row>
    <row r="186" spans="1:22"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row>
    <row r="187" spans="1:22"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row>
    <row r="188" spans="1:22"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row>
    <row r="189" spans="1:22"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row>
    <row r="190" spans="1:22"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row>
    <row r="191" spans="1:22"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row>
    <row r="192" spans="1:22"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row>
    <row r="193" spans="1:22"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row>
    <row r="194" spans="1:22"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row>
    <row r="195" spans="1:22"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row>
    <row r="196" spans="1:22"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row>
    <row r="197" spans="1:22"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row>
    <row r="198" spans="1:22"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row>
    <row r="199" spans="1:22"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row>
    <row r="200" spans="1:22"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row>
    <row r="201" spans="1:22"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row>
    <row r="202" spans="1:22"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row>
    <row r="203" spans="1:22"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row>
    <row r="204" spans="1:22"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row>
    <row r="205" spans="1:22"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row>
    <row r="206" spans="1:22"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row>
    <row r="207" spans="1:22"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row>
    <row r="208" spans="1:22"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row>
    <row r="209" spans="1:22"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row>
    <row r="210" spans="1:22"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row>
    <row r="211" spans="1:22"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row>
    <row r="212" spans="1:22"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row>
    <row r="213" spans="1:22"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row>
    <row r="214" spans="1:22"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row>
    <row r="215" spans="1:22"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row>
    <row r="216" spans="1:22"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row>
    <row r="217" spans="1:22"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row>
    <row r="218" spans="1:22"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row>
    <row r="219" spans="1:22"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row>
    <row r="220" spans="1:22"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row>
    <row r="221" spans="1:22"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5.75" customHeight="1"/>
    <row r="232" spans="1:22" ht="15.75" customHeight="1"/>
    <row r="233" spans="1:22" ht="15.75" customHeight="1"/>
    <row r="234" spans="1:22" ht="15.75" customHeight="1"/>
    <row r="235" spans="1:22" ht="15.75" customHeight="1"/>
    <row r="236" spans="1:22" ht="15.75" customHeight="1"/>
    <row r="237" spans="1:22" ht="15.75" customHeight="1"/>
    <row r="238" spans="1:22" ht="15.75" customHeight="1"/>
    <row r="239" spans="1:22" ht="15.75" customHeight="1"/>
    <row r="240" spans="1:2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10">
    <mergeCell ref="B24:C24"/>
    <mergeCell ref="B25:C25"/>
    <mergeCell ref="F30:J30"/>
    <mergeCell ref="A4:B4"/>
    <mergeCell ref="C4:I5"/>
    <mergeCell ref="A5:B5"/>
    <mergeCell ref="C22:J22"/>
    <mergeCell ref="F23:J23"/>
    <mergeCell ref="D24:E24"/>
    <mergeCell ref="F24:J24"/>
  </mergeCells>
  <pageMargins left="0" right="0" top="0.4" bottom="0" header="0" footer="0"/>
  <pageSetup paperSize="9" fitToHeight="0"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B990"/>
  <sheetViews>
    <sheetView topLeftCell="A13" workbookViewId="0">
      <selection sqref="A1:B1"/>
    </sheetView>
  </sheetViews>
  <sheetFormatPr defaultColWidth="14.453125" defaultRowHeight="15" customHeight="1"/>
  <cols>
    <col min="1" max="1" width="5.7265625" customWidth="1"/>
    <col min="2" max="2" width="46.7265625" customWidth="1"/>
    <col min="3" max="3" width="21" customWidth="1"/>
    <col min="4" max="4" width="9.54296875" customWidth="1"/>
    <col min="5" max="5" width="20.81640625" customWidth="1"/>
    <col min="6" max="6" width="13.81640625" customWidth="1"/>
    <col min="7" max="7" width="14" customWidth="1"/>
    <col min="8" max="8" width="14.7265625" customWidth="1"/>
    <col min="9" max="9" width="25.26953125" customWidth="1"/>
    <col min="10" max="11" width="23.54296875" customWidth="1"/>
    <col min="12" max="28" width="9" customWidth="1"/>
  </cols>
  <sheetData>
    <row r="1" spans="1:28" ht="15.75" customHeight="1">
      <c r="A1" s="2876" t="s">
        <v>2002</v>
      </c>
      <c r="B1" s="2874"/>
      <c r="C1" s="1813"/>
      <c r="D1" s="192"/>
      <c r="E1" s="20"/>
      <c r="F1" s="20"/>
      <c r="G1" s="20"/>
      <c r="H1" s="20"/>
      <c r="I1" s="1813"/>
      <c r="J1" s="38" t="s">
        <v>43</v>
      </c>
      <c r="K1" s="13"/>
      <c r="L1" s="13"/>
      <c r="M1" s="13"/>
      <c r="N1" s="13"/>
      <c r="O1" s="13"/>
      <c r="P1" s="13"/>
      <c r="Q1" s="13"/>
      <c r="R1" s="13"/>
      <c r="S1" s="13"/>
      <c r="T1" s="13"/>
      <c r="U1" s="13"/>
      <c r="V1" s="13"/>
      <c r="W1" s="13"/>
      <c r="X1" s="13"/>
      <c r="Y1" s="13"/>
      <c r="Z1" s="13"/>
      <c r="AA1" s="13"/>
      <c r="AB1" s="13"/>
    </row>
    <row r="2" spans="1:28" ht="20.25" customHeight="1">
      <c r="A2" s="2877" t="s">
        <v>1</v>
      </c>
      <c r="B2" s="2874"/>
      <c r="C2" s="1813"/>
      <c r="D2" s="192"/>
      <c r="E2" s="20"/>
      <c r="F2" s="20"/>
      <c r="G2" s="20"/>
      <c r="H2" s="20"/>
      <c r="I2" s="13"/>
      <c r="J2" s="13"/>
      <c r="K2" s="13"/>
      <c r="L2" s="13"/>
      <c r="M2" s="13"/>
      <c r="N2" s="13"/>
      <c r="O2" s="13"/>
      <c r="P2" s="13"/>
      <c r="Q2" s="13"/>
      <c r="R2" s="13"/>
      <c r="S2" s="13"/>
      <c r="T2" s="13"/>
      <c r="U2" s="13"/>
      <c r="V2" s="13"/>
      <c r="W2" s="13"/>
      <c r="X2" s="13"/>
      <c r="Y2" s="13"/>
      <c r="Z2" s="13"/>
      <c r="AA2" s="13"/>
      <c r="AB2" s="13"/>
    </row>
    <row r="3" spans="1:28" ht="15.75" customHeight="1">
      <c r="A3" s="17"/>
      <c r="B3" s="17"/>
      <c r="C3" s="17"/>
      <c r="D3" s="17"/>
      <c r="E3" s="20"/>
      <c r="F3" s="39"/>
      <c r="G3" s="39"/>
      <c r="H3" s="20"/>
      <c r="I3" s="13"/>
      <c r="J3" s="13"/>
      <c r="K3" s="13"/>
      <c r="L3" s="13"/>
      <c r="M3" s="13"/>
      <c r="N3" s="13"/>
      <c r="O3" s="13"/>
      <c r="P3" s="13"/>
      <c r="Q3" s="13"/>
      <c r="R3" s="13"/>
      <c r="S3" s="13"/>
      <c r="T3" s="13"/>
      <c r="U3" s="13"/>
      <c r="V3" s="13"/>
      <c r="W3" s="13"/>
      <c r="X3" s="13"/>
      <c r="Y3" s="13"/>
      <c r="Z3" s="13"/>
      <c r="AA3" s="13"/>
      <c r="AB3" s="13"/>
    </row>
    <row r="4" spans="1:28" ht="15.75" customHeight="1">
      <c r="A4" s="17"/>
      <c r="B4" s="17"/>
      <c r="C4" s="17"/>
      <c r="D4" s="17"/>
      <c r="E4" s="20"/>
      <c r="F4" s="39"/>
      <c r="G4" s="39"/>
      <c r="H4" s="20"/>
      <c r="I4" s="13"/>
      <c r="J4" s="13"/>
      <c r="K4" s="13"/>
      <c r="L4" s="13"/>
      <c r="M4" s="13"/>
      <c r="N4" s="13"/>
      <c r="O4" s="13"/>
      <c r="P4" s="13"/>
      <c r="Q4" s="13"/>
      <c r="R4" s="13"/>
      <c r="S4" s="13"/>
      <c r="T4" s="13"/>
      <c r="U4" s="13"/>
      <c r="V4" s="13"/>
      <c r="W4" s="13"/>
      <c r="X4" s="13"/>
      <c r="Y4" s="13"/>
      <c r="Z4" s="13"/>
      <c r="AA4" s="13"/>
      <c r="AB4" s="13"/>
    </row>
    <row r="5" spans="1:28" ht="24.75" customHeight="1">
      <c r="A5" s="3007" t="s">
        <v>2085</v>
      </c>
      <c r="B5" s="2874"/>
      <c r="C5" s="2874"/>
      <c r="D5" s="2874"/>
      <c r="E5" s="2874"/>
      <c r="F5" s="2874"/>
      <c r="G5" s="2874"/>
      <c r="H5" s="2874"/>
      <c r="I5" s="2874"/>
      <c r="J5" s="13"/>
      <c r="K5" s="13"/>
      <c r="L5" s="13"/>
      <c r="M5" s="13"/>
      <c r="N5" s="13"/>
      <c r="O5" s="13"/>
      <c r="P5" s="13"/>
      <c r="Q5" s="13"/>
      <c r="R5" s="13"/>
      <c r="S5" s="13"/>
      <c r="T5" s="13"/>
      <c r="U5" s="13"/>
      <c r="V5" s="13"/>
      <c r="W5" s="13"/>
      <c r="X5" s="13"/>
      <c r="Y5" s="13"/>
      <c r="Z5" s="13"/>
      <c r="AA5" s="13"/>
      <c r="AB5" s="13"/>
    </row>
    <row r="6" spans="1:28" ht="24.75" customHeight="1">
      <c r="A6" s="2906" t="s">
        <v>2086</v>
      </c>
      <c r="B6" s="2874"/>
      <c r="C6" s="2874"/>
      <c r="D6" s="2874"/>
      <c r="E6" s="2874"/>
      <c r="F6" s="2874"/>
      <c r="G6" s="2874"/>
      <c r="H6" s="2874"/>
      <c r="I6" s="2874"/>
      <c r="J6" s="13"/>
      <c r="K6" s="13"/>
      <c r="L6" s="13"/>
      <c r="M6" s="13"/>
      <c r="N6" s="13"/>
      <c r="O6" s="13"/>
      <c r="P6" s="13"/>
      <c r="Q6" s="13"/>
      <c r="R6" s="13"/>
      <c r="S6" s="13"/>
      <c r="T6" s="13"/>
      <c r="U6" s="13"/>
      <c r="V6" s="13"/>
      <c r="W6" s="13"/>
      <c r="X6" s="13"/>
      <c r="Y6" s="13"/>
      <c r="Z6" s="13"/>
      <c r="AA6" s="13"/>
      <c r="AB6" s="13"/>
    </row>
    <row r="7" spans="1:28" ht="15.75" customHeight="1">
      <c r="A7" s="13"/>
      <c r="B7" s="13"/>
      <c r="C7" s="13"/>
      <c r="D7" s="1"/>
      <c r="E7" s="20"/>
      <c r="F7" s="39"/>
      <c r="G7" s="39"/>
      <c r="H7" s="20"/>
      <c r="I7" s="13"/>
      <c r="J7" s="13"/>
      <c r="K7" s="13"/>
      <c r="L7" s="13"/>
      <c r="M7" s="13"/>
      <c r="N7" s="13"/>
      <c r="O7" s="13"/>
      <c r="P7" s="13"/>
      <c r="Q7" s="13"/>
      <c r="R7" s="13"/>
      <c r="S7" s="13"/>
      <c r="T7" s="13"/>
      <c r="U7" s="13"/>
      <c r="V7" s="13"/>
      <c r="W7" s="13"/>
      <c r="X7" s="13"/>
      <c r="Y7" s="13"/>
      <c r="Z7" s="13"/>
      <c r="AA7" s="13"/>
      <c r="AB7" s="13"/>
    </row>
    <row r="8" spans="1:28" ht="33.75" customHeight="1">
      <c r="A8" s="3008" t="s">
        <v>79</v>
      </c>
      <c r="B8" s="2884" t="s">
        <v>2087</v>
      </c>
      <c r="C8" s="2884" t="s">
        <v>2088</v>
      </c>
      <c r="D8" s="2884" t="s">
        <v>2089</v>
      </c>
      <c r="E8" s="3010" t="s">
        <v>2090</v>
      </c>
      <c r="F8" s="3011" t="s">
        <v>2091</v>
      </c>
      <c r="G8" s="3011" t="s">
        <v>2092</v>
      </c>
      <c r="H8" s="3013"/>
      <c r="I8" s="3009" t="s">
        <v>2093</v>
      </c>
      <c r="J8" s="2884" t="s">
        <v>2094</v>
      </c>
      <c r="K8" s="13"/>
      <c r="L8" s="13"/>
      <c r="M8" s="13"/>
      <c r="N8" s="13"/>
      <c r="O8" s="13"/>
      <c r="P8" s="13"/>
      <c r="Q8" s="13"/>
      <c r="R8" s="13"/>
      <c r="S8" s="13"/>
      <c r="T8" s="13"/>
      <c r="U8" s="13"/>
      <c r="V8" s="13"/>
      <c r="W8" s="13"/>
      <c r="X8" s="13"/>
      <c r="Y8" s="13"/>
      <c r="Z8" s="13"/>
      <c r="AA8" s="13"/>
      <c r="AB8" s="13"/>
    </row>
    <row r="9" spans="1:28" ht="51" customHeight="1">
      <c r="A9" s="2885"/>
      <c r="B9" s="2885"/>
      <c r="C9" s="2885"/>
      <c r="D9" s="2972"/>
      <c r="E9" s="2972"/>
      <c r="F9" s="3012"/>
      <c r="G9" s="9" t="s">
        <v>2095</v>
      </c>
      <c r="H9" s="9" t="s">
        <v>2096</v>
      </c>
      <c r="I9" s="2897"/>
      <c r="J9" s="2885"/>
      <c r="K9" s="1799"/>
      <c r="L9" s="13"/>
      <c r="M9" s="13"/>
      <c r="N9" s="13"/>
      <c r="O9" s="13"/>
      <c r="P9" s="13"/>
      <c r="Q9" s="13"/>
      <c r="R9" s="13"/>
      <c r="S9" s="13"/>
      <c r="T9" s="13"/>
      <c r="U9" s="13"/>
      <c r="V9" s="13"/>
      <c r="W9" s="13"/>
      <c r="X9" s="13"/>
      <c r="Y9" s="13"/>
      <c r="Z9" s="13"/>
      <c r="AA9" s="13"/>
      <c r="AB9" s="13"/>
    </row>
    <row r="10" spans="1:28" ht="15.75" customHeight="1">
      <c r="A10" s="8" t="s">
        <v>213</v>
      </c>
      <c r="B10" s="1815" t="s">
        <v>2097</v>
      </c>
      <c r="C10" s="1816"/>
      <c r="D10" s="1817"/>
      <c r="E10" s="1817"/>
      <c r="F10" s="181"/>
      <c r="G10" s="1818"/>
      <c r="H10" s="1818"/>
      <c r="I10" s="1819"/>
      <c r="J10" s="1819"/>
      <c r="K10" s="1820" t="s">
        <v>2098</v>
      </c>
      <c r="L10" s="13"/>
      <c r="M10" s="13"/>
      <c r="N10" s="13"/>
      <c r="O10" s="13"/>
      <c r="P10" s="13"/>
      <c r="Q10" s="13"/>
      <c r="R10" s="13"/>
      <c r="S10" s="13"/>
      <c r="T10" s="13"/>
      <c r="U10" s="13"/>
      <c r="V10" s="13"/>
      <c r="W10" s="13"/>
      <c r="X10" s="13"/>
      <c r="Y10" s="13"/>
      <c r="Z10" s="13"/>
      <c r="AA10" s="13"/>
      <c r="AB10" s="13"/>
    </row>
    <row r="11" spans="1:28" ht="15.75" customHeight="1">
      <c r="A11" s="11">
        <v>1</v>
      </c>
      <c r="B11" s="1800" t="s">
        <v>2099</v>
      </c>
      <c r="C11" s="1821" t="s">
        <v>654</v>
      </c>
      <c r="D11" s="1817" t="s">
        <v>173</v>
      </c>
      <c r="E11" s="1817" t="s">
        <v>2100</v>
      </c>
      <c r="F11" s="1822">
        <v>20</v>
      </c>
      <c r="G11" s="1818">
        <f>90100000/1000</f>
        <v>90100</v>
      </c>
      <c r="H11" s="1818"/>
      <c r="I11" s="1819" t="s">
        <v>2101</v>
      </c>
      <c r="J11" s="1819"/>
      <c r="K11" s="10">
        <v>2960300</v>
      </c>
      <c r="L11" s="13"/>
      <c r="M11" s="13"/>
      <c r="N11" s="13"/>
      <c r="O11" s="13"/>
      <c r="P11" s="13"/>
      <c r="Q11" s="13"/>
      <c r="R11" s="13"/>
      <c r="S11" s="13"/>
      <c r="T11" s="13"/>
      <c r="U11" s="13"/>
      <c r="V11" s="13"/>
      <c r="W11" s="13"/>
      <c r="X11" s="13"/>
      <c r="Y11" s="13"/>
      <c r="Z11" s="13"/>
      <c r="AA11" s="13"/>
      <c r="AB11" s="13"/>
    </row>
    <row r="12" spans="1:28" ht="15.75" customHeight="1">
      <c r="A12" s="11">
        <v>2</v>
      </c>
      <c r="B12" s="1800" t="s">
        <v>2102</v>
      </c>
      <c r="C12" s="1821" t="s">
        <v>1686</v>
      </c>
      <c r="D12" s="1823" t="s">
        <v>173</v>
      </c>
      <c r="E12" s="1823" t="s">
        <v>2103</v>
      </c>
      <c r="F12" s="1824">
        <v>20</v>
      </c>
      <c r="G12" s="1825"/>
      <c r="H12" s="1826">
        <v>280000</v>
      </c>
      <c r="I12" s="1827" t="s">
        <v>2104</v>
      </c>
      <c r="J12" s="1827"/>
      <c r="K12" s="1828"/>
      <c r="L12" s="18"/>
      <c r="M12" s="18"/>
      <c r="N12" s="18"/>
      <c r="O12" s="18"/>
      <c r="P12" s="18"/>
      <c r="Q12" s="18"/>
      <c r="R12" s="18"/>
      <c r="S12" s="18"/>
      <c r="T12" s="18"/>
      <c r="U12" s="18"/>
      <c r="V12" s="18"/>
      <c r="W12" s="18"/>
      <c r="X12" s="18"/>
      <c r="Y12" s="18"/>
      <c r="Z12" s="18"/>
      <c r="AA12" s="18"/>
      <c r="AB12" s="18"/>
    </row>
    <row r="13" spans="1:28" ht="15.75" customHeight="1">
      <c r="A13" s="11">
        <v>3</v>
      </c>
      <c r="B13" s="1800" t="s">
        <v>2105</v>
      </c>
      <c r="C13" s="1821" t="s">
        <v>1080</v>
      </c>
      <c r="D13" s="11" t="s">
        <v>173</v>
      </c>
      <c r="E13" s="11" t="s">
        <v>2103</v>
      </c>
      <c r="F13" s="1822">
        <v>10</v>
      </c>
      <c r="G13" s="1829"/>
      <c r="H13" s="1829">
        <v>280000</v>
      </c>
      <c r="I13" s="1819" t="s">
        <v>2104</v>
      </c>
      <c r="J13" s="1830"/>
      <c r="K13" s="1804"/>
      <c r="L13" s="18"/>
      <c r="M13" s="18"/>
      <c r="N13" s="18"/>
      <c r="O13" s="18"/>
      <c r="P13" s="18"/>
      <c r="Q13" s="18"/>
      <c r="R13" s="18"/>
      <c r="S13" s="18"/>
      <c r="T13" s="18"/>
      <c r="U13" s="18"/>
      <c r="V13" s="18"/>
      <c r="W13" s="18"/>
      <c r="X13" s="18"/>
      <c r="Y13" s="18"/>
      <c r="Z13" s="18"/>
      <c r="AA13" s="18"/>
      <c r="AB13" s="18"/>
    </row>
    <row r="14" spans="1:28" ht="15.75" customHeight="1">
      <c r="A14" s="11">
        <v>4</v>
      </c>
      <c r="B14" s="1800" t="s">
        <v>2106</v>
      </c>
      <c r="C14" s="1821" t="s">
        <v>1080</v>
      </c>
      <c r="D14" s="1831" t="s">
        <v>173</v>
      </c>
      <c r="E14" s="1832" t="s">
        <v>2103</v>
      </c>
      <c r="F14" s="1833">
        <v>15</v>
      </c>
      <c r="G14" s="1833"/>
      <c r="H14" s="1834">
        <v>280000</v>
      </c>
      <c r="I14" s="1819" t="s">
        <v>2104</v>
      </c>
      <c r="J14" s="1830"/>
      <c r="K14" s="1804"/>
      <c r="L14" s="18"/>
      <c r="M14" s="18"/>
      <c r="N14" s="18"/>
      <c r="O14" s="18"/>
      <c r="P14" s="18"/>
      <c r="Q14" s="18"/>
      <c r="R14" s="18"/>
      <c r="S14" s="18"/>
      <c r="T14" s="18"/>
      <c r="U14" s="18"/>
      <c r="V14" s="18"/>
      <c r="W14" s="18"/>
      <c r="X14" s="18"/>
      <c r="Y14" s="18"/>
      <c r="Z14" s="18"/>
      <c r="AA14" s="18"/>
      <c r="AB14" s="18"/>
    </row>
    <row r="15" spans="1:28" ht="15.75" customHeight="1">
      <c r="A15" s="11">
        <v>5</v>
      </c>
      <c r="B15" s="1835" t="s">
        <v>2107</v>
      </c>
      <c r="C15" s="1836" t="s">
        <v>936</v>
      </c>
      <c r="D15" s="1837" t="s">
        <v>1682</v>
      </c>
      <c r="E15" s="1838" t="s">
        <v>2100</v>
      </c>
      <c r="F15" s="1838">
        <v>300</v>
      </c>
      <c r="G15" s="1839">
        <v>90100</v>
      </c>
      <c r="H15" s="1840"/>
      <c r="I15" s="1841" t="s">
        <v>2108</v>
      </c>
      <c r="J15" s="1842"/>
      <c r="K15" s="1804"/>
      <c r="L15" s="18"/>
      <c r="M15" s="18"/>
      <c r="N15" s="18"/>
      <c r="O15" s="18"/>
      <c r="P15" s="18"/>
      <c r="Q15" s="18"/>
      <c r="R15" s="18"/>
      <c r="S15" s="18"/>
      <c r="T15" s="18"/>
      <c r="U15" s="18"/>
      <c r="V15" s="18"/>
      <c r="W15" s="18"/>
      <c r="X15" s="18"/>
      <c r="Y15" s="18"/>
      <c r="Z15" s="18"/>
      <c r="AA15" s="18"/>
      <c r="AB15" s="18"/>
    </row>
    <row r="16" spans="1:28" ht="15.75" customHeight="1">
      <c r="A16" s="11">
        <v>6</v>
      </c>
      <c r="B16" s="1843" t="s">
        <v>2109</v>
      </c>
      <c r="C16" s="1835" t="s">
        <v>2110</v>
      </c>
      <c r="D16" s="1844" t="s">
        <v>173</v>
      </c>
      <c r="E16" s="1844" t="s">
        <v>2111</v>
      </c>
      <c r="F16" s="1838">
        <v>100</v>
      </c>
      <c r="G16" s="1845">
        <v>90100</v>
      </c>
      <c r="H16" s="1845"/>
      <c r="I16" s="1846" t="s">
        <v>2101</v>
      </c>
      <c r="J16" s="1830"/>
      <c r="K16" s="18"/>
      <c r="L16" s="18"/>
      <c r="M16" s="18"/>
      <c r="N16" s="18"/>
      <c r="O16" s="18"/>
      <c r="P16" s="18"/>
      <c r="Q16" s="18"/>
      <c r="R16" s="18"/>
      <c r="S16" s="18"/>
      <c r="T16" s="18"/>
      <c r="U16" s="18"/>
      <c r="V16" s="18"/>
      <c r="W16" s="18"/>
      <c r="X16" s="18"/>
      <c r="Y16" s="18"/>
      <c r="Z16" s="18"/>
      <c r="AA16" s="18"/>
      <c r="AB16" s="18"/>
    </row>
    <row r="17" spans="1:28" ht="15.75" customHeight="1">
      <c r="A17" s="1847" t="s">
        <v>246</v>
      </c>
      <c r="B17" s="1848" t="s">
        <v>2112</v>
      </c>
      <c r="C17" s="1848"/>
      <c r="D17" s="1849"/>
      <c r="E17" s="1850"/>
      <c r="F17" s="1851"/>
      <c r="G17" s="1852"/>
      <c r="H17" s="1853"/>
      <c r="I17" s="1854"/>
      <c r="J17" s="1855"/>
      <c r="K17" s="10"/>
      <c r="L17" s="10"/>
      <c r="M17" s="10"/>
      <c r="N17" s="10"/>
      <c r="O17" s="10"/>
      <c r="P17" s="10"/>
      <c r="Q17" s="10"/>
      <c r="R17" s="10"/>
      <c r="S17" s="10"/>
      <c r="T17" s="10"/>
      <c r="U17" s="10"/>
      <c r="V17" s="10"/>
      <c r="W17" s="10"/>
      <c r="X17" s="10"/>
      <c r="Y17" s="10"/>
      <c r="Z17" s="10"/>
      <c r="AA17" s="10"/>
      <c r="AB17" s="10"/>
    </row>
    <row r="18" spans="1:28" ht="15.75" customHeight="1">
      <c r="A18" s="11">
        <v>1</v>
      </c>
      <c r="B18" s="1856" t="s">
        <v>2113</v>
      </c>
      <c r="C18" s="1856" t="s">
        <v>432</v>
      </c>
      <c r="D18" s="14" t="s">
        <v>173</v>
      </c>
      <c r="E18" s="1793" t="s">
        <v>2100</v>
      </c>
      <c r="F18" s="1793">
        <v>18</v>
      </c>
      <c r="G18" s="1857">
        <v>370000</v>
      </c>
      <c r="H18" s="1857"/>
      <c r="I18" s="1830" t="s">
        <v>2114</v>
      </c>
      <c r="J18" s="1830"/>
      <c r="K18" s="10"/>
      <c r="L18" s="10"/>
      <c r="M18" s="10"/>
      <c r="N18" s="10"/>
      <c r="O18" s="10"/>
      <c r="P18" s="10"/>
      <c r="Q18" s="10"/>
      <c r="R18" s="10"/>
      <c r="S18" s="10"/>
      <c r="T18" s="10"/>
      <c r="U18" s="10"/>
      <c r="V18" s="10"/>
      <c r="W18" s="10"/>
      <c r="X18" s="10"/>
      <c r="Y18" s="10"/>
      <c r="Z18" s="10"/>
      <c r="AA18" s="10"/>
      <c r="AB18" s="10"/>
    </row>
    <row r="19" spans="1:28" ht="15.75" customHeight="1">
      <c r="A19" s="11">
        <v>2</v>
      </c>
      <c r="B19" s="1846" t="s">
        <v>2115</v>
      </c>
      <c r="C19" s="1841" t="s">
        <v>2116</v>
      </c>
      <c r="D19" s="1858" t="s">
        <v>173</v>
      </c>
      <c r="E19" s="1858" t="s">
        <v>2100</v>
      </c>
      <c r="F19" s="1858">
        <v>30</v>
      </c>
      <c r="G19" s="1857">
        <v>370000</v>
      </c>
      <c r="H19" s="1859"/>
      <c r="I19" s="1841" t="s">
        <v>2117</v>
      </c>
      <c r="J19" s="1830"/>
      <c r="K19" s="10"/>
      <c r="L19" s="10"/>
      <c r="M19" s="10"/>
      <c r="N19" s="10"/>
      <c r="O19" s="10"/>
      <c r="P19" s="10"/>
      <c r="Q19" s="10"/>
      <c r="R19" s="10"/>
      <c r="S19" s="10"/>
      <c r="T19" s="10"/>
      <c r="U19" s="10"/>
      <c r="V19" s="10"/>
      <c r="W19" s="10"/>
      <c r="X19" s="10"/>
      <c r="Y19" s="10"/>
      <c r="Z19" s="10"/>
      <c r="AA19" s="10"/>
      <c r="AB19" s="10"/>
    </row>
    <row r="20" spans="1:28" ht="15.75" customHeight="1">
      <c r="A20" s="11">
        <v>3</v>
      </c>
      <c r="B20" s="1856" t="s">
        <v>2118</v>
      </c>
      <c r="C20" s="1856" t="s">
        <v>2119</v>
      </c>
      <c r="D20" s="14" t="s">
        <v>107</v>
      </c>
      <c r="E20" s="1793" t="s">
        <v>2120</v>
      </c>
      <c r="F20" s="1793">
        <v>170</v>
      </c>
      <c r="G20" s="1857">
        <v>370000</v>
      </c>
      <c r="H20" s="1840"/>
      <c r="I20" s="1841" t="s">
        <v>2117</v>
      </c>
      <c r="J20" s="1830"/>
      <c r="K20" s="10"/>
      <c r="L20" s="10"/>
      <c r="M20" s="10"/>
      <c r="N20" s="10"/>
      <c r="O20" s="10"/>
      <c r="P20" s="10"/>
      <c r="Q20" s="10"/>
      <c r="R20" s="10"/>
      <c r="S20" s="10"/>
      <c r="T20" s="10"/>
      <c r="U20" s="10"/>
      <c r="V20" s="10"/>
      <c r="W20" s="10"/>
      <c r="X20" s="10"/>
      <c r="Y20" s="10"/>
      <c r="Z20" s="10"/>
      <c r="AA20" s="10"/>
      <c r="AB20" s="10"/>
    </row>
    <row r="21" spans="1:28" ht="15.75" customHeight="1">
      <c r="A21" s="1860">
        <v>4</v>
      </c>
      <c r="B21" s="1846" t="s">
        <v>2121</v>
      </c>
      <c r="C21" s="1841" t="s">
        <v>2116</v>
      </c>
      <c r="D21" s="1858" t="s">
        <v>173</v>
      </c>
      <c r="E21" s="1858" t="s">
        <v>2100</v>
      </c>
      <c r="F21" s="1858">
        <v>52</v>
      </c>
      <c r="G21" s="1857">
        <v>370000</v>
      </c>
      <c r="H21" s="1840"/>
      <c r="I21" s="1841" t="s">
        <v>2117</v>
      </c>
      <c r="J21" s="1861"/>
      <c r="K21" s="1862"/>
      <c r="L21" s="1862"/>
      <c r="M21" s="1862"/>
      <c r="N21" s="1862"/>
      <c r="O21" s="1862"/>
      <c r="P21" s="1862"/>
      <c r="Q21" s="1862"/>
      <c r="R21" s="1862"/>
      <c r="S21" s="1862"/>
      <c r="T21" s="1862"/>
      <c r="U21" s="1862"/>
      <c r="V21" s="1862"/>
      <c r="W21" s="1862"/>
      <c r="X21" s="1862"/>
      <c r="Y21" s="1862"/>
      <c r="Z21" s="1862"/>
      <c r="AA21" s="1862"/>
      <c r="AB21" s="1862"/>
    </row>
    <row r="22" spans="1:28" ht="15.75" customHeight="1">
      <c r="A22" s="1860">
        <v>5</v>
      </c>
      <c r="B22" s="1863" t="s">
        <v>2107</v>
      </c>
      <c r="C22" s="1841" t="s">
        <v>2116</v>
      </c>
      <c r="D22" s="1858" t="s">
        <v>1682</v>
      </c>
      <c r="E22" s="1858" t="s">
        <v>2100</v>
      </c>
      <c r="F22" s="1858">
        <v>300</v>
      </c>
      <c r="G22" s="1857">
        <v>370000</v>
      </c>
      <c r="H22" s="1840"/>
      <c r="I22" s="1841" t="s">
        <v>2122</v>
      </c>
      <c r="J22" s="1861"/>
      <c r="K22" s="1862"/>
      <c r="L22" s="1862"/>
      <c r="M22" s="1862"/>
      <c r="N22" s="1862"/>
      <c r="O22" s="1862"/>
      <c r="P22" s="1862"/>
      <c r="Q22" s="1862"/>
      <c r="R22" s="1862"/>
      <c r="S22" s="1862"/>
      <c r="T22" s="1862"/>
      <c r="U22" s="1862"/>
      <c r="V22" s="1862"/>
      <c r="W22" s="1862"/>
      <c r="X22" s="1862"/>
      <c r="Y22" s="1862"/>
      <c r="Z22" s="1862"/>
      <c r="AA22" s="1862"/>
      <c r="AB22" s="1862"/>
    </row>
    <row r="23" spans="1:28" ht="15.75" customHeight="1">
      <c r="A23" s="1864">
        <v>6</v>
      </c>
      <c r="B23" s="1865" t="s">
        <v>2123</v>
      </c>
      <c r="C23" s="1841" t="s">
        <v>2116</v>
      </c>
      <c r="D23" s="1858" t="s">
        <v>1682</v>
      </c>
      <c r="E23" s="1858" t="s">
        <v>2100</v>
      </c>
      <c r="F23" s="1858">
        <v>50</v>
      </c>
      <c r="G23" s="1857">
        <v>90000</v>
      </c>
      <c r="H23" s="1840"/>
      <c r="I23" s="1866" t="s">
        <v>2124</v>
      </c>
      <c r="J23" s="1867"/>
      <c r="K23" s="1862"/>
      <c r="L23" s="1862"/>
      <c r="M23" s="1862"/>
      <c r="N23" s="1862"/>
      <c r="O23" s="1862"/>
      <c r="P23" s="1862"/>
      <c r="Q23" s="1862"/>
      <c r="R23" s="1862"/>
      <c r="S23" s="1862"/>
      <c r="T23" s="1862"/>
      <c r="U23" s="1862"/>
      <c r="V23" s="1862"/>
      <c r="W23" s="1862"/>
      <c r="X23" s="1862"/>
      <c r="Y23" s="1862"/>
      <c r="Z23" s="1862"/>
      <c r="AA23" s="1862"/>
      <c r="AB23" s="1862"/>
    </row>
    <row r="24" spans="1:28" ht="15.75" customHeight="1">
      <c r="A24" s="1868"/>
      <c r="B24" s="1869" t="s">
        <v>2080</v>
      </c>
      <c r="C24" s="1869"/>
      <c r="D24" s="1869"/>
      <c r="E24" s="1870"/>
      <c r="F24" s="8"/>
      <c r="G24" s="8"/>
      <c r="H24" s="1871"/>
      <c r="I24" s="1872"/>
      <c r="J24" s="1873"/>
      <c r="K24" s="13"/>
      <c r="L24" s="13"/>
      <c r="M24" s="13"/>
      <c r="N24" s="13"/>
      <c r="O24" s="13"/>
      <c r="P24" s="13"/>
      <c r="Q24" s="13"/>
      <c r="R24" s="13"/>
      <c r="S24" s="13"/>
      <c r="T24" s="13"/>
      <c r="U24" s="13"/>
      <c r="V24" s="13"/>
      <c r="W24" s="13"/>
      <c r="X24" s="13"/>
      <c r="Y24" s="13"/>
      <c r="Z24" s="13"/>
      <c r="AA24" s="13"/>
      <c r="AB24" s="13"/>
    </row>
    <row r="25" spans="1:28" ht="15.75" customHeight="1">
      <c r="A25" s="13"/>
      <c r="B25" s="13"/>
      <c r="C25" s="13"/>
      <c r="D25" s="1"/>
      <c r="E25" s="7"/>
      <c r="F25" s="13"/>
      <c r="G25" s="13"/>
      <c r="H25" s="7"/>
      <c r="I25" s="1812"/>
      <c r="J25" s="13"/>
      <c r="K25" s="13"/>
      <c r="L25" s="13"/>
      <c r="M25" s="13"/>
      <c r="N25" s="13"/>
      <c r="O25" s="13"/>
      <c r="P25" s="13"/>
      <c r="Q25" s="13"/>
      <c r="R25" s="13"/>
      <c r="S25" s="13"/>
      <c r="T25" s="13"/>
      <c r="U25" s="13"/>
      <c r="V25" s="13"/>
      <c r="W25" s="13"/>
      <c r="X25" s="13"/>
      <c r="Y25" s="13"/>
      <c r="Z25" s="13"/>
      <c r="AA25" s="13"/>
      <c r="AB25" s="13"/>
    </row>
    <row r="26" spans="1:28" ht="15.75" customHeight="1">
      <c r="A26" s="19"/>
      <c r="B26" s="19"/>
      <c r="C26" s="19"/>
      <c r="D26" s="15"/>
      <c r="E26" s="15"/>
      <c r="F26" s="39"/>
      <c r="G26" s="39"/>
      <c r="H26" s="20"/>
      <c r="I26" s="7"/>
      <c r="J26" s="13"/>
      <c r="K26" s="13"/>
      <c r="L26" s="13"/>
      <c r="M26" s="13"/>
      <c r="N26" s="13"/>
      <c r="O26" s="13"/>
      <c r="P26" s="13"/>
      <c r="Q26" s="13"/>
      <c r="R26" s="13"/>
      <c r="S26" s="13"/>
      <c r="T26" s="13"/>
      <c r="U26" s="13"/>
      <c r="V26" s="13"/>
      <c r="W26" s="13"/>
      <c r="X26" s="13"/>
      <c r="Y26" s="13"/>
      <c r="Z26" s="13"/>
      <c r="AA26" s="13"/>
      <c r="AB26" s="13"/>
    </row>
    <row r="27" spans="1:28" ht="15.75" customHeight="1">
      <c r="A27" s="13"/>
      <c r="B27" s="10" t="s">
        <v>2125</v>
      </c>
      <c r="C27" s="10"/>
      <c r="D27" s="17"/>
      <c r="E27" s="1"/>
      <c r="F27" s="10" t="s">
        <v>2126</v>
      </c>
      <c r="G27" s="10"/>
      <c r="H27" s="17"/>
      <c r="I27" s="17" t="s">
        <v>2127</v>
      </c>
      <c r="J27" s="13"/>
      <c r="K27" s="13"/>
      <c r="L27" s="13"/>
      <c r="M27" s="13"/>
      <c r="N27" s="13"/>
      <c r="O27" s="13"/>
      <c r="P27" s="13"/>
      <c r="Q27" s="13"/>
      <c r="R27" s="13"/>
      <c r="S27" s="13"/>
      <c r="T27" s="13"/>
      <c r="U27" s="13"/>
      <c r="V27" s="13"/>
      <c r="W27" s="13"/>
      <c r="X27" s="13"/>
      <c r="Y27" s="13"/>
      <c r="Z27" s="13"/>
      <c r="AA27" s="13"/>
      <c r="AB27" s="13"/>
    </row>
    <row r="28" spans="1:28" ht="15.75" customHeight="1">
      <c r="A28" s="13"/>
      <c r="B28" s="13"/>
      <c r="C28" s="13"/>
      <c r="D28" s="1"/>
      <c r="E28" s="20"/>
      <c r="F28" s="13"/>
      <c r="G28" s="13"/>
      <c r="H28" s="1"/>
      <c r="I28" s="13"/>
      <c r="J28" s="13"/>
      <c r="K28" s="13"/>
      <c r="L28" s="13"/>
      <c r="M28" s="13"/>
      <c r="N28" s="13"/>
      <c r="O28" s="13"/>
      <c r="P28" s="13"/>
      <c r="Q28" s="13"/>
      <c r="R28" s="13"/>
      <c r="S28" s="13"/>
      <c r="T28" s="13"/>
      <c r="U28" s="13"/>
      <c r="V28" s="13"/>
      <c r="W28" s="13"/>
      <c r="X28" s="13"/>
      <c r="Y28" s="13"/>
      <c r="Z28" s="13"/>
      <c r="AA28" s="13"/>
      <c r="AB28" s="13"/>
    </row>
    <row r="29" spans="1:28" ht="15.75" customHeight="1">
      <c r="A29" s="13"/>
      <c r="B29" s="13"/>
      <c r="C29" s="13"/>
      <c r="D29" s="1"/>
      <c r="E29" s="20"/>
      <c r="F29" s="13"/>
      <c r="G29" s="13"/>
      <c r="H29" s="1"/>
      <c r="I29" s="13"/>
      <c r="J29" s="13"/>
      <c r="K29" s="13"/>
      <c r="L29" s="13"/>
      <c r="M29" s="13"/>
      <c r="N29" s="13"/>
      <c r="O29" s="13"/>
      <c r="P29" s="13"/>
      <c r="Q29" s="13"/>
      <c r="R29" s="13"/>
      <c r="S29" s="13"/>
      <c r="T29" s="13"/>
      <c r="U29" s="13"/>
      <c r="V29" s="13"/>
      <c r="W29" s="13"/>
      <c r="X29" s="13"/>
      <c r="Y29" s="13"/>
      <c r="Z29" s="13"/>
      <c r="AA29" s="13"/>
      <c r="AB29" s="13"/>
    </row>
    <row r="30" spans="1:28" ht="15.75" customHeight="1">
      <c r="A30" s="13"/>
      <c r="B30" s="13"/>
      <c r="C30" s="13"/>
      <c r="D30" s="1"/>
      <c r="E30" s="20"/>
      <c r="F30" s="13"/>
      <c r="G30" s="13"/>
      <c r="H30" s="1"/>
      <c r="I30" s="13"/>
      <c r="J30" s="13"/>
      <c r="K30" s="13"/>
      <c r="L30" s="13"/>
      <c r="M30" s="13"/>
      <c r="N30" s="13"/>
      <c r="O30" s="13"/>
      <c r="P30" s="13"/>
      <c r="Q30" s="13"/>
      <c r="R30" s="13"/>
      <c r="S30" s="13"/>
      <c r="T30" s="13"/>
      <c r="U30" s="13"/>
      <c r="V30" s="13"/>
      <c r="W30" s="13"/>
      <c r="X30" s="13"/>
      <c r="Y30" s="13"/>
      <c r="Z30" s="13"/>
      <c r="AA30" s="13"/>
      <c r="AB30" s="13"/>
    </row>
    <row r="31" spans="1:28" ht="15.75" customHeight="1">
      <c r="A31" s="13"/>
      <c r="B31" s="13"/>
      <c r="C31" s="13"/>
      <c r="D31" s="1"/>
      <c r="E31" s="20"/>
      <c r="F31" s="13"/>
      <c r="G31" s="13"/>
      <c r="H31" s="1"/>
      <c r="I31" s="13"/>
      <c r="J31" s="13"/>
      <c r="K31" s="13"/>
      <c r="L31" s="13"/>
      <c r="M31" s="13"/>
      <c r="N31" s="13"/>
      <c r="O31" s="13"/>
      <c r="P31" s="13"/>
      <c r="Q31" s="13"/>
      <c r="R31" s="13"/>
      <c r="S31" s="13"/>
      <c r="T31" s="13"/>
      <c r="U31" s="13"/>
      <c r="V31" s="13"/>
      <c r="W31" s="13"/>
      <c r="X31" s="13"/>
      <c r="Y31" s="13"/>
      <c r="Z31" s="13"/>
      <c r="AA31" s="13"/>
      <c r="AB31" s="13"/>
    </row>
    <row r="32" spans="1:28" ht="15.75" customHeight="1">
      <c r="A32" s="13"/>
      <c r="B32" s="10"/>
      <c r="C32" s="10"/>
      <c r="D32" s="17"/>
      <c r="E32" s="15"/>
      <c r="F32" s="13"/>
      <c r="G32" s="13"/>
      <c r="H32" s="1"/>
      <c r="I32" s="13"/>
      <c r="J32" s="13"/>
      <c r="K32" s="13"/>
      <c r="L32" s="13"/>
      <c r="M32" s="13"/>
      <c r="N32" s="13"/>
      <c r="O32" s="13"/>
      <c r="P32" s="13"/>
      <c r="Q32" s="13"/>
      <c r="R32" s="13"/>
      <c r="S32" s="13"/>
      <c r="T32" s="13"/>
      <c r="U32" s="13"/>
      <c r="V32" s="13"/>
      <c r="W32" s="13"/>
      <c r="X32" s="13"/>
      <c r="Y32" s="13"/>
      <c r="Z32" s="13"/>
      <c r="AA32" s="13"/>
      <c r="AB32" s="13"/>
    </row>
    <row r="33" spans="1:28" ht="15.75" customHeight="1">
      <c r="A33" s="13"/>
      <c r="B33" s="13"/>
      <c r="C33" s="13"/>
      <c r="D33" s="1"/>
      <c r="E33" s="1"/>
      <c r="F33" s="13"/>
      <c r="G33" s="13"/>
      <c r="H33" s="1"/>
      <c r="I33" s="13"/>
      <c r="J33" s="13"/>
      <c r="K33" s="13"/>
      <c r="L33" s="13"/>
      <c r="M33" s="13"/>
      <c r="N33" s="13"/>
      <c r="O33" s="13"/>
      <c r="P33" s="13"/>
      <c r="Q33" s="13"/>
      <c r="R33" s="13"/>
      <c r="S33" s="13"/>
      <c r="T33" s="13"/>
      <c r="U33" s="13"/>
      <c r="V33" s="13"/>
      <c r="W33" s="13"/>
      <c r="X33" s="13"/>
      <c r="Y33" s="13"/>
      <c r="Z33" s="13"/>
      <c r="AA33" s="13"/>
      <c r="AB33" s="13"/>
    </row>
    <row r="34" spans="1:28" ht="15.75" customHeight="1">
      <c r="A34" s="13"/>
      <c r="B34" s="13"/>
      <c r="C34" s="13"/>
      <c r="D34" s="1"/>
      <c r="E34" s="1"/>
      <c r="F34" s="13"/>
      <c r="G34" s="13"/>
      <c r="H34" s="1"/>
      <c r="I34" s="13"/>
      <c r="J34" s="13"/>
      <c r="K34" s="13"/>
      <c r="L34" s="13"/>
      <c r="M34" s="13"/>
      <c r="N34" s="13"/>
      <c r="O34" s="13"/>
      <c r="P34" s="13"/>
      <c r="Q34" s="13"/>
      <c r="R34" s="13"/>
      <c r="S34" s="13"/>
      <c r="T34" s="13"/>
      <c r="U34" s="13"/>
      <c r="V34" s="13"/>
      <c r="W34" s="13"/>
      <c r="X34" s="13"/>
      <c r="Y34" s="13"/>
      <c r="Z34" s="13"/>
      <c r="AA34" s="13"/>
      <c r="AB34" s="13"/>
    </row>
    <row r="35" spans="1:28" ht="15.75" customHeight="1">
      <c r="A35" s="13"/>
      <c r="B35" s="13"/>
      <c r="C35" s="13"/>
      <c r="D35" s="1"/>
      <c r="E35" s="1"/>
      <c r="F35" s="13"/>
      <c r="G35" s="13"/>
      <c r="H35" s="1"/>
      <c r="I35" s="13"/>
      <c r="J35" s="13"/>
      <c r="K35" s="13"/>
      <c r="L35" s="13"/>
      <c r="M35" s="13"/>
      <c r="N35" s="13"/>
      <c r="O35" s="13"/>
      <c r="P35" s="13"/>
      <c r="Q35" s="13"/>
      <c r="R35" s="13"/>
      <c r="S35" s="13"/>
      <c r="T35" s="13"/>
      <c r="U35" s="13"/>
      <c r="V35" s="13"/>
      <c r="W35" s="13"/>
      <c r="X35" s="13"/>
      <c r="Y35" s="13"/>
      <c r="Z35" s="13"/>
      <c r="AA35" s="13"/>
      <c r="AB35" s="13"/>
    </row>
    <row r="36" spans="1:28" ht="15.75" customHeight="1">
      <c r="A36" s="13"/>
      <c r="B36" s="13"/>
      <c r="C36" s="13"/>
      <c r="D36" s="1"/>
      <c r="E36" s="1"/>
      <c r="F36" s="13"/>
      <c r="G36" s="13"/>
      <c r="H36" s="1"/>
      <c r="I36" s="13"/>
      <c r="J36" s="13"/>
      <c r="K36" s="13"/>
      <c r="L36" s="13"/>
      <c r="M36" s="13"/>
      <c r="N36" s="13"/>
      <c r="O36" s="13"/>
      <c r="P36" s="13"/>
      <c r="Q36" s="13"/>
      <c r="R36" s="13"/>
      <c r="S36" s="13"/>
      <c r="T36" s="13"/>
      <c r="U36" s="13"/>
      <c r="V36" s="13"/>
      <c r="W36" s="13"/>
      <c r="X36" s="13"/>
      <c r="Y36" s="13"/>
      <c r="Z36" s="13"/>
      <c r="AA36" s="13"/>
      <c r="AB36" s="13"/>
    </row>
    <row r="37" spans="1:28" ht="15.75" customHeight="1">
      <c r="A37" s="13"/>
      <c r="B37" s="13"/>
      <c r="C37" s="13"/>
      <c r="D37" s="1"/>
      <c r="E37" s="1"/>
      <c r="F37" s="13"/>
      <c r="G37" s="13"/>
      <c r="H37" s="1"/>
      <c r="I37" s="13"/>
      <c r="J37" s="13"/>
      <c r="K37" s="13"/>
      <c r="L37" s="13"/>
      <c r="M37" s="13"/>
      <c r="N37" s="13"/>
      <c r="O37" s="13"/>
      <c r="P37" s="13"/>
      <c r="Q37" s="13"/>
      <c r="R37" s="13"/>
      <c r="S37" s="13"/>
      <c r="T37" s="13"/>
      <c r="U37" s="13"/>
      <c r="V37" s="13"/>
      <c r="W37" s="13"/>
      <c r="X37" s="13"/>
      <c r="Y37" s="13"/>
      <c r="Z37" s="13"/>
      <c r="AA37" s="13"/>
      <c r="AB37" s="13"/>
    </row>
    <row r="38" spans="1:28" ht="15.75" customHeight="1">
      <c r="A38" s="13"/>
      <c r="B38" s="13"/>
      <c r="C38" s="13"/>
      <c r="D38" s="1"/>
      <c r="E38" s="1"/>
      <c r="F38" s="13"/>
      <c r="G38" s="13"/>
      <c r="H38" s="1"/>
      <c r="I38" s="13"/>
      <c r="J38" s="13"/>
      <c r="K38" s="13"/>
      <c r="L38" s="13"/>
      <c r="M38" s="13"/>
      <c r="N38" s="13"/>
      <c r="O38" s="13"/>
      <c r="P38" s="13"/>
      <c r="Q38" s="13"/>
      <c r="R38" s="13"/>
      <c r="S38" s="13"/>
      <c r="T38" s="13"/>
      <c r="U38" s="13"/>
      <c r="V38" s="13"/>
      <c r="W38" s="13"/>
      <c r="X38" s="13"/>
      <c r="Y38" s="13"/>
      <c r="Z38" s="13"/>
      <c r="AA38" s="13"/>
      <c r="AB38" s="13"/>
    </row>
    <row r="39" spans="1:28" ht="15.75" customHeight="1">
      <c r="A39" s="13"/>
      <c r="B39" s="13"/>
      <c r="C39" s="13"/>
      <c r="D39" s="1"/>
      <c r="E39" s="1"/>
      <c r="F39" s="13"/>
      <c r="G39" s="13"/>
      <c r="H39" s="1"/>
      <c r="I39" s="13"/>
      <c r="J39" s="13"/>
      <c r="K39" s="13"/>
      <c r="L39" s="13"/>
      <c r="M39" s="13"/>
      <c r="N39" s="13"/>
      <c r="O39" s="13"/>
      <c r="P39" s="13"/>
      <c r="Q39" s="13"/>
      <c r="R39" s="13"/>
      <c r="S39" s="13"/>
      <c r="T39" s="13"/>
      <c r="U39" s="13"/>
      <c r="V39" s="13"/>
      <c r="W39" s="13"/>
      <c r="X39" s="13"/>
      <c r="Y39" s="13"/>
      <c r="Z39" s="13"/>
      <c r="AA39" s="13"/>
      <c r="AB39" s="13"/>
    </row>
    <row r="40" spans="1:28" ht="15.75" customHeight="1">
      <c r="A40" s="13"/>
      <c r="B40" s="13"/>
      <c r="C40" s="13"/>
      <c r="D40" s="1"/>
      <c r="E40" s="1"/>
      <c r="F40" s="13"/>
      <c r="G40" s="13"/>
      <c r="H40" s="1"/>
      <c r="I40" s="13"/>
      <c r="J40" s="13"/>
      <c r="K40" s="13"/>
      <c r="L40" s="13"/>
      <c r="M40" s="13"/>
      <c r="N40" s="13"/>
      <c r="O40" s="13"/>
      <c r="P40" s="13"/>
      <c r="Q40" s="13"/>
      <c r="R40" s="13"/>
      <c r="S40" s="13"/>
      <c r="T40" s="13"/>
      <c r="U40" s="13"/>
      <c r="V40" s="13"/>
      <c r="W40" s="13"/>
      <c r="X40" s="13"/>
      <c r="Y40" s="13"/>
      <c r="Z40" s="13"/>
      <c r="AA40" s="13"/>
      <c r="AB40" s="13"/>
    </row>
    <row r="41" spans="1:28" ht="15.75" customHeight="1">
      <c r="A41" s="13"/>
      <c r="B41" s="13"/>
      <c r="C41" s="13"/>
      <c r="D41" s="1"/>
      <c r="E41" s="1"/>
      <c r="F41" s="13"/>
      <c r="G41" s="13"/>
      <c r="H41" s="1"/>
      <c r="I41" s="13"/>
      <c r="J41" s="13"/>
      <c r="K41" s="13"/>
      <c r="L41" s="13"/>
      <c r="M41" s="13"/>
      <c r="N41" s="13"/>
      <c r="O41" s="13"/>
      <c r="P41" s="13"/>
      <c r="Q41" s="13"/>
      <c r="R41" s="13"/>
      <c r="S41" s="13"/>
      <c r="T41" s="13"/>
      <c r="U41" s="13"/>
      <c r="V41" s="13"/>
      <c r="W41" s="13"/>
      <c r="X41" s="13"/>
      <c r="Y41" s="13"/>
      <c r="Z41" s="13"/>
      <c r="AA41" s="13"/>
      <c r="AB41" s="13"/>
    </row>
    <row r="42" spans="1:28" ht="15.75" customHeight="1">
      <c r="A42" s="13"/>
      <c r="B42" s="13"/>
      <c r="C42" s="13"/>
      <c r="D42" s="1"/>
      <c r="E42" s="1"/>
      <c r="F42" s="13"/>
      <c r="G42" s="13"/>
      <c r="H42" s="1"/>
      <c r="I42" s="13"/>
      <c r="J42" s="13"/>
      <c r="K42" s="13"/>
      <c r="L42" s="13"/>
      <c r="M42" s="13"/>
      <c r="N42" s="13"/>
      <c r="O42" s="13"/>
      <c r="P42" s="13"/>
      <c r="Q42" s="13"/>
      <c r="R42" s="13"/>
      <c r="S42" s="13"/>
      <c r="T42" s="13"/>
      <c r="U42" s="13"/>
      <c r="V42" s="13"/>
      <c r="W42" s="13"/>
      <c r="X42" s="13"/>
      <c r="Y42" s="13"/>
      <c r="Z42" s="13"/>
      <c r="AA42" s="13"/>
      <c r="AB42" s="13"/>
    </row>
    <row r="43" spans="1:28" ht="15.75" customHeight="1">
      <c r="A43" s="13"/>
      <c r="B43" s="13"/>
      <c r="C43" s="13"/>
      <c r="D43" s="1"/>
      <c r="E43" s="1"/>
      <c r="F43" s="13"/>
      <c r="G43" s="13"/>
      <c r="H43" s="1"/>
      <c r="I43" s="13"/>
      <c r="J43" s="13"/>
      <c r="K43" s="13"/>
      <c r="L43" s="13"/>
      <c r="M43" s="13"/>
      <c r="N43" s="13"/>
      <c r="O43" s="13"/>
      <c r="P43" s="13"/>
      <c r="Q43" s="13"/>
      <c r="R43" s="13"/>
      <c r="S43" s="13"/>
      <c r="T43" s="13"/>
      <c r="U43" s="13"/>
      <c r="V43" s="13"/>
      <c r="W43" s="13"/>
      <c r="X43" s="13"/>
      <c r="Y43" s="13"/>
      <c r="Z43" s="13"/>
      <c r="AA43" s="13"/>
      <c r="AB43" s="13"/>
    </row>
    <row r="44" spans="1:28" ht="15.75" customHeight="1">
      <c r="A44" s="13"/>
      <c r="B44" s="13"/>
      <c r="C44" s="13"/>
      <c r="D44" s="1"/>
      <c r="E44" s="1"/>
      <c r="F44" s="13"/>
      <c r="G44" s="13"/>
      <c r="H44" s="1"/>
      <c r="I44" s="13"/>
      <c r="J44" s="13"/>
      <c r="K44" s="13"/>
      <c r="L44" s="13"/>
      <c r="M44" s="13"/>
      <c r="N44" s="13"/>
      <c r="O44" s="13"/>
      <c r="P44" s="13"/>
      <c r="Q44" s="13"/>
      <c r="R44" s="13"/>
      <c r="S44" s="13"/>
      <c r="T44" s="13"/>
      <c r="U44" s="13"/>
      <c r="V44" s="13"/>
      <c r="W44" s="13"/>
      <c r="X44" s="13"/>
      <c r="Y44" s="13"/>
      <c r="Z44" s="13"/>
      <c r="AA44" s="13"/>
      <c r="AB44" s="13"/>
    </row>
    <row r="45" spans="1:28" ht="15.75" customHeight="1">
      <c r="A45" s="13"/>
      <c r="B45" s="13"/>
      <c r="C45" s="13"/>
      <c r="D45" s="1"/>
      <c r="E45" s="1"/>
      <c r="F45" s="13"/>
      <c r="G45" s="13"/>
      <c r="H45" s="1"/>
      <c r="I45" s="13"/>
      <c r="J45" s="13"/>
      <c r="K45" s="13"/>
      <c r="L45" s="13"/>
      <c r="M45" s="13"/>
      <c r="N45" s="13"/>
      <c r="O45" s="13"/>
      <c r="P45" s="13"/>
      <c r="Q45" s="13"/>
      <c r="R45" s="13"/>
      <c r="S45" s="13"/>
      <c r="T45" s="13"/>
      <c r="U45" s="13"/>
      <c r="V45" s="13"/>
      <c r="W45" s="13"/>
      <c r="X45" s="13"/>
      <c r="Y45" s="13"/>
      <c r="Z45" s="13"/>
      <c r="AA45" s="13"/>
      <c r="AB45" s="13"/>
    </row>
    <row r="46" spans="1:28" ht="15.75" customHeight="1">
      <c r="A46" s="13"/>
      <c r="B46" s="13"/>
      <c r="C46" s="13"/>
      <c r="D46" s="1"/>
      <c r="E46" s="1"/>
      <c r="F46" s="13"/>
      <c r="G46" s="13"/>
      <c r="H46" s="1"/>
      <c r="I46" s="13"/>
      <c r="J46" s="13"/>
      <c r="K46" s="13"/>
      <c r="L46" s="13"/>
      <c r="M46" s="13"/>
      <c r="N46" s="13"/>
      <c r="O46" s="13"/>
      <c r="P46" s="13"/>
      <c r="Q46" s="13"/>
      <c r="R46" s="13"/>
      <c r="S46" s="13"/>
      <c r="T46" s="13"/>
      <c r="U46" s="13"/>
      <c r="V46" s="13"/>
      <c r="W46" s="13"/>
      <c r="X46" s="13"/>
      <c r="Y46" s="13"/>
      <c r="Z46" s="13"/>
      <c r="AA46" s="13"/>
      <c r="AB46" s="13"/>
    </row>
    <row r="47" spans="1:28" ht="15.75" customHeight="1">
      <c r="A47" s="13"/>
      <c r="B47" s="13"/>
      <c r="C47" s="13"/>
      <c r="D47" s="1"/>
      <c r="E47" s="1"/>
      <c r="F47" s="13"/>
      <c r="G47" s="13"/>
      <c r="H47" s="1"/>
      <c r="I47" s="13"/>
      <c r="J47" s="13"/>
      <c r="K47" s="13"/>
      <c r="L47" s="13"/>
      <c r="M47" s="13"/>
      <c r="N47" s="13"/>
      <c r="O47" s="13"/>
      <c r="P47" s="13"/>
      <c r="Q47" s="13"/>
      <c r="R47" s="13"/>
      <c r="S47" s="13"/>
      <c r="T47" s="13"/>
      <c r="U47" s="13"/>
      <c r="V47" s="13"/>
      <c r="W47" s="13"/>
      <c r="X47" s="13"/>
      <c r="Y47" s="13"/>
      <c r="Z47" s="13"/>
      <c r="AA47" s="13"/>
      <c r="AB47" s="13"/>
    </row>
    <row r="48" spans="1:28" ht="15.75" customHeight="1">
      <c r="A48" s="13"/>
      <c r="B48" s="13"/>
      <c r="C48" s="13"/>
      <c r="D48" s="1"/>
      <c r="E48" s="1"/>
      <c r="F48" s="13"/>
      <c r="G48" s="13"/>
      <c r="H48" s="1"/>
      <c r="I48" s="13"/>
      <c r="J48" s="13"/>
      <c r="K48" s="13"/>
      <c r="L48" s="13"/>
      <c r="M48" s="13"/>
      <c r="N48" s="13"/>
      <c r="O48" s="13"/>
      <c r="P48" s="13"/>
      <c r="Q48" s="13"/>
      <c r="R48" s="13"/>
      <c r="S48" s="13"/>
      <c r="T48" s="13"/>
      <c r="U48" s="13"/>
      <c r="V48" s="13"/>
      <c r="W48" s="13"/>
      <c r="X48" s="13"/>
      <c r="Y48" s="13"/>
      <c r="Z48" s="13"/>
      <c r="AA48" s="13"/>
      <c r="AB48" s="13"/>
    </row>
    <row r="49" spans="1:28" ht="15.75" customHeight="1">
      <c r="A49" s="13"/>
      <c r="B49" s="13"/>
      <c r="C49" s="13"/>
      <c r="D49" s="1"/>
      <c r="E49" s="1"/>
      <c r="F49" s="13"/>
      <c r="G49" s="13"/>
      <c r="H49" s="1"/>
      <c r="I49" s="13"/>
      <c r="J49" s="13"/>
      <c r="K49" s="13"/>
      <c r="L49" s="13"/>
      <c r="M49" s="13"/>
      <c r="N49" s="13"/>
      <c r="O49" s="13"/>
      <c r="P49" s="13"/>
      <c r="Q49" s="13"/>
      <c r="R49" s="13"/>
      <c r="S49" s="13"/>
      <c r="T49" s="13"/>
      <c r="U49" s="13"/>
      <c r="V49" s="13"/>
      <c r="W49" s="13"/>
      <c r="X49" s="13"/>
      <c r="Y49" s="13"/>
      <c r="Z49" s="13"/>
      <c r="AA49" s="13"/>
      <c r="AB49" s="13"/>
    </row>
    <row r="50" spans="1:28" ht="15.75" customHeight="1">
      <c r="A50" s="13"/>
      <c r="B50" s="13"/>
      <c r="C50" s="13"/>
      <c r="D50" s="1"/>
      <c r="E50" s="1"/>
      <c r="F50" s="13"/>
      <c r="G50" s="13"/>
      <c r="H50" s="1"/>
      <c r="I50" s="13"/>
      <c r="J50" s="13"/>
      <c r="K50" s="13"/>
      <c r="L50" s="13"/>
      <c r="M50" s="13"/>
      <c r="N50" s="13"/>
      <c r="O50" s="13"/>
      <c r="P50" s="13"/>
      <c r="Q50" s="13"/>
      <c r="R50" s="13"/>
      <c r="S50" s="13"/>
      <c r="T50" s="13"/>
      <c r="U50" s="13"/>
      <c r="V50" s="13"/>
      <c r="W50" s="13"/>
      <c r="X50" s="13"/>
      <c r="Y50" s="13"/>
      <c r="Z50" s="13"/>
      <c r="AA50" s="13"/>
      <c r="AB50" s="13"/>
    </row>
    <row r="51" spans="1:28" ht="15.75" customHeight="1">
      <c r="A51" s="13"/>
      <c r="B51" s="13"/>
      <c r="C51" s="13"/>
      <c r="D51" s="1"/>
      <c r="E51" s="1"/>
      <c r="F51" s="13"/>
      <c r="G51" s="13"/>
      <c r="H51" s="1"/>
      <c r="I51" s="13"/>
      <c r="J51" s="13"/>
      <c r="K51" s="13"/>
      <c r="L51" s="13"/>
      <c r="M51" s="13"/>
      <c r="N51" s="13"/>
      <c r="O51" s="13"/>
      <c r="P51" s="13"/>
      <c r="Q51" s="13"/>
      <c r="R51" s="13"/>
      <c r="S51" s="13"/>
      <c r="T51" s="13"/>
      <c r="U51" s="13"/>
      <c r="V51" s="13"/>
      <c r="W51" s="13"/>
      <c r="X51" s="13"/>
      <c r="Y51" s="13"/>
      <c r="Z51" s="13"/>
      <c r="AA51" s="13"/>
      <c r="AB51" s="13"/>
    </row>
    <row r="52" spans="1:28" ht="15.75" customHeight="1">
      <c r="A52" s="13"/>
      <c r="B52" s="13"/>
      <c r="C52" s="13"/>
      <c r="D52" s="1"/>
      <c r="E52" s="1"/>
      <c r="F52" s="13"/>
      <c r="G52" s="13"/>
      <c r="H52" s="1"/>
      <c r="I52" s="13"/>
      <c r="J52" s="13"/>
      <c r="K52" s="13"/>
      <c r="L52" s="13"/>
      <c r="M52" s="13"/>
      <c r="N52" s="13"/>
      <c r="O52" s="13"/>
      <c r="P52" s="13"/>
      <c r="Q52" s="13"/>
      <c r="R52" s="13"/>
      <c r="S52" s="13"/>
      <c r="T52" s="13"/>
      <c r="U52" s="13"/>
      <c r="V52" s="13"/>
      <c r="W52" s="13"/>
      <c r="X52" s="13"/>
      <c r="Y52" s="13"/>
      <c r="Z52" s="13"/>
      <c r="AA52" s="13"/>
      <c r="AB52" s="13"/>
    </row>
    <row r="53" spans="1:28" ht="15.75" customHeight="1">
      <c r="A53" s="13"/>
      <c r="B53" s="13"/>
      <c r="C53" s="13"/>
      <c r="D53" s="1"/>
      <c r="E53" s="1"/>
      <c r="F53" s="13"/>
      <c r="G53" s="13"/>
      <c r="H53" s="1"/>
      <c r="I53" s="13"/>
      <c r="J53" s="13"/>
      <c r="K53" s="13"/>
      <c r="L53" s="13"/>
      <c r="M53" s="13"/>
      <c r="N53" s="13"/>
      <c r="O53" s="13"/>
      <c r="P53" s="13"/>
      <c r="Q53" s="13"/>
      <c r="R53" s="13"/>
      <c r="S53" s="13"/>
      <c r="T53" s="13"/>
      <c r="U53" s="13"/>
      <c r="V53" s="13"/>
      <c r="W53" s="13"/>
      <c r="X53" s="13"/>
      <c r="Y53" s="13"/>
      <c r="Z53" s="13"/>
      <c r="AA53" s="13"/>
      <c r="AB53" s="13"/>
    </row>
    <row r="54" spans="1:28" ht="15.75" customHeight="1">
      <c r="A54" s="13"/>
      <c r="B54" s="13"/>
      <c r="C54" s="13"/>
      <c r="D54" s="1"/>
      <c r="E54" s="1"/>
      <c r="F54" s="13"/>
      <c r="G54" s="13"/>
      <c r="H54" s="1"/>
      <c r="I54" s="13"/>
      <c r="J54" s="13"/>
      <c r="K54" s="13"/>
      <c r="L54" s="13"/>
      <c r="M54" s="13"/>
      <c r="N54" s="13"/>
      <c r="O54" s="13"/>
      <c r="P54" s="13"/>
      <c r="Q54" s="13"/>
      <c r="R54" s="13"/>
      <c r="S54" s="13"/>
      <c r="T54" s="13"/>
      <c r="U54" s="13"/>
      <c r="V54" s="13"/>
      <c r="W54" s="13"/>
      <c r="X54" s="13"/>
      <c r="Y54" s="13"/>
      <c r="Z54" s="13"/>
      <c r="AA54" s="13"/>
      <c r="AB54" s="13"/>
    </row>
    <row r="55" spans="1:28" ht="15.75" customHeight="1">
      <c r="A55" s="13"/>
      <c r="B55" s="13"/>
      <c r="C55" s="13"/>
      <c r="D55" s="1"/>
      <c r="E55" s="1"/>
      <c r="F55" s="13"/>
      <c r="G55" s="13"/>
      <c r="H55" s="1"/>
      <c r="I55" s="13"/>
      <c r="J55" s="13"/>
      <c r="K55" s="13"/>
      <c r="L55" s="13"/>
      <c r="M55" s="13"/>
      <c r="N55" s="13"/>
      <c r="O55" s="13"/>
      <c r="P55" s="13"/>
      <c r="Q55" s="13"/>
      <c r="R55" s="13"/>
      <c r="S55" s="13"/>
      <c r="T55" s="13"/>
      <c r="U55" s="13"/>
      <c r="V55" s="13"/>
      <c r="W55" s="13"/>
      <c r="X55" s="13"/>
      <c r="Y55" s="13"/>
      <c r="Z55" s="13"/>
      <c r="AA55" s="13"/>
      <c r="AB55" s="13"/>
    </row>
    <row r="56" spans="1:28" ht="15.75" customHeight="1">
      <c r="A56" s="13"/>
      <c r="B56" s="13"/>
      <c r="C56" s="13"/>
      <c r="D56" s="1"/>
      <c r="E56" s="1"/>
      <c r="F56" s="13"/>
      <c r="G56" s="13"/>
      <c r="H56" s="1"/>
      <c r="I56" s="13"/>
      <c r="J56" s="13"/>
      <c r="K56" s="13"/>
      <c r="L56" s="13"/>
      <c r="M56" s="13"/>
      <c r="N56" s="13"/>
      <c r="O56" s="13"/>
      <c r="P56" s="13"/>
      <c r="Q56" s="13"/>
      <c r="R56" s="13"/>
      <c r="S56" s="13"/>
      <c r="T56" s="13"/>
      <c r="U56" s="13"/>
      <c r="V56" s="13"/>
      <c r="W56" s="13"/>
      <c r="X56" s="13"/>
      <c r="Y56" s="13"/>
      <c r="Z56" s="13"/>
      <c r="AA56" s="13"/>
      <c r="AB56" s="13"/>
    </row>
    <row r="57" spans="1:28" ht="15.75" customHeight="1">
      <c r="A57" s="13"/>
      <c r="B57" s="13"/>
      <c r="C57" s="13"/>
      <c r="D57" s="1"/>
      <c r="E57" s="1"/>
      <c r="F57" s="13"/>
      <c r="G57" s="13"/>
      <c r="H57" s="1"/>
      <c r="I57" s="13"/>
      <c r="J57" s="13"/>
      <c r="K57" s="13"/>
      <c r="L57" s="13"/>
      <c r="M57" s="13"/>
      <c r="N57" s="13"/>
      <c r="O57" s="13"/>
      <c r="P57" s="13"/>
      <c r="Q57" s="13"/>
      <c r="R57" s="13"/>
      <c r="S57" s="13"/>
      <c r="T57" s="13"/>
      <c r="U57" s="13"/>
      <c r="V57" s="13"/>
      <c r="W57" s="13"/>
      <c r="X57" s="13"/>
      <c r="Y57" s="13"/>
      <c r="Z57" s="13"/>
      <c r="AA57" s="13"/>
      <c r="AB57" s="13"/>
    </row>
    <row r="58" spans="1:28" ht="15.75" customHeight="1">
      <c r="A58" s="13"/>
      <c r="B58" s="13"/>
      <c r="C58" s="13"/>
      <c r="D58" s="1"/>
      <c r="E58" s="1"/>
      <c r="F58" s="13"/>
      <c r="G58" s="13"/>
      <c r="H58" s="1"/>
      <c r="I58" s="13"/>
      <c r="J58" s="13"/>
      <c r="K58" s="13"/>
      <c r="L58" s="13"/>
      <c r="M58" s="13"/>
      <c r="N58" s="13"/>
      <c r="O58" s="13"/>
      <c r="P58" s="13"/>
      <c r="Q58" s="13"/>
      <c r="R58" s="13"/>
      <c r="S58" s="13"/>
      <c r="T58" s="13"/>
      <c r="U58" s="13"/>
      <c r="V58" s="13"/>
      <c r="W58" s="13"/>
      <c r="X58" s="13"/>
      <c r="Y58" s="13"/>
      <c r="Z58" s="13"/>
      <c r="AA58" s="13"/>
      <c r="AB58" s="13"/>
    </row>
    <row r="59" spans="1:28" ht="15.75" customHeight="1">
      <c r="A59" s="13"/>
      <c r="B59" s="13"/>
      <c r="C59" s="13"/>
      <c r="D59" s="1"/>
      <c r="E59" s="1"/>
      <c r="F59" s="13"/>
      <c r="G59" s="13"/>
      <c r="H59" s="1"/>
      <c r="I59" s="13"/>
      <c r="J59" s="13"/>
      <c r="K59" s="13"/>
      <c r="L59" s="13"/>
      <c r="M59" s="13"/>
      <c r="N59" s="13"/>
      <c r="O59" s="13"/>
      <c r="P59" s="13"/>
      <c r="Q59" s="13"/>
      <c r="R59" s="13"/>
      <c r="S59" s="13"/>
      <c r="T59" s="13"/>
      <c r="U59" s="13"/>
      <c r="V59" s="13"/>
      <c r="W59" s="13"/>
      <c r="X59" s="13"/>
      <c r="Y59" s="13"/>
      <c r="Z59" s="13"/>
      <c r="AA59" s="13"/>
      <c r="AB59" s="13"/>
    </row>
    <row r="60" spans="1:28" ht="15.75" customHeight="1">
      <c r="A60" s="13"/>
      <c r="B60" s="13"/>
      <c r="C60" s="13"/>
      <c r="D60" s="1"/>
      <c r="E60" s="1"/>
      <c r="F60" s="13"/>
      <c r="G60" s="13"/>
      <c r="H60" s="1"/>
      <c r="I60" s="13"/>
      <c r="J60" s="13"/>
      <c r="K60" s="13"/>
      <c r="L60" s="13"/>
      <c r="M60" s="13"/>
      <c r="N60" s="13"/>
      <c r="O60" s="13"/>
      <c r="P60" s="13"/>
      <c r="Q60" s="13"/>
      <c r="R60" s="13"/>
      <c r="S60" s="13"/>
      <c r="T60" s="13"/>
      <c r="U60" s="13"/>
      <c r="V60" s="13"/>
      <c r="W60" s="13"/>
      <c r="X60" s="13"/>
      <c r="Y60" s="13"/>
      <c r="Z60" s="13"/>
      <c r="AA60" s="13"/>
      <c r="AB60" s="13"/>
    </row>
    <row r="61" spans="1:28" ht="15.75" customHeight="1">
      <c r="A61" s="13"/>
      <c r="B61" s="13"/>
      <c r="C61" s="13"/>
      <c r="D61" s="1"/>
      <c r="E61" s="1"/>
      <c r="F61" s="13"/>
      <c r="G61" s="13"/>
      <c r="H61" s="1"/>
      <c r="I61" s="13"/>
      <c r="J61" s="13"/>
      <c r="K61" s="13"/>
      <c r="L61" s="13"/>
      <c r="M61" s="13"/>
      <c r="N61" s="13"/>
      <c r="O61" s="13"/>
      <c r="P61" s="13"/>
      <c r="Q61" s="13"/>
      <c r="R61" s="13"/>
      <c r="S61" s="13"/>
      <c r="T61" s="13"/>
      <c r="U61" s="13"/>
      <c r="V61" s="13"/>
      <c r="W61" s="13"/>
      <c r="X61" s="13"/>
      <c r="Y61" s="13"/>
      <c r="Z61" s="13"/>
      <c r="AA61" s="13"/>
      <c r="AB61" s="13"/>
    </row>
    <row r="62" spans="1:28" ht="15.75" customHeight="1">
      <c r="A62" s="13"/>
      <c r="B62" s="13"/>
      <c r="C62" s="13"/>
      <c r="D62" s="1"/>
      <c r="E62" s="1"/>
      <c r="F62" s="13"/>
      <c r="G62" s="13"/>
      <c r="H62" s="1"/>
      <c r="I62" s="13"/>
      <c r="J62" s="13"/>
      <c r="K62" s="13"/>
      <c r="L62" s="13"/>
      <c r="M62" s="13"/>
      <c r="N62" s="13"/>
      <c r="O62" s="13"/>
      <c r="P62" s="13"/>
      <c r="Q62" s="13"/>
      <c r="R62" s="13"/>
      <c r="S62" s="13"/>
      <c r="T62" s="13"/>
      <c r="U62" s="13"/>
      <c r="V62" s="13"/>
      <c r="W62" s="13"/>
      <c r="X62" s="13"/>
      <c r="Y62" s="13"/>
      <c r="Z62" s="13"/>
      <c r="AA62" s="13"/>
      <c r="AB62" s="13"/>
    </row>
    <row r="63" spans="1:28" ht="15.75" customHeight="1">
      <c r="A63" s="13"/>
      <c r="B63" s="13"/>
      <c r="C63" s="13"/>
      <c r="D63" s="1"/>
      <c r="E63" s="1"/>
      <c r="F63" s="13"/>
      <c r="G63" s="13"/>
      <c r="H63" s="1"/>
      <c r="I63" s="13"/>
      <c r="J63" s="13"/>
      <c r="K63" s="13"/>
      <c r="L63" s="13"/>
      <c r="M63" s="13"/>
      <c r="N63" s="13"/>
      <c r="O63" s="13"/>
      <c r="P63" s="13"/>
      <c r="Q63" s="13"/>
      <c r="R63" s="13"/>
      <c r="S63" s="13"/>
      <c r="T63" s="13"/>
      <c r="U63" s="13"/>
      <c r="V63" s="13"/>
      <c r="W63" s="13"/>
      <c r="X63" s="13"/>
      <c r="Y63" s="13"/>
      <c r="Z63" s="13"/>
      <c r="AA63" s="13"/>
      <c r="AB63" s="13"/>
    </row>
    <row r="64" spans="1:28" ht="15.75" customHeight="1">
      <c r="A64" s="13"/>
      <c r="B64" s="13"/>
      <c r="C64" s="13"/>
      <c r="D64" s="1"/>
      <c r="E64" s="1"/>
      <c r="F64" s="13"/>
      <c r="G64" s="13"/>
      <c r="H64" s="1"/>
      <c r="I64" s="13"/>
      <c r="J64" s="13"/>
      <c r="K64" s="13"/>
      <c r="L64" s="13"/>
      <c r="M64" s="13"/>
      <c r="N64" s="13"/>
      <c r="O64" s="13"/>
      <c r="P64" s="13"/>
      <c r="Q64" s="13"/>
      <c r="R64" s="13"/>
      <c r="S64" s="13"/>
      <c r="T64" s="13"/>
      <c r="U64" s="13"/>
      <c r="V64" s="13"/>
      <c r="W64" s="13"/>
      <c r="X64" s="13"/>
      <c r="Y64" s="13"/>
      <c r="Z64" s="13"/>
      <c r="AA64" s="13"/>
      <c r="AB64" s="13"/>
    </row>
    <row r="65" spans="1:28" ht="15.75" customHeight="1">
      <c r="A65" s="13"/>
      <c r="B65" s="13"/>
      <c r="C65" s="13"/>
      <c r="D65" s="1"/>
      <c r="E65" s="1"/>
      <c r="F65" s="13"/>
      <c r="G65" s="13"/>
      <c r="H65" s="1"/>
      <c r="I65" s="13"/>
      <c r="J65" s="13"/>
      <c r="K65" s="13"/>
      <c r="L65" s="13"/>
      <c r="M65" s="13"/>
      <c r="N65" s="13"/>
      <c r="O65" s="13"/>
      <c r="P65" s="13"/>
      <c r="Q65" s="13"/>
      <c r="R65" s="13"/>
      <c r="S65" s="13"/>
      <c r="T65" s="13"/>
      <c r="U65" s="13"/>
      <c r="V65" s="13"/>
      <c r="W65" s="13"/>
      <c r="X65" s="13"/>
      <c r="Y65" s="13"/>
      <c r="Z65" s="13"/>
      <c r="AA65" s="13"/>
      <c r="AB65" s="13"/>
    </row>
    <row r="66" spans="1:28" ht="15.75" customHeight="1">
      <c r="A66" s="13"/>
      <c r="B66" s="13"/>
      <c r="C66" s="13"/>
      <c r="D66" s="1"/>
      <c r="E66" s="1"/>
      <c r="F66" s="13"/>
      <c r="G66" s="13"/>
      <c r="H66" s="1"/>
      <c r="I66" s="13"/>
      <c r="J66" s="13"/>
      <c r="K66" s="13"/>
      <c r="L66" s="13"/>
      <c r="M66" s="13"/>
      <c r="N66" s="13"/>
      <c r="O66" s="13"/>
      <c r="P66" s="13"/>
      <c r="Q66" s="13"/>
      <c r="R66" s="13"/>
      <c r="S66" s="13"/>
      <c r="T66" s="13"/>
      <c r="U66" s="13"/>
      <c r="V66" s="13"/>
      <c r="W66" s="13"/>
      <c r="X66" s="13"/>
      <c r="Y66" s="13"/>
      <c r="Z66" s="13"/>
      <c r="AA66" s="13"/>
      <c r="AB66" s="13"/>
    </row>
    <row r="67" spans="1:28" ht="15.75" customHeight="1">
      <c r="A67" s="13"/>
      <c r="B67" s="13"/>
      <c r="C67" s="13"/>
      <c r="D67" s="1"/>
      <c r="E67" s="1"/>
      <c r="F67" s="13"/>
      <c r="G67" s="13"/>
      <c r="H67" s="1"/>
      <c r="I67" s="13"/>
      <c r="J67" s="13"/>
      <c r="K67" s="13"/>
      <c r="L67" s="13"/>
      <c r="M67" s="13"/>
      <c r="N67" s="13"/>
      <c r="O67" s="13"/>
      <c r="P67" s="13"/>
      <c r="Q67" s="13"/>
      <c r="R67" s="13"/>
      <c r="S67" s="13"/>
      <c r="T67" s="13"/>
      <c r="U67" s="13"/>
      <c r="V67" s="13"/>
      <c r="W67" s="13"/>
      <c r="X67" s="13"/>
      <c r="Y67" s="13"/>
      <c r="Z67" s="13"/>
      <c r="AA67" s="13"/>
      <c r="AB67" s="13"/>
    </row>
    <row r="68" spans="1:28" ht="15.75" customHeight="1">
      <c r="A68" s="13"/>
      <c r="B68" s="13"/>
      <c r="C68" s="13"/>
      <c r="D68" s="1"/>
      <c r="E68" s="1"/>
      <c r="F68" s="13"/>
      <c r="G68" s="13"/>
      <c r="H68" s="1"/>
      <c r="I68" s="13"/>
      <c r="J68" s="13"/>
      <c r="K68" s="13"/>
      <c r="L68" s="13"/>
      <c r="M68" s="13"/>
      <c r="N68" s="13"/>
      <c r="O68" s="13"/>
      <c r="P68" s="13"/>
      <c r="Q68" s="13"/>
      <c r="R68" s="13"/>
      <c r="S68" s="13"/>
      <c r="T68" s="13"/>
      <c r="U68" s="13"/>
      <c r="V68" s="13"/>
      <c r="W68" s="13"/>
      <c r="X68" s="13"/>
      <c r="Y68" s="13"/>
      <c r="Z68" s="13"/>
      <c r="AA68" s="13"/>
      <c r="AB68" s="13"/>
    </row>
    <row r="69" spans="1:28" ht="15.75" customHeight="1">
      <c r="A69" s="13"/>
      <c r="B69" s="13"/>
      <c r="C69" s="13"/>
      <c r="D69" s="1"/>
      <c r="E69" s="1"/>
      <c r="F69" s="13"/>
      <c r="G69" s="13"/>
      <c r="H69" s="1"/>
      <c r="I69" s="13"/>
      <c r="J69" s="13"/>
      <c r="K69" s="13"/>
      <c r="L69" s="13"/>
      <c r="M69" s="13"/>
      <c r="N69" s="13"/>
      <c r="O69" s="13"/>
      <c r="P69" s="13"/>
      <c r="Q69" s="13"/>
      <c r="R69" s="13"/>
      <c r="S69" s="13"/>
      <c r="T69" s="13"/>
      <c r="U69" s="13"/>
      <c r="V69" s="13"/>
      <c r="W69" s="13"/>
      <c r="X69" s="13"/>
      <c r="Y69" s="13"/>
      <c r="Z69" s="13"/>
      <c r="AA69" s="13"/>
      <c r="AB69" s="13"/>
    </row>
    <row r="70" spans="1:28" ht="15.75" customHeight="1">
      <c r="A70" s="13"/>
      <c r="B70" s="13"/>
      <c r="C70" s="13"/>
      <c r="D70" s="1"/>
      <c r="E70" s="1"/>
      <c r="F70" s="13"/>
      <c r="G70" s="13"/>
      <c r="H70" s="1"/>
      <c r="I70" s="13"/>
      <c r="J70" s="13"/>
      <c r="K70" s="13"/>
      <c r="L70" s="13"/>
      <c r="M70" s="13"/>
      <c r="N70" s="13"/>
      <c r="O70" s="13"/>
      <c r="P70" s="13"/>
      <c r="Q70" s="13"/>
      <c r="R70" s="13"/>
      <c r="S70" s="13"/>
      <c r="T70" s="13"/>
      <c r="U70" s="13"/>
      <c r="V70" s="13"/>
      <c r="W70" s="13"/>
      <c r="X70" s="13"/>
      <c r="Y70" s="13"/>
      <c r="Z70" s="13"/>
      <c r="AA70" s="13"/>
      <c r="AB70" s="13"/>
    </row>
    <row r="71" spans="1:28" ht="15.75" customHeight="1">
      <c r="A71" s="13"/>
      <c r="B71" s="13"/>
      <c r="C71" s="13"/>
      <c r="D71" s="1"/>
      <c r="E71" s="1"/>
      <c r="F71" s="13"/>
      <c r="G71" s="13"/>
      <c r="H71" s="1"/>
      <c r="I71" s="13"/>
      <c r="J71" s="13"/>
      <c r="K71" s="13"/>
      <c r="L71" s="13"/>
      <c r="M71" s="13"/>
      <c r="N71" s="13"/>
      <c r="O71" s="13"/>
      <c r="P71" s="13"/>
      <c r="Q71" s="13"/>
      <c r="R71" s="13"/>
      <c r="S71" s="13"/>
      <c r="T71" s="13"/>
      <c r="U71" s="13"/>
      <c r="V71" s="13"/>
      <c r="W71" s="13"/>
      <c r="X71" s="13"/>
      <c r="Y71" s="13"/>
      <c r="Z71" s="13"/>
      <c r="AA71" s="13"/>
      <c r="AB71" s="13"/>
    </row>
    <row r="72" spans="1:28" ht="15.75" customHeight="1">
      <c r="A72" s="13"/>
      <c r="B72" s="13"/>
      <c r="C72" s="13"/>
      <c r="D72" s="1"/>
      <c r="E72" s="1"/>
      <c r="F72" s="13"/>
      <c r="G72" s="13"/>
      <c r="H72" s="1"/>
      <c r="I72" s="13"/>
      <c r="J72" s="13"/>
      <c r="K72" s="13"/>
      <c r="L72" s="13"/>
      <c r="M72" s="13"/>
      <c r="N72" s="13"/>
      <c r="O72" s="13"/>
      <c r="P72" s="13"/>
      <c r="Q72" s="13"/>
      <c r="R72" s="13"/>
      <c r="S72" s="13"/>
      <c r="T72" s="13"/>
      <c r="U72" s="13"/>
      <c r="V72" s="13"/>
      <c r="W72" s="13"/>
      <c r="X72" s="13"/>
      <c r="Y72" s="13"/>
      <c r="Z72" s="13"/>
      <c r="AA72" s="13"/>
      <c r="AB72" s="13"/>
    </row>
    <row r="73" spans="1:28" ht="15.75" customHeight="1">
      <c r="A73" s="13"/>
      <c r="B73" s="13"/>
      <c r="C73" s="13"/>
      <c r="D73" s="1"/>
      <c r="E73" s="1"/>
      <c r="F73" s="13"/>
      <c r="G73" s="13"/>
      <c r="H73" s="1"/>
      <c r="I73" s="13"/>
      <c r="J73" s="13"/>
      <c r="K73" s="13"/>
      <c r="L73" s="13"/>
      <c r="M73" s="13"/>
      <c r="N73" s="13"/>
      <c r="O73" s="13"/>
      <c r="P73" s="13"/>
      <c r="Q73" s="13"/>
      <c r="R73" s="13"/>
      <c r="S73" s="13"/>
      <c r="T73" s="13"/>
      <c r="U73" s="13"/>
      <c r="V73" s="13"/>
      <c r="W73" s="13"/>
      <c r="X73" s="13"/>
      <c r="Y73" s="13"/>
      <c r="Z73" s="13"/>
      <c r="AA73" s="13"/>
      <c r="AB73" s="13"/>
    </row>
    <row r="74" spans="1:28" ht="15.75" customHeight="1">
      <c r="A74" s="13"/>
      <c r="B74" s="13"/>
      <c r="C74" s="13"/>
      <c r="D74" s="1"/>
      <c r="E74" s="1"/>
      <c r="F74" s="13"/>
      <c r="G74" s="13"/>
      <c r="H74" s="1"/>
      <c r="I74" s="13"/>
      <c r="J74" s="13"/>
      <c r="K74" s="13"/>
      <c r="L74" s="13"/>
      <c r="M74" s="13"/>
      <c r="N74" s="13"/>
      <c r="O74" s="13"/>
      <c r="P74" s="13"/>
      <c r="Q74" s="13"/>
      <c r="R74" s="13"/>
      <c r="S74" s="13"/>
      <c r="T74" s="13"/>
      <c r="U74" s="13"/>
      <c r="V74" s="13"/>
      <c r="W74" s="13"/>
      <c r="X74" s="13"/>
      <c r="Y74" s="13"/>
      <c r="Z74" s="13"/>
      <c r="AA74" s="13"/>
      <c r="AB74" s="13"/>
    </row>
    <row r="75" spans="1:28" ht="15.75" customHeight="1">
      <c r="A75" s="13"/>
      <c r="B75" s="13"/>
      <c r="C75" s="13"/>
      <c r="D75" s="1"/>
      <c r="E75" s="1"/>
      <c r="F75" s="13"/>
      <c r="G75" s="13"/>
      <c r="H75" s="1"/>
      <c r="I75" s="13"/>
      <c r="J75" s="13"/>
      <c r="K75" s="13"/>
      <c r="L75" s="13"/>
      <c r="M75" s="13"/>
      <c r="N75" s="13"/>
      <c r="O75" s="13"/>
      <c r="P75" s="13"/>
      <c r="Q75" s="13"/>
      <c r="R75" s="13"/>
      <c r="S75" s="13"/>
      <c r="T75" s="13"/>
      <c r="U75" s="13"/>
      <c r="V75" s="13"/>
      <c r="W75" s="13"/>
      <c r="X75" s="13"/>
      <c r="Y75" s="13"/>
      <c r="Z75" s="13"/>
      <c r="AA75" s="13"/>
      <c r="AB75" s="13"/>
    </row>
    <row r="76" spans="1:28" ht="15.75" customHeight="1">
      <c r="A76" s="13"/>
      <c r="B76" s="13"/>
      <c r="C76" s="13"/>
      <c r="D76" s="1"/>
      <c r="E76" s="1"/>
      <c r="F76" s="13"/>
      <c r="G76" s="13"/>
      <c r="H76" s="1"/>
      <c r="I76" s="13"/>
      <c r="J76" s="13"/>
      <c r="K76" s="13"/>
      <c r="L76" s="13"/>
      <c r="M76" s="13"/>
      <c r="N76" s="13"/>
      <c r="O76" s="13"/>
      <c r="P76" s="13"/>
      <c r="Q76" s="13"/>
      <c r="R76" s="13"/>
      <c r="S76" s="13"/>
      <c r="T76" s="13"/>
      <c r="U76" s="13"/>
      <c r="V76" s="13"/>
      <c r="W76" s="13"/>
      <c r="X76" s="13"/>
      <c r="Y76" s="13"/>
      <c r="Z76" s="13"/>
      <c r="AA76" s="13"/>
      <c r="AB76" s="13"/>
    </row>
    <row r="77" spans="1:28" ht="15.75" customHeight="1">
      <c r="A77" s="13"/>
      <c r="B77" s="13"/>
      <c r="C77" s="13"/>
      <c r="D77" s="1"/>
      <c r="E77" s="1"/>
      <c r="F77" s="13"/>
      <c r="G77" s="13"/>
      <c r="H77" s="1"/>
      <c r="I77" s="13"/>
      <c r="J77" s="13"/>
      <c r="K77" s="13"/>
      <c r="L77" s="13"/>
      <c r="M77" s="13"/>
      <c r="N77" s="13"/>
      <c r="O77" s="13"/>
      <c r="P77" s="13"/>
      <c r="Q77" s="13"/>
      <c r="R77" s="13"/>
      <c r="S77" s="13"/>
      <c r="T77" s="13"/>
      <c r="U77" s="13"/>
      <c r="V77" s="13"/>
      <c r="W77" s="13"/>
      <c r="X77" s="13"/>
      <c r="Y77" s="13"/>
      <c r="Z77" s="13"/>
      <c r="AA77" s="13"/>
      <c r="AB77" s="13"/>
    </row>
    <row r="78" spans="1:28" ht="15.75" customHeight="1">
      <c r="A78" s="13"/>
      <c r="B78" s="13"/>
      <c r="C78" s="13"/>
      <c r="D78" s="1"/>
      <c r="E78" s="1"/>
      <c r="F78" s="13"/>
      <c r="G78" s="13"/>
      <c r="H78" s="1"/>
      <c r="I78" s="13"/>
      <c r="J78" s="13"/>
      <c r="K78" s="13"/>
      <c r="L78" s="13"/>
      <c r="M78" s="13"/>
      <c r="N78" s="13"/>
      <c r="O78" s="13"/>
      <c r="P78" s="13"/>
      <c r="Q78" s="13"/>
      <c r="R78" s="13"/>
      <c r="S78" s="13"/>
      <c r="T78" s="13"/>
      <c r="U78" s="13"/>
      <c r="V78" s="13"/>
      <c r="W78" s="13"/>
      <c r="X78" s="13"/>
      <c r="Y78" s="13"/>
      <c r="Z78" s="13"/>
      <c r="AA78" s="13"/>
      <c r="AB78" s="13"/>
    </row>
    <row r="79" spans="1:28" ht="15.75" customHeight="1">
      <c r="A79" s="13"/>
      <c r="B79" s="13"/>
      <c r="C79" s="13"/>
      <c r="D79" s="1"/>
      <c r="E79" s="1"/>
      <c r="F79" s="13"/>
      <c r="G79" s="13"/>
      <c r="H79" s="1"/>
      <c r="I79" s="13"/>
      <c r="J79" s="13"/>
      <c r="K79" s="13"/>
      <c r="L79" s="13"/>
      <c r="M79" s="13"/>
      <c r="N79" s="13"/>
      <c r="O79" s="13"/>
      <c r="P79" s="13"/>
      <c r="Q79" s="13"/>
      <c r="R79" s="13"/>
      <c r="S79" s="13"/>
      <c r="T79" s="13"/>
      <c r="U79" s="13"/>
      <c r="V79" s="13"/>
      <c r="W79" s="13"/>
      <c r="X79" s="13"/>
      <c r="Y79" s="13"/>
      <c r="Z79" s="13"/>
      <c r="AA79" s="13"/>
      <c r="AB79" s="13"/>
    </row>
    <row r="80" spans="1:28" ht="15.75" customHeight="1">
      <c r="A80" s="13"/>
      <c r="B80" s="13"/>
      <c r="C80" s="13"/>
      <c r="D80" s="1"/>
      <c r="E80" s="1"/>
      <c r="F80" s="13"/>
      <c r="G80" s="13"/>
      <c r="H80" s="1"/>
      <c r="I80" s="13"/>
      <c r="J80" s="13"/>
      <c r="K80" s="13"/>
      <c r="L80" s="13"/>
      <c r="M80" s="13"/>
      <c r="N80" s="13"/>
      <c r="O80" s="13"/>
      <c r="P80" s="13"/>
      <c r="Q80" s="13"/>
      <c r="R80" s="13"/>
      <c r="S80" s="13"/>
      <c r="T80" s="13"/>
      <c r="U80" s="13"/>
      <c r="V80" s="13"/>
      <c r="W80" s="13"/>
      <c r="X80" s="13"/>
      <c r="Y80" s="13"/>
      <c r="Z80" s="13"/>
      <c r="AA80" s="13"/>
      <c r="AB80" s="13"/>
    </row>
    <row r="81" spans="1:28" ht="15.75" customHeight="1">
      <c r="A81" s="13"/>
      <c r="B81" s="13"/>
      <c r="C81" s="13"/>
      <c r="D81" s="1"/>
      <c r="E81" s="1"/>
      <c r="F81" s="13"/>
      <c r="G81" s="13"/>
      <c r="H81" s="1"/>
      <c r="I81" s="13"/>
      <c r="J81" s="13"/>
      <c r="K81" s="13"/>
      <c r="L81" s="13"/>
      <c r="M81" s="13"/>
      <c r="N81" s="13"/>
      <c r="O81" s="13"/>
      <c r="P81" s="13"/>
      <c r="Q81" s="13"/>
      <c r="R81" s="13"/>
      <c r="S81" s="13"/>
      <c r="T81" s="13"/>
      <c r="U81" s="13"/>
      <c r="V81" s="13"/>
      <c r="W81" s="13"/>
      <c r="X81" s="13"/>
      <c r="Y81" s="13"/>
      <c r="Z81" s="13"/>
      <c r="AA81" s="13"/>
      <c r="AB81" s="13"/>
    </row>
    <row r="82" spans="1:28" ht="15.75" customHeight="1">
      <c r="A82" s="13"/>
      <c r="B82" s="13"/>
      <c r="C82" s="13"/>
      <c r="D82" s="1"/>
      <c r="E82" s="1"/>
      <c r="F82" s="13"/>
      <c r="G82" s="13"/>
      <c r="H82" s="1"/>
      <c r="I82" s="13"/>
      <c r="J82" s="13"/>
      <c r="K82" s="13"/>
      <c r="L82" s="13"/>
      <c r="M82" s="13"/>
      <c r="N82" s="13"/>
      <c r="O82" s="13"/>
      <c r="P82" s="13"/>
      <c r="Q82" s="13"/>
      <c r="R82" s="13"/>
      <c r="S82" s="13"/>
      <c r="T82" s="13"/>
      <c r="U82" s="13"/>
      <c r="V82" s="13"/>
      <c r="W82" s="13"/>
      <c r="X82" s="13"/>
      <c r="Y82" s="13"/>
      <c r="Z82" s="13"/>
      <c r="AA82" s="13"/>
      <c r="AB82" s="13"/>
    </row>
    <row r="83" spans="1:28" ht="15.75" customHeight="1">
      <c r="A83" s="13"/>
      <c r="B83" s="13"/>
      <c r="C83" s="13"/>
      <c r="D83" s="1"/>
      <c r="E83" s="1"/>
      <c r="F83" s="13"/>
      <c r="G83" s="13"/>
      <c r="H83" s="1"/>
      <c r="I83" s="13"/>
      <c r="J83" s="13"/>
      <c r="K83" s="13"/>
      <c r="L83" s="13"/>
      <c r="M83" s="13"/>
      <c r="N83" s="13"/>
      <c r="O83" s="13"/>
      <c r="P83" s="13"/>
      <c r="Q83" s="13"/>
      <c r="R83" s="13"/>
      <c r="S83" s="13"/>
      <c r="T83" s="13"/>
      <c r="U83" s="13"/>
      <c r="V83" s="13"/>
      <c r="W83" s="13"/>
      <c r="X83" s="13"/>
      <c r="Y83" s="13"/>
      <c r="Z83" s="13"/>
      <c r="AA83" s="13"/>
      <c r="AB83" s="13"/>
    </row>
    <row r="84" spans="1:28" ht="15.75" customHeight="1">
      <c r="A84" s="13"/>
      <c r="B84" s="13"/>
      <c r="C84" s="13"/>
      <c r="D84" s="1"/>
      <c r="E84" s="1"/>
      <c r="F84" s="13"/>
      <c r="G84" s="13"/>
      <c r="H84" s="1"/>
      <c r="I84" s="13"/>
      <c r="J84" s="13"/>
      <c r="K84" s="13"/>
      <c r="L84" s="13"/>
      <c r="M84" s="13"/>
      <c r="N84" s="13"/>
      <c r="O84" s="13"/>
      <c r="P84" s="13"/>
      <c r="Q84" s="13"/>
      <c r="R84" s="13"/>
      <c r="S84" s="13"/>
      <c r="T84" s="13"/>
      <c r="U84" s="13"/>
      <c r="V84" s="13"/>
      <c r="W84" s="13"/>
      <c r="X84" s="13"/>
      <c r="Y84" s="13"/>
      <c r="Z84" s="13"/>
      <c r="AA84" s="13"/>
      <c r="AB84" s="13"/>
    </row>
    <row r="85" spans="1:28" ht="15.75" customHeight="1">
      <c r="A85" s="13"/>
      <c r="B85" s="13"/>
      <c r="C85" s="13"/>
      <c r="D85" s="1"/>
      <c r="E85" s="1"/>
      <c r="F85" s="13"/>
      <c r="G85" s="13"/>
      <c r="H85" s="1"/>
      <c r="I85" s="13"/>
      <c r="J85" s="13"/>
      <c r="K85" s="13"/>
      <c r="L85" s="13"/>
      <c r="M85" s="13"/>
      <c r="N85" s="13"/>
      <c r="O85" s="13"/>
      <c r="P85" s="13"/>
      <c r="Q85" s="13"/>
      <c r="R85" s="13"/>
      <c r="S85" s="13"/>
      <c r="T85" s="13"/>
      <c r="U85" s="13"/>
      <c r="V85" s="13"/>
      <c r="W85" s="13"/>
      <c r="X85" s="13"/>
      <c r="Y85" s="13"/>
      <c r="Z85" s="13"/>
      <c r="AA85" s="13"/>
      <c r="AB85" s="13"/>
    </row>
    <row r="86" spans="1:28" ht="15.75" customHeight="1">
      <c r="A86" s="13"/>
      <c r="B86" s="13"/>
      <c r="C86" s="13"/>
      <c r="D86" s="1"/>
      <c r="E86" s="1"/>
      <c r="F86" s="13"/>
      <c r="G86" s="13"/>
      <c r="H86" s="1"/>
      <c r="I86" s="13"/>
      <c r="J86" s="13"/>
      <c r="K86" s="13"/>
      <c r="L86" s="13"/>
      <c r="M86" s="13"/>
      <c r="N86" s="13"/>
      <c r="O86" s="13"/>
      <c r="P86" s="13"/>
      <c r="Q86" s="13"/>
      <c r="R86" s="13"/>
      <c r="S86" s="13"/>
      <c r="T86" s="13"/>
      <c r="U86" s="13"/>
      <c r="V86" s="13"/>
      <c r="W86" s="13"/>
      <c r="X86" s="13"/>
      <c r="Y86" s="13"/>
      <c r="Z86" s="13"/>
      <c r="AA86" s="13"/>
      <c r="AB86" s="13"/>
    </row>
    <row r="87" spans="1:28" ht="15.75" customHeight="1">
      <c r="A87" s="13"/>
      <c r="B87" s="13"/>
      <c r="C87" s="13"/>
      <c r="D87" s="1"/>
      <c r="E87" s="1"/>
      <c r="F87" s="13"/>
      <c r="G87" s="13"/>
      <c r="H87" s="1"/>
      <c r="I87" s="13"/>
      <c r="J87" s="13"/>
      <c r="K87" s="13"/>
      <c r="L87" s="13"/>
      <c r="M87" s="13"/>
      <c r="N87" s="13"/>
      <c r="O87" s="13"/>
      <c r="P87" s="13"/>
      <c r="Q87" s="13"/>
      <c r="R87" s="13"/>
      <c r="S87" s="13"/>
      <c r="T87" s="13"/>
      <c r="U87" s="13"/>
      <c r="V87" s="13"/>
      <c r="W87" s="13"/>
      <c r="X87" s="13"/>
      <c r="Y87" s="13"/>
      <c r="Z87" s="13"/>
      <c r="AA87" s="13"/>
      <c r="AB87" s="13"/>
    </row>
    <row r="88" spans="1:28" ht="15.75" customHeight="1">
      <c r="A88" s="13"/>
      <c r="B88" s="13"/>
      <c r="C88" s="13"/>
      <c r="D88" s="1"/>
      <c r="E88" s="1"/>
      <c r="F88" s="13"/>
      <c r="G88" s="13"/>
      <c r="H88" s="1"/>
      <c r="I88" s="13"/>
      <c r="J88" s="13"/>
      <c r="K88" s="13"/>
      <c r="L88" s="13"/>
      <c r="M88" s="13"/>
      <c r="N88" s="13"/>
      <c r="O88" s="13"/>
      <c r="P88" s="13"/>
      <c r="Q88" s="13"/>
      <c r="R88" s="13"/>
      <c r="S88" s="13"/>
      <c r="T88" s="13"/>
      <c r="U88" s="13"/>
      <c r="V88" s="13"/>
      <c r="W88" s="13"/>
      <c r="X88" s="13"/>
      <c r="Y88" s="13"/>
      <c r="Z88" s="13"/>
      <c r="AA88" s="13"/>
      <c r="AB88" s="13"/>
    </row>
    <row r="89" spans="1:28" ht="15.75" customHeight="1">
      <c r="A89" s="13"/>
      <c r="B89" s="13"/>
      <c r="C89" s="13"/>
      <c r="D89" s="1"/>
      <c r="E89" s="1"/>
      <c r="F89" s="13"/>
      <c r="G89" s="13"/>
      <c r="H89" s="1"/>
      <c r="I89" s="13"/>
      <c r="J89" s="13"/>
      <c r="K89" s="13"/>
      <c r="L89" s="13"/>
      <c r="M89" s="13"/>
      <c r="N89" s="13"/>
      <c r="O89" s="13"/>
      <c r="P89" s="13"/>
      <c r="Q89" s="13"/>
      <c r="R89" s="13"/>
      <c r="S89" s="13"/>
      <c r="T89" s="13"/>
      <c r="U89" s="13"/>
      <c r="V89" s="13"/>
      <c r="W89" s="13"/>
      <c r="X89" s="13"/>
      <c r="Y89" s="13"/>
      <c r="Z89" s="13"/>
      <c r="AA89" s="13"/>
      <c r="AB89" s="13"/>
    </row>
    <row r="90" spans="1:28" ht="15.75" customHeight="1">
      <c r="A90" s="13"/>
      <c r="B90" s="13"/>
      <c r="C90" s="13"/>
      <c r="D90" s="1"/>
      <c r="E90" s="1"/>
      <c r="F90" s="13"/>
      <c r="G90" s="13"/>
      <c r="H90" s="1"/>
      <c r="I90" s="13"/>
      <c r="J90" s="13"/>
      <c r="K90" s="13"/>
      <c r="L90" s="13"/>
      <c r="M90" s="13"/>
      <c r="N90" s="13"/>
      <c r="O90" s="13"/>
      <c r="P90" s="13"/>
      <c r="Q90" s="13"/>
      <c r="R90" s="13"/>
      <c r="S90" s="13"/>
      <c r="T90" s="13"/>
      <c r="U90" s="13"/>
      <c r="V90" s="13"/>
      <c r="W90" s="13"/>
      <c r="X90" s="13"/>
      <c r="Y90" s="13"/>
      <c r="Z90" s="13"/>
      <c r="AA90" s="13"/>
      <c r="AB90" s="13"/>
    </row>
    <row r="91" spans="1:28" ht="15.75" customHeight="1">
      <c r="A91" s="13"/>
      <c r="B91" s="13"/>
      <c r="C91" s="13"/>
      <c r="D91" s="1"/>
      <c r="E91" s="1"/>
      <c r="F91" s="13"/>
      <c r="G91" s="13"/>
      <c r="H91" s="1"/>
      <c r="I91" s="13"/>
      <c r="J91" s="13"/>
      <c r="K91" s="13"/>
      <c r="L91" s="13"/>
      <c r="M91" s="13"/>
      <c r="N91" s="13"/>
      <c r="O91" s="13"/>
      <c r="P91" s="13"/>
      <c r="Q91" s="13"/>
      <c r="R91" s="13"/>
      <c r="S91" s="13"/>
      <c r="T91" s="13"/>
      <c r="U91" s="13"/>
      <c r="V91" s="13"/>
      <c r="W91" s="13"/>
      <c r="X91" s="13"/>
      <c r="Y91" s="13"/>
      <c r="Z91" s="13"/>
      <c r="AA91" s="13"/>
      <c r="AB91" s="13"/>
    </row>
    <row r="92" spans="1:28" ht="15.75" customHeight="1">
      <c r="A92" s="13"/>
      <c r="B92" s="13"/>
      <c r="C92" s="13"/>
      <c r="D92" s="1"/>
      <c r="E92" s="1"/>
      <c r="F92" s="13"/>
      <c r="G92" s="13"/>
      <c r="H92" s="1"/>
      <c r="I92" s="13"/>
      <c r="J92" s="13"/>
      <c r="K92" s="13"/>
      <c r="L92" s="13"/>
      <c r="M92" s="13"/>
      <c r="N92" s="13"/>
      <c r="O92" s="13"/>
      <c r="P92" s="13"/>
      <c r="Q92" s="13"/>
      <c r="R92" s="13"/>
      <c r="S92" s="13"/>
      <c r="T92" s="13"/>
      <c r="U92" s="13"/>
      <c r="V92" s="13"/>
      <c r="W92" s="13"/>
      <c r="X92" s="13"/>
      <c r="Y92" s="13"/>
      <c r="Z92" s="13"/>
      <c r="AA92" s="13"/>
      <c r="AB92" s="13"/>
    </row>
    <row r="93" spans="1:28" ht="15.75" customHeight="1">
      <c r="A93" s="13"/>
      <c r="B93" s="13"/>
      <c r="C93" s="13"/>
      <c r="D93" s="1"/>
      <c r="E93" s="1"/>
      <c r="F93" s="13"/>
      <c r="G93" s="13"/>
      <c r="H93" s="1"/>
      <c r="I93" s="13"/>
      <c r="J93" s="13"/>
      <c r="K93" s="13"/>
      <c r="L93" s="13"/>
      <c r="M93" s="13"/>
      <c r="N93" s="13"/>
      <c r="O93" s="13"/>
      <c r="P93" s="13"/>
      <c r="Q93" s="13"/>
      <c r="R93" s="13"/>
      <c r="S93" s="13"/>
      <c r="T93" s="13"/>
      <c r="U93" s="13"/>
      <c r="V93" s="13"/>
      <c r="W93" s="13"/>
      <c r="X93" s="13"/>
      <c r="Y93" s="13"/>
      <c r="Z93" s="13"/>
      <c r="AA93" s="13"/>
      <c r="AB93" s="13"/>
    </row>
    <row r="94" spans="1:28" ht="15.75" customHeight="1">
      <c r="A94" s="13"/>
      <c r="B94" s="13"/>
      <c r="C94" s="13"/>
      <c r="D94" s="1"/>
      <c r="E94" s="1"/>
      <c r="F94" s="13"/>
      <c r="G94" s="13"/>
      <c r="H94" s="1"/>
      <c r="I94" s="13"/>
      <c r="J94" s="13"/>
      <c r="K94" s="13"/>
      <c r="L94" s="13"/>
      <c r="M94" s="13"/>
      <c r="N94" s="13"/>
      <c r="O94" s="13"/>
      <c r="P94" s="13"/>
      <c r="Q94" s="13"/>
      <c r="R94" s="13"/>
      <c r="S94" s="13"/>
      <c r="T94" s="13"/>
      <c r="U94" s="13"/>
      <c r="V94" s="13"/>
      <c r="W94" s="13"/>
      <c r="X94" s="13"/>
      <c r="Y94" s="13"/>
      <c r="Z94" s="13"/>
      <c r="AA94" s="13"/>
      <c r="AB94" s="13"/>
    </row>
    <row r="95" spans="1:28" ht="15.75" customHeight="1">
      <c r="A95" s="13"/>
      <c r="B95" s="13"/>
      <c r="C95" s="13"/>
      <c r="D95" s="1"/>
      <c r="E95" s="1"/>
      <c r="F95" s="13"/>
      <c r="G95" s="13"/>
      <c r="H95" s="1"/>
      <c r="I95" s="13"/>
      <c r="J95" s="13"/>
      <c r="K95" s="13"/>
      <c r="L95" s="13"/>
      <c r="M95" s="13"/>
      <c r="N95" s="13"/>
      <c r="O95" s="13"/>
      <c r="P95" s="13"/>
      <c r="Q95" s="13"/>
      <c r="R95" s="13"/>
      <c r="S95" s="13"/>
      <c r="T95" s="13"/>
      <c r="U95" s="13"/>
      <c r="V95" s="13"/>
      <c r="W95" s="13"/>
      <c r="X95" s="13"/>
      <c r="Y95" s="13"/>
      <c r="Z95" s="13"/>
      <c r="AA95" s="13"/>
      <c r="AB95" s="13"/>
    </row>
    <row r="96" spans="1:28" ht="15.75" customHeight="1">
      <c r="A96" s="13"/>
      <c r="B96" s="13"/>
      <c r="C96" s="13"/>
      <c r="D96" s="1"/>
      <c r="E96" s="1"/>
      <c r="F96" s="13"/>
      <c r="G96" s="13"/>
      <c r="H96" s="1"/>
      <c r="I96" s="13"/>
      <c r="J96" s="13"/>
      <c r="K96" s="13"/>
      <c r="L96" s="13"/>
      <c r="M96" s="13"/>
      <c r="N96" s="13"/>
      <c r="O96" s="13"/>
      <c r="P96" s="13"/>
      <c r="Q96" s="13"/>
      <c r="R96" s="13"/>
      <c r="S96" s="13"/>
      <c r="T96" s="13"/>
      <c r="U96" s="13"/>
      <c r="V96" s="13"/>
      <c r="W96" s="13"/>
      <c r="X96" s="13"/>
      <c r="Y96" s="13"/>
      <c r="Z96" s="13"/>
      <c r="AA96" s="13"/>
      <c r="AB96" s="13"/>
    </row>
    <row r="97" spans="1:28" ht="15.75" customHeight="1">
      <c r="A97" s="13"/>
      <c r="B97" s="13"/>
      <c r="C97" s="13"/>
      <c r="D97" s="1"/>
      <c r="E97" s="1"/>
      <c r="F97" s="13"/>
      <c r="G97" s="13"/>
      <c r="H97" s="1"/>
      <c r="I97" s="13"/>
      <c r="J97" s="13"/>
      <c r="K97" s="13"/>
      <c r="L97" s="13"/>
      <c r="M97" s="13"/>
      <c r="N97" s="13"/>
      <c r="O97" s="13"/>
      <c r="P97" s="13"/>
      <c r="Q97" s="13"/>
      <c r="R97" s="13"/>
      <c r="S97" s="13"/>
      <c r="T97" s="13"/>
      <c r="U97" s="13"/>
      <c r="V97" s="13"/>
      <c r="W97" s="13"/>
      <c r="X97" s="13"/>
      <c r="Y97" s="13"/>
      <c r="Z97" s="13"/>
      <c r="AA97" s="13"/>
      <c r="AB97" s="13"/>
    </row>
    <row r="98" spans="1:28" ht="15.75" customHeight="1">
      <c r="A98" s="13"/>
      <c r="B98" s="13"/>
      <c r="C98" s="13"/>
      <c r="D98" s="1"/>
      <c r="E98" s="1"/>
      <c r="F98" s="13"/>
      <c r="G98" s="13"/>
      <c r="H98" s="1"/>
      <c r="I98" s="13"/>
      <c r="J98" s="13"/>
      <c r="K98" s="13"/>
      <c r="L98" s="13"/>
      <c r="M98" s="13"/>
      <c r="N98" s="13"/>
      <c r="O98" s="13"/>
      <c r="P98" s="13"/>
      <c r="Q98" s="13"/>
      <c r="R98" s="13"/>
      <c r="S98" s="13"/>
      <c r="T98" s="13"/>
      <c r="U98" s="13"/>
      <c r="V98" s="13"/>
      <c r="W98" s="13"/>
      <c r="X98" s="13"/>
      <c r="Y98" s="13"/>
      <c r="Z98" s="13"/>
      <c r="AA98" s="13"/>
      <c r="AB98" s="13"/>
    </row>
    <row r="99" spans="1:28" ht="15.75" customHeight="1">
      <c r="A99" s="13"/>
      <c r="B99" s="13"/>
      <c r="C99" s="13"/>
      <c r="D99" s="1"/>
      <c r="E99" s="1"/>
      <c r="F99" s="13"/>
      <c r="G99" s="13"/>
      <c r="H99" s="1"/>
      <c r="I99" s="13"/>
      <c r="J99" s="13"/>
      <c r="K99" s="13"/>
      <c r="L99" s="13"/>
      <c r="M99" s="13"/>
      <c r="N99" s="13"/>
      <c r="O99" s="13"/>
      <c r="P99" s="13"/>
      <c r="Q99" s="13"/>
      <c r="R99" s="13"/>
      <c r="S99" s="13"/>
      <c r="T99" s="13"/>
      <c r="U99" s="13"/>
      <c r="V99" s="13"/>
      <c r="W99" s="13"/>
      <c r="X99" s="13"/>
      <c r="Y99" s="13"/>
      <c r="Z99" s="13"/>
      <c r="AA99" s="13"/>
      <c r="AB99" s="13"/>
    </row>
    <row r="100" spans="1:28" ht="15.75" customHeight="1">
      <c r="A100" s="13"/>
      <c r="B100" s="13"/>
      <c r="C100" s="13"/>
      <c r="D100" s="1"/>
      <c r="E100" s="1"/>
      <c r="F100" s="13"/>
      <c r="G100" s="13"/>
      <c r="H100" s="1"/>
      <c r="I100" s="13"/>
      <c r="J100" s="13"/>
      <c r="K100" s="13"/>
      <c r="L100" s="13"/>
      <c r="M100" s="13"/>
      <c r="N100" s="13"/>
      <c r="O100" s="13"/>
      <c r="P100" s="13"/>
      <c r="Q100" s="13"/>
      <c r="R100" s="13"/>
      <c r="S100" s="13"/>
      <c r="T100" s="13"/>
      <c r="U100" s="13"/>
      <c r="V100" s="13"/>
      <c r="W100" s="13"/>
      <c r="X100" s="13"/>
      <c r="Y100" s="13"/>
      <c r="Z100" s="13"/>
      <c r="AA100" s="13"/>
      <c r="AB100" s="13"/>
    </row>
    <row r="101" spans="1:28" ht="15.75" customHeight="1">
      <c r="A101" s="13"/>
      <c r="B101" s="13"/>
      <c r="C101" s="13"/>
      <c r="D101" s="1"/>
      <c r="E101" s="1"/>
      <c r="F101" s="13"/>
      <c r="G101" s="13"/>
      <c r="H101" s="1"/>
      <c r="I101" s="13"/>
      <c r="J101" s="13"/>
      <c r="K101" s="13"/>
      <c r="L101" s="13"/>
      <c r="M101" s="13"/>
      <c r="N101" s="13"/>
      <c r="O101" s="13"/>
      <c r="P101" s="13"/>
      <c r="Q101" s="13"/>
      <c r="R101" s="13"/>
      <c r="S101" s="13"/>
      <c r="T101" s="13"/>
      <c r="U101" s="13"/>
      <c r="V101" s="13"/>
      <c r="W101" s="13"/>
      <c r="X101" s="13"/>
      <c r="Y101" s="13"/>
      <c r="Z101" s="13"/>
      <c r="AA101" s="13"/>
      <c r="AB101" s="13"/>
    </row>
    <row r="102" spans="1:28" ht="15.75" customHeight="1">
      <c r="A102" s="13"/>
      <c r="B102" s="13"/>
      <c r="C102" s="13"/>
      <c r="D102" s="1"/>
      <c r="E102" s="1"/>
      <c r="F102" s="13"/>
      <c r="G102" s="13"/>
      <c r="H102" s="1"/>
      <c r="I102" s="13"/>
      <c r="J102" s="13"/>
      <c r="K102" s="13"/>
      <c r="L102" s="13"/>
      <c r="M102" s="13"/>
      <c r="N102" s="13"/>
      <c r="O102" s="13"/>
      <c r="P102" s="13"/>
      <c r="Q102" s="13"/>
      <c r="R102" s="13"/>
      <c r="S102" s="13"/>
      <c r="T102" s="13"/>
      <c r="U102" s="13"/>
      <c r="V102" s="13"/>
      <c r="W102" s="13"/>
      <c r="X102" s="13"/>
      <c r="Y102" s="13"/>
      <c r="Z102" s="13"/>
      <c r="AA102" s="13"/>
      <c r="AB102" s="13"/>
    </row>
    <row r="103" spans="1:28" ht="15.75" customHeight="1">
      <c r="A103" s="13"/>
      <c r="B103" s="13"/>
      <c r="C103" s="13"/>
      <c r="D103" s="1"/>
      <c r="E103" s="1"/>
      <c r="F103" s="13"/>
      <c r="G103" s="13"/>
      <c r="H103" s="1"/>
      <c r="I103" s="13"/>
      <c r="J103" s="13"/>
      <c r="K103" s="13"/>
      <c r="L103" s="13"/>
      <c r="M103" s="13"/>
      <c r="N103" s="13"/>
      <c r="O103" s="13"/>
      <c r="P103" s="13"/>
      <c r="Q103" s="13"/>
      <c r="R103" s="13"/>
      <c r="S103" s="13"/>
      <c r="T103" s="13"/>
      <c r="U103" s="13"/>
      <c r="V103" s="13"/>
      <c r="W103" s="13"/>
      <c r="X103" s="13"/>
      <c r="Y103" s="13"/>
      <c r="Z103" s="13"/>
      <c r="AA103" s="13"/>
      <c r="AB103" s="13"/>
    </row>
    <row r="104" spans="1:28" ht="15.75" customHeight="1">
      <c r="A104" s="13"/>
      <c r="B104" s="13"/>
      <c r="C104" s="13"/>
      <c r="D104" s="1"/>
      <c r="E104" s="1"/>
      <c r="F104" s="13"/>
      <c r="G104" s="13"/>
      <c r="H104" s="1"/>
      <c r="I104" s="13"/>
      <c r="J104" s="13"/>
      <c r="K104" s="13"/>
      <c r="L104" s="13"/>
      <c r="M104" s="13"/>
      <c r="N104" s="13"/>
      <c r="O104" s="13"/>
      <c r="P104" s="13"/>
      <c r="Q104" s="13"/>
      <c r="R104" s="13"/>
      <c r="S104" s="13"/>
      <c r="T104" s="13"/>
      <c r="U104" s="13"/>
      <c r="V104" s="13"/>
      <c r="W104" s="13"/>
      <c r="X104" s="13"/>
      <c r="Y104" s="13"/>
      <c r="Z104" s="13"/>
      <c r="AA104" s="13"/>
      <c r="AB104" s="13"/>
    </row>
    <row r="105" spans="1:28" ht="15.75" customHeight="1">
      <c r="A105" s="13"/>
      <c r="B105" s="13"/>
      <c r="C105" s="13"/>
      <c r="D105" s="1"/>
      <c r="E105" s="1"/>
      <c r="F105" s="13"/>
      <c r="G105" s="13"/>
      <c r="H105" s="1"/>
      <c r="I105" s="13"/>
      <c r="J105" s="13"/>
      <c r="K105" s="13"/>
      <c r="L105" s="13"/>
      <c r="M105" s="13"/>
      <c r="N105" s="13"/>
      <c r="O105" s="13"/>
      <c r="P105" s="13"/>
      <c r="Q105" s="13"/>
      <c r="R105" s="13"/>
      <c r="S105" s="13"/>
      <c r="T105" s="13"/>
      <c r="U105" s="13"/>
      <c r="V105" s="13"/>
      <c r="W105" s="13"/>
      <c r="X105" s="13"/>
      <c r="Y105" s="13"/>
      <c r="Z105" s="13"/>
      <c r="AA105" s="13"/>
      <c r="AB105" s="13"/>
    </row>
    <row r="106" spans="1:28" ht="15.75" customHeight="1">
      <c r="A106" s="13"/>
      <c r="B106" s="13"/>
      <c r="C106" s="13"/>
      <c r="D106" s="1"/>
      <c r="E106" s="1"/>
      <c r="F106" s="13"/>
      <c r="G106" s="13"/>
      <c r="H106" s="1"/>
      <c r="I106" s="13"/>
      <c r="J106" s="13"/>
      <c r="K106" s="13"/>
      <c r="L106" s="13"/>
      <c r="M106" s="13"/>
      <c r="N106" s="13"/>
      <c r="O106" s="13"/>
      <c r="P106" s="13"/>
      <c r="Q106" s="13"/>
      <c r="R106" s="13"/>
      <c r="S106" s="13"/>
      <c r="T106" s="13"/>
      <c r="U106" s="13"/>
      <c r="V106" s="13"/>
      <c r="W106" s="13"/>
      <c r="X106" s="13"/>
      <c r="Y106" s="13"/>
      <c r="Z106" s="13"/>
      <c r="AA106" s="13"/>
      <c r="AB106" s="13"/>
    </row>
    <row r="107" spans="1:28" ht="15.75" customHeight="1">
      <c r="A107" s="13"/>
      <c r="B107" s="13"/>
      <c r="C107" s="13"/>
      <c r="D107" s="1"/>
      <c r="E107" s="1"/>
      <c r="F107" s="13"/>
      <c r="G107" s="13"/>
      <c r="H107" s="1"/>
      <c r="I107" s="13"/>
      <c r="J107" s="13"/>
      <c r="K107" s="13"/>
      <c r="L107" s="13"/>
      <c r="M107" s="13"/>
      <c r="N107" s="13"/>
      <c r="O107" s="13"/>
      <c r="P107" s="13"/>
      <c r="Q107" s="13"/>
      <c r="R107" s="13"/>
      <c r="S107" s="13"/>
      <c r="T107" s="13"/>
      <c r="U107" s="13"/>
      <c r="V107" s="13"/>
      <c r="W107" s="13"/>
      <c r="X107" s="13"/>
      <c r="Y107" s="13"/>
      <c r="Z107" s="13"/>
      <c r="AA107" s="13"/>
      <c r="AB107" s="13"/>
    </row>
    <row r="108" spans="1:28" ht="15.75" customHeight="1">
      <c r="A108" s="13"/>
      <c r="B108" s="13"/>
      <c r="C108" s="13"/>
      <c r="D108" s="1"/>
      <c r="E108" s="1"/>
      <c r="F108" s="13"/>
      <c r="G108" s="13"/>
      <c r="H108" s="1"/>
      <c r="I108" s="13"/>
      <c r="J108" s="13"/>
      <c r="K108" s="13"/>
      <c r="L108" s="13"/>
      <c r="M108" s="13"/>
      <c r="N108" s="13"/>
      <c r="O108" s="13"/>
      <c r="P108" s="13"/>
      <c r="Q108" s="13"/>
      <c r="R108" s="13"/>
      <c r="S108" s="13"/>
      <c r="T108" s="13"/>
      <c r="U108" s="13"/>
      <c r="V108" s="13"/>
      <c r="W108" s="13"/>
      <c r="X108" s="13"/>
      <c r="Y108" s="13"/>
      <c r="Z108" s="13"/>
      <c r="AA108" s="13"/>
      <c r="AB108" s="13"/>
    </row>
    <row r="109" spans="1:28" ht="15.75" customHeight="1">
      <c r="A109" s="13"/>
      <c r="B109" s="13"/>
      <c r="C109" s="13"/>
      <c r="D109" s="1"/>
      <c r="E109" s="1"/>
      <c r="F109" s="13"/>
      <c r="G109" s="13"/>
      <c r="H109" s="1"/>
      <c r="I109" s="13"/>
      <c r="J109" s="13"/>
      <c r="K109" s="13"/>
      <c r="L109" s="13"/>
      <c r="M109" s="13"/>
      <c r="N109" s="13"/>
      <c r="O109" s="13"/>
      <c r="P109" s="13"/>
      <c r="Q109" s="13"/>
      <c r="R109" s="13"/>
      <c r="S109" s="13"/>
      <c r="T109" s="13"/>
      <c r="U109" s="13"/>
      <c r="V109" s="13"/>
      <c r="W109" s="13"/>
      <c r="X109" s="13"/>
      <c r="Y109" s="13"/>
      <c r="Z109" s="13"/>
      <c r="AA109" s="13"/>
      <c r="AB109" s="13"/>
    </row>
    <row r="110" spans="1:28" ht="15.75" customHeight="1">
      <c r="A110" s="13"/>
      <c r="B110" s="13"/>
      <c r="C110" s="13"/>
      <c r="D110" s="1"/>
      <c r="E110" s="1"/>
      <c r="F110" s="13"/>
      <c r="G110" s="13"/>
      <c r="H110" s="1"/>
      <c r="I110" s="13"/>
      <c r="J110" s="13"/>
      <c r="K110" s="13"/>
      <c r="L110" s="13"/>
      <c r="M110" s="13"/>
      <c r="N110" s="13"/>
      <c r="O110" s="13"/>
      <c r="P110" s="13"/>
      <c r="Q110" s="13"/>
      <c r="R110" s="13"/>
      <c r="S110" s="13"/>
      <c r="T110" s="13"/>
      <c r="U110" s="13"/>
      <c r="V110" s="13"/>
      <c r="W110" s="13"/>
      <c r="X110" s="13"/>
      <c r="Y110" s="13"/>
      <c r="Z110" s="13"/>
      <c r="AA110" s="13"/>
      <c r="AB110" s="13"/>
    </row>
    <row r="111" spans="1:28" ht="15.75" customHeight="1">
      <c r="A111" s="13"/>
      <c r="B111" s="13"/>
      <c r="C111" s="13"/>
      <c r="D111" s="1"/>
      <c r="E111" s="1"/>
      <c r="F111" s="13"/>
      <c r="G111" s="13"/>
      <c r="H111" s="1"/>
      <c r="I111" s="13"/>
      <c r="J111" s="13"/>
      <c r="K111" s="13"/>
      <c r="L111" s="13"/>
      <c r="M111" s="13"/>
      <c r="N111" s="13"/>
      <c r="O111" s="13"/>
      <c r="P111" s="13"/>
      <c r="Q111" s="13"/>
      <c r="R111" s="13"/>
      <c r="S111" s="13"/>
      <c r="T111" s="13"/>
      <c r="U111" s="13"/>
      <c r="V111" s="13"/>
      <c r="W111" s="13"/>
      <c r="X111" s="13"/>
      <c r="Y111" s="13"/>
      <c r="Z111" s="13"/>
      <c r="AA111" s="13"/>
      <c r="AB111" s="13"/>
    </row>
    <row r="112" spans="1:28" ht="15.75" customHeight="1">
      <c r="A112" s="13"/>
      <c r="B112" s="13"/>
      <c r="C112" s="13"/>
      <c r="D112" s="1"/>
      <c r="E112" s="1"/>
      <c r="F112" s="13"/>
      <c r="G112" s="13"/>
      <c r="H112" s="1"/>
      <c r="I112" s="13"/>
      <c r="J112" s="13"/>
      <c r="K112" s="13"/>
      <c r="L112" s="13"/>
      <c r="M112" s="13"/>
      <c r="N112" s="13"/>
      <c r="O112" s="13"/>
      <c r="P112" s="13"/>
      <c r="Q112" s="13"/>
      <c r="R112" s="13"/>
      <c r="S112" s="13"/>
      <c r="T112" s="13"/>
      <c r="U112" s="13"/>
      <c r="V112" s="13"/>
      <c r="W112" s="13"/>
      <c r="X112" s="13"/>
      <c r="Y112" s="13"/>
      <c r="Z112" s="13"/>
      <c r="AA112" s="13"/>
      <c r="AB112" s="13"/>
    </row>
    <row r="113" spans="1:28" ht="15.75" customHeight="1">
      <c r="A113" s="13"/>
      <c r="B113" s="13"/>
      <c r="C113" s="13"/>
      <c r="D113" s="1"/>
      <c r="E113" s="1"/>
      <c r="F113" s="13"/>
      <c r="G113" s="13"/>
      <c r="H113" s="1"/>
      <c r="I113" s="13"/>
      <c r="J113" s="13"/>
      <c r="K113" s="13"/>
      <c r="L113" s="13"/>
      <c r="M113" s="13"/>
      <c r="N113" s="13"/>
      <c r="O113" s="13"/>
      <c r="P113" s="13"/>
      <c r="Q113" s="13"/>
      <c r="R113" s="13"/>
      <c r="S113" s="13"/>
      <c r="T113" s="13"/>
      <c r="U113" s="13"/>
      <c r="V113" s="13"/>
      <c r="W113" s="13"/>
      <c r="X113" s="13"/>
      <c r="Y113" s="13"/>
      <c r="Z113" s="13"/>
      <c r="AA113" s="13"/>
      <c r="AB113" s="13"/>
    </row>
    <row r="114" spans="1:28" ht="15.75" customHeight="1">
      <c r="A114" s="13"/>
      <c r="B114" s="13"/>
      <c r="C114" s="13"/>
      <c r="D114" s="1"/>
      <c r="E114" s="1"/>
      <c r="F114" s="13"/>
      <c r="G114" s="13"/>
      <c r="H114" s="1"/>
      <c r="I114" s="13"/>
      <c r="J114" s="13"/>
      <c r="K114" s="13"/>
      <c r="L114" s="13"/>
      <c r="M114" s="13"/>
      <c r="N114" s="13"/>
      <c r="O114" s="13"/>
      <c r="P114" s="13"/>
      <c r="Q114" s="13"/>
      <c r="R114" s="13"/>
      <c r="S114" s="13"/>
      <c r="T114" s="13"/>
      <c r="U114" s="13"/>
      <c r="V114" s="13"/>
      <c r="W114" s="13"/>
      <c r="X114" s="13"/>
      <c r="Y114" s="13"/>
      <c r="Z114" s="13"/>
      <c r="AA114" s="13"/>
      <c r="AB114" s="13"/>
    </row>
    <row r="115" spans="1:28" ht="15.75" customHeight="1">
      <c r="A115" s="13"/>
      <c r="B115" s="13"/>
      <c r="C115" s="13"/>
      <c r="D115" s="1"/>
      <c r="E115" s="1"/>
      <c r="F115" s="13"/>
      <c r="G115" s="13"/>
      <c r="H115" s="1"/>
      <c r="I115" s="13"/>
      <c r="J115" s="13"/>
      <c r="K115" s="13"/>
      <c r="L115" s="13"/>
      <c r="M115" s="13"/>
      <c r="N115" s="13"/>
      <c r="O115" s="13"/>
      <c r="P115" s="13"/>
      <c r="Q115" s="13"/>
      <c r="R115" s="13"/>
      <c r="S115" s="13"/>
      <c r="T115" s="13"/>
      <c r="U115" s="13"/>
      <c r="V115" s="13"/>
      <c r="W115" s="13"/>
      <c r="X115" s="13"/>
      <c r="Y115" s="13"/>
      <c r="Z115" s="13"/>
      <c r="AA115" s="13"/>
      <c r="AB115" s="13"/>
    </row>
    <row r="116" spans="1:28" ht="15.75" customHeight="1">
      <c r="A116" s="13"/>
      <c r="B116" s="13"/>
      <c r="C116" s="13"/>
      <c r="D116" s="1"/>
      <c r="E116" s="1"/>
      <c r="F116" s="13"/>
      <c r="G116" s="13"/>
      <c r="H116" s="1"/>
      <c r="I116" s="13"/>
      <c r="J116" s="13"/>
      <c r="K116" s="13"/>
      <c r="L116" s="13"/>
      <c r="M116" s="13"/>
      <c r="N116" s="13"/>
      <c r="O116" s="13"/>
      <c r="P116" s="13"/>
      <c r="Q116" s="13"/>
      <c r="R116" s="13"/>
      <c r="S116" s="13"/>
      <c r="T116" s="13"/>
      <c r="U116" s="13"/>
      <c r="V116" s="13"/>
      <c r="W116" s="13"/>
      <c r="X116" s="13"/>
      <c r="Y116" s="13"/>
      <c r="Z116" s="13"/>
      <c r="AA116" s="13"/>
      <c r="AB116" s="13"/>
    </row>
    <row r="117" spans="1:28" ht="15.75" customHeight="1">
      <c r="A117" s="13"/>
      <c r="B117" s="13"/>
      <c r="C117" s="13"/>
      <c r="D117" s="1"/>
      <c r="E117" s="1"/>
      <c r="F117" s="13"/>
      <c r="G117" s="13"/>
      <c r="H117" s="1"/>
      <c r="I117" s="13"/>
      <c r="J117" s="13"/>
      <c r="K117" s="13"/>
      <c r="L117" s="13"/>
      <c r="M117" s="13"/>
      <c r="N117" s="13"/>
      <c r="O117" s="13"/>
      <c r="P117" s="13"/>
      <c r="Q117" s="13"/>
      <c r="R117" s="13"/>
      <c r="S117" s="13"/>
      <c r="T117" s="13"/>
      <c r="U117" s="13"/>
      <c r="V117" s="13"/>
      <c r="W117" s="13"/>
      <c r="X117" s="13"/>
      <c r="Y117" s="13"/>
      <c r="Z117" s="13"/>
      <c r="AA117" s="13"/>
      <c r="AB117" s="13"/>
    </row>
    <row r="118" spans="1:28" ht="15.75" customHeight="1">
      <c r="A118" s="13"/>
      <c r="B118" s="13"/>
      <c r="C118" s="13"/>
      <c r="D118" s="1"/>
      <c r="E118" s="1"/>
      <c r="F118" s="13"/>
      <c r="G118" s="13"/>
      <c r="H118" s="1"/>
      <c r="I118" s="13"/>
      <c r="J118" s="13"/>
      <c r="K118" s="13"/>
      <c r="L118" s="13"/>
      <c r="M118" s="13"/>
      <c r="N118" s="13"/>
      <c r="O118" s="13"/>
      <c r="P118" s="13"/>
      <c r="Q118" s="13"/>
      <c r="R118" s="13"/>
      <c r="S118" s="13"/>
      <c r="T118" s="13"/>
      <c r="U118" s="13"/>
      <c r="V118" s="13"/>
      <c r="W118" s="13"/>
      <c r="X118" s="13"/>
      <c r="Y118" s="13"/>
      <c r="Z118" s="13"/>
      <c r="AA118" s="13"/>
      <c r="AB118" s="13"/>
    </row>
    <row r="119" spans="1:28" ht="15.75" customHeight="1">
      <c r="A119" s="13"/>
      <c r="B119" s="13"/>
      <c r="C119" s="13"/>
      <c r="D119" s="1"/>
      <c r="E119" s="1"/>
      <c r="F119" s="13"/>
      <c r="G119" s="13"/>
      <c r="H119" s="1"/>
      <c r="I119" s="13"/>
      <c r="J119" s="13"/>
      <c r="K119" s="13"/>
      <c r="L119" s="13"/>
      <c r="M119" s="13"/>
      <c r="N119" s="13"/>
      <c r="O119" s="13"/>
      <c r="P119" s="13"/>
      <c r="Q119" s="13"/>
      <c r="R119" s="13"/>
      <c r="S119" s="13"/>
      <c r="T119" s="13"/>
      <c r="U119" s="13"/>
      <c r="V119" s="13"/>
      <c r="W119" s="13"/>
      <c r="X119" s="13"/>
      <c r="Y119" s="13"/>
      <c r="Z119" s="13"/>
      <c r="AA119" s="13"/>
      <c r="AB119" s="13"/>
    </row>
    <row r="120" spans="1:28" ht="15.75" customHeight="1">
      <c r="A120" s="13"/>
      <c r="B120" s="13"/>
      <c r="C120" s="13"/>
      <c r="D120" s="1"/>
      <c r="E120" s="1"/>
      <c r="F120" s="13"/>
      <c r="G120" s="13"/>
      <c r="H120" s="1"/>
      <c r="I120" s="13"/>
      <c r="J120" s="13"/>
      <c r="K120" s="13"/>
      <c r="L120" s="13"/>
      <c r="M120" s="13"/>
      <c r="N120" s="13"/>
      <c r="O120" s="13"/>
      <c r="P120" s="13"/>
      <c r="Q120" s="13"/>
      <c r="R120" s="13"/>
      <c r="S120" s="13"/>
      <c r="T120" s="13"/>
      <c r="U120" s="13"/>
      <c r="V120" s="13"/>
      <c r="W120" s="13"/>
      <c r="X120" s="13"/>
      <c r="Y120" s="13"/>
      <c r="Z120" s="13"/>
      <c r="AA120" s="13"/>
      <c r="AB120" s="13"/>
    </row>
    <row r="121" spans="1:28" ht="15.75" customHeight="1">
      <c r="A121" s="13"/>
      <c r="B121" s="13"/>
      <c r="C121" s="13"/>
      <c r="D121" s="1"/>
      <c r="E121" s="1"/>
      <c r="F121" s="13"/>
      <c r="G121" s="13"/>
      <c r="H121" s="1"/>
      <c r="I121" s="13"/>
      <c r="J121" s="13"/>
      <c r="K121" s="13"/>
      <c r="L121" s="13"/>
      <c r="M121" s="13"/>
      <c r="N121" s="13"/>
      <c r="O121" s="13"/>
      <c r="P121" s="13"/>
      <c r="Q121" s="13"/>
      <c r="R121" s="13"/>
      <c r="S121" s="13"/>
      <c r="T121" s="13"/>
      <c r="U121" s="13"/>
      <c r="V121" s="13"/>
      <c r="W121" s="13"/>
      <c r="X121" s="13"/>
      <c r="Y121" s="13"/>
      <c r="Z121" s="13"/>
      <c r="AA121" s="13"/>
      <c r="AB121" s="13"/>
    </row>
    <row r="122" spans="1:28" ht="15.75" customHeight="1">
      <c r="A122" s="13"/>
      <c r="B122" s="13"/>
      <c r="C122" s="13"/>
      <c r="D122" s="1"/>
      <c r="E122" s="1"/>
      <c r="F122" s="13"/>
      <c r="G122" s="13"/>
      <c r="H122" s="1"/>
      <c r="I122" s="13"/>
      <c r="J122" s="13"/>
      <c r="K122" s="13"/>
      <c r="L122" s="13"/>
      <c r="M122" s="13"/>
      <c r="N122" s="13"/>
      <c r="O122" s="13"/>
      <c r="P122" s="13"/>
      <c r="Q122" s="13"/>
      <c r="R122" s="13"/>
      <c r="S122" s="13"/>
      <c r="T122" s="13"/>
      <c r="U122" s="13"/>
      <c r="V122" s="13"/>
      <c r="W122" s="13"/>
      <c r="X122" s="13"/>
      <c r="Y122" s="13"/>
      <c r="Z122" s="13"/>
      <c r="AA122" s="13"/>
      <c r="AB122" s="13"/>
    </row>
    <row r="123" spans="1:28" ht="15.75" customHeight="1">
      <c r="A123" s="13"/>
      <c r="B123" s="13"/>
      <c r="C123" s="13"/>
      <c r="D123" s="1"/>
      <c r="E123" s="1"/>
      <c r="F123" s="13"/>
      <c r="G123" s="13"/>
      <c r="H123" s="1"/>
      <c r="I123" s="13"/>
      <c r="J123" s="13"/>
      <c r="K123" s="13"/>
      <c r="L123" s="13"/>
      <c r="M123" s="13"/>
      <c r="N123" s="13"/>
      <c r="O123" s="13"/>
      <c r="P123" s="13"/>
      <c r="Q123" s="13"/>
      <c r="R123" s="13"/>
      <c r="S123" s="13"/>
      <c r="T123" s="13"/>
      <c r="U123" s="13"/>
      <c r="V123" s="13"/>
      <c r="W123" s="13"/>
      <c r="X123" s="13"/>
      <c r="Y123" s="13"/>
      <c r="Z123" s="13"/>
      <c r="AA123" s="13"/>
      <c r="AB123" s="13"/>
    </row>
    <row r="124" spans="1:28" ht="15.75" customHeight="1">
      <c r="A124" s="13"/>
      <c r="B124" s="13"/>
      <c r="C124" s="13"/>
      <c r="D124" s="1"/>
      <c r="E124" s="1"/>
      <c r="F124" s="13"/>
      <c r="G124" s="13"/>
      <c r="H124" s="1"/>
      <c r="I124" s="13"/>
      <c r="J124" s="13"/>
      <c r="K124" s="13"/>
      <c r="L124" s="13"/>
      <c r="M124" s="13"/>
      <c r="N124" s="13"/>
      <c r="O124" s="13"/>
      <c r="P124" s="13"/>
      <c r="Q124" s="13"/>
      <c r="R124" s="13"/>
      <c r="S124" s="13"/>
      <c r="T124" s="13"/>
      <c r="U124" s="13"/>
      <c r="V124" s="13"/>
      <c r="W124" s="13"/>
      <c r="X124" s="13"/>
      <c r="Y124" s="13"/>
      <c r="Z124" s="13"/>
      <c r="AA124" s="13"/>
      <c r="AB124" s="13"/>
    </row>
    <row r="125" spans="1:28" ht="15.75" customHeight="1">
      <c r="A125" s="13"/>
      <c r="B125" s="13"/>
      <c r="C125" s="13"/>
      <c r="D125" s="1"/>
      <c r="E125" s="1"/>
      <c r="F125" s="13"/>
      <c r="G125" s="13"/>
      <c r="H125" s="1"/>
      <c r="I125" s="13"/>
      <c r="J125" s="13"/>
      <c r="K125" s="13"/>
      <c r="L125" s="13"/>
      <c r="M125" s="13"/>
      <c r="N125" s="13"/>
      <c r="O125" s="13"/>
      <c r="P125" s="13"/>
      <c r="Q125" s="13"/>
      <c r="R125" s="13"/>
      <c r="S125" s="13"/>
      <c r="T125" s="13"/>
      <c r="U125" s="13"/>
      <c r="V125" s="13"/>
      <c r="W125" s="13"/>
      <c r="X125" s="13"/>
      <c r="Y125" s="13"/>
      <c r="Z125" s="13"/>
      <c r="AA125" s="13"/>
      <c r="AB125" s="13"/>
    </row>
    <row r="126" spans="1:28" ht="15.75" customHeight="1">
      <c r="A126" s="13"/>
      <c r="B126" s="13"/>
      <c r="C126" s="13"/>
      <c r="D126" s="1"/>
      <c r="E126" s="1"/>
      <c r="F126" s="13"/>
      <c r="G126" s="13"/>
      <c r="H126" s="1"/>
      <c r="I126" s="13"/>
      <c r="J126" s="13"/>
      <c r="K126" s="13"/>
      <c r="L126" s="13"/>
      <c r="M126" s="13"/>
      <c r="N126" s="13"/>
      <c r="O126" s="13"/>
      <c r="P126" s="13"/>
      <c r="Q126" s="13"/>
      <c r="R126" s="13"/>
      <c r="S126" s="13"/>
      <c r="T126" s="13"/>
      <c r="U126" s="13"/>
      <c r="V126" s="13"/>
      <c r="W126" s="13"/>
      <c r="X126" s="13"/>
      <c r="Y126" s="13"/>
      <c r="Z126" s="13"/>
      <c r="AA126" s="13"/>
      <c r="AB126" s="13"/>
    </row>
    <row r="127" spans="1:28" ht="15.75" customHeight="1">
      <c r="A127" s="13"/>
      <c r="B127" s="13"/>
      <c r="C127" s="13"/>
      <c r="D127" s="1"/>
      <c r="E127" s="1"/>
      <c r="F127" s="13"/>
      <c r="G127" s="13"/>
      <c r="H127" s="1"/>
      <c r="I127" s="13"/>
      <c r="J127" s="13"/>
      <c r="K127" s="13"/>
      <c r="L127" s="13"/>
      <c r="M127" s="13"/>
      <c r="N127" s="13"/>
      <c r="O127" s="13"/>
      <c r="P127" s="13"/>
      <c r="Q127" s="13"/>
      <c r="R127" s="13"/>
      <c r="S127" s="13"/>
      <c r="T127" s="13"/>
      <c r="U127" s="13"/>
      <c r="V127" s="13"/>
      <c r="W127" s="13"/>
      <c r="X127" s="13"/>
      <c r="Y127" s="13"/>
      <c r="Z127" s="13"/>
      <c r="AA127" s="13"/>
      <c r="AB127" s="13"/>
    </row>
    <row r="128" spans="1:28" ht="15.75" customHeight="1">
      <c r="A128" s="13"/>
      <c r="B128" s="13"/>
      <c r="C128" s="13"/>
      <c r="D128" s="1"/>
      <c r="E128" s="1"/>
      <c r="F128" s="13"/>
      <c r="G128" s="13"/>
      <c r="H128" s="1"/>
      <c r="I128" s="13"/>
      <c r="J128" s="13"/>
      <c r="K128" s="13"/>
      <c r="L128" s="13"/>
      <c r="M128" s="13"/>
      <c r="N128" s="13"/>
      <c r="O128" s="13"/>
      <c r="P128" s="13"/>
      <c r="Q128" s="13"/>
      <c r="R128" s="13"/>
      <c r="S128" s="13"/>
      <c r="T128" s="13"/>
      <c r="U128" s="13"/>
      <c r="V128" s="13"/>
      <c r="W128" s="13"/>
      <c r="X128" s="13"/>
      <c r="Y128" s="13"/>
      <c r="Z128" s="13"/>
      <c r="AA128" s="13"/>
      <c r="AB128" s="13"/>
    </row>
    <row r="129" spans="1:28" ht="15.75" customHeight="1">
      <c r="A129" s="13"/>
      <c r="B129" s="13"/>
      <c r="C129" s="13"/>
      <c r="D129" s="1"/>
      <c r="E129" s="1"/>
      <c r="F129" s="13"/>
      <c r="G129" s="13"/>
      <c r="H129" s="1"/>
      <c r="I129" s="13"/>
      <c r="J129" s="13"/>
      <c r="K129" s="13"/>
      <c r="L129" s="13"/>
      <c r="M129" s="13"/>
      <c r="N129" s="13"/>
      <c r="O129" s="13"/>
      <c r="P129" s="13"/>
      <c r="Q129" s="13"/>
      <c r="R129" s="13"/>
      <c r="S129" s="13"/>
      <c r="T129" s="13"/>
      <c r="U129" s="13"/>
      <c r="V129" s="13"/>
      <c r="W129" s="13"/>
      <c r="X129" s="13"/>
      <c r="Y129" s="13"/>
      <c r="Z129" s="13"/>
      <c r="AA129" s="13"/>
      <c r="AB129" s="13"/>
    </row>
    <row r="130" spans="1:28" ht="15.75" customHeight="1">
      <c r="A130" s="13"/>
      <c r="B130" s="13"/>
      <c r="C130" s="13"/>
      <c r="D130" s="1"/>
      <c r="E130" s="1"/>
      <c r="F130" s="13"/>
      <c r="G130" s="13"/>
      <c r="H130" s="1"/>
      <c r="I130" s="13"/>
      <c r="J130" s="13"/>
      <c r="K130" s="13"/>
      <c r="L130" s="13"/>
      <c r="M130" s="13"/>
      <c r="N130" s="13"/>
      <c r="O130" s="13"/>
      <c r="P130" s="13"/>
      <c r="Q130" s="13"/>
      <c r="R130" s="13"/>
      <c r="S130" s="13"/>
      <c r="T130" s="13"/>
      <c r="U130" s="13"/>
      <c r="V130" s="13"/>
      <c r="W130" s="13"/>
      <c r="X130" s="13"/>
      <c r="Y130" s="13"/>
      <c r="Z130" s="13"/>
      <c r="AA130" s="13"/>
      <c r="AB130" s="13"/>
    </row>
    <row r="131" spans="1:28" ht="15.75" customHeight="1">
      <c r="A131" s="13"/>
      <c r="B131" s="13"/>
      <c r="C131" s="13"/>
      <c r="D131" s="1"/>
      <c r="E131" s="1"/>
      <c r="F131" s="13"/>
      <c r="G131" s="13"/>
      <c r="H131" s="1"/>
      <c r="I131" s="13"/>
      <c r="J131" s="13"/>
      <c r="K131" s="13"/>
      <c r="L131" s="13"/>
      <c r="M131" s="13"/>
      <c r="N131" s="13"/>
      <c r="O131" s="13"/>
      <c r="P131" s="13"/>
      <c r="Q131" s="13"/>
      <c r="R131" s="13"/>
      <c r="S131" s="13"/>
      <c r="T131" s="13"/>
      <c r="U131" s="13"/>
      <c r="V131" s="13"/>
      <c r="W131" s="13"/>
      <c r="X131" s="13"/>
      <c r="Y131" s="13"/>
      <c r="Z131" s="13"/>
      <c r="AA131" s="13"/>
      <c r="AB131" s="13"/>
    </row>
    <row r="132" spans="1:28" ht="15.75" customHeight="1">
      <c r="A132" s="13"/>
      <c r="B132" s="13"/>
      <c r="C132" s="13"/>
      <c r="D132" s="1"/>
      <c r="E132" s="1"/>
      <c r="F132" s="13"/>
      <c r="G132" s="13"/>
      <c r="H132" s="1"/>
      <c r="I132" s="13"/>
      <c r="J132" s="13"/>
      <c r="K132" s="13"/>
      <c r="L132" s="13"/>
      <c r="M132" s="13"/>
      <c r="N132" s="13"/>
      <c r="O132" s="13"/>
      <c r="P132" s="13"/>
      <c r="Q132" s="13"/>
      <c r="R132" s="13"/>
      <c r="S132" s="13"/>
      <c r="T132" s="13"/>
      <c r="U132" s="13"/>
      <c r="V132" s="13"/>
      <c r="W132" s="13"/>
      <c r="X132" s="13"/>
      <c r="Y132" s="13"/>
      <c r="Z132" s="13"/>
      <c r="AA132" s="13"/>
      <c r="AB132" s="13"/>
    </row>
    <row r="133" spans="1:28" ht="15.75" customHeight="1">
      <c r="A133" s="13"/>
      <c r="B133" s="13"/>
      <c r="C133" s="13"/>
      <c r="D133" s="1"/>
      <c r="E133" s="1"/>
      <c r="F133" s="13"/>
      <c r="G133" s="13"/>
      <c r="H133" s="1"/>
      <c r="I133" s="13"/>
      <c r="J133" s="13"/>
      <c r="K133" s="13"/>
      <c r="L133" s="13"/>
      <c r="M133" s="13"/>
      <c r="N133" s="13"/>
      <c r="O133" s="13"/>
      <c r="P133" s="13"/>
      <c r="Q133" s="13"/>
      <c r="R133" s="13"/>
      <c r="S133" s="13"/>
      <c r="T133" s="13"/>
      <c r="U133" s="13"/>
      <c r="V133" s="13"/>
      <c r="W133" s="13"/>
      <c r="X133" s="13"/>
      <c r="Y133" s="13"/>
      <c r="Z133" s="13"/>
      <c r="AA133" s="13"/>
      <c r="AB133" s="13"/>
    </row>
    <row r="134" spans="1:28" ht="15.75" customHeight="1">
      <c r="A134" s="13"/>
      <c r="B134" s="13"/>
      <c r="C134" s="13"/>
      <c r="D134" s="1"/>
      <c r="E134" s="1"/>
      <c r="F134" s="13"/>
      <c r="G134" s="13"/>
      <c r="H134" s="1"/>
      <c r="I134" s="13"/>
      <c r="J134" s="13"/>
      <c r="K134" s="13"/>
      <c r="L134" s="13"/>
      <c r="M134" s="13"/>
      <c r="N134" s="13"/>
      <c r="O134" s="13"/>
      <c r="P134" s="13"/>
      <c r="Q134" s="13"/>
      <c r="R134" s="13"/>
      <c r="S134" s="13"/>
      <c r="T134" s="13"/>
      <c r="U134" s="13"/>
      <c r="V134" s="13"/>
      <c r="W134" s="13"/>
      <c r="X134" s="13"/>
      <c r="Y134" s="13"/>
      <c r="Z134" s="13"/>
      <c r="AA134" s="13"/>
      <c r="AB134" s="13"/>
    </row>
    <row r="135" spans="1:28" ht="15.75" customHeight="1">
      <c r="A135" s="13"/>
      <c r="B135" s="13"/>
      <c r="C135" s="13"/>
      <c r="D135" s="1"/>
      <c r="E135" s="1"/>
      <c r="F135" s="13"/>
      <c r="G135" s="13"/>
      <c r="H135" s="1"/>
      <c r="I135" s="13"/>
      <c r="J135" s="13"/>
      <c r="K135" s="13"/>
      <c r="L135" s="13"/>
      <c r="M135" s="13"/>
      <c r="N135" s="13"/>
      <c r="O135" s="13"/>
      <c r="P135" s="13"/>
      <c r="Q135" s="13"/>
      <c r="R135" s="13"/>
      <c r="S135" s="13"/>
      <c r="T135" s="13"/>
      <c r="U135" s="13"/>
      <c r="V135" s="13"/>
      <c r="W135" s="13"/>
      <c r="X135" s="13"/>
      <c r="Y135" s="13"/>
      <c r="Z135" s="13"/>
      <c r="AA135" s="13"/>
      <c r="AB135" s="13"/>
    </row>
    <row r="136" spans="1:28" ht="15.75" customHeight="1">
      <c r="A136" s="13"/>
      <c r="B136" s="13"/>
      <c r="C136" s="13"/>
      <c r="D136" s="1"/>
      <c r="E136" s="1"/>
      <c r="F136" s="13"/>
      <c r="G136" s="13"/>
      <c r="H136" s="1"/>
      <c r="I136" s="13"/>
      <c r="J136" s="13"/>
      <c r="K136" s="13"/>
      <c r="L136" s="13"/>
      <c r="M136" s="13"/>
      <c r="N136" s="13"/>
      <c r="O136" s="13"/>
      <c r="P136" s="13"/>
      <c r="Q136" s="13"/>
      <c r="R136" s="13"/>
      <c r="S136" s="13"/>
      <c r="T136" s="13"/>
      <c r="U136" s="13"/>
      <c r="V136" s="13"/>
      <c r="W136" s="13"/>
      <c r="X136" s="13"/>
      <c r="Y136" s="13"/>
      <c r="Z136" s="13"/>
      <c r="AA136" s="13"/>
      <c r="AB136" s="13"/>
    </row>
    <row r="137" spans="1:28" ht="15.75" customHeight="1">
      <c r="A137" s="13"/>
      <c r="B137" s="13"/>
      <c r="C137" s="13"/>
      <c r="D137" s="1"/>
      <c r="E137" s="1"/>
      <c r="F137" s="13"/>
      <c r="G137" s="13"/>
      <c r="H137" s="1"/>
      <c r="I137" s="13"/>
      <c r="J137" s="13"/>
      <c r="K137" s="13"/>
      <c r="L137" s="13"/>
      <c r="M137" s="13"/>
      <c r="N137" s="13"/>
      <c r="O137" s="13"/>
      <c r="P137" s="13"/>
      <c r="Q137" s="13"/>
      <c r="R137" s="13"/>
      <c r="S137" s="13"/>
      <c r="T137" s="13"/>
      <c r="U137" s="13"/>
      <c r="V137" s="13"/>
      <c r="W137" s="13"/>
      <c r="X137" s="13"/>
      <c r="Y137" s="13"/>
      <c r="Z137" s="13"/>
      <c r="AA137" s="13"/>
      <c r="AB137" s="13"/>
    </row>
    <row r="138" spans="1:28" ht="15.75" customHeight="1">
      <c r="A138" s="13"/>
      <c r="B138" s="13"/>
      <c r="C138" s="13"/>
      <c r="D138" s="1"/>
      <c r="E138" s="1"/>
      <c r="F138" s="13"/>
      <c r="G138" s="13"/>
      <c r="H138" s="1"/>
      <c r="I138" s="13"/>
      <c r="J138" s="13"/>
      <c r="K138" s="13"/>
      <c r="L138" s="13"/>
      <c r="M138" s="13"/>
      <c r="N138" s="13"/>
      <c r="O138" s="13"/>
      <c r="P138" s="13"/>
      <c r="Q138" s="13"/>
      <c r="R138" s="13"/>
      <c r="S138" s="13"/>
      <c r="T138" s="13"/>
      <c r="U138" s="13"/>
      <c r="V138" s="13"/>
      <c r="W138" s="13"/>
      <c r="X138" s="13"/>
      <c r="Y138" s="13"/>
      <c r="Z138" s="13"/>
      <c r="AA138" s="13"/>
      <c r="AB138" s="13"/>
    </row>
    <row r="139" spans="1:28" ht="15.75" customHeight="1">
      <c r="A139" s="13"/>
      <c r="B139" s="13"/>
      <c r="C139" s="13"/>
      <c r="D139" s="1"/>
      <c r="E139" s="1"/>
      <c r="F139" s="13"/>
      <c r="G139" s="13"/>
      <c r="H139" s="1"/>
      <c r="I139" s="13"/>
      <c r="J139" s="13"/>
      <c r="K139" s="13"/>
      <c r="L139" s="13"/>
      <c r="M139" s="13"/>
      <c r="N139" s="13"/>
      <c r="O139" s="13"/>
      <c r="P139" s="13"/>
      <c r="Q139" s="13"/>
      <c r="R139" s="13"/>
      <c r="S139" s="13"/>
      <c r="T139" s="13"/>
      <c r="U139" s="13"/>
      <c r="V139" s="13"/>
      <c r="W139" s="13"/>
      <c r="X139" s="13"/>
      <c r="Y139" s="13"/>
      <c r="Z139" s="13"/>
      <c r="AA139" s="13"/>
      <c r="AB139" s="13"/>
    </row>
    <row r="140" spans="1:28" ht="15.75" customHeight="1">
      <c r="A140" s="13"/>
      <c r="B140" s="13"/>
      <c r="C140" s="13"/>
      <c r="D140" s="1"/>
      <c r="E140" s="1"/>
      <c r="F140" s="13"/>
      <c r="G140" s="13"/>
      <c r="H140" s="1"/>
      <c r="I140" s="13"/>
      <c r="J140" s="13"/>
      <c r="K140" s="13"/>
      <c r="L140" s="13"/>
      <c r="M140" s="13"/>
      <c r="N140" s="13"/>
      <c r="O140" s="13"/>
      <c r="P140" s="13"/>
      <c r="Q140" s="13"/>
      <c r="R140" s="13"/>
      <c r="S140" s="13"/>
      <c r="T140" s="13"/>
      <c r="U140" s="13"/>
      <c r="V140" s="13"/>
      <c r="W140" s="13"/>
      <c r="X140" s="13"/>
      <c r="Y140" s="13"/>
      <c r="Z140" s="13"/>
      <c r="AA140" s="13"/>
      <c r="AB140" s="13"/>
    </row>
    <row r="141" spans="1:28" ht="15.75" customHeight="1">
      <c r="A141" s="13"/>
      <c r="B141" s="13"/>
      <c r="C141" s="13"/>
      <c r="D141" s="1"/>
      <c r="E141" s="1"/>
      <c r="F141" s="13"/>
      <c r="G141" s="13"/>
      <c r="H141" s="1"/>
      <c r="I141" s="13"/>
      <c r="J141" s="13"/>
      <c r="K141" s="13"/>
      <c r="L141" s="13"/>
      <c r="M141" s="13"/>
      <c r="N141" s="13"/>
      <c r="O141" s="13"/>
      <c r="P141" s="13"/>
      <c r="Q141" s="13"/>
      <c r="R141" s="13"/>
      <c r="S141" s="13"/>
      <c r="T141" s="13"/>
      <c r="U141" s="13"/>
      <c r="V141" s="13"/>
      <c r="W141" s="13"/>
      <c r="X141" s="13"/>
      <c r="Y141" s="13"/>
      <c r="Z141" s="13"/>
      <c r="AA141" s="13"/>
      <c r="AB141" s="13"/>
    </row>
    <row r="142" spans="1:28" ht="15.75" customHeight="1">
      <c r="A142" s="13"/>
      <c r="B142" s="13"/>
      <c r="C142" s="13"/>
      <c r="D142" s="1"/>
      <c r="E142" s="1"/>
      <c r="F142" s="13"/>
      <c r="G142" s="13"/>
      <c r="H142" s="1"/>
      <c r="I142" s="13"/>
      <c r="J142" s="13"/>
      <c r="K142" s="13"/>
      <c r="L142" s="13"/>
      <c r="M142" s="13"/>
      <c r="N142" s="13"/>
      <c r="O142" s="13"/>
      <c r="P142" s="13"/>
      <c r="Q142" s="13"/>
      <c r="R142" s="13"/>
      <c r="S142" s="13"/>
      <c r="T142" s="13"/>
      <c r="U142" s="13"/>
      <c r="V142" s="13"/>
      <c r="W142" s="13"/>
      <c r="X142" s="13"/>
      <c r="Y142" s="13"/>
      <c r="Z142" s="13"/>
      <c r="AA142" s="13"/>
      <c r="AB142" s="13"/>
    </row>
    <row r="143" spans="1:28" ht="15.75" customHeight="1">
      <c r="A143" s="13"/>
      <c r="B143" s="13"/>
      <c r="C143" s="13"/>
      <c r="D143" s="1"/>
      <c r="E143" s="1"/>
      <c r="F143" s="13"/>
      <c r="G143" s="13"/>
      <c r="H143" s="1"/>
      <c r="I143" s="13"/>
      <c r="J143" s="13"/>
      <c r="K143" s="13"/>
      <c r="L143" s="13"/>
      <c r="M143" s="13"/>
      <c r="N143" s="13"/>
      <c r="O143" s="13"/>
      <c r="P143" s="13"/>
      <c r="Q143" s="13"/>
      <c r="R143" s="13"/>
      <c r="S143" s="13"/>
      <c r="T143" s="13"/>
      <c r="U143" s="13"/>
      <c r="V143" s="13"/>
      <c r="W143" s="13"/>
      <c r="X143" s="13"/>
      <c r="Y143" s="13"/>
      <c r="Z143" s="13"/>
      <c r="AA143" s="13"/>
      <c r="AB143" s="13"/>
    </row>
    <row r="144" spans="1:28" ht="15.75" customHeight="1">
      <c r="A144" s="13"/>
      <c r="B144" s="13"/>
      <c r="C144" s="13"/>
      <c r="D144" s="1"/>
      <c r="E144" s="1"/>
      <c r="F144" s="13"/>
      <c r="G144" s="13"/>
      <c r="H144" s="1"/>
      <c r="I144" s="13"/>
      <c r="J144" s="13"/>
      <c r="K144" s="13"/>
      <c r="L144" s="13"/>
      <c r="M144" s="13"/>
      <c r="N144" s="13"/>
      <c r="O144" s="13"/>
      <c r="P144" s="13"/>
      <c r="Q144" s="13"/>
      <c r="R144" s="13"/>
      <c r="S144" s="13"/>
      <c r="T144" s="13"/>
      <c r="U144" s="13"/>
      <c r="V144" s="13"/>
      <c r="W144" s="13"/>
      <c r="X144" s="13"/>
      <c r="Y144" s="13"/>
      <c r="Z144" s="13"/>
      <c r="AA144" s="13"/>
      <c r="AB144" s="13"/>
    </row>
    <row r="145" spans="1:28" ht="15.75" customHeight="1">
      <c r="A145" s="13"/>
      <c r="B145" s="13"/>
      <c r="C145" s="13"/>
      <c r="D145" s="1"/>
      <c r="E145" s="1"/>
      <c r="F145" s="13"/>
      <c r="G145" s="13"/>
      <c r="H145" s="1"/>
      <c r="I145" s="13"/>
      <c r="J145" s="13"/>
      <c r="K145" s="13"/>
      <c r="L145" s="13"/>
      <c r="M145" s="13"/>
      <c r="N145" s="13"/>
      <c r="O145" s="13"/>
      <c r="P145" s="13"/>
      <c r="Q145" s="13"/>
      <c r="R145" s="13"/>
      <c r="S145" s="13"/>
      <c r="T145" s="13"/>
      <c r="U145" s="13"/>
      <c r="V145" s="13"/>
      <c r="W145" s="13"/>
      <c r="X145" s="13"/>
      <c r="Y145" s="13"/>
      <c r="Z145" s="13"/>
      <c r="AA145" s="13"/>
      <c r="AB145" s="13"/>
    </row>
    <row r="146" spans="1:28" ht="15.75" customHeight="1">
      <c r="A146" s="13"/>
      <c r="B146" s="13"/>
      <c r="C146" s="13"/>
      <c r="D146" s="1"/>
      <c r="E146" s="1"/>
      <c r="F146" s="13"/>
      <c r="G146" s="13"/>
      <c r="H146" s="1"/>
      <c r="I146" s="13"/>
      <c r="J146" s="13"/>
      <c r="K146" s="13"/>
      <c r="L146" s="13"/>
      <c r="M146" s="13"/>
      <c r="N146" s="13"/>
      <c r="O146" s="13"/>
      <c r="P146" s="13"/>
      <c r="Q146" s="13"/>
      <c r="R146" s="13"/>
      <c r="S146" s="13"/>
      <c r="T146" s="13"/>
      <c r="U146" s="13"/>
      <c r="V146" s="13"/>
      <c r="W146" s="13"/>
      <c r="X146" s="13"/>
      <c r="Y146" s="13"/>
      <c r="Z146" s="13"/>
      <c r="AA146" s="13"/>
      <c r="AB146" s="13"/>
    </row>
    <row r="147" spans="1:28" ht="15.75" customHeight="1">
      <c r="A147" s="13"/>
      <c r="B147" s="13"/>
      <c r="C147" s="13"/>
      <c r="D147" s="1"/>
      <c r="E147" s="1"/>
      <c r="F147" s="13"/>
      <c r="G147" s="13"/>
      <c r="H147" s="1"/>
      <c r="I147" s="13"/>
      <c r="J147" s="13"/>
      <c r="K147" s="13"/>
      <c r="L147" s="13"/>
      <c r="M147" s="13"/>
      <c r="N147" s="13"/>
      <c r="O147" s="13"/>
      <c r="P147" s="13"/>
      <c r="Q147" s="13"/>
      <c r="R147" s="13"/>
      <c r="S147" s="13"/>
      <c r="T147" s="13"/>
      <c r="U147" s="13"/>
      <c r="V147" s="13"/>
      <c r="W147" s="13"/>
      <c r="X147" s="13"/>
      <c r="Y147" s="13"/>
      <c r="Z147" s="13"/>
      <c r="AA147" s="13"/>
      <c r="AB147" s="13"/>
    </row>
    <row r="148" spans="1:28" ht="15.75" customHeight="1">
      <c r="A148" s="13"/>
      <c r="B148" s="13"/>
      <c r="C148" s="13"/>
      <c r="D148" s="1"/>
      <c r="E148" s="1"/>
      <c r="F148" s="13"/>
      <c r="G148" s="13"/>
      <c r="H148" s="1"/>
      <c r="I148" s="13"/>
      <c r="J148" s="13"/>
      <c r="K148" s="13"/>
      <c r="L148" s="13"/>
      <c r="M148" s="13"/>
      <c r="N148" s="13"/>
      <c r="O148" s="13"/>
      <c r="P148" s="13"/>
      <c r="Q148" s="13"/>
      <c r="R148" s="13"/>
      <c r="S148" s="13"/>
      <c r="T148" s="13"/>
      <c r="U148" s="13"/>
      <c r="V148" s="13"/>
      <c r="W148" s="13"/>
      <c r="X148" s="13"/>
      <c r="Y148" s="13"/>
      <c r="Z148" s="13"/>
      <c r="AA148" s="13"/>
      <c r="AB148" s="13"/>
    </row>
    <row r="149" spans="1:28" ht="15.75" customHeight="1">
      <c r="A149" s="13"/>
      <c r="B149" s="13"/>
      <c r="C149" s="13"/>
      <c r="D149" s="1"/>
      <c r="E149" s="1"/>
      <c r="F149" s="13"/>
      <c r="G149" s="13"/>
      <c r="H149" s="1"/>
      <c r="I149" s="13"/>
      <c r="J149" s="13"/>
      <c r="K149" s="13"/>
      <c r="L149" s="13"/>
      <c r="M149" s="13"/>
      <c r="N149" s="13"/>
      <c r="O149" s="13"/>
      <c r="P149" s="13"/>
      <c r="Q149" s="13"/>
      <c r="R149" s="13"/>
      <c r="S149" s="13"/>
      <c r="T149" s="13"/>
      <c r="U149" s="13"/>
      <c r="V149" s="13"/>
      <c r="W149" s="13"/>
      <c r="X149" s="13"/>
      <c r="Y149" s="13"/>
      <c r="Z149" s="13"/>
      <c r="AA149" s="13"/>
      <c r="AB149" s="13"/>
    </row>
    <row r="150" spans="1:28" ht="15.75" customHeight="1">
      <c r="A150" s="13"/>
      <c r="B150" s="13"/>
      <c r="C150" s="13"/>
      <c r="D150" s="1"/>
      <c r="E150" s="1"/>
      <c r="F150" s="13"/>
      <c r="G150" s="13"/>
      <c r="H150" s="1"/>
      <c r="I150" s="13"/>
      <c r="J150" s="13"/>
      <c r="K150" s="13"/>
      <c r="L150" s="13"/>
      <c r="M150" s="13"/>
      <c r="N150" s="13"/>
      <c r="O150" s="13"/>
      <c r="P150" s="13"/>
      <c r="Q150" s="13"/>
      <c r="R150" s="13"/>
      <c r="S150" s="13"/>
      <c r="T150" s="13"/>
      <c r="U150" s="13"/>
      <c r="V150" s="13"/>
      <c r="W150" s="13"/>
      <c r="X150" s="13"/>
      <c r="Y150" s="13"/>
      <c r="Z150" s="13"/>
      <c r="AA150" s="13"/>
      <c r="AB150" s="13"/>
    </row>
    <row r="151" spans="1:28" ht="15.75" customHeight="1">
      <c r="A151" s="13"/>
      <c r="B151" s="13"/>
      <c r="C151" s="13"/>
      <c r="D151" s="1"/>
      <c r="E151" s="1"/>
      <c r="F151" s="13"/>
      <c r="G151" s="13"/>
      <c r="H151" s="1"/>
      <c r="I151" s="13"/>
      <c r="J151" s="13"/>
      <c r="K151" s="13"/>
      <c r="L151" s="13"/>
      <c r="M151" s="13"/>
      <c r="N151" s="13"/>
      <c r="O151" s="13"/>
      <c r="P151" s="13"/>
      <c r="Q151" s="13"/>
      <c r="R151" s="13"/>
      <c r="S151" s="13"/>
      <c r="T151" s="13"/>
      <c r="U151" s="13"/>
      <c r="V151" s="13"/>
      <c r="W151" s="13"/>
      <c r="X151" s="13"/>
      <c r="Y151" s="13"/>
      <c r="Z151" s="13"/>
      <c r="AA151" s="13"/>
      <c r="AB151" s="13"/>
    </row>
    <row r="152" spans="1:28" ht="15.75" customHeight="1">
      <c r="A152" s="13"/>
      <c r="B152" s="13"/>
      <c r="C152" s="13"/>
      <c r="D152" s="1"/>
      <c r="E152" s="1"/>
      <c r="F152" s="13"/>
      <c r="G152" s="13"/>
      <c r="H152" s="1"/>
      <c r="I152" s="13"/>
      <c r="J152" s="13"/>
      <c r="K152" s="13"/>
      <c r="L152" s="13"/>
      <c r="M152" s="13"/>
      <c r="N152" s="13"/>
      <c r="O152" s="13"/>
      <c r="P152" s="13"/>
      <c r="Q152" s="13"/>
      <c r="R152" s="13"/>
      <c r="S152" s="13"/>
      <c r="T152" s="13"/>
      <c r="U152" s="13"/>
      <c r="V152" s="13"/>
      <c r="W152" s="13"/>
      <c r="X152" s="13"/>
      <c r="Y152" s="13"/>
      <c r="Z152" s="13"/>
      <c r="AA152" s="13"/>
      <c r="AB152" s="13"/>
    </row>
    <row r="153" spans="1:28" ht="15.75" customHeight="1">
      <c r="A153" s="13"/>
      <c r="B153" s="13"/>
      <c r="C153" s="13"/>
      <c r="D153" s="1"/>
      <c r="E153" s="1"/>
      <c r="F153" s="13"/>
      <c r="G153" s="13"/>
      <c r="H153" s="1"/>
      <c r="I153" s="13"/>
      <c r="J153" s="13"/>
      <c r="K153" s="13"/>
      <c r="L153" s="13"/>
      <c r="M153" s="13"/>
      <c r="N153" s="13"/>
      <c r="O153" s="13"/>
      <c r="P153" s="13"/>
      <c r="Q153" s="13"/>
      <c r="R153" s="13"/>
      <c r="S153" s="13"/>
      <c r="T153" s="13"/>
      <c r="U153" s="13"/>
      <c r="V153" s="13"/>
      <c r="W153" s="13"/>
      <c r="X153" s="13"/>
      <c r="Y153" s="13"/>
      <c r="Z153" s="13"/>
      <c r="AA153" s="13"/>
      <c r="AB153" s="13"/>
    </row>
    <row r="154" spans="1:28" ht="15.75" customHeight="1">
      <c r="A154" s="13"/>
      <c r="B154" s="13"/>
      <c r="C154" s="13"/>
      <c r="D154" s="1"/>
      <c r="E154" s="1"/>
      <c r="F154" s="13"/>
      <c r="G154" s="13"/>
      <c r="H154" s="1"/>
      <c r="I154" s="13"/>
      <c r="J154" s="13"/>
      <c r="K154" s="13"/>
      <c r="L154" s="13"/>
      <c r="M154" s="13"/>
      <c r="N154" s="13"/>
      <c r="O154" s="13"/>
      <c r="P154" s="13"/>
      <c r="Q154" s="13"/>
      <c r="R154" s="13"/>
      <c r="S154" s="13"/>
      <c r="T154" s="13"/>
      <c r="U154" s="13"/>
      <c r="V154" s="13"/>
      <c r="W154" s="13"/>
      <c r="X154" s="13"/>
      <c r="Y154" s="13"/>
      <c r="Z154" s="13"/>
      <c r="AA154" s="13"/>
      <c r="AB154" s="13"/>
    </row>
    <row r="155" spans="1:28" ht="15.75" customHeight="1">
      <c r="A155" s="13"/>
      <c r="B155" s="13"/>
      <c r="C155" s="13"/>
      <c r="D155" s="1"/>
      <c r="E155" s="1"/>
      <c r="F155" s="13"/>
      <c r="G155" s="13"/>
      <c r="H155" s="1"/>
      <c r="I155" s="13"/>
      <c r="J155" s="13"/>
      <c r="K155" s="13"/>
      <c r="L155" s="13"/>
      <c r="M155" s="13"/>
      <c r="N155" s="13"/>
      <c r="O155" s="13"/>
      <c r="P155" s="13"/>
      <c r="Q155" s="13"/>
      <c r="R155" s="13"/>
      <c r="S155" s="13"/>
      <c r="T155" s="13"/>
      <c r="U155" s="13"/>
      <c r="V155" s="13"/>
      <c r="W155" s="13"/>
      <c r="X155" s="13"/>
      <c r="Y155" s="13"/>
      <c r="Z155" s="13"/>
      <c r="AA155" s="13"/>
      <c r="AB155" s="13"/>
    </row>
    <row r="156" spans="1:28" ht="15.75" customHeight="1">
      <c r="A156" s="13"/>
      <c r="B156" s="13"/>
      <c r="C156" s="13"/>
      <c r="D156" s="1"/>
      <c r="E156" s="1"/>
      <c r="F156" s="13"/>
      <c r="G156" s="13"/>
      <c r="H156" s="1"/>
      <c r="I156" s="13"/>
      <c r="J156" s="13"/>
      <c r="K156" s="13"/>
      <c r="L156" s="13"/>
      <c r="M156" s="13"/>
      <c r="N156" s="13"/>
      <c r="O156" s="13"/>
      <c r="P156" s="13"/>
      <c r="Q156" s="13"/>
      <c r="R156" s="13"/>
      <c r="S156" s="13"/>
      <c r="T156" s="13"/>
      <c r="U156" s="13"/>
      <c r="V156" s="13"/>
      <c r="W156" s="13"/>
      <c r="X156" s="13"/>
      <c r="Y156" s="13"/>
      <c r="Z156" s="13"/>
      <c r="AA156" s="13"/>
      <c r="AB156" s="13"/>
    </row>
    <row r="157" spans="1:28" ht="15.75" customHeight="1">
      <c r="A157" s="13"/>
      <c r="B157" s="13"/>
      <c r="C157" s="13"/>
      <c r="D157" s="1"/>
      <c r="E157" s="1"/>
      <c r="F157" s="13"/>
      <c r="G157" s="13"/>
      <c r="H157" s="1"/>
      <c r="I157" s="13"/>
      <c r="J157" s="13"/>
      <c r="K157" s="13"/>
      <c r="L157" s="13"/>
      <c r="M157" s="13"/>
      <c r="N157" s="13"/>
      <c r="O157" s="13"/>
      <c r="P157" s="13"/>
      <c r="Q157" s="13"/>
      <c r="R157" s="13"/>
      <c r="S157" s="13"/>
      <c r="T157" s="13"/>
      <c r="U157" s="13"/>
      <c r="V157" s="13"/>
      <c r="W157" s="13"/>
      <c r="X157" s="13"/>
      <c r="Y157" s="13"/>
      <c r="Z157" s="13"/>
      <c r="AA157" s="13"/>
      <c r="AB157" s="13"/>
    </row>
    <row r="158" spans="1:28" ht="15.75" customHeight="1">
      <c r="A158" s="13"/>
      <c r="B158" s="13"/>
      <c r="C158" s="13"/>
      <c r="D158" s="1"/>
      <c r="E158" s="1"/>
      <c r="F158" s="13"/>
      <c r="G158" s="13"/>
      <c r="H158" s="1"/>
      <c r="I158" s="13"/>
      <c r="J158" s="13"/>
      <c r="K158" s="13"/>
      <c r="L158" s="13"/>
      <c r="M158" s="13"/>
      <c r="N158" s="13"/>
      <c r="O158" s="13"/>
      <c r="P158" s="13"/>
      <c r="Q158" s="13"/>
      <c r="R158" s="13"/>
      <c r="S158" s="13"/>
      <c r="T158" s="13"/>
      <c r="U158" s="13"/>
      <c r="V158" s="13"/>
      <c r="W158" s="13"/>
      <c r="X158" s="13"/>
      <c r="Y158" s="13"/>
      <c r="Z158" s="13"/>
      <c r="AA158" s="13"/>
      <c r="AB158" s="13"/>
    </row>
    <row r="159" spans="1:28" ht="15.75" customHeight="1">
      <c r="A159" s="13"/>
      <c r="B159" s="13"/>
      <c r="C159" s="13"/>
      <c r="D159" s="1"/>
      <c r="E159" s="1"/>
      <c r="F159" s="13"/>
      <c r="G159" s="13"/>
      <c r="H159" s="1"/>
      <c r="I159" s="13"/>
      <c r="J159" s="13"/>
      <c r="K159" s="13"/>
      <c r="L159" s="13"/>
      <c r="M159" s="13"/>
      <c r="N159" s="13"/>
      <c r="O159" s="13"/>
      <c r="P159" s="13"/>
      <c r="Q159" s="13"/>
      <c r="R159" s="13"/>
      <c r="S159" s="13"/>
      <c r="T159" s="13"/>
      <c r="U159" s="13"/>
      <c r="V159" s="13"/>
      <c r="W159" s="13"/>
      <c r="X159" s="13"/>
      <c r="Y159" s="13"/>
      <c r="Z159" s="13"/>
      <c r="AA159" s="13"/>
      <c r="AB159" s="13"/>
    </row>
    <row r="160" spans="1:28" ht="15.75" customHeight="1">
      <c r="A160" s="13"/>
      <c r="B160" s="13"/>
      <c r="C160" s="13"/>
      <c r="D160" s="1"/>
      <c r="E160" s="1"/>
      <c r="F160" s="13"/>
      <c r="G160" s="13"/>
      <c r="H160" s="1"/>
      <c r="I160" s="13"/>
      <c r="J160" s="13"/>
      <c r="K160" s="13"/>
      <c r="L160" s="13"/>
      <c r="M160" s="13"/>
      <c r="N160" s="13"/>
      <c r="O160" s="13"/>
      <c r="P160" s="13"/>
      <c r="Q160" s="13"/>
      <c r="R160" s="13"/>
      <c r="S160" s="13"/>
      <c r="T160" s="13"/>
      <c r="U160" s="13"/>
      <c r="V160" s="13"/>
      <c r="W160" s="13"/>
      <c r="X160" s="13"/>
      <c r="Y160" s="13"/>
      <c r="Z160" s="13"/>
      <c r="AA160" s="13"/>
      <c r="AB160" s="13"/>
    </row>
    <row r="161" spans="1:28" ht="15.75" customHeight="1">
      <c r="A161" s="13"/>
      <c r="B161" s="13"/>
      <c r="C161" s="13"/>
      <c r="D161" s="1"/>
      <c r="E161" s="1"/>
      <c r="F161" s="13"/>
      <c r="G161" s="13"/>
      <c r="H161" s="1"/>
      <c r="I161" s="13"/>
      <c r="J161" s="13"/>
      <c r="K161" s="13"/>
      <c r="L161" s="13"/>
      <c r="M161" s="13"/>
      <c r="N161" s="13"/>
      <c r="O161" s="13"/>
      <c r="P161" s="13"/>
      <c r="Q161" s="13"/>
      <c r="R161" s="13"/>
      <c r="S161" s="13"/>
      <c r="T161" s="13"/>
      <c r="U161" s="13"/>
      <c r="V161" s="13"/>
      <c r="W161" s="13"/>
      <c r="X161" s="13"/>
      <c r="Y161" s="13"/>
      <c r="Z161" s="13"/>
      <c r="AA161" s="13"/>
      <c r="AB161" s="13"/>
    </row>
    <row r="162" spans="1:28" ht="15.75" customHeight="1">
      <c r="A162" s="13"/>
      <c r="B162" s="13"/>
      <c r="C162" s="13"/>
      <c r="D162" s="1"/>
      <c r="E162" s="1"/>
      <c r="F162" s="13"/>
      <c r="G162" s="13"/>
      <c r="H162" s="1"/>
      <c r="I162" s="13"/>
      <c r="J162" s="13"/>
      <c r="K162" s="13"/>
      <c r="L162" s="13"/>
      <c r="M162" s="13"/>
      <c r="N162" s="13"/>
      <c r="O162" s="13"/>
      <c r="P162" s="13"/>
      <c r="Q162" s="13"/>
      <c r="R162" s="13"/>
      <c r="S162" s="13"/>
      <c r="T162" s="13"/>
      <c r="U162" s="13"/>
      <c r="V162" s="13"/>
      <c r="W162" s="13"/>
      <c r="X162" s="13"/>
      <c r="Y162" s="13"/>
      <c r="Z162" s="13"/>
      <c r="AA162" s="13"/>
      <c r="AB162" s="13"/>
    </row>
    <row r="163" spans="1:28" ht="15.75" customHeight="1">
      <c r="A163" s="13"/>
      <c r="B163" s="13"/>
      <c r="C163" s="13"/>
      <c r="D163" s="1"/>
      <c r="E163" s="1"/>
      <c r="F163" s="13"/>
      <c r="G163" s="13"/>
      <c r="H163" s="1"/>
      <c r="I163" s="13"/>
      <c r="J163" s="13"/>
      <c r="K163" s="13"/>
      <c r="L163" s="13"/>
      <c r="M163" s="13"/>
      <c r="N163" s="13"/>
      <c r="O163" s="13"/>
      <c r="P163" s="13"/>
      <c r="Q163" s="13"/>
      <c r="R163" s="13"/>
      <c r="S163" s="13"/>
      <c r="T163" s="13"/>
      <c r="U163" s="13"/>
      <c r="V163" s="13"/>
      <c r="W163" s="13"/>
      <c r="X163" s="13"/>
      <c r="Y163" s="13"/>
      <c r="Z163" s="13"/>
      <c r="AA163" s="13"/>
      <c r="AB163" s="13"/>
    </row>
    <row r="164" spans="1:28" ht="15.75" customHeight="1">
      <c r="A164" s="13"/>
      <c r="B164" s="13"/>
      <c r="C164" s="13"/>
      <c r="D164" s="1"/>
      <c r="E164" s="1"/>
      <c r="F164" s="13"/>
      <c r="G164" s="13"/>
      <c r="H164" s="1"/>
      <c r="I164" s="13"/>
      <c r="J164" s="13"/>
      <c r="K164" s="13"/>
      <c r="L164" s="13"/>
      <c r="M164" s="13"/>
      <c r="N164" s="13"/>
      <c r="O164" s="13"/>
      <c r="P164" s="13"/>
      <c r="Q164" s="13"/>
      <c r="R164" s="13"/>
      <c r="S164" s="13"/>
      <c r="T164" s="13"/>
      <c r="U164" s="13"/>
      <c r="V164" s="13"/>
      <c r="W164" s="13"/>
      <c r="X164" s="13"/>
      <c r="Y164" s="13"/>
      <c r="Z164" s="13"/>
      <c r="AA164" s="13"/>
      <c r="AB164" s="13"/>
    </row>
    <row r="165" spans="1:28" ht="15.75" customHeight="1">
      <c r="A165" s="13"/>
      <c r="B165" s="13"/>
      <c r="C165" s="13"/>
      <c r="D165" s="1"/>
      <c r="E165" s="1"/>
      <c r="F165" s="13"/>
      <c r="G165" s="13"/>
      <c r="H165" s="1"/>
      <c r="I165" s="13"/>
      <c r="J165" s="13"/>
      <c r="K165" s="13"/>
      <c r="L165" s="13"/>
      <c r="M165" s="13"/>
      <c r="N165" s="13"/>
      <c r="O165" s="13"/>
      <c r="P165" s="13"/>
      <c r="Q165" s="13"/>
      <c r="R165" s="13"/>
      <c r="S165" s="13"/>
      <c r="T165" s="13"/>
      <c r="U165" s="13"/>
      <c r="V165" s="13"/>
      <c r="W165" s="13"/>
      <c r="X165" s="13"/>
      <c r="Y165" s="13"/>
      <c r="Z165" s="13"/>
      <c r="AA165" s="13"/>
      <c r="AB165" s="13"/>
    </row>
    <row r="166" spans="1:28" ht="15.75" customHeight="1">
      <c r="A166" s="13"/>
      <c r="B166" s="13"/>
      <c r="C166" s="13"/>
      <c r="D166" s="1"/>
      <c r="E166" s="1"/>
      <c r="F166" s="13"/>
      <c r="G166" s="13"/>
      <c r="H166" s="1"/>
      <c r="I166" s="13"/>
      <c r="J166" s="13"/>
      <c r="K166" s="13"/>
      <c r="L166" s="13"/>
      <c r="M166" s="13"/>
      <c r="N166" s="13"/>
      <c r="O166" s="13"/>
      <c r="P166" s="13"/>
      <c r="Q166" s="13"/>
      <c r="R166" s="13"/>
      <c r="S166" s="13"/>
      <c r="T166" s="13"/>
      <c r="U166" s="13"/>
      <c r="V166" s="13"/>
      <c r="W166" s="13"/>
      <c r="X166" s="13"/>
      <c r="Y166" s="13"/>
      <c r="Z166" s="13"/>
      <c r="AA166" s="13"/>
      <c r="AB166" s="13"/>
    </row>
    <row r="167" spans="1:28" ht="15.75" customHeight="1">
      <c r="A167" s="13"/>
      <c r="B167" s="13"/>
      <c r="C167" s="13"/>
      <c r="D167" s="1"/>
      <c r="E167" s="1"/>
      <c r="F167" s="13"/>
      <c r="G167" s="13"/>
      <c r="H167" s="1"/>
      <c r="I167" s="13"/>
      <c r="J167" s="13"/>
      <c r="K167" s="13"/>
      <c r="L167" s="13"/>
      <c r="M167" s="13"/>
      <c r="N167" s="13"/>
      <c r="O167" s="13"/>
      <c r="P167" s="13"/>
      <c r="Q167" s="13"/>
      <c r="R167" s="13"/>
      <c r="S167" s="13"/>
      <c r="T167" s="13"/>
      <c r="U167" s="13"/>
      <c r="V167" s="13"/>
      <c r="W167" s="13"/>
      <c r="X167" s="13"/>
      <c r="Y167" s="13"/>
      <c r="Z167" s="13"/>
      <c r="AA167" s="13"/>
      <c r="AB167" s="13"/>
    </row>
    <row r="168" spans="1:28" ht="15.75" customHeight="1">
      <c r="A168" s="13"/>
      <c r="B168" s="13"/>
      <c r="C168" s="13"/>
      <c r="D168" s="1"/>
      <c r="E168" s="1"/>
      <c r="F168" s="13"/>
      <c r="G168" s="13"/>
      <c r="H168" s="1"/>
      <c r="I168" s="13"/>
      <c r="J168" s="13"/>
      <c r="K168" s="13"/>
      <c r="L168" s="13"/>
      <c r="M168" s="13"/>
      <c r="N168" s="13"/>
      <c r="O168" s="13"/>
      <c r="P168" s="13"/>
      <c r="Q168" s="13"/>
      <c r="R168" s="13"/>
      <c r="S168" s="13"/>
      <c r="T168" s="13"/>
      <c r="U168" s="13"/>
      <c r="V168" s="13"/>
      <c r="W168" s="13"/>
      <c r="X168" s="13"/>
      <c r="Y168" s="13"/>
      <c r="Z168" s="13"/>
      <c r="AA168" s="13"/>
      <c r="AB168" s="13"/>
    </row>
    <row r="169" spans="1:28" ht="15.75" customHeight="1">
      <c r="A169" s="13"/>
      <c r="B169" s="13"/>
      <c r="C169" s="13"/>
      <c r="D169" s="1"/>
      <c r="E169" s="1"/>
      <c r="F169" s="13"/>
      <c r="G169" s="13"/>
      <c r="H169" s="1"/>
      <c r="I169" s="13"/>
      <c r="J169" s="13"/>
      <c r="K169" s="13"/>
      <c r="L169" s="13"/>
      <c r="M169" s="13"/>
      <c r="N169" s="13"/>
      <c r="O169" s="13"/>
      <c r="P169" s="13"/>
      <c r="Q169" s="13"/>
      <c r="R169" s="13"/>
      <c r="S169" s="13"/>
      <c r="T169" s="13"/>
      <c r="U169" s="13"/>
      <c r="V169" s="13"/>
      <c r="W169" s="13"/>
      <c r="X169" s="13"/>
      <c r="Y169" s="13"/>
      <c r="Z169" s="13"/>
      <c r="AA169" s="13"/>
      <c r="AB169" s="13"/>
    </row>
    <row r="170" spans="1:28" ht="15.75" customHeight="1">
      <c r="A170" s="13"/>
      <c r="B170" s="13"/>
      <c r="C170" s="13"/>
      <c r="D170" s="1"/>
      <c r="E170" s="1"/>
      <c r="F170" s="13"/>
      <c r="G170" s="13"/>
      <c r="H170" s="1"/>
      <c r="I170" s="13"/>
      <c r="J170" s="13"/>
      <c r="K170" s="13"/>
      <c r="L170" s="13"/>
      <c r="M170" s="13"/>
      <c r="N170" s="13"/>
      <c r="O170" s="13"/>
      <c r="P170" s="13"/>
      <c r="Q170" s="13"/>
      <c r="R170" s="13"/>
      <c r="S170" s="13"/>
      <c r="T170" s="13"/>
      <c r="U170" s="13"/>
      <c r="V170" s="13"/>
      <c r="W170" s="13"/>
      <c r="X170" s="13"/>
      <c r="Y170" s="13"/>
      <c r="Z170" s="13"/>
      <c r="AA170" s="13"/>
      <c r="AB170" s="13"/>
    </row>
    <row r="171" spans="1:28" ht="15.75" customHeight="1">
      <c r="A171" s="13"/>
      <c r="B171" s="13"/>
      <c r="C171" s="13"/>
      <c r="D171" s="1"/>
      <c r="E171" s="1"/>
      <c r="F171" s="13"/>
      <c r="G171" s="13"/>
      <c r="H171" s="1"/>
      <c r="I171" s="13"/>
      <c r="J171" s="13"/>
      <c r="K171" s="13"/>
      <c r="L171" s="13"/>
      <c r="M171" s="13"/>
      <c r="N171" s="13"/>
      <c r="O171" s="13"/>
      <c r="P171" s="13"/>
      <c r="Q171" s="13"/>
      <c r="R171" s="13"/>
      <c r="S171" s="13"/>
      <c r="T171" s="13"/>
      <c r="U171" s="13"/>
      <c r="V171" s="13"/>
      <c r="W171" s="13"/>
      <c r="X171" s="13"/>
      <c r="Y171" s="13"/>
      <c r="Z171" s="13"/>
      <c r="AA171" s="13"/>
      <c r="AB171" s="13"/>
    </row>
    <row r="172" spans="1:28" ht="15.75" customHeight="1">
      <c r="A172" s="13"/>
      <c r="B172" s="13"/>
      <c r="C172" s="13"/>
      <c r="D172" s="1"/>
      <c r="E172" s="1"/>
      <c r="F172" s="13"/>
      <c r="G172" s="13"/>
      <c r="H172" s="1"/>
      <c r="I172" s="13"/>
      <c r="J172" s="13"/>
      <c r="K172" s="13"/>
      <c r="L172" s="13"/>
      <c r="M172" s="13"/>
      <c r="N172" s="13"/>
      <c r="O172" s="13"/>
      <c r="P172" s="13"/>
      <c r="Q172" s="13"/>
      <c r="R172" s="13"/>
      <c r="S172" s="13"/>
      <c r="T172" s="13"/>
      <c r="U172" s="13"/>
      <c r="V172" s="13"/>
      <c r="W172" s="13"/>
      <c r="X172" s="13"/>
      <c r="Y172" s="13"/>
      <c r="Z172" s="13"/>
      <c r="AA172" s="13"/>
      <c r="AB172" s="13"/>
    </row>
    <row r="173" spans="1:28" ht="15.75" customHeight="1">
      <c r="A173" s="13"/>
      <c r="B173" s="13"/>
      <c r="C173" s="13"/>
      <c r="D173" s="1"/>
      <c r="E173" s="1"/>
      <c r="F173" s="13"/>
      <c r="G173" s="13"/>
      <c r="H173" s="1"/>
      <c r="I173" s="13"/>
      <c r="J173" s="13"/>
      <c r="K173" s="13"/>
      <c r="L173" s="13"/>
      <c r="M173" s="13"/>
      <c r="N173" s="13"/>
      <c r="O173" s="13"/>
      <c r="P173" s="13"/>
      <c r="Q173" s="13"/>
      <c r="R173" s="13"/>
      <c r="S173" s="13"/>
      <c r="T173" s="13"/>
      <c r="U173" s="13"/>
      <c r="V173" s="13"/>
      <c r="W173" s="13"/>
      <c r="X173" s="13"/>
      <c r="Y173" s="13"/>
      <c r="Z173" s="13"/>
      <c r="AA173" s="13"/>
      <c r="AB173" s="13"/>
    </row>
    <row r="174" spans="1:28" ht="15.75" customHeight="1">
      <c r="A174" s="13"/>
      <c r="B174" s="13"/>
      <c r="C174" s="13"/>
      <c r="D174" s="1"/>
      <c r="E174" s="1"/>
      <c r="F174" s="13"/>
      <c r="G174" s="13"/>
      <c r="H174" s="1"/>
      <c r="I174" s="13"/>
      <c r="J174" s="13"/>
      <c r="K174" s="13"/>
      <c r="L174" s="13"/>
      <c r="M174" s="13"/>
      <c r="N174" s="13"/>
      <c r="O174" s="13"/>
      <c r="P174" s="13"/>
      <c r="Q174" s="13"/>
      <c r="R174" s="13"/>
      <c r="S174" s="13"/>
      <c r="T174" s="13"/>
      <c r="U174" s="13"/>
      <c r="V174" s="13"/>
      <c r="W174" s="13"/>
      <c r="X174" s="13"/>
      <c r="Y174" s="13"/>
      <c r="Z174" s="13"/>
      <c r="AA174" s="13"/>
      <c r="AB174" s="13"/>
    </row>
    <row r="175" spans="1:28" ht="15.75" customHeight="1">
      <c r="A175" s="13"/>
      <c r="B175" s="13"/>
      <c r="C175" s="13"/>
      <c r="D175" s="1"/>
      <c r="E175" s="1"/>
      <c r="F175" s="13"/>
      <c r="G175" s="13"/>
      <c r="H175" s="1"/>
      <c r="I175" s="13"/>
      <c r="J175" s="13"/>
      <c r="K175" s="13"/>
      <c r="L175" s="13"/>
      <c r="M175" s="13"/>
      <c r="N175" s="13"/>
      <c r="O175" s="13"/>
      <c r="P175" s="13"/>
      <c r="Q175" s="13"/>
      <c r="R175" s="13"/>
      <c r="S175" s="13"/>
      <c r="T175" s="13"/>
      <c r="U175" s="13"/>
      <c r="V175" s="13"/>
      <c r="W175" s="13"/>
      <c r="X175" s="13"/>
      <c r="Y175" s="13"/>
      <c r="Z175" s="13"/>
      <c r="AA175" s="13"/>
      <c r="AB175" s="13"/>
    </row>
    <row r="176" spans="1:28" ht="15.75" customHeight="1">
      <c r="A176" s="13"/>
      <c r="B176" s="13"/>
      <c r="C176" s="13"/>
      <c r="D176" s="1"/>
      <c r="E176" s="1"/>
      <c r="F176" s="13"/>
      <c r="G176" s="13"/>
      <c r="H176" s="1"/>
      <c r="I176" s="13"/>
      <c r="J176" s="13"/>
      <c r="K176" s="13"/>
      <c r="L176" s="13"/>
      <c r="M176" s="13"/>
      <c r="N176" s="13"/>
      <c r="O176" s="13"/>
      <c r="P176" s="13"/>
      <c r="Q176" s="13"/>
      <c r="R176" s="13"/>
      <c r="S176" s="13"/>
      <c r="T176" s="13"/>
      <c r="U176" s="13"/>
      <c r="V176" s="13"/>
      <c r="W176" s="13"/>
      <c r="X176" s="13"/>
      <c r="Y176" s="13"/>
      <c r="Z176" s="13"/>
      <c r="AA176" s="13"/>
      <c r="AB176" s="13"/>
    </row>
    <row r="177" spans="1:28" ht="15.75" customHeight="1">
      <c r="A177" s="13"/>
      <c r="B177" s="13"/>
      <c r="C177" s="13"/>
      <c r="D177" s="1"/>
      <c r="E177" s="1"/>
      <c r="F177" s="13"/>
      <c r="G177" s="13"/>
      <c r="H177" s="1"/>
      <c r="I177" s="13"/>
      <c r="J177" s="13"/>
      <c r="K177" s="13"/>
      <c r="L177" s="13"/>
      <c r="M177" s="13"/>
      <c r="N177" s="13"/>
      <c r="O177" s="13"/>
      <c r="P177" s="13"/>
      <c r="Q177" s="13"/>
      <c r="R177" s="13"/>
      <c r="S177" s="13"/>
      <c r="T177" s="13"/>
      <c r="U177" s="13"/>
      <c r="V177" s="13"/>
      <c r="W177" s="13"/>
      <c r="X177" s="13"/>
      <c r="Y177" s="13"/>
      <c r="Z177" s="13"/>
      <c r="AA177" s="13"/>
      <c r="AB177" s="13"/>
    </row>
    <row r="178" spans="1:28" ht="15.75" customHeight="1">
      <c r="A178" s="13"/>
      <c r="B178" s="13"/>
      <c r="C178" s="13"/>
      <c r="D178" s="1"/>
      <c r="E178" s="1"/>
      <c r="F178" s="13"/>
      <c r="G178" s="13"/>
      <c r="H178" s="1"/>
      <c r="I178" s="13"/>
      <c r="J178" s="13"/>
      <c r="K178" s="13"/>
      <c r="L178" s="13"/>
      <c r="M178" s="13"/>
      <c r="N178" s="13"/>
      <c r="O178" s="13"/>
      <c r="P178" s="13"/>
      <c r="Q178" s="13"/>
      <c r="R178" s="13"/>
      <c r="S178" s="13"/>
      <c r="T178" s="13"/>
      <c r="U178" s="13"/>
      <c r="V178" s="13"/>
      <c r="W178" s="13"/>
      <c r="X178" s="13"/>
      <c r="Y178" s="13"/>
      <c r="Z178" s="13"/>
      <c r="AA178" s="13"/>
      <c r="AB178" s="13"/>
    </row>
    <row r="179" spans="1:28" ht="15.75" customHeight="1">
      <c r="A179" s="13"/>
      <c r="B179" s="13"/>
      <c r="C179" s="13"/>
      <c r="D179" s="1"/>
      <c r="E179" s="1"/>
      <c r="F179" s="13"/>
      <c r="G179" s="13"/>
      <c r="H179" s="1"/>
      <c r="I179" s="13"/>
      <c r="J179" s="13"/>
      <c r="K179" s="13"/>
      <c r="L179" s="13"/>
      <c r="M179" s="13"/>
      <c r="N179" s="13"/>
      <c r="O179" s="13"/>
      <c r="P179" s="13"/>
      <c r="Q179" s="13"/>
      <c r="R179" s="13"/>
      <c r="S179" s="13"/>
      <c r="T179" s="13"/>
      <c r="U179" s="13"/>
      <c r="V179" s="13"/>
      <c r="W179" s="13"/>
      <c r="X179" s="13"/>
      <c r="Y179" s="13"/>
      <c r="Z179" s="13"/>
      <c r="AA179" s="13"/>
      <c r="AB179" s="13"/>
    </row>
    <row r="180" spans="1:28" ht="15.75" customHeight="1">
      <c r="A180" s="13"/>
      <c r="B180" s="13"/>
      <c r="C180" s="13"/>
      <c r="D180" s="1"/>
      <c r="E180" s="1"/>
      <c r="F180" s="13"/>
      <c r="G180" s="13"/>
      <c r="H180" s="1"/>
      <c r="I180" s="13"/>
      <c r="J180" s="13"/>
      <c r="K180" s="13"/>
      <c r="L180" s="13"/>
      <c r="M180" s="13"/>
      <c r="N180" s="13"/>
      <c r="O180" s="13"/>
      <c r="P180" s="13"/>
      <c r="Q180" s="13"/>
      <c r="R180" s="13"/>
      <c r="S180" s="13"/>
      <c r="T180" s="13"/>
      <c r="U180" s="13"/>
      <c r="V180" s="13"/>
      <c r="W180" s="13"/>
      <c r="X180" s="13"/>
      <c r="Y180" s="13"/>
      <c r="Z180" s="13"/>
      <c r="AA180" s="13"/>
      <c r="AB180" s="13"/>
    </row>
    <row r="181" spans="1:28" ht="15.75" customHeight="1">
      <c r="A181" s="13"/>
      <c r="B181" s="13"/>
      <c r="C181" s="13"/>
      <c r="D181" s="1"/>
      <c r="E181" s="1"/>
      <c r="F181" s="13"/>
      <c r="G181" s="13"/>
      <c r="H181" s="1"/>
      <c r="I181" s="13"/>
      <c r="J181" s="13"/>
      <c r="K181" s="13"/>
      <c r="L181" s="13"/>
      <c r="M181" s="13"/>
      <c r="N181" s="13"/>
      <c r="O181" s="13"/>
      <c r="P181" s="13"/>
      <c r="Q181" s="13"/>
      <c r="R181" s="13"/>
      <c r="S181" s="13"/>
      <c r="T181" s="13"/>
      <c r="U181" s="13"/>
      <c r="V181" s="13"/>
      <c r="W181" s="13"/>
      <c r="X181" s="13"/>
      <c r="Y181" s="13"/>
      <c r="Z181" s="13"/>
      <c r="AA181" s="13"/>
      <c r="AB181" s="13"/>
    </row>
    <row r="182" spans="1:28" ht="15.75" customHeight="1">
      <c r="A182" s="13"/>
      <c r="B182" s="13"/>
      <c r="C182" s="13"/>
      <c r="D182" s="1"/>
      <c r="E182" s="1"/>
      <c r="F182" s="13"/>
      <c r="G182" s="13"/>
      <c r="H182" s="1"/>
      <c r="I182" s="13"/>
      <c r="J182" s="13"/>
      <c r="K182" s="13"/>
      <c r="L182" s="13"/>
      <c r="M182" s="13"/>
      <c r="N182" s="13"/>
      <c r="O182" s="13"/>
      <c r="P182" s="13"/>
      <c r="Q182" s="13"/>
      <c r="R182" s="13"/>
      <c r="S182" s="13"/>
      <c r="T182" s="13"/>
      <c r="U182" s="13"/>
      <c r="V182" s="13"/>
      <c r="W182" s="13"/>
      <c r="X182" s="13"/>
      <c r="Y182" s="13"/>
      <c r="Z182" s="13"/>
      <c r="AA182" s="13"/>
      <c r="AB182" s="13"/>
    </row>
    <row r="183" spans="1:28" ht="15.75" customHeight="1">
      <c r="A183" s="13"/>
      <c r="B183" s="13"/>
      <c r="C183" s="13"/>
      <c r="D183" s="1"/>
      <c r="E183" s="1"/>
      <c r="F183" s="13"/>
      <c r="G183" s="13"/>
      <c r="H183" s="1"/>
      <c r="I183" s="13"/>
      <c r="J183" s="13"/>
      <c r="K183" s="13"/>
      <c r="L183" s="13"/>
      <c r="M183" s="13"/>
      <c r="N183" s="13"/>
      <c r="O183" s="13"/>
      <c r="P183" s="13"/>
      <c r="Q183" s="13"/>
      <c r="R183" s="13"/>
      <c r="S183" s="13"/>
      <c r="T183" s="13"/>
      <c r="U183" s="13"/>
      <c r="V183" s="13"/>
      <c r="W183" s="13"/>
      <c r="X183" s="13"/>
      <c r="Y183" s="13"/>
      <c r="Z183" s="13"/>
      <c r="AA183" s="13"/>
      <c r="AB183" s="13"/>
    </row>
    <row r="184" spans="1:28" ht="15.75" customHeight="1">
      <c r="A184" s="13"/>
      <c r="B184" s="13"/>
      <c r="C184" s="13"/>
      <c r="D184" s="1"/>
      <c r="E184" s="1"/>
      <c r="F184" s="13"/>
      <c r="G184" s="13"/>
      <c r="H184" s="1"/>
      <c r="I184" s="13"/>
      <c r="J184" s="13"/>
      <c r="K184" s="13"/>
      <c r="L184" s="13"/>
      <c r="M184" s="13"/>
      <c r="N184" s="13"/>
      <c r="O184" s="13"/>
      <c r="P184" s="13"/>
      <c r="Q184" s="13"/>
      <c r="R184" s="13"/>
      <c r="S184" s="13"/>
      <c r="T184" s="13"/>
      <c r="U184" s="13"/>
      <c r="V184" s="13"/>
      <c r="W184" s="13"/>
      <c r="X184" s="13"/>
      <c r="Y184" s="13"/>
      <c r="Z184" s="13"/>
      <c r="AA184" s="13"/>
      <c r="AB184" s="13"/>
    </row>
    <row r="185" spans="1:28" ht="15.75" customHeight="1">
      <c r="A185" s="13"/>
      <c r="B185" s="13"/>
      <c r="C185" s="13"/>
      <c r="D185" s="1"/>
      <c r="E185" s="1"/>
      <c r="F185" s="13"/>
      <c r="G185" s="13"/>
      <c r="H185" s="1"/>
      <c r="I185" s="13"/>
      <c r="J185" s="13"/>
      <c r="K185" s="13"/>
      <c r="L185" s="13"/>
      <c r="M185" s="13"/>
      <c r="N185" s="13"/>
      <c r="O185" s="13"/>
      <c r="P185" s="13"/>
      <c r="Q185" s="13"/>
      <c r="R185" s="13"/>
      <c r="S185" s="13"/>
      <c r="T185" s="13"/>
      <c r="U185" s="13"/>
      <c r="V185" s="13"/>
      <c r="W185" s="13"/>
      <c r="X185" s="13"/>
      <c r="Y185" s="13"/>
      <c r="Z185" s="13"/>
      <c r="AA185" s="13"/>
      <c r="AB185" s="13"/>
    </row>
    <row r="186" spans="1:28" ht="15.75" customHeight="1">
      <c r="A186" s="13"/>
      <c r="B186" s="13"/>
      <c r="C186" s="13"/>
      <c r="D186" s="1"/>
      <c r="E186" s="1"/>
      <c r="F186" s="13"/>
      <c r="G186" s="13"/>
      <c r="H186" s="1"/>
      <c r="I186" s="13"/>
      <c r="J186" s="13"/>
      <c r="K186" s="13"/>
      <c r="L186" s="13"/>
      <c r="M186" s="13"/>
      <c r="N186" s="13"/>
      <c r="O186" s="13"/>
      <c r="P186" s="13"/>
      <c r="Q186" s="13"/>
      <c r="R186" s="13"/>
      <c r="S186" s="13"/>
      <c r="T186" s="13"/>
      <c r="U186" s="13"/>
      <c r="V186" s="13"/>
      <c r="W186" s="13"/>
      <c r="X186" s="13"/>
      <c r="Y186" s="13"/>
      <c r="Z186" s="13"/>
      <c r="AA186" s="13"/>
      <c r="AB186" s="13"/>
    </row>
    <row r="187" spans="1:28" ht="15.75" customHeight="1">
      <c r="A187" s="13"/>
      <c r="B187" s="13"/>
      <c r="C187" s="13"/>
      <c r="D187" s="1"/>
      <c r="E187" s="1"/>
      <c r="F187" s="13"/>
      <c r="G187" s="13"/>
      <c r="H187" s="1"/>
      <c r="I187" s="13"/>
      <c r="J187" s="13"/>
      <c r="K187" s="13"/>
      <c r="L187" s="13"/>
      <c r="M187" s="13"/>
      <c r="N187" s="13"/>
      <c r="O187" s="13"/>
      <c r="P187" s="13"/>
      <c r="Q187" s="13"/>
      <c r="R187" s="13"/>
      <c r="S187" s="13"/>
      <c r="T187" s="13"/>
      <c r="U187" s="13"/>
      <c r="V187" s="13"/>
      <c r="W187" s="13"/>
      <c r="X187" s="13"/>
      <c r="Y187" s="13"/>
      <c r="Z187" s="13"/>
      <c r="AA187" s="13"/>
      <c r="AB187" s="13"/>
    </row>
    <row r="188" spans="1:28" ht="15.75" customHeight="1">
      <c r="A188" s="13"/>
      <c r="B188" s="13"/>
      <c r="C188" s="13"/>
      <c r="D188" s="1"/>
      <c r="E188" s="1"/>
      <c r="F188" s="13"/>
      <c r="G188" s="13"/>
      <c r="H188" s="1"/>
      <c r="I188" s="13"/>
      <c r="J188" s="13"/>
      <c r="K188" s="13"/>
      <c r="L188" s="13"/>
      <c r="M188" s="13"/>
      <c r="N188" s="13"/>
      <c r="O188" s="13"/>
      <c r="P188" s="13"/>
      <c r="Q188" s="13"/>
      <c r="R188" s="13"/>
      <c r="S188" s="13"/>
      <c r="T188" s="13"/>
      <c r="U188" s="13"/>
      <c r="V188" s="13"/>
      <c r="W188" s="13"/>
      <c r="X188" s="13"/>
      <c r="Y188" s="13"/>
      <c r="Z188" s="13"/>
      <c r="AA188" s="13"/>
      <c r="AB188" s="13"/>
    </row>
    <row r="189" spans="1:28" ht="15.75" customHeight="1">
      <c r="A189" s="13"/>
      <c r="B189" s="13"/>
      <c r="C189" s="13"/>
      <c r="D189" s="1"/>
      <c r="E189" s="1"/>
      <c r="F189" s="13"/>
      <c r="G189" s="13"/>
      <c r="H189" s="1"/>
      <c r="I189" s="13"/>
      <c r="J189" s="13"/>
      <c r="K189" s="13"/>
      <c r="L189" s="13"/>
      <c r="M189" s="13"/>
      <c r="N189" s="13"/>
      <c r="O189" s="13"/>
      <c r="P189" s="13"/>
      <c r="Q189" s="13"/>
      <c r="R189" s="13"/>
      <c r="S189" s="13"/>
      <c r="T189" s="13"/>
      <c r="U189" s="13"/>
      <c r="V189" s="13"/>
      <c r="W189" s="13"/>
      <c r="X189" s="13"/>
      <c r="Y189" s="13"/>
      <c r="Z189" s="13"/>
      <c r="AA189" s="13"/>
      <c r="AB189" s="13"/>
    </row>
    <row r="190" spans="1:28" ht="15.75" customHeight="1">
      <c r="A190" s="13"/>
      <c r="B190" s="13"/>
      <c r="C190" s="13"/>
      <c r="D190" s="1"/>
      <c r="E190" s="1"/>
      <c r="F190" s="13"/>
      <c r="G190" s="13"/>
      <c r="H190" s="1"/>
      <c r="I190" s="13"/>
      <c r="J190" s="13"/>
      <c r="K190" s="13"/>
      <c r="L190" s="13"/>
      <c r="M190" s="13"/>
      <c r="N190" s="13"/>
      <c r="O190" s="13"/>
      <c r="P190" s="13"/>
      <c r="Q190" s="13"/>
      <c r="R190" s="13"/>
      <c r="S190" s="13"/>
      <c r="T190" s="13"/>
      <c r="U190" s="13"/>
      <c r="V190" s="13"/>
      <c r="W190" s="13"/>
      <c r="X190" s="13"/>
      <c r="Y190" s="13"/>
      <c r="Z190" s="13"/>
      <c r="AA190" s="13"/>
      <c r="AB190" s="13"/>
    </row>
    <row r="191" spans="1:28" ht="15.75" customHeight="1">
      <c r="A191" s="13"/>
      <c r="B191" s="13"/>
      <c r="C191" s="13"/>
      <c r="D191" s="1"/>
      <c r="E191" s="1"/>
      <c r="F191" s="13"/>
      <c r="G191" s="13"/>
      <c r="H191" s="1"/>
      <c r="I191" s="13"/>
      <c r="J191" s="13"/>
      <c r="K191" s="13"/>
      <c r="L191" s="13"/>
      <c r="M191" s="13"/>
      <c r="N191" s="13"/>
      <c r="O191" s="13"/>
      <c r="P191" s="13"/>
      <c r="Q191" s="13"/>
      <c r="R191" s="13"/>
      <c r="S191" s="13"/>
      <c r="T191" s="13"/>
      <c r="U191" s="13"/>
      <c r="V191" s="13"/>
      <c r="W191" s="13"/>
      <c r="X191" s="13"/>
      <c r="Y191" s="13"/>
      <c r="Z191" s="13"/>
      <c r="AA191" s="13"/>
      <c r="AB191" s="13"/>
    </row>
    <row r="192" spans="1:28" ht="15.75" customHeight="1">
      <c r="A192" s="13"/>
      <c r="B192" s="13"/>
      <c r="C192" s="13"/>
      <c r="D192" s="1"/>
      <c r="E192" s="1"/>
      <c r="F192" s="13"/>
      <c r="G192" s="13"/>
      <c r="H192" s="1"/>
      <c r="I192" s="13"/>
      <c r="J192" s="13"/>
      <c r="K192" s="13"/>
      <c r="L192" s="13"/>
      <c r="M192" s="13"/>
      <c r="N192" s="13"/>
      <c r="O192" s="13"/>
      <c r="P192" s="13"/>
      <c r="Q192" s="13"/>
      <c r="R192" s="13"/>
      <c r="S192" s="13"/>
      <c r="T192" s="13"/>
      <c r="U192" s="13"/>
      <c r="V192" s="13"/>
      <c r="W192" s="13"/>
      <c r="X192" s="13"/>
      <c r="Y192" s="13"/>
      <c r="Z192" s="13"/>
      <c r="AA192" s="13"/>
      <c r="AB192" s="13"/>
    </row>
    <row r="193" spans="1:28" ht="15.75" customHeight="1">
      <c r="A193" s="13"/>
      <c r="B193" s="13"/>
      <c r="C193" s="13"/>
      <c r="D193" s="1"/>
      <c r="E193" s="1"/>
      <c r="F193" s="13"/>
      <c r="G193" s="13"/>
      <c r="H193" s="1"/>
      <c r="I193" s="13"/>
      <c r="J193" s="13"/>
      <c r="K193" s="13"/>
      <c r="L193" s="13"/>
      <c r="M193" s="13"/>
      <c r="N193" s="13"/>
      <c r="O193" s="13"/>
      <c r="P193" s="13"/>
      <c r="Q193" s="13"/>
      <c r="R193" s="13"/>
      <c r="S193" s="13"/>
      <c r="T193" s="13"/>
      <c r="U193" s="13"/>
      <c r="V193" s="13"/>
      <c r="W193" s="13"/>
      <c r="X193" s="13"/>
      <c r="Y193" s="13"/>
      <c r="Z193" s="13"/>
      <c r="AA193" s="13"/>
      <c r="AB193" s="13"/>
    </row>
    <row r="194" spans="1:28" ht="15.75" customHeight="1">
      <c r="A194" s="13"/>
      <c r="B194" s="13"/>
      <c r="C194" s="13"/>
      <c r="D194" s="1"/>
      <c r="E194" s="1"/>
      <c r="F194" s="13"/>
      <c r="G194" s="13"/>
      <c r="H194" s="1"/>
      <c r="I194" s="13"/>
      <c r="J194" s="13"/>
      <c r="K194" s="13"/>
      <c r="L194" s="13"/>
      <c r="M194" s="13"/>
      <c r="N194" s="13"/>
      <c r="O194" s="13"/>
      <c r="P194" s="13"/>
      <c r="Q194" s="13"/>
      <c r="R194" s="13"/>
      <c r="S194" s="13"/>
      <c r="T194" s="13"/>
      <c r="U194" s="13"/>
      <c r="V194" s="13"/>
      <c r="W194" s="13"/>
      <c r="X194" s="13"/>
      <c r="Y194" s="13"/>
      <c r="Z194" s="13"/>
      <c r="AA194" s="13"/>
      <c r="AB194" s="13"/>
    </row>
    <row r="195" spans="1:28" ht="15.75" customHeight="1">
      <c r="A195" s="13"/>
      <c r="B195" s="13"/>
      <c r="C195" s="13"/>
      <c r="D195" s="1"/>
      <c r="E195" s="1"/>
      <c r="F195" s="13"/>
      <c r="G195" s="13"/>
      <c r="H195" s="1"/>
      <c r="I195" s="13"/>
      <c r="J195" s="13"/>
      <c r="K195" s="13"/>
      <c r="L195" s="13"/>
      <c r="M195" s="13"/>
      <c r="N195" s="13"/>
      <c r="O195" s="13"/>
      <c r="P195" s="13"/>
      <c r="Q195" s="13"/>
      <c r="R195" s="13"/>
      <c r="S195" s="13"/>
      <c r="T195" s="13"/>
      <c r="U195" s="13"/>
      <c r="V195" s="13"/>
      <c r="W195" s="13"/>
      <c r="X195" s="13"/>
      <c r="Y195" s="13"/>
      <c r="Z195" s="13"/>
      <c r="AA195" s="13"/>
      <c r="AB195" s="13"/>
    </row>
    <row r="196" spans="1:28" ht="15.75" customHeight="1">
      <c r="A196" s="13"/>
      <c r="B196" s="13"/>
      <c r="C196" s="13"/>
      <c r="D196" s="1"/>
      <c r="E196" s="1"/>
      <c r="F196" s="13"/>
      <c r="G196" s="13"/>
      <c r="H196" s="1"/>
      <c r="I196" s="13"/>
      <c r="J196" s="13"/>
      <c r="K196" s="13"/>
      <c r="L196" s="13"/>
      <c r="M196" s="13"/>
      <c r="N196" s="13"/>
      <c r="O196" s="13"/>
      <c r="P196" s="13"/>
      <c r="Q196" s="13"/>
      <c r="R196" s="13"/>
      <c r="S196" s="13"/>
      <c r="T196" s="13"/>
      <c r="U196" s="13"/>
      <c r="V196" s="13"/>
      <c r="W196" s="13"/>
      <c r="X196" s="13"/>
      <c r="Y196" s="13"/>
      <c r="Z196" s="13"/>
      <c r="AA196" s="13"/>
      <c r="AB196" s="13"/>
    </row>
    <row r="197" spans="1:28" ht="15.75" customHeight="1">
      <c r="A197" s="13"/>
      <c r="B197" s="13"/>
      <c r="C197" s="13"/>
      <c r="D197" s="1"/>
      <c r="E197" s="1"/>
      <c r="F197" s="13"/>
      <c r="G197" s="13"/>
      <c r="H197" s="1"/>
      <c r="I197" s="13"/>
      <c r="J197" s="13"/>
      <c r="K197" s="13"/>
      <c r="L197" s="13"/>
      <c r="M197" s="13"/>
      <c r="N197" s="13"/>
      <c r="O197" s="13"/>
      <c r="P197" s="13"/>
      <c r="Q197" s="13"/>
      <c r="R197" s="13"/>
      <c r="S197" s="13"/>
      <c r="T197" s="13"/>
      <c r="U197" s="13"/>
      <c r="V197" s="13"/>
      <c r="W197" s="13"/>
      <c r="X197" s="13"/>
      <c r="Y197" s="13"/>
      <c r="Z197" s="13"/>
      <c r="AA197" s="13"/>
      <c r="AB197" s="13"/>
    </row>
    <row r="198" spans="1:28" ht="15.75" customHeight="1">
      <c r="A198" s="13"/>
      <c r="B198" s="13"/>
      <c r="C198" s="13"/>
      <c r="D198" s="1"/>
      <c r="E198" s="1"/>
      <c r="F198" s="13"/>
      <c r="G198" s="13"/>
      <c r="H198" s="1"/>
      <c r="I198" s="13"/>
      <c r="J198" s="13"/>
      <c r="K198" s="13"/>
      <c r="L198" s="13"/>
      <c r="M198" s="13"/>
      <c r="N198" s="13"/>
      <c r="O198" s="13"/>
      <c r="P198" s="13"/>
      <c r="Q198" s="13"/>
      <c r="R198" s="13"/>
      <c r="S198" s="13"/>
      <c r="T198" s="13"/>
      <c r="U198" s="13"/>
      <c r="V198" s="13"/>
      <c r="W198" s="13"/>
      <c r="X198" s="13"/>
      <c r="Y198" s="13"/>
      <c r="Z198" s="13"/>
      <c r="AA198" s="13"/>
      <c r="AB198" s="13"/>
    </row>
    <row r="199" spans="1:28" ht="15.75" customHeight="1">
      <c r="A199" s="13"/>
      <c r="B199" s="13"/>
      <c r="C199" s="13"/>
      <c r="D199" s="1"/>
      <c r="E199" s="1"/>
      <c r="F199" s="13"/>
      <c r="G199" s="13"/>
      <c r="H199" s="1"/>
      <c r="I199" s="13"/>
      <c r="J199" s="13"/>
      <c r="K199" s="13"/>
      <c r="L199" s="13"/>
      <c r="M199" s="13"/>
      <c r="N199" s="13"/>
      <c r="O199" s="13"/>
      <c r="P199" s="13"/>
      <c r="Q199" s="13"/>
      <c r="R199" s="13"/>
      <c r="S199" s="13"/>
      <c r="T199" s="13"/>
      <c r="U199" s="13"/>
      <c r="V199" s="13"/>
      <c r="W199" s="13"/>
      <c r="X199" s="13"/>
      <c r="Y199" s="13"/>
      <c r="Z199" s="13"/>
      <c r="AA199" s="13"/>
      <c r="AB199" s="13"/>
    </row>
    <row r="200" spans="1:28" ht="15.75" customHeight="1">
      <c r="A200" s="13"/>
      <c r="B200" s="13"/>
      <c r="C200" s="13"/>
      <c r="D200" s="1"/>
      <c r="E200" s="1"/>
      <c r="F200" s="13"/>
      <c r="G200" s="13"/>
      <c r="H200" s="1"/>
      <c r="I200" s="13"/>
      <c r="J200" s="13"/>
      <c r="K200" s="13"/>
      <c r="L200" s="13"/>
      <c r="M200" s="13"/>
      <c r="N200" s="13"/>
      <c r="O200" s="13"/>
      <c r="P200" s="13"/>
      <c r="Q200" s="13"/>
      <c r="R200" s="13"/>
      <c r="S200" s="13"/>
      <c r="T200" s="13"/>
      <c r="U200" s="13"/>
      <c r="V200" s="13"/>
      <c r="W200" s="13"/>
      <c r="X200" s="13"/>
      <c r="Y200" s="13"/>
      <c r="Z200" s="13"/>
      <c r="AA200" s="13"/>
      <c r="AB200" s="13"/>
    </row>
    <row r="201" spans="1:28" ht="15.75" customHeight="1">
      <c r="A201" s="13"/>
      <c r="B201" s="13"/>
      <c r="C201" s="13"/>
      <c r="D201" s="1"/>
      <c r="E201" s="1"/>
      <c r="F201" s="13"/>
      <c r="G201" s="13"/>
      <c r="H201" s="1"/>
      <c r="I201" s="13"/>
      <c r="J201" s="13"/>
      <c r="K201" s="13"/>
      <c r="L201" s="13"/>
      <c r="M201" s="13"/>
      <c r="N201" s="13"/>
      <c r="O201" s="13"/>
      <c r="P201" s="13"/>
      <c r="Q201" s="13"/>
      <c r="R201" s="13"/>
      <c r="S201" s="13"/>
      <c r="T201" s="13"/>
      <c r="U201" s="13"/>
      <c r="V201" s="13"/>
      <c r="W201" s="13"/>
      <c r="X201" s="13"/>
      <c r="Y201" s="13"/>
      <c r="Z201" s="13"/>
      <c r="AA201" s="13"/>
      <c r="AB201" s="13"/>
    </row>
    <row r="202" spans="1:28" ht="15.75" customHeight="1">
      <c r="A202" s="13"/>
      <c r="B202" s="13"/>
      <c r="C202" s="13"/>
      <c r="D202" s="1"/>
      <c r="E202" s="1"/>
      <c r="F202" s="13"/>
      <c r="G202" s="13"/>
      <c r="H202" s="1"/>
      <c r="I202" s="13"/>
      <c r="J202" s="13"/>
      <c r="K202" s="13"/>
      <c r="L202" s="13"/>
      <c r="M202" s="13"/>
      <c r="N202" s="13"/>
      <c r="O202" s="13"/>
      <c r="P202" s="13"/>
      <c r="Q202" s="13"/>
      <c r="R202" s="13"/>
      <c r="S202" s="13"/>
      <c r="T202" s="13"/>
      <c r="U202" s="13"/>
      <c r="V202" s="13"/>
      <c r="W202" s="13"/>
      <c r="X202" s="13"/>
      <c r="Y202" s="13"/>
      <c r="Z202" s="13"/>
      <c r="AA202" s="13"/>
      <c r="AB202" s="13"/>
    </row>
    <row r="203" spans="1:28" ht="15.75" customHeight="1">
      <c r="A203" s="13"/>
      <c r="B203" s="13"/>
      <c r="C203" s="13"/>
      <c r="D203" s="1"/>
      <c r="E203" s="1"/>
      <c r="F203" s="13"/>
      <c r="G203" s="13"/>
      <c r="H203" s="1"/>
      <c r="I203" s="13"/>
      <c r="J203" s="13"/>
      <c r="K203" s="13"/>
      <c r="L203" s="13"/>
      <c r="M203" s="13"/>
      <c r="N203" s="13"/>
      <c r="O203" s="13"/>
      <c r="P203" s="13"/>
      <c r="Q203" s="13"/>
      <c r="R203" s="13"/>
      <c r="S203" s="13"/>
      <c r="T203" s="13"/>
      <c r="U203" s="13"/>
      <c r="V203" s="13"/>
      <c r="W203" s="13"/>
      <c r="X203" s="13"/>
      <c r="Y203" s="13"/>
      <c r="Z203" s="13"/>
      <c r="AA203" s="13"/>
      <c r="AB203" s="13"/>
    </row>
    <row r="204" spans="1:28" ht="15.75" customHeight="1">
      <c r="A204" s="13"/>
      <c r="B204" s="13"/>
      <c r="C204" s="13"/>
      <c r="D204" s="1"/>
      <c r="E204" s="1"/>
      <c r="F204" s="13"/>
      <c r="G204" s="13"/>
      <c r="H204" s="1"/>
      <c r="I204" s="13"/>
      <c r="J204" s="13"/>
      <c r="K204" s="13"/>
      <c r="L204" s="13"/>
      <c r="M204" s="13"/>
      <c r="N204" s="13"/>
      <c r="O204" s="13"/>
      <c r="P204" s="13"/>
      <c r="Q204" s="13"/>
      <c r="R204" s="13"/>
      <c r="S204" s="13"/>
      <c r="T204" s="13"/>
      <c r="U204" s="13"/>
      <c r="V204" s="13"/>
      <c r="W204" s="13"/>
      <c r="X204" s="13"/>
      <c r="Y204" s="13"/>
      <c r="Z204" s="13"/>
      <c r="AA204" s="13"/>
      <c r="AB204" s="13"/>
    </row>
    <row r="205" spans="1:28" ht="15.75" customHeight="1">
      <c r="A205" s="13"/>
      <c r="B205" s="13"/>
      <c r="C205" s="13"/>
      <c r="D205" s="1"/>
      <c r="E205" s="1"/>
      <c r="F205" s="13"/>
      <c r="G205" s="13"/>
      <c r="H205" s="1"/>
      <c r="I205" s="13"/>
      <c r="J205" s="13"/>
      <c r="K205" s="13"/>
      <c r="L205" s="13"/>
      <c r="M205" s="13"/>
      <c r="N205" s="13"/>
      <c r="O205" s="13"/>
      <c r="P205" s="13"/>
      <c r="Q205" s="13"/>
      <c r="R205" s="13"/>
      <c r="S205" s="13"/>
      <c r="T205" s="13"/>
      <c r="U205" s="13"/>
      <c r="V205" s="13"/>
      <c r="W205" s="13"/>
      <c r="X205" s="13"/>
      <c r="Y205" s="13"/>
      <c r="Z205" s="13"/>
      <c r="AA205" s="13"/>
      <c r="AB205" s="13"/>
    </row>
    <row r="206" spans="1:28" ht="15.75" customHeight="1">
      <c r="A206" s="13"/>
      <c r="B206" s="13"/>
      <c r="C206" s="13"/>
      <c r="D206" s="1"/>
      <c r="E206" s="1"/>
      <c r="F206" s="13"/>
      <c r="G206" s="13"/>
      <c r="H206" s="1"/>
      <c r="I206" s="13"/>
      <c r="J206" s="13"/>
      <c r="K206" s="13"/>
      <c r="L206" s="13"/>
      <c r="M206" s="13"/>
      <c r="N206" s="13"/>
      <c r="O206" s="13"/>
      <c r="P206" s="13"/>
      <c r="Q206" s="13"/>
      <c r="R206" s="13"/>
      <c r="S206" s="13"/>
      <c r="T206" s="13"/>
      <c r="U206" s="13"/>
      <c r="V206" s="13"/>
      <c r="W206" s="13"/>
      <c r="X206" s="13"/>
      <c r="Y206" s="13"/>
      <c r="Z206" s="13"/>
      <c r="AA206" s="13"/>
      <c r="AB206" s="13"/>
    </row>
    <row r="207" spans="1:28" ht="15.75" customHeight="1">
      <c r="A207" s="13"/>
      <c r="B207" s="13"/>
      <c r="C207" s="13"/>
      <c r="D207" s="1"/>
      <c r="E207" s="1"/>
      <c r="F207" s="13"/>
      <c r="G207" s="13"/>
      <c r="H207" s="1"/>
      <c r="I207" s="13"/>
      <c r="J207" s="13"/>
      <c r="K207" s="13"/>
      <c r="L207" s="13"/>
      <c r="M207" s="13"/>
      <c r="N207" s="13"/>
      <c r="O207" s="13"/>
      <c r="P207" s="13"/>
      <c r="Q207" s="13"/>
      <c r="R207" s="13"/>
      <c r="S207" s="13"/>
      <c r="T207" s="13"/>
      <c r="U207" s="13"/>
      <c r="V207" s="13"/>
      <c r="W207" s="13"/>
      <c r="X207" s="13"/>
      <c r="Y207" s="13"/>
      <c r="Z207" s="13"/>
      <c r="AA207" s="13"/>
      <c r="AB207" s="13"/>
    </row>
    <row r="208" spans="1:28" ht="15.75" customHeight="1">
      <c r="A208" s="13"/>
      <c r="B208" s="13"/>
      <c r="C208" s="13"/>
      <c r="D208" s="1"/>
      <c r="E208" s="1"/>
      <c r="F208" s="13"/>
      <c r="G208" s="13"/>
      <c r="H208" s="1"/>
      <c r="I208" s="13"/>
      <c r="J208" s="13"/>
      <c r="K208" s="13"/>
      <c r="L208" s="13"/>
      <c r="M208" s="13"/>
      <c r="N208" s="13"/>
      <c r="O208" s="13"/>
      <c r="P208" s="13"/>
      <c r="Q208" s="13"/>
      <c r="R208" s="13"/>
      <c r="S208" s="13"/>
      <c r="T208" s="13"/>
      <c r="U208" s="13"/>
      <c r="V208" s="13"/>
      <c r="W208" s="13"/>
      <c r="X208" s="13"/>
      <c r="Y208" s="13"/>
      <c r="Z208" s="13"/>
      <c r="AA208" s="13"/>
      <c r="AB208" s="13"/>
    </row>
    <row r="209" spans="1:28" ht="15.75" customHeight="1">
      <c r="A209" s="13"/>
      <c r="B209" s="13"/>
      <c r="C209" s="13"/>
      <c r="D209" s="1"/>
      <c r="E209" s="1"/>
      <c r="F209" s="13"/>
      <c r="G209" s="13"/>
      <c r="H209" s="1"/>
      <c r="I209" s="13"/>
      <c r="J209" s="13"/>
      <c r="K209" s="13"/>
      <c r="L209" s="13"/>
      <c r="M209" s="13"/>
      <c r="N209" s="13"/>
      <c r="O209" s="13"/>
      <c r="P209" s="13"/>
      <c r="Q209" s="13"/>
      <c r="R209" s="13"/>
      <c r="S209" s="13"/>
      <c r="T209" s="13"/>
      <c r="U209" s="13"/>
      <c r="V209" s="13"/>
      <c r="W209" s="13"/>
      <c r="X209" s="13"/>
      <c r="Y209" s="13"/>
      <c r="Z209" s="13"/>
      <c r="AA209" s="13"/>
      <c r="AB209" s="13"/>
    </row>
    <row r="210" spans="1:28" ht="15.75" customHeight="1">
      <c r="A210" s="13"/>
      <c r="B210" s="13"/>
      <c r="C210" s="13"/>
      <c r="D210" s="1"/>
      <c r="E210" s="1"/>
      <c r="F210" s="13"/>
      <c r="G210" s="13"/>
      <c r="H210" s="1"/>
      <c r="I210" s="13"/>
      <c r="J210" s="13"/>
      <c r="K210" s="13"/>
      <c r="L210" s="13"/>
      <c r="M210" s="13"/>
      <c r="N210" s="13"/>
      <c r="O210" s="13"/>
      <c r="P210" s="13"/>
      <c r="Q210" s="13"/>
      <c r="R210" s="13"/>
      <c r="S210" s="13"/>
      <c r="T210" s="13"/>
      <c r="U210" s="13"/>
      <c r="V210" s="13"/>
      <c r="W210" s="13"/>
      <c r="X210" s="13"/>
      <c r="Y210" s="13"/>
      <c r="Z210" s="13"/>
      <c r="AA210" s="13"/>
      <c r="AB210" s="13"/>
    </row>
    <row r="211" spans="1:28" ht="15.75" customHeight="1">
      <c r="A211" s="13"/>
      <c r="B211" s="13"/>
      <c r="C211" s="13"/>
      <c r="D211" s="1"/>
      <c r="E211" s="1"/>
      <c r="F211" s="13"/>
      <c r="G211" s="13"/>
      <c r="H211" s="1"/>
      <c r="I211" s="13"/>
      <c r="J211" s="13"/>
      <c r="K211" s="13"/>
      <c r="L211" s="13"/>
      <c r="M211" s="13"/>
      <c r="N211" s="13"/>
      <c r="O211" s="13"/>
      <c r="P211" s="13"/>
      <c r="Q211" s="13"/>
      <c r="R211" s="13"/>
      <c r="S211" s="13"/>
      <c r="T211" s="13"/>
      <c r="U211" s="13"/>
      <c r="V211" s="13"/>
      <c r="W211" s="13"/>
      <c r="X211" s="13"/>
      <c r="Y211" s="13"/>
      <c r="Z211" s="13"/>
      <c r="AA211" s="13"/>
      <c r="AB211" s="13"/>
    </row>
    <row r="212" spans="1:28" ht="15.75" customHeight="1">
      <c r="A212" s="13"/>
      <c r="B212" s="13"/>
      <c r="C212" s="13"/>
      <c r="D212" s="1"/>
      <c r="E212" s="1"/>
      <c r="F212" s="13"/>
      <c r="G212" s="13"/>
      <c r="H212" s="1"/>
      <c r="I212" s="13"/>
      <c r="J212" s="13"/>
      <c r="K212" s="13"/>
      <c r="L212" s="13"/>
      <c r="M212" s="13"/>
      <c r="N212" s="13"/>
      <c r="O212" s="13"/>
      <c r="P212" s="13"/>
      <c r="Q212" s="13"/>
      <c r="R212" s="13"/>
      <c r="S212" s="13"/>
      <c r="T212" s="13"/>
      <c r="U212" s="13"/>
      <c r="V212" s="13"/>
      <c r="W212" s="13"/>
      <c r="X212" s="13"/>
      <c r="Y212" s="13"/>
      <c r="Z212" s="13"/>
      <c r="AA212" s="13"/>
      <c r="AB212" s="13"/>
    </row>
    <row r="213" spans="1:28" ht="15.75" customHeight="1">
      <c r="A213" s="13"/>
      <c r="B213" s="13"/>
      <c r="C213" s="13"/>
      <c r="D213" s="1"/>
      <c r="E213" s="1"/>
      <c r="F213" s="13"/>
      <c r="G213" s="13"/>
      <c r="H213" s="1"/>
      <c r="I213" s="13"/>
      <c r="J213" s="13"/>
      <c r="K213" s="13"/>
      <c r="L213" s="13"/>
      <c r="M213" s="13"/>
      <c r="N213" s="13"/>
      <c r="O213" s="13"/>
      <c r="P213" s="13"/>
      <c r="Q213" s="13"/>
      <c r="R213" s="13"/>
      <c r="S213" s="13"/>
      <c r="T213" s="13"/>
      <c r="U213" s="13"/>
      <c r="V213" s="13"/>
      <c r="W213" s="13"/>
      <c r="X213" s="13"/>
      <c r="Y213" s="13"/>
      <c r="Z213" s="13"/>
      <c r="AA213" s="13"/>
      <c r="AB213" s="13"/>
    </row>
    <row r="214" spans="1:28" ht="15.75" customHeight="1">
      <c r="A214" s="13"/>
      <c r="B214" s="13"/>
      <c r="C214" s="13"/>
      <c r="D214" s="1"/>
      <c r="E214" s="1"/>
      <c r="F214" s="13"/>
      <c r="G214" s="13"/>
      <c r="H214" s="1"/>
      <c r="I214" s="13"/>
      <c r="J214" s="13"/>
      <c r="K214" s="13"/>
      <c r="L214" s="13"/>
      <c r="M214" s="13"/>
      <c r="N214" s="13"/>
      <c r="O214" s="13"/>
      <c r="P214" s="13"/>
      <c r="Q214" s="13"/>
      <c r="R214" s="13"/>
      <c r="S214" s="13"/>
      <c r="T214" s="13"/>
      <c r="U214" s="13"/>
      <c r="V214" s="13"/>
      <c r="W214" s="13"/>
      <c r="X214" s="13"/>
      <c r="Y214" s="13"/>
      <c r="Z214" s="13"/>
      <c r="AA214" s="13"/>
      <c r="AB214" s="13"/>
    </row>
    <row r="215" spans="1:28" ht="15.75" customHeight="1">
      <c r="A215" s="13"/>
      <c r="B215" s="13"/>
      <c r="C215" s="13"/>
      <c r="D215" s="1"/>
      <c r="E215" s="1"/>
      <c r="F215" s="13"/>
      <c r="G215" s="13"/>
      <c r="H215" s="1"/>
      <c r="I215" s="13"/>
      <c r="J215" s="13"/>
      <c r="K215" s="13"/>
      <c r="L215" s="13"/>
      <c r="M215" s="13"/>
      <c r="N215" s="13"/>
      <c r="O215" s="13"/>
      <c r="P215" s="13"/>
      <c r="Q215" s="13"/>
      <c r="R215" s="13"/>
      <c r="S215" s="13"/>
      <c r="T215" s="13"/>
      <c r="U215" s="13"/>
      <c r="V215" s="13"/>
      <c r="W215" s="13"/>
      <c r="X215" s="13"/>
      <c r="Y215" s="13"/>
      <c r="Z215" s="13"/>
      <c r="AA215" s="13"/>
      <c r="AB215" s="13"/>
    </row>
    <row r="216" spans="1:28" ht="15.75" customHeight="1">
      <c r="A216" s="13"/>
      <c r="B216" s="13"/>
      <c r="C216" s="13"/>
      <c r="D216" s="1"/>
      <c r="E216" s="1"/>
      <c r="F216" s="13"/>
      <c r="G216" s="13"/>
      <c r="H216" s="1"/>
      <c r="I216" s="13"/>
      <c r="J216" s="13"/>
      <c r="K216" s="13"/>
      <c r="L216" s="13"/>
      <c r="M216" s="13"/>
      <c r="N216" s="13"/>
      <c r="O216" s="13"/>
      <c r="P216" s="13"/>
      <c r="Q216" s="13"/>
      <c r="R216" s="13"/>
      <c r="S216" s="13"/>
      <c r="T216" s="13"/>
      <c r="U216" s="13"/>
      <c r="V216" s="13"/>
      <c r="W216" s="13"/>
      <c r="X216" s="13"/>
      <c r="Y216" s="13"/>
      <c r="Z216" s="13"/>
      <c r="AA216" s="13"/>
      <c r="AB216" s="13"/>
    </row>
    <row r="217" spans="1:28" ht="15.75" customHeight="1">
      <c r="A217" s="13"/>
      <c r="B217" s="13"/>
      <c r="C217" s="13"/>
      <c r="D217" s="1"/>
      <c r="E217" s="1"/>
      <c r="F217" s="13"/>
      <c r="G217" s="13"/>
      <c r="H217" s="1"/>
      <c r="I217" s="13"/>
      <c r="J217" s="13"/>
      <c r="K217" s="13"/>
      <c r="L217" s="13"/>
      <c r="M217" s="13"/>
      <c r="N217" s="13"/>
      <c r="O217" s="13"/>
      <c r="P217" s="13"/>
      <c r="Q217" s="13"/>
      <c r="R217" s="13"/>
      <c r="S217" s="13"/>
      <c r="T217" s="13"/>
      <c r="U217" s="13"/>
      <c r="V217" s="13"/>
      <c r="W217" s="13"/>
      <c r="X217" s="13"/>
      <c r="Y217" s="13"/>
      <c r="Z217" s="13"/>
      <c r="AA217" s="13"/>
      <c r="AB217" s="13"/>
    </row>
    <row r="218" spans="1:28" ht="15.75" customHeight="1">
      <c r="A218" s="13"/>
      <c r="B218" s="13"/>
      <c r="C218" s="13"/>
      <c r="D218" s="1"/>
      <c r="E218" s="1"/>
      <c r="F218" s="13"/>
      <c r="G218" s="13"/>
      <c r="H218" s="1"/>
      <c r="I218" s="13"/>
      <c r="J218" s="13"/>
      <c r="K218" s="13"/>
      <c r="L218" s="13"/>
      <c r="M218" s="13"/>
      <c r="N218" s="13"/>
      <c r="O218" s="13"/>
      <c r="P218" s="13"/>
      <c r="Q218" s="13"/>
      <c r="R218" s="13"/>
      <c r="S218" s="13"/>
      <c r="T218" s="13"/>
      <c r="U218" s="13"/>
      <c r="V218" s="13"/>
      <c r="W218" s="13"/>
      <c r="X218" s="13"/>
      <c r="Y218" s="13"/>
      <c r="Z218" s="13"/>
      <c r="AA218" s="13"/>
      <c r="AB218" s="13"/>
    </row>
    <row r="219" spans="1:28" ht="15.75" customHeight="1">
      <c r="A219" s="13"/>
      <c r="B219" s="13"/>
      <c r="C219" s="13"/>
      <c r="D219" s="1"/>
      <c r="E219" s="1"/>
      <c r="F219" s="13"/>
      <c r="G219" s="13"/>
      <c r="H219" s="1"/>
      <c r="I219" s="13"/>
      <c r="J219" s="13"/>
      <c r="K219" s="13"/>
      <c r="L219" s="13"/>
      <c r="M219" s="13"/>
      <c r="N219" s="13"/>
      <c r="O219" s="13"/>
      <c r="P219" s="13"/>
      <c r="Q219" s="13"/>
      <c r="R219" s="13"/>
      <c r="S219" s="13"/>
      <c r="T219" s="13"/>
      <c r="U219" s="13"/>
      <c r="V219" s="13"/>
      <c r="W219" s="13"/>
      <c r="X219" s="13"/>
      <c r="Y219" s="13"/>
      <c r="Z219" s="13"/>
      <c r="AA219" s="13"/>
      <c r="AB219" s="13"/>
    </row>
    <row r="220" spans="1:28" ht="15.75" customHeight="1">
      <c r="A220" s="13"/>
      <c r="B220" s="13"/>
      <c r="C220" s="13"/>
      <c r="D220" s="1"/>
      <c r="E220" s="1"/>
      <c r="F220" s="13"/>
      <c r="G220" s="13"/>
      <c r="H220" s="1"/>
      <c r="I220" s="13"/>
      <c r="J220" s="13"/>
      <c r="K220" s="13"/>
      <c r="L220" s="13"/>
      <c r="M220" s="13"/>
      <c r="N220" s="13"/>
      <c r="O220" s="13"/>
      <c r="P220" s="13"/>
      <c r="Q220" s="13"/>
      <c r="R220" s="13"/>
      <c r="S220" s="13"/>
      <c r="T220" s="13"/>
      <c r="U220" s="13"/>
      <c r="V220" s="13"/>
      <c r="W220" s="13"/>
      <c r="X220" s="13"/>
      <c r="Y220" s="13"/>
      <c r="Z220" s="13"/>
      <c r="AA220" s="13"/>
      <c r="AB220" s="13"/>
    </row>
    <row r="221" spans="1:28" ht="15.75" customHeight="1">
      <c r="A221" s="13"/>
      <c r="B221" s="13"/>
      <c r="C221" s="13"/>
      <c r="D221" s="1"/>
      <c r="E221" s="1"/>
      <c r="F221" s="13"/>
      <c r="G221" s="13"/>
      <c r="H221" s="1"/>
      <c r="I221" s="13"/>
      <c r="J221" s="13"/>
      <c r="K221" s="13"/>
      <c r="L221" s="13"/>
      <c r="M221" s="13"/>
      <c r="N221" s="13"/>
      <c r="O221" s="13"/>
      <c r="P221" s="13"/>
      <c r="Q221" s="13"/>
      <c r="R221" s="13"/>
      <c r="S221" s="13"/>
      <c r="T221" s="13"/>
      <c r="U221" s="13"/>
      <c r="V221" s="13"/>
      <c r="W221" s="13"/>
      <c r="X221" s="13"/>
      <c r="Y221" s="13"/>
      <c r="Z221" s="13"/>
      <c r="AA221" s="13"/>
      <c r="AB221" s="13"/>
    </row>
    <row r="222" spans="1:28" ht="15.75" customHeight="1">
      <c r="A222" s="13"/>
      <c r="B222" s="13"/>
      <c r="C222" s="13"/>
      <c r="D222" s="1"/>
      <c r="E222" s="1"/>
      <c r="F222" s="13"/>
      <c r="G222" s="13"/>
      <c r="H222" s="1"/>
      <c r="I222" s="13"/>
      <c r="J222" s="13"/>
      <c r="K222" s="13"/>
      <c r="L222" s="13"/>
      <c r="M222" s="13"/>
      <c r="N222" s="13"/>
      <c r="O222" s="13"/>
      <c r="P222" s="13"/>
      <c r="Q222" s="13"/>
      <c r="R222" s="13"/>
      <c r="S222" s="13"/>
      <c r="T222" s="13"/>
      <c r="U222" s="13"/>
      <c r="V222" s="13"/>
      <c r="W222" s="13"/>
      <c r="X222" s="13"/>
      <c r="Y222" s="13"/>
      <c r="Z222" s="13"/>
      <c r="AA222" s="13"/>
      <c r="AB222" s="13"/>
    </row>
    <row r="223" spans="1:28" ht="15.75" customHeight="1">
      <c r="A223" s="13"/>
      <c r="B223" s="13"/>
      <c r="C223" s="13"/>
      <c r="D223" s="1"/>
      <c r="E223" s="1"/>
      <c r="F223" s="13"/>
      <c r="G223" s="13"/>
      <c r="H223" s="1"/>
      <c r="I223" s="13"/>
      <c r="J223" s="13"/>
      <c r="K223" s="13"/>
      <c r="L223" s="13"/>
      <c r="M223" s="13"/>
      <c r="N223" s="13"/>
      <c r="O223" s="13"/>
      <c r="P223" s="13"/>
      <c r="Q223" s="13"/>
      <c r="R223" s="13"/>
      <c r="S223" s="13"/>
      <c r="T223" s="13"/>
      <c r="U223" s="13"/>
      <c r="V223" s="13"/>
      <c r="W223" s="13"/>
      <c r="X223" s="13"/>
      <c r="Y223" s="13"/>
      <c r="Z223" s="13"/>
      <c r="AA223" s="13"/>
      <c r="AB223" s="13"/>
    </row>
    <row r="224" spans="1:28" ht="15.75" customHeight="1">
      <c r="A224" s="13"/>
      <c r="B224" s="13"/>
      <c r="C224" s="13"/>
      <c r="D224" s="1"/>
      <c r="E224" s="1"/>
      <c r="F224" s="13"/>
      <c r="G224" s="13"/>
      <c r="H224" s="1"/>
      <c r="I224" s="13"/>
      <c r="J224" s="13"/>
      <c r="K224" s="13"/>
      <c r="L224" s="13"/>
      <c r="M224" s="13"/>
      <c r="N224" s="13"/>
      <c r="O224" s="13"/>
      <c r="P224" s="13"/>
      <c r="Q224" s="13"/>
      <c r="R224" s="13"/>
      <c r="S224" s="13"/>
      <c r="T224" s="13"/>
      <c r="U224" s="13"/>
      <c r="V224" s="13"/>
      <c r="W224" s="13"/>
      <c r="X224" s="13"/>
      <c r="Y224" s="13"/>
      <c r="Z224" s="13"/>
      <c r="AA224" s="13"/>
      <c r="AB224" s="13"/>
    </row>
    <row r="225" spans="1:28" ht="15.75" customHeight="1">
      <c r="A225" s="13"/>
      <c r="B225" s="13"/>
      <c r="C225" s="13"/>
      <c r="D225" s="1"/>
      <c r="E225" s="1"/>
      <c r="F225" s="13"/>
      <c r="G225" s="13"/>
      <c r="H225" s="1"/>
      <c r="I225" s="13"/>
      <c r="J225" s="13"/>
      <c r="K225" s="13"/>
      <c r="L225" s="13"/>
      <c r="M225" s="13"/>
      <c r="N225" s="13"/>
      <c r="O225" s="13"/>
      <c r="P225" s="13"/>
      <c r="Q225" s="13"/>
      <c r="R225" s="13"/>
      <c r="S225" s="13"/>
      <c r="T225" s="13"/>
      <c r="U225" s="13"/>
      <c r="V225" s="13"/>
      <c r="W225" s="13"/>
      <c r="X225" s="13"/>
      <c r="Y225" s="13"/>
      <c r="Z225" s="13"/>
      <c r="AA225" s="13"/>
      <c r="AB225" s="13"/>
    </row>
    <row r="226" spans="1:28" ht="15.75" customHeight="1">
      <c r="A226" s="13"/>
      <c r="B226" s="13"/>
      <c r="C226" s="13"/>
      <c r="D226" s="1"/>
      <c r="E226" s="1"/>
      <c r="F226" s="13"/>
      <c r="G226" s="13"/>
      <c r="H226" s="1"/>
      <c r="I226" s="13"/>
      <c r="J226" s="13"/>
      <c r="K226" s="13"/>
      <c r="L226" s="13"/>
      <c r="M226" s="13"/>
      <c r="N226" s="13"/>
      <c r="O226" s="13"/>
      <c r="P226" s="13"/>
      <c r="Q226" s="13"/>
      <c r="R226" s="13"/>
      <c r="S226" s="13"/>
      <c r="T226" s="13"/>
      <c r="U226" s="13"/>
      <c r="V226" s="13"/>
      <c r="W226" s="13"/>
      <c r="X226" s="13"/>
      <c r="Y226" s="13"/>
      <c r="Z226" s="13"/>
      <c r="AA226" s="13"/>
      <c r="AB226" s="13"/>
    </row>
    <row r="227" spans="1:28" ht="15.75" customHeight="1">
      <c r="A227" s="13"/>
      <c r="B227" s="13"/>
      <c r="C227" s="13"/>
      <c r="D227" s="1"/>
      <c r="E227" s="1"/>
      <c r="F227" s="13"/>
      <c r="G227" s="13"/>
      <c r="H227" s="1"/>
      <c r="I227" s="13"/>
      <c r="J227" s="13"/>
      <c r="K227" s="13"/>
      <c r="L227" s="13"/>
      <c r="M227" s="13"/>
      <c r="N227" s="13"/>
      <c r="O227" s="13"/>
      <c r="P227" s="13"/>
      <c r="Q227" s="13"/>
      <c r="R227" s="13"/>
      <c r="S227" s="13"/>
      <c r="T227" s="13"/>
      <c r="U227" s="13"/>
      <c r="V227" s="13"/>
      <c r="W227" s="13"/>
      <c r="X227" s="13"/>
      <c r="Y227" s="13"/>
      <c r="Z227" s="13"/>
      <c r="AA227" s="13"/>
      <c r="AB227" s="13"/>
    </row>
    <row r="228" spans="1:28" ht="15.75" customHeight="1">
      <c r="D228" s="37"/>
      <c r="E228" s="37"/>
    </row>
    <row r="229" spans="1:28" ht="15.75" customHeight="1">
      <c r="D229" s="37"/>
      <c r="E229" s="37"/>
    </row>
    <row r="230" spans="1:28" ht="15.75" customHeight="1">
      <c r="D230" s="37"/>
      <c r="E230" s="37"/>
    </row>
    <row r="231" spans="1:28" ht="15.75" customHeight="1">
      <c r="D231" s="37"/>
      <c r="E231" s="37"/>
    </row>
    <row r="232" spans="1:28" ht="15.75" customHeight="1">
      <c r="D232" s="37"/>
      <c r="E232" s="37"/>
    </row>
    <row r="233" spans="1:28" ht="15.75" customHeight="1">
      <c r="D233" s="37"/>
      <c r="E233" s="37"/>
    </row>
    <row r="234" spans="1:28" ht="15.75" customHeight="1">
      <c r="D234" s="37"/>
      <c r="E234" s="37"/>
    </row>
    <row r="235" spans="1:28" ht="15.75" customHeight="1">
      <c r="D235" s="37"/>
      <c r="E235" s="37"/>
    </row>
    <row r="236" spans="1:28" ht="15.75" customHeight="1">
      <c r="D236" s="37"/>
      <c r="E236" s="37"/>
    </row>
    <row r="237" spans="1:28" ht="15.75" customHeight="1">
      <c r="D237" s="37"/>
      <c r="E237" s="37"/>
    </row>
    <row r="238" spans="1:28" ht="15.75" customHeight="1">
      <c r="D238" s="37"/>
      <c r="E238" s="37"/>
    </row>
    <row r="239" spans="1:28" ht="15.75" customHeight="1">
      <c r="D239" s="37"/>
      <c r="E239" s="37"/>
    </row>
    <row r="240" spans="1:28" ht="15.75" customHeight="1">
      <c r="D240" s="37"/>
      <c r="E240" s="37"/>
    </row>
    <row r="241" spans="4:5" ht="15.75" customHeight="1">
      <c r="D241" s="37"/>
      <c r="E241" s="37"/>
    </row>
    <row r="242" spans="4:5" ht="15.75" customHeight="1">
      <c r="D242" s="37"/>
      <c r="E242" s="37"/>
    </row>
    <row r="243" spans="4:5" ht="15.75" customHeight="1">
      <c r="D243" s="37"/>
      <c r="E243" s="37"/>
    </row>
    <row r="244" spans="4:5" ht="15.75" customHeight="1">
      <c r="D244" s="37"/>
      <c r="E244" s="37"/>
    </row>
    <row r="245" spans="4:5" ht="15.75" customHeight="1">
      <c r="D245" s="37"/>
      <c r="E245" s="37"/>
    </row>
    <row r="246" spans="4:5" ht="15.75" customHeight="1">
      <c r="D246" s="37"/>
      <c r="E246" s="37"/>
    </row>
    <row r="247" spans="4:5" ht="15.75" customHeight="1">
      <c r="D247" s="37"/>
      <c r="E247" s="37"/>
    </row>
    <row r="248" spans="4:5" ht="15.75" customHeight="1">
      <c r="D248" s="37"/>
      <c r="E248" s="37"/>
    </row>
    <row r="249" spans="4:5" ht="15.75" customHeight="1">
      <c r="D249" s="37"/>
      <c r="E249" s="37"/>
    </row>
    <row r="250" spans="4:5" ht="15.75" customHeight="1">
      <c r="D250" s="37"/>
      <c r="E250" s="37"/>
    </row>
    <row r="251" spans="4:5" ht="15.75" customHeight="1">
      <c r="D251" s="37"/>
      <c r="E251" s="37"/>
    </row>
    <row r="252" spans="4:5" ht="15.75" customHeight="1">
      <c r="D252" s="37"/>
      <c r="E252" s="37"/>
    </row>
    <row r="253" spans="4:5" ht="15.75" customHeight="1">
      <c r="D253" s="37"/>
      <c r="E253" s="37"/>
    </row>
    <row r="254" spans="4:5" ht="15.75" customHeight="1">
      <c r="D254" s="37"/>
      <c r="E254" s="37"/>
    </row>
    <row r="255" spans="4:5" ht="15.75" customHeight="1">
      <c r="D255" s="37"/>
      <c r="E255" s="37"/>
    </row>
    <row r="256" spans="4:5" ht="15.75" customHeight="1">
      <c r="D256" s="37"/>
      <c r="E256" s="37"/>
    </row>
    <row r="257" spans="4:5" ht="15.75" customHeight="1">
      <c r="D257" s="37"/>
      <c r="E257" s="37"/>
    </row>
    <row r="258" spans="4:5" ht="15.75" customHeight="1">
      <c r="D258" s="37"/>
      <c r="E258" s="37"/>
    </row>
    <row r="259" spans="4:5" ht="15.75" customHeight="1">
      <c r="D259" s="37"/>
      <c r="E259" s="37"/>
    </row>
    <row r="260" spans="4:5" ht="15.75" customHeight="1">
      <c r="D260" s="37"/>
      <c r="E260" s="37"/>
    </row>
    <row r="261" spans="4:5" ht="15.75" customHeight="1">
      <c r="D261" s="37"/>
      <c r="E261" s="37"/>
    </row>
    <row r="262" spans="4:5" ht="15.75" customHeight="1">
      <c r="D262" s="37"/>
      <c r="E262" s="37"/>
    </row>
    <row r="263" spans="4:5" ht="15.75" customHeight="1">
      <c r="D263" s="37"/>
      <c r="E263" s="37"/>
    </row>
    <row r="264" spans="4:5" ht="15.75" customHeight="1">
      <c r="D264" s="37"/>
      <c r="E264" s="37"/>
    </row>
    <row r="265" spans="4:5" ht="15.75" customHeight="1">
      <c r="D265" s="37"/>
      <c r="E265" s="37"/>
    </row>
    <row r="266" spans="4:5" ht="15.75" customHeight="1">
      <c r="D266" s="37"/>
      <c r="E266" s="37"/>
    </row>
    <row r="267" spans="4:5" ht="15.75" customHeight="1">
      <c r="D267" s="37"/>
      <c r="E267" s="37"/>
    </row>
    <row r="268" spans="4:5" ht="15.75" customHeight="1">
      <c r="D268" s="37"/>
      <c r="E268" s="37"/>
    </row>
    <row r="269" spans="4:5" ht="15.75" customHeight="1">
      <c r="D269" s="37"/>
      <c r="E269" s="37"/>
    </row>
    <row r="270" spans="4:5" ht="15.75" customHeight="1">
      <c r="D270" s="37"/>
      <c r="E270" s="37"/>
    </row>
    <row r="271" spans="4:5" ht="15.75" customHeight="1">
      <c r="D271" s="37"/>
      <c r="E271" s="37"/>
    </row>
    <row r="272" spans="4:5" ht="15.75" customHeight="1">
      <c r="D272" s="37"/>
      <c r="E272" s="37"/>
    </row>
    <row r="273" spans="4:5" ht="15.75" customHeight="1">
      <c r="D273" s="37"/>
      <c r="E273" s="37"/>
    </row>
    <row r="274" spans="4:5" ht="15.75" customHeight="1">
      <c r="D274" s="37"/>
      <c r="E274" s="37"/>
    </row>
    <row r="275" spans="4:5" ht="15.75" customHeight="1">
      <c r="D275" s="37"/>
      <c r="E275" s="37"/>
    </row>
    <row r="276" spans="4:5" ht="15.75" customHeight="1">
      <c r="D276" s="37"/>
      <c r="E276" s="37"/>
    </row>
    <row r="277" spans="4:5" ht="15.75" customHeight="1">
      <c r="D277" s="37"/>
      <c r="E277" s="37"/>
    </row>
    <row r="278" spans="4:5" ht="15.75" customHeight="1">
      <c r="D278" s="37"/>
      <c r="E278" s="37"/>
    </row>
    <row r="279" spans="4:5" ht="15.75" customHeight="1">
      <c r="D279" s="37"/>
      <c r="E279" s="37"/>
    </row>
    <row r="280" spans="4:5" ht="15.75" customHeight="1">
      <c r="D280" s="37"/>
      <c r="E280" s="37"/>
    </row>
    <row r="281" spans="4:5" ht="15.75" customHeight="1">
      <c r="D281" s="37"/>
      <c r="E281" s="37"/>
    </row>
    <row r="282" spans="4:5" ht="15.75" customHeight="1">
      <c r="D282" s="37"/>
      <c r="E282" s="37"/>
    </row>
    <row r="283" spans="4:5" ht="15.75" customHeight="1">
      <c r="D283" s="37"/>
      <c r="E283" s="37"/>
    </row>
    <row r="284" spans="4:5" ht="15.75" customHeight="1">
      <c r="D284" s="37"/>
      <c r="E284" s="37"/>
    </row>
    <row r="285" spans="4:5" ht="15.75" customHeight="1">
      <c r="D285" s="37"/>
      <c r="E285" s="37"/>
    </row>
    <row r="286" spans="4:5" ht="15.75" customHeight="1">
      <c r="D286" s="37"/>
      <c r="E286" s="37"/>
    </row>
    <row r="287" spans="4:5" ht="15.75" customHeight="1">
      <c r="D287" s="37"/>
      <c r="E287" s="37"/>
    </row>
    <row r="288" spans="4:5" ht="15.75" customHeight="1">
      <c r="D288" s="37"/>
      <c r="E288" s="37"/>
    </row>
    <row r="289" spans="4:5" ht="15.75" customHeight="1">
      <c r="D289" s="37"/>
      <c r="E289" s="37"/>
    </row>
    <row r="290" spans="4:5" ht="15.75" customHeight="1">
      <c r="D290" s="37"/>
      <c r="E290" s="37"/>
    </row>
    <row r="291" spans="4:5" ht="15.75" customHeight="1">
      <c r="D291" s="37"/>
      <c r="E291" s="37"/>
    </row>
    <row r="292" spans="4:5" ht="15.75" customHeight="1">
      <c r="D292" s="37"/>
      <c r="E292" s="37"/>
    </row>
    <row r="293" spans="4:5" ht="15.75" customHeight="1">
      <c r="D293" s="37"/>
      <c r="E293" s="37"/>
    </row>
    <row r="294" spans="4:5" ht="15.75" customHeight="1">
      <c r="D294" s="37"/>
      <c r="E294" s="37"/>
    </row>
    <row r="295" spans="4:5" ht="15.75" customHeight="1">
      <c r="D295" s="37"/>
      <c r="E295" s="37"/>
    </row>
    <row r="296" spans="4:5" ht="15.75" customHeight="1">
      <c r="D296" s="37"/>
      <c r="E296" s="37"/>
    </row>
    <row r="297" spans="4:5" ht="15.75" customHeight="1">
      <c r="D297" s="37"/>
      <c r="E297" s="37"/>
    </row>
    <row r="298" spans="4:5" ht="15.75" customHeight="1">
      <c r="D298" s="37"/>
      <c r="E298" s="37"/>
    </row>
    <row r="299" spans="4:5" ht="15.75" customHeight="1">
      <c r="D299" s="37"/>
      <c r="E299" s="37"/>
    </row>
    <row r="300" spans="4:5" ht="15.75" customHeight="1">
      <c r="D300" s="37"/>
      <c r="E300" s="37"/>
    </row>
    <row r="301" spans="4:5" ht="15.75" customHeight="1">
      <c r="D301" s="37"/>
      <c r="E301" s="37"/>
    </row>
    <row r="302" spans="4:5" ht="15.75" customHeight="1">
      <c r="D302" s="37"/>
      <c r="E302" s="37"/>
    </row>
    <row r="303" spans="4:5" ht="15.75" customHeight="1">
      <c r="D303" s="37"/>
      <c r="E303" s="37"/>
    </row>
    <row r="304" spans="4:5" ht="15.75" customHeight="1">
      <c r="D304" s="37"/>
      <c r="E304" s="37"/>
    </row>
    <row r="305" spans="4:5" ht="15.75" customHeight="1">
      <c r="D305" s="37"/>
      <c r="E305" s="37"/>
    </row>
    <row r="306" spans="4:5" ht="15.75" customHeight="1">
      <c r="D306" s="37"/>
      <c r="E306" s="37"/>
    </row>
    <row r="307" spans="4:5" ht="15.75" customHeight="1">
      <c r="D307" s="37"/>
      <c r="E307" s="37"/>
    </row>
    <row r="308" spans="4:5" ht="15.75" customHeight="1">
      <c r="D308" s="37"/>
      <c r="E308" s="37"/>
    </row>
    <row r="309" spans="4:5" ht="15.75" customHeight="1">
      <c r="D309" s="37"/>
      <c r="E309" s="37"/>
    </row>
    <row r="310" spans="4:5" ht="15.75" customHeight="1">
      <c r="D310" s="37"/>
      <c r="E310" s="37"/>
    </row>
    <row r="311" spans="4:5" ht="15.75" customHeight="1">
      <c r="D311" s="37"/>
      <c r="E311" s="37"/>
    </row>
    <row r="312" spans="4:5" ht="15.75" customHeight="1">
      <c r="D312" s="37"/>
      <c r="E312" s="37"/>
    </row>
    <row r="313" spans="4:5" ht="15.75" customHeight="1">
      <c r="D313" s="37"/>
      <c r="E313" s="37"/>
    </row>
    <row r="314" spans="4:5" ht="15.75" customHeight="1">
      <c r="D314" s="37"/>
      <c r="E314" s="37"/>
    </row>
    <row r="315" spans="4:5" ht="15.75" customHeight="1">
      <c r="D315" s="37"/>
      <c r="E315" s="37"/>
    </row>
    <row r="316" spans="4:5" ht="15.75" customHeight="1">
      <c r="D316" s="37"/>
      <c r="E316" s="37"/>
    </row>
    <row r="317" spans="4:5" ht="15.75" customHeight="1">
      <c r="D317" s="37"/>
      <c r="E317" s="37"/>
    </row>
    <row r="318" spans="4:5" ht="15.75" customHeight="1">
      <c r="D318" s="37"/>
      <c r="E318" s="37"/>
    </row>
    <row r="319" spans="4:5" ht="15.75" customHeight="1">
      <c r="D319" s="37"/>
      <c r="E319" s="37"/>
    </row>
    <row r="320" spans="4:5" ht="15.75" customHeight="1">
      <c r="D320" s="37"/>
      <c r="E320" s="37"/>
    </row>
    <row r="321" spans="4:5" ht="15.75" customHeight="1">
      <c r="D321" s="37"/>
      <c r="E321" s="37"/>
    </row>
    <row r="322" spans="4:5" ht="15.75" customHeight="1">
      <c r="D322" s="37"/>
      <c r="E322" s="37"/>
    </row>
    <row r="323" spans="4:5" ht="15.75" customHeight="1">
      <c r="D323" s="37"/>
      <c r="E323" s="37"/>
    </row>
    <row r="324" spans="4:5" ht="15.75" customHeight="1">
      <c r="D324" s="37"/>
      <c r="E324" s="37"/>
    </row>
    <row r="325" spans="4:5" ht="15.75" customHeight="1">
      <c r="D325" s="37"/>
      <c r="E325" s="37"/>
    </row>
    <row r="326" spans="4:5" ht="15.75" customHeight="1">
      <c r="D326" s="37"/>
      <c r="E326" s="37"/>
    </row>
    <row r="327" spans="4:5" ht="15.75" customHeight="1">
      <c r="D327" s="37"/>
      <c r="E327" s="37"/>
    </row>
    <row r="328" spans="4:5" ht="15.75" customHeight="1">
      <c r="D328" s="37"/>
      <c r="E328" s="37"/>
    </row>
    <row r="329" spans="4:5" ht="15.75" customHeight="1">
      <c r="D329" s="37"/>
      <c r="E329" s="37"/>
    </row>
    <row r="330" spans="4:5" ht="15.75" customHeight="1">
      <c r="D330" s="37"/>
      <c r="E330" s="37"/>
    </row>
    <row r="331" spans="4:5" ht="15.75" customHeight="1">
      <c r="D331" s="37"/>
      <c r="E331" s="37"/>
    </row>
    <row r="332" spans="4:5" ht="15.75" customHeight="1">
      <c r="D332" s="37"/>
      <c r="E332" s="37"/>
    </row>
    <row r="333" spans="4:5" ht="15.75" customHeight="1">
      <c r="D333" s="37"/>
      <c r="E333" s="37"/>
    </row>
    <row r="334" spans="4:5" ht="15.75" customHeight="1">
      <c r="D334" s="37"/>
      <c r="E334" s="37"/>
    </row>
    <row r="335" spans="4:5" ht="15.75" customHeight="1">
      <c r="D335" s="37"/>
      <c r="E335" s="37"/>
    </row>
    <row r="336" spans="4:5" ht="15.75" customHeight="1">
      <c r="D336" s="37"/>
      <c r="E336" s="37"/>
    </row>
    <row r="337" spans="4:5" ht="15.75" customHeight="1">
      <c r="D337" s="37"/>
      <c r="E337" s="37"/>
    </row>
    <row r="338" spans="4:5" ht="15.75" customHeight="1">
      <c r="D338" s="37"/>
      <c r="E338" s="37"/>
    </row>
    <row r="339" spans="4:5" ht="15.75" customHeight="1">
      <c r="D339" s="37"/>
      <c r="E339" s="37"/>
    </row>
    <row r="340" spans="4:5" ht="15.75" customHeight="1">
      <c r="D340" s="37"/>
      <c r="E340" s="37"/>
    </row>
    <row r="341" spans="4:5" ht="15.75" customHeight="1">
      <c r="D341" s="37"/>
      <c r="E341" s="37"/>
    </row>
    <row r="342" spans="4:5" ht="15.75" customHeight="1">
      <c r="D342" s="37"/>
      <c r="E342" s="37"/>
    </row>
    <row r="343" spans="4:5" ht="15.75" customHeight="1">
      <c r="D343" s="37"/>
      <c r="E343" s="37"/>
    </row>
    <row r="344" spans="4:5" ht="15.75" customHeight="1">
      <c r="D344" s="37"/>
      <c r="E344" s="37"/>
    </row>
    <row r="345" spans="4:5" ht="15.75" customHeight="1">
      <c r="D345" s="37"/>
      <c r="E345" s="37"/>
    </row>
    <row r="346" spans="4:5" ht="15.75" customHeight="1">
      <c r="D346" s="37"/>
      <c r="E346" s="37"/>
    </row>
    <row r="347" spans="4:5" ht="15.75" customHeight="1">
      <c r="D347" s="37"/>
      <c r="E347" s="37"/>
    </row>
    <row r="348" spans="4:5" ht="15.75" customHeight="1">
      <c r="D348" s="37"/>
      <c r="E348" s="37"/>
    </row>
    <row r="349" spans="4:5" ht="15.75" customHeight="1">
      <c r="D349" s="37"/>
      <c r="E349" s="37"/>
    </row>
    <row r="350" spans="4:5" ht="15.75" customHeight="1">
      <c r="D350" s="37"/>
      <c r="E350" s="37"/>
    </row>
    <row r="351" spans="4:5" ht="15.75" customHeight="1">
      <c r="D351" s="37"/>
      <c r="E351" s="37"/>
    </row>
    <row r="352" spans="4:5" ht="15.75" customHeight="1">
      <c r="D352" s="37"/>
      <c r="E352" s="37"/>
    </row>
    <row r="353" spans="4:5" ht="15.75" customHeight="1">
      <c r="D353" s="37"/>
      <c r="E353" s="37"/>
    </row>
    <row r="354" spans="4:5" ht="15.75" customHeight="1">
      <c r="D354" s="37"/>
      <c r="E354" s="37"/>
    </row>
    <row r="355" spans="4:5" ht="15.75" customHeight="1">
      <c r="D355" s="37"/>
      <c r="E355" s="37"/>
    </row>
    <row r="356" spans="4:5" ht="15.75" customHeight="1">
      <c r="D356" s="37"/>
      <c r="E356" s="37"/>
    </row>
    <row r="357" spans="4:5" ht="15.75" customHeight="1">
      <c r="D357" s="37"/>
      <c r="E357" s="37"/>
    </row>
    <row r="358" spans="4:5" ht="15.75" customHeight="1">
      <c r="D358" s="37"/>
      <c r="E358" s="37"/>
    </row>
    <row r="359" spans="4:5" ht="15.75" customHeight="1">
      <c r="D359" s="37"/>
      <c r="E359" s="37"/>
    </row>
    <row r="360" spans="4:5" ht="15.75" customHeight="1">
      <c r="D360" s="37"/>
      <c r="E360" s="37"/>
    </row>
    <row r="361" spans="4:5" ht="15.75" customHeight="1">
      <c r="D361" s="37"/>
      <c r="E361" s="37"/>
    </row>
    <row r="362" spans="4:5" ht="15.75" customHeight="1">
      <c r="D362" s="37"/>
      <c r="E362" s="37"/>
    </row>
    <row r="363" spans="4:5" ht="15.75" customHeight="1">
      <c r="D363" s="37"/>
      <c r="E363" s="37"/>
    </row>
    <row r="364" spans="4:5" ht="15.75" customHeight="1">
      <c r="D364" s="37"/>
      <c r="E364" s="37"/>
    </row>
    <row r="365" spans="4:5" ht="15.75" customHeight="1">
      <c r="D365" s="37"/>
      <c r="E365" s="37"/>
    </row>
    <row r="366" spans="4:5" ht="15.75" customHeight="1">
      <c r="D366" s="37"/>
      <c r="E366" s="37"/>
    </row>
    <row r="367" spans="4:5" ht="15.75" customHeight="1">
      <c r="D367" s="37"/>
      <c r="E367" s="37"/>
    </row>
    <row r="368" spans="4:5" ht="15.75" customHeight="1">
      <c r="D368" s="37"/>
      <c r="E368" s="37"/>
    </row>
    <row r="369" spans="4:5" ht="15.75" customHeight="1">
      <c r="D369" s="37"/>
      <c r="E369" s="37"/>
    </row>
    <row r="370" spans="4:5" ht="15.75" customHeight="1">
      <c r="D370" s="37"/>
      <c r="E370" s="37"/>
    </row>
    <row r="371" spans="4:5" ht="15.75" customHeight="1">
      <c r="D371" s="37"/>
      <c r="E371" s="37"/>
    </row>
    <row r="372" spans="4:5" ht="15.75" customHeight="1">
      <c r="D372" s="37"/>
      <c r="E372" s="37"/>
    </row>
    <row r="373" spans="4:5" ht="15.75" customHeight="1">
      <c r="D373" s="37"/>
      <c r="E373" s="37"/>
    </row>
    <row r="374" spans="4:5" ht="15.75" customHeight="1">
      <c r="D374" s="37"/>
      <c r="E374" s="37"/>
    </row>
    <row r="375" spans="4:5" ht="15.75" customHeight="1">
      <c r="D375" s="37"/>
      <c r="E375" s="37"/>
    </row>
    <row r="376" spans="4:5" ht="15.75" customHeight="1">
      <c r="D376" s="37"/>
      <c r="E376" s="37"/>
    </row>
    <row r="377" spans="4:5" ht="15.75" customHeight="1">
      <c r="D377" s="37"/>
      <c r="E377" s="37"/>
    </row>
    <row r="378" spans="4:5" ht="15.75" customHeight="1">
      <c r="D378" s="37"/>
      <c r="E378" s="37"/>
    </row>
    <row r="379" spans="4:5" ht="15.75" customHeight="1">
      <c r="D379" s="37"/>
      <c r="E379" s="37"/>
    </row>
    <row r="380" spans="4:5" ht="15.75" customHeight="1">
      <c r="D380" s="37"/>
      <c r="E380" s="37"/>
    </row>
    <row r="381" spans="4:5" ht="15.75" customHeight="1">
      <c r="D381" s="37"/>
      <c r="E381" s="37"/>
    </row>
    <row r="382" spans="4:5" ht="15.75" customHeight="1">
      <c r="D382" s="37"/>
      <c r="E382" s="37"/>
    </row>
    <row r="383" spans="4:5" ht="15.75" customHeight="1">
      <c r="D383" s="37"/>
      <c r="E383" s="37"/>
    </row>
    <row r="384" spans="4:5" ht="15.75" customHeight="1">
      <c r="D384" s="37"/>
      <c r="E384" s="37"/>
    </row>
    <row r="385" spans="4:5" ht="15.75" customHeight="1">
      <c r="D385" s="37"/>
      <c r="E385" s="37"/>
    </row>
    <row r="386" spans="4:5" ht="15.75" customHeight="1">
      <c r="D386" s="37"/>
      <c r="E386" s="37"/>
    </row>
    <row r="387" spans="4:5" ht="15.75" customHeight="1">
      <c r="D387" s="37"/>
      <c r="E387" s="37"/>
    </row>
    <row r="388" spans="4:5" ht="15.75" customHeight="1">
      <c r="D388" s="37"/>
      <c r="E388" s="37"/>
    </row>
    <row r="389" spans="4:5" ht="15.75" customHeight="1">
      <c r="D389" s="37"/>
      <c r="E389" s="37"/>
    </row>
    <row r="390" spans="4:5" ht="15.75" customHeight="1">
      <c r="D390" s="37"/>
      <c r="E390" s="37"/>
    </row>
    <row r="391" spans="4:5" ht="15.75" customHeight="1">
      <c r="D391" s="37"/>
      <c r="E391" s="37"/>
    </row>
    <row r="392" spans="4:5" ht="15.75" customHeight="1">
      <c r="D392" s="37"/>
      <c r="E392" s="37"/>
    </row>
    <row r="393" spans="4:5" ht="15.75" customHeight="1">
      <c r="D393" s="37"/>
      <c r="E393" s="37"/>
    </row>
    <row r="394" spans="4:5" ht="15.75" customHeight="1">
      <c r="D394" s="37"/>
      <c r="E394" s="37"/>
    </row>
    <row r="395" spans="4:5" ht="15.75" customHeight="1">
      <c r="D395" s="37"/>
      <c r="E395" s="37"/>
    </row>
    <row r="396" spans="4:5" ht="15.75" customHeight="1">
      <c r="D396" s="37"/>
      <c r="E396" s="37"/>
    </row>
    <row r="397" spans="4:5" ht="15.75" customHeight="1">
      <c r="D397" s="37"/>
      <c r="E397" s="37"/>
    </row>
    <row r="398" spans="4:5" ht="15.75" customHeight="1">
      <c r="D398" s="37"/>
      <c r="E398" s="37"/>
    </row>
    <row r="399" spans="4:5" ht="15.75" customHeight="1">
      <c r="D399" s="37"/>
      <c r="E399" s="37"/>
    </row>
    <row r="400" spans="4:5" ht="15.75" customHeight="1">
      <c r="D400" s="37"/>
      <c r="E400" s="37"/>
    </row>
    <row r="401" spans="4:5" ht="15.75" customHeight="1">
      <c r="D401" s="37"/>
      <c r="E401" s="37"/>
    </row>
    <row r="402" spans="4:5" ht="15.75" customHeight="1">
      <c r="D402" s="37"/>
      <c r="E402" s="37"/>
    </row>
    <row r="403" spans="4:5" ht="15.75" customHeight="1">
      <c r="D403" s="37"/>
      <c r="E403" s="37"/>
    </row>
    <row r="404" spans="4:5" ht="15.75" customHeight="1">
      <c r="D404" s="37"/>
      <c r="E404" s="37"/>
    </row>
    <row r="405" spans="4:5" ht="15.75" customHeight="1">
      <c r="D405" s="37"/>
      <c r="E405" s="37"/>
    </row>
    <row r="406" spans="4:5" ht="15.75" customHeight="1">
      <c r="D406" s="37"/>
      <c r="E406" s="37"/>
    </row>
    <row r="407" spans="4:5" ht="15.75" customHeight="1">
      <c r="D407" s="37"/>
      <c r="E407" s="37"/>
    </row>
    <row r="408" spans="4:5" ht="15.75" customHeight="1">
      <c r="D408" s="37"/>
      <c r="E408" s="37"/>
    </row>
    <row r="409" spans="4:5" ht="15.75" customHeight="1">
      <c r="D409" s="37"/>
      <c r="E409" s="37"/>
    </row>
    <row r="410" spans="4:5" ht="15.75" customHeight="1">
      <c r="D410" s="37"/>
      <c r="E410" s="37"/>
    </row>
    <row r="411" spans="4:5" ht="15.75" customHeight="1">
      <c r="D411" s="37"/>
      <c r="E411" s="37"/>
    </row>
    <row r="412" spans="4:5" ht="15.75" customHeight="1">
      <c r="D412" s="37"/>
      <c r="E412" s="37"/>
    </row>
    <row r="413" spans="4:5" ht="15.75" customHeight="1">
      <c r="D413" s="37"/>
      <c r="E413" s="37"/>
    </row>
    <row r="414" spans="4:5" ht="15.75" customHeight="1">
      <c r="D414" s="37"/>
      <c r="E414" s="37"/>
    </row>
    <row r="415" spans="4:5" ht="15.75" customHeight="1">
      <c r="D415" s="37"/>
      <c r="E415" s="37"/>
    </row>
    <row r="416" spans="4:5" ht="15.75" customHeight="1">
      <c r="D416" s="37"/>
      <c r="E416" s="37"/>
    </row>
    <row r="417" spans="4:5" ht="15.75" customHeight="1">
      <c r="D417" s="37"/>
      <c r="E417" s="37"/>
    </row>
    <row r="418" spans="4:5" ht="15.75" customHeight="1">
      <c r="D418" s="37"/>
      <c r="E418" s="37"/>
    </row>
    <row r="419" spans="4:5" ht="15.75" customHeight="1">
      <c r="D419" s="37"/>
      <c r="E419" s="37"/>
    </row>
    <row r="420" spans="4:5" ht="15.75" customHeight="1">
      <c r="D420" s="37"/>
      <c r="E420" s="37"/>
    </row>
    <row r="421" spans="4:5" ht="15.75" customHeight="1">
      <c r="D421" s="37"/>
      <c r="E421" s="37"/>
    </row>
    <row r="422" spans="4:5" ht="15.75" customHeight="1">
      <c r="D422" s="37"/>
      <c r="E422" s="37"/>
    </row>
    <row r="423" spans="4:5" ht="15.75" customHeight="1">
      <c r="D423" s="37"/>
      <c r="E423" s="37"/>
    </row>
    <row r="424" spans="4:5" ht="15.75" customHeight="1">
      <c r="D424" s="37"/>
      <c r="E424" s="37"/>
    </row>
    <row r="425" spans="4:5" ht="15.75" customHeight="1">
      <c r="D425" s="37"/>
      <c r="E425" s="37"/>
    </row>
    <row r="426" spans="4:5" ht="15.75" customHeight="1">
      <c r="D426" s="37"/>
      <c r="E426" s="37"/>
    </row>
    <row r="427" spans="4:5" ht="15.75" customHeight="1">
      <c r="D427" s="37"/>
      <c r="E427" s="37"/>
    </row>
    <row r="428" spans="4:5" ht="15.75" customHeight="1">
      <c r="D428" s="37"/>
      <c r="E428" s="37"/>
    </row>
    <row r="429" spans="4:5" ht="15.75" customHeight="1">
      <c r="D429" s="37"/>
      <c r="E429" s="37"/>
    </row>
    <row r="430" spans="4:5" ht="15.75" customHeight="1">
      <c r="D430" s="37"/>
      <c r="E430" s="37"/>
    </row>
    <row r="431" spans="4:5" ht="15.75" customHeight="1">
      <c r="D431" s="37"/>
      <c r="E431" s="37"/>
    </row>
    <row r="432" spans="4:5" ht="15.75" customHeight="1">
      <c r="D432" s="37"/>
      <c r="E432" s="37"/>
    </row>
    <row r="433" spans="4:5" ht="15.75" customHeight="1">
      <c r="D433" s="37"/>
      <c r="E433" s="37"/>
    </row>
    <row r="434" spans="4:5" ht="15.75" customHeight="1">
      <c r="D434" s="37"/>
      <c r="E434" s="37"/>
    </row>
    <row r="435" spans="4:5" ht="15.75" customHeight="1">
      <c r="D435" s="37"/>
      <c r="E435" s="37"/>
    </row>
    <row r="436" spans="4:5" ht="15.75" customHeight="1">
      <c r="D436" s="37"/>
      <c r="E436" s="37"/>
    </row>
    <row r="437" spans="4:5" ht="15.75" customHeight="1">
      <c r="D437" s="37"/>
      <c r="E437" s="37"/>
    </row>
    <row r="438" spans="4:5" ht="15.75" customHeight="1">
      <c r="D438" s="37"/>
      <c r="E438" s="37"/>
    </row>
    <row r="439" spans="4:5" ht="15.75" customHeight="1">
      <c r="D439" s="37"/>
      <c r="E439" s="37"/>
    </row>
    <row r="440" spans="4:5" ht="15.75" customHeight="1">
      <c r="D440" s="37"/>
      <c r="E440" s="37"/>
    </row>
    <row r="441" spans="4:5" ht="15.75" customHeight="1">
      <c r="D441" s="37"/>
      <c r="E441" s="37"/>
    </row>
    <row r="442" spans="4:5" ht="15.75" customHeight="1">
      <c r="D442" s="37"/>
      <c r="E442" s="37"/>
    </row>
    <row r="443" spans="4:5" ht="15.75" customHeight="1">
      <c r="D443" s="37"/>
      <c r="E443" s="37"/>
    </row>
    <row r="444" spans="4:5" ht="15.75" customHeight="1">
      <c r="D444" s="37"/>
      <c r="E444" s="37"/>
    </row>
    <row r="445" spans="4:5" ht="15.75" customHeight="1">
      <c r="D445" s="37"/>
      <c r="E445" s="37"/>
    </row>
    <row r="446" spans="4:5" ht="15.75" customHeight="1">
      <c r="D446" s="37"/>
      <c r="E446" s="37"/>
    </row>
    <row r="447" spans="4:5" ht="15.75" customHeight="1">
      <c r="D447" s="37"/>
      <c r="E447" s="37"/>
    </row>
    <row r="448" spans="4:5" ht="15.75" customHeight="1">
      <c r="D448" s="37"/>
      <c r="E448" s="37"/>
    </row>
    <row r="449" spans="4:5" ht="15.75" customHeight="1">
      <c r="D449" s="37"/>
      <c r="E449" s="37"/>
    </row>
    <row r="450" spans="4:5" ht="15.75" customHeight="1">
      <c r="D450" s="37"/>
      <c r="E450" s="37"/>
    </row>
    <row r="451" spans="4:5" ht="15.75" customHeight="1">
      <c r="D451" s="37"/>
      <c r="E451" s="37"/>
    </row>
    <row r="452" spans="4:5" ht="15.75" customHeight="1">
      <c r="D452" s="37"/>
      <c r="E452" s="37"/>
    </row>
    <row r="453" spans="4:5" ht="15.75" customHeight="1">
      <c r="D453" s="37"/>
      <c r="E453" s="37"/>
    </row>
    <row r="454" spans="4:5" ht="15.75" customHeight="1">
      <c r="D454" s="37"/>
      <c r="E454" s="37"/>
    </row>
    <row r="455" spans="4:5" ht="15.75" customHeight="1">
      <c r="D455" s="37"/>
      <c r="E455" s="37"/>
    </row>
    <row r="456" spans="4:5" ht="15.75" customHeight="1">
      <c r="D456" s="37"/>
      <c r="E456" s="37"/>
    </row>
    <row r="457" spans="4:5" ht="15.75" customHeight="1">
      <c r="D457" s="37"/>
      <c r="E457" s="37"/>
    </row>
    <row r="458" spans="4:5" ht="15.75" customHeight="1">
      <c r="D458" s="37"/>
      <c r="E458" s="37"/>
    </row>
    <row r="459" spans="4:5" ht="15.75" customHeight="1">
      <c r="D459" s="37"/>
      <c r="E459" s="37"/>
    </row>
    <row r="460" spans="4:5" ht="15.75" customHeight="1">
      <c r="D460" s="37"/>
      <c r="E460" s="37"/>
    </row>
    <row r="461" spans="4:5" ht="15.75" customHeight="1">
      <c r="D461" s="37"/>
      <c r="E461" s="37"/>
    </row>
    <row r="462" spans="4:5" ht="15.75" customHeight="1">
      <c r="D462" s="37"/>
      <c r="E462" s="37"/>
    </row>
    <row r="463" spans="4:5" ht="15.75" customHeight="1">
      <c r="D463" s="37"/>
      <c r="E463" s="37"/>
    </row>
    <row r="464" spans="4:5" ht="15.75" customHeight="1">
      <c r="D464" s="37"/>
      <c r="E464" s="37"/>
    </row>
    <row r="465" spans="4:5" ht="15.75" customHeight="1">
      <c r="D465" s="37"/>
      <c r="E465" s="37"/>
    </row>
    <row r="466" spans="4:5" ht="15.75" customHeight="1">
      <c r="D466" s="37"/>
      <c r="E466" s="37"/>
    </row>
    <row r="467" spans="4:5" ht="15.75" customHeight="1">
      <c r="D467" s="37"/>
      <c r="E467" s="37"/>
    </row>
    <row r="468" spans="4:5" ht="15.75" customHeight="1">
      <c r="D468" s="37"/>
      <c r="E468" s="37"/>
    </row>
    <row r="469" spans="4:5" ht="15.75" customHeight="1">
      <c r="D469" s="37"/>
      <c r="E469" s="37"/>
    </row>
    <row r="470" spans="4:5" ht="15.75" customHeight="1">
      <c r="D470" s="37"/>
      <c r="E470" s="37"/>
    </row>
    <row r="471" spans="4:5" ht="15.75" customHeight="1">
      <c r="D471" s="37"/>
      <c r="E471" s="37"/>
    </row>
    <row r="472" spans="4:5" ht="15.75" customHeight="1">
      <c r="D472" s="37"/>
      <c r="E472" s="37"/>
    </row>
    <row r="473" spans="4:5" ht="15.75" customHeight="1">
      <c r="D473" s="37"/>
      <c r="E473" s="37"/>
    </row>
    <row r="474" spans="4:5" ht="15.75" customHeight="1">
      <c r="D474" s="37"/>
      <c r="E474" s="37"/>
    </row>
    <row r="475" spans="4:5" ht="15.75" customHeight="1">
      <c r="D475" s="37"/>
      <c r="E475" s="37"/>
    </row>
    <row r="476" spans="4:5" ht="15.75" customHeight="1">
      <c r="D476" s="37"/>
      <c r="E476" s="37"/>
    </row>
    <row r="477" spans="4:5" ht="15.75" customHeight="1">
      <c r="D477" s="37"/>
      <c r="E477" s="37"/>
    </row>
    <row r="478" spans="4:5" ht="15.75" customHeight="1">
      <c r="D478" s="37"/>
      <c r="E478" s="37"/>
    </row>
    <row r="479" spans="4:5" ht="15.75" customHeight="1">
      <c r="D479" s="37"/>
      <c r="E479" s="37"/>
    </row>
    <row r="480" spans="4:5" ht="15.75" customHeight="1">
      <c r="D480" s="37"/>
      <c r="E480" s="37"/>
    </row>
    <row r="481" spans="4:5" ht="15.75" customHeight="1">
      <c r="D481" s="37"/>
      <c r="E481" s="37"/>
    </row>
    <row r="482" spans="4:5" ht="15.75" customHeight="1">
      <c r="D482" s="37"/>
      <c r="E482" s="37"/>
    </row>
    <row r="483" spans="4:5" ht="15.75" customHeight="1">
      <c r="D483" s="37"/>
      <c r="E483" s="37"/>
    </row>
    <row r="484" spans="4:5" ht="15.75" customHeight="1">
      <c r="D484" s="37"/>
      <c r="E484" s="37"/>
    </row>
    <row r="485" spans="4:5" ht="15.75" customHeight="1">
      <c r="D485" s="37"/>
      <c r="E485" s="37"/>
    </row>
    <row r="486" spans="4:5" ht="15.75" customHeight="1">
      <c r="D486" s="37"/>
      <c r="E486" s="37"/>
    </row>
    <row r="487" spans="4:5" ht="15.75" customHeight="1">
      <c r="D487" s="37"/>
      <c r="E487" s="37"/>
    </row>
    <row r="488" spans="4:5" ht="15.75" customHeight="1">
      <c r="D488" s="37"/>
      <c r="E488" s="37"/>
    </row>
    <row r="489" spans="4:5" ht="15.75" customHeight="1">
      <c r="D489" s="37"/>
      <c r="E489" s="37"/>
    </row>
    <row r="490" spans="4:5" ht="15.75" customHeight="1">
      <c r="D490" s="37"/>
      <c r="E490" s="37"/>
    </row>
    <row r="491" spans="4:5" ht="15.75" customHeight="1">
      <c r="D491" s="37"/>
      <c r="E491" s="37"/>
    </row>
    <row r="492" spans="4:5" ht="15.75" customHeight="1">
      <c r="D492" s="37"/>
      <c r="E492" s="37"/>
    </row>
    <row r="493" spans="4:5" ht="15.75" customHeight="1">
      <c r="D493" s="37"/>
      <c r="E493" s="37"/>
    </row>
    <row r="494" spans="4:5" ht="15.75" customHeight="1">
      <c r="D494" s="37"/>
      <c r="E494" s="37"/>
    </row>
    <row r="495" spans="4:5" ht="15.75" customHeight="1">
      <c r="D495" s="37"/>
      <c r="E495" s="37"/>
    </row>
    <row r="496" spans="4:5" ht="15.75" customHeight="1">
      <c r="D496" s="37"/>
      <c r="E496" s="37"/>
    </row>
    <row r="497" spans="4:5" ht="15.75" customHeight="1">
      <c r="D497" s="37"/>
      <c r="E497" s="37"/>
    </row>
    <row r="498" spans="4:5" ht="15.75" customHeight="1">
      <c r="D498" s="37"/>
      <c r="E498" s="37"/>
    </row>
    <row r="499" spans="4:5" ht="15.75" customHeight="1">
      <c r="D499" s="37"/>
      <c r="E499" s="37"/>
    </row>
    <row r="500" spans="4:5" ht="15.75" customHeight="1">
      <c r="D500" s="37"/>
      <c r="E500" s="37"/>
    </row>
    <row r="501" spans="4:5" ht="15.75" customHeight="1">
      <c r="D501" s="37"/>
      <c r="E501" s="37"/>
    </row>
    <row r="502" spans="4:5" ht="15.75" customHeight="1">
      <c r="D502" s="37"/>
      <c r="E502" s="37"/>
    </row>
    <row r="503" spans="4:5" ht="15.75" customHeight="1">
      <c r="D503" s="37"/>
      <c r="E503" s="37"/>
    </row>
    <row r="504" spans="4:5" ht="15.75" customHeight="1">
      <c r="D504" s="37"/>
      <c r="E504" s="37"/>
    </row>
    <row r="505" spans="4:5" ht="15.75" customHeight="1">
      <c r="D505" s="37"/>
      <c r="E505" s="37"/>
    </row>
    <row r="506" spans="4:5" ht="15.75" customHeight="1">
      <c r="D506" s="37"/>
      <c r="E506" s="37"/>
    </row>
    <row r="507" spans="4:5" ht="15.75" customHeight="1">
      <c r="D507" s="37"/>
      <c r="E507" s="37"/>
    </row>
    <row r="508" spans="4:5" ht="15.75" customHeight="1">
      <c r="D508" s="37"/>
      <c r="E508" s="37"/>
    </row>
    <row r="509" spans="4:5" ht="15.75" customHeight="1">
      <c r="D509" s="37"/>
      <c r="E509" s="37"/>
    </row>
    <row r="510" spans="4:5" ht="15.75" customHeight="1">
      <c r="D510" s="37"/>
      <c r="E510" s="37"/>
    </row>
    <row r="511" spans="4:5" ht="15.75" customHeight="1">
      <c r="D511" s="37"/>
      <c r="E511" s="37"/>
    </row>
    <row r="512" spans="4:5" ht="15.75" customHeight="1">
      <c r="D512" s="37"/>
      <c r="E512" s="37"/>
    </row>
    <row r="513" spans="4:5" ht="15.75" customHeight="1">
      <c r="D513" s="37"/>
      <c r="E513" s="37"/>
    </row>
    <row r="514" spans="4:5" ht="15.75" customHeight="1">
      <c r="D514" s="37"/>
      <c r="E514" s="37"/>
    </row>
    <row r="515" spans="4:5" ht="15.75" customHeight="1">
      <c r="D515" s="37"/>
      <c r="E515" s="37"/>
    </row>
    <row r="516" spans="4:5" ht="15.75" customHeight="1">
      <c r="D516" s="37"/>
      <c r="E516" s="37"/>
    </row>
    <row r="517" spans="4:5" ht="15.75" customHeight="1">
      <c r="D517" s="37"/>
      <c r="E517" s="37"/>
    </row>
    <row r="518" spans="4:5" ht="15.75" customHeight="1">
      <c r="D518" s="37"/>
      <c r="E518" s="37"/>
    </row>
    <row r="519" spans="4:5" ht="15.75" customHeight="1">
      <c r="D519" s="37"/>
      <c r="E519" s="37"/>
    </row>
    <row r="520" spans="4:5" ht="15.75" customHeight="1">
      <c r="D520" s="37"/>
      <c r="E520" s="37"/>
    </row>
    <row r="521" spans="4:5" ht="15.75" customHeight="1">
      <c r="D521" s="37"/>
      <c r="E521" s="37"/>
    </row>
    <row r="522" spans="4:5" ht="15.75" customHeight="1">
      <c r="D522" s="37"/>
      <c r="E522" s="37"/>
    </row>
    <row r="523" spans="4:5" ht="15.75" customHeight="1">
      <c r="D523" s="37"/>
      <c r="E523" s="37"/>
    </row>
    <row r="524" spans="4:5" ht="15.75" customHeight="1">
      <c r="D524" s="37"/>
      <c r="E524" s="37"/>
    </row>
    <row r="525" spans="4:5" ht="15.75" customHeight="1">
      <c r="D525" s="37"/>
      <c r="E525" s="37"/>
    </row>
    <row r="526" spans="4:5" ht="15.75" customHeight="1">
      <c r="D526" s="37"/>
      <c r="E526" s="37"/>
    </row>
    <row r="527" spans="4:5" ht="15.75" customHeight="1">
      <c r="D527" s="37"/>
      <c r="E527" s="37"/>
    </row>
    <row r="528" spans="4:5" ht="15.75" customHeight="1">
      <c r="D528" s="37"/>
      <c r="E528" s="37"/>
    </row>
    <row r="529" spans="4:5" ht="15.75" customHeight="1">
      <c r="D529" s="37"/>
      <c r="E529" s="37"/>
    </row>
    <row r="530" spans="4:5" ht="15.75" customHeight="1">
      <c r="D530" s="37"/>
      <c r="E530" s="37"/>
    </row>
    <row r="531" spans="4:5" ht="15.75" customHeight="1">
      <c r="D531" s="37"/>
      <c r="E531" s="37"/>
    </row>
    <row r="532" spans="4:5" ht="15.75" customHeight="1">
      <c r="D532" s="37"/>
      <c r="E532" s="37"/>
    </row>
    <row r="533" spans="4:5" ht="15.75" customHeight="1">
      <c r="D533" s="37"/>
      <c r="E533" s="37"/>
    </row>
    <row r="534" spans="4:5" ht="15.75" customHeight="1">
      <c r="D534" s="37"/>
      <c r="E534" s="37"/>
    </row>
    <row r="535" spans="4:5" ht="15.75" customHeight="1">
      <c r="D535" s="37"/>
      <c r="E535" s="37"/>
    </row>
    <row r="536" spans="4:5" ht="15.75" customHeight="1">
      <c r="D536" s="37"/>
      <c r="E536" s="37"/>
    </row>
    <row r="537" spans="4:5" ht="15.75" customHeight="1">
      <c r="D537" s="37"/>
      <c r="E537" s="37"/>
    </row>
    <row r="538" spans="4:5" ht="15.75" customHeight="1">
      <c r="D538" s="37"/>
      <c r="E538" s="37"/>
    </row>
    <row r="539" spans="4:5" ht="15.75" customHeight="1">
      <c r="D539" s="37"/>
      <c r="E539" s="37"/>
    </row>
    <row r="540" spans="4:5" ht="15.75" customHeight="1">
      <c r="D540" s="37"/>
      <c r="E540" s="37"/>
    </row>
    <row r="541" spans="4:5" ht="15.75" customHeight="1">
      <c r="D541" s="37"/>
      <c r="E541" s="37"/>
    </row>
    <row r="542" spans="4:5" ht="15.75" customHeight="1">
      <c r="D542" s="37"/>
      <c r="E542" s="37"/>
    </row>
    <row r="543" spans="4:5" ht="15.75" customHeight="1">
      <c r="D543" s="37"/>
      <c r="E543" s="37"/>
    </row>
    <row r="544" spans="4:5" ht="15.75" customHeight="1">
      <c r="D544" s="37"/>
      <c r="E544" s="37"/>
    </row>
    <row r="545" spans="4:5" ht="15.75" customHeight="1">
      <c r="D545" s="37"/>
      <c r="E545" s="37"/>
    </row>
    <row r="546" spans="4:5" ht="15.75" customHeight="1">
      <c r="D546" s="37"/>
      <c r="E546" s="37"/>
    </row>
    <row r="547" spans="4:5" ht="15.75" customHeight="1">
      <c r="D547" s="37"/>
      <c r="E547" s="37"/>
    </row>
    <row r="548" spans="4:5" ht="15.75" customHeight="1">
      <c r="D548" s="37"/>
      <c r="E548" s="37"/>
    </row>
    <row r="549" spans="4:5" ht="15.75" customHeight="1">
      <c r="D549" s="37"/>
      <c r="E549" s="37"/>
    </row>
    <row r="550" spans="4:5" ht="15.75" customHeight="1">
      <c r="D550" s="37"/>
      <c r="E550" s="37"/>
    </row>
    <row r="551" spans="4:5" ht="15.75" customHeight="1">
      <c r="D551" s="37"/>
      <c r="E551" s="37"/>
    </row>
    <row r="552" spans="4:5" ht="15.75" customHeight="1">
      <c r="D552" s="37"/>
      <c r="E552" s="37"/>
    </row>
    <row r="553" spans="4:5" ht="15.75" customHeight="1">
      <c r="D553" s="37"/>
      <c r="E553" s="37"/>
    </row>
    <row r="554" spans="4:5" ht="15.75" customHeight="1">
      <c r="D554" s="37"/>
      <c r="E554" s="37"/>
    </row>
    <row r="555" spans="4:5" ht="15.75" customHeight="1">
      <c r="D555" s="37"/>
      <c r="E555" s="37"/>
    </row>
    <row r="556" spans="4:5" ht="15.75" customHeight="1">
      <c r="D556" s="37"/>
      <c r="E556" s="37"/>
    </row>
    <row r="557" spans="4:5" ht="15.75" customHeight="1">
      <c r="D557" s="37"/>
      <c r="E557" s="37"/>
    </row>
    <row r="558" spans="4:5" ht="15.75" customHeight="1">
      <c r="D558" s="37"/>
      <c r="E558" s="37"/>
    </row>
    <row r="559" spans="4:5" ht="15.75" customHeight="1">
      <c r="D559" s="37"/>
      <c r="E559" s="37"/>
    </row>
    <row r="560" spans="4:5" ht="15.75" customHeight="1">
      <c r="D560" s="37"/>
      <c r="E560" s="37"/>
    </row>
    <row r="561" spans="4:5" ht="15.75" customHeight="1">
      <c r="D561" s="37"/>
      <c r="E561" s="37"/>
    </row>
    <row r="562" spans="4:5" ht="15.75" customHeight="1">
      <c r="D562" s="37"/>
      <c r="E562" s="37"/>
    </row>
    <row r="563" spans="4:5" ht="15.75" customHeight="1">
      <c r="D563" s="37"/>
      <c r="E563" s="37"/>
    </row>
    <row r="564" spans="4:5" ht="15.75" customHeight="1">
      <c r="D564" s="37"/>
      <c r="E564" s="37"/>
    </row>
    <row r="565" spans="4:5" ht="15.75" customHeight="1">
      <c r="D565" s="37"/>
      <c r="E565" s="37"/>
    </row>
    <row r="566" spans="4:5" ht="15.75" customHeight="1">
      <c r="D566" s="37"/>
      <c r="E566" s="37"/>
    </row>
    <row r="567" spans="4:5" ht="15.75" customHeight="1">
      <c r="D567" s="37"/>
      <c r="E567" s="37"/>
    </row>
    <row r="568" spans="4:5" ht="15.75" customHeight="1">
      <c r="D568" s="37"/>
      <c r="E568" s="37"/>
    </row>
    <row r="569" spans="4:5" ht="15.75" customHeight="1">
      <c r="D569" s="37"/>
      <c r="E569" s="37"/>
    </row>
    <row r="570" spans="4:5" ht="15.75" customHeight="1">
      <c r="D570" s="37"/>
      <c r="E570" s="37"/>
    </row>
    <row r="571" spans="4:5" ht="15.75" customHeight="1">
      <c r="D571" s="37"/>
      <c r="E571" s="37"/>
    </row>
    <row r="572" spans="4:5" ht="15.75" customHeight="1">
      <c r="D572" s="37"/>
      <c r="E572" s="37"/>
    </row>
    <row r="573" spans="4:5" ht="15.75" customHeight="1">
      <c r="D573" s="37"/>
      <c r="E573" s="37"/>
    </row>
    <row r="574" spans="4:5" ht="15.75" customHeight="1">
      <c r="D574" s="37"/>
      <c r="E574" s="37"/>
    </row>
    <row r="575" spans="4:5" ht="15.75" customHeight="1">
      <c r="D575" s="37"/>
      <c r="E575" s="37"/>
    </row>
    <row r="576" spans="4:5" ht="15.75" customHeight="1">
      <c r="D576" s="37"/>
      <c r="E576" s="37"/>
    </row>
    <row r="577" spans="4:5" ht="15.75" customHeight="1">
      <c r="D577" s="37"/>
      <c r="E577" s="37"/>
    </row>
    <row r="578" spans="4:5" ht="15.75" customHeight="1">
      <c r="D578" s="37"/>
      <c r="E578" s="37"/>
    </row>
    <row r="579" spans="4:5" ht="15.75" customHeight="1">
      <c r="D579" s="37"/>
      <c r="E579" s="37"/>
    </row>
    <row r="580" spans="4:5" ht="15.75" customHeight="1">
      <c r="D580" s="37"/>
      <c r="E580" s="37"/>
    </row>
    <row r="581" spans="4:5" ht="15.75" customHeight="1">
      <c r="D581" s="37"/>
      <c r="E581" s="37"/>
    </row>
    <row r="582" spans="4:5" ht="15.75" customHeight="1">
      <c r="D582" s="37"/>
      <c r="E582" s="37"/>
    </row>
    <row r="583" spans="4:5" ht="15.75" customHeight="1">
      <c r="D583" s="37"/>
      <c r="E583" s="37"/>
    </row>
    <row r="584" spans="4:5" ht="15.75" customHeight="1">
      <c r="D584" s="37"/>
      <c r="E584" s="37"/>
    </row>
    <row r="585" spans="4:5" ht="15.75" customHeight="1">
      <c r="D585" s="37"/>
      <c r="E585" s="37"/>
    </row>
    <row r="586" spans="4:5" ht="15.75" customHeight="1">
      <c r="D586" s="37"/>
      <c r="E586" s="37"/>
    </row>
    <row r="587" spans="4:5" ht="15.75" customHeight="1">
      <c r="D587" s="37"/>
      <c r="E587" s="37"/>
    </row>
    <row r="588" spans="4:5" ht="15.75" customHeight="1">
      <c r="D588" s="37"/>
      <c r="E588" s="37"/>
    </row>
    <row r="589" spans="4:5" ht="15.75" customHeight="1">
      <c r="D589" s="37"/>
      <c r="E589" s="37"/>
    </row>
    <row r="590" spans="4:5" ht="15.75" customHeight="1">
      <c r="D590" s="37"/>
      <c r="E590" s="37"/>
    </row>
    <row r="591" spans="4:5" ht="15.75" customHeight="1">
      <c r="D591" s="37"/>
      <c r="E591" s="37"/>
    </row>
    <row r="592" spans="4:5" ht="15.75" customHeight="1">
      <c r="D592" s="37"/>
      <c r="E592" s="37"/>
    </row>
    <row r="593" spans="4:5" ht="15.75" customHeight="1">
      <c r="D593" s="37"/>
      <c r="E593" s="37"/>
    </row>
    <row r="594" spans="4:5" ht="15.75" customHeight="1">
      <c r="D594" s="37"/>
      <c r="E594" s="37"/>
    </row>
    <row r="595" spans="4:5" ht="15.75" customHeight="1">
      <c r="D595" s="37"/>
      <c r="E595" s="37"/>
    </row>
    <row r="596" spans="4:5" ht="15.75" customHeight="1">
      <c r="D596" s="37"/>
      <c r="E596" s="37"/>
    </row>
    <row r="597" spans="4:5" ht="15.75" customHeight="1">
      <c r="D597" s="37"/>
      <c r="E597" s="37"/>
    </row>
    <row r="598" spans="4:5" ht="15.75" customHeight="1">
      <c r="D598" s="37"/>
      <c r="E598" s="37"/>
    </row>
    <row r="599" spans="4:5" ht="15.75" customHeight="1">
      <c r="D599" s="37"/>
      <c r="E599" s="37"/>
    </row>
    <row r="600" spans="4:5" ht="15.75" customHeight="1">
      <c r="D600" s="37"/>
      <c r="E600" s="37"/>
    </row>
    <row r="601" spans="4:5" ht="15.75" customHeight="1">
      <c r="D601" s="37"/>
      <c r="E601" s="37"/>
    </row>
    <row r="602" spans="4:5" ht="15.75" customHeight="1">
      <c r="D602" s="37"/>
      <c r="E602" s="37"/>
    </row>
    <row r="603" spans="4:5" ht="15.75" customHeight="1">
      <c r="D603" s="37"/>
      <c r="E603" s="37"/>
    </row>
    <row r="604" spans="4:5" ht="15.75" customHeight="1">
      <c r="D604" s="37"/>
      <c r="E604" s="37"/>
    </row>
    <row r="605" spans="4:5" ht="15.75" customHeight="1">
      <c r="D605" s="37"/>
      <c r="E605" s="37"/>
    </row>
    <row r="606" spans="4:5" ht="15.75" customHeight="1">
      <c r="D606" s="37"/>
      <c r="E606" s="37"/>
    </row>
    <row r="607" spans="4:5" ht="15.75" customHeight="1">
      <c r="D607" s="37"/>
      <c r="E607" s="37"/>
    </row>
    <row r="608" spans="4:5" ht="15.75" customHeight="1">
      <c r="D608" s="37"/>
      <c r="E608" s="37"/>
    </row>
    <row r="609" spans="4:5" ht="15.75" customHeight="1">
      <c r="D609" s="37"/>
      <c r="E609" s="37"/>
    </row>
    <row r="610" spans="4:5" ht="15.75" customHeight="1">
      <c r="D610" s="37"/>
      <c r="E610" s="37"/>
    </row>
    <row r="611" spans="4:5" ht="15.75" customHeight="1">
      <c r="D611" s="37"/>
      <c r="E611" s="37"/>
    </row>
    <row r="612" spans="4:5" ht="15.75" customHeight="1">
      <c r="D612" s="37"/>
      <c r="E612" s="37"/>
    </row>
    <row r="613" spans="4:5" ht="15.75" customHeight="1">
      <c r="D613" s="37"/>
      <c r="E613" s="37"/>
    </row>
    <row r="614" spans="4:5" ht="15.75" customHeight="1">
      <c r="D614" s="37"/>
      <c r="E614" s="37"/>
    </row>
    <row r="615" spans="4:5" ht="15.75" customHeight="1">
      <c r="D615" s="37"/>
      <c r="E615" s="37"/>
    </row>
    <row r="616" spans="4:5" ht="15.75" customHeight="1">
      <c r="D616" s="37"/>
      <c r="E616" s="37"/>
    </row>
    <row r="617" spans="4:5" ht="15.75" customHeight="1">
      <c r="D617" s="37"/>
      <c r="E617" s="37"/>
    </row>
    <row r="618" spans="4:5" ht="15.75" customHeight="1">
      <c r="D618" s="37"/>
      <c r="E618" s="37"/>
    </row>
    <row r="619" spans="4:5" ht="15.75" customHeight="1">
      <c r="D619" s="37"/>
      <c r="E619" s="37"/>
    </row>
    <row r="620" spans="4:5" ht="15.75" customHeight="1">
      <c r="D620" s="37"/>
      <c r="E620" s="37"/>
    </row>
    <row r="621" spans="4:5" ht="15.75" customHeight="1">
      <c r="D621" s="37"/>
      <c r="E621" s="37"/>
    </row>
    <row r="622" spans="4:5" ht="15.75" customHeight="1">
      <c r="D622" s="37"/>
      <c r="E622" s="37"/>
    </row>
    <row r="623" spans="4:5" ht="15.75" customHeight="1">
      <c r="D623" s="37"/>
      <c r="E623" s="37"/>
    </row>
    <row r="624" spans="4:5" ht="15.75" customHeight="1">
      <c r="D624" s="37"/>
      <c r="E624" s="37"/>
    </row>
    <row r="625" spans="4:5" ht="15.75" customHeight="1">
      <c r="D625" s="37"/>
      <c r="E625" s="37"/>
    </row>
    <row r="626" spans="4:5" ht="15.75" customHeight="1">
      <c r="D626" s="37"/>
      <c r="E626" s="37"/>
    </row>
    <row r="627" spans="4:5" ht="15.75" customHeight="1">
      <c r="D627" s="37"/>
      <c r="E627" s="37"/>
    </row>
    <row r="628" spans="4:5" ht="15.75" customHeight="1">
      <c r="D628" s="37"/>
      <c r="E628" s="37"/>
    </row>
    <row r="629" spans="4:5" ht="15.75" customHeight="1">
      <c r="D629" s="37"/>
      <c r="E629" s="37"/>
    </row>
    <row r="630" spans="4:5" ht="15.75" customHeight="1">
      <c r="D630" s="37"/>
      <c r="E630" s="37"/>
    </row>
    <row r="631" spans="4:5" ht="15.75" customHeight="1">
      <c r="D631" s="37"/>
      <c r="E631" s="37"/>
    </row>
    <row r="632" spans="4:5" ht="15.75" customHeight="1">
      <c r="D632" s="37"/>
      <c r="E632" s="37"/>
    </row>
    <row r="633" spans="4:5" ht="15.75" customHeight="1">
      <c r="D633" s="37"/>
      <c r="E633" s="37"/>
    </row>
    <row r="634" spans="4:5" ht="15.75" customHeight="1">
      <c r="D634" s="37"/>
      <c r="E634" s="37"/>
    </row>
    <row r="635" spans="4:5" ht="15.75" customHeight="1">
      <c r="D635" s="37"/>
      <c r="E635" s="37"/>
    </row>
    <row r="636" spans="4:5" ht="15.75" customHeight="1">
      <c r="D636" s="37"/>
      <c r="E636" s="37"/>
    </row>
    <row r="637" spans="4:5" ht="15.75" customHeight="1">
      <c r="D637" s="37"/>
      <c r="E637" s="37"/>
    </row>
    <row r="638" spans="4:5" ht="15.75" customHeight="1">
      <c r="D638" s="37"/>
      <c r="E638" s="37"/>
    </row>
    <row r="639" spans="4:5" ht="15.75" customHeight="1">
      <c r="D639" s="37"/>
      <c r="E639" s="37"/>
    </row>
    <row r="640" spans="4:5" ht="15.75" customHeight="1">
      <c r="D640" s="37"/>
      <c r="E640" s="37"/>
    </row>
    <row r="641" spans="4:5" ht="15.75" customHeight="1">
      <c r="D641" s="37"/>
      <c r="E641" s="37"/>
    </row>
    <row r="642" spans="4:5" ht="15.75" customHeight="1">
      <c r="D642" s="37"/>
      <c r="E642" s="37"/>
    </row>
    <row r="643" spans="4:5" ht="15.75" customHeight="1">
      <c r="D643" s="37"/>
      <c r="E643" s="37"/>
    </row>
    <row r="644" spans="4:5" ht="15.75" customHeight="1">
      <c r="D644" s="37"/>
      <c r="E644" s="37"/>
    </row>
    <row r="645" spans="4:5" ht="15.75" customHeight="1">
      <c r="D645" s="37"/>
      <c r="E645" s="37"/>
    </row>
    <row r="646" spans="4:5" ht="15.75" customHeight="1">
      <c r="D646" s="37"/>
      <c r="E646" s="37"/>
    </row>
    <row r="647" spans="4:5" ht="15.75" customHeight="1">
      <c r="D647" s="37"/>
      <c r="E647" s="37"/>
    </row>
    <row r="648" spans="4:5" ht="15.75" customHeight="1">
      <c r="D648" s="37"/>
      <c r="E648" s="37"/>
    </row>
    <row r="649" spans="4:5" ht="15.75" customHeight="1">
      <c r="D649" s="37"/>
      <c r="E649" s="37"/>
    </row>
    <row r="650" spans="4:5" ht="15.75" customHeight="1">
      <c r="D650" s="37"/>
      <c r="E650" s="37"/>
    </row>
    <row r="651" spans="4:5" ht="15.75" customHeight="1">
      <c r="D651" s="37"/>
      <c r="E651" s="37"/>
    </row>
    <row r="652" spans="4:5" ht="15.75" customHeight="1">
      <c r="D652" s="37"/>
      <c r="E652" s="37"/>
    </row>
    <row r="653" spans="4:5" ht="15.75" customHeight="1">
      <c r="D653" s="37"/>
      <c r="E653" s="37"/>
    </row>
    <row r="654" spans="4:5" ht="15.75" customHeight="1">
      <c r="D654" s="37"/>
      <c r="E654" s="37"/>
    </row>
    <row r="655" spans="4:5" ht="15.75" customHeight="1">
      <c r="D655" s="37"/>
      <c r="E655" s="37"/>
    </row>
    <row r="656" spans="4:5" ht="15.75" customHeight="1">
      <c r="D656" s="37"/>
      <c r="E656" s="37"/>
    </row>
    <row r="657" spans="4:5" ht="15.75" customHeight="1">
      <c r="D657" s="37"/>
      <c r="E657" s="37"/>
    </row>
    <row r="658" spans="4:5" ht="15.75" customHeight="1">
      <c r="D658" s="37"/>
      <c r="E658" s="37"/>
    </row>
    <row r="659" spans="4:5" ht="15.75" customHeight="1">
      <c r="D659" s="37"/>
      <c r="E659" s="37"/>
    </row>
    <row r="660" spans="4:5" ht="15.75" customHeight="1">
      <c r="D660" s="37"/>
      <c r="E660" s="37"/>
    </row>
    <row r="661" spans="4:5" ht="15.75" customHeight="1">
      <c r="D661" s="37"/>
      <c r="E661" s="37"/>
    </row>
    <row r="662" spans="4:5" ht="15.75" customHeight="1">
      <c r="D662" s="37"/>
      <c r="E662" s="37"/>
    </row>
    <row r="663" spans="4:5" ht="15.75" customHeight="1">
      <c r="D663" s="37"/>
      <c r="E663" s="37"/>
    </row>
    <row r="664" spans="4:5" ht="15.75" customHeight="1">
      <c r="D664" s="37"/>
      <c r="E664" s="37"/>
    </row>
    <row r="665" spans="4:5" ht="15.75" customHeight="1">
      <c r="D665" s="37"/>
      <c r="E665" s="37"/>
    </row>
    <row r="666" spans="4:5" ht="15.75" customHeight="1">
      <c r="D666" s="37"/>
      <c r="E666" s="37"/>
    </row>
    <row r="667" spans="4:5" ht="15.75" customHeight="1">
      <c r="D667" s="37"/>
      <c r="E667" s="37"/>
    </row>
    <row r="668" spans="4:5" ht="15.75" customHeight="1">
      <c r="D668" s="37"/>
      <c r="E668" s="37"/>
    </row>
    <row r="669" spans="4:5" ht="15.75" customHeight="1">
      <c r="D669" s="37"/>
      <c r="E669" s="37"/>
    </row>
    <row r="670" spans="4:5" ht="15.75" customHeight="1">
      <c r="D670" s="37"/>
      <c r="E670" s="37"/>
    </row>
    <row r="671" spans="4:5" ht="15.75" customHeight="1">
      <c r="D671" s="37"/>
      <c r="E671" s="37"/>
    </row>
    <row r="672" spans="4:5" ht="15.75" customHeight="1">
      <c r="D672" s="37"/>
      <c r="E672" s="37"/>
    </row>
    <row r="673" spans="4:5" ht="15.75" customHeight="1">
      <c r="D673" s="37"/>
      <c r="E673" s="37"/>
    </row>
    <row r="674" spans="4:5" ht="15.75" customHeight="1">
      <c r="D674" s="37"/>
      <c r="E674" s="37"/>
    </row>
    <row r="675" spans="4:5" ht="15.75" customHeight="1">
      <c r="D675" s="37"/>
      <c r="E675" s="37"/>
    </row>
    <row r="676" spans="4:5" ht="15.75" customHeight="1">
      <c r="D676" s="37"/>
      <c r="E676" s="37"/>
    </row>
    <row r="677" spans="4:5" ht="15.75" customHeight="1">
      <c r="D677" s="37"/>
      <c r="E677" s="37"/>
    </row>
    <row r="678" spans="4:5" ht="15.75" customHeight="1">
      <c r="D678" s="37"/>
      <c r="E678" s="37"/>
    </row>
    <row r="679" spans="4:5" ht="15.75" customHeight="1">
      <c r="D679" s="37"/>
      <c r="E679" s="37"/>
    </row>
    <row r="680" spans="4:5" ht="15.75" customHeight="1">
      <c r="D680" s="37"/>
      <c r="E680" s="37"/>
    </row>
    <row r="681" spans="4:5" ht="15.75" customHeight="1">
      <c r="D681" s="37"/>
      <c r="E681" s="37"/>
    </row>
    <row r="682" spans="4:5" ht="15.75" customHeight="1">
      <c r="D682" s="37"/>
      <c r="E682" s="37"/>
    </row>
    <row r="683" spans="4:5" ht="15.75" customHeight="1">
      <c r="D683" s="37"/>
      <c r="E683" s="37"/>
    </row>
    <row r="684" spans="4:5" ht="15.75" customHeight="1">
      <c r="D684" s="37"/>
      <c r="E684" s="37"/>
    </row>
    <row r="685" spans="4:5" ht="15.75" customHeight="1">
      <c r="D685" s="37"/>
      <c r="E685" s="37"/>
    </row>
    <row r="686" spans="4:5" ht="15.75" customHeight="1">
      <c r="D686" s="37"/>
      <c r="E686" s="37"/>
    </row>
    <row r="687" spans="4:5" ht="15.75" customHeight="1">
      <c r="D687" s="37"/>
      <c r="E687" s="37"/>
    </row>
    <row r="688" spans="4:5" ht="15.75" customHeight="1">
      <c r="D688" s="37"/>
      <c r="E688" s="37"/>
    </row>
    <row r="689" spans="4:5" ht="15.75" customHeight="1">
      <c r="D689" s="37"/>
      <c r="E689" s="37"/>
    </row>
    <row r="690" spans="4:5" ht="15.75" customHeight="1">
      <c r="D690" s="37"/>
      <c r="E690" s="37"/>
    </row>
    <row r="691" spans="4:5" ht="15.75" customHeight="1">
      <c r="D691" s="37"/>
      <c r="E691" s="37"/>
    </row>
    <row r="692" spans="4:5" ht="15.75" customHeight="1">
      <c r="D692" s="37"/>
      <c r="E692" s="37"/>
    </row>
    <row r="693" spans="4:5" ht="15.75" customHeight="1">
      <c r="D693" s="37"/>
      <c r="E693" s="37"/>
    </row>
    <row r="694" spans="4:5" ht="15.75" customHeight="1">
      <c r="D694" s="37"/>
      <c r="E694" s="37"/>
    </row>
    <row r="695" spans="4:5" ht="15.75" customHeight="1">
      <c r="D695" s="37"/>
      <c r="E695" s="37"/>
    </row>
    <row r="696" spans="4:5" ht="15.75" customHeight="1">
      <c r="D696" s="37"/>
      <c r="E696" s="37"/>
    </row>
    <row r="697" spans="4:5" ht="15.75" customHeight="1">
      <c r="D697" s="37"/>
      <c r="E697" s="37"/>
    </row>
    <row r="698" spans="4:5" ht="15.75" customHeight="1">
      <c r="D698" s="37"/>
      <c r="E698" s="37"/>
    </row>
    <row r="699" spans="4:5" ht="15.75" customHeight="1">
      <c r="D699" s="37"/>
      <c r="E699" s="37"/>
    </row>
    <row r="700" spans="4:5" ht="15.75" customHeight="1">
      <c r="D700" s="37"/>
      <c r="E700" s="37"/>
    </row>
    <row r="701" spans="4:5" ht="15.75" customHeight="1">
      <c r="D701" s="37"/>
      <c r="E701" s="37"/>
    </row>
    <row r="702" spans="4:5" ht="15.75" customHeight="1">
      <c r="D702" s="37"/>
      <c r="E702" s="37"/>
    </row>
    <row r="703" spans="4:5" ht="15.75" customHeight="1">
      <c r="D703" s="37"/>
      <c r="E703" s="37"/>
    </row>
    <row r="704" spans="4:5" ht="15.75" customHeight="1">
      <c r="D704" s="37"/>
      <c r="E704" s="37"/>
    </row>
    <row r="705" spans="4:5" ht="15.75" customHeight="1">
      <c r="D705" s="37"/>
      <c r="E705" s="37"/>
    </row>
    <row r="706" spans="4:5" ht="15.75" customHeight="1">
      <c r="D706" s="37"/>
      <c r="E706" s="37"/>
    </row>
    <row r="707" spans="4:5" ht="15.75" customHeight="1">
      <c r="D707" s="37"/>
      <c r="E707" s="37"/>
    </row>
    <row r="708" spans="4:5" ht="15.75" customHeight="1">
      <c r="D708" s="37"/>
      <c r="E708" s="37"/>
    </row>
    <row r="709" spans="4:5" ht="15.75" customHeight="1">
      <c r="D709" s="37"/>
      <c r="E709" s="37"/>
    </row>
    <row r="710" spans="4:5" ht="15.75" customHeight="1">
      <c r="D710" s="37"/>
      <c r="E710" s="37"/>
    </row>
    <row r="711" spans="4:5" ht="15.75" customHeight="1">
      <c r="D711" s="37"/>
      <c r="E711" s="37"/>
    </row>
    <row r="712" spans="4:5" ht="15.75" customHeight="1">
      <c r="D712" s="37"/>
      <c r="E712" s="37"/>
    </row>
    <row r="713" spans="4:5" ht="15.75" customHeight="1">
      <c r="D713" s="37"/>
      <c r="E713" s="37"/>
    </row>
    <row r="714" spans="4:5" ht="15.75" customHeight="1">
      <c r="D714" s="37"/>
      <c r="E714" s="37"/>
    </row>
    <row r="715" spans="4:5" ht="15.75" customHeight="1">
      <c r="D715" s="37"/>
      <c r="E715" s="37"/>
    </row>
    <row r="716" spans="4:5" ht="15.75" customHeight="1">
      <c r="D716" s="37"/>
      <c r="E716" s="37"/>
    </row>
    <row r="717" spans="4:5" ht="15.75" customHeight="1">
      <c r="D717" s="37"/>
      <c r="E717" s="37"/>
    </row>
    <row r="718" spans="4:5" ht="15.75" customHeight="1">
      <c r="D718" s="37"/>
      <c r="E718" s="37"/>
    </row>
    <row r="719" spans="4:5" ht="15.75" customHeight="1">
      <c r="D719" s="37"/>
      <c r="E719" s="37"/>
    </row>
    <row r="720" spans="4:5" ht="15.75" customHeight="1">
      <c r="D720" s="37"/>
      <c r="E720" s="37"/>
    </row>
    <row r="721" spans="4:5" ht="15.75" customHeight="1">
      <c r="D721" s="37"/>
      <c r="E721" s="37"/>
    </row>
    <row r="722" spans="4:5" ht="15.75" customHeight="1">
      <c r="D722" s="37"/>
      <c r="E722" s="37"/>
    </row>
    <row r="723" spans="4:5" ht="15.75" customHeight="1">
      <c r="D723" s="37"/>
      <c r="E723" s="37"/>
    </row>
    <row r="724" spans="4:5" ht="15.75" customHeight="1">
      <c r="D724" s="37"/>
      <c r="E724" s="37"/>
    </row>
    <row r="725" spans="4:5" ht="15.75" customHeight="1">
      <c r="D725" s="37"/>
      <c r="E725" s="37"/>
    </row>
    <row r="726" spans="4:5" ht="15.75" customHeight="1">
      <c r="D726" s="37"/>
      <c r="E726" s="37"/>
    </row>
    <row r="727" spans="4:5" ht="15.75" customHeight="1">
      <c r="D727" s="37"/>
      <c r="E727" s="37"/>
    </row>
    <row r="728" spans="4:5" ht="15.75" customHeight="1">
      <c r="D728" s="37"/>
      <c r="E728" s="37"/>
    </row>
    <row r="729" spans="4:5" ht="15.75" customHeight="1">
      <c r="D729" s="37"/>
      <c r="E729" s="37"/>
    </row>
    <row r="730" spans="4:5" ht="15.75" customHeight="1">
      <c r="D730" s="37"/>
      <c r="E730" s="37"/>
    </row>
    <row r="731" spans="4:5" ht="15.75" customHeight="1">
      <c r="D731" s="37"/>
      <c r="E731" s="37"/>
    </row>
    <row r="732" spans="4:5" ht="15.75" customHeight="1">
      <c r="D732" s="37"/>
      <c r="E732" s="37"/>
    </row>
    <row r="733" spans="4:5" ht="15.75" customHeight="1">
      <c r="D733" s="37"/>
      <c r="E733" s="37"/>
    </row>
    <row r="734" spans="4:5" ht="15.75" customHeight="1">
      <c r="D734" s="37"/>
      <c r="E734" s="37"/>
    </row>
    <row r="735" spans="4:5" ht="15.75" customHeight="1">
      <c r="D735" s="37"/>
      <c r="E735" s="37"/>
    </row>
    <row r="736" spans="4:5" ht="15.75" customHeight="1">
      <c r="D736" s="37"/>
      <c r="E736" s="37"/>
    </row>
    <row r="737" spans="4:5" ht="15.75" customHeight="1">
      <c r="D737" s="37"/>
      <c r="E737" s="37"/>
    </row>
    <row r="738" spans="4:5" ht="15.75" customHeight="1">
      <c r="D738" s="37"/>
      <c r="E738" s="37"/>
    </row>
    <row r="739" spans="4:5" ht="15.75" customHeight="1">
      <c r="D739" s="37"/>
      <c r="E739" s="37"/>
    </row>
    <row r="740" spans="4:5" ht="15.75" customHeight="1">
      <c r="D740" s="37"/>
      <c r="E740" s="37"/>
    </row>
    <row r="741" spans="4:5" ht="15.75" customHeight="1">
      <c r="D741" s="37"/>
      <c r="E741" s="37"/>
    </row>
    <row r="742" spans="4:5" ht="15.75" customHeight="1">
      <c r="D742" s="37"/>
      <c r="E742" s="37"/>
    </row>
    <row r="743" spans="4:5" ht="15.75" customHeight="1">
      <c r="D743" s="37"/>
      <c r="E743" s="37"/>
    </row>
    <row r="744" spans="4:5" ht="15.75" customHeight="1">
      <c r="D744" s="37"/>
      <c r="E744" s="37"/>
    </row>
    <row r="745" spans="4:5" ht="15.75" customHeight="1">
      <c r="D745" s="37"/>
      <c r="E745" s="37"/>
    </row>
    <row r="746" spans="4:5" ht="15.75" customHeight="1">
      <c r="D746" s="37"/>
      <c r="E746" s="37"/>
    </row>
    <row r="747" spans="4:5" ht="15.75" customHeight="1">
      <c r="D747" s="37"/>
      <c r="E747" s="37"/>
    </row>
    <row r="748" spans="4:5" ht="15.75" customHeight="1">
      <c r="D748" s="37"/>
      <c r="E748" s="37"/>
    </row>
    <row r="749" spans="4:5" ht="15.75" customHeight="1">
      <c r="D749" s="37"/>
      <c r="E749" s="37"/>
    </row>
    <row r="750" spans="4:5" ht="15.75" customHeight="1">
      <c r="D750" s="37"/>
      <c r="E750" s="37"/>
    </row>
    <row r="751" spans="4:5" ht="15.75" customHeight="1">
      <c r="D751" s="37"/>
      <c r="E751" s="37"/>
    </row>
    <row r="752" spans="4:5" ht="15.75" customHeight="1">
      <c r="D752" s="37"/>
      <c r="E752" s="37"/>
    </row>
    <row r="753" spans="4:5" ht="15.75" customHeight="1">
      <c r="D753" s="37"/>
      <c r="E753" s="37"/>
    </row>
    <row r="754" spans="4:5" ht="15.75" customHeight="1">
      <c r="D754" s="37"/>
      <c r="E754" s="37"/>
    </row>
    <row r="755" spans="4:5" ht="15.75" customHeight="1">
      <c r="D755" s="37"/>
      <c r="E755" s="37"/>
    </row>
    <row r="756" spans="4:5" ht="15.75" customHeight="1">
      <c r="D756" s="37"/>
      <c r="E756" s="37"/>
    </row>
    <row r="757" spans="4:5" ht="15.75" customHeight="1">
      <c r="D757" s="37"/>
      <c r="E757" s="37"/>
    </row>
    <row r="758" spans="4:5" ht="15.75" customHeight="1">
      <c r="D758" s="37"/>
      <c r="E758" s="37"/>
    </row>
    <row r="759" spans="4:5" ht="15.75" customHeight="1">
      <c r="D759" s="37"/>
      <c r="E759" s="37"/>
    </row>
    <row r="760" spans="4:5" ht="15.75" customHeight="1">
      <c r="D760" s="37"/>
      <c r="E760" s="37"/>
    </row>
    <row r="761" spans="4:5" ht="15.75" customHeight="1">
      <c r="D761" s="37"/>
      <c r="E761" s="37"/>
    </row>
    <row r="762" spans="4:5" ht="15.75" customHeight="1">
      <c r="D762" s="37"/>
      <c r="E762" s="37"/>
    </row>
    <row r="763" spans="4:5" ht="15.75" customHeight="1">
      <c r="D763" s="37"/>
      <c r="E763" s="37"/>
    </row>
    <row r="764" spans="4:5" ht="15.75" customHeight="1">
      <c r="D764" s="37"/>
      <c r="E764" s="37"/>
    </row>
    <row r="765" spans="4:5" ht="15.75" customHeight="1">
      <c r="D765" s="37"/>
      <c r="E765" s="37"/>
    </row>
    <row r="766" spans="4:5" ht="15.75" customHeight="1">
      <c r="D766" s="37"/>
      <c r="E766" s="37"/>
    </row>
    <row r="767" spans="4:5" ht="15.75" customHeight="1">
      <c r="D767" s="37"/>
      <c r="E767" s="37"/>
    </row>
    <row r="768" spans="4:5" ht="15.75" customHeight="1">
      <c r="D768" s="37"/>
      <c r="E768" s="37"/>
    </row>
    <row r="769" spans="4:5" ht="15.75" customHeight="1">
      <c r="D769" s="37"/>
      <c r="E769" s="37"/>
    </row>
    <row r="770" spans="4:5" ht="15.75" customHeight="1">
      <c r="D770" s="37"/>
      <c r="E770" s="37"/>
    </row>
    <row r="771" spans="4:5" ht="15.75" customHeight="1">
      <c r="D771" s="37"/>
      <c r="E771" s="37"/>
    </row>
    <row r="772" spans="4:5" ht="15.75" customHeight="1">
      <c r="D772" s="37"/>
      <c r="E772" s="37"/>
    </row>
    <row r="773" spans="4:5" ht="15.75" customHeight="1">
      <c r="D773" s="37"/>
      <c r="E773" s="37"/>
    </row>
    <row r="774" spans="4:5" ht="15.75" customHeight="1">
      <c r="D774" s="37"/>
      <c r="E774" s="37"/>
    </row>
    <row r="775" spans="4:5" ht="15.75" customHeight="1">
      <c r="D775" s="37"/>
      <c r="E775" s="37"/>
    </row>
    <row r="776" spans="4:5" ht="15.75" customHeight="1">
      <c r="D776" s="37"/>
      <c r="E776" s="37"/>
    </row>
    <row r="777" spans="4:5" ht="15.75" customHeight="1">
      <c r="D777" s="37"/>
      <c r="E777" s="37"/>
    </row>
    <row r="778" spans="4:5" ht="15.75" customHeight="1">
      <c r="D778" s="37"/>
      <c r="E778" s="37"/>
    </row>
    <row r="779" spans="4:5" ht="15.75" customHeight="1">
      <c r="D779" s="37"/>
      <c r="E779" s="37"/>
    </row>
    <row r="780" spans="4:5" ht="15.75" customHeight="1">
      <c r="D780" s="37"/>
      <c r="E780" s="37"/>
    </row>
    <row r="781" spans="4:5" ht="15.75" customHeight="1">
      <c r="D781" s="37"/>
      <c r="E781" s="37"/>
    </row>
    <row r="782" spans="4:5" ht="15.75" customHeight="1">
      <c r="D782" s="37"/>
      <c r="E782" s="37"/>
    </row>
    <row r="783" spans="4:5" ht="15.75" customHeight="1">
      <c r="D783" s="37"/>
      <c r="E783" s="37"/>
    </row>
    <row r="784" spans="4:5" ht="15.75" customHeight="1">
      <c r="D784" s="37"/>
      <c r="E784" s="37"/>
    </row>
    <row r="785" spans="4:5" ht="15.75" customHeight="1">
      <c r="D785" s="37"/>
      <c r="E785" s="37"/>
    </row>
    <row r="786" spans="4:5" ht="15.75" customHeight="1">
      <c r="D786" s="37"/>
      <c r="E786" s="37"/>
    </row>
    <row r="787" spans="4:5" ht="15.75" customHeight="1">
      <c r="D787" s="37"/>
      <c r="E787" s="37"/>
    </row>
    <row r="788" spans="4:5" ht="15.75" customHeight="1">
      <c r="D788" s="37"/>
      <c r="E788" s="37"/>
    </row>
    <row r="789" spans="4:5" ht="15.75" customHeight="1">
      <c r="D789" s="37"/>
      <c r="E789" s="37"/>
    </row>
    <row r="790" spans="4:5" ht="15.75" customHeight="1">
      <c r="D790" s="37"/>
      <c r="E790" s="37"/>
    </row>
    <row r="791" spans="4:5" ht="15.75" customHeight="1">
      <c r="D791" s="37"/>
      <c r="E791" s="37"/>
    </row>
    <row r="792" spans="4:5" ht="15.75" customHeight="1">
      <c r="D792" s="37"/>
      <c r="E792" s="37"/>
    </row>
    <row r="793" spans="4:5" ht="15.75" customHeight="1">
      <c r="D793" s="37"/>
      <c r="E793" s="37"/>
    </row>
    <row r="794" spans="4:5" ht="15.75" customHeight="1">
      <c r="D794" s="37"/>
      <c r="E794" s="37"/>
    </row>
    <row r="795" spans="4:5" ht="15.75" customHeight="1">
      <c r="D795" s="37"/>
      <c r="E795" s="37"/>
    </row>
    <row r="796" spans="4:5" ht="15.75" customHeight="1">
      <c r="D796" s="37"/>
      <c r="E796" s="37"/>
    </row>
    <row r="797" spans="4:5" ht="15.75" customHeight="1">
      <c r="D797" s="37"/>
      <c r="E797" s="37"/>
    </row>
    <row r="798" spans="4:5" ht="15.75" customHeight="1">
      <c r="D798" s="37"/>
      <c r="E798" s="37"/>
    </row>
    <row r="799" spans="4:5" ht="15.75" customHeight="1">
      <c r="D799" s="37"/>
      <c r="E799" s="37"/>
    </row>
    <row r="800" spans="4:5" ht="15.75" customHeight="1">
      <c r="D800" s="37"/>
      <c r="E800" s="37"/>
    </row>
    <row r="801" spans="4:5" ht="15.75" customHeight="1">
      <c r="D801" s="37"/>
      <c r="E801" s="37"/>
    </row>
    <row r="802" spans="4:5" ht="15.75" customHeight="1">
      <c r="D802" s="37"/>
      <c r="E802" s="37"/>
    </row>
    <row r="803" spans="4:5" ht="15.75" customHeight="1">
      <c r="D803" s="37"/>
      <c r="E803" s="37"/>
    </row>
    <row r="804" spans="4:5" ht="15.75" customHeight="1">
      <c r="D804" s="37"/>
      <c r="E804" s="37"/>
    </row>
    <row r="805" spans="4:5" ht="15.75" customHeight="1">
      <c r="D805" s="37"/>
      <c r="E805" s="37"/>
    </row>
    <row r="806" spans="4:5" ht="15.75" customHeight="1">
      <c r="D806" s="37"/>
      <c r="E806" s="37"/>
    </row>
    <row r="807" spans="4:5" ht="15.75" customHeight="1">
      <c r="D807" s="37"/>
      <c r="E807" s="37"/>
    </row>
    <row r="808" spans="4:5" ht="15.75" customHeight="1">
      <c r="D808" s="37"/>
      <c r="E808" s="37"/>
    </row>
    <row r="809" spans="4:5" ht="15.75" customHeight="1">
      <c r="D809" s="37"/>
      <c r="E809" s="37"/>
    </row>
    <row r="810" spans="4:5" ht="15.75" customHeight="1">
      <c r="D810" s="37"/>
      <c r="E810" s="37"/>
    </row>
    <row r="811" spans="4:5" ht="15.75" customHeight="1">
      <c r="D811" s="37"/>
      <c r="E811" s="37"/>
    </row>
    <row r="812" spans="4:5" ht="15.75" customHeight="1">
      <c r="D812" s="37"/>
      <c r="E812" s="37"/>
    </row>
    <row r="813" spans="4:5" ht="15.75" customHeight="1">
      <c r="D813" s="37"/>
      <c r="E813" s="37"/>
    </row>
    <row r="814" spans="4:5" ht="15.75" customHeight="1">
      <c r="D814" s="37"/>
      <c r="E814" s="37"/>
    </row>
    <row r="815" spans="4:5" ht="15.75" customHeight="1">
      <c r="D815" s="37"/>
      <c r="E815" s="37"/>
    </row>
    <row r="816" spans="4:5" ht="15.75" customHeight="1">
      <c r="D816" s="37"/>
      <c r="E816" s="37"/>
    </row>
    <row r="817" spans="4:5" ht="15.75" customHeight="1">
      <c r="D817" s="37"/>
      <c r="E817" s="37"/>
    </row>
    <row r="818" spans="4:5" ht="15.75" customHeight="1">
      <c r="D818" s="37"/>
      <c r="E818" s="37"/>
    </row>
    <row r="819" spans="4:5" ht="15.75" customHeight="1">
      <c r="D819" s="37"/>
      <c r="E819" s="37"/>
    </row>
    <row r="820" spans="4:5" ht="15.75" customHeight="1">
      <c r="D820" s="37"/>
      <c r="E820" s="37"/>
    </row>
    <row r="821" spans="4:5" ht="15.75" customHeight="1">
      <c r="D821" s="37"/>
      <c r="E821" s="37"/>
    </row>
    <row r="822" spans="4:5" ht="15.75" customHeight="1">
      <c r="D822" s="37"/>
      <c r="E822" s="37"/>
    </row>
    <row r="823" spans="4:5" ht="15.75" customHeight="1">
      <c r="D823" s="37"/>
      <c r="E823" s="37"/>
    </row>
    <row r="824" spans="4:5" ht="15.75" customHeight="1">
      <c r="D824" s="37"/>
      <c r="E824" s="37"/>
    </row>
    <row r="825" spans="4:5" ht="15.75" customHeight="1">
      <c r="D825" s="37"/>
      <c r="E825" s="37"/>
    </row>
    <row r="826" spans="4:5" ht="15.75" customHeight="1">
      <c r="D826" s="37"/>
      <c r="E826" s="37"/>
    </row>
    <row r="827" spans="4:5" ht="15.75" customHeight="1">
      <c r="D827" s="37"/>
      <c r="E827" s="37"/>
    </row>
    <row r="828" spans="4:5" ht="15.75" customHeight="1">
      <c r="D828" s="37"/>
      <c r="E828" s="37"/>
    </row>
    <row r="829" spans="4:5" ht="15.75" customHeight="1">
      <c r="D829" s="37"/>
      <c r="E829" s="37"/>
    </row>
    <row r="830" spans="4:5" ht="15.75" customHeight="1">
      <c r="D830" s="37"/>
      <c r="E830" s="37"/>
    </row>
    <row r="831" spans="4:5" ht="15.75" customHeight="1">
      <c r="D831" s="37"/>
      <c r="E831" s="37"/>
    </row>
    <row r="832" spans="4:5" ht="15.75" customHeight="1">
      <c r="D832" s="37"/>
      <c r="E832" s="37"/>
    </row>
    <row r="833" spans="4:5" ht="15.75" customHeight="1">
      <c r="D833" s="37"/>
      <c r="E833" s="37"/>
    </row>
    <row r="834" spans="4:5" ht="15.75" customHeight="1">
      <c r="D834" s="37"/>
      <c r="E834" s="37"/>
    </row>
    <row r="835" spans="4:5" ht="15.75" customHeight="1">
      <c r="D835" s="37"/>
      <c r="E835" s="37"/>
    </row>
    <row r="836" spans="4:5" ht="15.75" customHeight="1">
      <c r="D836" s="37"/>
      <c r="E836" s="37"/>
    </row>
    <row r="837" spans="4:5" ht="15.75" customHeight="1">
      <c r="D837" s="37"/>
      <c r="E837" s="37"/>
    </row>
    <row r="838" spans="4:5" ht="15.75" customHeight="1">
      <c r="D838" s="37"/>
      <c r="E838" s="37"/>
    </row>
    <row r="839" spans="4:5" ht="15.75" customHeight="1">
      <c r="D839" s="37"/>
      <c r="E839" s="37"/>
    </row>
    <row r="840" spans="4:5" ht="15.75" customHeight="1">
      <c r="D840" s="37"/>
      <c r="E840" s="37"/>
    </row>
    <row r="841" spans="4:5" ht="15.75" customHeight="1">
      <c r="D841" s="37"/>
      <c r="E841" s="37"/>
    </row>
    <row r="842" spans="4:5" ht="15.75" customHeight="1">
      <c r="D842" s="37"/>
      <c r="E842" s="37"/>
    </row>
    <row r="843" spans="4:5" ht="15.75" customHeight="1">
      <c r="D843" s="37"/>
      <c r="E843" s="37"/>
    </row>
    <row r="844" spans="4:5" ht="15.75" customHeight="1">
      <c r="D844" s="37"/>
      <c r="E844" s="37"/>
    </row>
    <row r="845" spans="4:5" ht="15.75" customHeight="1">
      <c r="D845" s="37"/>
      <c r="E845" s="37"/>
    </row>
    <row r="846" spans="4:5" ht="15.75" customHeight="1">
      <c r="D846" s="37"/>
      <c r="E846" s="37"/>
    </row>
    <row r="847" spans="4:5" ht="15.75" customHeight="1">
      <c r="D847" s="37"/>
      <c r="E847" s="37"/>
    </row>
    <row r="848" spans="4:5" ht="15.75" customHeight="1">
      <c r="D848" s="37"/>
      <c r="E848" s="37"/>
    </row>
    <row r="849" spans="4:5" ht="15.75" customHeight="1">
      <c r="D849" s="37"/>
      <c r="E849" s="37"/>
    </row>
    <row r="850" spans="4:5" ht="15.75" customHeight="1">
      <c r="D850" s="37"/>
      <c r="E850" s="37"/>
    </row>
    <row r="851" spans="4:5" ht="15.75" customHeight="1">
      <c r="D851" s="37"/>
      <c r="E851" s="37"/>
    </row>
    <row r="852" spans="4:5" ht="15.75" customHeight="1">
      <c r="D852" s="37"/>
      <c r="E852" s="37"/>
    </row>
    <row r="853" spans="4:5" ht="15.75" customHeight="1">
      <c r="D853" s="37"/>
      <c r="E853" s="37"/>
    </row>
    <row r="854" spans="4:5" ht="15.75" customHeight="1">
      <c r="D854" s="37"/>
      <c r="E854" s="37"/>
    </row>
    <row r="855" spans="4:5" ht="15.75" customHeight="1">
      <c r="D855" s="37"/>
      <c r="E855" s="37"/>
    </row>
    <row r="856" spans="4:5" ht="15.75" customHeight="1">
      <c r="D856" s="37"/>
      <c r="E856" s="37"/>
    </row>
    <row r="857" spans="4:5" ht="15.75" customHeight="1">
      <c r="D857" s="37"/>
      <c r="E857" s="37"/>
    </row>
    <row r="858" spans="4:5" ht="15.75" customHeight="1">
      <c r="D858" s="37"/>
      <c r="E858" s="37"/>
    </row>
    <row r="859" spans="4:5" ht="15.75" customHeight="1">
      <c r="D859" s="37"/>
      <c r="E859" s="37"/>
    </row>
    <row r="860" spans="4:5" ht="15.75" customHeight="1">
      <c r="D860" s="37"/>
      <c r="E860" s="37"/>
    </row>
    <row r="861" spans="4:5" ht="15.75" customHeight="1">
      <c r="D861" s="37"/>
      <c r="E861" s="37"/>
    </row>
    <row r="862" spans="4:5" ht="15.75" customHeight="1">
      <c r="D862" s="37"/>
      <c r="E862" s="37"/>
    </row>
    <row r="863" spans="4:5" ht="15.75" customHeight="1">
      <c r="D863" s="37"/>
      <c r="E863" s="37"/>
    </row>
    <row r="864" spans="4:5" ht="15.75" customHeight="1">
      <c r="D864" s="37"/>
      <c r="E864" s="37"/>
    </row>
    <row r="865" spans="4:5" ht="15.75" customHeight="1">
      <c r="D865" s="37"/>
      <c r="E865" s="37"/>
    </row>
    <row r="866" spans="4:5" ht="15.75" customHeight="1">
      <c r="D866" s="37"/>
      <c r="E866" s="37"/>
    </row>
    <row r="867" spans="4:5" ht="15.75" customHeight="1">
      <c r="D867" s="37"/>
      <c r="E867" s="37"/>
    </row>
    <row r="868" spans="4:5" ht="15.75" customHeight="1">
      <c r="D868" s="37"/>
      <c r="E868" s="37"/>
    </row>
    <row r="869" spans="4:5" ht="15.75" customHeight="1">
      <c r="D869" s="37"/>
      <c r="E869" s="37"/>
    </row>
    <row r="870" spans="4:5" ht="15.75" customHeight="1">
      <c r="D870" s="37"/>
      <c r="E870" s="37"/>
    </row>
    <row r="871" spans="4:5" ht="15.75" customHeight="1">
      <c r="D871" s="37"/>
      <c r="E871" s="37"/>
    </row>
    <row r="872" spans="4:5" ht="15.75" customHeight="1">
      <c r="D872" s="37"/>
      <c r="E872" s="37"/>
    </row>
    <row r="873" spans="4:5" ht="15.75" customHeight="1">
      <c r="D873" s="37"/>
      <c r="E873" s="37"/>
    </row>
    <row r="874" spans="4:5" ht="15.75" customHeight="1">
      <c r="D874" s="37"/>
      <c r="E874" s="37"/>
    </row>
    <row r="875" spans="4:5" ht="15.75" customHeight="1">
      <c r="D875" s="37"/>
      <c r="E875" s="37"/>
    </row>
    <row r="876" spans="4:5" ht="15.75" customHeight="1">
      <c r="D876" s="37"/>
      <c r="E876" s="37"/>
    </row>
    <row r="877" spans="4:5" ht="15.75" customHeight="1">
      <c r="D877" s="37"/>
      <c r="E877" s="37"/>
    </row>
    <row r="878" spans="4:5" ht="15.75" customHeight="1">
      <c r="D878" s="37"/>
      <c r="E878" s="37"/>
    </row>
    <row r="879" spans="4:5" ht="15.75" customHeight="1">
      <c r="D879" s="37"/>
      <c r="E879" s="37"/>
    </row>
    <row r="880" spans="4:5" ht="15.75" customHeight="1">
      <c r="D880" s="37"/>
      <c r="E880" s="37"/>
    </row>
    <row r="881" spans="4:5" ht="15.75" customHeight="1">
      <c r="D881" s="37"/>
      <c r="E881" s="37"/>
    </row>
    <row r="882" spans="4:5" ht="15.75" customHeight="1">
      <c r="D882" s="37"/>
      <c r="E882" s="37"/>
    </row>
    <row r="883" spans="4:5" ht="15.75" customHeight="1">
      <c r="D883" s="37"/>
      <c r="E883" s="37"/>
    </row>
    <row r="884" spans="4:5" ht="15.75" customHeight="1">
      <c r="D884" s="37"/>
      <c r="E884" s="37"/>
    </row>
    <row r="885" spans="4:5" ht="15.75" customHeight="1">
      <c r="D885" s="37"/>
      <c r="E885" s="37"/>
    </row>
    <row r="886" spans="4:5" ht="15.75" customHeight="1">
      <c r="D886" s="37"/>
      <c r="E886" s="37"/>
    </row>
    <row r="887" spans="4:5" ht="15.75" customHeight="1">
      <c r="D887" s="37"/>
      <c r="E887" s="37"/>
    </row>
    <row r="888" spans="4:5" ht="15.75" customHeight="1">
      <c r="D888" s="37"/>
      <c r="E888" s="37"/>
    </row>
    <row r="889" spans="4:5" ht="15.75" customHeight="1">
      <c r="D889" s="37"/>
      <c r="E889" s="37"/>
    </row>
    <row r="890" spans="4:5" ht="15.75" customHeight="1">
      <c r="D890" s="37"/>
      <c r="E890" s="37"/>
    </row>
    <row r="891" spans="4:5" ht="15.75" customHeight="1">
      <c r="D891" s="37"/>
      <c r="E891" s="37"/>
    </row>
    <row r="892" spans="4:5" ht="15.75" customHeight="1">
      <c r="D892" s="37"/>
      <c r="E892" s="37"/>
    </row>
    <row r="893" spans="4:5" ht="15.75" customHeight="1">
      <c r="D893" s="37"/>
      <c r="E893" s="37"/>
    </row>
    <row r="894" spans="4:5" ht="15.75" customHeight="1">
      <c r="D894" s="37"/>
      <c r="E894" s="37"/>
    </row>
    <row r="895" spans="4:5" ht="15.75" customHeight="1">
      <c r="D895" s="37"/>
      <c r="E895" s="37"/>
    </row>
    <row r="896" spans="4:5" ht="15.75" customHeight="1">
      <c r="D896" s="37"/>
      <c r="E896" s="37"/>
    </row>
    <row r="897" spans="4:5" ht="15.75" customHeight="1">
      <c r="D897" s="37"/>
      <c r="E897" s="37"/>
    </row>
    <row r="898" spans="4:5" ht="15.75" customHeight="1">
      <c r="D898" s="37"/>
      <c r="E898" s="37"/>
    </row>
    <row r="899" spans="4:5" ht="15.75" customHeight="1">
      <c r="D899" s="37"/>
      <c r="E899" s="37"/>
    </row>
    <row r="900" spans="4:5" ht="15.75" customHeight="1">
      <c r="D900" s="37"/>
      <c r="E900" s="37"/>
    </row>
    <row r="901" spans="4:5" ht="15.75" customHeight="1">
      <c r="D901" s="37"/>
      <c r="E901" s="37"/>
    </row>
    <row r="902" spans="4:5" ht="15.75" customHeight="1">
      <c r="D902" s="37"/>
      <c r="E902" s="37"/>
    </row>
    <row r="903" spans="4:5" ht="15.75" customHeight="1">
      <c r="D903" s="37"/>
      <c r="E903" s="37"/>
    </row>
    <row r="904" spans="4:5" ht="15.75" customHeight="1">
      <c r="D904" s="37"/>
      <c r="E904" s="37"/>
    </row>
    <row r="905" spans="4:5" ht="15.75" customHeight="1">
      <c r="D905" s="37"/>
      <c r="E905" s="37"/>
    </row>
    <row r="906" spans="4:5" ht="15.75" customHeight="1">
      <c r="D906" s="37"/>
      <c r="E906" s="37"/>
    </row>
    <row r="907" spans="4:5" ht="15.75" customHeight="1">
      <c r="D907" s="37"/>
      <c r="E907" s="37"/>
    </row>
    <row r="908" spans="4:5" ht="15.75" customHeight="1">
      <c r="D908" s="37"/>
      <c r="E908" s="37"/>
    </row>
    <row r="909" spans="4:5" ht="15.75" customHeight="1">
      <c r="D909" s="37"/>
      <c r="E909" s="37"/>
    </row>
    <row r="910" spans="4:5" ht="15.75" customHeight="1">
      <c r="D910" s="37"/>
      <c r="E910" s="37"/>
    </row>
    <row r="911" spans="4:5" ht="15.75" customHeight="1">
      <c r="D911" s="37"/>
      <c r="E911" s="37"/>
    </row>
    <row r="912" spans="4:5" ht="15.75" customHeight="1">
      <c r="D912" s="37"/>
      <c r="E912" s="37"/>
    </row>
    <row r="913" spans="4:5" ht="15.75" customHeight="1">
      <c r="D913" s="37"/>
      <c r="E913" s="37"/>
    </row>
    <row r="914" spans="4:5" ht="15.75" customHeight="1">
      <c r="D914" s="37"/>
      <c r="E914" s="37"/>
    </row>
    <row r="915" spans="4:5" ht="15.75" customHeight="1">
      <c r="D915" s="37"/>
      <c r="E915" s="37"/>
    </row>
    <row r="916" spans="4:5" ht="15.75" customHeight="1">
      <c r="D916" s="37"/>
      <c r="E916" s="37"/>
    </row>
    <row r="917" spans="4:5" ht="15.75" customHeight="1">
      <c r="D917" s="37"/>
      <c r="E917" s="37"/>
    </row>
    <row r="918" spans="4:5" ht="15.75" customHeight="1">
      <c r="D918" s="37"/>
      <c r="E918" s="37"/>
    </row>
    <row r="919" spans="4:5" ht="15.75" customHeight="1">
      <c r="D919" s="37"/>
      <c r="E919" s="37"/>
    </row>
    <row r="920" spans="4:5" ht="15.75" customHeight="1">
      <c r="D920" s="37"/>
      <c r="E920" s="37"/>
    </row>
    <row r="921" spans="4:5" ht="15.75" customHeight="1">
      <c r="D921" s="37"/>
      <c r="E921" s="37"/>
    </row>
    <row r="922" spans="4:5" ht="15.75" customHeight="1">
      <c r="D922" s="37"/>
      <c r="E922" s="37"/>
    </row>
    <row r="923" spans="4:5" ht="15.75" customHeight="1">
      <c r="D923" s="37"/>
      <c r="E923" s="37"/>
    </row>
    <row r="924" spans="4:5" ht="15.75" customHeight="1">
      <c r="D924" s="37"/>
      <c r="E924" s="37"/>
    </row>
    <row r="925" spans="4:5" ht="15.75" customHeight="1">
      <c r="D925" s="37"/>
      <c r="E925" s="37"/>
    </row>
    <row r="926" spans="4:5" ht="15.75" customHeight="1">
      <c r="D926" s="37"/>
      <c r="E926" s="37"/>
    </row>
    <row r="927" spans="4:5" ht="15.75" customHeight="1">
      <c r="D927" s="37"/>
      <c r="E927" s="37"/>
    </row>
    <row r="928" spans="4:5" ht="15.75" customHeight="1">
      <c r="D928" s="37"/>
      <c r="E928" s="37"/>
    </row>
    <row r="929" spans="4:5" ht="15.75" customHeight="1">
      <c r="D929" s="37"/>
      <c r="E929" s="37"/>
    </row>
    <row r="930" spans="4:5" ht="15.75" customHeight="1">
      <c r="D930" s="37"/>
      <c r="E930" s="37"/>
    </row>
    <row r="931" spans="4:5" ht="15.75" customHeight="1">
      <c r="D931" s="37"/>
      <c r="E931" s="37"/>
    </row>
    <row r="932" spans="4:5" ht="15.75" customHeight="1">
      <c r="D932" s="37"/>
      <c r="E932" s="37"/>
    </row>
    <row r="933" spans="4:5" ht="15.75" customHeight="1">
      <c r="D933" s="37"/>
      <c r="E933" s="37"/>
    </row>
    <row r="934" spans="4:5" ht="15.75" customHeight="1">
      <c r="D934" s="37"/>
      <c r="E934" s="37"/>
    </row>
    <row r="935" spans="4:5" ht="15.75" customHeight="1">
      <c r="D935" s="37"/>
      <c r="E935" s="37"/>
    </row>
    <row r="936" spans="4:5" ht="15.75" customHeight="1">
      <c r="D936" s="37"/>
      <c r="E936" s="37"/>
    </row>
    <row r="937" spans="4:5" ht="15.75" customHeight="1">
      <c r="D937" s="37"/>
      <c r="E937" s="37"/>
    </row>
    <row r="938" spans="4:5" ht="15.75" customHeight="1">
      <c r="D938" s="37"/>
      <c r="E938" s="37"/>
    </row>
    <row r="939" spans="4:5" ht="15.75" customHeight="1">
      <c r="D939" s="37"/>
      <c r="E939" s="37"/>
    </row>
    <row r="940" spans="4:5" ht="15.75" customHeight="1">
      <c r="D940" s="37"/>
      <c r="E940" s="37"/>
    </row>
    <row r="941" spans="4:5" ht="15.75" customHeight="1">
      <c r="D941" s="37"/>
      <c r="E941" s="37"/>
    </row>
    <row r="942" spans="4:5" ht="15.75" customHeight="1">
      <c r="D942" s="37"/>
      <c r="E942" s="37"/>
    </row>
    <row r="943" spans="4:5" ht="15.75" customHeight="1">
      <c r="D943" s="37"/>
      <c r="E943" s="37"/>
    </row>
    <row r="944" spans="4:5" ht="15.75" customHeight="1">
      <c r="D944" s="37"/>
      <c r="E944" s="37"/>
    </row>
    <row r="945" spans="4:5" ht="15.75" customHeight="1">
      <c r="D945" s="37"/>
      <c r="E945" s="37"/>
    </row>
    <row r="946" spans="4:5" ht="15.75" customHeight="1">
      <c r="D946" s="37"/>
      <c r="E946" s="37"/>
    </row>
    <row r="947" spans="4:5" ht="15.75" customHeight="1">
      <c r="D947" s="37"/>
      <c r="E947" s="37"/>
    </row>
    <row r="948" spans="4:5" ht="15.75" customHeight="1">
      <c r="D948" s="37"/>
      <c r="E948" s="37"/>
    </row>
    <row r="949" spans="4:5" ht="15.75" customHeight="1">
      <c r="D949" s="37"/>
      <c r="E949" s="37"/>
    </row>
    <row r="950" spans="4:5" ht="15.75" customHeight="1">
      <c r="D950" s="37"/>
      <c r="E950" s="37"/>
    </row>
    <row r="951" spans="4:5" ht="15.75" customHeight="1">
      <c r="D951" s="37"/>
      <c r="E951" s="37"/>
    </row>
    <row r="952" spans="4:5" ht="15.75" customHeight="1">
      <c r="D952" s="37"/>
      <c r="E952" s="37"/>
    </row>
    <row r="953" spans="4:5" ht="15.75" customHeight="1">
      <c r="D953" s="37"/>
      <c r="E953" s="37"/>
    </row>
    <row r="954" spans="4:5" ht="15.75" customHeight="1">
      <c r="D954" s="37"/>
      <c r="E954" s="37"/>
    </row>
    <row r="955" spans="4:5" ht="15.75" customHeight="1">
      <c r="D955" s="37"/>
      <c r="E955" s="37"/>
    </row>
    <row r="956" spans="4:5" ht="15.75" customHeight="1">
      <c r="D956" s="37"/>
      <c r="E956" s="37"/>
    </row>
    <row r="957" spans="4:5" ht="15.75" customHeight="1">
      <c r="D957" s="37"/>
      <c r="E957" s="37"/>
    </row>
    <row r="958" spans="4:5" ht="15.75" customHeight="1">
      <c r="D958" s="37"/>
      <c r="E958" s="37"/>
    </row>
    <row r="959" spans="4:5" ht="15.75" customHeight="1">
      <c r="D959" s="37"/>
      <c r="E959" s="37"/>
    </row>
    <row r="960" spans="4:5" ht="15.75" customHeight="1">
      <c r="D960" s="37"/>
      <c r="E960" s="37"/>
    </row>
    <row r="961" spans="4:5" ht="15.75" customHeight="1">
      <c r="D961" s="37"/>
      <c r="E961" s="37"/>
    </row>
    <row r="962" spans="4:5" ht="15.75" customHeight="1">
      <c r="D962" s="37"/>
      <c r="E962" s="37"/>
    </row>
    <row r="963" spans="4:5" ht="15.75" customHeight="1">
      <c r="D963" s="37"/>
      <c r="E963" s="37"/>
    </row>
    <row r="964" spans="4:5" ht="15.75" customHeight="1">
      <c r="D964" s="37"/>
      <c r="E964" s="37"/>
    </row>
    <row r="965" spans="4:5" ht="15.75" customHeight="1">
      <c r="D965" s="37"/>
      <c r="E965" s="37"/>
    </row>
    <row r="966" spans="4:5" ht="15.75" customHeight="1">
      <c r="D966" s="37"/>
      <c r="E966" s="37"/>
    </row>
    <row r="967" spans="4:5" ht="15.75" customHeight="1">
      <c r="D967" s="37"/>
      <c r="E967" s="37"/>
    </row>
    <row r="968" spans="4:5" ht="15.75" customHeight="1">
      <c r="D968" s="37"/>
      <c r="E968" s="37"/>
    </row>
    <row r="969" spans="4:5" ht="15.75" customHeight="1">
      <c r="D969" s="37"/>
      <c r="E969" s="37"/>
    </row>
    <row r="970" spans="4:5" ht="15.75" customHeight="1">
      <c r="D970" s="37"/>
      <c r="E970" s="37"/>
    </row>
    <row r="971" spans="4:5" ht="15.75" customHeight="1">
      <c r="D971" s="37"/>
      <c r="E971" s="37"/>
    </row>
    <row r="972" spans="4:5" ht="15.75" customHeight="1">
      <c r="D972" s="37"/>
      <c r="E972" s="37"/>
    </row>
    <row r="973" spans="4:5" ht="15.75" customHeight="1">
      <c r="D973" s="37"/>
      <c r="E973" s="37"/>
    </row>
    <row r="974" spans="4:5" ht="15.75" customHeight="1">
      <c r="D974" s="37"/>
      <c r="E974" s="37"/>
    </row>
    <row r="975" spans="4:5" ht="15.75" customHeight="1">
      <c r="D975" s="37"/>
      <c r="E975" s="37"/>
    </row>
    <row r="976" spans="4:5" ht="15.75" customHeight="1">
      <c r="D976" s="37"/>
      <c r="E976" s="37"/>
    </row>
    <row r="977" spans="4:5" ht="15.75" customHeight="1">
      <c r="D977" s="37"/>
      <c r="E977" s="37"/>
    </row>
    <row r="978" spans="4:5" ht="15.75" customHeight="1">
      <c r="D978" s="37"/>
      <c r="E978" s="37"/>
    </row>
    <row r="979" spans="4:5" ht="15.75" customHeight="1">
      <c r="D979" s="37"/>
      <c r="E979" s="37"/>
    </row>
    <row r="980" spans="4:5" ht="15.75" customHeight="1">
      <c r="D980" s="37"/>
      <c r="E980" s="37"/>
    </row>
    <row r="981" spans="4:5" ht="15.75" customHeight="1">
      <c r="D981" s="37"/>
      <c r="E981" s="37"/>
    </row>
    <row r="982" spans="4:5" ht="15.75" customHeight="1">
      <c r="D982" s="37"/>
      <c r="E982" s="37"/>
    </row>
    <row r="983" spans="4:5" ht="15.75" customHeight="1">
      <c r="D983" s="37"/>
      <c r="E983" s="37"/>
    </row>
    <row r="984" spans="4:5" ht="15.75" customHeight="1">
      <c r="D984" s="37"/>
      <c r="E984" s="37"/>
    </row>
    <row r="985" spans="4:5" ht="15.75" customHeight="1">
      <c r="D985" s="37"/>
      <c r="E985" s="37"/>
    </row>
    <row r="986" spans="4:5" ht="15.75" customHeight="1">
      <c r="D986" s="37"/>
      <c r="E986" s="37"/>
    </row>
    <row r="987" spans="4:5" ht="15.75" customHeight="1">
      <c r="D987" s="37"/>
      <c r="E987" s="37"/>
    </row>
    <row r="988" spans="4:5" ht="15.75" customHeight="1">
      <c r="D988" s="37"/>
      <c r="E988" s="37"/>
    </row>
    <row r="989" spans="4:5" ht="15.75" customHeight="1">
      <c r="D989" s="37"/>
      <c r="E989" s="37"/>
    </row>
    <row r="990" spans="4:5" ht="15.75" customHeight="1">
      <c r="D990" s="37"/>
      <c r="E990" s="37"/>
    </row>
  </sheetData>
  <mergeCells count="13">
    <mergeCell ref="J8:J9"/>
    <mergeCell ref="A1:B1"/>
    <mergeCell ref="A2:B2"/>
    <mergeCell ref="A5:I5"/>
    <mergeCell ref="A6:I6"/>
    <mergeCell ref="A8:A9"/>
    <mergeCell ref="B8:B9"/>
    <mergeCell ref="C8:C9"/>
    <mergeCell ref="I8:I9"/>
    <mergeCell ref="D8:D9"/>
    <mergeCell ref="E8:E9"/>
    <mergeCell ref="F8:F9"/>
    <mergeCell ref="G8:H8"/>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pageSetUpPr fitToPage="1"/>
  </sheetPr>
  <dimension ref="A1:X1000"/>
  <sheetViews>
    <sheetView topLeftCell="A67" zoomScale="70" zoomScaleNormal="70" workbookViewId="0">
      <selection sqref="A1:B1"/>
    </sheetView>
  </sheetViews>
  <sheetFormatPr defaultColWidth="14.453125" defaultRowHeight="15" customHeight="1"/>
  <cols>
    <col min="1" max="1" width="4.7265625" customWidth="1"/>
    <col min="2" max="2" width="62.453125" customWidth="1"/>
    <col min="3" max="3" width="11" customWidth="1"/>
    <col min="4" max="7" width="8.08984375" customWidth="1"/>
    <col min="8" max="8" width="16.453125" customWidth="1"/>
    <col min="9" max="9" width="8.08984375" customWidth="1"/>
    <col min="10" max="10" width="18.54296875" customWidth="1"/>
    <col min="11" max="11" width="10.54296875" customWidth="1"/>
    <col min="12" max="12" width="8.08984375" customWidth="1"/>
    <col min="13" max="13" width="14.7265625" customWidth="1"/>
    <col min="14" max="14" width="47.81640625" customWidth="1"/>
    <col min="15" max="24" width="9" customWidth="1"/>
  </cols>
  <sheetData>
    <row r="1" spans="1:24" ht="14.25" customHeight="1">
      <c r="A1" s="2903" t="s">
        <v>0</v>
      </c>
      <c r="B1" s="2874"/>
      <c r="C1" s="49"/>
      <c r="D1" s="50"/>
      <c r="E1" s="50"/>
      <c r="F1" s="50"/>
      <c r="G1" s="50"/>
      <c r="H1" s="50"/>
      <c r="I1" s="50"/>
      <c r="J1" s="2904" t="s">
        <v>183</v>
      </c>
      <c r="K1" s="2874"/>
      <c r="L1" s="2874"/>
      <c r="M1" s="51"/>
      <c r="N1" s="52"/>
      <c r="O1" s="52"/>
      <c r="P1" s="52"/>
      <c r="Q1" s="52"/>
      <c r="R1" s="52"/>
      <c r="S1" s="52"/>
      <c r="T1" s="52"/>
      <c r="U1" s="52"/>
      <c r="V1" s="52"/>
      <c r="W1" s="52"/>
      <c r="X1" s="52"/>
    </row>
    <row r="2" spans="1:24" ht="14.25" customHeight="1">
      <c r="A2" s="2905" t="s">
        <v>1</v>
      </c>
      <c r="B2" s="2874"/>
      <c r="C2" s="49"/>
      <c r="D2" s="50"/>
      <c r="E2" s="50"/>
      <c r="F2" s="50"/>
      <c r="G2" s="50"/>
      <c r="H2" s="50"/>
      <c r="I2" s="50"/>
      <c r="J2" s="50"/>
      <c r="K2" s="54"/>
      <c r="L2" s="54"/>
      <c r="M2" s="51"/>
      <c r="N2" s="52"/>
      <c r="O2" s="52"/>
      <c r="P2" s="52"/>
      <c r="Q2" s="52"/>
      <c r="R2" s="52"/>
      <c r="S2" s="52"/>
      <c r="T2" s="52"/>
      <c r="U2" s="52"/>
      <c r="V2" s="52"/>
      <c r="W2" s="52"/>
      <c r="X2" s="52"/>
    </row>
    <row r="3" spans="1:24" ht="14.25" customHeight="1">
      <c r="A3" s="2877" t="s">
        <v>184</v>
      </c>
      <c r="B3" s="2874"/>
      <c r="C3" s="2874"/>
      <c r="D3" s="2874"/>
      <c r="E3" s="2874"/>
      <c r="F3" s="2874"/>
      <c r="G3" s="2874"/>
      <c r="H3" s="2874"/>
      <c r="I3" s="2874"/>
      <c r="J3" s="2874"/>
      <c r="K3" s="2874"/>
      <c r="L3" s="2874"/>
      <c r="M3" s="51"/>
      <c r="N3" s="52"/>
      <c r="O3" s="52"/>
      <c r="P3" s="52"/>
      <c r="Q3" s="52"/>
      <c r="R3" s="52"/>
      <c r="S3" s="52"/>
      <c r="T3" s="52"/>
      <c r="U3" s="52"/>
      <c r="V3" s="52"/>
      <c r="W3" s="52"/>
      <c r="X3" s="52"/>
    </row>
    <row r="4" spans="1:24" ht="14.25" customHeight="1">
      <c r="A4" s="2906" t="s">
        <v>185</v>
      </c>
      <c r="B4" s="2874"/>
      <c r="C4" s="2874"/>
      <c r="D4" s="2874"/>
      <c r="E4" s="2874"/>
      <c r="F4" s="2874"/>
      <c r="G4" s="2874"/>
      <c r="H4" s="2874"/>
      <c r="I4" s="2874"/>
      <c r="J4" s="2874"/>
      <c r="K4" s="2874"/>
      <c r="L4" s="2874"/>
      <c r="M4" s="51"/>
      <c r="N4" s="52"/>
      <c r="O4" s="52"/>
      <c r="P4" s="52"/>
      <c r="Q4" s="52"/>
      <c r="R4" s="52"/>
      <c r="S4" s="52"/>
      <c r="T4" s="52"/>
      <c r="U4" s="52"/>
      <c r="V4" s="52"/>
      <c r="W4" s="52"/>
      <c r="X4" s="52"/>
    </row>
    <row r="5" spans="1:24" ht="14.25" customHeight="1">
      <c r="A5" s="56"/>
      <c r="B5" s="56"/>
      <c r="C5" s="56"/>
      <c r="D5" s="57"/>
      <c r="E5" s="57"/>
      <c r="F5" s="57"/>
      <c r="G5" s="57"/>
      <c r="H5" s="57"/>
      <c r="I5" s="57"/>
      <c r="J5" s="2890" t="s">
        <v>186</v>
      </c>
      <c r="K5" s="2891"/>
      <c r="L5" s="2891"/>
      <c r="M5" s="51"/>
      <c r="N5" s="52"/>
      <c r="O5" s="52"/>
      <c r="P5" s="52"/>
      <c r="Q5" s="52"/>
      <c r="R5" s="52"/>
      <c r="S5" s="52"/>
      <c r="T5" s="52"/>
      <c r="U5" s="52"/>
      <c r="V5" s="52"/>
      <c r="W5" s="52"/>
      <c r="X5" s="52"/>
    </row>
    <row r="6" spans="1:24" ht="38.25" customHeight="1">
      <c r="A6" s="58" t="s">
        <v>159</v>
      </c>
      <c r="B6" s="59" t="s">
        <v>80</v>
      </c>
      <c r="C6" s="59" t="s">
        <v>187</v>
      </c>
      <c r="D6" s="60" t="s">
        <v>188</v>
      </c>
      <c r="E6" s="60" t="s">
        <v>189</v>
      </c>
      <c r="F6" s="60" t="s">
        <v>190</v>
      </c>
      <c r="G6" s="60" t="s">
        <v>191</v>
      </c>
      <c r="H6" s="60" t="s">
        <v>192</v>
      </c>
      <c r="I6" s="60" t="s">
        <v>193</v>
      </c>
      <c r="J6" s="60" t="s">
        <v>194</v>
      </c>
      <c r="K6" s="60" t="s">
        <v>195</v>
      </c>
      <c r="L6" s="61" t="s">
        <v>6</v>
      </c>
      <c r="M6" s="2896" t="s">
        <v>196</v>
      </c>
      <c r="N6" s="2898" t="s">
        <v>197</v>
      </c>
      <c r="O6" s="52"/>
      <c r="P6" s="52"/>
      <c r="Q6" s="52"/>
      <c r="R6" s="52"/>
      <c r="S6" s="52"/>
      <c r="T6" s="52"/>
      <c r="U6" s="52"/>
      <c r="V6" s="52"/>
      <c r="W6" s="52"/>
      <c r="X6" s="52"/>
    </row>
    <row r="7" spans="1:24" ht="100.5" customHeight="1">
      <c r="A7" s="62"/>
      <c r="B7" s="63" t="s">
        <v>198</v>
      </c>
      <c r="C7" s="63"/>
      <c r="D7" s="64" t="s">
        <v>199</v>
      </c>
      <c r="E7" s="64" t="s">
        <v>200</v>
      </c>
      <c r="F7" s="64" t="s">
        <v>201</v>
      </c>
      <c r="G7" s="64" t="s">
        <v>202</v>
      </c>
      <c r="H7" s="64" t="s">
        <v>203</v>
      </c>
      <c r="I7" s="64" t="s">
        <v>204</v>
      </c>
      <c r="J7" s="64" t="s">
        <v>205</v>
      </c>
      <c r="K7" s="65"/>
      <c r="L7" s="66"/>
      <c r="M7" s="2897"/>
      <c r="N7" s="2885"/>
      <c r="O7" s="52"/>
      <c r="P7" s="52"/>
      <c r="Q7" s="52"/>
      <c r="R7" s="52"/>
      <c r="S7" s="52"/>
      <c r="T7" s="52"/>
      <c r="U7" s="52"/>
      <c r="V7" s="52"/>
      <c r="W7" s="52"/>
      <c r="X7" s="52"/>
    </row>
    <row r="8" spans="1:24" ht="14.25" customHeight="1">
      <c r="A8" s="67" t="s">
        <v>84</v>
      </c>
      <c r="B8" s="68" t="s">
        <v>206</v>
      </c>
      <c r="C8" s="69" t="s">
        <v>207</v>
      </c>
      <c r="D8" s="70"/>
      <c r="E8" s="70"/>
      <c r="F8" s="70"/>
      <c r="G8" s="70"/>
      <c r="H8" s="70"/>
      <c r="I8" s="70"/>
      <c r="J8" s="70"/>
      <c r="K8" s="70"/>
      <c r="L8" s="71"/>
      <c r="M8" s="72"/>
      <c r="N8" s="73"/>
      <c r="O8" s="52"/>
      <c r="P8" s="52"/>
      <c r="Q8" s="52"/>
      <c r="R8" s="52"/>
      <c r="S8" s="52"/>
      <c r="T8" s="52"/>
      <c r="U8" s="52"/>
      <c r="V8" s="52"/>
      <c r="W8" s="52"/>
      <c r="X8" s="52"/>
    </row>
    <row r="9" spans="1:24" ht="14.25" customHeight="1">
      <c r="A9" s="74"/>
      <c r="B9" s="75" t="s">
        <v>208</v>
      </c>
      <c r="C9" s="76" t="s">
        <v>207</v>
      </c>
      <c r="D9" s="77">
        <v>4948</v>
      </c>
      <c r="E9" s="77">
        <f t="shared" ref="E9:K9" si="0">E14+E38+E50+E62+E78</f>
        <v>0</v>
      </c>
      <c r="F9" s="77">
        <f t="shared" si="0"/>
        <v>0</v>
      </c>
      <c r="G9" s="77">
        <f t="shared" si="0"/>
        <v>0</v>
      </c>
      <c r="H9" s="77">
        <f t="shared" si="0"/>
        <v>0</v>
      </c>
      <c r="I9" s="77">
        <f t="shared" si="0"/>
        <v>0</v>
      </c>
      <c r="J9" s="77">
        <f t="shared" si="0"/>
        <v>0</v>
      </c>
      <c r="K9" s="77">
        <f t="shared" si="0"/>
        <v>5139</v>
      </c>
      <c r="L9" s="78"/>
      <c r="M9" s="79" t="s">
        <v>209</v>
      </c>
      <c r="N9" s="73"/>
      <c r="O9" s="52"/>
      <c r="P9" s="52"/>
      <c r="Q9" s="52"/>
      <c r="R9" s="52"/>
      <c r="S9" s="52"/>
      <c r="T9" s="52"/>
      <c r="U9" s="52"/>
      <c r="V9" s="52"/>
      <c r="W9" s="52"/>
      <c r="X9" s="52"/>
    </row>
    <row r="10" spans="1:24" ht="14.25" customHeight="1">
      <c r="A10" s="74"/>
      <c r="B10" s="75" t="s">
        <v>210</v>
      </c>
      <c r="C10" s="76" t="s">
        <v>207</v>
      </c>
      <c r="D10" s="77">
        <f t="shared" ref="D10:K10" si="1">D27+D42+D54+D68+D84</f>
        <v>798</v>
      </c>
      <c r="E10" s="77">
        <f t="shared" si="1"/>
        <v>0</v>
      </c>
      <c r="F10" s="77">
        <f t="shared" si="1"/>
        <v>0</v>
      </c>
      <c r="G10" s="77">
        <f t="shared" si="1"/>
        <v>0</v>
      </c>
      <c r="H10" s="77">
        <f t="shared" si="1"/>
        <v>0</v>
      </c>
      <c r="I10" s="77">
        <f t="shared" si="1"/>
        <v>0</v>
      </c>
      <c r="J10" s="77">
        <f t="shared" si="1"/>
        <v>0</v>
      </c>
      <c r="K10" s="77">
        <f t="shared" si="1"/>
        <v>798</v>
      </c>
      <c r="L10" s="78"/>
      <c r="M10" s="79" t="s">
        <v>209</v>
      </c>
      <c r="N10" s="73"/>
      <c r="O10" s="52"/>
      <c r="P10" s="52"/>
      <c r="Q10" s="52"/>
      <c r="R10" s="52"/>
      <c r="S10" s="52"/>
      <c r="T10" s="52"/>
      <c r="U10" s="52"/>
      <c r="V10" s="52"/>
      <c r="W10" s="52"/>
      <c r="X10" s="52"/>
    </row>
    <row r="11" spans="1:24" ht="14.25" customHeight="1">
      <c r="A11" s="74"/>
      <c r="B11" s="75" t="s">
        <v>211</v>
      </c>
      <c r="C11" s="76" t="s">
        <v>207</v>
      </c>
      <c r="D11" s="77">
        <f t="shared" ref="D11:K11" si="2">D34+D46+D58+D74+D90</f>
        <v>1160</v>
      </c>
      <c r="E11" s="77">
        <f t="shared" si="2"/>
        <v>0</v>
      </c>
      <c r="F11" s="77">
        <f t="shared" si="2"/>
        <v>0</v>
      </c>
      <c r="G11" s="77">
        <f t="shared" si="2"/>
        <v>0</v>
      </c>
      <c r="H11" s="77">
        <f t="shared" si="2"/>
        <v>0</v>
      </c>
      <c r="I11" s="77">
        <f t="shared" si="2"/>
        <v>0</v>
      </c>
      <c r="J11" s="77">
        <f t="shared" si="2"/>
        <v>0</v>
      </c>
      <c r="K11" s="77">
        <f t="shared" si="2"/>
        <v>1160</v>
      </c>
      <c r="L11" s="78"/>
      <c r="M11" s="79" t="s">
        <v>209</v>
      </c>
      <c r="N11" s="73"/>
      <c r="O11" s="52"/>
      <c r="P11" s="52"/>
      <c r="Q11" s="52"/>
      <c r="R11" s="52"/>
      <c r="S11" s="52"/>
      <c r="T11" s="52"/>
      <c r="U11" s="52"/>
      <c r="V11" s="52"/>
      <c r="W11" s="52"/>
      <c r="X11" s="52"/>
    </row>
    <row r="12" spans="1:24" ht="14.25" customHeight="1">
      <c r="A12" s="80"/>
      <c r="B12" s="81" t="s">
        <v>212</v>
      </c>
      <c r="C12" s="82" t="s">
        <v>207</v>
      </c>
      <c r="D12" s="83">
        <f t="shared" ref="D12:K12" si="3">D36+D48+D60+D76+D92</f>
        <v>5501</v>
      </c>
      <c r="E12" s="83">
        <f t="shared" si="3"/>
        <v>0</v>
      </c>
      <c r="F12" s="83">
        <f t="shared" si="3"/>
        <v>0</v>
      </c>
      <c r="G12" s="83">
        <f t="shared" si="3"/>
        <v>0</v>
      </c>
      <c r="H12" s="83">
        <f t="shared" si="3"/>
        <v>0</v>
      </c>
      <c r="I12" s="83">
        <f t="shared" si="3"/>
        <v>0</v>
      </c>
      <c r="J12" s="83">
        <f t="shared" si="3"/>
        <v>0</v>
      </c>
      <c r="K12" s="83">
        <f t="shared" si="3"/>
        <v>5501</v>
      </c>
      <c r="L12" s="84"/>
      <c r="M12" s="79" t="s">
        <v>209</v>
      </c>
      <c r="N12" s="73"/>
      <c r="O12" s="52"/>
      <c r="P12" s="52"/>
      <c r="Q12" s="52"/>
      <c r="R12" s="52"/>
      <c r="S12" s="52"/>
      <c r="T12" s="52"/>
      <c r="U12" s="52"/>
      <c r="V12" s="52"/>
      <c r="W12" s="52"/>
      <c r="X12" s="52"/>
    </row>
    <row r="13" spans="1:24" ht="14.25" customHeight="1">
      <c r="A13" s="67" t="s">
        <v>213</v>
      </c>
      <c r="B13" s="68" t="s">
        <v>214</v>
      </c>
      <c r="C13" s="69" t="s">
        <v>207</v>
      </c>
      <c r="D13" s="70"/>
      <c r="E13" s="70"/>
      <c r="F13" s="70"/>
      <c r="G13" s="70"/>
      <c r="H13" s="70"/>
      <c r="I13" s="70"/>
      <c r="J13" s="70"/>
      <c r="K13" s="70"/>
      <c r="L13" s="71"/>
      <c r="M13" s="85"/>
      <c r="N13" s="73"/>
      <c r="O13" s="52"/>
      <c r="P13" s="52"/>
      <c r="Q13" s="52"/>
      <c r="R13" s="52"/>
      <c r="S13" s="52"/>
      <c r="T13" s="52"/>
      <c r="U13" s="52"/>
      <c r="V13" s="52"/>
      <c r="W13" s="52"/>
      <c r="X13" s="52"/>
    </row>
    <row r="14" spans="1:24" ht="14.25" customHeight="1">
      <c r="A14" s="86" t="s">
        <v>215</v>
      </c>
      <c r="B14" s="87" t="s">
        <v>216</v>
      </c>
      <c r="C14" s="88" t="s">
        <v>207</v>
      </c>
      <c r="D14" s="89">
        <f t="shared" ref="D14:K14" si="4">D15+D16+D17+D18+D19+D20+D26</f>
        <v>4944</v>
      </c>
      <c r="E14" s="89">
        <f t="shared" si="4"/>
        <v>0</v>
      </c>
      <c r="F14" s="89">
        <f t="shared" si="4"/>
        <v>0</v>
      </c>
      <c r="G14" s="89">
        <f t="shared" si="4"/>
        <v>0</v>
      </c>
      <c r="H14" s="89">
        <f t="shared" si="4"/>
        <v>0</v>
      </c>
      <c r="I14" s="89">
        <f t="shared" si="4"/>
        <v>0</v>
      </c>
      <c r="J14" s="89">
        <f t="shared" si="4"/>
        <v>0</v>
      </c>
      <c r="K14" s="90">
        <f t="shared" si="4"/>
        <v>4944</v>
      </c>
      <c r="L14" s="91"/>
      <c r="M14" s="79" t="s">
        <v>209</v>
      </c>
      <c r="N14" s="73"/>
      <c r="O14" s="52"/>
      <c r="P14" s="52"/>
      <c r="Q14" s="52"/>
      <c r="R14" s="52"/>
      <c r="S14" s="52"/>
      <c r="T14" s="52"/>
      <c r="U14" s="52"/>
      <c r="V14" s="52"/>
      <c r="W14" s="52"/>
      <c r="X14" s="52"/>
    </row>
    <row r="15" spans="1:24" ht="14.25" customHeight="1">
      <c r="A15" s="74" t="s">
        <v>217</v>
      </c>
      <c r="B15" s="75" t="s">
        <v>218</v>
      </c>
      <c r="C15" s="76" t="s">
        <v>207</v>
      </c>
      <c r="D15" s="77">
        <v>968</v>
      </c>
      <c r="E15" s="77"/>
      <c r="F15" s="77"/>
      <c r="G15" s="77"/>
      <c r="H15" s="77"/>
      <c r="I15" s="77"/>
      <c r="J15" s="77"/>
      <c r="K15" s="77">
        <f t="shared" ref="K15:K26" si="5">SUM(D15:J15)</f>
        <v>968</v>
      </c>
      <c r="L15" s="78"/>
      <c r="M15" s="72" t="s">
        <v>219</v>
      </c>
      <c r="N15" s="73"/>
      <c r="O15" s="52"/>
      <c r="P15" s="52"/>
      <c r="Q15" s="52"/>
      <c r="R15" s="52"/>
      <c r="S15" s="52"/>
      <c r="T15" s="52"/>
      <c r="U15" s="52"/>
      <c r="V15" s="52"/>
      <c r="W15" s="52"/>
      <c r="X15" s="52"/>
    </row>
    <row r="16" spans="1:24" ht="14.25" customHeight="1">
      <c r="A16" s="74" t="s">
        <v>220</v>
      </c>
      <c r="B16" s="75" t="s">
        <v>221</v>
      </c>
      <c r="C16" s="76" t="s">
        <v>207</v>
      </c>
      <c r="D16" s="77">
        <v>1153</v>
      </c>
      <c r="E16" s="77"/>
      <c r="F16" s="77"/>
      <c r="G16" s="77"/>
      <c r="H16" s="77"/>
      <c r="I16" s="77"/>
      <c r="J16" s="77"/>
      <c r="K16" s="77">
        <f t="shared" si="5"/>
        <v>1153</v>
      </c>
      <c r="L16" s="78"/>
      <c r="M16" s="72" t="s">
        <v>219</v>
      </c>
      <c r="N16" s="73"/>
      <c r="O16" s="52"/>
      <c r="P16" s="52"/>
      <c r="Q16" s="52"/>
      <c r="R16" s="52"/>
      <c r="S16" s="52"/>
      <c r="T16" s="52"/>
      <c r="U16" s="52"/>
      <c r="V16" s="52"/>
      <c r="W16" s="52"/>
      <c r="X16" s="52"/>
    </row>
    <row r="17" spans="1:24" ht="14.25" customHeight="1">
      <c r="A17" s="74" t="s">
        <v>222</v>
      </c>
      <c r="B17" s="75" t="s">
        <v>223</v>
      </c>
      <c r="C17" s="76" t="s">
        <v>207</v>
      </c>
      <c r="D17" s="77">
        <v>1536</v>
      </c>
      <c r="E17" s="77"/>
      <c r="F17" s="77"/>
      <c r="G17" s="77"/>
      <c r="H17" s="77"/>
      <c r="I17" s="77"/>
      <c r="J17" s="77"/>
      <c r="K17" s="77">
        <f t="shared" si="5"/>
        <v>1536</v>
      </c>
      <c r="L17" s="78"/>
      <c r="M17" s="72" t="s">
        <v>219</v>
      </c>
      <c r="N17" s="73"/>
      <c r="O17" s="52"/>
      <c r="P17" s="52"/>
      <c r="Q17" s="52"/>
      <c r="R17" s="52"/>
      <c r="S17" s="52"/>
      <c r="T17" s="52"/>
      <c r="U17" s="52"/>
      <c r="V17" s="52"/>
      <c r="W17" s="52"/>
      <c r="X17" s="52"/>
    </row>
    <row r="18" spans="1:24" ht="14.25" customHeight="1">
      <c r="A18" s="74" t="s">
        <v>224</v>
      </c>
      <c r="B18" s="75" t="s">
        <v>225</v>
      </c>
      <c r="C18" s="76" t="s">
        <v>207</v>
      </c>
      <c r="D18" s="77">
        <v>931</v>
      </c>
      <c r="E18" s="77"/>
      <c r="F18" s="77"/>
      <c r="G18" s="77"/>
      <c r="H18" s="77"/>
      <c r="I18" s="77"/>
      <c r="J18" s="77"/>
      <c r="K18" s="77">
        <f t="shared" si="5"/>
        <v>931</v>
      </c>
      <c r="L18" s="78"/>
      <c r="M18" s="72" t="s">
        <v>219</v>
      </c>
      <c r="N18" s="73"/>
      <c r="O18" s="52"/>
      <c r="P18" s="52"/>
      <c r="Q18" s="52"/>
      <c r="R18" s="52"/>
      <c r="S18" s="52"/>
      <c r="T18" s="52"/>
      <c r="U18" s="52"/>
      <c r="V18" s="52"/>
      <c r="W18" s="52"/>
      <c r="X18" s="52"/>
    </row>
    <row r="19" spans="1:24" ht="14.25" customHeight="1">
      <c r="A19" s="74" t="s">
        <v>226</v>
      </c>
      <c r="B19" s="75" t="s">
        <v>227</v>
      </c>
      <c r="C19" s="76" t="s">
        <v>207</v>
      </c>
      <c r="D19" s="77"/>
      <c r="E19" s="77"/>
      <c r="F19" s="77"/>
      <c r="G19" s="77"/>
      <c r="H19" s="77"/>
      <c r="I19" s="77"/>
      <c r="J19" s="77"/>
      <c r="K19" s="77">
        <f t="shared" si="5"/>
        <v>0</v>
      </c>
      <c r="L19" s="78"/>
      <c r="M19" s="72" t="s">
        <v>219</v>
      </c>
      <c r="N19" s="73"/>
      <c r="O19" s="52"/>
      <c r="P19" s="52"/>
      <c r="Q19" s="52"/>
      <c r="R19" s="52"/>
      <c r="S19" s="52"/>
      <c r="T19" s="52"/>
      <c r="U19" s="52"/>
      <c r="V19" s="52"/>
      <c r="W19" s="52"/>
      <c r="X19" s="52"/>
    </row>
    <row r="20" spans="1:24" ht="72.75" customHeight="1">
      <c r="A20" s="74" t="s">
        <v>228</v>
      </c>
      <c r="B20" s="75" t="s">
        <v>229</v>
      </c>
      <c r="C20" s="76" t="s">
        <v>207</v>
      </c>
      <c r="D20" s="92">
        <f>SUM(D21:D25)</f>
        <v>228</v>
      </c>
      <c r="E20" s="92">
        <f t="shared" ref="E20:J20" si="6">SUM(E21:E25)</f>
        <v>0</v>
      </c>
      <c r="F20" s="92">
        <f t="shared" si="6"/>
        <v>0</v>
      </c>
      <c r="G20" s="92">
        <f t="shared" si="6"/>
        <v>0</v>
      </c>
      <c r="H20" s="92">
        <f t="shared" si="6"/>
        <v>0</v>
      </c>
      <c r="I20" s="92">
        <f t="shared" si="6"/>
        <v>0</v>
      </c>
      <c r="J20" s="92">
        <f t="shared" si="6"/>
        <v>0</v>
      </c>
      <c r="K20" s="77">
        <f t="shared" si="5"/>
        <v>228</v>
      </c>
      <c r="L20" s="93"/>
      <c r="M20" s="79" t="s">
        <v>209</v>
      </c>
      <c r="N20" s="94"/>
      <c r="O20" s="95"/>
      <c r="P20" s="95"/>
      <c r="Q20" s="95"/>
      <c r="R20" s="95"/>
      <c r="S20" s="95"/>
      <c r="T20" s="95"/>
      <c r="U20" s="95"/>
      <c r="V20" s="95"/>
      <c r="W20" s="95"/>
      <c r="X20" s="95"/>
    </row>
    <row r="21" spans="1:24" ht="14.25" customHeight="1">
      <c r="A21" s="96" t="s">
        <v>230</v>
      </c>
      <c r="B21" s="97" t="s">
        <v>231</v>
      </c>
      <c r="C21" s="76" t="s">
        <v>207</v>
      </c>
      <c r="D21" s="98">
        <v>101</v>
      </c>
      <c r="E21" s="77"/>
      <c r="F21" s="77"/>
      <c r="G21" s="77"/>
      <c r="H21" s="77"/>
      <c r="I21" s="77"/>
      <c r="J21" s="77"/>
      <c r="K21" s="77">
        <f t="shared" si="5"/>
        <v>101</v>
      </c>
      <c r="L21" s="78"/>
      <c r="M21" s="72" t="s">
        <v>219</v>
      </c>
      <c r="N21" s="99"/>
      <c r="O21" s="95"/>
      <c r="P21" s="95"/>
      <c r="Q21" s="95"/>
      <c r="R21" s="95"/>
      <c r="S21" s="95"/>
      <c r="T21" s="95"/>
      <c r="U21" s="95"/>
      <c r="V21" s="95"/>
      <c r="W21" s="95"/>
      <c r="X21" s="95"/>
    </row>
    <row r="22" spans="1:24" ht="14.25" customHeight="1">
      <c r="A22" s="96" t="s">
        <v>230</v>
      </c>
      <c r="B22" s="97" t="s">
        <v>232</v>
      </c>
      <c r="C22" s="76" t="s">
        <v>207</v>
      </c>
      <c r="D22" s="98">
        <v>99</v>
      </c>
      <c r="E22" s="77"/>
      <c r="F22" s="77"/>
      <c r="G22" s="77"/>
      <c r="H22" s="77"/>
      <c r="I22" s="77"/>
      <c r="J22" s="77"/>
      <c r="K22" s="77">
        <f t="shared" si="5"/>
        <v>99</v>
      </c>
      <c r="L22" s="78"/>
      <c r="M22" s="72" t="s">
        <v>219</v>
      </c>
      <c r="N22" s="99"/>
      <c r="O22" s="95"/>
      <c r="P22" s="95"/>
      <c r="Q22" s="95"/>
      <c r="R22" s="95"/>
      <c r="S22" s="95"/>
      <c r="T22" s="95"/>
      <c r="U22" s="95"/>
      <c r="V22" s="95"/>
      <c r="W22" s="95"/>
      <c r="X22" s="95"/>
    </row>
    <row r="23" spans="1:24" ht="29.25" customHeight="1">
      <c r="A23" s="96" t="s">
        <v>230</v>
      </c>
      <c r="B23" s="97" t="s">
        <v>233</v>
      </c>
      <c r="C23" s="76" t="s">
        <v>207</v>
      </c>
      <c r="D23" s="100">
        <v>3</v>
      </c>
      <c r="E23" s="92"/>
      <c r="F23" s="92"/>
      <c r="G23" s="92"/>
      <c r="H23" s="92"/>
      <c r="I23" s="92"/>
      <c r="J23" s="92"/>
      <c r="K23" s="77">
        <f t="shared" si="5"/>
        <v>3</v>
      </c>
      <c r="L23" s="101"/>
      <c r="M23" s="72" t="s">
        <v>219</v>
      </c>
      <c r="N23" s="99"/>
      <c r="O23" s="95"/>
      <c r="P23" s="95"/>
      <c r="Q23" s="95"/>
      <c r="R23" s="95"/>
      <c r="S23" s="95"/>
      <c r="T23" s="95"/>
      <c r="U23" s="95"/>
      <c r="V23" s="95"/>
      <c r="W23" s="95"/>
      <c r="X23" s="95"/>
    </row>
    <row r="24" spans="1:24" ht="27" customHeight="1">
      <c r="A24" s="96" t="s">
        <v>230</v>
      </c>
      <c r="B24" s="97" t="s">
        <v>234</v>
      </c>
      <c r="C24" s="76" t="s">
        <v>207</v>
      </c>
      <c r="D24" s="92">
        <v>1</v>
      </c>
      <c r="E24" s="92"/>
      <c r="F24" s="92"/>
      <c r="G24" s="92"/>
      <c r="H24" s="92"/>
      <c r="I24" s="92"/>
      <c r="J24" s="92"/>
      <c r="K24" s="77">
        <f t="shared" si="5"/>
        <v>1</v>
      </c>
      <c r="L24" s="101"/>
      <c r="M24" s="72" t="s">
        <v>219</v>
      </c>
      <c r="N24" s="99"/>
      <c r="O24" s="95"/>
      <c r="P24" s="95"/>
      <c r="Q24" s="95"/>
      <c r="R24" s="95"/>
      <c r="S24" s="95"/>
      <c r="T24" s="95"/>
      <c r="U24" s="95"/>
      <c r="V24" s="95"/>
      <c r="W24" s="95"/>
      <c r="X24" s="95"/>
    </row>
    <row r="25" spans="1:24" ht="14.25" customHeight="1">
      <c r="A25" s="96" t="s">
        <v>230</v>
      </c>
      <c r="B25" s="97" t="s">
        <v>235</v>
      </c>
      <c r="C25" s="76" t="s">
        <v>207</v>
      </c>
      <c r="D25" s="92">
        <v>24</v>
      </c>
      <c r="E25" s="92"/>
      <c r="F25" s="92"/>
      <c r="G25" s="92"/>
      <c r="H25" s="92"/>
      <c r="I25" s="92"/>
      <c r="J25" s="92"/>
      <c r="K25" s="77">
        <f t="shared" si="5"/>
        <v>24</v>
      </c>
      <c r="L25" s="101"/>
      <c r="M25" s="72" t="s">
        <v>219</v>
      </c>
      <c r="N25" s="99"/>
      <c r="O25" s="95"/>
      <c r="P25" s="95"/>
      <c r="Q25" s="95"/>
      <c r="R25" s="95"/>
      <c r="S25" s="95"/>
      <c r="T25" s="95"/>
      <c r="U25" s="95"/>
      <c r="V25" s="95"/>
      <c r="W25" s="95"/>
      <c r="X25" s="95"/>
    </row>
    <row r="26" spans="1:24" ht="14.25" customHeight="1">
      <c r="A26" s="74" t="s">
        <v>236</v>
      </c>
      <c r="B26" s="75" t="s">
        <v>237</v>
      </c>
      <c r="C26" s="76" t="s">
        <v>207</v>
      </c>
      <c r="D26" s="77">
        <v>128</v>
      </c>
      <c r="E26" s="77"/>
      <c r="F26" s="77"/>
      <c r="G26" s="77"/>
      <c r="H26" s="77"/>
      <c r="I26" s="77"/>
      <c r="J26" s="77"/>
      <c r="K26" s="77">
        <f t="shared" si="5"/>
        <v>128</v>
      </c>
      <c r="L26" s="102"/>
      <c r="M26" s="72" t="s">
        <v>219</v>
      </c>
      <c r="N26" s="99"/>
      <c r="O26" s="52"/>
      <c r="P26" s="52"/>
      <c r="Q26" s="52"/>
      <c r="R26" s="52"/>
      <c r="S26" s="52"/>
      <c r="T26" s="52"/>
      <c r="U26" s="52"/>
      <c r="V26" s="52"/>
      <c r="W26" s="52"/>
      <c r="X26" s="52"/>
    </row>
    <row r="27" spans="1:24" ht="14.25" customHeight="1">
      <c r="A27" s="86" t="s">
        <v>238</v>
      </c>
      <c r="B27" s="87" t="s">
        <v>239</v>
      </c>
      <c r="C27" s="88" t="s">
        <v>207</v>
      </c>
      <c r="D27" s="89">
        <f t="shared" ref="D27:K27" si="7">SUM(D28:D33)</f>
        <v>755</v>
      </c>
      <c r="E27" s="89">
        <f t="shared" si="7"/>
        <v>0</v>
      </c>
      <c r="F27" s="89">
        <f t="shared" si="7"/>
        <v>0</v>
      </c>
      <c r="G27" s="89">
        <f t="shared" si="7"/>
        <v>0</v>
      </c>
      <c r="H27" s="89">
        <f t="shared" si="7"/>
        <v>0</v>
      </c>
      <c r="I27" s="89">
        <f t="shared" si="7"/>
        <v>0</v>
      </c>
      <c r="J27" s="89">
        <f t="shared" si="7"/>
        <v>0</v>
      </c>
      <c r="K27" s="89">
        <f t="shared" si="7"/>
        <v>755</v>
      </c>
      <c r="L27" s="91"/>
      <c r="M27" s="79" t="s">
        <v>209</v>
      </c>
      <c r="N27" s="73"/>
      <c r="O27" s="52"/>
      <c r="P27" s="52"/>
      <c r="Q27" s="52"/>
      <c r="R27" s="52"/>
      <c r="S27" s="52"/>
      <c r="T27" s="52"/>
      <c r="U27" s="52"/>
      <c r="V27" s="52"/>
      <c r="W27" s="52"/>
      <c r="X27" s="52"/>
    </row>
    <row r="28" spans="1:24" ht="14.25" customHeight="1">
      <c r="A28" s="74" t="s">
        <v>217</v>
      </c>
      <c r="B28" s="75" t="s">
        <v>218</v>
      </c>
      <c r="C28" s="76" t="s">
        <v>207</v>
      </c>
      <c r="D28" s="77">
        <v>0</v>
      </c>
      <c r="E28" s="77"/>
      <c r="F28" s="77"/>
      <c r="G28" s="77"/>
      <c r="H28" s="77"/>
      <c r="I28" s="77"/>
      <c r="J28" s="77"/>
      <c r="K28" s="77">
        <f t="shared" ref="K28:K33" si="8">SUM(D28:J28)</f>
        <v>0</v>
      </c>
      <c r="L28" s="78"/>
      <c r="M28" s="72" t="s">
        <v>219</v>
      </c>
      <c r="N28" s="73"/>
      <c r="O28" s="52"/>
      <c r="P28" s="52"/>
      <c r="Q28" s="52"/>
      <c r="R28" s="52"/>
      <c r="S28" s="52"/>
      <c r="T28" s="52"/>
      <c r="U28" s="52"/>
      <c r="V28" s="52"/>
      <c r="W28" s="52"/>
      <c r="X28" s="52"/>
    </row>
    <row r="29" spans="1:24" ht="14.25" customHeight="1">
      <c r="A29" s="74" t="s">
        <v>220</v>
      </c>
      <c r="B29" s="75" t="s">
        <v>221</v>
      </c>
      <c r="C29" s="76" t="s">
        <v>207</v>
      </c>
      <c r="D29" s="77">
        <v>16</v>
      </c>
      <c r="E29" s="77"/>
      <c r="F29" s="77"/>
      <c r="G29" s="77"/>
      <c r="H29" s="77"/>
      <c r="I29" s="77"/>
      <c r="J29" s="77"/>
      <c r="K29" s="77">
        <f t="shared" si="8"/>
        <v>16</v>
      </c>
      <c r="L29" s="78"/>
      <c r="M29" s="72" t="s">
        <v>219</v>
      </c>
      <c r="N29" s="73"/>
      <c r="O29" s="52"/>
      <c r="P29" s="52"/>
      <c r="Q29" s="52"/>
      <c r="R29" s="52"/>
      <c r="S29" s="52"/>
      <c r="T29" s="52"/>
      <c r="U29" s="52"/>
      <c r="V29" s="52"/>
      <c r="W29" s="52"/>
      <c r="X29" s="52"/>
    </row>
    <row r="30" spans="1:24" ht="14.25" customHeight="1">
      <c r="A30" s="74" t="s">
        <v>222</v>
      </c>
      <c r="B30" s="75" t="s">
        <v>223</v>
      </c>
      <c r="C30" s="76" t="s">
        <v>207</v>
      </c>
      <c r="D30" s="77">
        <v>10</v>
      </c>
      <c r="E30" s="77"/>
      <c r="F30" s="77"/>
      <c r="G30" s="77"/>
      <c r="H30" s="77"/>
      <c r="I30" s="77"/>
      <c r="J30" s="77"/>
      <c r="K30" s="77">
        <f t="shared" si="8"/>
        <v>10</v>
      </c>
      <c r="L30" s="78"/>
      <c r="M30" s="72" t="s">
        <v>219</v>
      </c>
      <c r="N30" s="73"/>
      <c r="O30" s="52"/>
      <c r="P30" s="52"/>
      <c r="Q30" s="52"/>
      <c r="R30" s="52"/>
      <c r="S30" s="52"/>
      <c r="T30" s="52"/>
      <c r="U30" s="52"/>
      <c r="V30" s="52"/>
      <c r="W30" s="52"/>
      <c r="X30" s="52"/>
    </row>
    <row r="31" spans="1:24" ht="14.25" customHeight="1">
      <c r="A31" s="74" t="s">
        <v>224</v>
      </c>
      <c r="B31" s="75" t="s">
        <v>225</v>
      </c>
      <c r="C31" s="76" t="s">
        <v>207</v>
      </c>
      <c r="D31" s="77">
        <v>668</v>
      </c>
      <c r="E31" s="77"/>
      <c r="F31" s="77"/>
      <c r="G31" s="77"/>
      <c r="H31" s="77"/>
      <c r="I31" s="77"/>
      <c r="J31" s="77"/>
      <c r="K31" s="77">
        <f t="shared" si="8"/>
        <v>668</v>
      </c>
      <c r="L31" s="78"/>
      <c r="M31" s="72" t="s">
        <v>219</v>
      </c>
      <c r="N31" s="73"/>
      <c r="O31" s="52"/>
      <c r="P31" s="52"/>
      <c r="Q31" s="52"/>
      <c r="R31" s="52"/>
      <c r="S31" s="52"/>
      <c r="T31" s="52"/>
      <c r="U31" s="52"/>
      <c r="V31" s="52"/>
      <c r="W31" s="52"/>
      <c r="X31" s="52"/>
    </row>
    <row r="32" spans="1:24" ht="14.25" customHeight="1">
      <c r="A32" s="74" t="s">
        <v>226</v>
      </c>
      <c r="B32" s="75" t="s">
        <v>227</v>
      </c>
      <c r="C32" s="76" t="s">
        <v>207</v>
      </c>
      <c r="D32" s="77">
        <v>8</v>
      </c>
      <c r="E32" s="77"/>
      <c r="F32" s="77"/>
      <c r="G32" s="77"/>
      <c r="H32" s="77"/>
      <c r="I32" s="77"/>
      <c r="J32" s="77"/>
      <c r="K32" s="77">
        <f t="shared" si="8"/>
        <v>8</v>
      </c>
      <c r="L32" s="78"/>
      <c r="M32" s="72" t="s">
        <v>219</v>
      </c>
      <c r="N32" s="73"/>
      <c r="O32" s="52"/>
      <c r="P32" s="52"/>
      <c r="Q32" s="52"/>
      <c r="R32" s="52"/>
      <c r="S32" s="52"/>
      <c r="T32" s="52"/>
      <c r="U32" s="52"/>
      <c r="V32" s="52"/>
      <c r="W32" s="52"/>
      <c r="X32" s="52"/>
    </row>
    <row r="33" spans="1:24" ht="14.25" customHeight="1">
      <c r="A33" s="74" t="s">
        <v>228</v>
      </c>
      <c r="B33" s="75" t="s">
        <v>240</v>
      </c>
      <c r="C33" s="76" t="s">
        <v>207</v>
      </c>
      <c r="D33" s="77">
        <v>53</v>
      </c>
      <c r="E33" s="77"/>
      <c r="F33" s="77"/>
      <c r="G33" s="77"/>
      <c r="H33" s="77"/>
      <c r="I33" s="77"/>
      <c r="J33" s="77"/>
      <c r="K33" s="77">
        <f t="shared" si="8"/>
        <v>53</v>
      </c>
      <c r="L33" s="78"/>
      <c r="M33" s="72" t="s">
        <v>219</v>
      </c>
      <c r="N33" s="73"/>
      <c r="O33" s="52"/>
      <c r="P33" s="52"/>
      <c r="Q33" s="52"/>
      <c r="R33" s="52"/>
      <c r="S33" s="52"/>
      <c r="T33" s="52"/>
      <c r="U33" s="52"/>
      <c r="V33" s="52"/>
      <c r="W33" s="52"/>
      <c r="X33" s="52"/>
    </row>
    <row r="34" spans="1:24" ht="14.25" customHeight="1">
      <c r="A34" s="86" t="s">
        <v>241</v>
      </c>
      <c r="B34" s="103" t="s">
        <v>242</v>
      </c>
      <c r="C34" s="88" t="s">
        <v>207</v>
      </c>
      <c r="D34" s="104">
        <f t="shared" ref="D34:K34" si="9">D35</f>
        <v>1090</v>
      </c>
      <c r="E34" s="104">
        <f t="shared" si="9"/>
        <v>0</v>
      </c>
      <c r="F34" s="104">
        <f t="shared" si="9"/>
        <v>0</v>
      </c>
      <c r="G34" s="104">
        <f t="shared" si="9"/>
        <v>0</v>
      </c>
      <c r="H34" s="104">
        <f t="shared" si="9"/>
        <v>0</v>
      </c>
      <c r="I34" s="104">
        <f t="shared" si="9"/>
        <v>0</v>
      </c>
      <c r="J34" s="104">
        <f t="shared" si="9"/>
        <v>0</v>
      </c>
      <c r="K34" s="104">
        <f t="shared" si="9"/>
        <v>1090</v>
      </c>
      <c r="L34" s="105"/>
      <c r="M34" s="79" t="s">
        <v>209</v>
      </c>
      <c r="N34" s="73"/>
      <c r="O34" s="52"/>
      <c r="P34" s="52"/>
      <c r="Q34" s="52"/>
      <c r="R34" s="52"/>
      <c r="S34" s="52"/>
      <c r="T34" s="52"/>
      <c r="U34" s="52"/>
      <c r="V34" s="52"/>
      <c r="W34" s="52"/>
      <c r="X34" s="52"/>
    </row>
    <row r="35" spans="1:24" ht="14.25" customHeight="1">
      <c r="A35" s="106"/>
      <c r="B35" s="75" t="s">
        <v>243</v>
      </c>
      <c r="C35" s="76" t="s">
        <v>207</v>
      </c>
      <c r="D35" s="77">
        <v>1090</v>
      </c>
      <c r="E35" s="77"/>
      <c r="F35" s="77"/>
      <c r="G35" s="77"/>
      <c r="H35" s="77"/>
      <c r="I35" s="77"/>
      <c r="J35" s="77"/>
      <c r="K35" s="77">
        <f>SUM(D35:J35)</f>
        <v>1090</v>
      </c>
      <c r="L35" s="78"/>
      <c r="M35" s="72" t="s">
        <v>219</v>
      </c>
      <c r="N35" s="73"/>
      <c r="O35" s="52"/>
      <c r="P35" s="52"/>
      <c r="Q35" s="52"/>
      <c r="R35" s="52"/>
      <c r="S35" s="52"/>
      <c r="T35" s="52"/>
      <c r="U35" s="52"/>
      <c r="V35" s="52"/>
      <c r="W35" s="52"/>
      <c r="X35" s="52"/>
    </row>
    <row r="36" spans="1:24" ht="14.25" customHeight="1">
      <c r="A36" s="107" t="s">
        <v>244</v>
      </c>
      <c r="B36" s="108" t="s">
        <v>245</v>
      </c>
      <c r="C36" s="109" t="s">
        <v>207</v>
      </c>
      <c r="D36" s="110">
        <f t="shared" ref="D36:K36" si="10">+D14-D27+D34</f>
        <v>5279</v>
      </c>
      <c r="E36" s="110">
        <f t="shared" si="10"/>
        <v>0</v>
      </c>
      <c r="F36" s="110">
        <f t="shared" si="10"/>
        <v>0</v>
      </c>
      <c r="G36" s="110">
        <f t="shared" si="10"/>
        <v>0</v>
      </c>
      <c r="H36" s="110">
        <f t="shared" si="10"/>
        <v>0</v>
      </c>
      <c r="I36" s="110">
        <f t="shared" si="10"/>
        <v>0</v>
      </c>
      <c r="J36" s="110">
        <f t="shared" si="10"/>
        <v>0</v>
      </c>
      <c r="K36" s="110">
        <f t="shared" si="10"/>
        <v>5279</v>
      </c>
      <c r="L36" s="111"/>
      <c r="M36" s="79" t="s">
        <v>209</v>
      </c>
      <c r="N36" s="73"/>
      <c r="O36" s="52"/>
      <c r="P36" s="52"/>
      <c r="Q36" s="52"/>
      <c r="R36" s="52"/>
      <c r="S36" s="52"/>
      <c r="T36" s="52"/>
      <c r="U36" s="52"/>
      <c r="V36" s="52"/>
      <c r="W36" s="52"/>
      <c r="X36" s="52"/>
    </row>
    <row r="37" spans="1:24" ht="14.25" customHeight="1">
      <c r="A37" s="112" t="s">
        <v>246</v>
      </c>
      <c r="B37" s="113" t="s">
        <v>247</v>
      </c>
      <c r="C37" s="114"/>
      <c r="D37" s="115"/>
      <c r="E37" s="115"/>
      <c r="F37" s="115"/>
      <c r="G37" s="115"/>
      <c r="H37" s="115"/>
      <c r="I37" s="115"/>
      <c r="J37" s="115"/>
      <c r="K37" s="115"/>
      <c r="L37" s="116"/>
      <c r="M37" s="72"/>
      <c r="N37" s="73"/>
      <c r="O37" s="52"/>
      <c r="P37" s="52"/>
      <c r="Q37" s="52"/>
      <c r="R37" s="52"/>
      <c r="S37" s="52"/>
      <c r="T37" s="52"/>
      <c r="U37" s="52"/>
      <c r="V37" s="52"/>
      <c r="W37" s="52"/>
      <c r="X37" s="52"/>
    </row>
    <row r="38" spans="1:24" ht="14.25" customHeight="1">
      <c r="A38" s="117" t="s">
        <v>215</v>
      </c>
      <c r="B38" s="87" t="s">
        <v>248</v>
      </c>
      <c r="C38" s="88" t="s">
        <v>207</v>
      </c>
      <c r="D38" s="89">
        <f t="shared" ref="D38:K38" si="11">SUM(D39:D41)</f>
        <v>4</v>
      </c>
      <c r="E38" s="89">
        <f t="shared" si="11"/>
        <v>0</v>
      </c>
      <c r="F38" s="89">
        <f t="shared" si="11"/>
        <v>0</v>
      </c>
      <c r="G38" s="89">
        <f t="shared" si="11"/>
        <v>0</v>
      </c>
      <c r="H38" s="89">
        <f t="shared" si="11"/>
        <v>0</v>
      </c>
      <c r="I38" s="89">
        <f t="shared" si="11"/>
        <v>0</v>
      </c>
      <c r="J38" s="89">
        <f t="shared" si="11"/>
        <v>0</v>
      </c>
      <c r="K38" s="89">
        <f t="shared" si="11"/>
        <v>4</v>
      </c>
      <c r="L38" s="91"/>
      <c r="M38" s="79" t="s">
        <v>209</v>
      </c>
      <c r="N38" s="73"/>
      <c r="O38" s="52"/>
      <c r="P38" s="52"/>
      <c r="Q38" s="52"/>
      <c r="R38" s="52"/>
      <c r="S38" s="52"/>
      <c r="T38" s="52"/>
      <c r="U38" s="52"/>
      <c r="V38" s="52"/>
      <c r="W38" s="52"/>
      <c r="X38" s="52"/>
    </row>
    <row r="39" spans="1:24" ht="18" customHeight="1">
      <c r="A39" s="74" t="s">
        <v>217</v>
      </c>
      <c r="B39" s="75" t="s">
        <v>249</v>
      </c>
      <c r="C39" s="76" t="s">
        <v>207</v>
      </c>
      <c r="D39" s="77">
        <v>1</v>
      </c>
      <c r="E39" s="77"/>
      <c r="F39" s="77"/>
      <c r="G39" s="77"/>
      <c r="H39" s="77"/>
      <c r="I39" s="77"/>
      <c r="J39" s="77"/>
      <c r="K39" s="77">
        <f t="shared" ref="K39:K41" si="12">SUM(D39:J39)</f>
        <v>1</v>
      </c>
      <c r="L39" s="78"/>
      <c r="M39" s="72" t="s">
        <v>219</v>
      </c>
      <c r="N39" s="73"/>
      <c r="O39" s="52"/>
      <c r="P39" s="52"/>
      <c r="Q39" s="52"/>
      <c r="R39" s="52"/>
      <c r="S39" s="52"/>
      <c r="T39" s="52"/>
      <c r="U39" s="52"/>
      <c r="V39" s="52"/>
      <c r="W39" s="52"/>
      <c r="X39" s="52"/>
    </row>
    <row r="40" spans="1:24" ht="18" customHeight="1">
      <c r="A40" s="74" t="s">
        <v>220</v>
      </c>
      <c r="B40" s="75" t="s">
        <v>250</v>
      </c>
      <c r="C40" s="76" t="s">
        <v>207</v>
      </c>
      <c r="D40" s="77">
        <v>1</v>
      </c>
      <c r="E40" s="77"/>
      <c r="F40" s="77"/>
      <c r="G40" s="77"/>
      <c r="H40" s="77"/>
      <c r="I40" s="77"/>
      <c r="J40" s="77"/>
      <c r="K40" s="77">
        <f t="shared" si="12"/>
        <v>1</v>
      </c>
      <c r="L40" s="78"/>
      <c r="M40" s="72" t="s">
        <v>219</v>
      </c>
      <c r="N40" s="73"/>
      <c r="O40" s="52"/>
      <c r="P40" s="52"/>
      <c r="Q40" s="52"/>
      <c r="R40" s="52"/>
      <c r="S40" s="52"/>
      <c r="T40" s="52"/>
      <c r="U40" s="52"/>
      <c r="V40" s="52"/>
      <c r="W40" s="52"/>
      <c r="X40" s="52"/>
    </row>
    <row r="41" spans="1:24" ht="14.25" customHeight="1">
      <c r="A41" s="74" t="s">
        <v>222</v>
      </c>
      <c r="B41" s="75" t="s">
        <v>251</v>
      </c>
      <c r="C41" s="76" t="s">
        <v>207</v>
      </c>
      <c r="D41" s="77">
        <v>2</v>
      </c>
      <c r="E41" s="77"/>
      <c r="F41" s="77"/>
      <c r="G41" s="77"/>
      <c r="H41" s="77"/>
      <c r="I41" s="77"/>
      <c r="J41" s="77"/>
      <c r="K41" s="77">
        <f t="shared" si="12"/>
        <v>2</v>
      </c>
      <c r="L41" s="78"/>
      <c r="M41" s="72" t="s">
        <v>219</v>
      </c>
      <c r="N41" s="73"/>
      <c r="O41" s="52"/>
      <c r="P41" s="52"/>
      <c r="Q41" s="52"/>
      <c r="R41" s="52"/>
      <c r="S41" s="52"/>
      <c r="T41" s="52"/>
      <c r="U41" s="52"/>
      <c r="V41" s="52"/>
      <c r="W41" s="52"/>
      <c r="X41" s="52"/>
    </row>
    <row r="42" spans="1:24" ht="14.25" customHeight="1">
      <c r="A42" s="86" t="s">
        <v>238</v>
      </c>
      <c r="B42" s="87" t="s">
        <v>252</v>
      </c>
      <c r="C42" s="88" t="s">
        <v>207</v>
      </c>
      <c r="D42" s="104">
        <f t="shared" ref="D42:K42" si="13">SUM(D43:D45)</f>
        <v>2</v>
      </c>
      <c r="E42" s="104">
        <f t="shared" si="13"/>
        <v>0</v>
      </c>
      <c r="F42" s="104">
        <f t="shared" si="13"/>
        <v>0</v>
      </c>
      <c r="G42" s="104">
        <f t="shared" si="13"/>
        <v>0</v>
      </c>
      <c r="H42" s="104">
        <f t="shared" si="13"/>
        <v>0</v>
      </c>
      <c r="I42" s="104">
        <f t="shared" si="13"/>
        <v>0</v>
      </c>
      <c r="J42" s="104">
        <f t="shared" si="13"/>
        <v>0</v>
      </c>
      <c r="K42" s="104">
        <f t="shared" si="13"/>
        <v>2</v>
      </c>
      <c r="L42" s="105"/>
      <c r="M42" s="79" t="s">
        <v>209</v>
      </c>
      <c r="N42" s="73"/>
      <c r="O42" s="52"/>
      <c r="P42" s="52"/>
      <c r="Q42" s="52"/>
      <c r="R42" s="52"/>
      <c r="S42" s="52"/>
      <c r="T42" s="52"/>
      <c r="U42" s="52"/>
      <c r="V42" s="52"/>
      <c r="W42" s="52"/>
      <c r="X42" s="52"/>
    </row>
    <row r="43" spans="1:24" ht="14.25" customHeight="1">
      <c r="A43" s="74" t="s">
        <v>217</v>
      </c>
      <c r="B43" s="75" t="s">
        <v>249</v>
      </c>
      <c r="C43" s="76" t="s">
        <v>207</v>
      </c>
      <c r="D43" s="77">
        <v>0</v>
      </c>
      <c r="E43" s="77"/>
      <c r="F43" s="77"/>
      <c r="G43" s="77"/>
      <c r="H43" s="77"/>
      <c r="I43" s="77"/>
      <c r="J43" s="77"/>
      <c r="K43" s="77">
        <f t="shared" ref="K43:K45" si="14">SUM(D43:J43)</f>
        <v>0</v>
      </c>
      <c r="L43" s="78"/>
      <c r="M43" s="72" t="s">
        <v>219</v>
      </c>
      <c r="N43" s="73"/>
      <c r="O43" s="52"/>
      <c r="P43" s="52"/>
      <c r="Q43" s="52"/>
      <c r="R43" s="52"/>
      <c r="S43" s="52"/>
      <c r="T43" s="52"/>
      <c r="U43" s="52"/>
      <c r="V43" s="52"/>
      <c r="W43" s="52"/>
      <c r="X43" s="52"/>
    </row>
    <row r="44" spans="1:24" ht="14.25" customHeight="1">
      <c r="A44" s="74" t="s">
        <v>220</v>
      </c>
      <c r="B44" s="75" t="s">
        <v>250</v>
      </c>
      <c r="C44" s="76" t="s">
        <v>207</v>
      </c>
      <c r="D44" s="77">
        <v>0</v>
      </c>
      <c r="E44" s="77"/>
      <c r="F44" s="77"/>
      <c r="G44" s="77"/>
      <c r="H44" s="77"/>
      <c r="I44" s="77"/>
      <c r="J44" s="77"/>
      <c r="K44" s="77">
        <f t="shared" si="14"/>
        <v>0</v>
      </c>
      <c r="L44" s="78"/>
      <c r="M44" s="72" t="s">
        <v>219</v>
      </c>
      <c r="N44" s="73"/>
      <c r="O44" s="52"/>
      <c r="P44" s="52"/>
      <c r="Q44" s="52"/>
      <c r="R44" s="52"/>
      <c r="S44" s="52"/>
      <c r="T44" s="52"/>
      <c r="U44" s="52"/>
      <c r="V44" s="52"/>
      <c r="W44" s="52"/>
      <c r="X44" s="52"/>
    </row>
    <row r="45" spans="1:24" ht="14.25" customHeight="1">
      <c r="A45" s="74" t="s">
        <v>222</v>
      </c>
      <c r="B45" s="75" t="s">
        <v>253</v>
      </c>
      <c r="C45" s="76" t="s">
        <v>207</v>
      </c>
      <c r="D45" s="77">
        <v>2</v>
      </c>
      <c r="E45" s="77"/>
      <c r="F45" s="77"/>
      <c r="G45" s="77"/>
      <c r="H45" s="77"/>
      <c r="I45" s="77"/>
      <c r="J45" s="77"/>
      <c r="K45" s="77">
        <f t="shared" si="14"/>
        <v>2</v>
      </c>
      <c r="L45" s="78"/>
      <c r="M45" s="72" t="s">
        <v>219</v>
      </c>
      <c r="N45" s="73"/>
      <c r="O45" s="52"/>
      <c r="P45" s="52"/>
      <c r="Q45" s="52"/>
      <c r="R45" s="52"/>
      <c r="S45" s="52"/>
      <c r="T45" s="52"/>
      <c r="U45" s="52"/>
      <c r="V45" s="52"/>
      <c r="W45" s="52"/>
      <c r="X45" s="52"/>
    </row>
    <row r="46" spans="1:24" ht="14.25" customHeight="1">
      <c r="A46" s="86" t="s">
        <v>241</v>
      </c>
      <c r="B46" s="103" t="s">
        <v>254</v>
      </c>
      <c r="C46" s="88" t="s">
        <v>207</v>
      </c>
      <c r="D46" s="104">
        <f t="shared" ref="D46:K46" si="15">D47</f>
        <v>0</v>
      </c>
      <c r="E46" s="104">
        <f t="shared" si="15"/>
        <v>0</v>
      </c>
      <c r="F46" s="104">
        <f t="shared" si="15"/>
        <v>0</v>
      </c>
      <c r="G46" s="104">
        <f t="shared" si="15"/>
        <v>0</v>
      </c>
      <c r="H46" s="104">
        <f t="shared" si="15"/>
        <v>0</v>
      </c>
      <c r="I46" s="104">
        <f t="shared" si="15"/>
        <v>0</v>
      </c>
      <c r="J46" s="104">
        <f t="shared" si="15"/>
        <v>0</v>
      </c>
      <c r="K46" s="104">
        <f t="shared" si="15"/>
        <v>0</v>
      </c>
      <c r="L46" s="118"/>
      <c r="M46" s="79" t="s">
        <v>209</v>
      </c>
      <c r="N46" s="73"/>
      <c r="O46" s="52"/>
      <c r="P46" s="52"/>
      <c r="Q46" s="52"/>
      <c r="R46" s="52"/>
      <c r="S46" s="52"/>
      <c r="T46" s="52"/>
      <c r="U46" s="52"/>
      <c r="V46" s="52"/>
      <c r="W46" s="52"/>
      <c r="X46" s="52"/>
    </row>
    <row r="47" spans="1:24" ht="14.25" customHeight="1">
      <c r="A47" s="106"/>
      <c r="B47" s="75" t="s">
        <v>255</v>
      </c>
      <c r="C47" s="76"/>
      <c r="D47" s="98">
        <v>0</v>
      </c>
      <c r="E47" s="77"/>
      <c r="F47" s="77"/>
      <c r="G47" s="77"/>
      <c r="H47" s="77"/>
      <c r="I47" s="77"/>
      <c r="J47" s="77"/>
      <c r="K47" s="77">
        <f>SUM(D47:J47)</f>
        <v>0</v>
      </c>
      <c r="L47" s="78"/>
      <c r="M47" s="72" t="s">
        <v>219</v>
      </c>
      <c r="N47" s="73"/>
      <c r="O47" s="52"/>
      <c r="P47" s="52"/>
      <c r="Q47" s="52"/>
      <c r="R47" s="52"/>
      <c r="S47" s="52"/>
      <c r="T47" s="52"/>
      <c r="U47" s="52"/>
      <c r="V47" s="52"/>
      <c r="W47" s="52"/>
      <c r="X47" s="52"/>
    </row>
    <row r="48" spans="1:24" ht="14.25" customHeight="1">
      <c r="A48" s="107" t="s">
        <v>244</v>
      </c>
      <c r="B48" s="108" t="s">
        <v>256</v>
      </c>
      <c r="C48" s="109" t="s">
        <v>207</v>
      </c>
      <c r="D48" s="110">
        <f t="shared" ref="D48:K48" si="16">+D38-D42+D46</f>
        <v>2</v>
      </c>
      <c r="E48" s="110">
        <f t="shared" si="16"/>
        <v>0</v>
      </c>
      <c r="F48" s="110">
        <f t="shared" si="16"/>
        <v>0</v>
      </c>
      <c r="G48" s="110">
        <f t="shared" si="16"/>
        <v>0</v>
      </c>
      <c r="H48" s="110">
        <f t="shared" si="16"/>
        <v>0</v>
      </c>
      <c r="I48" s="110">
        <f t="shared" si="16"/>
        <v>0</v>
      </c>
      <c r="J48" s="110">
        <f t="shared" si="16"/>
        <v>0</v>
      </c>
      <c r="K48" s="110">
        <f t="shared" si="16"/>
        <v>2</v>
      </c>
      <c r="L48" s="119"/>
      <c r="M48" s="79" t="s">
        <v>209</v>
      </c>
      <c r="N48" s="73"/>
      <c r="O48" s="52"/>
      <c r="P48" s="52"/>
      <c r="Q48" s="52"/>
      <c r="R48" s="52"/>
      <c r="S48" s="52"/>
      <c r="T48" s="52"/>
      <c r="U48" s="52"/>
      <c r="V48" s="52"/>
      <c r="W48" s="52"/>
      <c r="X48" s="52"/>
    </row>
    <row r="49" spans="1:24" ht="14.25" customHeight="1">
      <c r="A49" s="112" t="s">
        <v>257</v>
      </c>
      <c r="B49" s="113" t="s">
        <v>258</v>
      </c>
      <c r="C49" s="114"/>
      <c r="D49" s="115"/>
      <c r="E49" s="115"/>
      <c r="F49" s="115"/>
      <c r="G49" s="115"/>
      <c r="H49" s="115"/>
      <c r="I49" s="115"/>
      <c r="J49" s="115"/>
      <c r="K49" s="115"/>
      <c r="L49" s="116"/>
      <c r="M49" s="72"/>
      <c r="N49" s="73"/>
      <c r="O49" s="52"/>
      <c r="P49" s="52"/>
      <c r="Q49" s="52"/>
      <c r="R49" s="52"/>
      <c r="S49" s="52"/>
      <c r="T49" s="52"/>
      <c r="U49" s="52"/>
      <c r="V49" s="52"/>
      <c r="W49" s="52"/>
      <c r="X49" s="52"/>
    </row>
    <row r="50" spans="1:24" ht="14.25" customHeight="1">
      <c r="A50" s="86" t="s">
        <v>215</v>
      </c>
      <c r="B50" s="87" t="s">
        <v>259</v>
      </c>
      <c r="C50" s="88" t="s">
        <v>207</v>
      </c>
      <c r="D50" s="104">
        <f t="shared" ref="D50:K50" si="17">SUM(D51:D53)</f>
        <v>0</v>
      </c>
      <c r="E50" s="104">
        <f t="shared" si="17"/>
        <v>0</v>
      </c>
      <c r="F50" s="104">
        <f t="shared" si="17"/>
        <v>0</v>
      </c>
      <c r="G50" s="104">
        <f t="shared" si="17"/>
        <v>0</v>
      </c>
      <c r="H50" s="104">
        <f t="shared" si="17"/>
        <v>0</v>
      </c>
      <c r="I50" s="104">
        <f t="shared" si="17"/>
        <v>0</v>
      </c>
      <c r="J50" s="104">
        <f t="shared" si="17"/>
        <v>0</v>
      </c>
      <c r="K50" s="104">
        <f t="shared" si="17"/>
        <v>0</v>
      </c>
      <c r="L50" s="118"/>
      <c r="M50" s="79" t="s">
        <v>209</v>
      </c>
      <c r="N50" s="73"/>
      <c r="O50" s="52"/>
      <c r="P50" s="52"/>
      <c r="Q50" s="52"/>
      <c r="R50" s="52"/>
      <c r="S50" s="52"/>
      <c r="T50" s="52"/>
      <c r="U50" s="52"/>
      <c r="V50" s="52"/>
      <c r="W50" s="52"/>
      <c r="X50" s="52"/>
    </row>
    <row r="51" spans="1:24" ht="14.25" customHeight="1">
      <c r="A51" s="74" t="s">
        <v>217</v>
      </c>
      <c r="B51" s="75" t="s">
        <v>260</v>
      </c>
      <c r="C51" s="76" t="s">
        <v>207</v>
      </c>
      <c r="D51" s="77">
        <v>0</v>
      </c>
      <c r="E51" s="77"/>
      <c r="F51" s="77"/>
      <c r="G51" s="77"/>
      <c r="H51" s="77"/>
      <c r="I51" s="77"/>
      <c r="J51" s="77"/>
      <c r="K51" s="77">
        <f t="shared" ref="K51:K53" si="18">SUM(D51:J51)</f>
        <v>0</v>
      </c>
      <c r="L51" s="78"/>
      <c r="M51" s="72" t="s">
        <v>219</v>
      </c>
      <c r="N51" s="73"/>
      <c r="O51" s="52"/>
      <c r="P51" s="52"/>
      <c r="Q51" s="52"/>
      <c r="R51" s="52"/>
      <c r="S51" s="52"/>
      <c r="T51" s="52"/>
      <c r="U51" s="52"/>
      <c r="V51" s="52"/>
      <c r="W51" s="52"/>
      <c r="X51" s="52"/>
    </row>
    <row r="52" spans="1:24" ht="14.25" customHeight="1">
      <c r="A52" s="74" t="s">
        <v>220</v>
      </c>
      <c r="B52" s="75" t="s">
        <v>261</v>
      </c>
      <c r="C52" s="76" t="s">
        <v>207</v>
      </c>
      <c r="D52" s="77">
        <v>0</v>
      </c>
      <c r="E52" s="77"/>
      <c r="F52" s="77"/>
      <c r="G52" s="77"/>
      <c r="H52" s="77"/>
      <c r="I52" s="77"/>
      <c r="J52" s="77"/>
      <c r="K52" s="77">
        <f t="shared" si="18"/>
        <v>0</v>
      </c>
      <c r="L52" s="78"/>
      <c r="M52" s="72" t="s">
        <v>219</v>
      </c>
      <c r="N52" s="73"/>
      <c r="O52" s="52"/>
      <c r="P52" s="52"/>
      <c r="Q52" s="52"/>
      <c r="R52" s="52"/>
      <c r="S52" s="52"/>
      <c r="T52" s="52"/>
      <c r="U52" s="52"/>
      <c r="V52" s="52"/>
      <c r="W52" s="52"/>
      <c r="X52" s="52"/>
    </row>
    <row r="53" spans="1:24" ht="14.25" customHeight="1">
      <c r="A53" s="74" t="s">
        <v>222</v>
      </c>
      <c r="B53" s="75" t="s">
        <v>262</v>
      </c>
      <c r="C53" s="76" t="s">
        <v>207</v>
      </c>
      <c r="D53" s="77">
        <v>0</v>
      </c>
      <c r="E53" s="77"/>
      <c r="F53" s="77"/>
      <c r="G53" s="77"/>
      <c r="H53" s="77"/>
      <c r="I53" s="77"/>
      <c r="J53" s="77"/>
      <c r="K53" s="77">
        <f t="shared" si="18"/>
        <v>0</v>
      </c>
      <c r="L53" s="78"/>
      <c r="M53" s="72" t="s">
        <v>219</v>
      </c>
      <c r="N53" s="73"/>
      <c r="O53" s="52"/>
      <c r="P53" s="52"/>
      <c r="Q53" s="52"/>
      <c r="R53" s="52"/>
      <c r="S53" s="52"/>
      <c r="T53" s="52"/>
      <c r="U53" s="52"/>
      <c r="V53" s="52"/>
      <c r="W53" s="52"/>
      <c r="X53" s="52"/>
    </row>
    <row r="54" spans="1:24" ht="14.25" customHeight="1">
      <c r="A54" s="86" t="s">
        <v>238</v>
      </c>
      <c r="B54" s="87" t="s">
        <v>263</v>
      </c>
      <c r="C54" s="88" t="s">
        <v>207</v>
      </c>
      <c r="D54" s="104">
        <f t="shared" ref="D54:K54" si="19">SUM(D55:D57)</f>
        <v>0</v>
      </c>
      <c r="E54" s="104">
        <f t="shared" si="19"/>
        <v>0</v>
      </c>
      <c r="F54" s="104">
        <f t="shared" si="19"/>
        <v>0</v>
      </c>
      <c r="G54" s="104">
        <f t="shared" si="19"/>
        <v>0</v>
      </c>
      <c r="H54" s="104">
        <f t="shared" si="19"/>
        <v>0</v>
      </c>
      <c r="I54" s="104">
        <f t="shared" si="19"/>
        <v>0</v>
      </c>
      <c r="J54" s="104">
        <f t="shared" si="19"/>
        <v>0</v>
      </c>
      <c r="K54" s="104">
        <f t="shared" si="19"/>
        <v>0</v>
      </c>
      <c r="L54" s="118"/>
      <c r="M54" s="79" t="s">
        <v>209</v>
      </c>
      <c r="N54" s="73"/>
      <c r="O54" s="52"/>
      <c r="P54" s="52"/>
      <c r="Q54" s="52"/>
      <c r="R54" s="52"/>
      <c r="S54" s="52"/>
      <c r="T54" s="52"/>
      <c r="U54" s="52"/>
      <c r="V54" s="52"/>
      <c r="W54" s="52"/>
      <c r="X54" s="52"/>
    </row>
    <row r="55" spans="1:24" ht="14.25" customHeight="1">
      <c r="A55" s="74" t="s">
        <v>217</v>
      </c>
      <c r="B55" s="75" t="s">
        <v>260</v>
      </c>
      <c r="C55" s="76" t="s">
        <v>207</v>
      </c>
      <c r="D55" s="77">
        <v>0</v>
      </c>
      <c r="E55" s="77"/>
      <c r="F55" s="77"/>
      <c r="G55" s="77"/>
      <c r="H55" s="77"/>
      <c r="I55" s="77"/>
      <c r="J55" s="77"/>
      <c r="K55" s="77">
        <f t="shared" ref="K55:K57" si="20">SUM(D55:J55)</f>
        <v>0</v>
      </c>
      <c r="L55" s="78"/>
      <c r="M55" s="72" t="s">
        <v>219</v>
      </c>
      <c r="N55" s="73"/>
      <c r="O55" s="52"/>
      <c r="P55" s="52"/>
      <c r="Q55" s="52"/>
      <c r="R55" s="52"/>
      <c r="S55" s="52"/>
      <c r="T55" s="52"/>
      <c r="U55" s="52"/>
      <c r="V55" s="52"/>
      <c r="W55" s="52"/>
      <c r="X55" s="52"/>
    </row>
    <row r="56" spans="1:24" ht="14.25" customHeight="1">
      <c r="A56" s="74" t="s">
        <v>220</v>
      </c>
      <c r="B56" s="75" t="s">
        <v>261</v>
      </c>
      <c r="C56" s="76" t="s">
        <v>207</v>
      </c>
      <c r="D56" s="77">
        <v>0</v>
      </c>
      <c r="E56" s="77"/>
      <c r="F56" s="77"/>
      <c r="G56" s="77"/>
      <c r="H56" s="77"/>
      <c r="I56" s="77"/>
      <c r="J56" s="77"/>
      <c r="K56" s="77">
        <f t="shared" si="20"/>
        <v>0</v>
      </c>
      <c r="L56" s="78"/>
      <c r="M56" s="72" t="s">
        <v>219</v>
      </c>
      <c r="N56" s="73"/>
      <c r="O56" s="52"/>
      <c r="P56" s="52"/>
      <c r="Q56" s="52"/>
      <c r="R56" s="52"/>
      <c r="S56" s="52"/>
      <c r="T56" s="52"/>
      <c r="U56" s="52"/>
      <c r="V56" s="52"/>
      <c r="W56" s="52"/>
      <c r="X56" s="52"/>
    </row>
    <row r="57" spans="1:24" ht="14.25" customHeight="1">
      <c r="A57" s="74" t="s">
        <v>222</v>
      </c>
      <c r="B57" s="75" t="s">
        <v>262</v>
      </c>
      <c r="C57" s="76" t="s">
        <v>207</v>
      </c>
      <c r="D57" s="77">
        <v>0</v>
      </c>
      <c r="E57" s="77"/>
      <c r="F57" s="77"/>
      <c r="G57" s="77"/>
      <c r="H57" s="77"/>
      <c r="I57" s="77"/>
      <c r="J57" s="77"/>
      <c r="K57" s="77">
        <f t="shared" si="20"/>
        <v>0</v>
      </c>
      <c r="L57" s="78"/>
      <c r="M57" s="72" t="s">
        <v>219</v>
      </c>
      <c r="N57" s="73"/>
      <c r="O57" s="52"/>
      <c r="P57" s="52"/>
      <c r="Q57" s="52"/>
      <c r="R57" s="52"/>
      <c r="S57" s="52"/>
      <c r="T57" s="52"/>
      <c r="U57" s="52"/>
      <c r="V57" s="52"/>
      <c r="W57" s="52"/>
      <c r="X57" s="52"/>
    </row>
    <row r="58" spans="1:24" ht="14.25" customHeight="1">
      <c r="A58" s="86" t="s">
        <v>241</v>
      </c>
      <c r="B58" s="103" t="s">
        <v>264</v>
      </c>
      <c r="C58" s="88" t="s">
        <v>207</v>
      </c>
      <c r="D58" s="104">
        <f t="shared" ref="D58:K58" si="21">D59</f>
        <v>0</v>
      </c>
      <c r="E58" s="104">
        <f t="shared" si="21"/>
        <v>0</v>
      </c>
      <c r="F58" s="104">
        <f t="shared" si="21"/>
        <v>0</v>
      </c>
      <c r="G58" s="104">
        <f t="shared" si="21"/>
        <v>0</v>
      </c>
      <c r="H58" s="104">
        <f t="shared" si="21"/>
        <v>0</v>
      </c>
      <c r="I58" s="104">
        <f t="shared" si="21"/>
        <v>0</v>
      </c>
      <c r="J58" s="104">
        <f t="shared" si="21"/>
        <v>0</v>
      </c>
      <c r="K58" s="104">
        <f t="shared" si="21"/>
        <v>0</v>
      </c>
      <c r="L58" s="118"/>
      <c r="M58" s="79" t="s">
        <v>209</v>
      </c>
      <c r="N58" s="73"/>
      <c r="O58" s="52"/>
      <c r="P58" s="52"/>
      <c r="Q58" s="52"/>
      <c r="R58" s="52"/>
      <c r="S58" s="52"/>
      <c r="T58" s="52"/>
      <c r="U58" s="52"/>
      <c r="V58" s="52"/>
      <c r="W58" s="52"/>
      <c r="X58" s="52"/>
    </row>
    <row r="59" spans="1:24" ht="14.25" customHeight="1">
      <c r="A59" s="106"/>
      <c r="B59" s="75" t="s">
        <v>265</v>
      </c>
      <c r="C59" s="76" t="s">
        <v>207</v>
      </c>
      <c r="D59" s="77">
        <v>0</v>
      </c>
      <c r="E59" s="77"/>
      <c r="F59" s="77"/>
      <c r="G59" s="77"/>
      <c r="H59" s="77"/>
      <c r="I59" s="77"/>
      <c r="J59" s="77"/>
      <c r="K59" s="77">
        <f>SUM(D59:J59)</f>
        <v>0</v>
      </c>
      <c r="L59" s="78"/>
      <c r="M59" s="72" t="s">
        <v>219</v>
      </c>
      <c r="N59" s="73"/>
      <c r="O59" s="52"/>
      <c r="P59" s="52"/>
      <c r="Q59" s="52"/>
      <c r="R59" s="52"/>
      <c r="S59" s="52"/>
      <c r="T59" s="52"/>
      <c r="U59" s="52"/>
      <c r="V59" s="52"/>
      <c r="W59" s="52"/>
      <c r="X59" s="52"/>
    </row>
    <row r="60" spans="1:24" ht="14.25" customHeight="1">
      <c r="A60" s="107" t="s">
        <v>244</v>
      </c>
      <c r="B60" s="108" t="s">
        <v>266</v>
      </c>
      <c r="C60" s="109" t="s">
        <v>207</v>
      </c>
      <c r="D60" s="110">
        <f t="shared" ref="D60:K60" si="22">+D50-D54+D58</f>
        <v>0</v>
      </c>
      <c r="E60" s="110">
        <f t="shared" si="22"/>
        <v>0</v>
      </c>
      <c r="F60" s="110">
        <f t="shared" si="22"/>
        <v>0</v>
      </c>
      <c r="G60" s="110">
        <f t="shared" si="22"/>
        <v>0</v>
      </c>
      <c r="H60" s="110">
        <f t="shared" si="22"/>
        <v>0</v>
      </c>
      <c r="I60" s="110">
        <f t="shared" si="22"/>
        <v>0</v>
      </c>
      <c r="J60" s="110">
        <f t="shared" si="22"/>
        <v>0</v>
      </c>
      <c r="K60" s="110">
        <f t="shared" si="22"/>
        <v>0</v>
      </c>
      <c r="L60" s="119"/>
      <c r="M60" s="79" t="s">
        <v>209</v>
      </c>
      <c r="N60" s="73"/>
      <c r="O60" s="52"/>
      <c r="P60" s="52"/>
      <c r="Q60" s="52"/>
      <c r="R60" s="52"/>
      <c r="S60" s="52"/>
      <c r="T60" s="52"/>
      <c r="U60" s="52"/>
      <c r="V60" s="52"/>
      <c r="W60" s="52"/>
      <c r="X60" s="52"/>
    </row>
    <row r="61" spans="1:24" ht="24" customHeight="1">
      <c r="A61" s="112" t="s">
        <v>267</v>
      </c>
      <c r="B61" s="113" t="s">
        <v>268</v>
      </c>
      <c r="C61" s="114"/>
      <c r="D61" s="115"/>
      <c r="E61" s="115"/>
      <c r="F61" s="115"/>
      <c r="G61" s="115"/>
      <c r="H61" s="115"/>
      <c r="I61" s="115"/>
      <c r="J61" s="115"/>
      <c r="K61" s="115"/>
      <c r="L61" s="116"/>
      <c r="M61" s="72"/>
      <c r="N61" s="73"/>
      <c r="O61" s="52"/>
      <c r="P61" s="52"/>
      <c r="Q61" s="52"/>
      <c r="R61" s="52"/>
      <c r="S61" s="52"/>
      <c r="T61" s="52"/>
      <c r="U61" s="52"/>
      <c r="V61" s="52"/>
      <c r="W61" s="52"/>
      <c r="X61" s="52"/>
    </row>
    <row r="62" spans="1:24" ht="14.25" customHeight="1">
      <c r="A62" s="86" t="s">
        <v>215</v>
      </c>
      <c r="B62" s="87" t="s">
        <v>269</v>
      </c>
      <c r="C62" s="88" t="s">
        <v>207</v>
      </c>
      <c r="D62" s="104">
        <f t="shared" ref="D62:K62" si="23">SUM(D63:D67)</f>
        <v>191</v>
      </c>
      <c r="E62" s="104">
        <f t="shared" si="23"/>
        <v>0</v>
      </c>
      <c r="F62" s="104">
        <f t="shared" si="23"/>
        <v>0</v>
      </c>
      <c r="G62" s="104">
        <f t="shared" si="23"/>
        <v>0</v>
      </c>
      <c r="H62" s="104">
        <f t="shared" si="23"/>
        <v>0</v>
      </c>
      <c r="I62" s="104">
        <f t="shared" si="23"/>
        <v>0</v>
      </c>
      <c r="J62" s="104">
        <f t="shared" si="23"/>
        <v>0</v>
      </c>
      <c r="K62" s="104">
        <f t="shared" si="23"/>
        <v>191</v>
      </c>
      <c r="L62" s="118"/>
      <c r="M62" s="79" t="s">
        <v>209</v>
      </c>
      <c r="N62" s="73"/>
      <c r="O62" s="52"/>
      <c r="P62" s="52"/>
      <c r="Q62" s="52"/>
      <c r="R62" s="52"/>
      <c r="S62" s="52"/>
      <c r="T62" s="52"/>
      <c r="U62" s="52"/>
      <c r="V62" s="52"/>
      <c r="W62" s="52"/>
      <c r="X62" s="52"/>
    </row>
    <row r="63" spans="1:24" ht="14.25" customHeight="1">
      <c r="A63" s="74" t="s">
        <v>217</v>
      </c>
      <c r="B63" s="75" t="s">
        <v>270</v>
      </c>
      <c r="C63" s="76" t="s">
        <v>207</v>
      </c>
      <c r="D63" s="77">
        <v>70</v>
      </c>
      <c r="E63" s="77"/>
      <c r="F63" s="77"/>
      <c r="G63" s="77"/>
      <c r="H63" s="77"/>
      <c r="I63" s="77"/>
      <c r="J63" s="77"/>
      <c r="K63" s="77">
        <f t="shared" ref="K63:K67" si="24">SUM(D63:J63)</f>
        <v>70</v>
      </c>
      <c r="L63" s="78"/>
      <c r="M63" s="72" t="s">
        <v>219</v>
      </c>
      <c r="N63" s="73"/>
      <c r="O63" s="52"/>
      <c r="P63" s="52"/>
      <c r="Q63" s="52"/>
      <c r="R63" s="52"/>
      <c r="S63" s="52"/>
      <c r="T63" s="52"/>
      <c r="U63" s="52"/>
      <c r="V63" s="52"/>
      <c r="W63" s="52"/>
      <c r="X63" s="52"/>
    </row>
    <row r="64" spans="1:24" ht="14.25" customHeight="1">
      <c r="A64" s="74" t="s">
        <v>220</v>
      </c>
      <c r="B64" s="75" t="s">
        <v>271</v>
      </c>
      <c r="C64" s="76" t="s">
        <v>207</v>
      </c>
      <c r="D64" s="77">
        <v>29</v>
      </c>
      <c r="E64" s="77"/>
      <c r="F64" s="77"/>
      <c r="G64" s="77"/>
      <c r="H64" s="77"/>
      <c r="I64" s="77"/>
      <c r="J64" s="77"/>
      <c r="K64" s="77">
        <f t="shared" si="24"/>
        <v>29</v>
      </c>
      <c r="L64" s="78"/>
      <c r="M64" s="72" t="s">
        <v>219</v>
      </c>
      <c r="N64" s="73"/>
      <c r="O64" s="52"/>
      <c r="P64" s="52"/>
      <c r="Q64" s="52"/>
      <c r="R64" s="52"/>
      <c r="S64" s="52"/>
      <c r="T64" s="52"/>
      <c r="U64" s="52"/>
      <c r="V64" s="52"/>
      <c r="W64" s="52"/>
      <c r="X64" s="52"/>
    </row>
    <row r="65" spans="1:24" ht="14.25" customHeight="1">
      <c r="A65" s="74" t="s">
        <v>222</v>
      </c>
      <c r="B65" s="75" t="s">
        <v>272</v>
      </c>
      <c r="C65" s="76" t="s">
        <v>207</v>
      </c>
      <c r="D65" s="77">
        <v>51</v>
      </c>
      <c r="E65" s="77"/>
      <c r="F65" s="77"/>
      <c r="G65" s="77"/>
      <c r="H65" s="77"/>
      <c r="I65" s="77"/>
      <c r="J65" s="77"/>
      <c r="K65" s="77">
        <f t="shared" si="24"/>
        <v>51</v>
      </c>
      <c r="L65" s="78"/>
      <c r="M65" s="72" t="s">
        <v>219</v>
      </c>
      <c r="N65" s="73"/>
      <c r="O65" s="52"/>
      <c r="P65" s="52"/>
      <c r="Q65" s="52"/>
      <c r="R65" s="52"/>
      <c r="S65" s="52"/>
      <c r="T65" s="52"/>
      <c r="U65" s="52"/>
      <c r="V65" s="52"/>
      <c r="W65" s="52"/>
      <c r="X65" s="52"/>
    </row>
    <row r="66" spans="1:24" ht="14.25" customHeight="1">
      <c r="A66" s="74" t="s">
        <v>224</v>
      </c>
      <c r="B66" s="75" t="s">
        <v>273</v>
      </c>
      <c r="C66" s="76" t="s">
        <v>207</v>
      </c>
      <c r="D66" s="77">
        <v>10</v>
      </c>
      <c r="E66" s="77"/>
      <c r="F66" s="77"/>
      <c r="G66" s="77"/>
      <c r="H66" s="77"/>
      <c r="I66" s="77"/>
      <c r="J66" s="77"/>
      <c r="K66" s="77">
        <f t="shared" si="24"/>
        <v>10</v>
      </c>
      <c r="L66" s="78"/>
      <c r="M66" s="72" t="s">
        <v>219</v>
      </c>
      <c r="N66" s="73"/>
      <c r="O66" s="52"/>
      <c r="P66" s="52"/>
      <c r="Q66" s="52"/>
      <c r="R66" s="52"/>
      <c r="S66" s="52"/>
      <c r="T66" s="52"/>
      <c r="U66" s="52"/>
      <c r="V66" s="52"/>
      <c r="W66" s="52"/>
      <c r="X66" s="52"/>
    </row>
    <row r="67" spans="1:24" ht="14.25" customHeight="1">
      <c r="A67" s="74" t="s">
        <v>226</v>
      </c>
      <c r="B67" s="75" t="s">
        <v>274</v>
      </c>
      <c r="C67" s="76" t="s">
        <v>207</v>
      </c>
      <c r="D67" s="77">
        <v>31</v>
      </c>
      <c r="E67" s="77"/>
      <c r="F67" s="77"/>
      <c r="G67" s="77"/>
      <c r="H67" s="77"/>
      <c r="I67" s="77"/>
      <c r="J67" s="77"/>
      <c r="K67" s="77">
        <f t="shared" si="24"/>
        <v>31</v>
      </c>
      <c r="L67" s="78"/>
      <c r="M67" s="72" t="s">
        <v>219</v>
      </c>
      <c r="N67" s="73"/>
      <c r="O67" s="52"/>
      <c r="P67" s="52"/>
      <c r="Q67" s="52"/>
      <c r="R67" s="52"/>
      <c r="S67" s="52"/>
      <c r="T67" s="52"/>
      <c r="U67" s="52"/>
      <c r="V67" s="52"/>
      <c r="W67" s="52"/>
      <c r="X67" s="52"/>
    </row>
    <row r="68" spans="1:24" ht="14.25" customHeight="1">
      <c r="A68" s="86" t="s">
        <v>238</v>
      </c>
      <c r="B68" s="87" t="s">
        <v>275</v>
      </c>
      <c r="C68" s="88" t="s">
        <v>207</v>
      </c>
      <c r="D68" s="104">
        <f t="shared" ref="D68:K68" si="25">SUM(D69:D73)</f>
        <v>41</v>
      </c>
      <c r="E68" s="104">
        <f t="shared" si="25"/>
        <v>0</v>
      </c>
      <c r="F68" s="104">
        <f t="shared" si="25"/>
        <v>0</v>
      </c>
      <c r="G68" s="104">
        <f t="shared" si="25"/>
        <v>0</v>
      </c>
      <c r="H68" s="104">
        <f t="shared" si="25"/>
        <v>0</v>
      </c>
      <c r="I68" s="104">
        <f t="shared" si="25"/>
        <v>0</v>
      </c>
      <c r="J68" s="104">
        <f t="shared" si="25"/>
        <v>0</v>
      </c>
      <c r="K68" s="104">
        <f t="shared" si="25"/>
        <v>41</v>
      </c>
      <c r="L68" s="118"/>
      <c r="M68" s="79" t="s">
        <v>209</v>
      </c>
      <c r="N68" s="73"/>
      <c r="O68" s="52"/>
      <c r="P68" s="52"/>
      <c r="Q68" s="52"/>
      <c r="R68" s="52"/>
      <c r="S68" s="52"/>
      <c r="T68" s="52"/>
      <c r="U68" s="52"/>
      <c r="V68" s="52"/>
      <c r="W68" s="52"/>
      <c r="X68" s="52"/>
    </row>
    <row r="69" spans="1:24" ht="14.25" customHeight="1">
      <c r="A69" s="74" t="s">
        <v>217</v>
      </c>
      <c r="B69" s="75" t="s">
        <v>270</v>
      </c>
      <c r="C69" s="76" t="s">
        <v>207</v>
      </c>
      <c r="D69" s="77">
        <v>0</v>
      </c>
      <c r="E69" s="77"/>
      <c r="F69" s="77"/>
      <c r="G69" s="77"/>
      <c r="H69" s="77"/>
      <c r="I69" s="77"/>
      <c r="J69" s="77"/>
      <c r="K69" s="77">
        <f t="shared" ref="K69:K73" si="26">SUM(D69:J69)</f>
        <v>0</v>
      </c>
      <c r="L69" s="78"/>
      <c r="M69" s="72" t="s">
        <v>219</v>
      </c>
      <c r="N69" s="73"/>
      <c r="O69" s="52"/>
      <c r="P69" s="52"/>
      <c r="Q69" s="52"/>
      <c r="R69" s="52"/>
      <c r="S69" s="52"/>
      <c r="T69" s="52"/>
      <c r="U69" s="52"/>
      <c r="V69" s="52"/>
      <c r="W69" s="52"/>
      <c r="X69" s="52"/>
    </row>
    <row r="70" spans="1:24" ht="14.25" customHeight="1">
      <c r="A70" s="74" t="s">
        <v>220</v>
      </c>
      <c r="B70" s="75" t="s">
        <v>271</v>
      </c>
      <c r="C70" s="76" t="s">
        <v>207</v>
      </c>
      <c r="D70" s="77">
        <v>0</v>
      </c>
      <c r="E70" s="77"/>
      <c r="F70" s="77"/>
      <c r="G70" s="77"/>
      <c r="H70" s="77"/>
      <c r="I70" s="77"/>
      <c r="J70" s="77"/>
      <c r="K70" s="77">
        <f t="shared" si="26"/>
        <v>0</v>
      </c>
      <c r="L70" s="78"/>
      <c r="M70" s="72" t="s">
        <v>219</v>
      </c>
      <c r="N70" s="73"/>
      <c r="O70" s="52"/>
      <c r="P70" s="52"/>
      <c r="Q70" s="52"/>
      <c r="R70" s="52"/>
      <c r="S70" s="52"/>
      <c r="T70" s="52"/>
      <c r="U70" s="52"/>
      <c r="V70" s="52"/>
      <c r="W70" s="52"/>
      <c r="X70" s="52"/>
    </row>
    <row r="71" spans="1:24" ht="14.25" customHeight="1">
      <c r="A71" s="74" t="s">
        <v>222</v>
      </c>
      <c r="B71" s="75" t="s">
        <v>272</v>
      </c>
      <c r="C71" s="76" t="s">
        <v>207</v>
      </c>
      <c r="D71" s="77">
        <v>0</v>
      </c>
      <c r="E71" s="77"/>
      <c r="F71" s="77"/>
      <c r="G71" s="77"/>
      <c r="H71" s="77"/>
      <c r="I71" s="77"/>
      <c r="J71" s="77"/>
      <c r="K71" s="77">
        <f t="shared" si="26"/>
        <v>0</v>
      </c>
      <c r="L71" s="78"/>
      <c r="M71" s="72" t="s">
        <v>219</v>
      </c>
      <c r="N71" s="73"/>
      <c r="O71" s="52"/>
      <c r="P71" s="52"/>
      <c r="Q71" s="52"/>
      <c r="R71" s="52"/>
      <c r="S71" s="52"/>
      <c r="T71" s="52"/>
      <c r="U71" s="52"/>
      <c r="V71" s="52"/>
      <c r="W71" s="52"/>
      <c r="X71" s="52"/>
    </row>
    <row r="72" spans="1:24" ht="14.25" customHeight="1">
      <c r="A72" s="74" t="s">
        <v>224</v>
      </c>
      <c r="B72" s="75" t="s">
        <v>273</v>
      </c>
      <c r="C72" s="76"/>
      <c r="D72" s="77">
        <v>10</v>
      </c>
      <c r="E72" s="77"/>
      <c r="F72" s="77"/>
      <c r="G72" s="77"/>
      <c r="H72" s="77"/>
      <c r="I72" s="77"/>
      <c r="J72" s="77"/>
      <c r="K72" s="77">
        <f t="shared" si="26"/>
        <v>10</v>
      </c>
      <c r="L72" s="78"/>
      <c r="M72" s="72" t="s">
        <v>219</v>
      </c>
      <c r="N72" s="73"/>
      <c r="O72" s="52"/>
      <c r="P72" s="52"/>
      <c r="Q72" s="52"/>
      <c r="R72" s="52"/>
      <c r="S72" s="52"/>
      <c r="T72" s="52"/>
      <c r="U72" s="52"/>
      <c r="V72" s="52"/>
      <c r="W72" s="52"/>
      <c r="X72" s="52"/>
    </row>
    <row r="73" spans="1:24" ht="14.25" customHeight="1">
      <c r="A73" s="74" t="s">
        <v>226</v>
      </c>
      <c r="B73" s="75" t="s">
        <v>274</v>
      </c>
      <c r="C73" s="76" t="s">
        <v>207</v>
      </c>
      <c r="D73" s="77">
        <v>31</v>
      </c>
      <c r="E73" s="77"/>
      <c r="F73" s="77"/>
      <c r="G73" s="77"/>
      <c r="H73" s="77"/>
      <c r="I73" s="77"/>
      <c r="J73" s="77"/>
      <c r="K73" s="77">
        <f t="shared" si="26"/>
        <v>31</v>
      </c>
      <c r="L73" s="78"/>
      <c r="M73" s="72" t="s">
        <v>219</v>
      </c>
      <c r="N73" s="73"/>
      <c r="O73" s="52"/>
      <c r="P73" s="52"/>
      <c r="Q73" s="52"/>
      <c r="R73" s="52"/>
      <c r="S73" s="52"/>
      <c r="T73" s="52"/>
      <c r="U73" s="52"/>
      <c r="V73" s="52"/>
      <c r="W73" s="52"/>
      <c r="X73" s="52"/>
    </row>
    <row r="74" spans="1:24" ht="14.25" customHeight="1">
      <c r="A74" s="86" t="s">
        <v>241</v>
      </c>
      <c r="B74" s="103" t="s">
        <v>276</v>
      </c>
      <c r="C74" s="88" t="s">
        <v>207</v>
      </c>
      <c r="D74" s="104">
        <f t="shared" ref="D74:K74" si="27">D75</f>
        <v>70</v>
      </c>
      <c r="E74" s="104">
        <f t="shared" si="27"/>
        <v>0</v>
      </c>
      <c r="F74" s="104">
        <f t="shared" si="27"/>
        <v>0</v>
      </c>
      <c r="G74" s="104">
        <f t="shared" si="27"/>
        <v>0</v>
      </c>
      <c r="H74" s="104">
        <f t="shared" si="27"/>
        <v>0</v>
      </c>
      <c r="I74" s="104">
        <f t="shared" si="27"/>
        <v>0</v>
      </c>
      <c r="J74" s="104">
        <f t="shared" si="27"/>
        <v>0</v>
      </c>
      <c r="K74" s="104">
        <f t="shared" si="27"/>
        <v>70</v>
      </c>
      <c r="L74" s="118"/>
      <c r="M74" s="79" t="s">
        <v>209</v>
      </c>
      <c r="N74" s="73"/>
      <c r="O74" s="52"/>
      <c r="P74" s="52"/>
      <c r="Q74" s="52"/>
      <c r="R74" s="52"/>
      <c r="S74" s="52"/>
      <c r="T74" s="52"/>
      <c r="U74" s="52"/>
      <c r="V74" s="52"/>
      <c r="W74" s="52"/>
      <c r="X74" s="52"/>
    </row>
    <row r="75" spans="1:24" ht="14.25" customHeight="1">
      <c r="A75" s="106"/>
      <c r="B75" s="75" t="s">
        <v>277</v>
      </c>
      <c r="C75" s="76" t="s">
        <v>207</v>
      </c>
      <c r="D75" s="98">
        <v>70</v>
      </c>
      <c r="E75" s="77"/>
      <c r="F75" s="77"/>
      <c r="G75" s="77"/>
      <c r="H75" s="77"/>
      <c r="I75" s="77"/>
      <c r="J75" s="77"/>
      <c r="K75" s="77">
        <f>SUM(D75:J75)</f>
        <v>70</v>
      </c>
      <c r="L75" s="78"/>
      <c r="M75" s="72" t="s">
        <v>219</v>
      </c>
      <c r="N75" s="73"/>
      <c r="O75" s="52"/>
      <c r="P75" s="52"/>
      <c r="Q75" s="52"/>
      <c r="R75" s="52"/>
      <c r="S75" s="52"/>
      <c r="T75" s="52"/>
      <c r="U75" s="52"/>
      <c r="V75" s="52"/>
      <c r="W75" s="52"/>
      <c r="X75" s="52"/>
    </row>
    <row r="76" spans="1:24" ht="14.25" customHeight="1">
      <c r="A76" s="107" t="s">
        <v>244</v>
      </c>
      <c r="B76" s="108" t="s">
        <v>278</v>
      </c>
      <c r="C76" s="109" t="s">
        <v>207</v>
      </c>
      <c r="D76" s="110">
        <f t="shared" ref="D76:K76" si="28">+D62-D68+D74</f>
        <v>220</v>
      </c>
      <c r="E76" s="110">
        <f t="shared" si="28"/>
        <v>0</v>
      </c>
      <c r="F76" s="110">
        <f t="shared" si="28"/>
        <v>0</v>
      </c>
      <c r="G76" s="110">
        <f t="shared" si="28"/>
        <v>0</v>
      </c>
      <c r="H76" s="110">
        <f t="shared" si="28"/>
        <v>0</v>
      </c>
      <c r="I76" s="110">
        <f t="shared" si="28"/>
        <v>0</v>
      </c>
      <c r="J76" s="110">
        <f t="shared" si="28"/>
        <v>0</v>
      </c>
      <c r="K76" s="110">
        <f t="shared" si="28"/>
        <v>220</v>
      </c>
      <c r="L76" s="119"/>
      <c r="M76" s="79" t="s">
        <v>209</v>
      </c>
      <c r="N76" s="73"/>
      <c r="O76" s="52"/>
      <c r="P76" s="52"/>
      <c r="Q76" s="52"/>
      <c r="R76" s="52"/>
      <c r="S76" s="52"/>
      <c r="T76" s="52"/>
      <c r="U76" s="52"/>
      <c r="V76" s="52"/>
      <c r="W76" s="52"/>
      <c r="X76" s="52"/>
    </row>
    <row r="77" spans="1:24" ht="14.25" customHeight="1">
      <c r="A77" s="112" t="s">
        <v>267</v>
      </c>
      <c r="B77" s="113" t="s">
        <v>279</v>
      </c>
      <c r="C77" s="114"/>
      <c r="D77" s="115"/>
      <c r="E77" s="115"/>
      <c r="F77" s="115"/>
      <c r="G77" s="115"/>
      <c r="H77" s="115"/>
      <c r="I77" s="115"/>
      <c r="J77" s="115"/>
      <c r="K77" s="115"/>
      <c r="L77" s="116"/>
      <c r="M77" s="72"/>
      <c r="N77" s="73"/>
      <c r="O77" s="52"/>
      <c r="P77" s="52"/>
      <c r="Q77" s="52"/>
      <c r="R77" s="52"/>
      <c r="S77" s="52"/>
      <c r="T77" s="52"/>
      <c r="U77" s="52"/>
      <c r="V77" s="52"/>
      <c r="W77" s="52"/>
      <c r="X77" s="52"/>
    </row>
    <row r="78" spans="1:24" ht="14.25" customHeight="1">
      <c r="A78" s="86" t="s">
        <v>215</v>
      </c>
      <c r="B78" s="87" t="s">
        <v>280</v>
      </c>
      <c r="C78" s="88" t="s">
        <v>281</v>
      </c>
      <c r="D78" s="104">
        <f t="shared" ref="D78:K78" si="29">SUM(D79:D83)</f>
        <v>0</v>
      </c>
      <c r="E78" s="104">
        <f t="shared" si="29"/>
        <v>0</v>
      </c>
      <c r="F78" s="104">
        <f t="shared" si="29"/>
        <v>0</v>
      </c>
      <c r="G78" s="104">
        <f t="shared" si="29"/>
        <v>0</v>
      </c>
      <c r="H78" s="104">
        <f t="shared" si="29"/>
        <v>0</v>
      </c>
      <c r="I78" s="104">
        <f t="shared" si="29"/>
        <v>0</v>
      </c>
      <c r="J78" s="104">
        <f t="shared" si="29"/>
        <v>0</v>
      </c>
      <c r="K78" s="104">
        <f t="shared" si="29"/>
        <v>0</v>
      </c>
      <c r="L78" s="118"/>
      <c r="M78" s="79" t="s">
        <v>209</v>
      </c>
      <c r="N78" s="73"/>
      <c r="O78" s="52"/>
      <c r="P78" s="52"/>
      <c r="Q78" s="52"/>
      <c r="R78" s="52"/>
      <c r="S78" s="52"/>
      <c r="T78" s="52"/>
      <c r="U78" s="52"/>
      <c r="V78" s="52"/>
      <c r="W78" s="52"/>
      <c r="X78" s="52"/>
    </row>
    <row r="79" spans="1:24" ht="14.25" customHeight="1">
      <c r="A79" s="74" t="s">
        <v>217</v>
      </c>
      <c r="B79" s="75" t="s">
        <v>282</v>
      </c>
      <c r="C79" s="76" t="s">
        <v>281</v>
      </c>
      <c r="D79" s="77">
        <v>0</v>
      </c>
      <c r="E79" s="77"/>
      <c r="F79" s="77"/>
      <c r="G79" s="77"/>
      <c r="H79" s="77"/>
      <c r="I79" s="77"/>
      <c r="J79" s="77"/>
      <c r="K79" s="77">
        <f t="shared" ref="K79:K83" si="30">SUM(D79:J79)</f>
        <v>0</v>
      </c>
      <c r="L79" s="78"/>
      <c r="M79" s="72" t="s">
        <v>219</v>
      </c>
      <c r="N79" s="73"/>
      <c r="O79" s="52"/>
      <c r="P79" s="52"/>
      <c r="Q79" s="52"/>
      <c r="R79" s="52"/>
      <c r="S79" s="52"/>
      <c r="T79" s="52"/>
      <c r="U79" s="52"/>
      <c r="V79" s="52"/>
      <c r="W79" s="52"/>
      <c r="X79" s="52"/>
    </row>
    <row r="80" spans="1:24" ht="14.25" customHeight="1">
      <c r="A80" s="74" t="s">
        <v>220</v>
      </c>
      <c r="B80" s="75" t="s">
        <v>283</v>
      </c>
      <c r="C80" s="76" t="s">
        <v>281</v>
      </c>
      <c r="D80" s="77">
        <v>0</v>
      </c>
      <c r="E80" s="77"/>
      <c r="F80" s="77"/>
      <c r="G80" s="77"/>
      <c r="H80" s="77"/>
      <c r="I80" s="77"/>
      <c r="J80" s="77"/>
      <c r="K80" s="77">
        <f t="shared" si="30"/>
        <v>0</v>
      </c>
      <c r="L80" s="78"/>
      <c r="M80" s="72" t="s">
        <v>219</v>
      </c>
      <c r="N80" s="73"/>
      <c r="O80" s="52"/>
      <c r="P80" s="52"/>
      <c r="Q80" s="52"/>
      <c r="R80" s="52"/>
      <c r="S80" s="52"/>
      <c r="T80" s="52"/>
      <c r="U80" s="52"/>
      <c r="V80" s="52"/>
      <c r="W80" s="52"/>
      <c r="X80" s="52"/>
    </row>
    <row r="81" spans="1:24" ht="14.25" customHeight="1">
      <c r="A81" s="74" t="s">
        <v>222</v>
      </c>
      <c r="B81" s="75" t="s">
        <v>284</v>
      </c>
      <c r="C81" s="76" t="s">
        <v>281</v>
      </c>
      <c r="D81" s="77">
        <v>0</v>
      </c>
      <c r="E81" s="77"/>
      <c r="F81" s="77"/>
      <c r="G81" s="77"/>
      <c r="H81" s="77"/>
      <c r="I81" s="77"/>
      <c r="J81" s="77"/>
      <c r="K81" s="77">
        <f t="shared" si="30"/>
        <v>0</v>
      </c>
      <c r="L81" s="78"/>
      <c r="M81" s="72" t="s">
        <v>219</v>
      </c>
      <c r="N81" s="73"/>
      <c r="O81" s="52"/>
      <c r="P81" s="52"/>
      <c r="Q81" s="52"/>
      <c r="R81" s="52"/>
      <c r="S81" s="52"/>
      <c r="T81" s="52"/>
      <c r="U81" s="52"/>
      <c r="V81" s="52"/>
      <c r="W81" s="52"/>
      <c r="X81" s="52"/>
    </row>
    <row r="82" spans="1:24" ht="14.25" customHeight="1">
      <c r="A82" s="74" t="s">
        <v>224</v>
      </c>
      <c r="B82" s="75" t="s">
        <v>285</v>
      </c>
      <c r="C82" s="76" t="s">
        <v>281</v>
      </c>
      <c r="D82" s="77">
        <v>0</v>
      </c>
      <c r="E82" s="77"/>
      <c r="F82" s="77"/>
      <c r="G82" s="77"/>
      <c r="H82" s="77"/>
      <c r="I82" s="77"/>
      <c r="J82" s="77"/>
      <c r="K82" s="77">
        <f t="shared" si="30"/>
        <v>0</v>
      </c>
      <c r="L82" s="78"/>
      <c r="M82" s="72" t="s">
        <v>219</v>
      </c>
      <c r="N82" s="73"/>
      <c r="O82" s="52"/>
      <c r="P82" s="52"/>
      <c r="Q82" s="52"/>
      <c r="R82" s="52"/>
      <c r="S82" s="52"/>
      <c r="T82" s="52"/>
      <c r="U82" s="52"/>
      <c r="V82" s="52"/>
      <c r="W82" s="52"/>
      <c r="X82" s="52"/>
    </row>
    <row r="83" spans="1:24" ht="14.25" customHeight="1">
      <c r="A83" s="74" t="s">
        <v>226</v>
      </c>
      <c r="B83" s="75" t="s">
        <v>286</v>
      </c>
      <c r="C83" s="76" t="s">
        <v>281</v>
      </c>
      <c r="D83" s="77">
        <v>0</v>
      </c>
      <c r="E83" s="77"/>
      <c r="F83" s="77"/>
      <c r="G83" s="77"/>
      <c r="H83" s="77"/>
      <c r="I83" s="77"/>
      <c r="J83" s="77"/>
      <c r="K83" s="77">
        <f t="shared" si="30"/>
        <v>0</v>
      </c>
      <c r="L83" s="78"/>
      <c r="M83" s="72" t="s">
        <v>219</v>
      </c>
      <c r="N83" s="73"/>
      <c r="O83" s="52"/>
      <c r="P83" s="52"/>
      <c r="Q83" s="52"/>
      <c r="R83" s="52"/>
      <c r="S83" s="52"/>
      <c r="T83" s="52"/>
      <c r="U83" s="52"/>
      <c r="V83" s="52"/>
      <c r="W83" s="52"/>
      <c r="X83" s="52"/>
    </row>
    <row r="84" spans="1:24" ht="14.25" customHeight="1">
      <c r="A84" s="86" t="s">
        <v>238</v>
      </c>
      <c r="B84" s="87" t="s">
        <v>287</v>
      </c>
      <c r="C84" s="88" t="s">
        <v>281</v>
      </c>
      <c r="D84" s="104">
        <f t="shared" ref="D84:K84" si="31">SUM(D85:D89)</f>
        <v>0</v>
      </c>
      <c r="E84" s="104">
        <f t="shared" si="31"/>
        <v>0</v>
      </c>
      <c r="F84" s="104">
        <f t="shared" si="31"/>
        <v>0</v>
      </c>
      <c r="G84" s="104">
        <f t="shared" si="31"/>
        <v>0</v>
      </c>
      <c r="H84" s="104">
        <f t="shared" si="31"/>
        <v>0</v>
      </c>
      <c r="I84" s="104">
        <f t="shared" si="31"/>
        <v>0</v>
      </c>
      <c r="J84" s="104">
        <f t="shared" si="31"/>
        <v>0</v>
      </c>
      <c r="K84" s="104">
        <f t="shared" si="31"/>
        <v>0</v>
      </c>
      <c r="L84" s="118"/>
      <c r="M84" s="79" t="s">
        <v>209</v>
      </c>
      <c r="N84" s="73"/>
      <c r="O84" s="52"/>
      <c r="P84" s="52"/>
      <c r="Q84" s="52"/>
      <c r="R84" s="52"/>
      <c r="S84" s="52"/>
      <c r="T84" s="52"/>
      <c r="U84" s="52"/>
      <c r="V84" s="52"/>
      <c r="W84" s="52"/>
      <c r="X84" s="52"/>
    </row>
    <row r="85" spans="1:24" ht="14.25" customHeight="1">
      <c r="A85" s="74" t="s">
        <v>217</v>
      </c>
      <c r="B85" s="75" t="s">
        <v>282</v>
      </c>
      <c r="C85" s="76" t="s">
        <v>281</v>
      </c>
      <c r="D85" s="77">
        <v>0</v>
      </c>
      <c r="E85" s="77"/>
      <c r="F85" s="77"/>
      <c r="G85" s="77"/>
      <c r="H85" s="77"/>
      <c r="I85" s="77"/>
      <c r="J85" s="77"/>
      <c r="K85" s="77">
        <f t="shared" ref="K85:K89" si="32">SUM(D85:J85)</f>
        <v>0</v>
      </c>
      <c r="L85" s="78"/>
      <c r="M85" s="72" t="s">
        <v>219</v>
      </c>
      <c r="N85" s="73"/>
      <c r="O85" s="52"/>
      <c r="P85" s="52"/>
      <c r="Q85" s="52"/>
      <c r="R85" s="52"/>
      <c r="S85" s="52"/>
      <c r="T85" s="52"/>
      <c r="U85" s="52"/>
      <c r="V85" s="52"/>
      <c r="W85" s="52"/>
      <c r="X85" s="52"/>
    </row>
    <row r="86" spans="1:24" ht="14.25" customHeight="1">
      <c r="A86" s="74" t="s">
        <v>220</v>
      </c>
      <c r="B86" s="75" t="s">
        <v>283</v>
      </c>
      <c r="C86" s="76" t="s">
        <v>281</v>
      </c>
      <c r="D86" s="77">
        <v>0</v>
      </c>
      <c r="E86" s="77"/>
      <c r="F86" s="77"/>
      <c r="G86" s="77"/>
      <c r="H86" s="77"/>
      <c r="I86" s="77"/>
      <c r="J86" s="77"/>
      <c r="K86" s="77">
        <f t="shared" si="32"/>
        <v>0</v>
      </c>
      <c r="L86" s="78"/>
      <c r="M86" s="72" t="s">
        <v>219</v>
      </c>
      <c r="N86" s="73"/>
      <c r="O86" s="52"/>
      <c r="P86" s="52"/>
      <c r="Q86" s="52"/>
      <c r="R86" s="52"/>
      <c r="S86" s="52"/>
      <c r="T86" s="52"/>
      <c r="U86" s="52"/>
      <c r="V86" s="52"/>
      <c r="W86" s="52"/>
      <c r="X86" s="52"/>
    </row>
    <row r="87" spans="1:24" ht="14.25" customHeight="1">
      <c r="A87" s="74" t="s">
        <v>222</v>
      </c>
      <c r="B87" s="75" t="s">
        <v>284</v>
      </c>
      <c r="C87" s="76" t="s">
        <v>281</v>
      </c>
      <c r="D87" s="77">
        <v>0</v>
      </c>
      <c r="E87" s="77"/>
      <c r="F87" s="77"/>
      <c r="G87" s="77"/>
      <c r="H87" s="77"/>
      <c r="I87" s="77"/>
      <c r="J87" s="77"/>
      <c r="K87" s="77">
        <f t="shared" si="32"/>
        <v>0</v>
      </c>
      <c r="L87" s="78"/>
      <c r="M87" s="72" t="s">
        <v>219</v>
      </c>
      <c r="N87" s="73"/>
      <c r="O87" s="52"/>
      <c r="P87" s="52"/>
      <c r="Q87" s="52"/>
      <c r="R87" s="52"/>
      <c r="S87" s="52"/>
      <c r="T87" s="52"/>
      <c r="U87" s="52"/>
      <c r="V87" s="52"/>
      <c r="W87" s="52"/>
      <c r="X87" s="52"/>
    </row>
    <row r="88" spans="1:24" ht="14.25" customHeight="1">
      <c r="A88" s="74" t="s">
        <v>224</v>
      </c>
      <c r="B88" s="75" t="s">
        <v>285</v>
      </c>
      <c r="C88" s="76" t="s">
        <v>281</v>
      </c>
      <c r="D88" s="77">
        <v>0</v>
      </c>
      <c r="E88" s="77"/>
      <c r="F88" s="77"/>
      <c r="G88" s="77"/>
      <c r="H88" s="77"/>
      <c r="I88" s="77"/>
      <c r="J88" s="77"/>
      <c r="K88" s="77">
        <f t="shared" si="32"/>
        <v>0</v>
      </c>
      <c r="L88" s="78"/>
      <c r="M88" s="72" t="s">
        <v>219</v>
      </c>
      <c r="N88" s="73"/>
      <c r="O88" s="52"/>
      <c r="P88" s="52"/>
      <c r="Q88" s="52"/>
      <c r="R88" s="52"/>
      <c r="S88" s="52"/>
      <c r="T88" s="52"/>
      <c r="U88" s="52"/>
      <c r="V88" s="52"/>
      <c r="W88" s="52"/>
      <c r="X88" s="52"/>
    </row>
    <row r="89" spans="1:24" ht="14.25" customHeight="1">
      <c r="A89" s="74" t="s">
        <v>226</v>
      </c>
      <c r="B89" s="75" t="s">
        <v>286</v>
      </c>
      <c r="C89" s="76" t="s">
        <v>281</v>
      </c>
      <c r="D89" s="77">
        <v>0</v>
      </c>
      <c r="E89" s="77"/>
      <c r="F89" s="77"/>
      <c r="G89" s="77"/>
      <c r="H89" s="77"/>
      <c r="I89" s="77"/>
      <c r="J89" s="77"/>
      <c r="K89" s="77">
        <f t="shared" si="32"/>
        <v>0</v>
      </c>
      <c r="L89" s="78"/>
      <c r="M89" s="72" t="s">
        <v>219</v>
      </c>
      <c r="N89" s="73"/>
      <c r="O89" s="52"/>
      <c r="P89" s="52"/>
      <c r="Q89" s="52"/>
      <c r="R89" s="52"/>
      <c r="S89" s="52"/>
      <c r="T89" s="52"/>
      <c r="U89" s="52"/>
      <c r="V89" s="52"/>
      <c r="W89" s="52"/>
      <c r="X89" s="52"/>
    </row>
    <row r="90" spans="1:24" ht="14.25" customHeight="1">
      <c r="A90" s="86" t="s">
        <v>241</v>
      </c>
      <c r="B90" s="103" t="s">
        <v>288</v>
      </c>
      <c r="C90" s="88" t="s">
        <v>281</v>
      </c>
      <c r="D90" s="104">
        <f t="shared" ref="D90:K90" si="33">D91</f>
        <v>0</v>
      </c>
      <c r="E90" s="104">
        <f t="shared" si="33"/>
        <v>0</v>
      </c>
      <c r="F90" s="104">
        <f t="shared" si="33"/>
        <v>0</v>
      </c>
      <c r="G90" s="104">
        <f t="shared" si="33"/>
        <v>0</v>
      </c>
      <c r="H90" s="104">
        <f t="shared" si="33"/>
        <v>0</v>
      </c>
      <c r="I90" s="104">
        <f t="shared" si="33"/>
        <v>0</v>
      </c>
      <c r="J90" s="104">
        <f t="shared" si="33"/>
        <v>0</v>
      </c>
      <c r="K90" s="104">
        <f t="shared" si="33"/>
        <v>0</v>
      </c>
      <c r="L90" s="118"/>
      <c r="M90" s="79" t="s">
        <v>209</v>
      </c>
      <c r="N90" s="73"/>
      <c r="O90" s="52"/>
      <c r="P90" s="52"/>
      <c r="Q90" s="52"/>
      <c r="R90" s="52"/>
      <c r="S90" s="52"/>
      <c r="T90" s="52"/>
      <c r="U90" s="52"/>
      <c r="V90" s="52"/>
      <c r="W90" s="52"/>
      <c r="X90" s="52"/>
    </row>
    <row r="91" spans="1:24" ht="14.25" customHeight="1">
      <c r="A91" s="106"/>
      <c r="B91" s="75" t="s">
        <v>289</v>
      </c>
      <c r="C91" s="76" t="s">
        <v>281</v>
      </c>
      <c r="D91" s="77">
        <v>0</v>
      </c>
      <c r="E91" s="77"/>
      <c r="F91" s="77"/>
      <c r="G91" s="77"/>
      <c r="H91" s="77"/>
      <c r="I91" s="77"/>
      <c r="J91" s="77"/>
      <c r="K91" s="77">
        <f>SUM(D91:J91)</f>
        <v>0</v>
      </c>
      <c r="L91" s="78"/>
      <c r="M91" s="72" t="s">
        <v>219</v>
      </c>
      <c r="N91" s="73"/>
      <c r="O91" s="52"/>
      <c r="P91" s="52"/>
      <c r="Q91" s="52"/>
      <c r="R91" s="52"/>
      <c r="S91" s="52"/>
      <c r="T91" s="52"/>
      <c r="U91" s="52"/>
      <c r="V91" s="52"/>
      <c r="W91" s="52"/>
      <c r="X91" s="52"/>
    </row>
    <row r="92" spans="1:24" ht="14.25" customHeight="1">
      <c r="A92" s="107" t="s">
        <v>244</v>
      </c>
      <c r="B92" s="108" t="s">
        <v>290</v>
      </c>
      <c r="C92" s="109" t="s">
        <v>281</v>
      </c>
      <c r="D92" s="110">
        <f t="shared" ref="D92:K92" si="34">+D78-D84+D90</f>
        <v>0</v>
      </c>
      <c r="E92" s="110">
        <f t="shared" si="34"/>
        <v>0</v>
      </c>
      <c r="F92" s="110">
        <f t="shared" si="34"/>
        <v>0</v>
      </c>
      <c r="G92" s="110">
        <f t="shared" si="34"/>
        <v>0</v>
      </c>
      <c r="H92" s="110">
        <f t="shared" si="34"/>
        <v>0</v>
      </c>
      <c r="I92" s="110">
        <f t="shared" si="34"/>
        <v>0</v>
      </c>
      <c r="J92" s="110">
        <f t="shared" si="34"/>
        <v>0</v>
      </c>
      <c r="K92" s="110">
        <f t="shared" si="34"/>
        <v>0</v>
      </c>
      <c r="L92" s="119"/>
      <c r="M92" s="79" t="s">
        <v>209</v>
      </c>
      <c r="N92" s="73"/>
      <c r="O92" s="52"/>
      <c r="P92" s="52"/>
      <c r="Q92" s="52"/>
      <c r="R92" s="52"/>
      <c r="S92" s="52"/>
      <c r="T92" s="52"/>
      <c r="U92" s="52"/>
      <c r="V92" s="52"/>
      <c r="W92" s="52"/>
      <c r="X92" s="52"/>
    </row>
    <row r="93" spans="1:24" ht="14.25" customHeight="1">
      <c r="A93" s="120"/>
      <c r="B93" s="49"/>
      <c r="C93" s="49"/>
      <c r="D93" s="50"/>
      <c r="E93" s="50"/>
      <c r="F93" s="50"/>
      <c r="G93" s="50"/>
      <c r="H93" s="50"/>
      <c r="I93" s="50"/>
      <c r="J93" s="2892"/>
      <c r="K93" s="2874"/>
      <c r="L93" s="2874"/>
      <c r="M93" s="51"/>
      <c r="N93" s="52"/>
      <c r="O93" s="52"/>
      <c r="P93" s="52"/>
      <c r="Q93" s="52"/>
      <c r="R93" s="52"/>
      <c r="S93" s="52"/>
      <c r="T93" s="52"/>
      <c r="U93" s="52"/>
      <c r="V93" s="52"/>
      <c r="W93" s="52"/>
      <c r="X93" s="52"/>
    </row>
    <row r="94" spans="1:24" ht="14.25" customHeight="1">
      <c r="A94" s="120"/>
      <c r="B94" s="121"/>
      <c r="C94" s="49"/>
      <c r="D94" s="50"/>
      <c r="E94" s="50"/>
      <c r="F94" s="50"/>
      <c r="G94" s="50"/>
      <c r="H94" s="2893" t="s">
        <v>291</v>
      </c>
      <c r="I94" s="2874"/>
      <c r="J94" s="2874"/>
      <c r="K94" s="2874"/>
      <c r="L94" s="2874"/>
      <c r="M94" s="51"/>
      <c r="N94" s="52"/>
      <c r="O94" s="52"/>
      <c r="P94" s="52"/>
      <c r="Q94" s="52"/>
      <c r="R94" s="52"/>
      <c r="S94" s="52"/>
      <c r="T94" s="52"/>
      <c r="U94" s="52"/>
      <c r="V94" s="52"/>
      <c r="W94" s="52"/>
      <c r="X94" s="52"/>
    </row>
    <row r="95" spans="1:24" ht="39.75" customHeight="1">
      <c r="A95" s="2894" t="s">
        <v>292</v>
      </c>
      <c r="B95" s="2874"/>
      <c r="C95" s="2877" t="s">
        <v>293</v>
      </c>
      <c r="D95" s="2874"/>
      <c r="E95" s="2874"/>
      <c r="F95" s="2874"/>
      <c r="G95" s="2874"/>
      <c r="H95" s="2895" t="s">
        <v>294</v>
      </c>
      <c r="I95" s="2874"/>
      <c r="J95" s="2874"/>
      <c r="K95" s="2874"/>
      <c r="L95" s="2874"/>
      <c r="M95" s="123"/>
      <c r="N95" s="124"/>
      <c r="O95" s="124"/>
      <c r="P95" s="124"/>
      <c r="Q95" s="124"/>
      <c r="R95" s="124"/>
      <c r="S95" s="124"/>
      <c r="T95" s="124"/>
      <c r="U95" s="124"/>
      <c r="V95" s="124"/>
      <c r="W95" s="124"/>
      <c r="X95" s="124"/>
    </row>
    <row r="96" spans="1:24" ht="14.25" customHeight="1">
      <c r="A96" s="125"/>
      <c r="B96" s="125"/>
      <c r="C96" s="125"/>
      <c r="D96" s="126"/>
      <c r="E96" s="126"/>
      <c r="F96" s="126"/>
      <c r="G96" s="126"/>
      <c r="H96" s="126"/>
      <c r="I96" s="126"/>
      <c r="J96" s="2902"/>
      <c r="K96" s="2874"/>
      <c r="L96" s="2874"/>
      <c r="M96" s="51"/>
      <c r="N96" s="52"/>
      <c r="O96" s="52"/>
      <c r="P96" s="52"/>
      <c r="Q96" s="52"/>
      <c r="R96" s="52"/>
      <c r="S96" s="52"/>
      <c r="T96" s="52"/>
      <c r="U96" s="52"/>
      <c r="V96" s="52"/>
      <c r="W96" s="52"/>
      <c r="X96" s="52"/>
    </row>
    <row r="97" spans="1:24" ht="14.25" customHeight="1">
      <c r="A97" s="125"/>
      <c r="B97" s="125"/>
      <c r="C97" s="125"/>
      <c r="D97" s="126"/>
      <c r="E97" s="126"/>
      <c r="F97" s="126"/>
      <c r="G97" s="126"/>
      <c r="H97" s="126"/>
      <c r="I97" s="126"/>
      <c r="J97" s="127"/>
      <c r="K97" s="127"/>
      <c r="L97" s="127"/>
      <c r="M97" s="51"/>
      <c r="N97" s="52"/>
      <c r="O97" s="52"/>
      <c r="P97" s="52"/>
      <c r="Q97" s="52"/>
      <c r="R97" s="52"/>
      <c r="S97" s="52"/>
      <c r="T97" s="52"/>
      <c r="U97" s="52"/>
      <c r="V97" s="52"/>
      <c r="W97" s="52"/>
      <c r="X97" s="52"/>
    </row>
    <row r="98" spans="1:24" ht="14.25" customHeight="1">
      <c r="A98" s="125"/>
      <c r="B98" s="125"/>
      <c r="C98" s="125"/>
      <c r="D98" s="126"/>
      <c r="E98" s="126"/>
      <c r="F98" s="126"/>
      <c r="G98" s="126"/>
      <c r="H98" s="126"/>
      <c r="I98" s="126"/>
      <c r="J98" s="127"/>
      <c r="K98" s="127"/>
      <c r="L98" s="127"/>
      <c r="M98" s="51"/>
      <c r="N98" s="52"/>
      <c r="O98" s="52"/>
      <c r="P98" s="52"/>
      <c r="Q98" s="52"/>
      <c r="R98" s="52"/>
      <c r="S98" s="52"/>
      <c r="T98" s="52"/>
      <c r="U98" s="52"/>
      <c r="V98" s="52"/>
      <c r="W98" s="52"/>
      <c r="X98" s="52"/>
    </row>
    <row r="99" spans="1:24" ht="14.25" customHeight="1">
      <c r="A99" s="52"/>
      <c r="B99" s="52"/>
      <c r="C99" s="52"/>
      <c r="D99" s="128"/>
      <c r="E99" s="128"/>
      <c r="F99" s="128"/>
      <c r="G99" s="128"/>
      <c r="H99" s="128"/>
      <c r="I99" s="2899"/>
      <c r="J99" s="2874"/>
      <c r="K99" s="2874"/>
      <c r="L99" s="2874"/>
      <c r="M99" s="51"/>
      <c r="N99" s="52"/>
      <c r="O99" s="52"/>
      <c r="P99" s="52"/>
      <c r="Q99" s="52"/>
      <c r="R99" s="52"/>
      <c r="S99" s="52"/>
      <c r="T99" s="52"/>
      <c r="U99" s="52"/>
      <c r="V99" s="52"/>
      <c r="W99" s="52"/>
      <c r="X99" s="52"/>
    </row>
    <row r="100" spans="1:24" ht="14.25" customHeight="1">
      <c r="A100" s="129"/>
      <c r="B100" s="2900"/>
      <c r="C100" s="2874"/>
      <c r="D100" s="2874"/>
      <c r="E100" s="2874"/>
      <c r="F100" s="2874"/>
      <c r="G100" s="2874"/>
      <c r="H100" s="2874"/>
      <c r="I100" s="2874"/>
      <c r="J100" s="2874"/>
      <c r="K100" s="2874"/>
      <c r="L100" s="2874"/>
      <c r="M100" s="130"/>
      <c r="N100" s="52"/>
      <c r="O100" s="52"/>
      <c r="P100" s="52"/>
      <c r="Q100" s="52"/>
      <c r="R100" s="52"/>
      <c r="S100" s="52"/>
      <c r="T100" s="52"/>
      <c r="U100" s="52"/>
      <c r="V100" s="52"/>
      <c r="W100" s="52"/>
      <c r="X100" s="52"/>
    </row>
    <row r="101" spans="1:24" ht="14.25" customHeight="1">
      <c r="A101" s="52"/>
      <c r="B101" s="52"/>
      <c r="C101" s="52"/>
      <c r="D101" s="128"/>
      <c r="E101" s="128"/>
      <c r="F101" s="128"/>
      <c r="G101" s="128"/>
      <c r="H101" s="128"/>
      <c r="I101" s="128"/>
      <c r="J101" s="2901"/>
      <c r="K101" s="2874"/>
      <c r="L101" s="2874"/>
      <c r="M101" s="51"/>
      <c r="N101" s="52"/>
      <c r="O101" s="52"/>
      <c r="P101" s="52"/>
      <c r="Q101" s="52"/>
      <c r="R101" s="52"/>
      <c r="S101" s="52"/>
      <c r="T101" s="52"/>
      <c r="U101" s="52"/>
      <c r="V101" s="52"/>
      <c r="W101" s="52"/>
      <c r="X101" s="52"/>
    </row>
    <row r="102" spans="1:24" ht="14.25" customHeight="1">
      <c r="A102" s="52"/>
      <c r="B102" s="52"/>
      <c r="C102" s="52"/>
      <c r="D102" s="128"/>
      <c r="E102" s="128"/>
      <c r="F102" s="128"/>
      <c r="G102" s="128"/>
      <c r="H102" s="128"/>
      <c r="I102" s="128"/>
      <c r="J102" s="128"/>
      <c r="K102" s="128"/>
      <c r="L102" s="128"/>
      <c r="M102" s="51"/>
      <c r="N102" s="52"/>
      <c r="O102" s="52"/>
      <c r="P102" s="52"/>
      <c r="Q102" s="52"/>
      <c r="R102" s="52"/>
      <c r="S102" s="52"/>
      <c r="T102" s="52"/>
      <c r="U102" s="52"/>
      <c r="V102" s="52"/>
      <c r="W102" s="52"/>
      <c r="X102" s="52"/>
    </row>
    <row r="103" spans="1:24" ht="14.25" customHeight="1">
      <c r="A103" s="52"/>
      <c r="B103" s="52"/>
      <c r="C103" s="52"/>
      <c r="D103" s="128"/>
      <c r="E103" s="128"/>
      <c r="F103" s="128"/>
      <c r="G103" s="128"/>
      <c r="H103" s="128"/>
      <c r="I103" s="128"/>
      <c r="J103" s="128"/>
      <c r="K103" s="128"/>
      <c r="L103" s="128"/>
      <c r="M103" s="51"/>
      <c r="N103" s="52"/>
      <c r="O103" s="52"/>
      <c r="P103" s="52"/>
      <c r="Q103" s="52"/>
      <c r="R103" s="52"/>
      <c r="S103" s="52"/>
      <c r="T103" s="52"/>
      <c r="U103" s="52"/>
      <c r="V103" s="52"/>
      <c r="W103" s="52"/>
      <c r="X103" s="52"/>
    </row>
    <row r="104" spans="1:24" ht="14.25" customHeight="1">
      <c r="A104" s="52"/>
      <c r="B104" s="52"/>
      <c r="C104" s="52"/>
      <c r="D104" s="128"/>
      <c r="E104" s="128"/>
      <c r="F104" s="128"/>
      <c r="G104" s="128"/>
      <c r="H104" s="128"/>
      <c r="I104" s="128"/>
      <c r="J104" s="128"/>
      <c r="K104" s="128"/>
      <c r="L104" s="128"/>
      <c r="M104" s="51"/>
      <c r="N104" s="52"/>
      <c r="O104" s="52"/>
      <c r="P104" s="52"/>
      <c r="Q104" s="52"/>
      <c r="R104" s="52"/>
      <c r="S104" s="52"/>
      <c r="T104" s="52"/>
      <c r="U104" s="52"/>
      <c r="V104" s="52"/>
      <c r="W104" s="52"/>
      <c r="X104" s="52"/>
    </row>
    <row r="105" spans="1:24" ht="14.25" customHeight="1">
      <c r="A105" s="52"/>
      <c r="B105" s="52"/>
      <c r="C105" s="52"/>
      <c r="D105" s="128"/>
      <c r="E105" s="128"/>
      <c r="F105" s="128"/>
      <c r="G105" s="128"/>
      <c r="H105" s="128"/>
      <c r="I105" s="128"/>
      <c r="J105" s="128"/>
      <c r="K105" s="128"/>
      <c r="L105" s="128"/>
      <c r="M105" s="51"/>
      <c r="N105" s="52"/>
      <c r="O105" s="52"/>
      <c r="P105" s="52"/>
      <c r="Q105" s="52"/>
      <c r="R105" s="52"/>
      <c r="S105" s="52"/>
      <c r="T105" s="52"/>
      <c r="U105" s="52"/>
      <c r="V105" s="52"/>
      <c r="W105" s="52"/>
      <c r="X105" s="52"/>
    </row>
    <row r="106" spans="1:24" ht="14.25" customHeight="1">
      <c r="A106" s="52"/>
      <c r="B106" s="52"/>
      <c r="C106" s="52"/>
      <c r="D106" s="128"/>
      <c r="E106" s="128"/>
      <c r="F106" s="128"/>
      <c r="G106" s="128"/>
      <c r="H106" s="128"/>
      <c r="I106" s="128"/>
      <c r="J106" s="128"/>
      <c r="K106" s="128"/>
      <c r="L106" s="128"/>
      <c r="M106" s="51"/>
      <c r="N106" s="52"/>
      <c r="O106" s="52"/>
      <c r="P106" s="52"/>
      <c r="Q106" s="52"/>
      <c r="R106" s="52"/>
      <c r="S106" s="52"/>
      <c r="T106" s="52"/>
      <c r="U106" s="52"/>
      <c r="V106" s="52"/>
      <c r="W106" s="52"/>
      <c r="X106" s="52"/>
    </row>
    <row r="107" spans="1:24" ht="14.25" customHeight="1">
      <c r="A107" s="52"/>
      <c r="B107" s="52"/>
      <c r="C107" s="52"/>
      <c r="D107" s="128"/>
      <c r="E107" s="128"/>
      <c r="F107" s="128"/>
      <c r="G107" s="128"/>
      <c r="H107" s="128"/>
      <c r="I107" s="128"/>
      <c r="J107" s="128"/>
      <c r="K107" s="128"/>
      <c r="L107" s="128"/>
      <c r="M107" s="51"/>
      <c r="N107" s="52"/>
      <c r="O107" s="52"/>
      <c r="P107" s="52"/>
      <c r="Q107" s="52"/>
      <c r="R107" s="52"/>
      <c r="S107" s="52"/>
      <c r="T107" s="52"/>
      <c r="U107" s="52"/>
      <c r="V107" s="52"/>
      <c r="W107" s="52"/>
      <c r="X107" s="52"/>
    </row>
    <row r="108" spans="1:24" ht="14.25" customHeight="1">
      <c r="A108" s="52"/>
      <c r="B108" s="52"/>
      <c r="C108" s="52"/>
      <c r="D108" s="128"/>
      <c r="E108" s="128"/>
      <c r="F108" s="128"/>
      <c r="G108" s="128"/>
      <c r="H108" s="128"/>
      <c r="I108" s="128"/>
      <c r="J108" s="128"/>
      <c r="K108" s="128"/>
      <c r="L108" s="128"/>
      <c r="M108" s="51"/>
      <c r="N108" s="52"/>
      <c r="O108" s="52"/>
      <c r="P108" s="52"/>
      <c r="Q108" s="52"/>
      <c r="R108" s="52"/>
      <c r="S108" s="52"/>
      <c r="T108" s="52"/>
      <c r="U108" s="52"/>
      <c r="V108" s="52"/>
      <c r="W108" s="52"/>
      <c r="X108" s="52"/>
    </row>
    <row r="109" spans="1:24" ht="14.25" customHeight="1">
      <c r="A109" s="52"/>
      <c r="B109" s="52"/>
      <c r="C109" s="52"/>
      <c r="D109" s="128"/>
      <c r="E109" s="128"/>
      <c r="F109" s="128"/>
      <c r="G109" s="128"/>
      <c r="H109" s="128"/>
      <c r="I109" s="128"/>
      <c r="J109" s="128"/>
      <c r="K109" s="128"/>
      <c r="L109" s="128"/>
      <c r="M109" s="51"/>
      <c r="N109" s="52"/>
      <c r="O109" s="52"/>
      <c r="P109" s="52"/>
      <c r="Q109" s="52"/>
      <c r="R109" s="52"/>
      <c r="S109" s="52"/>
      <c r="T109" s="52"/>
      <c r="U109" s="52"/>
      <c r="V109" s="52"/>
      <c r="W109" s="52"/>
      <c r="X109" s="52"/>
    </row>
    <row r="110" spans="1:24" ht="14.25" customHeight="1">
      <c r="A110" s="52"/>
      <c r="B110" s="52"/>
      <c r="C110" s="52"/>
      <c r="D110" s="128"/>
      <c r="E110" s="128"/>
      <c r="F110" s="128"/>
      <c r="G110" s="128"/>
      <c r="H110" s="128"/>
      <c r="I110" s="128"/>
      <c r="J110" s="128"/>
      <c r="K110" s="128"/>
      <c r="L110" s="128"/>
      <c r="M110" s="51"/>
      <c r="N110" s="52"/>
      <c r="O110" s="52"/>
      <c r="P110" s="52"/>
      <c r="Q110" s="52"/>
      <c r="R110" s="52"/>
      <c r="S110" s="52"/>
      <c r="T110" s="52"/>
      <c r="U110" s="52"/>
      <c r="V110" s="52"/>
      <c r="W110" s="52"/>
      <c r="X110" s="52"/>
    </row>
    <row r="111" spans="1:24" ht="14.25" customHeight="1">
      <c r="A111" s="52"/>
      <c r="B111" s="52"/>
      <c r="C111" s="52"/>
      <c r="D111" s="128"/>
      <c r="E111" s="128"/>
      <c r="F111" s="128"/>
      <c r="G111" s="128"/>
      <c r="H111" s="128"/>
      <c r="I111" s="128"/>
      <c r="J111" s="128"/>
      <c r="K111" s="128"/>
      <c r="L111" s="128"/>
      <c r="M111" s="51"/>
      <c r="N111" s="52"/>
      <c r="O111" s="52"/>
      <c r="P111" s="52"/>
      <c r="Q111" s="52"/>
      <c r="R111" s="52"/>
      <c r="S111" s="52"/>
      <c r="T111" s="52"/>
      <c r="U111" s="52"/>
      <c r="V111" s="52"/>
      <c r="W111" s="52"/>
      <c r="X111" s="52"/>
    </row>
    <row r="112" spans="1:24" ht="14.25" customHeight="1">
      <c r="A112" s="52"/>
      <c r="B112" s="52"/>
      <c r="C112" s="52"/>
      <c r="D112" s="128"/>
      <c r="E112" s="128"/>
      <c r="F112" s="128"/>
      <c r="G112" s="128"/>
      <c r="H112" s="128"/>
      <c r="I112" s="128"/>
      <c r="J112" s="128"/>
      <c r="K112" s="128"/>
      <c r="L112" s="128"/>
      <c r="M112" s="51"/>
      <c r="N112" s="52"/>
      <c r="O112" s="52"/>
      <c r="P112" s="52"/>
      <c r="Q112" s="52"/>
      <c r="R112" s="52"/>
      <c r="S112" s="52"/>
      <c r="T112" s="52"/>
      <c r="U112" s="52"/>
      <c r="V112" s="52"/>
      <c r="W112" s="52"/>
      <c r="X112" s="52"/>
    </row>
    <row r="113" spans="1:24" ht="14.25" customHeight="1">
      <c r="A113" s="52"/>
      <c r="B113" s="52"/>
      <c r="C113" s="52"/>
      <c r="D113" s="128"/>
      <c r="E113" s="128"/>
      <c r="F113" s="128"/>
      <c r="G113" s="128"/>
      <c r="H113" s="128"/>
      <c r="I113" s="128"/>
      <c r="J113" s="128"/>
      <c r="K113" s="128"/>
      <c r="L113" s="128"/>
      <c r="M113" s="51"/>
      <c r="N113" s="52"/>
      <c r="O113" s="52"/>
      <c r="P113" s="52"/>
      <c r="Q113" s="52"/>
      <c r="R113" s="52"/>
      <c r="S113" s="52"/>
      <c r="T113" s="52"/>
      <c r="U113" s="52"/>
      <c r="V113" s="52"/>
      <c r="W113" s="52"/>
      <c r="X113" s="52"/>
    </row>
    <row r="114" spans="1:24" ht="14.25" customHeight="1">
      <c r="A114" s="52"/>
      <c r="B114" s="52"/>
      <c r="C114" s="52"/>
      <c r="D114" s="128"/>
      <c r="E114" s="128"/>
      <c r="F114" s="128"/>
      <c r="G114" s="128"/>
      <c r="H114" s="128"/>
      <c r="I114" s="128"/>
      <c r="J114" s="128"/>
      <c r="K114" s="128"/>
      <c r="L114" s="128"/>
      <c r="M114" s="51"/>
      <c r="N114" s="52"/>
      <c r="O114" s="52"/>
      <c r="P114" s="52"/>
      <c r="Q114" s="52"/>
      <c r="R114" s="52"/>
      <c r="S114" s="52"/>
      <c r="T114" s="52"/>
      <c r="U114" s="52"/>
      <c r="V114" s="52"/>
      <c r="W114" s="52"/>
      <c r="X114" s="52"/>
    </row>
    <row r="115" spans="1:24" ht="14.25" customHeight="1">
      <c r="A115" s="52"/>
      <c r="B115" s="52"/>
      <c r="C115" s="52"/>
      <c r="D115" s="128"/>
      <c r="E115" s="128"/>
      <c r="F115" s="128"/>
      <c r="G115" s="128"/>
      <c r="H115" s="128"/>
      <c r="I115" s="128"/>
      <c r="J115" s="128"/>
      <c r="K115" s="128"/>
      <c r="L115" s="128"/>
      <c r="M115" s="51"/>
      <c r="N115" s="52"/>
      <c r="O115" s="52"/>
      <c r="P115" s="52"/>
      <c r="Q115" s="52"/>
      <c r="R115" s="52"/>
      <c r="S115" s="52"/>
      <c r="T115" s="52"/>
      <c r="U115" s="52"/>
      <c r="V115" s="52"/>
      <c r="W115" s="52"/>
      <c r="X115" s="52"/>
    </row>
    <row r="116" spans="1:24" ht="14.25" customHeight="1">
      <c r="A116" s="52"/>
      <c r="B116" s="52"/>
      <c r="C116" s="52"/>
      <c r="D116" s="128"/>
      <c r="E116" s="128"/>
      <c r="F116" s="128"/>
      <c r="G116" s="128"/>
      <c r="H116" s="128"/>
      <c r="I116" s="128"/>
      <c r="J116" s="128"/>
      <c r="K116" s="128"/>
      <c r="L116" s="128"/>
      <c r="M116" s="51"/>
      <c r="N116" s="52"/>
      <c r="O116" s="52"/>
      <c r="P116" s="52"/>
      <c r="Q116" s="52"/>
      <c r="R116" s="52"/>
      <c r="S116" s="52"/>
      <c r="T116" s="52"/>
      <c r="U116" s="52"/>
      <c r="V116" s="52"/>
      <c r="W116" s="52"/>
      <c r="X116" s="52"/>
    </row>
    <row r="117" spans="1:24" ht="14.25" customHeight="1">
      <c r="A117" s="52"/>
      <c r="B117" s="52"/>
      <c r="C117" s="52"/>
      <c r="D117" s="128"/>
      <c r="E117" s="128"/>
      <c r="F117" s="128"/>
      <c r="G117" s="128"/>
      <c r="H117" s="128"/>
      <c r="I117" s="128"/>
      <c r="J117" s="128"/>
      <c r="K117" s="128"/>
      <c r="L117" s="128"/>
      <c r="M117" s="51"/>
      <c r="N117" s="52"/>
      <c r="O117" s="52"/>
      <c r="P117" s="52"/>
      <c r="Q117" s="52"/>
      <c r="R117" s="52"/>
      <c r="S117" s="52"/>
      <c r="T117" s="52"/>
      <c r="U117" s="52"/>
      <c r="V117" s="52"/>
      <c r="W117" s="52"/>
      <c r="X117" s="52"/>
    </row>
    <row r="118" spans="1:24" ht="14.25" customHeight="1">
      <c r="A118" s="52"/>
      <c r="B118" s="52"/>
      <c r="C118" s="52"/>
      <c r="D118" s="128"/>
      <c r="E118" s="128"/>
      <c r="F118" s="128"/>
      <c r="G118" s="128"/>
      <c r="H118" s="128"/>
      <c r="I118" s="128"/>
      <c r="J118" s="128"/>
      <c r="K118" s="128"/>
      <c r="L118" s="128"/>
      <c r="M118" s="51"/>
      <c r="N118" s="52"/>
      <c r="O118" s="52"/>
      <c r="P118" s="52"/>
      <c r="Q118" s="52"/>
      <c r="R118" s="52"/>
      <c r="S118" s="52"/>
      <c r="T118" s="52"/>
      <c r="U118" s="52"/>
      <c r="V118" s="52"/>
      <c r="W118" s="52"/>
      <c r="X118" s="52"/>
    </row>
    <row r="119" spans="1:24" ht="14.25" customHeight="1">
      <c r="A119" s="52"/>
      <c r="B119" s="52"/>
      <c r="C119" s="52"/>
      <c r="D119" s="128"/>
      <c r="E119" s="128"/>
      <c r="F119" s="128"/>
      <c r="G119" s="128"/>
      <c r="H119" s="128"/>
      <c r="I119" s="128"/>
      <c r="J119" s="128"/>
      <c r="K119" s="128"/>
      <c r="L119" s="128"/>
      <c r="M119" s="51"/>
      <c r="N119" s="52"/>
      <c r="O119" s="52"/>
      <c r="P119" s="52"/>
      <c r="Q119" s="52"/>
      <c r="R119" s="52"/>
      <c r="S119" s="52"/>
      <c r="T119" s="52"/>
      <c r="U119" s="52"/>
      <c r="V119" s="52"/>
      <c r="W119" s="52"/>
      <c r="X119" s="52"/>
    </row>
    <row r="120" spans="1:24" ht="14.25" customHeight="1">
      <c r="A120" s="52"/>
      <c r="B120" s="52"/>
      <c r="C120" s="52"/>
      <c r="D120" s="128"/>
      <c r="E120" s="128"/>
      <c r="F120" s="128"/>
      <c r="G120" s="128"/>
      <c r="H120" s="128"/>
      <c r="I120" s="128"/>
      <c r="J120" s="128"/>
      <c r="K120" s="128"/>
      <c r="L120" s="128"/>
      <c r="M120" s="51"/>
      <c r="N120" s="52"/>
      <c r="O120" s="52"/>
      <c r="P120" s="52"/>
      <c r="Q120" s="52"/>
      <c r="R120" s="52"/>
      <c r="S120" s="52"/>
      <c r="T120" s="52"/>
      <c r="U120" s="52"/>
      <c r="V120" s="52"/>
      <c r="W120" s="52"/>
      <c r="X120" s="52"/>
    </row>
    <row r="121" spans="1:24" ht="14.25" customHeight="1">
      <c r="A121" s="52"/>
      <c r="B121" s="52"/>
      <c r="C121" s="52"/>
      <c r="D121" s="128"/>
      <c r="E121" s="128"/>
      <c r="F121" s="128"/>
      <c r="G121" s="128"/>
      <c r="H121" s="128"/>
      <c r="I121" s="128"/>
      <c r="J121" s="128"/>
      <c r="K121" s="128"/>
      <c r="L121" s="128"/>
      <c r="M121" s="51"/>
      <c r="N121" s="52"/>
      <c r="O121" s="52"/>
      <c r="P121" s="52"/>
      <c r="Q121" s="52"/>
      <c r="R121" s="52"/>
      <c r="S121" s="52"/>
      <c r="T121" s="52"/>
      <c r="U121" s="52"/>
      <c r="V121" s="52"/>
      <c r="W121" s="52"/>
      <c r="X121" s="52"/>
    </row>
    <row r="122" spans="1:24" ht="14.25" customHeight="1">
      <c r="A122" s="52"/>
      <c r="B122" s="52"/>
      <c r="C122" s="52"/>
      <c r="D122" s="128"/>
      <c r="E122" s="128"/>
      <c r="F122" s="128"/>
      <c r="G122" s="128"/>
      <c r="H122" s="128"/>
      <c r="I122" s="128"/>
      <c r="J122" s="128"/>
      <c r="K122" s="128"/>
      <c r="L122" s="128"/>
      <c r="M122" s="51"/>
      <c r="N122" s="52"/>
      <c r="O122" s="52"/>
      <c r="P122" s="52"/>
      <c r="Q122" s="52"/>
      <c r="R122" s="52"/>
      <c r="S122" s="52"/>
      <c r="T122" s="52"/>
      <c r="U122" s="52"/>
      <c r="V122" s="52"/>
      <c r="W122" s="52"/>
      <c r="X122" s="52"/>
    </row>
    <row r="123" spans="1:24" ht="14.25" customHeight="1">
      <c r="A123" s="52"/>
      <c r="B123" s="52"/>
      <c r="C123" s="52"/>
      <c r="D123" s="128"/>
      <c r="E123" s="128"/>
      <c r="F123" s="128"/>
      <c r="G123" s="128"/>
      <c r="H123" s="128"/>
      <c r="I123" s="128"/>
      <c r="J123" s="128"/>
      <c r="K123" s="128"/>
      <c r="L123" s="128"/>
      <c r="M123" s="51"/>
      <c r="N123" s="52"/>
      <c r="O123" s="52"/>
      <c r="P123" s="52"/>
      <c r="Q123" s="52"/>
      <c r="R123" s="52"/>
      <c r="S123" s="52"/>
      <c r="T123" s="52"/>
      <c r="U123" s="52"/>
      <c r="V123" s="52"/>
      <c r="W123" s="52"/>
      <c r="X123" s="52"/>
    </row>
    <row r="124" spans="1:24" ht="14.25" customHeight="1">
      <c r="A124" s="52"/>
      <c r="B124" s="52"/>
      <c r="C124" s="52"/>
      <c r="D124" s="128"/>
      <c r="E124" s="128"/>
      <c r="F124" s="128"/>
      <c r="G124" s="128"/>
      <c r="H124" s="128"/>
      <c r="I124" s="128"/>
      <c r="J124" s="128"/>
      <c r="K124" s="128"/>
      <c r="L124" s="128"/>
      <c r="M124" s="51"/>
      <c r="N124" s="52"/>
      <c r="O124" s="52"/>
      <c r="P124" s="52"/>
      <c r="Q124" s="52"/>
      <c r="R124" s="52"/>
      <c r="S124" s="52"/>
      <c r="T124" s="52"/>
      <c r="U124" s="52"/>
      <c r="V124" s="52"/>
      <c r="W124" s="52"/>
      <c r="X124" s="52"/>
    </row>
    <row r="125" spans="1:24" ht="14.25" customHeight="1">
      <c r="A125" s="52"/>
      <c r="B125" s="52"/>
      <c r="C125" s="52"/>
      <c r="D125" s="128"/>
      <c r="E125" s="128"/>
      <c r="F125" s="128"/>
      <c r="G125" s="128"/>
      <c r="H125" s="128"/>
      <c r="I125" s="128"/>
      <c r="J125" s="128"/>
      <c r="K125" s="128"/>
      <c r="L125" s="128"/>
      <c r="M125" s="51"/>
      <c r="N125" s="52"/>
      <c r="O125" s="52"/>
      <c r="P125" s="52"/>
      <c r="Q125" s="52"/>
      <c r="R125" s="52"/>
      <c r="S125" s="52"/>
      <c r="T125" s="52"/>
      <c r="U125" s="52"/>
      <c r="V125" s="52"/>
      <c r="W125" s="52"/>
      <c r="X125" s="52"/>
    </row>
    <row r="126" spans="1:24" ht="14.25" customHeight="1">
      <c r="A126" s="52"/>
      <c r="B126" s="52"/>
      <c r="C126" s="52"/>
      <c r="D126" s="128"/>
      <c r="E126" s="128"/>
      <c r="F126" s="128"/>
      <c r="G126" s="128"/>
      <c r="H126" s="128"/>
      <c r="I126" s="128"/>
      <c r="J126" s="128"/>
      <c r="K126" s="128"/>
      <c r="L126" s="128"/>
      <c r="M126" s="51"/>
      <c r="N126" s="52"/>
      <c r="O126" s="52"/>
      <c r="P126" s="52"/>
      <c r="Q126" s="52"/>
      <c r="R126" s="52"/>
      <c r="S126" s="52"/>
      <c r="T126" s="52"/>
      <c r="U126" s="52"/>
      <c r="V126" s="52"/>
      <c r="W126" s="52"/>
      <c r="X126" s="52"/>
    </row>
    <row r="127" spans="1:24" ht="14.25" customHeight="1">
      <c r="A127" s="52"/>
      <c r="B127" s="52"/>
      <c r="C127" s="52"/>
      <c r="D127" s="128"/>
      <c r="E127" s="128"/>
      <c r="F127" s="128"/>
      <c r="G127" s="128"/>
      <c r="H127" s="128"/>
      <c r="I127" s="128"/>
      <c r="J127" s="128"/>
      <c r="K127" s="128"/>
      <c r="L127" s="128"/>
      <c r="M127" s="51"/>
      <c r="N127" s="52"/>
      <c r="O127" s="52"/>
      <c r="P127" s="52"/>
      <c r="Q127" s="52"/>
      <c r="R127" s="52"/>
      <c r="S127" s="52"/>
      <c r="T127" s="52"/>
      <c r="U127" s="52"/>
      <c r="V127" s="52"/>
      <c r="W127" s="52"/>
      <c r="X127" s="52"/>
    </row>
    <row r="128" spans="1:24" ht="14.25" customHeight="1">
      <c r="A128" s="52"/>
      <c r="B128" s="52"/>
      <c r="C128" s="52"/>
      <c r="D128" s="128"/>
      <c r="E128" s="128"/>
      <c r="F128" s="128"/>
      <c r="G128" s="128"/>
      <c r="H128" s="128"/>
      <c r="I128" s="128"/>
      <c r="J128" s="128"/>
      <c r="K128" s="128"/>
      <c r="L128" s="128"/>
      <c r="M128" s="51"/>
      <c r="N128" s="52"/>
      <c r="O128" s="52"/>
      <c r="P128" s="52"/>
      <c r="Q128" s="52"/>
      <c r="R128" s="52"/>
      <c r="S128" s="52"/>
      <c r="T128" s="52"/>
      <c r="U128" s="52"/>
      <c r="V128" s="52"/>
      <c r="W128" s="52"/>
      <c r="X128" s="52"/>
    </row>
    <row r="129" spans="1:24" ht="14.25" customHeight="1">
      <c r="A129" s="52"/>
      <c r="B129" s="52"/>
      <c r="C129" s="52"/>
      <c r="D129" s="128"/>
      <c r="E129" s="128"/>
      <c r="F129" s="128"/>
      <c r="G129" s="128"/>
      <c r="H129" s="128"/>
      <c r="I129" s="128"/>
      <c r="J129" s="128"/>
      <c r="K129" s="128"/>
      <c r="L129" s="128"/>
      <c r="M129" s="51"/>
      <c r="N129" s="52"/>
      <c r="O129" s="52"/>
      <c r="P129" s="52"/>
      <c r="Q129" s="52"/>
      <c r="R129" s="52"/>
      <c r="S129" s="52"/>
      <c r="T129" s="52"/>
      <c r="U129" s="52"/>
      <c r="V129" s="52"/>
      <c r="W129" s="52"/>
      <c r="X129" s="52"/>
    </row>
    <row r="130" spans="1:24" ht="14.25" customHeight="1">
      <c r="A130" s="52"/>
      <c r="B130" s="52"/>
      <c r="C130" s="52"/>
      <c r="D130" s="128"/>
      <c r="E130" s="128"/>
      <c r="F130" s="128"/>
      <c r="G130" s="128"/>
      <c r="H130" s="128"/>
      <c r="I130" s="128"/>
      <c r="J130" s="128"/>
      <c r="K130" s="128"/>
      <c r="L130" s="128"/>
      <c r="M130" s="51"/>
      <c r="N130" s="52"/>
      <c r="O130" s="52"/>
      <c r="P130" s="52"/>
      <c r="Q130" s="52"/>
      <c r="R130" s="52"/>
      <c r="S130" s="52"/>
      <c r="T130" s="52"/>
      <c r="U130" s="52"/>
      <c r="V130" s="52"/>
      <c r="W130" s="52"/>
      <c r="X130" s="52"/>
    </row>
    <row r="131" spans="1:24" ht="14.25" customHeight="1">
      <c r="A131" s="52"/>
      <c r="B131" s="52"/>
      <c r="C131" s="52"/>
      <c r="D131" s="128"/>
      <c r="E131" s="128"/>
      <c r="F131" s="128"/>
      <c r="G131" s="128"/>
      <c r="H131" s="128"/>
      <c r="I131" s="128"/>
      <c r="J131" s="128"/>
      <c r="K131" s="128"/>
      <c r="L131" s="128"/>
      <c r="M131" s="51"/>
      <c r="N131" s="52"/>
      <c r="O131" s="52"/>
      <c r="P131" s="52"/>
      <c r="Q131" s="52"/>
      <c r="R131" s="52"/>
      <c r="S131" s="52"/>
      <c r="T131" s="52"/>
      <c r="U131" s="52"/>
      <c r="V131" s="52"/>
      <c r="W131" s="52"/>
      <c r="X131" s="52"/>
    </row>
    <row r="132" spans="1:24" ht="14.25" customHeight="1">
      <c r="A132" s="52"/>
      <c r="B132" s="52"/>
      <c r="C132" s="52"/>
      <c r="D132" s="128"/>
      <c r="E132" s="128"/>
      <c r="F132" s="128"/>
      <c r="G132" s="128"/>
      <c r="H132" s="128"/>
      <c r="I132" s="128"/>
      <c r="J132" s="128"/>
      <c r="K132" s="128"/>
      <c r="L132" s="128"/>
      <c r="M132" s="51"/>
      <c r="N132" s="52"/>
      <c r="O132" s="52"/>
      <c r="P132" s="52"/>
      <c r="Q132" s="52"/>
      <c r="R132" s="52"/>
      <c r="S132" s="52"/>
      <c r="T132" s="52"/>
      <c r="U132" s="52"/>
      <c r="V132" s="52"/>
      <c r="W132" s="52"/>
      <c r="X132" s="52"/>
    </row>
    <row r="133" spans="1:24" ht="14.25" customHeight="1">
      <c r="A133" s="52"/>
      <c r="B133" s="52"/>
      <c r="C133" s="52"/>
      <c r="D133" s="128"/>
      <c r="E133" s="128"/>
      <c r="F133" s="128"/>
      <c r="G133" s="128"/>
      <c r="H133" s="128"/>
      <c r="I133" s="128"/>
      <c r="J133" s="128"/>
      <c r="K133" s="128"/>
      <c r="L133" s="128"/>
      <c r="M133" s="51"/>
      <c r="N133" s="52"/>
      <c r="O133" s="52"/>
      <c r="P133" s="52"/>
      <c r="Q133" s="52"/>
      <c r="R133" s="52"/>
      <c r="S133" s="52"/>
      <c r="T133" s="52"/>
      <c r="U133" s="52"/>
      <c r="V133" s="52"/>
      <c r="W133" s="52"/>
      <c r="X133" s="52"/>
    </row>
    <row r="134" spans="1:24" ht="14.25" customHeight="1">
      <c r="A134" s="52"/>
      <c r="B134" s="52"/>
      <c r="C134" s="52"/>
      <c r="D134" s="128"/>
      <c r="E134" s="128"/>
      <c r="F134" s="128"/>
      <c r="G134" s="128"/>
      <c r="H134" s="128"/>
      <c r="I134" s="128"/>
      <c r="J134" s="128"/>
      <c r="K134" s="128"/>
      <c r="L134" s="128"/>
      <c r="M134" s="51"/>
      <c r="N134" s="52"/>
      <c r="O134" s="52"/>
      <c r="P134" s="52"/>
      <c r="Q134" s="52"/>
      <c r="R134" s="52"/>
      <c r="S134" s="52"/>
      <c r="T134" s="52"/>
      <c r="U134" s="52"/>
      <c r="V134" s="52"/>
      <c r="W134" s="52"/>
      <c r="X134" s="52"/>
    </row>
    <row r="135" spans="1:24" ht="14.25" customHeight="1">
      <c r="A135" s="52"/>
      <c r="B135" s="52"/>
      <c r="C135" s="52"/>
      <c r="D135" s="128"/>
      <c r="E135" s="128"/>
      <c r="F135" s="128"/>
      <c r="G135" s="128"/>
      <c r="H135" s="128"/>
      <c r="I135" s="128"/>
      <c r="J135" s="128"/>
      <c r="K135" s="128"/>
      <c r="L135" s="128"/>
      <c r="M135" s="51"/>
      <c r="N135" s="52"/>
      <c r="O135" s="52"/>
      <c r="P135" s="52"/>
      <c r="Q135" s="52"/>
      <c r="R135" s="52"/>
      <c r="S135" s="52"/>
      <c r="T135" s="52"/>
      <c r="U135" s="52"/>
      <c r="V135" s="52"/>
      <c r="W135" s="52"/>
      <c r="X135" s="52"/>
    </row>
    <row r="136" spans="1:24" ht="14.25" customHeight="1">
      <c r="A136" s="52"/>
      <c r="B136" s="52"/>
      <c r="C136" s="52"/>
      <c r="D136" s="128"/>
      <c r="E136" s="128"/>
      <c r="F136" s="128"/>
      <c r="G136" s="128"/>
      <c r="H136" s="128"/>
      <c r="I136" s="128"/>
      <c r="J136" s="128"/>
      <c r="K136" s="128"/>
      <c r="L136" s="128"/>
      <c r="M136" s="51"/>
      <c r="N136" s="52"/>
      <c r="O136" s="52"/>
      <c r="P136" s="52"/>
      <c r="Q136" s="52"/>
      <c r="R136" s="52"/>
      <c r="S136" s="52"/>
      <c r="T136" s="52"/>
      <c r="U136" s="52"/>
      <c r="V136" s="52"/>
      <c r="W136" s="52"/>
      <c r="X136" s="52"/>
    </row>
    <row r="137" spans="1:24" ht="14.25" customHeight="1">
      <c r="A137" s="52"/>
      <c r="B137" s="52"/>
      <c r="C137" s="52"/>
      <c r="D137" s="128"/>
      <c r="E137" s="128"/>
      <c r="F137" s="128"/>
      <c r="G137" s="128"/>
      <c r="H137" s="128"/>
      <c r="I137" s="128"/>
      <c r="J137" s="128"/>
      <c r="K137" s="128"/>
      <c r="L137" s="128"/>
      <c r="M137" s="51"/>
      <c r="N137" s="52"/>
      <c r="O137" s="52"/>
      <c r="P137" s="52"/>
      <c r="Q137" s="52"/>
      <c r="R137" s="52"/>
      <c r="S137" s="52"/>
      <c r="T137" s="52"/>
      <c r="U137" s="52"/>
      <c r="V137" s="52"/>
      <c r="W137" s="52"/>
      <c r="X137" s="52"/>
    </row>
    <row r="138" spans="1:24" ht="14.25" customHeight="1">
      <c r="A138" s="52"/>
      <c r="B138" s="52"/>
      <c r="C138" s="52"/>
      <c r="D138" s="128"/>
      <c r="E138" s="128"/>
      <c r="F138" s="128"/>
      <c r="G138" s="128"/>
      <c r="H138" s="128"/>
      <c r="I138" s="128"/>
      <c r="J138" s="128"/>
      <c r="K138" s="128"/>
      <c r="L138" s="128"/>
      <c r="M138" s="51"/>
      <c r="N138" s="52"/>
      <c r="O138" s="52"/>
      <c r="P138" s="52"/>
      <c r="Q138" s="52"/>
      <c r="R138" s="52"/>
      <c r="S138" s="52"/>
      <c r="T138" s="52"/>
      <c r="U138" s="52"/>
      <c r="V138" s="52"/>
      <c r="W138" s="52"/>
      <c r="X138" s="52"/>
    </row>
    <row r="139" spans="1:24" ht="14.25" customHeight="1">
      <c r="A139" s="52"/>
      <c r="B139" s="52"/>
      <c r="C139" s="52"/>
      <c r="D139" s="128"/>
      <c r="E139" s="128"/>
      <c r="F139" s="128"/>
      <c r="G139" s="128"/>
      <c r="H139" s="128"/>
      <c r="I139" s="128"/>
      <c r="J139" s="128"/>
      <c r="K139" s="128"/>
      <c r="L139" s="128"/>
      <c r="M139" s="51"/>
      <c r="N139" s="52"/>
      <c r="O139" s="52"/>
      <c r="P139" s="52"/>
      <c r="Q139" s="52"/>
      <c r="R139" s="52"/>
      <c r="S139" s="52"/>
      <c r="T139" s="52"/>
      <c r="U139" s="52"/>
      <c r="V139" s="52"/>
      <c r="W139" s="52"/>
      <c r="X139" s="52"/>
    </row>
    <row r="140" spans="1:24" ht="14.25" customHeight="1">
      <c r="A140" s="52"/>
      <c r="B140" s="52"/>
      <c r="C140" s="52"/>
      <c r="D140" s="128"/>
      <c r="E140" s="128"/>
      <c r="F140" s="128"/>
      <c r="G140" s="128"/>
      <c r="H140" s="128"/>
      <c r="I140" s="128"/>
      <c r="J140" s="128"/>
      <c r="K140" s="128"/>
      <c r="L140" s="128"/>
      <c r="M140" s="51"/>
      <c r="N140" s="52"/>
      <c r="O140" s="52"/>
      <c r="P140" s="52"/>
      <c r="Q140" s="52"/>
      <c r="R140" s="52"/>
      <c r="S140" s="52"/>
      <c r="T140" s="52"/>
      <c r="U140" s="52"/>
      <c r="V140" s="52"/>
      <c r="W140" s="52"/>
      <c r="X140" s="52"/>
    </row>
    <row r="141" spans="1:24" ht="14.25" customHeight="1">
      <c r="A141" s="52"/>
      <c r="B141" s="52"/>
      <c r="C141" s="52"/>
      <c r="D141" s="128"/>
      <c r="E141" s="128"/>
      <c r="F141" s="128"/>
      <c r="G141" s="128"/>
      <c r="H141" s="128"/>
      <c r="I141" s="128"/>
      <c r="J141" s="128"/>
      <c r="K141" s="128"/>
      <c r="L141" s="128"/>
      <c r="M141" s="51"/>
      <c r="N141" s="52"/>
      <c r="O141" s="52"/>
      <c r="P141" s="52"/>
      <c r="Q141" s="52"/>
      <c r="R141" s="52"/>
      <c r="S141" s="52"/>
      <c r="T141" s="52"/>
      <c r="U141" s="52"/>
      <c r="V141" s="52"/>
      <c r="W141" s="52"/>
      <c r="X141" s="52"/>
    </row>
    <row r="142" spans="1:24" ht="14.25" customHeight="1">
      <c r="A142" s="52"/>
      <c r="B142" s="52"/>
      <c r="C142" s="52"/>
      <c r="D142" s="128"/>
      <c r="E142" s="128"/>
      <c r="F142" s="128"/>
      <c r="G142" s="128"/>
      <c r="H142" s="128"/>
      <c r="I142" s="128"/>
      <c r="J142" s="128"/>
      <c r="K142" s="128"/>
      <c r="L142" s="128"/>
      <c r="M142" s="51"/>
      <c r="N142" s="52"/>
      <c r="O142" s="52"/>
      <c r="P142" s="52"/>
      <c r="Q142" s="52"/>
      <c r="R142" s="52"/>
      <c r="S142" s="52"/>
      <c r="T142" s="52"/>
      <c r="U142" s="52"/>
      <c r="V142" s="52"/>
      <c r="W142" s="52"/>
      <c r="X142" s="52"/>
    </row>
    <row r="143" spans="1:24" ht="14.25" customHeight="1">
      <c r="A143" s="52"/>
      <c r="B143" s="52"/>
      <c r="C143" s="52"/>
      <c r="D143" s="128"/>
      <c r="E143" s="128"/>
      <c r="F143" s="128"/>
      <c r="G143" s="128"/>
      <c r="H143" s="128"/>
      <c r="I143" s="128"/>
      <c r="J143" s="128"/>
      <c r="K143" s="128"/>
      <c r="L143" s="128"/>
      <c r="M143" s="51"/>
      <c r="N143" s="52"/>
      <c r="O143" s="52"/>
      <c r="P143" s="52"/>
      <c r="Q143" s="52"/>
      <c r="R143" s="52"/>
      <c r="S143" s="52"/>
      <c r="T143" s="52"/>
      <c r="U143" s="52"/>
      <c r="V143" s="52"/>
      <c r="W143" s="52"/>
      <c r="X143" s="52"/>
    </row>
    <row r="144" spans="1:24" ht="14.25" customHeight="1">
      <c r="A144" s="52"/>
      <c r="B144" s="52"/>
      <c r="C144" s="52"/>
      <c r="D144" s="128"/>
      <c r="E144" s="128"/>
      <c r="F144" s="128"/>
      <c r="G144" s="128"/>
      <c r="H144" s="128"/>
      <c r="I144" s="128"/>
      <c r="J144" s="128"/>
      <c r="K144" s="128"/>
      <c r="L144" s="128"/>
      <c r="M144" s="51"/>
      <c r="N144" s="52"/>
      <c r="O144" s="52"/>
      <c r="P144" s="52"/>
      <c r="Q144" s="52"/>
      <c r="R144" s="52"/>
      <c r="S144" s="52"/>
      <c r="T144" s="52"/>
      <c r="U144" s="52"/>
      <c r="V144" s="52"/>
      <c r="W144" s="52"/>
      <c r="X144" s="52"/>
    </row>
    <row r="145" spans="1:24" ht="14.25" customHeight="1">
      <c r="A145" s="52"/>
      <c r="B145" s="52"/>
      <c r="C145" s="52"/>
      <c r="D145" s="128"/>
      <c r="E145" s="128"/>
      <c r="F145" s="128"/>
      <c r="G145" s="128"/>
      <c r="H145" s="128"/>
      <c r="I145" s="128"/>
      <c r="J145" s="128"/>
      <c r="K145" s="128"/>
      <c r="L145" s="128"/>
      <c r="M145" s="51"/>
      <c r="N145" s="52"/>
      <c r="O145" s="52"/>
      <c r="P145" s="52"/>
      <c r="Q145" s="52"/>
      <c r="R145" s="52"/>
      <c r="S145" s="52"/>
      <c r="T145" s="52"/>
      <c r="U145" s="52"/>
      <c r="V145" s="52"/>
      <c r="W145" s="52"/>
      <c r="X145" s="52"/>
    </row>
    <row r="146" spans="1:24" ht="14.25" customHeight="1">
      <c r="A146" s="52"/>
      <c r="B146" s="52"/>
      <c r="C146" s="52"/>
      <c r="D146" s="128"/>
      <c r="E146" s="128"/>
      <c r="F146" s="128"/>
      <c r="G146" s="128"/>
      <c r="H146" s="128"/>
      <c r="I146" s="128"/>
      <c r="J146" s="128"/>
      <c r="K146" s="128"/>
      <c r="L146" s="128"/>
      <c r="M146" s="51"/>
      <c r="N146" s="52"/>
      <c r="O146" s="52"/>
      <c r="P146" s="52"/>
      <c r="Q146" s="52"/>
      <c r="R146" s="52"/>
      <c r="S146" s="52"/>
      <c r="T146" s="52"/>
      <c r="U146" s="52"/>
      <c r="V146" s="52"/>
      <c r="W146" s="52"/>
      <c r="X146" s="52"/>
    </row>
    <row r="147" spans="1:24" ht="14.25" customHeight="1">
      <c r="A147" s="52"/>
      <c r="B147" s="52"/>
      <c r="C147" s="52"/>
      <c r="D147" s="128"/>
      <c r="E147" s="128"/>
      <c r="F147" s="128"/>
      <c r="G147" s="128"/>
      <c r="H147" s="128"/>
      <c r="I147" s="128"/>
      <c r="J147" s="128"/>
      <c r="K147" s="128"/>
      <c r="L147" s="128"/>
      <c r="M147" s="51"/>
      <c r="N147" s="52"/>
      <c r="O147" s="52"/>
      <c r="P147" s="52"/>
      <c r="Q147" s="52"/>
      <c r="R147" s="52"/>
      <c r="S147" s="52"/>
      <c r="T147" s="52"/>
      <c r="U147" s="52"/>
      <c r="V147" s="52"/>
      <c r="W147" s="52"/>
      <c r="X147" s="52"/>
    </row>
    <row r="148" spans="1:24" ht="14.25" customHeight="1">
      <c r="A148" s="52"/>
      <c r="B148" s="52"/>
      <c r="C148" s="52"/>
      <c r="D148" s="128"/>
      <c r="E148" s="128"/>
      <c r="F148" s="128"/>
      <c r="G148" s="128"/>
      <c r="H148" s="128"/>
      <c r="I148" s="128"/>
      <c r="J148" s="128"/>
      <c r="K148" s="128"/>
      <c r="L148" s="128"/>
      <c r="M148" s="51"/>
      <c r="N148" s="52"/>
      <c r="O148" s="52"/>
      <c r="P148" s="52"/>
      <c r="Q148" s="52"/>
      <c r="R148" s="52"/>
      <c r="S148" s="52"/>
      <c r="T148" s="52"/>
      <c r="U148" s="52"/>
      <c r="V148" s="52"/>
      <c r="W148" s="52"/>
      <c r="X148" s="52"/>
    </row>
    <row r="149" spans="1:24" ht="14.25" customHeight="1">
      <c r="A149" s="52"/>
      <c r="B149" s="52"/>
      <c r="C149" s="52"/>
      <c r="D149" s="128"/>
      <c r="E149" s="128"/>
      <c r="F149" s="128"/>
      <c r="G149" s="128"/>
      <c r="H149" s="128"/>
      <c r="I149" s="128"/>
      <c r="J149" s="128"/>
      <c r="K149" s="128"/>
      <c r="L149" s="128"/>
      <c r="M149" s="51"/>
      <c r="N149" s="52"/>
      <c r="O149" s="52"/>
      <c r="P149" s="52"/>
      <c r="Q149" s="52"/>
      <c r="R149" s="52"/>
      <c r="S149" s="52"/>
      <c r="T149" s="52"/>
      <c r="U149" s="52"/>
      <c r="V149" s="52"/>
      <c r="W149" s="52"/>
      <c r="X149" s="52"/>
    </row>
    <row r="150" spans="1:24" ht="14.25" customHeight="1">
      <c r="A150" s="52"/>
      <c r="B150" s="52"/>
      <c r="C150" s="52"/>
      <c r="D150" s="128"/>
      <c r="E150" s="128"/>
      <c r="F150" s="128"/>
      <c r="G150" s="128"/>
      <c r="H150" s="128"/>
      <c r="I150" s="128"/>
      <c r="J150" s="128"/>
      <c r="K150" s="128"/>
      <c r="L150" s="128"/>
      <c r="M150" s="51"/>
      <c r="N150" s="52"/>
      <c r="O150" s="52"/>
      <c r="P150" s="52"/>
      <c r="Q150" s="52"/>
      <c r="R150" s="52"/>
      <c r="S150" s="52"/>
      <c r="T150" s="52"/>
      <c r="U150" s="52"/>
      <c r="V150" s="52"/>
      <c r="W150" s="52"/>
      <c r="X150" s="52"/>
    </row>
    <row r="151" spans="1:24" ht="14.25" customHeight="1">
      <c r="A151" s="52"/>
      <c r="B151" s="52"/>
      <c r="C151" s="52"/>
      <c r="D151" s="128"/>
      <c r="E151" s="128"/>
      <c r="F151" s="128"/>
      <c r="G151" s="128"/>
      <c r="H151" s="128"/>
      <c r="I151" s="128"/>
      <c r="J151" s="128"/>
      <c r="K151" s="128"/>
      <c r="L151" s="128"/>
      <c r="M151" s="51"/>
      <c r="N151" s="52"/>
      <c r="O151" s="52"/>
      <c r="P151" s="52"/>
      <c r="Q151" s="52"/>
      <c r="R151" s="52"/>
      <c r="S151" s="52"/>
      <c r="T151" s="52"/>
      <c r="U151" s="52"/>
      <c r="V151" s="52"/>
      <c r="W151" s="52"/>
      <c r="X151" s="52"/>
    </row>
    <row r="152" spans="1:24" ht="14.25" customHeight="1">
      <c r="A152" s="52"/>
      <c r="B152" s="52"/>
      <c r="C152" s="52"/>
      <c r="D152" s="128"/>
      <c r="E152" s="128"/>
      <c r="F152" s="128"/>
      <c r="G152" s="128"/>
      <c r="H152" s="128"/>
      <c r="I152" s="128"/>
      <c r="J152" s="128"/>
      <c r="K152" s="128"/>
      <c r="L152" s="128"/>
      <c r="M152" s="51"/>
      <c r="N152" s="52"/>
      <c r="O152" s="52"/>
      <c r="P152" s="52"/>
      <c r="Q152" s="52"/>
      <c r="R152" s="52"/>
      <c r="S152" s="52"/>
      <c r="T152" s="52"/>
      <c r="U152" s="52"/>
      <c r="V152" s="52"/>
      <c r="W152" s="52"/>
      <c r="X152" s="52"/>
    </row>
    <row r="153" spans="1:24" ht="14.25" customHeight="1">
      <c r="A153" s="52"/>
      <c r="B153" s="52"/>
      <c r="C153" s="52"/>
      <c r="D153" s="128"/>
      <c r="E153" s="128"/>
      <c r="F153" s="128"/>
      <c r="G153" s="128"/>
      <c r="H153" s="128"/>
      <c r="I153" s="128"/>
      <c r="J153" s="128"/>
      <c r="K153" s="128"/>
      <c r="L153" s="128"/>
      <c r="M153" s="51"/>
      <c r="N153" s="52"/>
      <c r="O153" s="52"/>
      <c r="P153" s="52"/>
      <c r="Q153" s="52"/>
      <c r="R153" s="52"/>
      <c r="S153" s="52"/>
      <c r="T153" s="52"/>
      <c r="U153" s="52"/>
      <c r="V153" s="52"/>
      <c r="W153" s="52"/>
      <c r="X153" s="52"/>
    </row>
    <row r="154" spans="1:24" ht="14.25" customHeight="1">
      <c r="A154" s="52"/>
      <c r="B154" s="52"/>
      <c r="C154" s="52"/>
      <c r="D154" s="128"/>
      <c r="E154" s="128"/>
      <c r="F154" s="128"/>
      <c r="G154" s="128"/>
      <c r="H154" s="128"/>
      <c r="I154" s="128"/>
      <c r="J154" s="128"/>
      <c r="K154" s="128"/>
      <c r="L154" s="128"/>
      <c r="M154" s="51"/>
      <c r="N154" s="52"/>
      <c r="O154" s="52"/>
      <c r="P154" s="52"/>
      <c r="Q154" s="52"/>
      <c r="R154" s="52"/>
      <c r="S154" s="52"/>
      <c r="T154" s="52"/>
      <c r="U154" s="52"/>
      <c r="V154" s="52"/>
      <c r="W154" s="52"/>
      <c r="X154" s="52"/>
    </row>
    <row r="155" spans="1:24" ht="14.25" customHeight="1">
      <c r="A155" s="52"/>
      <c r="B155" s="52"/>
      <c r="C155" s="52"/>
      <c r="D155" s="128"/>
      <c r="E155" s="128"/>
      <c r="F155" s="128"/>
      <c r="G155" s="128"/>
      <c r="H155" s="128"/>
      <c r="I155" s="128"/>
      <c r="J155" s="128"/>
      <c r="K155" s="128"/>
      <c r="L155" s="128"/>
      <c r="M155" s="51"/>
      <c r="N155" s="52"/>
      <c r="O155" s="52"/>
      <c r="P155" s="52"/>
      <c r="Q155" s="52"/>
      <c r="R155" s="52"/>
      <c r="S155" s="52"/>
      <c r="T155" s="52"/>
      <c r="U155" s="52"/>
      <c r="V155" s="52"/>
      <c r="W155" s="52"/>
      <c r="X155" s="52"/>
    </row>
    <row r="156" spans="1:24" ht="14.25" customHeight="1">
      <c r="A156" s="52"/>
      <c r="B156" s="52"/>
      <c r="C156" s="52"/>
      <c r="D156" s="128"/>
      <c r="E156" s="128"/>
      <c r="F156" s="128"/>
      <c r="G156" s="128"/>
      <c r="H156" s="128"/>
      <c r="I156" s="128"/>
      <c r="J156" s="128"/>
      <c r="K156" s="128"/>
      <c r="L156" s="128"/>
      <c r="M156" s="51"/>
      <c r="N156" s="52"/>
      <c r="O156" s="52"/>
      <c r="P156" s="52"/>
      <c r="Q156" s="52"/>
      <c r="R156" s="52"/>
      <c r="S156" s="52"/>
      <c r="T156" s="52"/>
      <c r="U156" s="52"/>
      <c r="V156" s="52"/>
      <c r="W156" s="52"/>
      <c r="X156" s="52"/>
    </row>
    <row r="157" spans="1:24" ht="14.25" customHeight="1">
      <c r="A157" s="52"/>
      <c r="B157" s="52"/>
      <c r="C157" s="52"/>
      <c r="D157" s="128"/>
      <c r="E157" s="128"/>
      <c r="F157" s="128"/>
      <c r="G157" s="128"/>
      <c r="H157" s="128"/>
      <c r="I157" s="128"/>
      <c r="J157" s="128"/>
      <c r="K157" s="128"/>
      <c r="L157" s="128"/>
      <c r="M157" s="51"/>
      <c r="N157" s="52"/>
      <c r="O157" s="52"/>
      <c r="P157" s="52"/>
      <c r="Q157" s="52"/>
      <c r="R157" s="52"/>
      <c r="S157" s="52"/>
      <c r="T157" s="52"/>
      <c r="U157" s="52"/>
      <c r="V157" s="52"/>
      <c r="W157" s="52"/>
      <c r="X157" s="52"/>
    </row>
    <row r="158" spans="1:24" ht="14.25" customHeight="1">
      <c r="A158" s="52"/>
      <c r="B158" s="52"/>
      <c r="C158" s="52"/>
      <c r="D158" s="128"/>
      <c r="E158" s="128"/>
      <c r="F158" s="128"/>
      <c r="G158" s="128"/>
      <c r="H158" s="128"/>
      <c r="I158" s="128"/>
      <c r="J158" s="128"/>
      <c r="K158" s="128"/>
      <c r="L158" s="128"/>
      <c r="M158" s="51"/>
      <c r="N158" s="52"/>
      <c r="O158" s="52"/>
      <c r="P158" s="52"/>
      <c r="Q158" s="52"/>
      <c r="R158" s="52"/>
      <c r="S158" s="52"/>
      <c r="T158" s="52"/>
      <c r="U158" s="52"/>
      <c r="V158" s="52"/>
      <c r="W158" s="52"/>
      <c r="X158" s="52"/>
    </row>
    <row r="159" spans="1:24" ht="14.25" customHeight="1">
      <c r="A159" s="52"/>
      <c r="B159" s="52"/>
      <c r="C159" s="52"/>
      <c r="D159" s="128"/>
      <c r="E159" s="128"/>
      <c r="F159" s="128"/>
      <c r="G159" s="128"/>
      <c r="H159" s="128"/>
      <c r="I159" s="128"/>
      <c r="J159" s="128"/>
      <c r="K159" s="128"/>
      <c r="L159" s="128"/>
      <c r="M159" s="51"/>
      <c r="N159" s="52"/>
      <c r="O159" s="52"/>
      <c r="P159" s="52"/>
      <c r="Q159" s="52"/>
      <c r="R159" s="52"/>
      <c r="S159" s="52"/>
      <c r="T159" s="52"/>
      <c r="U159" s="52"/>
      <c r="V159" s="52"/>
      <c r="W159" s="52"/>
      <c r="X159" s="52"/>
    </row>
    <row r="160" spans="1:24" ht="14.25" customHeight="1">
      <c r="A160" s="52"/>
      <c r="B160" s="52"/>
      <c r="C160" s="52"/>
      <c r="D160" s="128"/>
      <c r="E160" s="128"/>
      <c r="F160" s="128"/>
      <c r="G160" s="128"/>
      <c r="H160" s="128"/>
      <c r="I160" s="128"/>
      <c r="J160" s="128"/>
      <c r="K160" s="128"/>
      <c r="L160" s="128"/>
      <c r="M160" s="51"/>
      <c r="N160" s="52"/>
      <c r="O160" s="52"/>
      <c r="P160" s="52"/>
      <c r="Q160" s="52"/>
      <c r="R160" s="52"/>
      <c r="S160" s="52"/>
      <c r="T160" s="52"/>
      <c r="U160" s="52"/>
      <c r="V160" s="52"/>
      <c r="W160" s="52"/>
      <c r="X160" s="52"/>
    </row>
    <row r="161" spans="1:24" ht="14.25" customHeight="1">
      <c r="A161" s="52"/>
      <c r="B161" s="52"/>
      <c r="C161" s="52"/>
      <c r="D161" s="128"/>
      <c r="E161" s="128"/>
      <c r="F161" s="128"/>
      <c r="G161" s="128"/>
      <c r="H161" s="128"/>
      <c r="I161" s="128"/>
      <c r="J161" s="128"/>
      <c r="K161" s="128"/>
      <c r="L161" s="128"/>
      <c r="M161" s="51"/>
      <c r="N161" s="52"/>
      <c r="O161" s="52"/>
      <c r="P161" s="52"/>
      <c r="Q161" s="52"/>
      <c r="R161" s="52"/>
      <c r="S161" s="52"/>
      <c r="T161" s="52"/>
      <c r="U161" s="52"/>
      <c r="V161" s="52"/>
      <c r="W161" s="52"/>
      <c r="X161" s="52"/>
    </row>
    <row r="162" spans="1:24" ht="14.25" customHeight="1">
      <c r="A162" s="52"/>
      <c r="B162" s="52"/>
      <c r="C162" s="52"/>
      <c r="D162" s="128"/>
      <c r="E162" s="128"/>
      <c r="F162" s="128"/>
      <c r="G162" s="128"/>
      <c r="H162" s="128"/>
      <c r="I162" s="128"/>
      <c r="J162" s="128"/>
      <c r="K162" s="128"/>
      <c r="L162" s="128"/>
      <c r="M162" s="51"/>
      <c r="N162" s="52"/>
      <c r="O162" s="52"/>
      <c r="P162" s="52"/>
      <c r="Q162" s="52"/>
      <c r="R162" s="52"/>
      <c r="S162" s="52"/>
      <c r="T162" s="52"/>
      <c r="U162" s="52"/>
      <c r="V162" s="52"/>
      <c r="W162" s="52"/>
      <c r="X162" s="52"/>
    </row>
    <row r="163" spans="1:24" ht="14.25" customHeight="1">
      <c r="A163" s="52"/>
      <c r="B163" s="52"/>
      <c r="C163" s="52"/>
      <c r="D163" s="128"/>
      <c r="E163" s="128"/>
      <c r="F163" s="128"/>
      <c r="G163" s="128"/>
      <c r="H163" s="128"/>
      <c r="I163" s="128"/>
      <c r="J163" s="128"/>
      <c r="K163" s="128"/>
      <c r="L163" s="128"/>
      <c r="M163" s="51"/>
      <c r="N163" s="52"/>
      <c r="O163" s="52"/>
      <c r="P163" s="52"/>
      <c r="Q163" s="52"/>
      <c r="R163" s="52"/>
      <c r="S163" s="52"/>
      <c r="T163" s="52"/>
      <c r="U163" s="52"/>
      <c r="V163" s="52"/>
      <c r="W163" s="52"/>
      <c r="X163" s="52"/>
    </row>
    <row r="164" spans="1:24" ht="14.25" customHeight="1">
      <c r="A164" s="52"/>
      <c r="B164" s="52"/>
      <c r="C164" s="52"/>
      <c r="D164" s="128"/>
      <c r="E164" s="128"/>
      <c r="F164" s="128"/>
      <c r="G164" s="128"/>
      <c r="H164" s="128"/>
      <c r="I164" s="128"/>
      <c r="J164" s="128"/>
      <c r="K164" s="128"/>
      <c r="L164" s="128"/>
      <c r="M164" s="51"/>
      <c r="N164" s="52"/>
      <c r="O164" s="52"/>
      <c r="P164" s="52"/>
      <c r="Q164" s="52"/>
      <c r="R164" s="52"/>
      <c r="S164" s="52"/>
      <c r="T164" s="52"/>
      <c r="U164" s="52"/>
      <c r="V164" s="52"/>
      <c r="W164" s="52"/>
      <c r="X164" s="52"/>
    </row>
    <row r="165" spans="1:24" ht="14.25" customHeight="1">
      <c r="A165" s="52"/>
      <c r="B165" s="52"/>
      <c r="C165" s="52"/>
      <c r="D165" s="128"/>
      <c r="E165" s="128"/>
      <c r="F165" s="128"/>
      <c r="G165" s="128"/>
      <c r="H165" s="128"/>
      <c r="I165" s="128"/>
      <c r="J165" s="128"/>
      <c r="K165" s="128"/>
      <c r="L165" s="128"/>
      <c r="M165" s="51"/>
      <c r="N165" s="52"/>
      <c r="O165" s="52"/>
      <c r="P165" s="52"/>
      <c r="Q165" s="52"/>
      <c r="R165" s="52"/>
      <c r="S165" s="52"/>
      <c r="T165" s="52"/>
      <c r="U165" s="52"/>
      <c r="V165" s="52"/>
      <c r="W165" s="52"/>
      <c r="X165" s="52"/>
    </row>
    <row r="166" spans="1:24" ht="14.25" customHeight="1">
      <c r="A166" s="52"/>
      <c r="B166" s="52"/>
      <c r="C166" s="52"/>
      <c r="D166" s="128"/>
      <c r="E166" s="128"/>
      <c r="F166" s="128"/>
      <c r="G166" s="128"/>
      <c r="H166" s="128"/>
      <c r="I166" s="128"/>
      <c r="J166" s="128"/>
      <c r="K166" s="128"/>
      <c r="L166" s="128"/>
      <c r="M166" s="51"/>
      <c r="N166" s="52"/>
      <c r="O166" s="52"/>
      <c r="P166" s="52"/>
      <c r="Q166" s="52"/>
      <c r="R166" s="52"/>
      <c r="S166" s="52"/>
      <c r="T166" s="52"/>
      <c r="U166" s="52"/>
      <c r="V166" s="52"/>
      <c r="W166" s="52"/>
      <c r="X166" s="52"/>
    </row>
    <row r="167" spans="1:24" ht="14.25" customHeight="1">
      <c r="A167" s="52"/>
      <c r="B167" s="52"/>
      <c r="C167" s="52"/>
      <c r="D167" s="128"/>
      <c r="E167" s="128"/>
      <c r="F167" s="128"/>
      <c r="G167" s="128"/>
      <c r="H167" s="128"/>
      <c r="I167" s="128"/>
      <c r="J167" s="128"/>
      <c r="K167" s="128"/>
      <c r="L167" s="128"/>
      <c r="M167" s="51"/>
      <c r="N167" s="52"/>
      <c r="O167" s="52"/>
      <c r="P167" s="52"/>
      <c r="Q167" s="52"/>
      <c r="R167" s="52"/>
      <c r="S167" s="52"/>
      <c r="T167" s="52"/>
      <c r="U167" s="52"/>
      <c r="V167" s="52"/>
      <c r="W167" s="52"/>
      <c r="X167" s="52"/>
    </row>
    <row r="168" spans="1:24" ht="14.25" customHeight="1">
      <c r="A168" s="52"/>
      <c r="B168" s="52"/>
      <c r="C168" s="52"/>
      <c r="D168" s="128"/>
      <c r="E168" s="128"/>
      <c r="F168" s="128"/>
      <c r="G168" s="128"/>
      <c r="H168" s="128"/>
      <c r="I168" s="128"/>
      <c r="J168" s="128"/>
      <c r="K168" s="128"/>
      <c r="L168" s="128"/>
      <c r="M168" s="51"/>
      <c r="N168" s="52"/>
      <c r="O168" s="52"/>
      <c r="P168" s="52"/>
      <c r="Q168" s="52"/>
      <c r="R168" s="52"/>
      <c r="S168" s="52"/>
      <c r="T168" s="52"/>
      <c r="U168" s="52"/>
      <c r="V168" s="52"/>
      <c r="W168" s="52"/>
      <c r="X168" s="52"/>
    </row>
    <row r="169" spans="1:24" ht="14.25" customHeight="1">
      <c r="A169" s="52"/>
      <c r="B169" s="52"/>
      <c r="C169" s="52"/>
      <c r="D169" s="128"/>
      <c r="E169" s="128"/>
      <c r="F169" s="128"/>
      <c r="G169" s="128"/>
      <c r="H169" s="128"/>
      <c r="I169" s="128"/>
      <c r="J169" s="128"/>
      <c r="K169" s="128"/>
      <c r="L169" s="128"/>
      <c r="M169" s="51"/>
      <c r="N169" s="52"/>
      <c r="O169" s="52"/>
      <c r="P169" s="52"/>
      <c r="Q169" s="52"/>
      <c r="R169" s="52"/>
      <c r="S169" s="52"/>
      <c r="T169" s="52"/>
      <c r="U169" s="52"/>
      <c r="V169" s="52"/>
      <c r="W169" s="52"/>
      <c r="X169" s="52"/>
    </row>
    <row r="170" spans="1:24" ht="14.25" customHeight="1">
      <c r="A170" s="52"/>
      <c r="B170" s="52"/>
      <c r="C170" s="52"/>
      <c r="D170" s="128"/>
      <c r="E170" s="128"/>
      <c r="F170" s="128"/>
      <c r="G170" s="128"/>
      <c r="H170" s="128"/>
      <c r="I170" s="128"/>
      <c r="J170" s="128"/>
      <c r="K170" s="128"/>
      <c r="L170" s="128"/>
      <c r="M170" s="51"/>
      <c r="N170" s="52"/>
      <c r="O170" s="52"/>
      <c r="P170" s="52"/>
      <c r="Q170" s="52"/>
      <c r="R170" s="52"/>
      <c r="S170" s="52"/>
      <c r="T170" s="52"/>
      <c r="U170" s="52"/>
      <c r="V170" s="52"/>
      <c r="W170" s="52"/>
      <c r="X170" s="52"/>
    </row>
    <row r="171" spans="1:24" ht="14.25" customHeight="1">
      <c r="A171" s="52"/>
      <c r="B171" s="52"/>
      <c r="C171" s="52"/>
      <c r="D171" s="128"/>
      <c r="E171" s="128"/>
      <c r="F171" s="128"/>
      <c r="G171" s="128"/>
      <c r="H171" s="128"/>
      <c r="I171" s="128"/>
      <c r="J171" s="128"/>
      <c r="K171" s="128"/>
      <c r="L171" s="128"/>
      <c r="M171" s="51"/>
      <c r="N171" s="52"/>
      <c r="O171" s="52"/>
      <c r="P171" s="52"/>
      <c r="Q171" s="52"/>
      <c r="R171" s="52"/>
      <c r="S171" s="52"/>
      <c r="T171" s="52"/>
      <c r="U171" s="52"/>
      <c r="V171" s="52"/>
      <c r="W171" s="52"/>
      <c r="X171" s="52"/>
    </row>
    <row r="172" spans="1:24" ht="14.25" customHeight="1">
      <c r="A172" s="52"/>
      <c r="B172" s="52"/>
      <c r="C172" s="52"/>
      <c r="D172" s="128"/>
      <c r="E172" s="128"/>
      <c r="F172" s="128"/>
      <c r="G172" s="128"/>
      <c r="H172" s="128"/>
      <c r="I172" s="128"/>
      <c r="J172" s="128"/>
      <c r="K172" s="128"/>
      <c r="L172" s="128"/>
      <c r="M172" s="51"/>
      <c r="N172" s="52"/>
      <c r="O172" s="52"/>
      <c r="P172" s="52"/>
      <c r="Q172" s="52"/>
      <c r="R172" s="52"/>
      <c r="S172" s="52"/>
      <c r="T172" s="52"/>
      <c r="U172" s="52"/>
      <c r="V172" s="52"/>
      <c r="W172" s="52"/>
      <c r="X172" s="52"/>
    </row>
    <row r="173" spans="1:24" ht="14.25" customHeight="1">
      <c r="A173" s="52"/>
      <c r="B173" s="52"/>
      <c r="C173" s="52"/>
      <c r="D173" s="128"/>
      <c r="E173" s="128"/>
      <c r="F173" s="128"/>
      <c r="G173" s="128"/>
      <c r="H173" s="128"/>
      <c r="I173" s="128"/>
      <c r="J173" s="128"/>
      <c r="K173" s="128"/>
      <c r="L173" s="128"/>
      <c r="M173" s="51"/>
      <c r="N173" s="52"/>
      <c r="O173" s="52"/>
      <c r="P173" s="52"/>
      <c r="Q173" s="52"/>
      <c r="R173" s="52"/>
      <c r="S173" s="52"/>
      <c r="T173" s="52"/>
      <c r="U173" s="52"/>
      <c r="V173" s="52"/>
      <c r="W173" s="52"/>
      <c r="X173" s="52"/>
    </row>
    <row r="174" spans="1:24" ht="14.25" customHeight="1">
      <c r="A174" s="52"/>
      <c r="B174" s="52"/>
      <c r="C174" s="52"/>
      <c r="D174" s="128"/>
      <c r="E174" s="128"/>
      <c r="F174" s="128"/>
      <c r="G174" s="128"/>
      <c r="H174" s="128"/>
      <c r="I174" s="128"/>
      <c r="J174" s="128"/>
      <c r="K174" s="128"/>
      <c r="L174" s="128"/>
      <c r="M174" s="51"/>
      <c r="N174" s="52"/>
      <c r="O174" s="52"/>
      <c r="P174" s="52"/>
      <c r="Q174" s="52"/>
      <c r="R174" s="52"/>
      <c r="S174" s="52"/>
      <c r="T174" s="52"/>
      <c r="U174" s="52"/>
      <c r="V174" s="52"/>
      <c r="W174" s="52"/>
      <c r="X174" s="52"/>
    </row>
    <row r="175" spans="1:24" ht="14.25" customHeight="1">
      <c r="A175" s="52"/>
      <c r="B175" s="52"/>
      <c r="C175" s="52"/>
      <c r="D175" s="128"/>
      <c r="E175" s="128"/>
      <c r="F175" s="128"/>
      <c r="G175" s="128"/>
      <c r="H175" s="128"/>
      <c r="I175" s="128"/>
      <c r="J175" s="128"/>
      <c r="K175" s="128"/>
      <c r="L175" s="128"/>
      <c r="M175" s="51"/>
      <c r="N175" s="52"/>
      <c r="O175" s="52"/>
      <c r="P175" s="52"/>
      <c r="Q175" s="52"/>
      <c r="R175" s="52"/>
      <c r="S175" s="52"/>
      <c r="T175" s="52"/>
      <c r="U175" s="52"/>
      <c r="V175" s="52"/>
      <c r="W175" s="52"/>
      <c r="X175" s="52"/>
    </row>
    <row r="176" spans="1:24" ht="14.25" customHeight="1">
      <c r="A176" s="52"/>
      <c r="B176" s="52"/>
      <c r="C176" s="52"/>
      <c r="D176" s="128"/>
      <c r="E176" s="128"/>
      <c r="F176" s="128"/>
      <c r="G176" s="128"/>
      <c r="H176" s="128"/>
      <c r="I176" s="128"/>
      <c r="J176" s="128"/>
      <c r="K176" s="128"/>
      <c r="L176" s="128"/>
      <c r="M176" s="51"/>
      <c r="N176" s="52"/>
      <c r="O176" s="52"/>
      <c r="P176" s="52"/>
      <c r="Q176" s="52"/>
      <c r="R176" s="52"/>
      <c r="S176" s="52"/>
      <c r="T176" s="52"/>
      <c r="U176" s="52"/>
      <c r="V176" s="52"/>
      <c r="W176" s="52"/>
      <c r="X176" s="52"/>
    </row>
    <row r="177" spans="1:24" ht="14.25" customHeight="1">
      <c r="A177" s="52"/>
      <c r="B177" s="52"/>
      <c r="C177" s="52"/>
      <c r="D177" s="128"/>
      <c r="E177" s="128"/>
      <c r="F177" s="128"/>
      <c r="G177" s="128"/>
      <c r="H177" s="128"/>
      <c r="I177" s="128"/>
      <c r="J177" s="128"/>
      <c r="K177" s="128"/>
      <c r="L177" s="128"/>
      <c r="M177" s="51"/>
      <c r="N177" s="52"/>
      <c r="O177" s="52"/>
      <c r="P177" s="52"/>
      <c r="Q177" s="52"/>
      <c r="R177" s="52"/>
      <c r="S177" s="52"/>
      <c r="T177" s="52"/>
      <c r="U177" s="52"/>
      <c r="V177" s="52"/>
      <c r="W177" s="52"/>
      <c r="X177" s="52"/>
    </row>
    <row r="178" spans="1:24" ht="14.25" customHeight="1">
      <c r="A178" s="52"/>
      <c r="B178" s="52"/>
      <c r="C178" s="52"/>
      <c r="D178" s="128"/>
      <c r="E178" s="128"/>
      <c r="F178" s="128"/>
      <c r="G178" s="128"/>
      <c r="H178" s="128"/>
      <c r="I178" s="128"/>
      <c r="J178" s="128"/>
      <c r="K178" s="128"/>
      <c r="L178" s="128"/>
      <c r="M178" s="51"/>
      <c r="N178" s="52"/>
      <c r="O178" s="52"/>
      <c r="P178" s="52"/>
      <c r="Q178" s="52"/>
      <c r="R178" s="52"/>
      <c r="S178" s="52"/>
      <c r="T178" s="52"/>
      <c r="U178" s="52"/>
      <c r="V178" s="52"/>
      <c r="W178" s="52"/>
      <c r="X178" s="52"/>
    </row>
    <row r="179" spans="1:24" ht="14.25" customHeight="1">
      <c r="A179" s="52"/>
      <c r="B179" s="52"/>
      <c r="C179" s="52"/>
      <c r="D179" s="128"/>
      <c r="E179" s="128"/>
      <c r="F179" s="128"/>
      <c r="G179" s="128"/>
      <c r="H179" s="128"/>
      <c r="I179" s="128"/>
      <c r="J179" s="128"/>
      <c r="K179" s="128"/>
      <c r="L179" s="128"/>
      <c r="M179" s="51"/>
      <c r="N179" s="52"/>
      <c r="O179" s="52"/>
      <c r="P179" s="52"/>
      <c r="Q179" s="52"/>
      <c r="R179" s="52"/>
      <c r="S179" s="52"/>
      <c r="T179" s="52"/>
      <c r="U179" s="52"/>
      <c r="V179" s="52"/>
      <c r="W179" s="52"/>
      <c r="X179" s="52"/>
    </row>
    <row r="180" spans="1:24" ht="14.25" customHeight="1">
      <c r="A180" s="52"/>
      <c r="B180" s="52"/>
      <c r="C180" s="52"/>
      <c r="D180" s="128"/>
      <c r="E180" s="128"/>
      <c r="F180" s="128"/>
      <c r="G180" s="128"/>
      <c r="H180" s="128"/>
      <c r="I180" s="128"/>
      <c r="J180" s="128"/>
      <c r="K180" s="128"/>
      <c r="L180" s="128"/>
      <c r="M180" s="51"/>
      <c r="N180" s="52"/>
      <c r="O180" s="52"/>
      <c r="P180" s="52"/>
      <c r="Q180" s="52"/>
      <c r="R180" s="52"/>
      <c r="S180" s="52"/>
      <c r="T180" s="52"/>
      <c r="U180" s="52"/>
      <c r="V180" s="52"/>
      <c r="W180" s="52"/>
      <c r="X180" s="52"/>
    </row>
    <row r="181" spans="1:24" ht="14.25" customHeight="1">
      <c r="A181" s="52"/>
      <c r="B181" s="52"/>
      <c r="C181" s="52"/>
      <c r="D181" s="128"/>
      <c r="E181" s="128"/>
      <c r="F181" s="128"/>
      <c r="G181" s="128"/>
      <c r="H181" s="128"/>
      <c r="I181" s="128"/>
      <c r="J181" s="128"/>
      <c r="K181" s="128"/>
      <c r="L181" s="128"/>
      <c r="M181" s="51"/>
      <c r="N181" s="52"/>
      <c r="O181" s="52"/>
      <c r="P181" s="52"/>
      <c r="Q181" s="52"/>
      <c r="R181" s="52"/>
      <c r="S181" s="52"/>
      <c r="T181" s="52"/>
      <c r="U181" s="52"/>
      <c r="V181" s="52"/>
      <c r="W181" s="52"/>
      <c r="X181" s="52"/>
    </row>
    <row r="182" spans="1:24" ht="14.25" customHeight="1">
      <c r="A182" s="52"/>
      <c r="B182" s="52"/>
      <c r="C182" s="52"/>
      <c r="D182" s="128"/>
      <c r="E182" s="128"/>
      <c r="F182" s="128"/>
      <c r="G182" s="128"/>
      <c r="H182" s="128"/>
      <c r="I182" s="128"/>
      <c r="J182" s="128"/>
      <c r="K182" s="128"/>
      <c r="L182" s="128"/>
      <c r="M182" s="51"/>
      <c r="N182" s="52"/>
      <c r="O182" s="52"/>
      <c r="P182" s="52"/>
      <c r="Q182" s="52"/>
      <c r="R182" s="52"/>
      <c r="S182" s="52"/>
      <c r="T182" s="52"/>
      <c r="U182" s="52"/>
      <c r="V182" s="52"/>
      <c r="W182" s="52"/>
      <c r="X182" s="52"/>
    </row>
    <row r="183" spans="1:24" ht="14.25" customHeight="1">
      <c r="A183" s="52"/>
      <c r="B183" s="52"/>
      <c r="C183" s="52"/>
      <c r="D183" s="128"/>
      <c r="E183" s="128"/>
      <c r="F183" s="128"/>
      <c r="G183" s="128"/>
      <c r="H183" s="128"/>
      <c r="I183" s="128"/>
      <c r="J183" s="128"/>
      <c r="K183" s="128"/>
      <c r="L183" s="128"/>
      <c r="M183" s="51"/>
      <c r="N183" s="52"/>
      <c r="O183" s="52"/>
      <c r="P183" s="52"/>
      <c r="Q183" s="52"/>
      <c r="R183" s="52"/>
      <c r="S183" s="52"/>
      <c r="T183" s="52"/>
      <c r="U183" s="52"/>
      <c r="V183" s="52"/>
      <c r="W183" s="52"/>
      <c r="X183" s="52"/>
    </row>
    <row r="184" spans="1:24" ht="14.25" customHeight="1">
      <c r="A184" s="52"/>
      <c r="B184" s="52"/>
      <c r="C184" s="52"/>
      <c r="D184" s="128"/>
      <c r="E184" s="128"/>
      <c r="F184" s="128"/>
      <c r="G184" s="128"/>
      <c r="H184" s="128"/>
      <c r="I184" s="128"/>
      <c r="J184" s="128"/>
      <c r="K184" s="128"/>
      <c r="L184" s="128"/>
      <c r="M184" s="51"/>
      <c r="N184" s="52"/>
      <c r="O184" s="52"/>
      <c r="P184" s="52"/>
      <c r="Q184" s="52"/>
      <c r="R184" s="52"/>
      <c r="S184" s="52"/>
      <c r="T184" s="52"/>
      <c r="U184" s="52"/>
      <c r="V184" s="52"/>
      <c r="W184" s="52"/>
      <c r="X184" s="52"/>
    </row>
    <row r="185" spans="1:24" ht="14.25" customHeight="1">
      <c r="A185" s="52"/>
      <c r="B185" s="52"/>
      <c r="C185" s="52"/>
      <c r="D185" s="128"/>
      <c r="E185" s="128"/>
      <c r="F185" s="128"/>
      <c r="G185" s="128"/>
      <c r="H185" s="128"/>
      <c r="I185" s="128"/>
      <c r="J185" s="128"/>
      <c r="K185" s="128"/>
      <c r="L185" s="128"/>
      <c r="M185" s="51"/>
      <c r="N185" s="52"/>
      <c r="O185" s="52"/>
      <c r="P185" s="52"/>
      <c r="Q185" s="52"/>
      <c r="R185" s="52"/>
      <c r="S185" s="52"/>
      <c r="T185" s="52"/>
      <c r="U185" s="52"/>
      <c r="V185" s="52"/>
      <c r="W185" s="52"/>
      <c r="X185" s="52"/>
    </row>
    <row r="186" spans="1:24" ht="14.25" customHeight="1">
      <c r="A186" s="52"/>
      <c r="B186" s="52"/>
      <c r="C186" s="52"/>
      <c r="D186" s="128"/>
      <c r="E186" s="128"/>
      <c r="F186" s="128"/>
      <c r="G186" s="128"/>
      <c r="H186" s="128"/>
      <c r="I186" s="128"/>
      <c r="J186" s="128"/>
      <c r="K186" s="128"/>
      <c r="L186" s="128"/>
      <c r="M186" s="51"/>
      <c r="N186" s="52"/>
      <c r="O186" s="52"/>
      <c r="P186" s="52"/>
      <c r="Q186" s="52"/>
      <c r="R186" s="52"/>
      <c r="S186" s="52"/>
      <c r="T186" s="52"/>
      <c r="U186" s="52"/>
      <c r="V186" s="52"/>
      <c r="W186" s="52"/>
      <c r="X186" s="52"/>
    </row>
    <row r="187" spans="1:24" ht="14.25" customHeight="1">
      <c r="A187" s="52"/>
      <c r="B187" s="52"/>
      <c r="C187" s="52"/>
      <c r="D187" s="128"/>
      <c r="E187" s="128"/>
      <c r="F187" s="128"/>
      <c r="G187" s="128"/>
      <c r="H187" s="128"/>
      <c r="I187" s="128"/>
      <c r="J187" s="128"/>
      <c r="K187" s="128"/>
      <c r="L187" s="128"/>
      <c r="M187" s="51"/>
      <c r="N187" s="52"/>
      <c r="O187" s="52"/>
      <c r="P187" s="52"/>
      <c r="Q187" s="52"/>
      <c r="R187" s="52"/>
      <c r="S187" s="52"/>
      <c r="T187" s="52"/>
      <c r="U187" s="52"/>
      <c r="V187" s="52"/>
      <c r="W187" s="52"/>
      <c r="X187" s="52"/>
    </row>
    <row r="188" spans="1:24" ht="14.25" customHeight="1">
      <c r="A188" s="52"/>
      <c r="B188" s="52"/>
      <c r="C188" s="52"/>
      <c r="D188" s="128"/>
      <c r="E188" s="128"/>
      <c r="F188" s="128"/>
      <c r="G188" s="128"/>
      <c r="H188" s="128"/>
      <c r="I188" s="128"/>
      <c r="J188" s="128"/>
      <c r="K188" s="128"/>
      <c r="L188" s="128"/>
      <c r="M188" s="51"/>
      <c r="N188" s="52"/>
      <c r="O188" s="52"/>
      <c r="P188" s="52"/>
      <c r="Q188" s="52"/>
      <c r="R188" s="52"/>
      <c r="S188" s="52"/>
      <c r="T188" s="52"/>
      <c r="U188" s="52"/>
      <c r="V188" s="52"/>
      <c r="W188" s="52"/>
      <c r="X188" s="52"/>
    </row>
    <row r="189" spans="1:24" ht="14.25" customHeight="1">
      <c r="A189" s="52"/>
      <c r="B189" s="52"/>
      <c r="C189" s="52"/>
      <c r="D189" s="128"/>
      <c r="E189" s="128"/>
      <c r="F189" s="128"/>
      <c r="G189" s="128"/>
      <c r="H189" s="128"/>
      <c r="I189" s="128"/>
      <c r="J189" s="128"/>
      <c r="K189" s="128"/>
      <c r="L189" s="128"/>
      <c r="M189" s="51"/>
      <c r="N189" s="52"/>
      <c r="O189" s="52"/>
      <c r="P189" s="52"/>
      <c r="Q189" s="52"/>
      <c r="R189" s="52"/>
      <c r="S189" s="52"/>
      <c r="T189" s="52"/>
      <c r="U189" s="52"/>
      <c r="V189" s="52"/>
      <c r="W189" s="52"/>
      <c r="X189" s="52"/>
    </row>
    <row r="190" spans="1:24" ht="14.25" customHeight="1">
      <c r="A190" s="52"/>
      <c r="B190" s="52"/>
      <c r="C190" s="52"/>
      <c r="D190" s="128"/>
      <c r="E190" s="128"/>
      <c r="F190" s="128"/>
      <c r="G190" s="128"/>
      <c r="H190" s="128"/>
      <c r="I190" s="128"/>
      <c r="J190" s="128"/>
      <c r="K190" s="128"/>
      <c r="L190" s="128"/>
      <c r="M190" s="51"/>
      <c r="N190" s="52"/>
      <c r="O190" s="52"/>
      <c r="P190" s="52"/>
      <c r="Q190" s="52"/>
      <c r="R190" s="52"/>
      <c r="S190" s="52"/>
      <c r="T190" s="52"/>
      <c r="U190" s="52"/>
      <c r="V190" s="52"/>
      <c r="W190" s="52"/>
      <c r="X190" s="52"/>
    </row>
    <row r="191" spans="1:24" ht="14.25" customHeight="1">
      <c r="A191" s="52"/>
      <c r="B191" s="52"/>
      <c r="C191" s="52"/>
      <c r="D191" s="128"/>
      <c r="E191" s="128"/>
      <c r="F191" s="128"/>
      <c r="G191" s="128"/>
      <c r="H191" s="128"/>
      <c r="I191" s="128"/>
      <c r="J191" s="128"/>
      <c r="K191" s="128"/>
      <c r="L191" s="128"/>
      <c r="M191" s="51"/>
      <c r="N191" s="52"/>
      <c r="O191" s="52"/>
      <c r="P191" s="52"/>
      <c r="Q191" s="52"/>
      <c r="R191" s="52"/>
      <c r="S191" s="52"/>
      <c r="T191" s="52"/>
      <c r="U191" s="52"/>
      <c r="V191" s="52"/>
      <c r="W191" s="52"/>
      <c r="X191" s="52"/>
    </row>
    <row r="192" spans="1:24" ht="14.25" customHeight="1">
      <c r="A192" s="52"/>
      <c r="B192" s="52"/>
      <c r="C192" s="52"/>
      <c r="D192" s="128"/>
      <c r="E192" s="128"/>
      <c r="F192" s="128"/>
      <c r="G192" s="128"/>
      <c r="H192" s="128"/>
      <c r="I192" s="128"/>
      <c r="J192" s="128"/>
      <c r="K192" s="128"/>
      <c r="L192" s="128"/>
      <c r="M192" s="51"/>
      <c r="N192" s="52"/>
      <c r="O192" s="52"/>
      <c r="P192" s="52"/>
      <c r="Q192" s="52"/>
      <c r="R192" s="52"/>
      <c r="S192" s="52"/>
      <c r="T192" s="52"/>
      <c r="U192" s="52"/>
      <c r="V192" s="52"/>
      <c r="W192" s="52"/>
      <c r="X192" s="52"/>
    </row>
    <row r="193" spans="1:24" ht="14.25" customHeight="1">
      <c r="A193" s="52"/>
      <c r="B193" s="52"/>
      <c r="C193" s="52"/>
      <c r="D193" s="128"/>
      <c r="E193" s="128"/>
      <c r="F193" s="128"/>
      <c r="G193" s="128"/>
      <c r="H193" s="128"/>
      <c r="I193" s="128"/>
      <c r="J193" s="128"/>
      <c r="K193" s="128"/>
      <c r="L193" s="128"/>
      <c r="M193" s="51"/>
      <c r="N193" s="52"/>
      <c r="O193" s="52"/>
      <c r="P193" s="52"/>
      <c r="Q193" s="52"/>
      <c r="R193" s="52"/>
      <c r="S193" s="52"/>
      <c r="T193" s="52"/>
      <c r="U193" s="52"/>
      <c r="V193" s="52"/>
      <c r="W193" s="52"/>
      <c r="X193" s="52"/>
    </row>
    <row r="194" spans="1:24" ht="14.25" customHeight="1">
      <c r="A194" s="52"/>
      <c r="B194" s="52"/>
      <c r="C194" s="52"/>
      <c r="D194" s="128"/>
      <c r="E194" s="128"/>
      <c r="F194" s="128"/>
      <c r="G194" s="128"/>
      <c r="H194" s="128"/>
      <c r="I194" s="128"/>
      <c r="J194" s="128"/>
      <c r="K194" s="128"/>
      <c r="L194" s="128"/>
      <c r="M194" s="51"/>
      <c r="N194" s="52"/>
      <c r="O194" s="52"/>
      <c r="P194" s="52"/>
      <c r="Q194" s="52"/>
      <c r="R194" s="52"/>
      <c r="S194" s="52"/>
      <c r="T194" s="52"/>
      <c r="U194" s="52"/>
      <c r="V194" s="52"/>
      <c r="W194" s="52"/>
      <c r="X194" s="52"/>
    </row>
    <row r="195" spans="1:24" ht="14.25" customHeight="1">
      <c r="A195" s="52"/>
      <c r="B195" s="52"/>
      <c r="C195" s="52"/>
      <c r="D195" s="128"/>
      <c r="E195" s="128"/>
      <c r="F195" s="128"/>
      <c r="G195" s="128"/>
      <c r="H195" s="128"/>
      <c r="I195" s="128"/>
      <c r="J195" s="128"/>
      <c r="K195" s="128"/>
      <c r="L195" s="128"/>
      <c r="M195" s="51"/>
      <c r="N195" s="52"/>
      <c r="O195" s="52"/>
      <c r="P195" s="52"/>
      <c r="Q195" s="52"/>
      <c r="R195" s="52"/>
      <c r="S195" s="52"/>
      <c r="T195" s="52"/>
      <c r="U195" s="52"/>
      <c r="V195" s="52"/>
      <c r="W195" s="52"/>
      <c r="X195" s="52"/>
    </row>
    <row r="196" spans="1:24" ht="14.25" customHeight="1">
      <c r="A196" s="52"/>
      <c r="B196" s="52"/>
      <c r="C196" s="52"/>
      <c r="D196" s="128"/>
      <c r="E196" s="128"/>
      <c r="F196" s="128"/>
      <c r="G196" s="128"/>
      <c r="H196" s="128"/>
      <c r="I196" s="128"/>
      <c r="J196" s="128"/>
      <c r="K196" s="128"/>
      <c r="L196" s="128"/>
      <c r="M196" s="51"/>
      <c r="N196" s="52"/>
      <c r="O196" s="52"/>
      <c r="P196" s="52"/>
      <c r="Q196" s="52"/>
      <c r="R196" s="52"/>
      <c r="S196" s="52"/>
      <c r="T196" s="52"/>
      <c r="U196" s="52"/>
      <c r="V196" s="52"/>
      <c r="W196" s="52"/>
      <c r="X196" s="52"/>
    </row>
    <row r="197" spans="1:24" ht="14.25" customHeight="1">
      <c r="A197" s="52"/>
      <c r="B197" s="52"/>
      <c r="C197" s="52"/>
      <c r="D197" s="128"/>
      <c r="E197" s="128"/>
      <c r="F197" s="128"/>
      <c r="G197" s="128"/>
      <c r="H197" s="128"/>
      <c r="I197" s="128"/>
      <c r="J197" s="128"/>
      <c r="K197" s="128"/>
      <c r="L197" s="128"/>
      <c r="M197" s="51"/>
      <c r="N197" s="52"/>
      <c r="O197" s="52"/>
      <c r="P197" s="52"/>
      <c r="Q197" s="52"/>
      <c r="R197" s="52"/>
      <c r="S197" s="52"/>
      <c r="T197" s="52"/>
      <c r="U197" s="52"/>
      <c r="V197" s="52"/>
      <c r="W197" s="52"/>
      <c r="X197" s="52"/>
    </row>
    <row r="198" spans="1:24" ht="14.25" customHeight="1">
      <c r="A198" s="52"/>
      <c r="B198" s="52"/>
      <c r="C198" s="52"/>
      <c r="D198" s="128"/>
      <c r="E198" s="128"/>
      <c r="F198" s="128"/>
      <c r="G198" s="128"/>
      <c r="H198" s="128"/>
      <c r="I198" s="128"/>
      <c r="J198" s="128"/>
      <c r="K198" s="128"/>
      <c r="L198" s="128"/>
      <c r="M198" s="51"/>
      <c r="N198" s="52"/>
      <c r="O198" s="52"/>
      <c r="P198" s="52"/>
      <c r="Q198" s="52"/>
      <c r="R198" s="52"/>
      <c r="S198" s="52"/>
      <c r="T198" s="52"/>
      <c r="U198" s="52"/>
      <c r="V198" s="52"/>
      <c r="W198" s="52"/>
      <c r="X198" s="52"/>
    </row>
    <row r="199" spans="1:24" ht="14.25" customHeight="1">
      <c r="A199" s="52"/>
      <c r="B199" s="52"/>
      <c r="C199" s="52"/>
      <c r="D199" s="128"/>
      <c r="E199" s="128"/>
      <c r="F199" s="128"/>
      <c r="G199" s="128"/>
      <c r="H199" s="128"/>
      <c r="I199" s="128"/>
      <c r="J199" s="128"/>
      <c r="K199" s="128"/>
      <c r="L199" s="128"/>
      <c r="M199" s="51"/>
      <c r="N199" s="52"/>
      <c r="O199" s="52"/>
      <c r="P199" s="52"/>
      <c r="Q199" s="52"/>
      <c r="R199" s="52"/>
      <c r="S199" s="52"/>
      <c r="T199" s="52"/>
      <c r="U199" s="52"/>
      <c r="V199" s="52"/>
      <c r="W199" s="52"/>
      <c r="X199" s="52"/>
    </row>
    <row r="200" spans="1:24" ht="14.25" customHeight="1">
      <c r="A200" s="52"/>
      <c r="B200" s="52"/>
      <c r="C200" s="52"/>
      <c r="D200" s="128"/>
      <c r="E200" s="128"/>
      <c r="F200" s="128"/>
      <c r="G200" s="128"/>
      <c r="H200" s="128"/>
      <c r="I200" s="128"/>
      <c r="J200" s="128"/>
      <c r="K200" s="128"/>
      <c r="L200" s="128"/>
      <c r="M200" s="51"/>
      <c r="N200" s="52"/>
      <c r="O200" s="52"/>
      <c r="P200" s="52"/>
      <c r="Q200" s="52"/>
      <c r="R200" s="52"/>
      <c r="S200" s="52"/>
      <c r="T200" s="52"/>
      <c r="U200" s="52"/>
      <c r="V200" s="52"/>
      <c r="W200" s="52"/>
      <c r="X200" s="52"/>
    </row>
    <row r="201" spans="1:24" ht="14.25" customHeight="1">
      <c r="A201" s="52"/>
      <c r="B201" s="52"/>
      <c r="C201" s="52"/>
      <c r="D201" s="128"/>
      <c r="E201" s="128"/>
      <c r="F201" s="128"/>
      <c r="G201" s="128"/>
      <c r="H201" s="128"/>
      <c r="I201" s="128"/>
      <c r="J201" s="128"/>
      <c r="K201" s="128"/>
      <c r="L201" s="128"/>
      <c r="M201" s="51"/>
      <c r="N201" s="52"/>
      <c r="O201" s="52"/>
      <c r="P201" s="52"/>
      <c r="Q201" s="52"/>
      <c r="R201" s="52"/>
      <c r="S201" s="52"/>
      <c r="T201" s="52"/>
      <c r="U201" s="52"/>
      <c r="V201" s="52"/>
      <c r="W201" s="52"/>
      <c r="X201" s="52"/>
    </row>
    <row r="202" spans="1:24" ht="14.25" customHeight="1">
      <c r="A202" s="52"/>
      <c r="B202" s="52"/>
      <c r="C202" s="52"/>
      <c r="D202" s="128"/>
      <c r="E202" s="128"/>
      <c r="F202" s="128"/>
      <c r="G202" s="128"/>
      <c r="H202" s="128"/>
      <c r="I202" s="128"/>
      <c r="J202" s="128"/>
      <c r="K202" s="128"/>
      <c r="L202" s="128"/>
      <c r="M202" s="51"/>
      <c r="N202" s="52"/>
      <c r="O202" s="52"/>
      <c r="P202" s="52"/>
      <c r="Q202" s="52"/>
      <c r="R202" s="52"/>
      <c r="S202" s="52"/>
      <c r="T202" s="52"/>
      <c r="U202" s="52"/>
      <c r="V202" s="52"/>
      <c r="W202" s="52"/>
      <c r="X202" s="52"/>
    </row>
    <row r="203" spans="1:24" ht="14.25" customHeight="1">
      <c r="A203" s="52"/>
      <c r="B203" s="52"/>
      <c r="C203" s="52"/>
      <c r="D203" s="128"/>
      <c r="E203" s="128"/>
      <c r="F203" s="128"/>
      <c r="G203" s="128"/>
      <c r="H203" s="128"/>
      <c r="I203" s="128"/>
      <c r="J203" s="128"/>
      <c r="K203" s="128"/>
      <c r="L203" s="128"/>
      <c r="M203" s="51"/>
      <c r="N203" s="52"/>
      <c r="O203" s="52"/>
      <c r="P203" s="52"/>
      <c r="Q203" s="52"/>
      <c r="R203" s="52"/>
      <c r="S203" s="52"/>
      <c r="T203" s="52"/>
      <c r="U203" s="52"/>
      <c r="V203" s="52"/>
      <c r="W203" s="52"/>
      <c r="X203" s="52"/>
    </row>
    <row r="204" spans="1:24" ht="14.25" customHeight="1">
      <c r="A204" s="52"/>
      <c r="B204" s="52"/>
      <c r="C204" s="52"/>
      <c r="D204" s="128"/>
      <c r="E204" s="128"/>
      <c r="F204" s="128"/>
      <c r="G204" s="128"/>
      <c r="H204" s="128"/>
      <c r="I204" s="128"/>
      <c r="J204" s="128"/>
      <c r="K204" s="128"/>
      <c r="L204" s="128"/>
      <c r="M204" s="51"/>
      <c r="N204" s="52"/>
      <c r="O204" s="52"/>
      <c r="P204" s="52"/>
      <c r="Q204" s="52"/>
      <c r="R204" s="52"/>
      <c r="S204" s="52"/>
      <c r="T204" s="52"/>
      <c r="U204" s="52"/>
      <c r="V204" s="52"/>
      <c r="W204" s="52"/>
      <c r="X204" s="52"/>
    </row>
    <row r="205" spans="1:24" ht="14.25" customHeight="1">
      <c r="A205" s="52"/>
      <c r="B205" s="52"/>
      <c r="C205" s="52"/>
      <c r="D205" s="128"/>
      <c r="E205" s="128"/>
      <c r="F205" s="128"/>
      <c r="G205" s="128"/>
      <c r="H205" s="128"/>
      <c r="I205" s="128"/>
      <c r="J205" s="128"/>
      <c r="K205" s="128"/>
      <c r="L205" s="128"/>
      <c r="M205" s="51"/>
      <c r="N205" s="52"/>
      <c r="O205" s="52"/>
      <c r="P205" s="52"/>
      <c r="Q205" s="52"/>
      <c r="R205" s="52"/>
      <c r="S205" s="52"/>
      <c r="T205" s="52"/>
      <c r="U205" s="52"/>
      <c r="V205" s="52"/>
      <c r="W205" s="52"/>
      <c r="X205" s="52"/>
    </row>
    <row r="206" spans="1:24" ht="14.25" customHeight="1">
      <c r="A206" s="52"/>
      <c r="B206" s="52"/>
      <c r="C206" s="52"/>
      <c r="D206" s="128"/>
      <c r="E206" s="128"/>
      <c r="F206" s="128"/>
      <c r="G206" s="128"/>
      <c r="H206" s="128"/>
      <c r="I206" s="128"/>
      <c r="J206" s="128"/>
      <c r="K206" s="128"/>
      <c r="L206" s="128"/>
      <c r="M206" s="51"/>
      <c r="N206" s="52"/>
      <c r="O206" s="52"/>
      <c r="P206" s="52"/>
      <c r="Q206" s="52"/>
      <c r="R206" s="52"/>
      <c r="S206" s="52"/>
      <c r="T206" s="52"/>
      <c r="U206" s="52"/>
      <c r="V206" s="52"/>
      <c r="W206" s="52"/>
      <c r="X206" s="52"/>
    </row>
    <row r="207" spans="1:24" ht="14.25" customHeight="1">
      <c r="A207" s="52"/>
      <c r="B207" s="52"/>
      <c r="C207" s="52"/>
      <c r="D207" s="128"/>
      <c r="E207" s="128"/>
      <c r="F207" s="128"/>
      <c r="G207" s="128"/>
      <c r="H207" s="128"/>
      <c r="I207" s="128"/>
      <c r="J207" s="128"/>
      <c r="K207" s="128"/>
      <c r="L207" s="128"/>
      <c r="M207" s="51"/>
      <c r="N207" s="52"/>
      <c r="O207" s="52"/>
      <c r="P207" s="52"/>
      <c r="Q207" s="52"/>
      <c r="R207" s="52"/>
      <c r="S207" s="52"/>
      <c r="T207" s="52"/>
      <c r="U207" s="52"/>
      <c r="V207" s="52"/>
      <c r="W207" s="52"/>
      <c r="X207" s="52"/>
    </row>
    <row r="208" spans="1:24" ht="14.25" customHeight="1">
      <c r="A208" s="52"/>
      <c r="B208" s="52"/>
      <c r="C208" s="52"/>
      <c r="D208" s="128"/>
      <c r="E208" s="128"/>
      <c r="F208" s="128"/>
      <c r="G208" s="128"/>
      <c r="H208" s="128"/>
      <c r="I208" s="128"/>
      <c r="J208" s="128"/>
      <c r="K208" s="128"/>
      <c r="L208" s="128"/>
      <c r="M208" s="51"/>
      <c r="N208" s="52"/>
      <c r="O208" s="52"/>
      <c r="P208" s="52"/>
      <c r="Q208" s="52"/>
      <c r="R208" s="52"/>
      <c r="S208" s="52"/>
      <c r="T208" s="52"/>
      <c r="U208" s="52"/>
      <c r="V208" s="52"/>
      <c r="W208" s="52"/>
      <c r="X208" s="52"/>
    </row>
    <row r="209" spans="1:24" ht="14.25" customHeight="1">
      <c r="A209" s="52"/>
      <c r="B209" s="52"/>
      <c r="C209" s="52"/>
      <c r="D209" s="128"/>
      <c r="E209" s="128"/>
      <c r="F209" s="128"/>
      <c r="G209" s="128"/>
      <c r="H209" s="128"/>
      <c r="I209" s="128"/>
      <c r="J209" s="128"/>
      <c r="K209" s="128"/>
      <c r="L209" s="128"/>
      <c r="M209" s="51"/>
      <c r="N209" s="52"/>
      <c r="O209" s="52"/>
      <c r="P209" s="52"/>
      <c r="Q209" s="52"/>
      <c r="R209" s="52"/>
      <c r="S209" s="52"/>
      <c r="T209" s="52"/>
      <c r="U209" s="52"/>
      <c r="V209" s="52"/>
      <c r="W209" s="52"/>
      <c r="X209" s="52"/>
    </row>
    <row r="210" spans="1:24" ht="14.25" customHeight="1">
      <c r="A210" s="52"/>
      <c r="B210" s="52"/>
      <c r="C210" s="52"/>
      <c r="D210" s="128"/>
      <c r="E210" s="128"/>
      <c r="F210" s="128"/>
      <c r="G210" s="128"/>
      <c r="H210" s="128"/>
      <c r="I210" s="128"/>
      <c r="J210" s="128"/>
      <c r="K210" s="128"/>
      <c r="L210" s="128"/>
      <c r="M210" s="51"/>
      <c r="N210" s="52"/>
      <c r="O210" s="52"/>
      <c r="P210" s="52"/>
      <c r="Q210" s="52"/>
      <c r="R210" s="52"/>
      <c r="S210" s="52"/>
      <c r="T210" s="52"/>
      <c r="U210" s="52"/>
      <c r="V210" s="52"/>
      <c r="W210" s="52"/>
      <c r="X210" s="52"/>
    </row>
    <row r="211" spans="1:24" ht="14.25" customHeight="1">
      <c r="A211" s="52"/>
      <c r="B211" s="52"/>
      <c r="C211" s="52"/>
      <c r="D211" s="128"/>
      <c r="E211" s="128"/>
      <c r="F211" s="128"/>
      <c r="G211" s="128"/>
      <c r="H211" s="128"/>
      <c r="I211" s="128"/>
      <c r="J211" s="128"/>
      <c r="K211" s="128"/>
      <c r="L211" s="128"/>
      <c r="M211" s="51"/>
      <c r="N211" s="52"/>
      <c r="O211" s="52"/>
      <c r="P211" s="52"/>
      <c r="Q211" s="52"/>
      <c r="R211" s="52"/>
      <c r="S211" s="52"/>
      <c r="T211" s="52"/>
      <c r="U211" s="52"/>
      <c r="V211" s="52"/>
      <c r="W211" s="52"/>
      <c r="X211" s="52"/>
    </row>
    <row r="212" spans="1:24" ht="14.25" customHeight="1">
      <c r="A212" s="52"/>
      <c r="B212" s="52"/>
      <c r="C212" s="52"/>
      <c r="D212" s="128"/>
      <c r="E212" s="128"/>
      <c r="F212" s="128"/>
      <c r="G212" s="128"/>
      <c r="H212" s="128"/>
      <c r="I212" s="128"/>
      <c r="J212" s="128"/>
      <c r="K212" s="128"/>
      <c r="L212" s="128"/>
      <c r="M212" s="51"/>
      <c r="N212" s="52"/>
      <c r="O212" s="52"/>
      <c r="P212" s="52"/>
      <c r="Q212" s="52"/>
      <c r="R212" s="52"/>
      <c r="S212" s="52"/>
      <c r="T212" s="52"/>
      <c r="U212" s="52"/>
      <c r="V212" s="52"/>
      <c r="W212" s="52"/>
      <c r="X212" s="52"/>
    </row>
    <row r="213" spans="1:24" ht="14.25" customHeight="1">
      <c r="A213" s="52"/>
      <c r="B213" s="52"/>
      <c r="C213" s="52"/>
      <c r="D213" s="128"/>
      <c r="E213" s="128"/>
      <c r="F213" s="128"/>
      <c r="G213" s="128"/>
      <c r="H213" s="128"/>
      <c r="I213" s="128"/>
      <c r="J213" s="128"/>
      <c r="K213" s="128"/>
      <c r="L213" s="128"/>
      <c r="M213" s="51"/>
      <c r="N213" s="52"/>
      <c r="O213" s="52"/>
      <c r="P213" s="52"/>
      <c r="Q213" s="52"/>
      <c r="R213" s="52"/>
      <c r="S213" s="52"/>
      <c r="T213" s="52"/>
      <c r="U213" s="52"/>
      <c r="V213" s="52"/>
      <c r="W213" s="52"/>
      <c r="X213" s="52"/>
    </row>
    <row r="214" spans="1:24" ht="14.25" customHeight="1">
      <c r="A214" s="52"/>
      <c r="B214" s="52"/>
      <c r="C214" s="52"/>
      <c r="D214" s="128"/>
      <c r="E214" s="128"/>
      <c r="F214" s="128"/>
      <c r="G214" s="128"/>
      <c r="H214" s="128"/>
      <c r="I214" s="128"/>
      <c r="J214" s="128"/>
      <c r="K214" s="128"/>
      <c r="L214" s="128"/>
      <c r="M214" s="51"/>
      <c r="N214" s="52"/>
      <c r="O214" s="52"/>
      <c r="P214" s="52"/>
      <c r="Q214" s="52"/>
      <c r="R214" s="52"/>
      <c r="S214" s="52"/>
      <c r="T214" s="52"/>
      <c r="U214" s="52"/>
      <c r="V214" s="52"/>
      <c r="W214" s="52"/>
      <c r="X214" s="52"/>
    </row>
    <row r="215" spans="1:24" ht="14.25" customHeight="1">
      <c r="A215" s="52"/>
      <c r="B215" s="52"/>
      <c r="C215" s="52"/>
      <c r="D215" s="128"/>
      <c r="E215" s="128"/>
      <c r="F215" s="128"/>
      <c r="G215" s="128"/>
      <c r="H215" s="128"/>
      <c r="I215" s="128"/>
      <c r="J215" s="128"/>
      <c r="K215" s="128"/>
      <c r="L215" s="128"/>
      <c r="M215" s="51"/>
      <c r="N215" s="52"/>
      <c r="O215" s="52"/>
      <c r="P215" s="52"/>
      <c r="Q215" s="52"/>
      <c r="R215" s="52"/>
      <c r="S215" s="52"/>
      <c r="T215" s="52"/>
      <c r="U215" s="52"/>
      <c r="V215" s="52"/>
      <c r="W215" s="52"/>
      <c r="X215" s="52"/>
    </row>
    <row r="216" spans="1:24" ht="14.25" customHeight="1">
      <c r="A216" s="52"/>
      <c r="B216" s="52"/>
      <c r="C216" s="52"/>
      <c r="D216" s="128"/>
      <c r="E216" s="128"/>
      <c r="F216" s="128"/>
      <c r="G216" s="128"/>
      <c r="H216" s="128"/>
      <c r="I216" s="128"/>
      <c r="J216" s="128"/>
      <c r="K216" s="128"/>
      <c r="L216" s="128"/>
      <c r="M216" s="51"/>
      <c r="N216" s="52"/>
      <c r="O216" s="52"/>
      <c r="P216" s="52"/>
      <c r="Q216" s="52"/>
      <c r="R216" s="52"/>
      <c r="S216" s="52"/>
      <c r="T216" s="52"/>
      <c r="U216" s="52"/>
      <c r="V216" s="52"/>
      <c r="W216" s="52"/>
      <c r="X216" s="52"/>
    </row>
    <row r="217" spans="1:24" ht="14.25" customHeight="1">
      <c r="A217" s="52"/>
      <c r="B217" s="52"/>
      <c r="C217" s="52"/>
      <c r="D217" s="128"/>
      <c r="E217" s="128"/>
      <c r="F217" s="128"/>
      <c r="G217" s="128"/>
      <c r="H217" s="128"/>
      <c r="I217" s="128"/>
      <c r="J217" s="128"/>
      <c r="K217" s="128"/>
      <c r="L217" s="128"/>
      <c r="M217" s="51"/>
      <c r="N217" s="52"/>
      <c r="O217" s="52"/>
      <c r="P217" s="52"/>
      <c r="Q217" s="52"/>
      <c r="R217" s="52"/>
      <c r="S217" s="52"/>
      <c r="T217" s="52"/>
      <c r="U217" s="52"/>
      <c r="V217" s="52"/>
      <c r="W217" s="52"/>
      <c r="X217" s="52"/>
    </row>
    <row r="218" spans="1:24" ht="14.25" customHeight="1">
      <c r="A218" s="52"/>
      <c r="B218" s="52"/>
      <c r="C218" s="52"/>
      <c r="D218" s="128"/>
      <c r="E218" s="128"/>
      <c r="F218" s="128"/>
      <c r="G218" s="128"/>
      <c r="H218" s="128"/>
      <c r="I218" s="128"/>
      <c r="J218" s="128"/>
      <c r="K218" s="128"/>
      <c r="L218" s="128"/>
      <c r="M218" s="51"/>
      <c r="N218" s="52"/>
      <c r="O218" s="52"/>
      <c r="P218" s="52"/>
      <c r="Q218" s="52"/>
      <c r="R218" s="52"/>
      <c r="S218" s="52"/>
      <c r="T218" s="52"/>
      <c r="U218" s="52"/>
      <c r="V218" s="52"/>
      <c r="W218" s="52"/>
      <c r="X218" s="52"/>
    </row>
    <row r="219" spans="1:24" ht="14.25" customHeight="1">
      <c r="A219" s="52"/>
      <c r="B219" s="52"/>
      <c r="C219" s="52"/>
      <c r="D219" s="128"/>
      <c r="E219" s="128"/>
      <c r="F219" s="128"/>
      <c r="G219" s="128"/>
      <c r="H219" s="128"/>
      <c r="I219" s="128"/>
      <c r="J219" s="128"/>
      <c r="K219" s="128"/>
      <c r="L219" s="128"/>
      <c r="M219" s="51"/>
      <c r="N219" s="52"/>
      <c r="O219" s="52"/>
      <c r="P219" s="52"/>
      <c r="Q219" s="52"/>
      <c r="R219" s="52"/>
      <c r="S219" s="52"/>
      <c r="T219" s="52"/>
      <c r="U219" s="52"/>
      <c r="V219" s="52"/>
      <c r="W219" s="52"/>
      <c r="X219" s="52"/>
    </row>
    <row r="220" spans="1:24" ht="14.25" customHeight="1">
      <c r="A220" s="52"/>
      <c r="B220" s="52"/>
      <c r="C220" s="52"/>
      <c r="D220" s="128"/>
      <c r="E220" s="128"/>
      <c r="F220" s="128"/>
      <c r="G220" s="128"/>
      <c r="H220" s="128"/>
      <c r="I220" s="128"/>
      <c r="J220" s="128"/>
      <c r="K220" s="128"/>
      <c r="L220" s="128"/>
      <c r="M220" s="51"/>
      <c r="N220" s="52"/>
      <c r="O220" s="52"/>
      <c r="P220" s="52"/>
      <c r="Q220" s="52"/>
      <c r="R220" s="52"/>
      <c r="S220" s="52"/>
      <c r="T220" s="52"/>
      <c r="U220" s="52"/>
      <c r="V220" s="52"/>
      <c r="W220" s="52"/>
      <c r="X220" s="52"/>
    </row>
    <row r="221" spans="1:24" ht="14.25" customHeight="1">
      <c r="A221" s="52"/>
      <c r="B221" s="52"/>
      <c r="C221" s="52"/>
      <c r="D221" s="128"/>
      <c r="E221" s="128"/>
      <c r="F221" s="128"/>
      <c r="G221" s="128"/>
      <c r="H221" s="128"/>
      <c r="I221" s="128"/>
      <c r="J221" s="128"/>
      <c r="K221" s="128"/>
      <c r="L221" s="128"/>
      <c r="M221" s="51"/>
      <c r="N221" s="52"/>
      <c r="O221" s="52"/>
      <c r="P221" s="52"/>
      <c r="Q221" s="52"/>
      <c r="R221" s="52"/>
      <c r="S221" s="52"/>
      <c r="T221" s="52"/>
      <c r="U221" s="52"/>
      <c r="V221" s="52"/>
      <c r="W221" s="52"/>
      <c r="X221" s="52"/>
    </row>
    <row r="222" spans="1:24" ht="14.25" customHeight="1">
      <c r="A222" s="52"/>
      <c r="B222" s="52"/>
      <c r="C222" s="52"/>
      <c r="D222" s="128"/>
      <c r="E222" s="128"/>
      <c r="F222" s="128"/>
      <c r="G222" s="128"/>
      <c r="H222" s="128"/>
      <c r="I222" s="128"/>
      <c r="J222" s="128"/>
      <c r="K222" s="128"/>
      <c r="L222" s="128"/>
      <c r="M222" s="51"/>
      <c r="N222" s="52"/>
      <c r="O222" s="52"/>
      <c r="P222" s="52"/>
      <c r="Q222" s="52"/>
      <c r="R222" s="52"/>
      <c r="S222" s="52"/>
      <c r="T222" s="52"/>
      <c r="U222" s="52"/>
      <c r="V222" s="52"/>
      <c r="W222" s="52"/>
      <c r="X222" s="52"/>
    </row>
    <row r="223" spans="1:24" ht="14.25" customHeight="1">
      <c r="A223" s="52"/>
      <c r="B223" s="52"/>
      <c r="C223" s="52"/>
      <c r="D223" s="128"/>
      <c r="E223" s="128"/>
      <c r="F223" s="128"/>
      <c r="G223" s="128"/>
      <c r="H223" s="128"/>
      <c r="I223" s="128"/>
      <c r="J223" s="128"/>
      <c r="K223" s="128"/>
      <c r="L223" s="128"/>
      <c r="M223" s="51"/>
      <c r="N223" s="52"/>
      <c r="O223" s="52"/>
      <c r="P223" s="52"/>
      <c r="Q223" s="52"/>
      <c r="R223" s="52"/>
      <c r="S223" s="52"/>
      <c r="T223" s="52"/>
      <c r="U223" s="52"/>
      <c r="V223" s="52"/>
      <c r="W223" s="52"/>
      <c r="X223" s="52"/>
    </row>
    <row r="224" spans="1:24" ht="14.25" customHeight="1">
      <c r="A224" s="52"/>
      <c r="B224" s="52"/>
      <c r="C224" s="52"/>
      <c r="D224" s="128"/>
      <c r="E224" s="128"/>
      <c r="F224" s="128"/>
      <c r="G224" s="128"/>
      <c r="H224" s="128"/>
      <c r="I224" s="128"/>
      <c r="J224" s="128"/>
      <c r="K224" s="128"/>
      <c r="L224" s="128"/>
      <c r="M224" s="51"/>
      <c r="N224" s="52"/>
      <c r="O224" s="52"/>
      <c r="P224" s="52"/>
      <c r="Q224" s="52"/>
      <c r="R224" s="52"/>
      <c r="S224" s="52"/>
      <c r="T224" s="52"/>
      <c r="U224" s="52"/>
      <c r="V224" s="52"/>
      <c r="W224" s="52"/>
      <c r="X224" s="52"/>
    </row>
    <row r="225" spans="1:24" ht="14.25" customHeight="1">
      <c r="A225" s="52"/>
      <c r="B225" s="52"/>
      <c r="C225" s="52"/>
      <c r="D225" s="128"/>
      <c r="E225" s="128"/>
      <c r="F225" s="128"/>
      <c r="G225" s="128"/>
      <c r="H225" s="128"/>
      <c r="I225" s="128"/>
      <c r="J225" s="128"/>
      <c r="K225" s="128"/>
      <c r="L225" s="128"/>
      <c r="M225" s="51"/>
      <c r="N225" s="52"/>
      <c r="O225" s="52"/>
      <c r="P225" s="52"/>
      <c r="Q225" s="52"/>
      <c r="R225" s="52"/>
      <c r="S225" s="52"/>
      <c r="T225" s="52"/>
      <c r="U225" s="52"/>
      <c r="V225" s="52"/>
      <c r="W225" s="52"/>
      <c r="X225" s="52"/>
    </row>
    <row r="226" spans="1:24" ht="14.25" customHeight="1">
      <c r="A226" s="52"/>
      <c r="B226" s="52"/>
      <c r="C226" s="52"/>
      <c r="D226" s="128"/>
      <c r="E226" s="128"/>
      <c r="F226" s="128"/>
      <c r="G226" s="128"/>
      <c r="H226" s="128"/>
      <c r="I226" s="128"/>
      <c r="J226" s="128"/>
      <c r="K226" s="128"/>
      <c r="L226" s="128"/>
      <c r="M226" s="51"/>
      <c r="N226" s="52"/>
      <c r="O226" s="52"/>
      <c r="P226" s="52"/>
      <c r="Q226" s="52"/>
      <c r="R226" s="52"/>
      <c r="S226" s="52"/>
      <c r="T226" s="52"/>
      <c r="U226" s="52"/>
      <c r="V226" s="52"/>
      <c r="W226" s="52"/>
      <c r="X226" s="52"/>
    </row>
    <row r="227" spans="1:24" ht="14.25" customHeight="1">
      <c r="A227" s="52"/>
      <c r="B227" s="52"/>
      <c r="C227" s="52"/>
      <c r="D227" s="128"/>
      <c r="E227" s="128"/>
      <c r="F227" s="128"/>
      <c r="G227" s="128"/>
      <c r="H227" s="128"/>
      <c r="I227" s="128"/>
      <c r="J227" s="128"/>
      <c r="K227" s="128"/>
      <c r="L227" s="128"/>
      <c r="M227" s="51"/>
      <c r="N227" s="52"/>
      <c r="O227" s="52"/>
      <c r="P227" s="52"/>
      <c r="Q227" s="52"/>
      <c r="R227" s="52"/>
      <c r="S227" s="52"/>
      <c r="T227" s="52"/>
      <c r="U227" s="52"/>
      <c r="V227" s="52"/>
      <c r="W227" s="52"/>
      <c r="X227" s="52"/>
    </row>
    <row r="228" spans="1:24" ht="14.25" customHeight="1">
      <c r="A228" s="52"/>
      <c r="B228" s="52"/>
      <c r="C228" s="52"/>
      <c r="D228" s="128"/>
      <c r="E228" s="128"/>
      <c r="F228" s="128"/>
      <c r="G228" s="128"/>
      <c r="H228" s="128"/>
      <c r="I228" s="128"/>
      <c r="J228" s="128"/>
      <c r="K228" s="128"/>
      <c r="L228" s="128"/>
      <c r="M228" s="51"/>
      <c r="N228" s="52"/>
      <c r="O228" s="52"/>
      <c r="P228" s="52"/>
      <c r="Q228" s="52"/>
      <c r="R228" s="52"/>
      <c r="S228" s="52"/>
      <c r="T228" s="52"/>
      <c r="U228" s="52"/>
      <c r="V228" s="52"/>
      <c r="W228" s="52"/>
      <c r="X228" s="52"/>
    </row>
    <row r="229" spans="1:24" ht="14.25" customHeight="1">
      <c r="A229" s="52"/>
      <c r="B229" s="52"/>
      <c r="C229" s="52"/>
      <c r="D229" s="128"/>
      <c r="E229" s="128"/>
      <c r="F229" s="128"/>
      <c r="G229" s="128"/>
      <c r="H229" s="128"/>
      <c r="I229" s="128"/>
      <c r="J229" s="128"/>
      <c r="K229" s="128"/>
      <c r="L229" s="128"/>
      <c r="M229" s="51"/>
      <c r="N229" s="52"/>
      <c r="O229" s="52"/>
      <c r="P229" s="52"/>
      <c r="Q229" s="52"/>
      <c r="R229" s="52"/>
      <c r="S229" s="52"/>
      <c r="T229" s="52"/>
      <c r="U229" s="52"/>
      <c r="V229" s="52"/>
      <c r="W229" s="52"/>
      <c r="X229" s="52"/>
    </row>
    <row r="230" spans="1:24" ht="14.25" customHeight="1">
      <c r="A230" s="52"/>
      <c r="B230" s="52"/>
      <c r="C230" s="52"/>
      <c r="D230" s="128"/>
      <c r="E230" s="128"/>
      <c r="F230" s="128"/>
      <c r="G230" s="128"/>
      <c r="H230" s="128"/>
      <c r="I230" s="128"/>
      <c r="J230" s="128"/>
      <c r="K230" s="128"/>
      <c r="L230" s="128"/>
      <c r="M230" s="51"/>
      <c r="N230" s="52"/>
      <c r="O230" s="52"/>
      <c r="P230" s="52"/>
      <c r="Q230" s="52"/>
      <c r="R230" s="52"/>
      <c r="S230" s="52"/>
      <c r="T230" s="52"/>
      <c r="U230" s="52"/>
      <c r="V230" s="52"/>
      <c r="W230" s="52"/>
      <c r="X230" s="52"/>
    </row>
    <row r="231" spans="1:24" ht="14.25" customHeight="1">
      <c r="A231" s="52"/>
      <c r="B231" s="52"/>
      <c r="C231" s="52"/>
      <c r="D231" s="128"/>
      <c r="E231" s="128"/>
      <c r="F231" s="128"/>
      <c r="G231" s="128"/>
      <c r="H231" s="128"/>
      <c r="I231" s="128"/>
      <c r="J231" s="128"/>
      <c r="K231" s="128"/>
      <c r="L231" s="128"/>
      <c r="M231" s="51"/>
      <c r="N231" s="52"/>
      <c r="O231" s="52"/>
      <c r="P231" s="52"/>
      <c r="Q231" s="52"/>
      <c r="R231" s="52"/>
      <c r="S231" s="52"/>
      <c r="T231" s="52"/>
      <c r="U231" s="52"/>
      <c r="V231" s="52"/>
      <c r="W231" s="52"/>
      <c r="X231" s="52"/>
    </row>
    <row r="232" spans="1:24" ht="14.25" customHeight="1">
      <c r="A232" s="52"/>
      <c r="B232" s="52"/>
      <c r="C232" s="52"/>
      <c r="D232" s="128"/>
      <c r="E232" s="128"/>
      <c r="F232" s="128"/>
      <c r="G232" s="128"/>
      <c r="H232" s="128"/>
      <c r="I232" s="128"/>
      <c r="J232" s="128"/>
      <c r="K232" s="128"/>
      <c r="L232" s="128"/>
      <c r="M232" s="51"/>
      <c r="N232" s="52"/>
      <c r="O232" s="52"/>
      <c r="P232" s="52"/>
      <c r="Q232" s="52"/>
      <c r="R232" s="52"/>
      <c r="S232" s="52"/>
      <c r="T232" s="52"/>
      <c r="U232" s="52"/>
      <c r="V232" s="52"/>
      <c r="W232" s="52"/>
      <c r="X232" s="52"/>
    </row>
    <row r="233" spans="1:24" ht="14.25" customHeight="1">
      <c r="A233" s="52"/>
      <c r="B233" s="52"/>
      <c r="C233" s="52"/>
      <c r="D233" s="128"/>
      <c r="E233" s="128"/>
      <c r="F233" s="128"/>
      <c r="G233" s="128"/>
      <c r="H233" s="128"/>
      <c r="I233" s="128"/>
      <c r="J233" s="128"/>
      <c r="K233" s="128"/>
      <c r="L233" s="128"/>
      <c r="M233" s="51"/>
      <c r="N233" s="52"/>
      <c r="O233" s="52"/>
      <c r="P233" s="52"/>
      <c r="Q233" s="52"/>
      <c r="R233" s="52"/>
      <c r="S233" s="52"/>
      <c r="T233" s="52"/>
      <c r="U233" s="52"/>
      <c r="V233" s="52"/>
      <c r="W233" s="52"/>
      <c r="X233" s="52"/>
    </row>
    <row r="234" spans="1:24" ht="14.25" customHeight="1">
      <c r="A234" s="52"/>
      <c r="B234" s="52"/>
      <c r="C234" s="52"/>
      <c r="D234" s="128"/>
      <c r="E234" s="128"/>
      <c r="F234" s="128"/>
      <c r="G234" s="128"/>
      <c r="H234" s="128"/>
      <c r="I234" s="128"/>
      <c r="J234" s="128"/>
      <c r="K234" s="128"/>
      <c r="L234" s="128"/>
      <c r="M234" s="51"/>
      <c r="N234" s="52"/>
      <c r="O234" s="52"/>
      <c r="P234" s="52"/>
      <c r="Q234" s="52"/>
      <c r="R234" s="52"/>
      <c r="S234" s="52"/>
      <c r="T234" s="52"/>
      <c r="U234" s="52"/>
      <c r="V234" s="52"/>
      <c r="W234" s="52"/>
      <c r="X234" s="52"/>
    </row>
    <row r="235" spans="1:24" ht="14.25" customHeight="1">
      <c r="A235" s="52"/>
      <c r="B235" s="52"/>
      <c r="C235" s="52"/>
      <c r="D235" s="128"/>
      <c r="E235" s="128"/>
      <c r="F235" s="128"/>
      <c r="G235" s="128"/>
      <c r="H235" s="128"/>
      <c r="I235" s="128"/>
      <c r="J235" s="128"/>
      <c r="K235" s="128"/>
      <c r="L235" s="128"/>
      <c r="M235" s="51"/>
      <c r="N235" s="52"/>
      <c r="O235" s="52"/>
      <c r="P235" s="52"/>
      <c r="Q235" s="52"/>
      <c r="R235" s="52"/>
      <c r="S235" s="52"/>
      <c r="T235" s="52"/>
      <c r="U235" s="52"/>
      <c r="V235" s="52"/>
      <c r="W235" s="52"/>
      <c r="X235" s="52"/>
    </row>
    <row r="236" spans="1:24" ht="14.25" customHeight="1">
      <c r="A236" s="52"/>
      <c r="B236" s="52"/>
      <c r="C236" s="52"/>
      <c r="D236" s="128"/>
      <c r="E236" s="128"/>
      <c r="F236" s="128"/>
      <c r="G236" s="128"/>
      <c r="H236" s="128"/>
      <c r="I236" s="128"/>
      <c r="J236" s="128"/>
      <c r="K236" s="128"/>
      <c r="L236" s="128"/>
      <c r="M236" s="51"/>
      <c r="N236" s="52"/>
      <c r="O236" s="52"/>
      <c r="P236" s="52"/>
      <c r="Q236" s="52"/>
      <c r="R236" s="52"/>
      <c r="S236" s="52"/>
      <c r="T236" s="52"/>
      <c r="U236" s="52"/>
      <c r="V236" s="52"/>
      <c r="W236" s="52"/>
      <c r="X236" s="52"/>
    </row>
    <row r="237" spans="1:24" ht="14.25" customHeight="1">
      <c r="A237" s="52"/>
      <c r="B237" s="52"/>
      <c r="C237" s="52"/>
      <c r="D237" s="128"/>
      <c r="E237" s="128"/>
      <c r="F237" s="128"/>
      <c r="G237" s="128"/>
      <c r="H237" s="128"/>
      <c r="I237" s="128"/>
      <c r="J237" s="128"/>
      <c r="K237" s="128"/>
      <c r="L237" s="128"/>
      <c r="M237" s="51"/>
      <c r="N237" s="52"/>
      <c r="O237" s="52"/>
      <c r="P237" s="52"/>
      <c r="Q237" s="52"/>
      <c r="R237" s="52"/>
      <c r="S237" s="52"/>
      <c r="T237" s="52"/>
      <c r="U237" s="52"/>
      <c r="V237" s="52"/>
      <c r="W237" s="52"/>
      <c r="X237" s="52"/>
    </row>
    <row r="238" spans="1:24" ht="14.25" customHeight="1">
      <c r="A238" s="52"/>
      <c r="B238" s="52"/>
      <c r="C238" s="52"/>
      <c r="D238" s="128"/>
      <c r="E238" s="128"/>
      <c r="F238" s="128"/>
      <c r="G238" s="128"/>
      <c r="H238" s="128"/>
      <c r="I238" s="128"/>
      <c r="J238" s="128"/>
      <c r="K238" s="128"/>
      <c r="L238" s="128"/>
      <c r="M238" s="51"/>
      <c r="N238" s="52"/>
      <c r="O238" s="52"/>
      <c r="P238" s="52"/>
      <c r="Q238" s="52"/>
      <c r="R238" s="52"/>
      <c r="S238" s="52"/>
      <c r="T238" s="52"/>
      <c r="U238" s="52"/>
      <c r="V238" s="52"/>
      <c r="W238" s="52"/>
      <c r="X238" s="52"/>
    </row>
    <row r="239" spans="1:24" ht="14.25" customHeight="1">
      <c r="A239" s="52"/>
      <c r="B239" s="52"/>
      <c r="C239" s="52"/>
      <c r="D239" s="128"/>
      <c r="E239" s="128"/>
      <c r="F239" s="128"/>
      <c r="G239" s="128"/>
      <c r="H239" s="128"/>
      <c r="I239" s="128"/>
      <c r="J239" s="128"/>
      <c r="K239" s="128"/>
      <c r="L239" s="128"/>
      <c r="M239" s="51"/>
      <c r="N239" s="52"/>
      <c r="O239" s="52"/>
      <c r="P239" s="52"/>
      <c r="Q239" s="52"/>
      <c r="R239" s="52"/>
      <c r="S239" s="52"/>
      <c r="T239" s="52"/>
      <c r="U239" s="52"/>
      <c r="V239" s="52"/>
      <c r="W239" s="52"/>
      <c r="X239" s="52"/>
    </row>
    <row r="240" spans="1:24" ht="14.25" customHeight="1">
      <c r="A240" s="52"/>
      <c r="B240" s="52"/>
      <c r="C240" s="52"/>
      <c r="D240" s="128"/>
      <c r="E240" s="128"/>
      <c r="F240" s="128"/>
      <c r="G240" s="128"/>
      <c r="H240" s="128"/>
      <c r="I240" s="128"/>
      <c r="J240" s="128"/>
      <c r="K240" s="128"/>
      <c r="L240" s="128"/>
      <c r="M240" s="51"/>
      <c r="N240" s="52"/>
      <c r="O240" s="52"/>
      <c r="P240" s="52"/>
      <c r="Q240" s="52"/>
      <c r="R240" s="52"/>
      <c r="S240" s="52"/>
      <c r="T240" s="52"/>
      <c r="U240" s="52"/>
      <c r="V240" s="52"/>
      <c r="W240" s="52"/>
      <c r="X240" s="52"/>
    </row>
    <row r="241" spans="1:24" ht="14.25" customHeight="1">
      <c r="A241" s="52"/>
      <c r="B241" s="52"/>
      <c r="C241" s="52"/>
      <c r="D241" s="128"/>
      <c r="E241" s="128"/>
      <c r="F241" s="128"/>
      <c r="G241" s="128"/>
      <c r="H241" s="128"/>
      <c r="I241" s="128"/>
      <c r="J241" s="128"/>
      <c r="K241" s="128"/>
      <c r="L241" s="128"/>
      <c r="M241" s="51"/>
      <c r="N241" s="52"/>
      <c r="O241" s="52"/>
      <c r="P241" s="52"/>
      <c r="Q241" s="52"/>
      <c r="R241" s="52"/>
      <c r="S241" s="52"/>
      <c r="T241" s="52"/>
      <c r="U241" s="52"/>
      <c r="V241" s="52"/>
      <c r="W241" s="52"/>
      <c r="X241" s="52"/>
    </row>
    <row r="242" spans="1:24" ht="14.25" customHeight="1">
      <c r="A242" s="52"/>
      <c r="B242" s="52"/>
      <c r="C242" s="52"/>
      <c r="D242" s="128"/>
      <c r="E242" s="128"/>
      <c r="F242" s="128"/>
      <c r="G242" s="128"/>
      <c r="H242" s="128"/>
      <c r="I242" s="128"/>
      <c r="J242" s="128"/>
      <c r="K242" s="128"/>
      <c r="L242" s="128"/>
      <c r="M242" s="51"/>
      <c r="N242" s="52"/>
      <c r="O242" s="52"/>
      <c r="P242" s="52"/>
      <c r="Q242" s="52"/>
      <c r="R242" s="52"/>
      <c r="S242" s="52"/>
      <c r="T242" s="52"/>
      <c r="U242" s="52"/>
      <c r="V242" s="52"/>
      <c r="W242" s="52"/>
      <c r="X242" s="52"/>
    </row>
    <row r="243" spans="1:24" ht="14.25" customHeight="1">
      <c r="A243" s="52"/>
      <c r="B243" s="52"/>
      <c r="C243" s="52"/>
      <c r="D243" s="128"/>
      <c r="E243" s="128"/>
      <c r="F243" s="128"/>
      <c r="G243" s="128"/>
      <c r="H243" s="128"/>
      <c r="I243" s="128"/>
      <c r="J243" s="128"/>
      <c r="K243" s="128"/>
      <c r="L243" s="128"/>
      <c r="M243" s="51"/>
      <c r="N243" s="52"/>
      <c r="O243" s="52"/>
      <c r="P243" s="52"/>
      <c r="Q243" s="52"/>
      <c r="R243" s="52"/>
      <c r="S243" s="52"/>
      <c r="T243" s="52"/>
      <c r="U243" s="52"/>
      <c r="V243" s="52"/>
      <c r="W243" s="52"/>
      <c r="X243" s="52"/>
    </row>
    <row r="244" spans="1:24" ht="14.25" customHeight="1">
      <c r="A244" s="52"/>
      <c r="B244" s="52"/>
      <c r="C244" s="52"/>
      <c r="D244" s="128"/>
      <c r="E244" s="128"/>
      <c r="F244" s="128"/>
      <c r="G244" s="128"/>
      <c r="H244" s="128"/>
      <c r="I244" s="128"/>
      <c r="J244" s="128"/>
      <c r="K244" s="128"/>
      <c r="L244" s="128"/>
      <c r="M244" s="51"/>
      <c r="N244" s="52"/>
      <c r="O244" s="52"/>
      <c r="P244" s="52"/>
      <c r="Q244" s="52"/>
      <c r="R244" s="52"/>
      <c r="S244" s="52"/>
      <c r="T244" s="52"/>
      <c r="U244" s="52"/>
      <c r="V244" s="52"/>
      <c r="W244" s="52"/>
      <c r="X244" s="52"/>
    </row>
    <row r="245" spans="1:24" ht="14.25" customHeight="1">
      <c r="A245" s="52"/>
      <c r="B245" s="52"/>
      <c r="C245" s="52"/>
      <c r="D245" s="128"/>
      <c r="E245" s="128"/>
      <c r="F245" s="128"/>
      <c r="G245" s="128"/>
      <c r="H245" s="128"/>
      <c r="I245" s="128"/>
      <c r="J245" s="128"/>
      <c r="K245" s="128"/>
      <c r="L245" s="128"/>
      <c r="M245" s="51"/>
      <c r="N245" s="52"/>
      <c r="O245" s="52"/>
      <c r="P245" s="52"/>
      <c r="Q245" s="52"/>
      <c r="R245" s="52"/>
      <c r="S245" s="52"/>
      <c r="T245" s="52"/>
      <c r="U245" s="52"/>
      <c r="V245" s="52"/>
      <c r="W245" s="52"/>
      <c r="X245" s="52"/>
    </row>
    <row r="246" spans="1:24" ht="14.25" customHeight="1">
      <c r="A246" s="52"/>
      <c r="B246" s="52"/>
      <c r="C246" s="52"/>
      <c r="D246" s="128"/>
      <c r="E246" s="128"/>
      <c r="F246" s="128"/>
      <c r="G246" s="128"/>
      <c r="H246" s="128"/>
      <c r="I246" s="128"/>
      <c r="J246" s="128"/>
      <c r="K246" s="128"/>
      <c r="L246" s="128"/>
      <c r="M246" s="51"/>
      <c r="N246" s="52"/>
      <c r="O246" s="52"/>
      <c r="P246" s="52"/>
      <c r="Q246" s="52"/>
      <c r="R246" s="52"/>
      <c r="S246" s="52"/>
      <c r="T246" s="52"/>
      <c r="U246" s="52"/>
      <c r="V246" s="52"/>
      <c r="W246" s="52"/>
      <c r="X246" s="52"/>
    </row>
    <row r="247" spans="1:24" ht="14.25" customHeight="1">
      <c r="A247" s="52"/>
      <c r="B247" s="52"/>
      <c r="C247" s="52"/>
      <c r="D247" s="128"/>
      <c r="E247" s="128"/>
      <c r="F247" s="128"/>
      <c r="G247" s="128"/>
      <c r="H247" s="128"/>
      <c r="I247" s="128"/>
      <c r="J247" s="128"/>
      <c r="K247" s="128"/>
      <c r="L247" s="128"/>
      <c r="M247" s="51"/>
      <c r="N247" s="52"/>
      <c r="O247" s="52"/>
      <c r="P247" s="52"/>
      <c r="Q247" s="52"/>
      <c r="R247" s="52"/>
      <c r="S247" s="52"/>
      <c r="T247" s="52"/>
      <c r="U247" s="52"/>
      <c r="V247" s="52"/>
      <c r="W247" s="52"/>
      <c r="X247" s="52"/>
    </row>
    <row r="248" spans="1:24" ht="14.25" customHeight="1">
      <c r="A248" s="52"/>
      <c r="B248" s="52"/>
      <c r="C248" s="52"/>
      <c r="D248" s="128"/>
      <c r="E248" s="128"/>
      <c r="F248" s="128"/>
      <c r="G248" s="128"/>
      <c r="H248" s="128"/>
      <c r="I248" s="128"/>
      <c r="J248" s="128"/>
      <c r="K248" s="128"/>
      <c r="L248" s="128"/>
      <c r="M248" s="51"/>
      <c r="N248" s="52"/>
      <c r="O248" s="52"/>
      <c r="P248" s="52"/>
      <c r="Q248" s="52"/>
      <c r="R248" s="52"/>
      <c r="S248" s="52"/>
      <c r="T248" s="52"/>
      <c r="U248" s="52"/>
      <c r="V248" s="52"/>
      <c r="W248" s="52"/>
      <c r="X248" s="52"/>
    </row>
    <row r="249" spans="1:24" ht="14.25" customHeight="1">
      <c r="A249" s="52"/>
      <c r="B249" s="52"/>
      <c r="C249" s="52"/>
      <c r="D249" s="128"/>
      <c r="E249" s="128"/>
      <c r="F249" s="128"/>
      <c r="G249" s="128"/>
      <c r="H249" s="128"/>
      <c r="I249" s="128"/>
      <c r="J249" s="128"/>
      <c r="K249" s="128"/>
      <c r="L249" s="128"/>
      <c r="M249" s="51"/>
      <c r="N249" s="52"/>
      <c r="O249" s="52"/>
      <c r="P249" s="52"/>
      <c r="Q249" s="52"/>
      <c r="R249" s="52"/>
      <c r="S249" s="52"/>
      <c r="T249" s="52"/>
      <c r="U249" s="52"/>
      <c r="V249" s="52"/>
      <c r="W249" s="52"/>
      <c r="X249" s="52"/>
    </row>
    <row r="250" spans="1:24" ht="14.25" customHeight="1">
      <c r="A250" s="52"/>
      <c r="B250" s="52"/>
      <c r="C250" s="52"/>
      <c r="D250" s="128"/>
      <c r="E250" s="128"/>
      <c r="F250" s="128"/>
      <c r="G250" s="128"/>
      <c r="H250" s="128"/>
      <c r="I250" s="128"/>
      <c r="J250" s="128"/>
      <c r="K250" s="128"/>
      <c r="L250" s="128"/>
      <c r="M250" s="51"/>
      <c r="N250" s="52"/>
      <c r="O250" s="52"/>
      <c r="P250" s="52"/>
      <c r="Q250" s="52"/>
      <c r="R250" s="52"/>
      <c r="S250" s="52"/>
      <c r="T250" s="52"/>
      <c r="U250" s="52"/>
      <c r="V250" s="52"/>
      <c r="W250" s="52"/>
      <c r="X250" s="52"/>
    </row>
    <row r="251" spans="1:24" ht="14.25" customHeight="1">
      <c r="A251" s="52"/>
      <c r="B251" s="52"/>
      <c r="C251" s="52"/>
      <c r="D251" s="128"/>
      <c r="E251" s="128"/>
      <c r="F251" s="128"/>
      <c r="G251" s="128"/>
      <c r="H251" s="128"/>
      <c r="I251" s="128"/>
      <c r="J251" s="128"/>
      <c r="K251" s="128"/>
      <c r="L251" s="128"/>
      <c r="M251" s="51"/>
      <c r="N251" s="52"/>
      <c r="O251" s="52"/>
      <c r="P251" s="52"/>
      <c r="Q251" s="52"/>
      <c r="R251" s="52"/>
      <c r="S251" s="52"/>
      <c r="T251" s="52"/>
      <c r="U251" s="52"/>
      <c r="V251" s="52"/>
      <c r="W251" s="52"/>
      <c r="X251" s="52"/>
    </row>
    <row r="252" spans="1:24" ht="14.25" customHeight="1">
      <c r="A252" s="52"/>
      <c r="B252" s="52"/>
      <c r="C252" s="52"/>
      <c r="D252" s="128"/>
      <c r="E252" s="128"/>
      <c r="F252" s="128"/>
      <c r="G252" s="128"/>
      <c r="H252" s="128"/>
      <c r="I252" s="128"/>
      <c r="J252" s="128"/>
      <c r="K252" s="128"/>
      <c r="L252" s="128"/>
      <c r="M252" s="51"/>
      <c r="N252" s="52"/>
      <c r="O252" s="52"/>
      <c r="P252" s="52"/>
      <c r="Q252" s="52"/>
      <c r="R252" s="52"/>
      <c r="S252" s="52"/>
      <c r="T252" s="52"/>
      <c r="U252" s="52"/>
      <c r="V252" s="52"/>
      <c r="W252" s="52"/>
      <c r="X252" s="52"/>
    </row>
    <row r="253" spans="1:24" ht="14.25" customHeight="1">
      <c r="A253" s="52"/>
      <c r="B253" s="52"/>
      <c r="C253" s="52"/>
      <c r="D253" s="128"/>
      <c r="E253" s="128"/>
      <c r="F253" s="128"/>
      <c r="G253" s="128"/>
      <c r="H253" s="128"/>
      <c r="I253" s="128"/>
      <c r="J253" s="128"/>
      <c r="K253" s="128"/>
      <c r="L253" s="128"/>
      <c r="M253" s="51"/>
      <c r="N253" s="52"/>
      <c r="O253" s="52"/>
      <c r="P253" s="52"/>
      <c r="Q253" s="52"/>
      <c r="R253" s="52"/>
      <c r="S253" s="52"/>
      <c r="T253" s="52"/>
      <c r="U253" s="52"/>
      <c r="V253" s="52"/>
      <c r="W253" s="52"/>
      <c r="X253" s="52"/>
    </row>
    <row r="254" spans="1:24" ht="14.25" customHeight="1">
      <c r="A254" s="52"/>
      <c r="B254" s="52"/>
      <c r="C254" s="52"/>
      <c r="D254" s="128"/>
      <c r="E254" s="128"/>
      <c r="F254" s="128"/>
      <c r="G254" s="128"/>
      <c r="H254" s="128"/>
      <c r="I254" s="128"/>
      <c r="J254" s="128"/>
      <c r="K254" s="128"/>
      <c r="L254" s="128"/>
      <c r="M254" s="51"/>
      <c r="N254" s="52"/>
      <c r="O254" s="52"/>
      <c r="P254" s="52"/>
      <c r="Q254" s="52"/>
      <c r="R254" s="52"/>
      <c r="S254" s="52"/>
      <c r="T254" s="52"/>
      <c r="U254" s="52"/>
      <c r="V254" s="52"/>
      <c r="W254" s="52"/>
      <c r="X254" s="52"/>
    </row>
    <row r="255" spans="1:24" ht="14.25" customHeight="1">
      <c r="A255" s="52"/>
      <c r="B255" s="52"/>
      <c r="C255" s="52"/>
      <c r="D255" s="128"/>
      <c r="E255" s="128"/>
      <c r="F255" s="128"/>
      <c r="G255" s="128"/>
      <c r="H255" s="128"/>
      <c r="I255" s="128"/>
      <c r="J255" s="128"/>
      <c r="K255" s="128"/>
      <c r="L255" s="128"/>
      <c r="M255" s="51"/>
      <c r="N255" s="52"/>
      <c r="O255" s="52"/>
      <c r="P255" s="52"/>
      <c r="Q255" s="52"/>
      <c r="R255" s="52"/>
      <c r="S255" s="52"/>
      <c r="T255" s="52"/>
      <c r="U255" s="52"/>
      <c r="V255" s="52"/>
      <c r="W255" s="52"/>
      <c r="X255" s="52"/>
    </row>
    <row r="256" spans="1:24" ht="14.25" customHeight="1">
      <c r="A256" s="52"/>
      <c r="B256" s="52"/>
      <c r="C256" s="52"/>
      <c r="D256" s="128"/>
      <c r="E256" s="128"/>
      <c r="F256" s="128"/>
      <c r="G256" s="128"/>
      <c r="H256" s="128"/>
      <c r="I256" s="128"/>
      <c r="J256" s="128"/>
      <c r="K256" s="128"/>
      <c r="L256" s="128"/>
      <c r="M256" s="51"/>
      <c r="N256" s="52"/>
      <c r="O256" s="52"/>
      <c r="P256" s="52"/>
      <c r="Q256" s="52"/>
      <c r="R256" s="52"/>
      <c r="S256" s="52"/>
      <c r="T256" s="52"/>
      <c r="U256" s="52"/>
      <c r="V256" s="52"/>
      <c r="W256" s="52"/>
      <c r="X256" s="52"/>
    </row>
    <row r="257" spans="1:24" ht="14.25" customHeight="1">
      <c r="A257" s="52"/>
      <c r="B257" s="52"/>
      <c r="C257" s="52"/>
      <c r="D257" s="128"/>
      <c r="E257" s="128"/>
      <c r="F257" s="128"/>
      <c r="G257" s="128"/>
      <c r="H257" s="128"/>
      <c r="I257" s="128"/>
      <c r="J257" s="128"/>
      <c r="K257" s="128"/>
      <c r="L257" s="128"/>
      <c r="M257" s="51"/>
      <c r="N257" s="52"/>
      <c r="O257" s="52"/>
      <c r="P257" s="52"/>
      <c r="Q257" s="52"/>
      <c r="R257" s="52"/>
      <c r="S257" s="52"/>
      <c r="T257" s="52"/>
      <c r="U257" s="52"/>
      <c r="V257" s="52"/>
      <c r="W257" s="52"/>
      <c r="X257" s="52"/>
    </row>
    <row r="258" spans="1:24" ht="14.25" customHeight="1">
      <c r="A258" s="52"/>
      <c r="B258" s="52"/>
      <c r="C258" s="52"/>
      <c r="D258" s="128"/>
      <c r="E258" s="128"/>
      <c r="F258" s="128"/>
      <c r="G258" s="128"/>
      <c r="H258" s="128"/>
      <c r="I258" s="128"/>
      <c r="J258" s="128"/>
      <c r="K258" s="128"/>
      <c r="L258" s="128"/>
      <c r="M258" s="51"/>
      <c r="N258" s="52"/>
      <c r="O258" s="52"/>
      <c r="P258" s="52"/>
      <c r="Q258" s="52"/>
      <c r="R258" s="52"/>
      <c r="S258" s="52"/>
      <c r="T258" s="52"/>
      <c r="U258" s="52"/>
      <c r="V258" s="52"/>
      <c r="W258" s="52"/>
      <c r="X258" s="52"/>
    </row>
    <row r="259" spans="1:24" ht="14.25" customHeight="1">
      <c r="A259" s="52"/>
      <c r="B259" s="52"/>
      <c r="C259" s="52"/>
      <c r="D259" s="128"/>
      <c r="E259" s="128"/>
      <c r="F259" s="128"/>
      <c r="G259" s="128"/>
      <c r="H259" s="128"/>
      <c r="I259" s="128"/>
      <c r="J259" s="128"/>
      <c r="K259" s="128"/>
      <c r="L259" s="128"/>
      <c r="M259" s="51"/>
      <c r="N259" s="52"/>
      <c r="O259" s="52"/>
      <c r="P259" s="52"/>
      <c r="Q259" s="52"/>
      <c r="R259" s="52"/>
      <c r="S259" s="52"/>
      <c r="T259" s="52"/>
      <c r="U259" s="52"/>
      <c r="V259" s="52"/>
      <c r="W259" s="52"/>
      <c r="X259" s="52"/>
    </row>
    <row r="260" spans="1:24" ht="14.25" customHeight="1">
      <c r="A260" s="52"/>
      <c r="B260" s="52"/>
      <c r="C260" s="52"/>
      <c r="D260" s="128"/>
      <c r="E260" s="128"/>
      <c r="F260" s="128"/>
      <c r="G260" s="128"/>
      <c r="H260" s="128"/>
      <c r="I260" s="128"/>
      <c r="J260" s="128"/>
      <c r="K260" s="128"/>
      <c r="L260" s="128"/>
      <c r="M260" s="51"/>
      <c r="N260" s="52"/>
      <c r="O260" s="52"/>
      <c r="P260" s="52"/>
      <c r="Q260" s="52"/>
      <c r="R260" s="52"/>
      <c r="S260" s="52"/>
      <c r="T260" s="52"/>
      <c r="U260" s="52"/>
      <c r="V260" s="52"/>
      <c r="W260" s="52"/>
      <c r="X260" s="52"/>
    </row>
    <row r="261" spans="1:24" ht="14.25" customHeight="1">
      <c r="A261" s="52"/>
      <c r="B261" s="52"/>
      <c r="C261" s="52"/>
      <c r="D261" s="128"/>
      <c r="E261" s="128"/>
      <c r="F261" s="128"/>
      <c r="G261" s="128"/>
      <c r="H261" s="128"/>
      <c r="I261" s="128"/>
      <c r="J261" s="128"/>
      <c r="K261" s="128"/>
      <c r="L261" s="128"/>
      <c r="M261" s="51"/>
      <c r="N261" s="52"/>
      <c r="O261" s="52"/>
      <c r="P261" s="52"/>
      <c r="Q261" s="52"/>
      <c r="R261" s="52"/>
      <c r="S261" s="52"/>
      <c r="T261" s="52"/>
      <c r="U261" s="52"/>
      <c r="V261" s="52"/>
      <c r="W261" s="52"/>
      <c r="X261" s="52"/>
    </row>
    <row r="262" spans="1:24" ht="14.25" customHeight="1">
      <c r="A262" s="52"/>
      <c r="B262" s="52"/>
      <c r="C262" s="52"/>
      <c r="D262" s="128"/>
      <c r="E262" s="128"/>
      <c r="F262" s="128"/>
      <c r="G262" s="128"/>
      <c r="H262" s="128"/>
      <c r="I262" s="128"/>
      <c r="J262" s="128"/>
      <c r="K262" s="128"/>
      <c r="L262" s="128"/>
      <c r="M262" s="51"/>
      <c r="N262" s="52"/>
      <c r="O262" s="52"/>
      <c r="P262" s="52"/>
      <c r="Q262" s="52"/>
      <c r="R262" s="52"/>
      <c r="S262" s="52"/>
      <c r="T262" s="52"/>
      <c r="U262" s="52"/>
      <c r="V262" s="52"/>
      <c r="W262" s="52"/>
      <c r="X262" s="52"/>
    </row>
    <row r="263" spans="1:24" ht="14.25" customHeight="1">
      <c r="A263" s="52"/>
      <c r="B263" s="52"/>
      <c r="C263" s="52"/>
      <c r="D263" s="128"/>
      <c r="E263" s="128"/>
      <c r="F263" s="128"/>
      <c r="G263" s="128"/>
      <c r="H263" s="128"/>
      <c r="I263" s="128"/>
      <c r="J263" s="128"/>
      <c r="K263" s="128"/>
      <c r="L263" s="128"/>
      <c r="M263" s="51"/>
      <c r="N263" s="52"/>
      <c r="O263" s="52"/>
      <c r="P263" s="52"/>
      <c r="Q263" s="52"/>
      <c r="R263" s="52"/>
      <c r="S263" s="52"/>
      <c r="T263" s="52"/>
      <c r="U263" s="52"/>
      <c r="V263" s="52"/>
      <c r="W263" s="52"/>
      <c r="X263" s="52"/>
    </row>
    <row r="264" spans="1:24" ht="14.25" customHeight="1">
      <c r="A264" s="52"/>
      <c r="B264" s="52"/>
      <c r="C264" s="52"/>
      <c r="D264" s="128"/>
      <c r="E264" s="128"/>
      <c r="F264" s="128"/>
      <c r="G264" s="128"/>
      <c r="H264" s="128"/>
      <c r="I264" s="128"/>
      <c r="J264" s="128"/>
      <c r="K264" s="128"/>
      <c r="L264" s="128"/>
      <c r="M264" s="51"/>
      <c r="N264" s="52"/>
      <c r="O264" s="52"/>
      <c r="P264" s="52"/>
      <c r="Q264" s="52"/>
      <c r="R264" s="52"/>
      <c r="S264" s="52"/>
      <c r="T264" s="52"/>
      <c r="U264" s="52"/>
      <c r="V264" s="52"/>
      <c r="W264" s="52"/>
      <c r="X264" s="52"/>
    </row>
    <row r="265" spans="1:24" ht="14.25" customHeight="1">
      <c r="A265" s="52"/>
      <c r="B265" s="52"/>
      <c r="C265" s="52"/>
      <c r="D265" s="128"/>
      <c r="E265" s="128"/>
      <c r="F265" s="128"/>
      <c r="G265" s="128"/>
      <c r="H265" s="128"/>
      <c r="I265" s="128"/>
      <c r="J265" s="128"/>
      <c r="K265" s="128"/>
      <c r="L265" s="128"/>
      <c r="M265" s="51"/>
      <c r="N265" s="52"/>
      <c r="O265" s="52"/>
      <c r="P265" s="52"/>
      <c r="Q265" s="52"/>
      <c r="R265" s="52"/>
      <c r="S265" s="52"/>
      <c r="T265" s="52"/>
      <c r="U265" s="52"/>
      <c r="V265" s="52"/>
      <c r="W265" s="52"/>
      <c r="X265" s="52"/>
    </row>
    <row r="266" spans="1:24" ht="14.25" customHeight="1">
      <c r="A266" s="52"/>
      <c r="B266" s="52"/>
      <c r="C266" s="52"/>
      <c r="D266" s="128"/>
      <c r="E266" s="128"/>
      <c r="F266" s="128"/>
      <c r="G266" s="128"/>
      <c r="H266" s="128"/>
      <c r="I266" s="128"/>
      <c r="J266" s="128"/>
      <c r="K266" s="128"/>
      <c r="L266" s="128"/>
      <c r="M266" s="51"/>
      <c r="N266" s="52"/>
      <c r="O266" s="52"/>
      <c r="P266" s="52"/>
      <c r="Q266" s="52"/>
      <c r="R266" s="52"/>
      <c r="S266" s="52"/>
      <c r="T266" s="52"/>
      <c r="U266" s="52"/>
      <c r="V266" s="52"/>
      <c r="W266" s="52"/>
      <c r="X266" s="52"/>
    </row>
    <row r="267" spans="1:24" ht="14.25" customHeight="1">
      <c r="A267" s="52"/>
      <c r="B267" s="52"/>
      <c r="C267" s="52"/>
      <c r="D267" s="128"/>
      <c r="E267" s="128"/>
      <c r="F267" s="128"/>
      <c r="G267" s="128"/>
      <c r="H267" s="128"/>
      <c r="I267" s="128"/>
      <c r="J267" s="128"/>
      <c r="K267" s="128"/>
      <c r="L267" s="128"/>
      <c r="M267" s="51"/>
      <c r="N267" s="52"/>
      <c r="O267" s="52"/>
      <c r="P267" s="52"/>
      <c r="Q267" s="52"/>
      <c r="R267" s="52"/>
      <c r="S267" s="52"/>
      <c r="T267" s="52"/>
      <c r="U267" s="52"/>
      <c r="V267" s="52"/>
      <c r="W267" s="52"/>
      <c r="X267" s="52"/>
    </row>
    <row r="268" spans="1:24" ht="14.25" customHeight="1">
      <c r="A268" s="52"/>
      <c r="B268" s="52"/>
      <c r="C268" s="52"/>
      <c r="D268" s="128"/>
      <c r="E268" s="128"/>
      <c r="F268" s="128"/>
      <c r="G268" s="128"/>
      <c r="H268" s="128"/>
      <c r="I268" s="128"/>
      <c r="J268" s="128"/>
      <c r="K268" s="128"/>
      <c r="L268" s="128"/>
      <c r="M268" s="51"/>
      <c r="N268" s="52"/>
      <c r="O268" s="52"/>
      <c r="P268" s="52"/>
      <c r="Q268" s="52"/>
      <c r="R268" s="52"/>
      <c r="S268" s="52"/>
      <c r="T268" s="52"/>
      <c r="U268" s="52"/>
      <c r="V268" s="52"/>
      <c r="W268" s="52"/>
      <c r="X268" s="52"/>
    </row>
    <row r="269" spans="1:24" ht="14.25" customHeight="1">
      <c r="A269" s="52"/>
      <c r="B269" s="52"/>
      <c r="C269" s="52"/>
      <c r="D269" s="128"/>
      <c r="E269" s="128"/>
      <c r="F269" s="128"/>
      <c r="G269" s="128"/>
      <c r="H269" s="128"/>
      <c r="I269" s="128"/>
      <c r="J269" s="128"/>
      <c r="K269" s="128"/>
      <c r="L269" s="128"/>
      <c r="M269" s="51"/>
      <c r="N269" s="52"/>
      <c r="O269" s="52"/>
      <c r="P269" s="52"/>
      <c r="Q269" s="52"/>
      <c r="R269" s="52"/>
      <c r="S269" s="52"/>
      <c r="T269" s="52"/>
      <c r="U269" s="52"/>
      <c r="V269" s="52"/>
      <c r="W269" s="52"/>
      <c r="X269" s="52"/>
    </row>
    <row r="270" spans="1:24" ht="14.25" customHeight="1">
      <c r="A270" s="52"/>
      <c r="B270" s="52"/>
      <c r="C270" s="52"/>
      <c r="D270" s="128"/>
      <c r="E270" s="128"/>
      <c r="F270" s="128"/>
      <c r="G270" s="128"/>
      <c r="H270" s="128"/>
      <c r="I270" s="128"/>
      <c r="J270" s="128"/>
      <c r="K270" s="128"/>
      <c r="L270" s="128"/>
      <c r="M270" s="51"/>
      <c r="N270" s="52"/>
      <c r="O270" s="52"/>
      <c r="P270" s="52"/>
      <c r="Q270" s="52"/>
      <c r="R270" s="52"/>
      <c r="S270" s="52"/>
      <c r="T270" s="52"/>
      <c r="U270" s="52"/>
      <c r="V270" s="52"/>
      <c r="W270" s="52"/>
      <c r="X270" s="52"/>
    </row>
    <row r="271" spans="1:24" ht="14.25" customHeight="1">
      <c r="A271" s="52"/>
      <c r="B271" s="52"/>
      <c r="C271" s="52"/>
      <c r="D271" s="128"/>
      <c r="E271" s="128"/>
      <c r="F271" s="128"/>
      <c r="G271" s="128"/>
      <c r="H271" s="128"/>
      <c r="I271" s="128"/>
      <c r="J271" s="128"/>
      <c r="K271" s="128"/>
      <c r="L271" s="128"/>
      <c r="M271" s="51"/>
      <c r="N271" s="52"/>
      <c r="O271" s="52"/>
      <c r="P271" s="52"/>
      <c r="Q271" s="52"/>
      <c r="R271" s="52"/>
      <c r="S271" s="52"/>
      <c r="T271" s="52"/>
      <c r="U271" s="52"/>
      <c r="V271" s="52"/>
      <c r="W271" s="52"/>
      <c r="X271" s="52"/>
    </row>
    <row r="272" spans="1:24" ht="14.25" customHeight="1">
      <c r="A272" s="52"/>
      <c r="B272" s="52"/>
      <c r="C272" s="52"/>
      <c r="D272" s="128"/>
      <c r="E272" s="128"/>
      <c r="F272" s="128"/>
      <c r="G272" s="128"/>
      <c r="H272" s="128"/>
      <c r="I272" s="128"/>
      <c r="J272" s="128"/>
      <c r="K272" s="128"/>
      <c r="L272" s="128"/>
      <c r="M272" s="51"/>
      <c r="N272" s="52"/>
      <c r="O272" s="52"/>
      <c r="P272" s="52"/>
      <c r="Q272" s="52"/>
      <c r="R272" s="52"/>
      <c r="S272" s="52"/>
      <c r="T272" s="52"/>
      <c r="U272" s="52"/>
      <c r="V272" s="52"/>
      <c r="W272" s="52"/>
      <c r="X272" s="52"/>
    </row>
    <row r="273" spans="1:24" ht="14.25" customHeight="1">
      <c r="A273" s="52"/>
      <c r="B273" s="52"/>
      <c r="C273" s="52"/>
      <c r="D273" s="128"/>
      <c r="E273" s="128"/>
      <c r="F273" s="128"/>
      <c r="G273" s="128"/>
      <c r="H273" s="128"/>
      <c r="I273" s="128"/>
      <c r="J273" s="128"/>
      <c r="K273" s="128"/>
      <c r="L273" s="128"/>
      <c r="M273" s="51"/>
      <c r="N273" s="52"/>
      <c r="O273" s="52"/>
      <c r="P273" s="52"/>
      <c r="Q273" s="52"/>
      <c r="R273" s="52"/>
      <c r="S273" s="52"/>
      <c r="T273" s="52"/>
      <c r="U273" s="52"/>
      <c r="V273" s="52"/>
      <c r="W273" s="52"/>
      <c r="X273" s="52"/>
    </row>
    <row r="274" spans="1:24" ht="14.25" customHeight="1">
      <c r="A274" s="52"/>
      <c r="B274" s="52"/>
      <c r="C274" s="52"/>
      <c r="D274" s="128"/>
      <c r="E274" s="128"/>
      <c r="F274" s="128"/>
      <c r="G274" s="128"/>
      <c r="H274" s="128"/>
      <c r="I274" s="128"/>
      <c r="J274" s="128"/>
      <c r="K274" s="128"/>
      <c r="L274" s="128"/>
      <c r="M274" s="51"/>
      <c r="N274" s="52"/>
      <c r="O274" s="52"/>
      <c r="P274" s="52"/>
      <c r="Q274" s="52"/>
      <c r="R274" s="52"/>
      <c r="S274" s="52"/>
      <c r="T274" s="52"/>
      <c r="U274" s="52"/>
      <c r="V274" s="52"/>
      <c r="W274" s="52"/>
      <c r="X274" s="52"/>
    </row>
    <row r="275" spans="1:24" ht="14.25" customHeight="1">
      <c r="A275" s="52"/>
      <c r="B275" s="52"/>
      <c r="C275" s="52"/>
      <c r="D275" s="128"/>
      <c r="E275" s="128"/>
      <c r="F275" s="128"/>
      <c r="G275" s="128"/>
      <c r="H275" s="128"/>
      <c r="I275" s="128"/>
      <c r="J275" s="128"/>
      <c r="K275" s="128"/>
      <c r="L275" s="128"/>
      <c r="M275" s="51"/>
      <c r="N275" s="52"/>
      <c r="O275" s="52"/>
      <c r="P275" s="52"/>
      <c r="Q275" s="52"/>
      <c r="R275" s="52"/>
      <c r="S275" s="52"/>
      <c r="T275" s="52"/>
      <c r="U275" s="52"/>
      <c r="V275" s="52"/>
      <c r="W275" s="52"/>
      <c r="X275" s="52"/>
    </row>
    <row r="276" spans="1:24" ht="14.25" customHeight="1">
      <c r="A276" s="52"/>
      <c r="B276" s="52"/>
      <c r="C276" s="52"/>
      <c r="D276" s="128"/>
      <c r="E276" s="128"/>
      <c r="F276" s="128"/>
      <c r="G276" s="128"/>
      <c r="H276" s="128"/>
      <c r="I276" s="128"/>
      <c r="J276" s="128"/>
      <c r="K276" s="128"/>
      <c r="L276" s="128"/>
      <c r="M276" s="51"/>
      <c r="N276" s="52"/>
      <c r="O276" s="52"/>
      <c r="P276" s="52"/>
      <c r="Q276" s="52"/>
      <c r="R276" s="52"/>
      <c r="S276" s="52"/>
      <c r="T276" s="52"/>
      <c r="U276" s="52"/>
      <c r="V276" s="52"/>
      <c r="W276" s="52"/>
      <c r="X276" s="52"/>
    </row>
    <row r="277" spans="1:24" ht="14.25" customHeight="1">
      <c r="A277" s="52"/>
      <c r="B277" s="52"/>
      <c r="C277" s="52"/>
      <c r="D277" s="128"/>
      <c r="E277" s="128"/>
      <c r="F277" s="128"/>
      <c r="G277" s="128"/>
      <c r="H277" s="128"/>
      <c r="I277" s="128"/>
      <c r="J277" s="128"/>
      <c r="K277" s="128"/>
      <c r="L277" s="128"/>
      <c r="M277" s="51"/>
      <c r="N277" s="52"/>
      <c r="O277" s="52"/>
      <c r="P277" s="52"/>
      <c r="Q277" s="52"/>
      <c r="R277" s="52"/>
      <c r="S277" s="52"/>
      <c r="T277" s="52"/>
      <c r="U277" s="52"/>
      <c r="V277" s="52"/>
      <c r="W277" s="52"/>
      <c r="X277" s="52"/>
    </row>
    <row r="278" spans="1:24" ht="14.25" customHeight="1">
      <c r="A278" s="52"/>
      <c r="B278" s="52"/>
      <c r="C278" s="52"/>
      <c r="D278" s="128"/>
      <c r="E278" s="128"/>
      <c r="F278" s="128"/>
      <c r="G278" s="128"/>
      <c r="H278" s="128"/>
      <c r="I278" s="128"/>
      <c r="J278" s="128"/>
      <c r="K278" s="128"/>
      <c r="L278" s="128"/>
      <c r="M278" s="51"/>
      <c r="N278" s="52"/>
      <c r="O278" s="52"/>
      <c r="P278" s="52"/>
      <c r="Q278" s="52"/>
      <c r="R278" s="52"/>
      <c r="S278" s="52"/>
      <c r="T278" s="52"/>
      <c r="U278" s="52"/>
      <c r="V278" s="52"/>
      <c r="W278" s="52"/>
      <c r="X278" s="52"/>
    </row>
    <row r="279" spans="1:24" ht="14.25" customHeight="1">
      <c r="A279" s="52"/>
      <c r="B279" s="52"/>
      <c r="C279" s="52"/>
      <c r="D279" s="128"/>
      <c r="E279" s="128"/>
      <c r="F279" s="128"/>
      <c r="G279" s="128"/>
      <c r="H279" s="128"/>
      <c r="I279" s="128"/>
      <c r="J279" s="128"/>
      <c r="K279" s="128"/>
      <c r="L279" s="128"/>
      <c r="M279" s="51"/>
      <c r="N279" s="52"/>
      <c r="O279" s="52"/>
      <c r="P279" s="52"/>
      <c r="Q279" s="52"/>
      <c r="R279" s="52"/>
      <c r="S279" s="52"/>
      <c r="T279" s="52"/>
      <c r="U279" s="52"/>
      <c r="V279" s="52"/>
      <c r="W279" s="52"/>
      <c r="X279" s="52"/>
    </row>
    <row r="280" spans="1:24" ht="14.25" customHeight="1">
      <c r="A280" s="52"/>
      <c r="B280" s="52"/>
      <c r="C280" s="52"/>
      <c r="D280" s="128"/>
      <c r="E280" s="128"/>
      <c r="F280" s="128"/>
      <c r="G280" s="128"/>
      <c r="H280" s="128"/>
      <c r="I280" s="128"/>
      <c r="J280" s="128"/>
      <c r="K280" s="128"/>
      <c r="L280" s="128"/>
      <c r="M280" s="51"/>
      <c r="N280" s="52"/>
      <c r="O280" s="52"/>
      <c r="P280" s="52"/>
      <c r="Q280" s="52"/>
      <c r="R280" s="52"/>
      <c r="S280" s="52"/>
      <c r="T280" s="52"/>
      <c r="U280" s="52"/>
      <c r="V280" s="52"/>
      <c r="W280" s="52"/>
      <c r="X280" s="52"/>
    </row>
    <row r="281" spans="1:24" ht="14.25" customHeight="1">
      <c r="A281" s="52"/>
      <c r="B281" s="52"/>
      <c r="C281" s="52"/>
      <c r="D281" s="128"/>
      <c r="E281" s="128"/>
      <c r="F281" s="128"/>
      <c r="G281" s="128"/>
      <c r="H281" s="128"/>
      <c r="I281" s="128"/>
      <c r="J281" s="128"/>
      <c r="K281" s="128"/>
      <c r="L281" s="128"/>
      <c r="M281" s="51"/>
      <c r="N281" s="52"/>
      <c r="O281" s="52"/>
      <c r="P281" s="52"/>
      <c r="Q281" s="52"/>
      <c r="R281" s="52"/>
      <c r="S281" s="52"/>
      <c r="T281" s="52"/>
      <c r="U281" s="52"/>
      <c r="V281" s="52"/>
      <c r="W281" s="52"/>
      <c r="X281" s="52"/>
    </row>
    <row r="282" spans="1:24" ht="14.25" customHeight="1">
      <c r="A282" s="52"/>
      <c r="B282" s="52"/>
      <c r="C282" s="52"/>
      <c r="D282" s="128"/>
      <c r="E282" s="128"/>
      <c r="F282" s="128"/>
      <c r="G282" s="128"/>
      <c r="H282" s="128"/>
      <c r="I282" s="128"/>
      <c r="J282" s="128"/>
      <c r="K282" s="128"/>
      <c r="L282" s="128"/>
      <c r="M282" s="51"/>
      <c r="N282" s="52"/>
      <c r="O282" s="52"/>
      <c r="P282" s="52"/>
      <c r="Q282" s="52"/>
      <c r="R282" s="52"/>
      <c r="S282" s="52"/>
      <c r="T282" s="52"/>
      <c r="U282" s="52"/>
      <c r="V282" s="52"/>
      <c r="W282" s="52"/>
      <c r="X282" s="52"/>
    </row>
    <row r="283" spans="1:24" ht="14.25" customHeight="1">
      <c r="A283" s="52"/>
      <c r="B283" s="52"/>
      <c r="C283" s="52"/>
      <c r="D283" s="128"/>
      <c r="E283" s="128"/>
      <c r="F283" s="128"/>
      <c r="G283" s="128"/>
      <c r="H283" s="128"/>
      <c r="I283" s="128"/>
      <c r="J283" s="128"/>
      <c r="K283" s="128"/>
      <c r="L283" s="128"/>
      <c r="M283" s="51"/>
      <c r="N283" s="52"/>
      <c r="O283" s="52"/>
      <c r="P283" s="52"/>
      <c r="Q283" s="52"/>
      <c r="R283" s="52"/>
      <c r="S283" s="52"/>
      <c r="T283" s="52"/>
      <c r="U283" s="52"/>
      <c r="V283" s="52"/>
      <c r="W283" s="52"/>
      <c r="X283" s="52"/>
    </row>
    <row r="284" spans="1:24" ht="14.25" customHeight="1">
      <c r="A284" s="52"/>
      <c r="B284" s="52"/>
      <c r="C284" s="52"/>
      <c r="D284" s="128"/>
      <c r="E284" s="128"/>
      <c r="F284" s="128"/>
      <c r="G284" s="128"/>
      <c r="H284" s="128"/>
      <c r="I284" s="128"/>
      <c r="J284" s="128"/>
      <c r="K284" s="128"/>
      <c r="L284" s="128"/>
      <c r="M284" s="51"/>
      <c r="N284" s="52"/>
      <c r="O284" s="52"/>
      <c r="P284" s="52"/>
      <c r="Q284" s="52"/>
      <c r="R284" s="52"/>
      <c r="S284" s="52"/>
      <c r="T284" s="52"/>
      <c r="U284" s="52"/>
      <c r="V284" s="52"/>
      <c r="W284" s="52"/>
      <c r="X284" s="52"/>
    </row>
    <row r="285" spans="1:24" ht="14.25" customHeight="1">
      <c r="A285" s="52"/>
      <c r="B285" s="52"/>
      <c r="C285" s="52"/>
      <c r="D285" s="128"/>
      <c r="E285" s="128"/>
      <c r="F285" s="128"/>
      <c r="G285" s="128"/>
      <c r="H285" s="128"/>
      <c r="I285" s="128"/>
      <c r="J285" s="128"/>
      <c r="K285" s="128"/>
      <c r="L285" s="128"/>
      <c r="M285" s="51"/>
      <c r="N285" s="52"/>
      <c r="O285" s="52"/>
      <c r="P285" s="52"/>
      <c r="Q285" s="52"/>
      <c r="R285" s="52"/>
      <c r="S285" s="52"/>
      <c r="T285" s="52"/>
      <c r="U285" s="52"/>
      <c r="V285" s="52"/>
      <c r="W285" s="52"/>
      <c r="X285" s="52"/>
    </row>
    <row r="286" spans="1:24" ht="14.25" customHeight="1">
      <c r="A286" s="52"/>
      <c r="B286" s="52"/>
      <c r="C286" s="52"/>
      <c r="D286" s="128"/>
      <c r="E286" s="128"/>
      <c r="F286" s="128"/>
      <c r="G286" s="128"/>
      <c r="H286" s="128"/>
      <c r="I286" s="128"/>
      <c r="J286" s="128"/>
      <c r="K286" s="128"/>
      <c r="L286" s="128"/>
      <c r="M286" s="51"/>
      <c r="N286" s="52"/>
      <c r="O286" s="52"/>
      <c r="P286" s="52"/>
      <c r="Q286" s="52"/>
      <c r="R286" s="52"/>
      <c r="S286" s="52"/>
      <c r="T286" s="52"/>
      <c r="U286" s="52"/>
      <c r="V286" s="52"/>
      <c r="W286" s="52"/>
      <c r="X286" s="52"/>
    </row>
    <row r="287" spans="1:24" ht="14.25" customHeight="1">
      <c r="A287" s="52"/>
      <c r="B287" s="52"/>
      <c r="C287" s="52"/>
      <c r="D287" s="128"/>
      <c r="E287" s="128"/>
      <c r="F287" s="128"/>
      <c r="G287" s="128"/>
      <c r="H287" s="128"/>
      <c r="I287" s="128"/>
      <c r="J287" s="128"/>
      <c r="K287" s="128"/>
      <c r="L287" s="128"/>
      <c r="M287" s="51"/>
      <c r="N287" s="52"/>
      <c r="O287" s="52"/>
      <c r="P287" s="52"/>
      <c r="Q287" s="52"/>
      <c r="R287" s="52"/>
      <c r="S287" s="52"/>
      <c r="T287" s="52"/>
      <c r="U287" s="52"/>
      <c r="V287" s="52"/>
      <c r="W287" s="52"/>
      <c r="X287" s="52"/>
    </row>
    <row r="288" spans="1:24" ht="14.25" customHeight="1">
      <c r="A288" s="52"/>
      <c r="B288" s="52"/>
      <c r="C288" s="52"/>
      <c r="D288" s="128"/>
      <c r="E288" s="128"/>
      <c r="F288" s="128"/>
      <c r="G288" s="128"/>
      <c r="H288" s="128"/>
      <c r="I288" s="128"/>
      <c r="J288" s="128"/>
      <c r="K288" s="128"/>
      <c r="L288" s="128"/>
      <c r="M288" s="51"/>
      <c r="N288" s="52"/>
      <c r="O288" s="52"/>
      <c r="P288" s="52"/>
      <c r="Q288" s="52"/>
      <c r="R288" s="52"/>
      <c r="S288" s="52"/>
      <c r="T288" s="52"/>
      <c r="U288" s="52"/>
      <c r="V288" s="52"/>
      <c r="W288" s="52"/>
      <c r="X288" s="52"/>
    </row>
    <row r="289" spans="1:24" ht="14.25" customHeight="1">
      <c r="A289" s="52"/>
      <c r="B289" s="52"/>
      <c r="C289" s="52"/>
      <c r="D289" s="128"/>
      <c r="E289" s="128"/>
      <c r="F289" s="128"/>
      <c r="G289" s="128"/>
      <c r="H289" s="128"/>
      <c r="I289" s="128"/>
      <c r="J289" s="128"/>
      <c r="K289" s="128"/>
      <c r="L289" s="128"/>
      <c r="M289" s="51"/>
      <c r="N289" s="52"/>
      <c r="O289" s="52"/>
      <c r="P289" s="52"/>
      <c r="Q289" s="52"/>
      <c r="R289" s="52"/>
      <c r="S289" s="52"/>
      <c r="T289" s="52"/>
      <c r="U289" s="52"/>
      <c r="V289" s="52"/>
      <c r="W289" s="52"/>
      <c r="X289" s="52"/>
    </row>
    <row r="290" spans="1:24" ht="14.25" customHeight="1">
      <c r="A290" s="52"/>
      <c r="B290" s="52"/>
      <c r="C290" s="52"/>
      <c r="D290" s="128"/>
      <c r="E290" s="128"/>
      <c r="F290" s="128"/>
      <c r="G290" s="128"/>
      <c r="H290" s="128"/>
      <c r="I290" s="128"/>
      <c r="J290" s="128"/>
      <c r="K290" s="128"/>
      <c r="L290" s="128"/>
      <c r="M290" s="51"/>
      <c r="N290" s="52"/>
      <c r="O290" s="52"/>
      <c r="P290" s="52"/>
      <c r="Q290" s="52"/>
      <c r="R290" s="52"/>
      <c r="S290" s="52"/>
      <c r="T290" s="52"/>
      <c r="U290" s="52"/>
      <c r="V290" s="52"/>
      <c r="W290" s="52"/>
      <c r="X290" s="52"/>
    </row>
    <row r="291" spans="1:24" ht="14.25" customHeight="1">
      <c r="A291" s="52"/>
      <c r="B291" s="52"/>
      <c r="C291" s="52"/>
      <c r="D291" s="128"/>
      <c r="E291" s="128"/>
      <c r="F291" s="128"/>
      <c r="G291" s="128"/>
      <c r="H291" s="128"/>
      <c r="I291" s="128"/>
      <c r="J291" s="128"/>
      <c r="K291" s="128"/>
      <c r="L291" s="128"/>
      <c r="M291" s="51"/>
      <c r="N291" s="52"/>
      <c r="O291" s="52"/>
      <c r="P291" s="52"/>
      <c r="Q291" s="52"/>
      <c r="R291" s="52"/>
      <c r="S291" s="52"/>
      <c r="T291" s="52"/>
      <c r="U291" s="52"/>
      <c r="V291" s="52"/>
      <c r="W291" s="52"/>
      <c r="X291" s="52"/>
    </row>
    <row r="292" spans="1:24" ht="14.25" customHeight="1">
      <c r="A292" s="52"/>
      <c r="B292" s="52"/>
      <c r="C292" s="52"/>
      <c r="D292" s="128"/>
      <c r="E292" s="128"/>
      <c r="F292" s="128"/>
      <c r="G292" s="128"/>
      <c r="H292" s="128"/>
      <c r="I292" s="128"/>
      <c r="J292" s="128"/>
      <c r="K292" s="128"/>
      <c r="L292" s="128"/>
      <c r="M292" s="51"/>
      <c r="N292" s="52"/>
      <c r="O292" s="52"/>
      <c r="P292" s="52"/>
      <c r="Q292" s="52"/>
      <c r="R292" s="52"/>
      <c r="S292" s="52"/>
      <c r="T292" s="52"/>
      <c r="U292" s="52"/>
      <c r="V292" s="52"/>
      <c r="W292" s="52"/>
      <c r="X292" s="52"/>
    </row>
    <row r="293" spans="1:24" ht="14.25" customHeight="1">
      <c r="A293" s="52"/>
      <c r="B293" s="52"/>
      <c r="C293" s="52"/>
      <c r="D293" s="128"/>
      <c r="E293" s="128"/>
      <c r="F293" s="128"/>
      <c r="G293" s="128"/>
      <c r="H293" s="128"/>
      <c r="I293" s="128"/>
      <c r="J293" s="128"/>
      <c r="K293" s="128"/>
      <c r="L293" s="128"/>
      <c r="M293" s="51"/>
      <c r="N293" s="52"/>
      <c r="O293" s="52"/>
      <c r="P293" s="52"/>
      <c r="Q293" s="52"/>
      <c r="R293" s="52"/>
      <c r="S293" s="52"/>
      <c r="T293" s="52"/>
      <c r="U293" s="52"/>
      <c r="V293" s="52"/>
      <c r="W293" s="52"/>
      <c r="X293" s="52"/>
    </row>
    <row r="294" spans="1:24" ht="14.25" customHeight="1">
      <c r="A294" s="52"/>
      <c r="B294" s="52"/>
      <c r="C294" s="52"/>
      <c r="D294" s="128"/>
      <c r="E294" s="128"/>
      <c r="F294" s="128"/>
      <c r="G294" s="128"/>
      <c r="H294" s="128"/>
      <c r="I294" s="128"/>
      <c r="J294" s="128"/>
      <c r="K294" s="128"/>
      <c r="L294" s="128"/>
      <c r="M294" s="51"/>
      <c r="N294" s="52"/>
      <c r="O294" s="52"/>
      <c r="P294" s="52"/>
      <c r="Q294" s="52"/>
      <c r="R294" s="52"/>
      <c r="S294" s="52"/>
      <c r="T294" s="52"/>
      <c r="U294" s="52"/>
      <c r="V294" s="52"/>
      <c r="W294" s="52"/>
      <c r="X294" s="52"/>
    </row>
    <row r="295" spans="1:24" ht="14.25" customHeight="1">
      <c r="A295" s="52"/>
      <c r="B295" s="52"/>
      <c r="C295" s="52"/>
      <c r="D295" s="128"/>
      <c r="E295" s="128"/>
      <c r="F295" s="128"/>
      <c r="G295" s="128"/>
      <c r="H295" s="128"/>
      <c r="I295" s="128"/>
      <c r="J295" s="128"/>
      <c r="K295" s="128"/>
      <c r="L295" s="128"/>
      <c r="M295" s="51"/>
      <c r="N295" s="52"/>
      <c r="O295" s="52"/>
      <c r="P295" s="52"/>
      <c r="Q295" s="52"/>
      <c r="R295" s="52"/>
      <c r="S295" s="52"/>
      <c r="T295" s="52"/>
      <c r="U295" s="52"/>
      <c r="V295" s="52"/>
      <c r="W295" s="52"/>
      <c r="X295" s="52"/>
    </row>
    <row r="296" spans="1:24" ht="15.75" customHeight="1"/>
    <row r="297" spans="1:24" ht="15.75" customHeight="1"/>
    <row r="298" spans="1:24" ht="15.75" customHeight="1"/>
    <row r="299" spans="1:24" ht="15.75" customHeight="1"/>
    <row r="300" spans="1:24" ht="15.75" customHeight="1"/>
    <row r="301" spans="1:24" ht="15.75" customHeight="1"/>
    <row r="302" spans="1:24" ht="15.75" customHeight="1"/>
    <row r="303" spans="1:24" ht="15.75" customHeight="1"/>
    <row r="304" spans="1:2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B1"/>
    <mergeCell ref="J1:L1"/>
    <mergeCell ref="A2:B2"/>
    <mergeCell ref="A3:L3"/>
    <mergeCell ref="A4:L4"/>
    <mergeCell ref="M6:M7"/>
    <mergeCell ref="N6:N7"/>
    <mergeCell ref="I99:L99"/>
    <mergeCell ref="B100:L100"/>
    <mergeCell ref="J101:L101"/>
    <mergeCell ref="J96:L96"/>
    <mergeCell ref="J5:L5"/>
    <mergeCell ref="J93:L93"/>
    <mergeCell ref="H94:L94"/>
    <mergeCell ref="A95:B95"/>
    <mergeCell ref="C95:G95"/>
    <mergeCell ref="H95:L95"/>
  </mergeCells>
  <pageMargins left="0" right="0" top="0" bottom="0" header="0" footer="0"/>
  <pageSetup paperSize="9"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X998"/>
  <sheetViews>
    <sheetView topLeftCell="B1" workbookViewId="0">
      <selection sqref="A1:B1"/>
    </sheetView>
  </sheetViews>
  <sheetFormatPr defaultColWidth="14.453125" defaultRowHeight="15" customHeight="1"/>
  <cols>
    <col min="1" max="1" width="5.54296875" customWidth="1"/>
    <col min="2" max="2" width="60.453125" customWidth="1"/>
    <col min="3" max="3" width="36.26953125" customWidth="1"/>
    <col min="4" max="4" width="38.7265625" customWidth="1"/>
    <col min="5" max="5" width="36.08984375" customWidth="1"/>
    <col min="6" max="6" width="82.08984375" customWidth="1"/>
    <col min="7" max="24" width="9" customWidth="1"/>
  </cols>
  <sheetData>
    <row r="1" spans="1:24" ht="15.75" customHeight="1">
      <c r="A1" s="2877" t="s">
        <v>1800</v>
      </c>
      <c r="B1" s="2874"/>
      <c r="D1" s="20"/>
      <c r="E1" s="38" t="s">
        <v>46</v>
      </c>
      <c r="F1" s="13"/>
      <c r="G1" s="13"/>
      <c r="H1" s="13"/>
      <c r="I1" s="13"/>
      <c r="J1" s="13"/>
      <c r="K1" s="13"/>
      <c r="L1" s="13"/>
      <c r="M1" s="13"/>
      <c r="N1" s="13"/>
      <c r="O1" s="13"/>
      <c r="P1" s="13"/>
      <c r="Q1" s="13"/>
      <c r="R1" s="13"/>
      <c r="S1" s="13"/>
      <c r="T1" s="13"/>
      <c r="U1" s="13"/>
      <c r="V1" s="13"/>
      <c r="W1" s="13"/>
      <c r="X1" s="13"/>
    </row>
    <row r="2" spans="1:24" ht="15.75" customHeight="1">
      <c r="A2" s="2877" t="s">
        <v>2002</v>
      </c>
      <c r="B2" s="2874"/>
      <c r="D2" s="20"/>
      <c r="E2" s="13"/>
      <c r="F2" s="13"/>
      <c r="G2" s="13"/>
      <c r="H2" s="13"/>
      <c r="I2" s="13"/>
      <c r="J2" s="13"/>
      <c r="K2" s="13"/>
      <c r="L2" s="13"/>
      <c r="M2" s="13"/>
      <c r="N2" s="13"/>
      <c r="O2" s="13"/>
      <c r="P2" s="13"/>
      <c r="Q2" s="13"/>
      <c r="R2" s="13"/>
      <c r="S2" s="13"/>
      <c r="T2" s="13"/>
      <c r="U2" s="13"/>
      <c r="V2" s="13"/>
      <c r="W2" s="13"/>
      <c r="X2" s="13"/>
    </row>
    <row r="3" spans="1:24" ht="33.75" customHeight="1">
      <c r="A3" s="2877" t="s">
        <v>2128</v>
      </c>
      <c r="B3" s="2874"/>
      <c r="C3" s="2874"/>
      <c r="D3" s="2874"/>
      <c r="E3" s="2874"/>
      <c r="F3" s="13"/>
      <c r="G3" s="13"/>
      <c r="H3" s="13"/>
      <c r="I3" s="13"/>
      <c r="J3" s="13"/>
      <c r="K3" s="13"/>
      <c r="L3" s="13"/>
      <c r="M3" s="13"/>
      <c r="N3" s="13"/>
      <c r="O3" s="13"/>
      <c r="P3" s="13"/>
      <c r="Q3" s="13"/>
      <c r="R3" s="13"/>
      <c r="S3" s="13"/>
      <c r="T3" s="13"/>
      <c r="U3" s="13"/>
      <c r="V3" s="13"/>
      <c r="W3" s="13"/>
      <c r="X3" s="13"/>
    </row>
    <row r="4" spans="1:24" ht="33.75" customHeight="1">
      <c r="A4" s="3014" t="s">
        <v>2129</v>
      </c>
      <c r="B4" s="2880"/>
      <c r="C4" s="2880"/>
      <c r="D4" s="2880"/>
      <c r="E4" s="2880"/>
      <c r="F4" s="13"/>
      <c r="G4" s="13"/>
      <c r="H4" s="13"/>
      <c r="I4" s="13"/>
      <c r="J4" s="13"/>
      <c r="K4" s="13"/>
      <c r="L4" s="13"/>
      <c r="M4" s="13"/>
      <c r="N4" s="13"/>
      <c r="O4" s="13"/>
      <c r="P4" s="13"/>
      <c r="Q4" s="13"/>
      <c r="R4" s="13"/>
      <c r="S4" s="13"/>
      <c r="T4" s="13"/>
      <c r="U4" s="13"/>
      <c r="V4" s="13"/>
      <c r="W4" s="13"/>
      <c r="X4" s="13"/>
    </row>
    <row r="5" spans="1:24" ht="15.75" customHeight="1">
      <c r="A5" s="13"/>
      <c r="B5" s="19"/>
      <c r="C5" s="19"/>
      <c r="D5" s="20"/>
      <c r="E5" s="13"/>
      <c r="F5" s="13"/>
      <c r="G5" s="13"/>
      <c r="H5" s="13"/>
      <c r="I5" s="13"/>
      <c r="J5" s="13"/>
      <c r="K5" s="13"/>
      <c r="L5" s="13"/>
      <c r="M5" s="13"/>
      <c r="N5" s="13"/>
      <c r="O5" s="13"/>
      <c r="P5" s="13"/>
      <c r="Q5" s="13"/>
      <c r="R5" s="13"/>
      <c r="S5" s="13"/>
      <c r="T5" s="13"/>
      <c r="U5" s="13"/>
      <c r="V5" s="13"/>
      <c r="W5" s="13"/>
      <c r="X5" s="13"/>
    </row>
    <row r="6" spans="1:24" ht="60.75" customHeight="1">
      <c r="A6" s="8" t="s">
        <v>79</v>
      </c>
      <c r="B6" s="9" t="s">
        <v>2130</v>
      </c>
      <c r="C6" s="9" t="s">
        <v>2131</v>
      </c>
      <c r="D6" s="9" t="s">
        <v>2132</v>
      </c>
      <c r="E6" s="9" t="s">
        <v>2133</v>
      </c>
      <c r="F6" s="18"/>
      <c r="G6" s="13"/>
      <c r="H6" s="13"/>
      <c r="I6" s="13"/>
      <c r="J6" s="13"/>
      <c r="K6" s="13"/>
      <c r="L6" s="13"/>
      <c r="M6" s="13"/>
      <c r="N6" s="13"/>
      <c r="O6" s="13"/>
      <c r="P6" s="13"/>
      <c r="Q6" s="13"/>
      <c r="R6" s="13"/>
      <c r="S6" s="13"/>
      <c r="T6" s="13"/>
      <c r="U6" s="13"/>
      <c r="V6" s="13"/>
      <c r="W6" s="13"/>
      <c r="X6" s="13"/>
    </row>
    <row r="7" spans="1:24" ht="29.25" customHeight="1">
      <c r="A7" s="8"/>
      <c r="B7" s="1874" t="s">
        <v>2134</v>
      </c>
      <c r="C7" s="1874"/>
      <c r="D7" s="1875">
        <f>SUM(D8:D27)</f>
        <v>0</v>
      </c>
      <c r="E7" s="9"/>
      <c r="F7" s="15"/>
      <c r="G7" s="19"/>
      <c r="H7" s="19"/>
      <c r="I7" s="13"/>
      <c r="J7" s="13"/>
      <c r="K7" s="13"/>
      <c r="L7" s="13"/>
      <c r="M7" s="13"/>
      <c r="N7" s="13"/>
      <c r="O7" s="13"/>
      <c r="P7" s="13"/>
      <c r="Q7" s="13"/>
      <c r="R7" s="13"/>
      <c r="S7" s="13"/>
      <c r="T7" s="13"/>
      <c r="U7" s="13"/>
      <c r="V7" s="13"/>
      <c r="W7" s="13"/>
      <c r="X7" s="13"/>
    </row>
    <row r="8" spans="1:24" ht="31.5" customHeight="1">
      <c r="A8" s="8" t="s">
        <v>213</v>
      </c>
      <c r="B8" s="1874" t="s">
        <v>2135</v>
      </c>
      <c r="C8" s="1874"/>
      <c r="D8" s="1875"/>
      <c r="E8" s="9"/>
      <c r="F8" s="19"/>
      <c r="G8" s="19"/>
      <c r="H8" s="19"/>
      <c r="I8" s="13"/>
      <c r="J8" s="13"/>
      <c r="K8" s="13"/>
      <c r="L8" s="13"/>
      <c r="M8" s="13"/>
      <c r="N8" s="13"/>
      <c r="O8" s="13"/>
      <c r="P8" s="13"/>
      <c r="Q8" s="13"/>
      <c r="R8" s="13"/>
      <c r="S8" s="13"/>
      <c r="T8" s="13"/>
      <c r="U8" s="13"/>
      <c r="V8" s="13"/>
      <c r="W8" s="13"/>
      <c r="X8" s="13"/>
    </row>
    <row r="9" spans="1:24" ht="22.5" customHeight="1">
      <c r="A9" s="8">
        <v>1</v>
      </c>
      <c r="B9" s="1815" t="s">
        <v>2136</v>
      </c>
      <c r="C9" s="1815"/>
      <c r="D9" s="1871"/>
      <c r="E9" s="1876"/>
      <c r="G9" s="13"/>
      <c r="H9" s="13"/>
      <c r="I9" s="13"/>
      <c r="J9" s="13"/>
      <c r="K9" s="13"/>
      <c r="L9" s="13"/>
      <c r="M9" s="13"/>
      <c r="N9" s="13"/>
      <c r="O9" s="13"/>
      <c r="P9" s="13"/>
      <c r="Q9" s="13"/>
      <c r="R9" s="13"/>
      <c r="S9" s="13"/>
      <c r="T9" s="13"/>
      <c r="U9" s="13"/>
      <c r="V9" s="13"/>
      <c r="W9" s="13"/>
      <c r="X9" s="13"/>
    </row>
    <row r="10" spans="1:24" ht="15.75" customHeight="1">
      <c r="A10" s="8"/>
      <c r="B10" s="1815"/>
      <c r="C10" s="1815"/>
      <c r="D10" s="1871"/>
      <c r="E10" s="1877"/>
      <c r="G10" s="13"/>
      <c r="H10" s="13"/>
      <c r="I10" s="13"/>
      <c r="J10" s="13"/>
      <c r="K10" s="13"/>
      <c r="L10" s="13"/>
      <c r="M10" s="13"/>
      <c r="N10" s="13"/>
      <c r="O10" s="13"/>
      <c r="P10" s="13"/>
      <c r="Q10" s="13"/>
      <c r="R10" s="13"/>
      <c r="S10" s="13"/>
      <c r="T10" s="13"/>
      <c r="U10" s="13"/>
      <c r="V10" s="13"/>
      <c r="W10" s="13"/>
      <c r="X10" s="13"/>
    </row>
    <row r="11" spans="1:24" ht="15.75" customHeight="1">
      <c r="A11" s="11"/>
      <c r="B11" s="1800"/>
      <c r="C11" s="1800"/>
      <c r="D11" s="1829"/>
      <c r="E11" s="1878"/>
      <c r="G11" s="13"/>
      <c r="H11" s="13"/>
      <c r="I11" s="13"/>
      <c r="J11" s="13"/>
      <c r="K11" s="13"/>
      <c r="L11" s="13"/>
      <c r="M11" s="13"/>
      <c r="N11" s="13"/>
      <c r="O11" s="13"/>
      <c r="P11" s="13"/>
      <c r="Q11" s="13"/>
      <c r="R11" s="13"/>
      <c r="S11" s="13"/>
      <c r="T11" s="13"/>
      <c r="U11" s="13"/>
      <c r="V11" s="13"/>
      <c r="W11" s="13"/>
      <c r="X11" s="13"/>
    </row>
    <row r="12" spans="1:24" ht="15.75" customHeight="1">
      <c r="A12" s="8"/>
      <c r="B12" s="1815"/>
      <c r="C12" s="1815"/>
      <c r="D12" s="1829"/>
      <c r="E12" s="1878"/>
      <c r="G12" s="13"/>
      <c r="H12" s="13"/>
      <c r="I12" s="13"/>
      <c r="J12" s="13"/>
      <c r="K12" s="13"/>
      <c r="L12" s="13"/>
      <c r="M12" s="13"/>
      <c r="N12" s="13"/>
      <c r="O12" s="13"/>
      <c r="P12" s="13"/>
      <c r="Q12" s="13"/>
      <c r="R12" s="13"/>
      <c r="S12" s="13"/>
      <c r="T12" s="13"/>
      <c r="U12" s="13"/>
      <c r="V12" s="13"/>
      <c r="W12" s="13"/>
      <c r="X12" s="13"/>
    </row>
    <row r="13" spans="1:24" ht="15.75" customHeight="1">
      <c r="A13" s="11"/>
      <c r="B13" s="1800"/>
      <c r="C13" s="1800"/>
      <c r="D13" s="1829"/>
      <c r="E13" s="1878"/>
      <c r="G13" s="13"/>
      <c r="H13" s="13"/>
      <c r="I13" s="13"/>
      <c r="J13" s="13"/>
      <c r="K13" s="13"/>
      <c r="L13" s="13"/>
      <c r="M13" s="13"/>
      <c r="N13" s="13"/>
      <c r="O13" s="13"/>
      <c r="P13" s="13"/>
      <c r="Q13" s="13"/>
      <c r="R13" s="13"/>
      <c r="S13" s="13"/>
      <c r="T13" s="13"/>
      <c r="U13" s="13"/>
      <c r="V13" s="13"/>
      <c r="W13" s="13"/>
      <c r="X13" s="13"/>
    </row>
    <row r="14" spans="1:24" ht="15.75" customHeight="1">
      <c r="A14" s="8">
        <v>2</v>
      </c>
      <c r="B14" s="1815" t="s">
        <v>2137</v>
      </c>
      <c r="C14" s="1815"/>
      <c r="D14" s="1829"/>
      <c r="E14" s="1878"/>
      <c r="G14" s="13"/>
      <c r="H14" s="13"/>
      <c r="I14" s="13"/>
      <c r="J14" s="13"/>
      <c r="K14" s="13"/>
      <c r="L14" s="13"/>
      <c r="M14" s="13"/>
      <c r="N14" s="13"/>
      <c r="O14" s="13"/>
      <c r="P14" s="13"/>
      <c r="Q14" s="13"/>
      <c r="R14" s="13"/>
      <c r="S14" s="13"/>
      <c r="T14" s="13"/>
      <c r="U14" s="13"/>
      <c r="V14" s="13"/>
      <c r="W14" s="13"/>
      <c r="X14" s="13"/>
    </row>
    <row r="15" spans="1:24" ht="15.75" customHeight="1">
      <c r="A15" s="11"/>
      <c r="B15" s="1800"/>
      <c r="C15" s="1800"/>
      <c r="D15" s="1829"/>
      <c r="E15" s="1878"/>
      <c r="G15" s="13"/>
      <c r="H15" s="13"/>
      <c r="I15" s="13"/>
      <c r="J15" s="13"/>
      <c r="K15" s="13"/>
      <c r="L15" s="13"/>
      <c r="M15" s="13"/>
      <c r="N15" s="13"/>
      <c r="O15" s="13"/>
      <c r="P15" s="13"/>
      <c r="Q15" s="13"/>
      <c r="R15" s="13"/>
      <c r="S15" s="13"/>
      <c r="T15" s="13"/>
      <c r="U15" s="13"/>
      <c r="V15" s="13"/>
      <c r="W15" s="13"/>
      <c r="X15" s="13"/>
    </row>
    <row r="16" spans="1:24" ht="15.75" customHeight="1">
      <c r="A16" s="11"/>
      <c r="B16" s="1800"/>
      <c r="C16" s="1800"/>
      <c r="D16" s="1829"/>
      <c r="E16" s="1878"/>
      <c r="G16" s="13"/>
      <c r="H16" s="13"/>
      <c r="I16" s="13"/>
      <c r="J16" s="13"/>
      <c r="K16" s="13"/>
      <c r="L16" s="13"/>
      <c r="M16" s="13"/>
      <c r="N16" s="13"/>
      <c r="O16" s="13"/>
      <c r="P16" s="13"/>
      <c r="Q16" s="13"/>
      <c r="R16" s="13"/>
      <c r="S16" s="13"/>
      <c r="T16" s="13"/>
      <c r="U16" s="13"/>
      <c r="V16" s="13"/>
      <c r="W16" s="13"/>
      <c r="X16" s="13"/>
    </row>
    <row r="17" spans="1:24" ht="15.75" customHeight="1">
      <c r="A17" s="8"/>
      <c r="B17" s="1815"/>
      <c r="C17" s="1815"/>
      <c r="D17" s="1829"/>
      <c r="E17" s="1878"/>
      <c r="G17" s="13"/>
      <c r="H17" s="13"/>
      <c r="I17" s="13"/>
      <c r="J17" s="13"/>
      <c r="K17" s="13"/>
      <c r="L17" s="13"/>
      <c r="M17" s="13"/>
      <c r="N17" s="13"/>
      <c r="O17" s="13"/>
      <c r="P17" s="13"/>
      <c r="Q17" s="13"/>
      <c r="R17" s="13"/>
      <c r="S17" s="13"/>
      <c r="T17" s="13"/>
      <c r="U17" s="13"/>
      <c r="V17" s="13"/>
      <c r="W17" s="13"/>
      <c r="X17" s="13"/>
    </row>
    <row r="18" spans="1:24" ht="16.5" customHeight="1">
      <c r="A18" s="11"/>
      <c r="B18" s="1800"/>
      <c r="C18" s="1800"/>
      <c r="D18" s="1829"/>
      <c r="E18" s="1878"/>
      <c r="G18" s="13"/>
      <c r="H18" s="13"/>
      <c r="I18" s="13"/>
      <c r="J18" s="13"/>
      <c r="K18" s="13"/>
      <c r="L18" s="13"/>
      <c r="M18" s="13"/>
      <c r="N18" s="13"/>
      <c r="O18" s="13"/>
      <c r="P18" s="13"/>
      <c r="Q18" s="13"/>
      <c r="R18" s="13"/>
      <c r="S18" s="13"/>
      <c r="T18" s="13"/>
      <c r="U18" s="13"/>
      <c r="V18" s="13"/>
      <c r="W18" s="13"/>
      <c r="X18" s="13"/>
    </row>
    <row r="19" spans="1:24" ht="31.5" customHeight="1">
      <c r="A19" s="8" t="s">
        <v>213</v>
      </c>
      <c r="B19" s="1874" t="s">
        <v>2138</v>
      </c>
      <c r="C19" s="1874"/>
      <c r="D19" s="1875"/>
      <c r="E19" s="9"/>
      <c r="F19" s="19"/>
      <c r="G19" s="19"/>
      <c r="H19" s="19"/>
      <c r="I19" s="13"/>
      <c r="J19" s="13"/>
      <c r="K19" s="13"/>
      <c r="L19" s="13"/>
      <c r="M19" s="13"/>
      <c r="N19" s="13"/>
      <c r="O19" s="13"/>
      <c r="P19" s="13"/>
      <c r="Q19" s="13"/>
      <c r="R19" s="13"/>
      <c r="S19" s="13"/>
      <c r="T19" s="13"/>
      <c r="U19" s="13"/>
      <c r="V19" s="13"/>
      <c r="W19" s="13"/>
      <c r="X19" s="13"/>
    </row>
    <row r="20" spans="1:24" ht="22.5" customHeight="1">
      <c r="A20" s="8">
        <v>1</v>
      </c>
      <c r="B20" s="1815" t="s">
        <v>2139</v>
      </c>
      <c r="C20" s="1815"/>
      <c r="D20" s="1871"/>
      <c r="E20" s="1876"/>
      <c r="G20" s="13"/>
      <c r="H20" s="13"/>
      <c r="I20" s="13"/>
      <c r="J20" s="13"/>
      <c r="K20" s="13"/>
      <c r="L20" s="13"/>
      <c r="M20" s="13"/>
      <c r="N20" s="13"/>
      <c r="O20" s="13"/>
      <c r="P20" s="13"/>
      <c r="Q20" s="13"/>
      <c r="R20" s="13"/>
      <c r="S20" s="13"/>
      <c r="T20" s="13"/>
      <c r="U20" s="13"/>
      <c r="V20" s="13"/>
      <c r="W20" s="13"/>
      <c r="X20" s="13"/>
    </row>
    <row r="21" spans="1:24" ht="15.75" customHeight="1">
      <c r="A21" s="8"/>
      <c r="B21" s="1800" t="s">
        <v>2140</v>
      </c>
      <c r="C21" s="1800" t="s">
        <v>2141</v>
      </c>
      <c r="D21" s="1829" t="s">
        <v>2142</v>
      </c>
      <c r="E21" s="1877"/>
      <c r="G21" s="13"/>
      <c r="H21" s="13"/>
      <c r="I21" s="13"/>
      <c r="J21" s="13"/>
      <c r="K21" s="13"/>
      <c r="L21" s="13"/>
      <c r="M21" s="13"/>
      <c r="N21" s="13"/>
      <c r="O21" s="13"/>
      <c r="P21" s="13"/>
      <c r="Q21" s="13"/>
      <c r="R21" s="13"/>
      <c r="S21" s="13"/>
      <c r="T21" s="13"/>
      <c r="U21" s="13"/>
      <c r="V21" s="13"/>
      <c r="W21" s="13"/>
      <c r="X21" s="13"/>
    </row>
    <row r="22" spans="1:24" ht="15.75" customHeight="1">
      <c r="A22" s="11"/>
      <c r="B22" s="1800"/>
      <c r="C22" s="1800"/>
      <c r="D22" s="1829"/>
      <c r="E22" s="1878"/>
      <c r="G22" s="13"/>
      <c r="H22" s="13"/>
      <c r="I22" s="13"/>
      <c r="J22" s="13"/>
      <c r="K22" s="13"/>
      <c r="L22" s="13"/>
      <c r="M22" s="13"/>
      <c r="N22" s="13"/>
      <c r="O22" s="13"/>
      <c r="P22" s="13"/>
      <c r="Q22" s="13"/>
      <c r="R22" s="13"/>
      <c r="S22" s="13"/>
      <c r="T22" s="13"/>
      <c r="U22" s="13"/>
      <c r="V22" s="13"/>
      <c r="W22" s="13"/>
      <c r="X22" s="13"/>
    </row>
    <row r="23" spans="1:24" ht="15.75" customHeight="1">
      <c r="A23" s="8"/>
      <c r="B23" s="1815"/>
      <c r="C23" s="1815"/>
      <c r="D23" s="1829"/>
      <c r="E23" s="1878"/>
      <c r="G23" s="13"/>
      <c r="H23" s="13"/>
      <c r="I23" s="13"/>
      <c r="J23" s="13"/>
      <c r="K23" s="13"/>
      <c r="L23" s="13"/>
      <c r="M23" s="13"/>
      <c r="N23" s="13"/>
      <c r="O23" s="13"/>
      <c r="P23" s="13"/>
      <c r="Q23" s="13"/>
      <c r="R23" s="13"/>
      <c r="S23" s="13"/>
      <c r="T23" s="13"/>
      <c r="U23" s="13"/>
      <c r="V23" s="13"/>
      <c r="W23" s="13"/>
      <c r="X23" s="13"/>
    </row>
    <row r="24" spans="1:24" ht="15.75" customHeight="1">
      <c r="A24" s="11"/>
      <c r="B24" s="1800"/>
      <c r="C24" s="1800"/>
      <c r="D24" s="1829"/>
      <c r="E24" s="1878"/>
      <c r="G24" s="13"/>
      <c r="H24" s="13"/>
      <c r="I24" s="13"/>
      <c r="J24" s="13"/>
      <c r="K24" s="13"/>
      <c r="L24" s="13"/>
      <c r="M24" s="13"/>
      <c r="N24" s="13"/>
      <c r="O24" s="13"/>
      <c r="P24" s="13"/>
      <c r="Q24" s="13"/>
      <c r="R24" s="13"/>
      <c r="S24" s="13"/>
      <c r="T24" s="13"/>
      <c r="U24" s="13"/>
      <c r="V24" s="13"/>
      <c r="W24" s="13"/>
      <c r="X24" s="13"/>
    </row>
    <row r="25" spans="1:24" ht="15.75" customHeight="1">
      <c r="A25" s="8">
        <v>2</v>
      </c>
      <c r="B25" s="1815" t="s">
        <v>2143</v>
      </c>
      <c r="C25" s="1815"/>
      <c r="D25" s="1829"/>
      <c r="E25" s="1878"/>
      <c r="G25" s="13"/>
      <c r="H25" s="13"/>
      <c r="I25" s="13"/>
      <c r="J25" s="13"/>
      <c r="K25" s="13"/>
      <c r="L25" s="13"/>
      <c r="M25" s="13"/>
      <c r="N25" s="13"/>
      <c r="O25" s="13"/>
      <c r="P25" s="13"/>
      <c r="Q25" s="13"/>
      <c r="R25" s="13"/>
      <c r="S25" s="13"/>
      <c r="T25" s="13"/>
      <c r="U25" s="13"/>
      <c r="V25" s="13"/>
      <c r="W25" s="13"/>
      <c r="X25" s="13"/>
    </row>
    <row r="26" spans="1:24" ht="15.75" customHeight="1">
      <c r="A26" s="11"/>
      <c r="B26" s="1800"/>
      <c r="C26" s="1800"/>
      <c r="D26" s="1829"/>
      <c r="E26" s="1878"/>
      <c r="G26" s="13"/>
      <c r="H26" s="13"/>
      <c r="I26" s="13"/>
      <c r="J26" s="13"/>
      <c r="K26" s="13"/>
      <c r="L26" s="13"/>
      <c r="M26" s="13"/>
      <c r="N26" s="13"/>
      <c r="O26" s="13"/>
      <c r="P26" s="13"/>
      <c r="Q26" s="13"/>
      <c r="R26" s="13"/>
      <c r="S26" s="13"/>
      <c r="T26" s="13"/>
      <c r="U26" s="13"/>
      <c r="V26" s="13"/>
      <c r="W26" s="13"/>
      <c r="X26" s="13"/>
    </row>
    <row r="27" spans="1:24" ht="15.75" customHeight="1">
      <c r="A27" s="8"/>
      <c r="B27" s="1879"/>
      <c r="C27" s="1879"/>
      <c r="D27" s="1880"/>
      <c r="E27" s="1878"/>
      <c r="G27" s="13"/>
      <c r="H27" s="13"/>
      <c r="I27" s="13"/>
      <c r="J27" s="13"/>
      <c r="K27" s="13"/>
      <c r="L27" s="13"/>
      <c r="M27" s="13"/>
      <c r="N27" s="13"/>
      <c r="O27" s="13"/>
      <c r="P27" s="13"/>
      <c r="Q27" s="13"/>
      <c r="R27" s="13"/>
      <c r="S27" s="13"/>
      <c r="T27" s="13"/>
      <c r="U27" s="13"/>
      <c r="V27" s="13"/>
      <c r="W27" s="13"/>
      <c r="X27" s="13"/>
    </row>
    <row r="28" spans="1:24" ht="15.75" customHeight="1">
      <c r="A28" s="13"/>
      <c r="B28" s="19"/>
      <c r="C28" s="19"/>
      <c r="D28" s="7"/>
      <c r="E28" s="1812"/>
      <c r="F28" s="13"/>
      <c r="G28" s="13"/>
      <c r="H28" s="13"/>
      <c r="I28" s="13"/>
      <c r="J28" s="13"/>
      <c r="K28" s="13"/>
      <c r="L28" s="13"/>
      <c r="M28" s="13"/>
      <c r="N28" s="13"/>
      <c r="O28" s="13"/>
      <c r="P28" s="13"/>
      <c r="Q28" s="13"/>
      <c r="R28" s="13"/>
      <c r="S28" s="13"/>
      <c r="T28" s="13"/>
      <c r="U28" s="13"/>
      <c r="V28" s="13"/>
      <c r="W28" s="13"/>
      <c r="X28" s="13"/>
    </row>
    <row r="29" spans="1:24" ht="15.75" customHeight="1">
      <c r="A29" s="19"/>
      <c r="B29" s="19"/>
      <c r="C29" s="19"/>
      <c r="D29" s="20"/>
      <c r="E29" s="7"/>
      <c r="F29" s="13"/>
      <c r="G29" s="13"/>
      <c r="H29" s="13"/>
      <c r="I29" s="13"/>
      <c r="J29" s="13"/>
      <c r="K29" s="13"/>
      <c r="L29" s="13"/>
      <c r="M29" s="13"/>
      <c r="N29" s="13"/>
      <c r="O29" s="13"/>
      <c r="P29" s="13"/>
      <c r="Q29" s="13"/>
      <c r="R29" s="13"/>
      <c r="S29" s="13"/>
      <c r="T29" s="13"/>
      <c r="U29" s="13"/>
      <c r="V29" s="13"/>
      <c r="W29" s="13"/>
      <c r="X29" s="13"/>
    </row>
    <row r="30" spans="1:24" ht="15.75" customHeight="1">
      <c r="A30" s="13"/>
      <c r="B30" s="20" t="s">
        <v>648</v>
      </c>
      <c r="C30" s="39"/>
      <c r="D30" s="17"/>
      <c r="E30" s="17" t="s">
        <v>155</v>
      </c>
      <c r="F30" s="13"/>
      <c r="G30" s="13"/>
      <c r="H30" s="13"/>
      <c r="I30" s="13"/>
      <c r="J30" s="13"/>
      <c r="K30" s="13"/>
      <c r="L30" s="13"/>
      <c r="M30" s="13"/>
      <c r="N30" s="13"/>
      <c r="O30" s="13"/>
      <c r="P30" s="13"/>
      <c r="Q30" s="13"/>
      <c r="R30" s="13"/>
      <c r="S30" s="13"/>
      <c r="T30" s="13"/>
      <c r="U30" s="13"/>
      <c r="V30" s="13"/>
      <c r="W30" s="13"/>
      <c r="X30" s="13"/>
    </row>
    <row r="31" spans="1:24" ht="15.75" customHeight="1">
      <c r="A31" s="13"/>
      <c r="B31" s="7" t="s">
        <v>2144</v>
      </c>
      <c r="C31" s="19"/>
      <c r="D31" s="1"/>
      <c r="E31" s="13"/>
      <c r="F31" s="13"/>
      <c r="G31" s="13"/>
      <c r="H31" s="13"/>
      <c r="I31" s="13"/>
      <c r="J31" s="13"/>
      <c r="K31" s="13"/>
      <c r="L31" s="13"/>
      <c r="M31" s="13"/>
      <c r="N31" s="13"/>
      <c r="O31" s="13"/>
      <c r="P31" s="13"/>
      <c r="Q31" s="13"/>
      <c r="R31" s="13"/>
      <c r="S31" s="13"/>
      <c r="T31" s="13"/>
      <c r="U31" s="13"/>
      <c r="V31" s="13"/>
      <c r="W31" s="13"/>
      <c r="X31" s="13"/>
    </row>
    <row r="32" spans="1:24" ht="15.75" customHeight="1">
      <c r="A32" s="13"/>
      <c r="B32" s="19"/>
      <c r="C32" s="19"/>
      <c r="D32" s="1"/>
      <c r="E32" s="13"/>
      <c r="F32" s="13"/>
      <c r="G32" s="13"/>
      <c r="H32" s="13"/>
      <c r="I32" s="13"/>
      <c r="J32" s="13"/>
      <c r="K32" s="13"/>
      <c r="L32" s="13"/>
      <c r="M32" s="13"/>
      <c r="N32" s="13"/>
      <c r="O32" s="13"/>
      <c r="P32" s="13"/>
      <c r="Q32" s="13"/>
      <c r="R32" s="13"/>
      <c r="S32" s="13"/>
      <c r="T32" s="13"/>
      <c r="U32" s="13"/>
      <c r="V32" s="13"/>
      <c r="W32" s="13"/>
      <c r="X32" s="13"/>
    </row>
    <row r="33" spans="1:24" ht="15.75" customHeight="1">
      <c r="A33" s="13"/>
      <c r="B33" s="19"/>
      <c r="C33" s="19"/>
      <c r="D33" s="1"/>
      <c r="E33" s="13"/>
      <c r="F33" s="13"/>
      <c r="G33" s="13"/>
      <c r="H33" s="13"/>
      <c r="I33" s="13"/>
      <c r="J33" s="13"/>
      <c r="K33" s="13"/>
      <c r="L33" s="13"/>
      <c r="M33" s="13"/>
      <c r="N33" s="13"/>
      <c r="O33" s="13"/>
      <c r="P33" s="13"/>
      <c r="Q33" s="13"/>
      <c r="R33" s="13"/>
      <c r="S33" s="13"/>
      <c r="T33" s="13"/>
      <c r="U33" s="13"/>
      <c r="V33" s="13"/>
      <c r="W33" s="13"/>
      <c r="X33" s="13"/>
    </row>
    <row r="34" spans="1:24" ht="15.75" customHeight="1">
      <c r="A34" s="13"/>
      <c r="B34" s="19"/>
      <c r="C34" s="19"/>
      <c r="D34" s="1"/>
      <c r="E34" s="13"/>
      <c r="F34" s="13"/>
      <c r="G34" s="13"/>
      <c r="H34" s="13"/>
      <c r="I34" s="13"/>
      <c r="J34" s="13"/>
      <c r="K34" s="13"/>
      <c r="L34" s="13"/>
      <c r="M34" s="13"/>
      <c r="N34" s="13"/>
      <c r="O34" s="13"/>
      <c r="P34" s="13"/>
      <c r="Q34" s="13"/>
      <c r="R34" s="13"/>
      <c r="S34" s="13"/>
      <c r="T34" s="13"/>
      <c r="U34" s="13"/>
      <c r="V34" s="13"/>
      <c r="W34" s="13"/>
      <c r="X34" s="13"/>
    </row>
    <row r="35" spans="1:24" ht="15.75" customHeight="1">
      <c r="A35" s="13"/>
      <c r="B35" s="39"/>
      <c r="C35" s="39"/>
      <c r="D35" s="1"/>
      <c r="E35" s="17" t="s">
        <v>652</v>
      </c>
      <c r="F35" s="13"/>
      <c r="G35" s="13"/>
      <c r="H35" s="13"/>
      <c r="I35" s="13"/>
      <c r="J35" s="13"/>
      <c r="K35" s="13"/>
      <c r="L35" s="13"/>
      <c r="M35" s="13"/>
      <c r="N35" s="13"/>
      <c r="O35" s="13"/>
      <c r="P35" s="13"/>
      <c r="Q35" s="13"/>
      <c r="R35" s="13"/>
      <c r="S35" s="13"/>
      <c r="T35" s="13"/>
      <c r="U35" s="13"/>
      <c r="V35" s="13"/>
      <c r="W35" s="13"/>
      <c r="X35" s="13"/>
    </row>
    <row r="36" spans="1:24" ht="15.75" customHeight="1">
      <c r="A36" s="13"/>
      <c r="B36" s="19"/>
      <c r="C36" s="19"/>
      <c r="D36" s="1"/>
      <c r="E36" s="13"/>
      <c r="F36" s="13"/>
      <c r="G36" s="13"/>
      <c r="H36" s="13"/>
      <c r="I36" s="13"/>
      <c r="J36" s="13"/>
      <c r="K36" s="13"/>
      <c r="L36" s="13"/>
      <c r="M36" s="13"/>
      <c r="N36" s="13"/>
      <c r="O36" s="13"/>
      <c r="P36" s="13"/>
      <c r="Q36" s="13"/>
      <c r="R36" s="13"/>
      <c r="S36" s="13"/>
      <c r="T36" s="13"/>
      <c r="U36" s="13"/>
      <c r="V36" s="13"/>
      <c r="W36" s="13"/>
      <c r="X36" s="13"/>
    </row>
    <row r="37" spans="1:24" ht="15.75" customHeight="1">
      <c r="A37" s="13"/>
      <c r="B37" s="19"/>
      <c r="C37" s="19"/>
      <c r="D37" s="1"/>
      <c r="E37" s="13"/>
      <c r="F37" s="13"/>
      <c r="G37" s="13"/>
      <c r="H37" s="13"/>
      <c r="I37" s="13"/>
      <c r="J37" s="13"/>
      <c r="K37" s="13"/>
      <c r="L37" s="13"/>
      <c r="M37" s="13"/>
      <c r="N37" s="13"/>
      <c r="O37" s="13"/>
      <c r="P37" s="13"/>
      <c r="Q37" s="13"/>
      <c r="R37" s="13"/>
      <c r="S37" s="13"/>
      <c r="T37" s="13"/>
      <c r="U37" s="13"/>
      <c r="V37" s="13"/>
      <c r="W37" s="13"/>
      <c r="X37" s="13"/>
    </row>
    <row r="38" spans="1:24" ht="15.75" customHeight="1">
      <c r="A38" s="13"/>
      <c r="B38" s="19"/>
      <c r="C38" s="19"/>
      <c r="D38" s="1"/>
      <c r="E38" s="13"/>
      <c r="F38" s="13"/>
      <c r="G38" s="13"/>
      <c r="H38" s="13"/>
      <c r="I38" s="13"/>
      <c r="J38" s="13"/>
      <c r="K38" s="13"/>
      <c r="L38" s="13"/>
      <c r="M38" s="13"/>
      <c r="N38" s="13"/>
      <c r="O38" s="13"/>
      <c r="P38" s="13"/>
      <c r="Q38" s="13"/>
      <c r="R38" s="13"/>
      <c r="S38" s="13"/>
      <c r="T38" s="13"/>
      <c r="U38" s="13"/>
      <c r="V38" s="13"/>
      <c r="W38" s="13"/>
      <c r="X38" s="13"/>
    </row>
    <row r="39" spans="1:24" ht="15.75" customHeight="1">
      <c r="A39" s="13"/>
      <c r="B39" s="19"/>
      <c r="C39" s="19"/>
      <c r="D39" s="1"/>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9"/>
      <c r="C40" s="19"/>
      <c r="D40" s="1"/>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9"/>
      <c r="C41" s="19"/>
      <c r="D41" s="1"/>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9"/>
      <c r="C42" s="19"/>
      <c r="D42" s="1"/>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9"/>
      <c r="C43" s="19"/>
      <c r="D43" s="1"/>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9"/>
      <c r="C44" s="19"/>
      <c r="D44" s="1"/>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9"/>
      <c r="C45" s="19"/>
      <c r="D45" s="1"/>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9"/>
      <c r="C46" s="19"/>
      <c r="D46" s="1"/>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9"/>
      <c r="C47" s="19"/>
      <c r="D47" s="1"/>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9"/>
      <c r="C48" s="19"/>
      <c r="D48" s="1"/>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9"/>
      <c r="C49" s="19"/>
      <c r="D49" s="1"/>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9"/>
      <c r="C50" s="19"/>
      <c r="D50" s="1"/>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9"/>
      <c r="C51" s="19"/>
      <c r="D51" s="1"/>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9"/>
      <c r="C52" s="19"/>
      <c r="D52" s="1"/>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9"/>
      <c r="C53" s="19"/>
      <c r="D53" s="1"/>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9"/>
      <c r="C54" s="19"/>
      <c r="D54" s="1"/>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9"/>
      <c r="C55" s="19"/>
      <c r="D55" s="1"/>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9"/>
      <c r="C56" s="19"/>
      <c r="D56" s="1"/>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9"/>
      <c r="C57" s="19"/>
      <c r="D57" s="1"/>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9"/>
      <c r="C58" s="19"/>
      <c r="D58" s="1"/>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9"/>
      <c r="C59" s="19"/>
      <c r="D59" s="1"/>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9"/>
      <c r="C60" s="19"/>
      <c r="D60" s="1"/>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9"/>
      <c r="C61" s="19"/>
      <c r="D61" s="1"/>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9"/>
      <c r="C62" s="19"/>
      <c r="D62" s="1"/>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9"/>
      <c r="C63" s="19"/>
      <c r="D63" s="1"/>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9"/>
      <c r="C64" s="19"/>
      <c r="D64" s="1"/>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9"/>
      <c r="C65" s="19"/>
      <c r="D65" s="1"/>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9"/>
      <c r="C66" s="19"/>
      <c r="D66" s="1"/>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9"/>
      <c r="C67" s="19"/>
      <c r="D67" s="1"/>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9"/>
      <c r="C68" s="19"/>
      <c r="D68" s="1"/>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9"/>
      <c r="C69" s="19"/>
      <c r="D69" s="1"/>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9"/>
      <c r="C70" s="19"/>
      <c r="D70" s="1"/>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9"/>
      <c r="C71" s="19"/>
      <c r="D71" s="1"/>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9"/>
      <c r="C72" s="19"/>
      <c r="D72" s="1"/>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9"/>
      <c r="C73" s="19"/>
      <c r="D73" s="1"/>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9"/>
      <c r="C74" s="19"/>
      <c r="D74" s="1"/>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9"/>
      <c r="C75" s="19"/>
      <c r="D75" s="1"/>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9"/>
      <c r="C76" s="19"/>
      <c r="D76" s="1"/>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9"/>
      <c r="C77" s="19"/>
      <c r="D77" s="1"/>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9"/>
      <c r="C78" s="19"/>
      <c r="D78" s="1"/>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9"/>
      <c r="C79" s="19"/>
      <c r="D79" s="1"/>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9"/>
      <c r="C80" s="19"/>
      <c r="D80" s="1"/>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9"/>
      <c r="C81" s="19"/>
      <c r="D81" s="1"/>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9"/>
      <c r="C82" s="19"/>
      <c r="D82" s="1"/>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9"/>
      <c r="C83" s="19"/>
      <c r="D83" s="1"/>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9"/>
      <c r="C84" s="19"/>
      <c r="D84" s="1"/>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9"/>
      <c r="C85" s="19"/>
      <c r="D85" s="1"/>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9"/>
      <c r="C86" s="19"/>
      <c r="D86" s="1"/>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9"/>
      <c r="C87" s="19"/>
      <c r="D87" s="1"/>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9"/>
      <c r="C88" s="19"/>
      <c r="D88" s="1"/>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9"/>
      <c r="C89" s="19"/>
      <c r="D89" s="1"/>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9"/>
      <c r="C90" s="19"/>
      <c r="D90" s="1"/>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9"/>
      <c r="C91" s="19"/>
      <c r="D91" s="1"/>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9"/>
      <c r="C92" s="19"/>
      <c r="D92" s="1"/>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9"/>
      <c r="C93" s="19"/>
      <c r="D93" s="1"/>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9"/>
      <c r="C94" s="19"/>
      <c r="D94" s="1"/>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9"/>
      <c r="C95" s="19"/>
      <c r="D95" s="1"/>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9"/>
      <c r="C96" s="19"/>
      <c r="D96" s="1"/>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9"/>
      <c r="C97" s="19"/>
      <c r="D97" s="1"/>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9"/>
      <c r="C98" s="19"/>
      <c r="D98" s="1"/>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9"/>
      <c r="C99" s="19"/>
      <c r="D99" s="1"/>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9"/>
      <c r="C100" s="19"/>
      <c r="D100" s="1"/>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9"/>
      <c r="C101" s="19"/>
      <c r="D101" s="1"/>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9"/>
      <c r="C102" s="19"/>
      <c r="D102" s="1"/>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9"/>
      <c r="C103" s="19"/>
      <c r="D103" s="1"/>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9"/>
      <c r="C104" s="19"/>
      <c r="D104" s="1"/>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9"/>
      <c r="C105" s="19"/>
      <c r="D105" s="1"/>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9"/>
      <c r="C106" s="19"/>
      <c r="D106" s="1"/>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9"/>
      <c r="C107" s="19"/>
      <c r="D107" s="1"/>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9"/>
      <c r="C108" s="19"/>
      <c r="D108" s="1"/>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9"/>
      <c r="C109" s="19"/>
      <c r="D109" s="1"/>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9"/>
      <c r="C110" s="19"/>
      <c r="D110" s="1"/>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9"/>
      <c r="C111" s="19"/>
      <c r="D111" s="1"/>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9"/>
      <c r="C112" s="19"/>
      <c r="D112" s="1"/>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9"/>
      <c r="C113" s="19"/>
      <c r="D113" s="1"/>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9"/>
      <c r="C114" s="19"/>
      <c r="D114" s="1"/>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9"/>
      <c r="C115" s="19"/>
      <c r="D115" s="1"/>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9"/>
      <c r="C116" s="19"/>
      <c r="D116" s="1"/>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9"/>
      <c r="C117" s="19"/>
      <c r="D117" s="1"/>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9"/>
      <c r="C118" s="19"/>
      <c r="D118" s="1"/>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9"/>
      <c r="C119" s="19"/>
      <c r="D119" s="1"/>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9"/>
      <c r="C120" s="19"/>
      <c r="D120" s="1"/>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9"/>
      <c r="C121" s="19"/>
      <c r="D121" s="1"/>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9"/>
      <c r="C122" s="19"/>
      <c r="D122" s="1"/>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9"/>
      <c r="C123" s="19"/>
      <c r="D123" s="1"/>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9"/>
      <c r="C124" s="19"/>
      <c r="D124" s="1"/>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9"/>
      <c r="C125" s="19"/>
      <c r="D125" s="1"/>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9"/>
      <c r="C126" s="19"/>
      <c r="D126" s="1"/>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9"/>
      <c r="C127" s="19"/>
      <c r="D127" s="1"/>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9"/>
      <c r="C128" s="19"/>
      <c r="D128" s="1"/>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9"/>
      <c r="C129" s="19"/>
      <c r="D129" s="1"/>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9"/>
      <c r="C130" s="19"/>
      <c r="D130" s="1"/>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9"/>
      <c r="C131" s="19"/>
      <c r="D131" s="1"/>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9"/>
      <c r="C132" s="19"/>
      <c r="D132" s="1"/>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9"/>
      <c r="C133" s="19"/>
      <c r="D133" s="1"/>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9"/>
      <c r="C134" s="19"/>
      <c r="D134" s="1"/>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9"/>
      <c r="C135" s="19"/>
      <c r="D135" s="1"/>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9"/>
      <c r="C136" s="19"/>
      <c r="D136" s="1"/>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9"/>
      <c r="C137" s="19"/>
      <c r="D137" s="1"/>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9"/>
      <c r="C138" s="19"/>
      <c r="D138" s="1"/>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9"/>
      <c r="C139" s="19"/>
      <c r="D139" s="1"/>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9"/>
      <c r="C140" s="19"/>
      <c r="D140" s="1"/>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9"/>
      <c r="C141" s="19"/>
      <c r="D141" s="1"/>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9"/>
      <c r="C142" s="19"/>
      <c r="D142" s="1"/>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9"/>
      <c r="C143" s="19"/>
      <c r="D143" s="1"/>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9"/>
      <c r="C144" s="19"/>
      <c r="D144" s="1"/>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9"/>
      <c r="C145" s="19"/>
      <c r="D145" s="1"/>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9"/>
      <c r="C146" s="19"/>
      <c r="D146" s="1"/>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9"/>
      <c r="C147" s="19"/>
      <c r="D147" s="1"/>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9"/>
      <c r="C148" s="19"/>
      <c r="D148" s="1"/>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9"/>
      <c r="C149" s="19"/>
      <c r="D149" s="1"/>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9"/>
      <c r="C150" s="19"/>
      <c r="D150" s="1"/>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9"/>
      <c r="C151" s="19"/>
      <c r="D151" s="1"/>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9"/>
      <c r="C152" s="19"/>
      <c r="D152" s="1"/>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9"/>
      <c r="C153" s="19"/>
      <c r="D153" s="1"/>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9"/>
      <c r="C154" s="19"/>
      <c r="D154" s="1"/>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9"/>
      <c r="C155" s="19"/>
      <c r="D155" s="1"/>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9"/>
      <c r="C156" s="19"/>
      <c r="D156" s="1"/>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9"/>
      <c r="C157" s="19"/>
      <c r="D157" s="1"/>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9"/>
      <c r="C158" s="19"/>
      <c r="D158" s="1"/>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9"/>
      <c r="C159" s="19"/>
      <c r="D159" s="1"/>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9"/>
      <c r="C160" s="19"/>
      <c r="D160" s="1"/>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9"/>
      <c r="C161" s="19"/>
      <c r="D161" s="1"/>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9"/>
      <c r="C162" s="19"/>
      <c r="D162" s="1"/>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9"/>
      <c r="C163" s="19"/>
      <c r="D163" s="1"/>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9"/>
      <c r="C164" s="19"/>
      <c r="D164" s="1"/>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9"/>
      <c r="C165" s="19"/>
      <c r="D165" s="1"/>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9"/>
      <c r="C166" s="19"/>
      <c r="D166" s="1"/>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9"/>
      <c r="C167" s="19"/>
      <c r="D167" s="1"/>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9"/>
      <c r="C168" s="19"/>
      <c r="D168" s="1"/>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9"/>
      <c r="C169" s="19"/>
      <c r="D169" s="1"/>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9"/>
      <c r="C170" s="19"/>
      <c r="D170" s="1"/>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9"/>
      <c r="C171" s="19"/>
      <c r="D171" s="1"/>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9"/>
      <c r="C172" s="19"/>
      <c r="D172" s="1"/>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9"/>
      <c r="C173" s="19"/>
      <c r="D173" s="1"/>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9"/>
      <c r="C174" s="19"/>
      <c r="D174" s="1"/>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9"/>
      <c r="C175" s="19"/>
      <c r="D175" s="1"/>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9"/>
      <c r="C176" s="19"/>
      <c r="D176" s="1"/>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9"/>
      <c r="C177" s="19"/>
      <c r="D177" s="1"/>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9"/>
      <c r="C178" s="19"/>
      <c r="D178" s="1"/>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9"/>
      <c r="C179" s="19"/>
      <c r="D179" s="1"/>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9"/>
      <c r="C180" s="19"/>
      <c r="D180" s="1"/>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9"/>
      <c r="C181" s="19"/>
      <c r="D181" s="1"/>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9"/>
      <c r="C182" s="19"/>
      <c r="D182" s="1"/>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9"/>
      <c r="C183" s="19"/>
      <c r="D183" s="1"/>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9"/>
      <c r="C184" s="19"/>
      <c r="D184" s="1"/>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9"/>
      <c r="C185" s="19"/>
      <c r="D185" s="1"/>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9"/>
      <c r="C186" s="19"/>
      <c r="D186" s="1"/>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9"/>
      <c r="C187" s="19"/>
      <c r="D187" s="1"/>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9"/>
      <c r="C188" s="19"/>
      <c r="D188" s="1"/>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9"/>
      <c r="C189" s="19"/>
      <c r="D189" s="1"/>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9"/>
      <c r="C190" s="19"/>
      <c r="D190" s="1"/>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9"/>
      <c r="C191" s="19"/>
      <c r="D191" s="1"/>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9"/>
      <c r="C192" s="19"/>
      <c r="D192" s="1"/>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9"/>
      <c r="C193" s="19"/>
      <c r="D193" s="1"/>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9"/>
      <c r="C194" s="19"/>
      <c r="D194" s="1"/>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9"/>
      <c r="C195" s="19"/>
      <c r="D195" s="1"/>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9"/>
      <c r="C196" s="19"/>
      <c r="D196" s="1"/>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9"/>
      <c r="C197" s="19"/>
      <c r="D197" s="1"/>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9"/>
      <c r="C198" s="19"/>
      <c r="D198" s="1"/>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9"/>
      <c r="C199" s="19"/>
      <c r="D199" s="1"/>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9"/>
      <c r="C200" s="19"/>
      <c r="D200" s="1"/>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9"/>
      <c r="C201" s="19"/>
      <c r="D201" s="1"/>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9"/>
      <c r="C202" s="19"/>
      <c r="D202" s="1"/>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9"/>
      <c r="C203" s="19"/>
      <c r="D203" s="1"/>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9"/>
      <c r="C204" s="19"/>
      <c r="D204" s="1"/>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9"/>
      <c r="C205" s="19"/>
      <c r="D205" s="1"/>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9"/>
      <c r="C206" s="19"/>
      <c r="D206" s="1"/>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9"/>
      <c r="C207" s="19"/>
      <c r="D207" s="1"/>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9"/>
      <c r="C208" s="19"/>
      <c r="D208" s="1"/>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9"/>
      <c r="C209" s="19"/>
      <c r="D209" s="1"/>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9"/>
      <c r="C210" s="19"/>
      <c r="D210" s="1"/>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9"/>
      <c r="C211" s="19"/>
      <c r="D211" s="1"/>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9"/>
      <c r="C212" s="19"/>
      <c r="D212" s="1"/>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9"/>
      <c r="C213" s="19"/>
      <c r="D213" s="1"/>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9"/>
      <c r="C214" s="19"/>
      <c r="D214" s="1"/>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9"/>
      <c r="C215" s="19"/>
      <c r="D215" s="1"/>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9"/>
      <c r="C216" s="19"/>
      <c r="D216" s="1"/>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9"/>
      <c r="C217" s="19"/>
      <c r="D217" s="1"/>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9"/>
      <c r="C218" s="19"/>
      <c r="D218" s="1"/>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9"/>
      <c r="C219" s="19"/>
      <c r="D219" s="1"/>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9"/>
      <c r="C220" s="19"/>
      <c r="D220" s="1"/>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9"/>
      <c r="C221" s="19"/>
      <c r="D221" s="1"/>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9"/>
      <c r="C222" s="19"/>
      <c r="D222" s="1"/>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9"/>
      <c r="C223" s="19"/>
      <c r="D223" s="1"/>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9"/>
      <c r="C224" s="19"/>
      <c r="D224" s="1"/>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9"/>
      <c r="C225" s="19"/>
      <c r="D225" s="1"/>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9"/>
      <c r="C226" s="19"/>
      <c r="D226" s="1"/>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9"/>
      <c r="C227" s="19"/>
      <c r="D227" s="1"/>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9"/>
      <c r="C228" s="19"/>
      <c r="D228" s="1"/>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9"/>
      <c r="C229" s="19"/>
      <c r="D229" s="1"/>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9"/>
      <c r="C230" s="19"/>
      <c r="D230" s="1"/>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563"/>
      <c r="B231" s="1881"/>
      <c r="C231" s="1881"/>
      <c r="D231" s="563"/>
      <c r="E231" s="563"/>
      <c r="F231" s="563"/>
      <c r="G231" s="563"/>
      <c r="H231" s="563"/>
      <c r="I231" s="563"/>
      <c r="J231" s="563"/>
      <c r="K231" s="563"/>
      <c r="L231" s="563"/>
      <c r="M231" s="563"/>
      <c r="N231" s="563"/>
      <c r="O231" s="563"/>
      <c r="P231" s="563"/>
      <c r="Q231" s="563"/>
      <c r="R231" s="563"/>
      <c r="S231" s="563"/>
      <c r="T231" s="563"/>
      <c r="U231" s="563"/>
      <c r="V231" s="563"/>
      <c r="W231" s="563"/>
      <c r="X231" s="563"/>
    </row>
    <row r="232" spans="1:24" ht="15.75" customHeight="1">
      <c r="A232" s="563"/>
      <c r="B232" s="1881"/>
      <c r="C232" s="1881"/>
      <c r="D232" s="563"/>
      <c r="E232" s="563"/>
      <c r="F232" s="563"/>
      <c r="G232" s="563"/>
      <c r="H232" s="563"/>
      <c r="I232" s="563"/>
      <c r="J232" s="563"/>
      <c r="K232" s="563"/>
      <c r="L232" s="563"/>
      <c r="M232" s="563"/>
      <c r="N232" s="563"/>
      <c r="O232" s="563"/>
      <c r="P232" s="563"/>
      <c r="Q232" s="563"/>
      <c r="R232" s="563"/>
      <c r="S232" s="563"/>
      <c r="T232" s="563"/>
      <c r="U232" s="563"/>
      <c r="V232" s="563"/>
      <c r="W232" s="563"/>
      <c r="X232" s="563"/>
    </row>
    <row r="233" spans="1:24" ht="15.75" customHeight="1">
      <c r="A233" s="563"/>
      <c r="B233" s="1881"/>
      <c r="C233" s="1881"/>
      <c r="D233" s="563"/>
      <c r="E233" s="563"/>
      <c r="F233" s="563"/>
      <c r="G233" s="563"/>
      <c r="H233" s="563"/>
      <c r="I233" s="563"/>
      <c r="J233" s="563"/>
      <c r="K233" s="563"/>
      <c r="L233" s="563"/>
      <c r="M233" s="563"/>
      <c r="N233" s="563"/>
      <c r="O233" s="563"/>
      <c r="P233" s="563"/>
      <c r="Q233" s="563"/>
      <c r="R233" s="563"/>
      <c r="S233" s="563"/>
      <c r="T233" s="563"/>
      <c r="U233" s="563"/>
      <c r="V233" s="563"/>
      <c r="W233" s="563"/>
      <c r="X233" s="563"/>
    </row>
    <row r="234" spans="1:24" ht="15.75" customHeight="1">
      <c r="A234" s="563"/>
      <c r="B234" s="1881"/>
      <c r="C234" s="1881"/>
      <c r="D234" s="563"/>
      <c r="E234" s="563"/>
      <c r="F234" s="563"/>
      <c r="G234" s="563"/>
      <c r="H234" s="563"/>
      <c r="I234" s="563"/>
      <c r="J234" s="563"/>
      <c r="K234" s="563"/>
      <c r="L234" s="563"/>
      <c r="M234" s="563"/>
      <c r="N234" s="563"/>
      <c r="O234" s="563"/>
      <c r="P234" s="563"/>
      <c r="Q234" s="563"/>
      <c r="R234" s="563"/>
      <c r="S234" s="563"/>
      <c r="T234" s="563"/>
      <c r="U234" s="563"/>
      <c r="V234" s="563"/>
      <c r="W234" s="563"/>
      <c r="X234" s="563"/>
    </row>
    <row r="235" spans="1:24" ht="15.75" customHeight="1">
      <c r="A235" s="563"/>
      <c r="B235" s="1881"/>
      <c r="C235" s="1881"/>
      <c r="D235" s="563"/>
      <c r="E235" s="563"/>
      <c r="F235" s="563"/>
      <c r="G235" s="563"/>
      <c r="H235" s="563"/>
      <c r="I235" s="563"/>
      <c r="J235" s="563"/>
      <c r="K235" s="563"/>
      <c r="L235" s="563"/>
      <c r="M235" s="563"/>
      <c r="N235" s="563"/>
      <c r="O235" s="563"/>
      <c r="P235" s="563"/>
      <c r="Q235" s="563"/>
      <c r="R235" s="563"/>
      <c r="S235" s="563"/>
      <c r="T235" s="563"/>
      <c r="U235" s="563"/>
      <c r="V235" s="563"/>
      <c r="W235" s="563"/>
      <c r="X235" s="56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B1"/>
    <mergeCell ref="A2:B2"/>
    <mergeCell ref="A3:E3"/>
    <mergeCell ref="A4:E4"/>
  </mergeCell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016"/>
  <sheetViews>
    <sheetView topLeftCell="A82" workbookViewId="0"/>
  </sheetViews>
  <sheetFormatPr defaultColWidth="14.453125" defaultRowHeight="15" customHeight="1"/>
  <cols>
    <col min="1" max="1" width="6.54296875" customWidth="1"/>
    <col min="2" max="2" width="31.7265625" customWidth="1"/>
    <col min="3" max="3" width="14.453125" customWidth="1"/>
    <col min="4" max="4" width="15.08984375" customWidth="1"/>
    <col min="5" max="5" width="14.453125" customWidth="1"/>
    <col min="6" max="6" width="15.54296875" customWidth="1"/>
    <col min="7" max="7" width="22.26953125" customWidth="1"/>
    <col min="8" max="8" width="12.08984375" customWidth="1"/>
    <col min="9" max="9" width="17.08984375" customWidth="1"/>
    <col min="10" max="10" width="26.7265625" customWidth="1"/>
    <col min="11" max="11" width="34" customWidth="1"/>
    <col min="12" max="12" width="11.54296875" customWidth="1"/>
    <col min="13" max="13" width="11.7265625" customWidth="1"/>
    <col min="14" max="14" width="30.453125" customWidth="1"/>
    <col min="15" max="15" width="12.54296875" customWidth="1"/>
    <col min="16" max="16" width="15.7265625" customWidth="1"/>
    <col min="17" max="17" width="14.08984375" customWidth="1"/>
    <col min="18" max="18" width="9.08984375" customWidth="1"/>
    <col min="19" max="19" width="19.54296875" customWidth="1"/>
    <col min="20" max="20" width="16" customWidth="1"/>
    <col min="21" max="26" width="9.08984375" customWidth="1"/>
  </cols>
  <sheetData>
    <row r="1" spans="1:26" ht="22.5" customHeight="1">
      <c r="A1" s="120"/>
      <c r="B1" s="1882"/>
      <c r="C1" s="1882"/>
      <c r="D1" s="1883"/>
      <c r="E1" s="1883"/>
      <c r="F1" s="1882"/>
      <c r="G1" s="1882"/>
      <c r="H1" s="1883"/>
      <c r="I1" s="1883"/>
      <c r="J1" s="1883"/>
      <c r="K1" s="1883"/>
      <c r="L1" s="1883"/>
      <c r="M1" s="1883"/>
      <c r="N1" s="1883"/>
      <c r="O1" s="3018" t="s">
        <v>2145</v>
      </c>
      <c r="P1" s="2874"/>
      <c r="Q1" s="2874"/>
      <c r="R1" s="2874"/>
      <c r="S1" s="1885"/>
      <c r="T1" s="1882"/>
      <c r="U1" s="1886" t="s">
        <v>2146</v>
      </c>
      <c r="V1" s="1882"/>
      <c r="W1" s="1882"/>
      <c r="X1" s="1882"/>
      <c r="Y1" s="1882"/>
      <c r="Z1" s="1882"/>
    </row>
    <row r="2" spans="1:26" ht="15" customHeight="1">
      <c r="A2" s="1883"/>
      <c r="B2" s="1882"/>
      <c r="C2" s="1882"/>
      <c r="D2" s="1883"/>
      <c r="E2" s="1883"/>
      <c r="F2" s="1882"/>
      <c r="G2" s="1882"/>
      <c r="H2" s="1883"/>
      <c r="I2" s="1883"/>
      <c r="J2" s="1883"/>
      <c r="K2" s="1883"/>
      <c r="L2" s="1883"/>
      <c r="M2" s="1883"/>
      <c r="N2" s="1883"/>
      <c r="O2" s="1882"/>
      <c r="P2" s="1882"/>
      <c r="Q2" s="1882"/>
      <c r="R2" s="1882"/>
      <c r="S2" s="1885"/>
      <c r="T2" s="1882"/>
      <c r="U2" s="1886"/>
      <c r="V2" s="1882"/>
      <c r="W2" s="1882"/>
      <c r="X2" s="1882"/>
      <c r="Y2" s="1882"/>
      <c r="Z2" s="1882"/>
    </row>
    <row r="3" spans="1:26" ht="16.5" customHeight="1">
      <c r="A3" s="3058" t="s">
        <v>0</v>
      </c>
      <c r="B3" s="2874"/>
      <c r="C3" s="2874"/>
      <c r="D3" s="2874"/>
      <c r="E3" s="2874"/>
      <c r="F3" s="2874"/>
      <c r="G3" s="2874"/>
      <c r="H3" s="2874"/>
      <c r="I3" s="3007"/>
      <c r="J3" s="2874"/>
      <c r="K3" s="2874"/>
      <c r="L3" s="2874"/>
      <c r="M3" s="2874"/>
      <c r="N3" s="2874"/>
      <c r="O3" s="2874"/>
      <c r="P3" s="1887"/>
      <c r="Q3" s="1882"/>
      <c r="R3" s="1882"/>
      <c r="S3" s="1885"/>
      <c r="T3" s="1882"/>
      <c r="U3" s="1886"/>
      <c r="V3" s="1882"/>
      <c r="W3" s="1882"/>
      <c r="X3" s="1882"/>
      <c r="Y3" s="1882"/>
      <c r="Z3" s="1882"/>
    </row>
    <row r="4" spans="1:26" ht="16.5" customHeight="1">
      <c r="A4" s="3007" t="s">
        <v>1</v>
      </c>
      <c r="B4" s="2874"/>
      <c r="C4" s="2874"/>
      <c r="D4" s="2874"/>
      <c r="E4" s="2874"/>
      <c r="F4" s="2874"/>
      <c r="G4" s="2874"/>
      <c r="H4" s="2874"/>
      <c r="I4" s="3007"/>
      <c r="J4" s="2874"/>
      <c r="K4" s="2874"/>
      <c r="L4" s="2874"/>
      <c r="M4" s="2874"/>
      <c r="N4" s="2874"/>
      <c r="O4" s="2874"/>
      <c r="P4" s="1882"/>
      <c r="Q4" s="1882"/>
      <c r="R4" s="1882"/>
      <c r="S4" s="1885"/>
      <c r="T4" s="1882"/>
      <c r="U4" s="1886"/>
      <c r="V4" s="1882"/>
      <c r="W4" s="1882"/>
      <c r="X4" s="1882"/>
      <c r="Y4" s="1882"/>
      <c r="Z4" s="1882"/>
    </row>
    <row r="5" spans="1:26" ht="14.25" customHeight="1">
      <c r="A5" s="1883"/>
      <c r="B5" s="1882"/>
      <c r="C5" s="1882"/>
      <c r="D5" s="1883"/>
      <c r="E5" s="1883"/>
      <c r="F5" s="1882"/>
      <c r="G5" s="1882"/>
      <c r="H5" s="1883"/>
      <c r="I5" s="1883"/>
      <c r="J5" s="1883"/>
      <c r="K5" s="1883"/>
      <c r="L5" s="1883"/>
      <c r="M5" s="1883"/>
      <c r="N5" s="1883"/>
      <c r="O5" s="1882"/>
      <c r="P5" s="1882"/>
      <c r="Q5" s="1882"/>
      <c r="R5" s="1882"/>
      <c r="S5" s="1885"/>
      <c r="T5" s="1882"/>
      <c r="U5" s="1886"/>
      <c r="V5" s="1882"/>
      <c r="W5" s="1882"/>
      <c r="X5" s="1882"/>
      <c r="Y5" s="1882"/>
      <c r="Z5" s="1882"/>
    </row>
    <row r="6" spans="1:26" ht="51" customHeight="1">
      <c r="A6" s="3059" t="s">
        <v>2147</v>
      </c>
      <c r="B6" s="2874"/>
      <c r="C6" s="2874"/>
      <c r="D6" s="2874"/>
      <c r="E6" s="2874"/>
      <c r="F6" s="2874"/>
      <c r="G6" s="2874"/>
      <c r="H6" s="2874"/>
      <c r="I6" s="2874"/>
      <c r="J6" s="2874"/>
      <c r="K6" s="2874"/>
      <c r="L6" s="2874"/>
      <c r="M6" s="2874"/>
      <c r="N6" s="2874"/>
      <c r="O6" s="2874"/>
      <c r="P6" s="2874"/>
      <c r="Q6" s="2874"/>
      <c r="R6" s="2874"/>
      <c r="S6" s="1885"/>
      <c r="T6" s="1882"/>
      <c r="U6" s="1886"/>
      <c r="V6" s="1882"/>
      <c r="W6" s="1882"/>
      <c r="X6" s="1882"/>
      <c r="Y6" s="1882"/>
      <c r="Z6" s="1882"/>
    </row>
    <row r="7" spans="1:26" ht="28.5" customHeight="1">
      <c r="A7" s="3060" t="s">
        <v>2148</v>
      </c>
      <c r="B7" s="3061"/>
      <c r="C7" s="3061"/>
      <c r="D7" s="3061"/>
      <c r="E7" s="3061"/>
      <c r="F7" s="3061"/>
      <c r="G7" s="3061"/>
      <c r="H7" s="3061"/>
      <c r="I7" s="3061"/>
      <c r="J7" s="3061"/>
      <c r="K7" s="3061"/>
      <c r="L7" s="3061"/>
      <c r="M7" s="3061"/>
      <c r="N7" s="3061"/>
      <c r="O7" s="3061"/>
      <c r="P7" s="3061"/>
      <c r="Q7" s="3061"/>
      <c r="R7" s="3061"/>
      <c r="S7" s="1885"/>
      <c r="T7" s="1882"/>
      <c r="U7" s="1886"/>
      <c r="V7" s="1882"/>
      <c r="W7" s="1882"/>
      <c r="X7" s="1882"/>
      <c r="Y7" s="1882"/>
      <c r="Z7" s="1882"/>
    </row>
    <row r="8" spans="1:26" ht="24.75" customHeight="1">
      <c r="A8" s="1888">
        <v>1</v>
      </c>
      <c r="B8" s="3052" t="s">
        <v>2149</v>
      </c>
      <c r="C8" s="2888"/>
      <c r="D8" s="2888"/>
      <c r="E8" s="2888"/>
      <c r="F8" s="2888"/>
      <c r="G8" s="2888"/>
      <c r="H8" s="2888"/>
      <c r="I8" s="2888"/>
      <c r="J8" s="2888"/>
      <c r="K8" s="2888"/>
      <c r="L8" s="2888"/>
      <c r="M8" s="2888"/>
      <c r="N8" s="2888"/>
      <c r="O8" s="2888"/>
      <c r="P8" s="2888"/>
      <c r="Q8" s="2888"/>
      <c r="R8" s="2889"/>
      <c r="S8" s="1889"/>
      <c r="T8" s="1883"/>
      <c r="U8" s="1890"/>
      <c r="V8" s="1883"/>
      <c r="W8" s="1883"/>
      <c r="X8" s="1883"/>
      <c r="Y8" s="1883"/>
      <c r="Z8" s="1883"/>
    </row>
    <row r="9" spans="1:26" ht="24.75" customHeight="1">
      <c r="A9" s="3062" t="s">
        <v>79</v>
      </c>
      <c r="B9" s="3034" t="s">
        <v>2150</v>
      </c>
      <c r="C9" s="3023" t="s">
        <v>2151</v>
      </c>
      <c r="D9" s="2984"/>
      <c r="E9" s="2984"/>
      <c r="F9" s="2984"/>
      <c r="G9" s="3013"/>
      <c r="H9" s="3034" t="s">
        <v>2152</v>
      </c>
      <c r="I9" s="3047" t="s">
        <v>2153</v>
      </c>
      <c r="J9" s="2888"/>
      <c r="K9" s="2888"/>
      <c r="L9" s="2888"/>
      <c r="M9" s="2888"/>
      <c r="N9" s="2889"/>
      <c r="O9" s="3063" t="s">
        <v>6</v>
      </c>
      <c r="P9" s="2984"/>
      <c r="Q9" s="2984"/>
      <c r="R9" s="3013"/>
      <c r="S9" s="1889"/>
      <c r="T9" s="1883"/>
      <c r="U9" s="1890"/>
      <c r="V9" s="1883"/>
      <c r="W9" s="1883"/>
      <c r="X9" s="1883"/>
      <c r="Y9" s="1883"/>
      <c r="Z9" s="1883"/>
    </row>
    <row r="10" spans="1:26" ht="49.5">
      <c r="A10" s="2885"/>
      <c r="B10" s="2885"/>
      <c r="C10" s="1892" t="s">
        <v>2154</v>
      </c>
      <c r="D10" s="1893" t="s">
        <v>2155</v>
      </c>
      <c r="E10" s="1893" t="s">
        <v>2156</v>
      </c>
      <c r="F10" s="1894" t="s">
        <v>2157</v>
      </c>
      <c r="G10" s="1894" t="s">
        <v>2158</v>
      </c>
      <c r="H10" s="2885"/>
      <c r="I10" s="1894" t="s">
        <v>2159</v>
      </c>
      <c r="J10" s="1895" t="s">
        <v>2160</v>
      </c>
      <c r="K10" s="1894" t="s">
        <v>2161</v>
      </c>
      <c r="L10" s="3030" t="s">
        <v>2162</v>
      </c>
      <c r="M10" s="2888"/>
      <c r="N10" s="2889"/>
      <c r="O10" s="3012"/>
      <c r="P10" s="3033"/>
      <c r="Q10" s="3033"/>
      <c r="R10" s="2897"/>
      <c r="S10" s="3057" t="s">
        <v>2163</v>
      </c>
      <c r="T10" s="2874"/>
      <c r="U10" s="1890"/>
      <c r="V10" s="1883"/>
      <c r="W10" s="1883"/>
      <c r="X10" s="1883"/>
      <c r="Y10" s="1883"/>
      <c r="Z10" s="1883"/>
    </row>
    <row r="11" spans="1:26" ht="16.5" customHeight="1">
      <c r="A11" s="1897" t="s">
        <v>215</v>
      </c>
      <c r="B11" s="1898" t="s">
        <v>2164</v>
      </c>
      <c r="C11" s="1899"/>
      <c r="D11" s="1900"/>
      <c r="E11" s="1900"/>
      <c r="F11" s="1901"/>
      <c r="G11" s="1902"/>
      <c r="H11" s="1901"/>
      <c r="I11" s="1901"/>
      <c r="J11" s="1902"/>
      <c r="K11" s="1901"/>
      <c r="L11" s="1901"/>
      <c r="M11" s="1901"/>
      <c r="N11" s="1901"/>
      <c r="O11" s="1903"/>
      <c r="P11" s="1903"/>
      <c r="Q11" s="1903"/>
      <c r="R11" s="1904"/>
      <c r="S11" s="1905">
        <v>2022</v>
      </c>
      <c r="T11" s="1906">
        <v>2023</v>
      </c>
      <c r="U11" s="1907"/>
      <c r="V11" s="1906"/>
      <c r="W11" s="1906"/>
      <c r="X11" s="1906"/>
      <c r="Y11" s="1906"/>
      <c r="Z11" s="1906"/>
    </row>
    <row r="12" spans="1:26" ht="33">
      <c r="A12" s="1908">
        <v>1</v>
      </c>
      <c r="B12" s="1909" t="s">
        <v>2165</v>
      </c>
      <c r="C12" s="1910">
        <v>13</v>
      </c>
      <c r="D12" s="1910">
        <v>13</v>
      </c>
      <c r="E12" s="1910" t="s">
        <v>2166</v>
      </c>
      <c r="F12" s="1911">
        <v>8</v>
      </c>
      <c r="G12" s="1911">
        <v>1</v>
      </c>
      <c r="H12" s="1912" t="s">
        <v>2167</v>
      </c>
      <c r="I12" s="1911">
        <v>1</v>
      </c>
      <c r="J12" s="1912" t="s">
        <v>2167</v>
      </c>
      <c r="K12" s="1910" t="s">
        <v>2168</v>
      </c>
      <c r="L12" s="3053" t="s">
        <v>2169</v>
      </c>
      <c r="M12" s="2888"/>
      <c r="N12" s="2889"/>
      <c r="O12" s="3055" t="s">
        <v>2170</v>
      </c>
      <c r="P12" s="2888"/>
      <c r="Q12" s="2888"/>
      <c r="R12" s="2889"/>
      <c r="S12" s="1889"/>
      <c r="T12" s="1883"/>
      <c r="U12" s="1890"/>
      <c r="V12" s="1883"/>
      <c r="W12" s="1883"/>
      <c r="X12" s="1883"/>
      <c r="Y12" s="1883"/>
      <c r="Z12" s="1883"/>
    </row>
    <row r="13" spans="1:26" ht="33">
      <c r="A13" s="1908">
        <v>2</v>
      </c>
      <c r="B13" s="1909" t="s">
        <v>2107</v>
      </c>
      <c r="C13" s="1910">
        <v>7</v>
      </c>
      <c r="D13" s="1910">
        <v>6</v>
      </c>
      <c r="E13" s="1910">
        <v>0</v>
      </c>
      <c r="F13" s="1911">
        <v>3</v>
      </c>
      <c r="G13" s="1911">
        <v>3</v>
      </c>
      <c r="H13" s="1911"/>
      <c r="I13" s="1911">
        <v>2</v>
      </c>
      <c r="J13" s="1911" t="s">
        <v>1401</v>
      </c>
      <c r="K13" s="1910" t="s">
        <v>2171</v>
      </c>
      <c r="L13" s="3050" t="s">
        <v>2172</v>
      </c>
      <c r="M13" s="2888"/>
      <c r="N13" s="2889"/>
      <c r="O13" s="3053" t="s">
        <v>103</v>
      </c>
      <c r="P13" s="2888"/>
      <c r="Q13" s="2888"/>
      <c r="R13" s="2889"/>
      <c r="S13" s="1889"/>
      <c r="T13" s="1883"/>
      <c r="U13" s="1890"/>
      <c r="V13" s="1883"/>
      <c r="W13" s="1883"/>
      <c r="X13" s="1883"/>
      <c r="Y13" s="1883"/>
      <c r="Z13" s="1883"/>
    </row>
    <row r="14" spans="1:26" ht="16.5">
      <c r="A14" s="1908">
        <v>3</v>
      </c>
      <c r="B14" s="1909" t="s">
        <v>2173</v>
      </c>
      <c r="C14" s="1910">
        <v>5</v>
      </c>
      <c r="D14" s="1910">
        <v>3</v>
      </c>
      <c r="E14" s="1910"/>
      <c r="F14" s="1911">
        <v>2</v>
      </c>
      <c r="G14" s="1911">
        <v>1</v>
      </c>
      <c r="H14" s="1911">
        <v>2</v>
      </c>
      <c r="I14" s="1911">
        <v>1</v>
      </c>
      <c r="J14" s="1911" t="s">
        <v>2174</v>
      </c>
      <c r="K14" s="1911" t="s">
        <v>2175</v>
      </c>
      <c r="L14" s="3053" t="s">
        <v>2176</v>
      </c>
      <c r="M14" s="2888"/>
      <c r="N14" s="2889"/>
      <c r="O14" s="3053" t="s">
        <v>103</v>
      </c>
      <c r="P14" s="2888"/>
      <c r="Q14" s="2888"/>
      <c r="R14" s="2889"/>
      <c r="S14" s="1889"/>
      <c r="T14" s="1883"/>
      <c r="U14" s="1890"/>
      <c r="V14" s="1883"/>
      <c r="W14" s="1883"/>
      <c r="X14" s="1883"/>
      <c r="Y14" s="1883"/>
      <c r="Z14" s="1883"/>
    </row>
    <row r="15" spans="1:26" ht="33">
      <c r="A15" s="1908"/>
      <c r="B15" s="1909" t="s">
        <v>2177</v>
      </c>
      <c r="C15" s="1910">
        <v>18</v>
      </c>
      <c r="D15" s="1910">
        <v>13</v>
      </c>
      <c r="E15" s="1910">
        <v>5</v>
      </c>
      <c r="F15" s="1911">
        <v>3</v>
      </c>
      <c r="G15" s="1911">
        <v>5</v>
      </c>
      <c r="H15" s="1911">
        <v>2</v>
      </c>
      <c r="I15" s="1911">
        <v>1</v>
      </c>
      <c r="J15" s="1911" t="s">
        <v>2178</v>
      </c>
      <c r="K15" s="1911" t="s">
        <v>2179</v>
      </c>
      <c r="L15" s="3054" t="s">
        <v>2180</v>
      </c>
      <c r="M15" s="2888"/>
      <c r="N15" s="2889"/>
      <c r="O15" s="3055" t="s">
        <v>2181</v>
      </c>
      <c r="P15" s="2888"/>
      <c r="Q15" s="2888"/>
      <c r="R15" s="2889"/>
      <c r="S15" s="1913" t="s">
        <v>2182</v>
      </c>
      <c r="T15" s="1883"/>
      <c r="U15" s="1890"/>
      <c r="V15" s="1883"/>
      <c r="W15" s="1883"/>
      <c r="X15" s="1883"/>
      <c r="Y15" s="1883"/>
      <c r="Z15" s="1883"/>
    </row>
    <row r="16" spans="1:26" ht="66">
      <c r="A16" s="1908">
        <v>5</v>
      </c>
      <c r="B16" s="1909" t="s">
        <v>432</v>
      </c>
      <c r="C16" s="1883"/>
      <c r="D16" s="1910">
        <v>24</v>
      </c>
      <c r="E16" s="1910">
        <v>6</v>
      </c>
      <c r="F16" s="1910">
        <v>23</v>
      </c>
      <c r="G16" s="1910">
        <v>1</v>
      </c>
      <c r="H16" s="1914" t="s">
        <v>2183</v>
      </c>
      <c r="I16" s="1910">
        <v>4</v>
      </c>
      <c r="J16" s="1911" t="s">
        <v>2184</v>
      </c>
      <c r="K16" s="1910" t="s">
        <v>2185</v>
      </c>
      <c r="L16" s="3053"/>
      <c r="M16" s="2888"/>
      <c r="N16" s="2889"/>
      <c r="O16" s="3050" t="s">
        <v>2186</v>
      </c>
      <c r="P16" s="2888"/>
      <c r="Q16" s="2888"/>
      <c r="R16" s="2889"/>
      <c r="S16" s="1889"/>
      <c r="T16" s="1883"/>
      <c r="U16" s="1890"/>
      <c r="V16" s="1883"/>
      <c r="W16" s="1883"/>
      <c r="X16" s="1883"/>
      <c r="Y16" s="1883"/>
      <c r="Z16" s="1883"/>
    </row>
    <row r="17" spans="1:26" ht="16.5">
      <c r="A17" s="1908">
        <v>6</v>
      </c>
      <c r="B17" s="1909" t="s">
        <v>2187</v>
      </c>
      <c r="C17" s="1910">
        <v>16</v>
      </c>
      <c r="D17" s="1910">
        <v>12</v>
      </c>
      <c r="E17" s="1910">
        <v>0</v>
      </c>
      <c r="F17" s="1911">
        <v>3</v>
      </c>
      <c r="G17" s="1911">
        <v>9</v>
      </c>
      <c r="H17" s="1911">
        <v>2</v>
      </c>
      <c r="I17" s="1911"/>
      <c r="J17" s="1911"/>
      <c r="K17" s="1911"/>
      <c r="L17" s="3053"/>
      <c r="M17" s="2888"/>
      <c r="N17" s="2889"/>
      <c r="O17" s="3053"/>
      <c r="P17" s="2888"/>
      <c r="Q17" s="2888"/>
      <c r="R17" s="2889"/>
      <c r="S17" s="1889"/>
      <c r="T17" s="1883"/>
      <c r="U17" s="1890"/>
      <c r="V17" s="1883"/>
      <c r="W17" s="1883"/>
      <c r="X17" s="1883"/>
      <c r="Y17" s="1883"/>
      <c r="Z17" s="1883"/>
    </row>
    <row r="18" spans="1:26" ht="33">
      <c r="A18" s="1908">
        <v>7</v>
      </c>
      <c r="B18" s="1909" t="s">
        <v>2188</v>
      </c>
      <c r="C18" s="1910">
        <v>16</v>
      </c>
      <c r="D18" s="1910">
        <v>12</v>
      </c>
      <c r="E18" s="1910">
        <v>0</v>
      </c>
      <c r="F18" s="1910">
        <v>3</v>
      </c>
      <c r="G18" s="1910">
        <v>8</v>
      </c>
      <c r="H18" s="1910">
        <v>2</v>
      </c>
      <c r="I18" s="1894"/>
      <c r="J18" s="1894"/>
      <c r="K18" s="1894"/>
      <c r="L18" s="1896"/>
      <c r="M18" s="1915"/>
      <c r="N18" s="1916"/>
      <c r="O18" s="3015" t="s">
        <v>2189</v>
      </c>
      <c r="P18" s="2888"/>
      <c r="Q18" s="2888"/>
      <c r="R18" s="2889"/>
      <c r="S18" s="1889"/>
      <c r="T18" s="1883"/>
      <c r="U18" s="1890"/>
      <c r="V18" s="1883"/>
      <c r="W18" s="1883"/>
      <c r="X18" s="1883"/>
      <c r="Y18" s="1883"/>
      <c r="Z18" s="1883"/>
    </row>
    <row r="19" spans="1:26" ht="16.5">
      <c r="A19" s="1908">
        <v>8</v>
      </c>
      <c r="B19" s="1909" t="s">
        <v>2190</v>
      </c>
      <c r="C19" s="1909">
        <v>5</v>
      </c>
      <c r="D19" s="1910">
        <v>3</v>
      </c>
      <c r="E19" s="1910"/>
      <c r="F19" s="1911">
        <v>2</v>
      </c>
      <c r="G19" s="1911">
        <v>1</v>
      </c>
      <c r="H19" s="1911">
        <v>2</v>
      </c>
      <c r="I19" s="1911">
        <v>1</v>
      </c>
      <c r="J19" s="1911" t="s">
        <v>2174</v>
      </c>
      <c r="K19" s="1911" t="s">
        <v>2175</v>
      </c>
      <c r="L19" s="3053" t="s">
        <v>2176</v>
      </c>
      <c r="M19" s="2888"/>
      <c r="N19" s="2889"/>
      <c r="O19" s="3015" t="s">
        <v>103</v>
      </c>
      <c r="P19" s="2888"/>
      <c r="Q19" s="2888"/>
      <c r="R19" s="2889"/>
      <c r="S19" s="1889"/>
      <c r="T19" s="1883"/>
      <c r="U19" s="1890"/>
      <c r="V19" s="1883"/>
      <c r="W19" s="1883"/>
      <c r="X19" s="1883"/>
      <c r="Y19" s="1883"/>
      <c r="Z19" s="1883"/>
    </row>
    <row r="20" spans="1:26" ht="16.5">
      <c r="A20" s="1908">
        <v>9</v>
      </c>
      <c r="B20" s="1909" t="s">
        <v>2191</v>
      </c>
      <c r="C20" s="1909"/>
      <c r="D20" s="1910">
        <v>8</v>
      </c>
      <c r="E20" s="1910">
        <v>2</v>
      </c>
      <c r="F20" s="1911">
        <v>4</v>
      </c>
      <c r="G20" s="1911">
        <v>2</v>
      </c>
      <c r="H20" s="1911">
        <v>1</v>
      </c>
      <c r="I20" s="1911">
        <v>1</v>
      </c>
      <c r="J20" s="1911" t="s">
        <v>2192</v>
      </c>
      <c r="K20" s="1911" t="s">
        <v>2193</v>
      </c>
      <c r="L20" s="3053"/>
      <c r="M20" s="2888"/>
      <c r="N20" s="2889"/>
      <c r="O20" s="3055" t="s">
        <v>2194</v>
      </c>
      <c r="P20" s="2888"/>
      <c r="Q20" s="2888"/>
      <c r="R20" s="2889"/>
      <c r="S20" s="1889"/>
      <c r="T20" s="1883"/>
      <c r="U20" s="1890"/>
      <c r="V20" s="1883"/>
      <c r="W20" s="1883"/>
      <c r="X20" s="1883"/>
      <c r="Y20" s="1883"/>
      <c r="Z20" s="1883"/>
    </row>
    <row r="21" spans="1:26" ht="46.5" customHeight="1">
      <c r="A21" s="1908">
        <v>11</v>
      </c>
      <c r="B21" s="1918" t="s">
        <v>2195</v>
      </c>
      <c r="C21" s="1919">
        <v>12</v>
      </c>
      <c r="D21" s="1919">
        <v>9</v>
      </c>
      <c r="E21" s="1919"/>
      <c r="F21" s="1919">
        <v>5</v>
      </c>
      <c r="G21" s="1919">
        <v>4</v>
      </c>
      <c r="H21" s="1919"/>
      <c r="I21" s="1919">
        <v>2</v>
      </c>
      <c r="J21" s="1919" t="s">
        <v>2184</v>
      </c>
      <c r="K21" s="1920" t="s">
        <v>2196</v>
      </c>
      <c r="L21" s="3030"/>
      <c r="M21" s="2888"/>
      <c r="N21" s="2889"/>
      <c r="O21" s="3030"/>
      <c r="P21" s="2888"/>
      <c r="Q21" s="2888"/>
      <c r="R21" s="2889"/>
      <c r="S21" s="1889"/>
      <c r="T21" s="1883"/>
      <c r="U21" s="1890"/>
      <c r="V21" s="1883"/>
      <c r="W21" s="1883"/>
      <c r="X21" s="1883"/>
      <c r="Y21" s="1883"/>
      <c r="Z21" s="1883"/>
    </row>
    <row r="22" spans="1:26" ht="16.5" customHeight="1">
      <c r="A22" s="1908">
        <v>12</v>
      </c>
      <c r="B22" s="1921" t="s">
        <v>2197</v>
      </c>
      <c r="C22" s="1922">
        <v>16</v>
      </c>
      <c r="D22" s="1923">
        <v>12</v>
      </c>
      <c r="E22" s="1923">
        <v>2</v>
      </c>
      <c r="F22" s="1923">
        <v>6</v>
      </c>
      <c r="G22" s="1923">
        <v>4</v>
      </c>
      <c r="H22" s="1923">
        <v>3</v>
      </c>
      <c r="I22" s="1923">
        <v>3</v>
      </c>
      <c r="J22" s="1923" t="s">
        <v>2198</v>
      </c>
      <c r="K22" s="1924" t="s">
        <v>2199</v>
      </c>
      <c r="L22" s="1896"/>
      <c r="M22" s="1915"/>
      <c r="N22" s="1916"/>
      <c r="O22" s="3015" t="s">
        <v>2200</v>
      </c>
      <c r="P22" s="2888"/>
      <c r="Q22" s="2888"/>
      <c r="R22" s="2889"/>
      <c r="S22" s="1889"/>
      <c r="T22" s="1883"/>
      <c r="U22" s="1890"/>
      <c r="V22" s="1883"/>
      <c r="W22" s="1883"/>
      <c r="X22" s="1883"/>
      <c r="Y22" s="1883"/>
      <c r="Z22" s="1883"/>
    </row>
    <row r="23" spans="1:26" ht="69" customHeight="1">
      <c r="A23" s="1908">
        <v>13</v>
      </c>
      <c r="B23" s="1925" t="s">
        <v>2201</v>
      </c>
      <c r="C23" s="1919">
        <v>12</v>
      </c>
      <c r="D23" s="1919">
        <v>10</v>
      </c>
      <c r="E23" s="1919">
        <v>5</v>
      </c>
      <c r="F23" s="1919">
        <v>9</v>
      </c>
      <c r="G23" s="1919">
        <v>1</v>
      </c>
      <c r="H23" s="1919" t="s">
        <v>2202</v>
      </c>
      <c r="I23" s="1919">
        <v>1</v>
      </c>
      <c r="J23" s="1919" t="s">
        <v>2167</v>
      </c>
      <c r="K23" s="1919" t="s">
        <v>2203</v>
      </c>
      <c r="L23" s="1917" t="s">
        <v>2204</v>
      </c>
      <c r="M23" s="1926"/>
      <c r="N23" s="1927"/>
      <c r="O23" s="1928"/>
      <c r="P23" s="1929"/>
      <c r="Q23" s="1929"/>
      <c r="R23" s="1930"/>
      <c r="S23" s="1889"/>
      <c r="T23" s="1883"/>
      <c r="U23" s="1890"/>
      <c r="V23" s="1883"/>
      <c r="W23" s="1883"/>
      <c r="X23" s="1883"/>
      <c r="Y23" s="1883"/>
      <c r="Z23" s="1883"/>
    </row>
    <row r="24" spans="1:26" ht="68.25" customHeight="1">
      <c r="A24" s="1908">
        <v>14</v>
      </c>
      <c r="B24" s="1918" t="s">
        <v>2205</v>
      </c>
      <c r="C24" s="1918">
        <v>18</v>
      </c>
      <c r="D24" s="1919">
        <v>16</v>
      </c>
      <c r="E24" s="1919">
        <v>0</v>
      </c>
      <c r="F24" s="1919">
        <v>15</v>
      </c>
      <c r="G24" s="1919">
        <v>1</v>
      </c>
      <c r="H24" s="1919">
        <v>2</v>
      </c>
      <c r="I24" s="1919">
        <v>1</v>
      </c>
      <c r="J24" s="1919" t="s">
        <v>2167</v>
      </c>
      <c r="K24" s="1919" t="s">
        <v>2206</v>
      </c>
      <c r="L24" s="1917" t="s">
        <v>2204</v>
      </c>
      <c r="M24" s="1926"/>
      <c r="N24" s="1927"/>
      <c r="O24" s="1931"/>
      <c r="P24" s="1932"/>
      <c r="Q24" s="1932"/>
      <c r="R24" s="1933"/>
      <c r="S24" s="1889"/>
      <c r="T24" s="1883"/>
      <c r="U24" s="1890"/>
      <c r="V24" s="1883"/>
      <c r="W24" s="1883"/>
      <c r="X24" s="1883"/>
      <c r="Y24" s="1883"/>
      <c r="Z24" s="1883"/>
    </row>
    <row r="25" spans="1:26" ht="56.25" customHeight="1">
      <c r="A25" s="1908">
        <v>15</v>
      </c>
      <c r="B25" s="1918" t="s">
        <v>2207</v>
      </c>
      <c r="C25" s="1918">
        <v>16</v>
      </c>
      <c r="D25" s="1919">
        <v>13</v>
      </c>
      <c r="E25" s="1919">
        <v>2</v>
      </c>
      <c r="F25" s="1918">
        <v>10</v>
      </c>
      <c r="G25" s="1918">
        <v>1</v>
      </c>
      <c r="H25" s="1919">
        <v>1</v>
      </c>
      <c r="I25" s="1919">
        <v>1</v>
      </c>
      <c r="J25" s="1919" t="s">
        <v>2208</v>
      </c>
      <c r="K25" s="1919" t="s">
        <v>2209</v>
      </c>
      <c r="L25" s="1917" t="s">
        <v>2204</v>
      </c>
      <c r="M25" s="1926"/>
      <c r="N25" s="1927"/>
      <c r="O25" s="1931" t="s">
        <v>103</v>
      </c>
      <c r="P25" s="1932"/>
      <c r="Q25" s="1932"/>
      <c r="R25" s="1933"/>
      <c r="S25" s="1889"/>
      <c r="T25" s="1883"/>
      <c r="U25" s="1890"/>
      <c r="V25" s="1883"/>
      <c r="W25" s="1883"/>
      <c r="X25" s="1883"/>
      <c r="Y25" s="1883"/>
      <c r="Z25" s="1883"/>
    </row>
    <row r="26" spans="1:26" ht="16.5" customHeight="1">
      <c r="A26" s="1895"/>
      <c r="B26" s="1934" t="s">
        <v>2210</v>
      </c>
      <c r="C26" s="1934"/>
      <c r="D26" s="1894"/>
      <c r="E26" s="1894"/>
      <c r="F26" s="1934"/>
      <c r="G26" s="1934"/>
      <c r="H26" s="1894"/>
      <c r="I26" s="1894"/>
      <c r="J26" s="1894"/>
      <c r="K26" s="1894"/>
      <c r="L26" s="1917"/>
      <c r="M26" s="1915"/>
      <c r="N26" s="1916"/>
      <c r="O26" s="3056" t="s">
        <v>2211</v>
      </c>
      <c r="P26" s="2888"/>
      <c r="Q26" s="2888"/>
      <c r="R26" s="2889"/>
      <c r="S26" s="1889"/>
      <c r="T26" s="1883"/>
      <c r="U26" s="1890"/>
      <c r="V26" s="1883"/>
      <c r="W26" s="1883"/>
      <c r="X26" s="1883"/>
      <c r="Y26" s="1883"/>
      <c r="Z26" s="1883"/>
    </row>
    <row r="27" spans="1:26" ht="16.5" customHeight="1">
      <c r="A27" s="1895">
        <v>15</v>
      </c>
      <c r="B27" s="1934" t="s">
        <v>2212</v>
      </c>
      <c r="C27" s="1934">
        <v>10</v>
      </c>
      <c r="D27" s="1894">
        <v>6</v>
      </c>
      <c r="E27" s="1894"/>
      <c r="F27" s="1934">
        <v>2</v>
      </c>
      <c r="G27" s="1934">
        <v>4</v>
      </c>
      <c r="H27" s="1894">
        <v>4</v>
      </c>
      <c r="I27" s="1894">
        <v>2</v>
      </c>
      <c r="J27" s="1894" t="s">
        <v>2213</v>
      </c>
      <c r="K27" s="1894" t="s">
        <v>2214</v>
      </c>
      <c r="L27" s="1917" t="s">
        <v>2204</v>
      </c>
      <c r="M27" s="1915"/>
      <c r="N27" s="1916"/>
      <c r="O27" s="1931" t="s">
        <v>103</v>
      </c>
      <c r="P27" s="1936"/>
      <c r="Q27" s="1936"/>
      <c r="R27" s="1937"/>
      <c r="S27" s="1889"/>
      <c r="T27" s="1883"/>
      <c r="U27" s="1890"/>
      <c r="V27" s="1883"/>
      <c r="W27" s="1883"/>
      <c r="X27" s="1883"/>
      <c r="Y27" s="1883"/>
      <c r="Z27" s="1883"/>
    </row>
    <row r="28" spans="1:26" ht="16.5" customHeight="1">
      <c r="A28" s="1895"/>
      <c r="B28" s="1934"/>
      <c r="C28" s="1934"/>
      <c r="D28" s="1894"/>
      <c r="E28" s="1894"/>
      <c r="F28" s="1934"/>
      <c r="G28" s="1934"/>
      <c r="H28" s="1894"/>
      <c r="I28" s="1894"/>
      <c r="J28" s="1894"/>
      <c r="K28" s="1894"/>
      <c r="L28" s="1896"/>
      <c r="M28" s="1915"/>
      <c r="N28" s="1916"/>
      <c r="S28" s="1889"/>
      <c r="T28" s="1883"/>
      <c r="U28" s="1890"/>
      <c r="V28" s="1883"/>
      <c r="W28" s="1883"/>
      <c r="X28" s="1883"/>
      <c r="Y28" s="1883"/>
      <c r="Z28" s="1883"/>
    </row>
    <row r="29" spans="1:26" ht="16.5" customHeight="1">
      <c r="A29" s="1895"/>
      <c r="B29" s="1938"/>
      <c r="C29" s="1938"/>
      <c r="D29" s="1894"/>
      <c r="E29" s="1894"/>
      <c r="F29" s="1938"/>
      <c r="G29" s="1938"/>
      <c r="H29" s="1894"/>
      <c r="I29" s="1894"/>
      <c r="J29" s="1894"/>
      <c r="K29" s="1894"/>
      <c r="L29" s="1896"/>
      <c r="M29" s="1915"/>
      <c r="N29" s="1916"/>
      <c r="O29" s="1939"/>
      <c r="P29" s="1940"/>
      <c r="Q29" s="1940"/>
      <c r="R29" s="1941"/>
      <c r="S29" s="1889"/>
      <c r="T29" s="1883"/>
      <c r="U29" s="1890"/>
      <c r="V29" s="1883"/>
      <c r="W29" s="1883"/>
      <c r="X29" s="1883"/>
      <c r="Y29" s="1883"/>
      <c r="Z29" s="1883"/>
    </row>
    <row r="30" spans="1:26" ht="16.5" customHeight="1">
      <c r="A30" s="1895"/>
      <c r="B30" s="1934"/>
      <c r="C30" s="1934"/>
      <c r="D30" s="1894"/>
      <c r="E30" s="1894"/>
      <c r="F30" s="1934"/>
      <c r="G30" s="1934"/>
      <c r="H30" s="1894"/>
      <c r="I30" s="1894"/>
      <c r="J30" s="1894"/>
      <c r="K30" s="1894"/>
      <c r="L30" s="1896"/>
      <c r="M30" s="1915"/>
      <c r="N30" s="1916"/>
      <c r="O30" s="1935"/>
      <c r="P30" s="1936"/>
      <c r="Q30" s="1936"/>
      <c r="R30" s="1937"/>
      <c r="S30" s="1889"/>
      <c r="T30" s="1883"/>
      <c r="U30" s="1890"/>
      <c r="V30" s="1883"/>
      <c r="W30" s="1883"/>
      <c r="X30" s="1883"/>
      <c r="Y30" s="1883"/>
      <c r="Z30" s="1883"/>
    </row>
    <row r="31" spans="1:26" ht="16.5" customHeight="1">
      <c r="A31" s="1895"/>
      <c r="B31" s="1934"/>
      <c r="C31" s="1934"/>
      <c r="D31" s="1894"/>
      <c r="E31" s="1894"/>
      <c r="F31" s="1934"/>
      <c r="G31" s="1934"/>
      <c r="H31" s="1894"/>
      <c r="I31" s="1894"/>
      <c r="J31" s="1894"/>
      <c r="K31" s="1894"/>
      <c r="L31" s="1896"/>
      <c r="M31" s="1915"/>
      <c r="N31" s="1916"/>
      <c r="O31" s="1935"/>
      <c r="P31" s="1936"/>
      <c r="Q31" s="1936"/>
      <c r="R31" s="1937"/>
      <c r="S31" s="1889"/>
      <c r="T31" s="1883"/>
      <c r="U31" s="1890"/>
      <c r="V31" s="1883"/>
      <c r="W31" s="1883"/>
      <c r="X31" s="1883"/>
      <c r="Y31" s="1883"/>
      <c r="Z31" s="1883"/>
    </row>
    <row r="32" spans="1:26" ht="16.5" customHeight="1">
      <c r="A32" s="1895"/>
      <c r="B32" s="1934"/>
      <c r="C32" s="1934"/>
      <c r="D32" s="1894"/>
      <c r="E32" s="1894"/>
      <c r="F32" s="1934"/>
      <c r="G32" s="1934"/>
      <c r="H32" s="1894"/>
      <c r="I32" s="1894"/>
      <c r="J32" s="1894"/>
      <c r="K32" s="1894"/>
      <c r="L32" s="1896"/>
      <c r="M32" s="1915"/>
      <c r="N32" s="1916"/>
      <c r="O32" s="1896"/>
      <c r="P32" s="1915"/>
      <c r="Q32" s="1915"/>
      <c r="R32" s="1916"/>
      <c r="S32" s="1889"/>
      <c r="T32" s="1883"/>
      <c r="U32" s="1890"/>
      <c r="V32" s="1883"/>
      <c r="W32" s="1883"/>
      <c r="X32" s="1883"/>
      <c r="Y32" s="1883"/>
      <c r="Z32" s="1883"/>
    </row>
    <row r="33" spans="1:26" ht="19.5" customHeight="1">
      <c r="A33" s="1908"/>
      <c r="B33" s="1942" t="s">
        <v>1734</v>
      </c>
      <c r="C33" s="1942"/>
      <c r="D33" s="1942"/>
      <c r="E33" s="1942"/>
      <c r="F33" s="1942"/>
      <c r="G33" s="1943"/>
      <c r="H33" s="1942"/>
      <c r="I33" s="1911"/>
      <c r="J33" s="1911"/>
      <c r="K33" s="1911"/>
      <c r="L33" s="3053"/>
      <c r="M33" s="2888"/>
      <c r="N33" s="2889"/>
      <c r="O33" s="3053"/>
      <c r="P33" s="2888"/>
      <c r="Q33" s="2888"/>
      <c r="R33" s="2889"/>
      <c r="S33" s="1889">
        <v>180</v>
      </c>
      <c r="T33" s="1883">
        <v>226</v>
      </c>
      <c r="U33" s="1890"/>
      <c r="V33" s="1883"/>
      <c r="W33" s="1883"/>
      <c r="X33" s="1883"/>
      <c r="Y33" s="1883"/>
      <c r="Z33" s="1883"/>
    </row>
    <row r="34" spans="1:26" ht="33" customHeight="1">
      <c r="A34" s="1944">
        <v>2</v>
      </c>
      <c r="B34" s="3038" t="s">
        <v>2215</v>
      </c>
      <c r="C34" s="2888"/>
      <c r="D34" s="2888"/>
      <c r="E34" s="2888"/>
      <c r="F34" s="2888"/>
      <c r="G34" s="2888"/>
      <c r="H34" s="2888"/>
      <c r="I34" s="2888"/>
      <c r="J34" s="2888"/>
      <c r="K34" s="2888"/>
      <c r="L34" s="2888"/>
      <c r="M34" s="2888"/>
      <c r="N34" s="2888"/>
      <c r="O34" s="2888"/>
      <c r="P34" s="2888"/>
      <c r="Q34" s="2888"/>
      <c r="R34" s="2889"/>
      <c r="S34" s="1885"/>
      <c r="T34" s="1882"/>
      <c r="U34" s="1886"/>
      <c r="V34" s="1882"/>
      <c r="W34" s="1882"/>
      <c r="X34" s="1882"/>
      <c r="Y34" s="1882"/>
      <c r="Z34" s="1882"/>
    </row>
    <row r="35" spans="1:26" ht="16.5" customHeight="1">
      <c r="A35" s="3034" t="s">
        <v>79</v>
      </c>
      <c r="B35" s="3023" t="s">
        <v>2216</v>
      </c>
      <c r="C35" s="2984"/>
      <c r="D35" s="2984"/>
      <c r="E35" s="3013"/>
      <c r="F35" s="3030" t="s">
        <v>2217</v>
      </c>
      <c r="G35" s="2889"/>
      <c r="H35" s="3034" t="s">
        <v>2218</v>
      </c>
      <c r="I35" s="3034" t="s">
        <v>2219</v>
      </c>
      <c r="J35" s="3034" t="s">
        <v>2220</v>
      </c>
      <c r="K35" s="3034" t="s">
        <v>1351</v>
      </c>
      <c r="L35" s="3034" t="s">
        <v>2221</v>
      </c>
      <c r="M35" s="3034" t="s">
        <v>2160</v>
      </c>
      <c r="N35" s="3034" t="s">
        <v>2222</v>
      </c>
      <c r="O35" s="3023" t="s">
        <v>6</v>
      </c>
      <c r="P35" s="2984"/>
      <c r="Q35" s="2984"/>
      <c r="R35" s="3013"/>
      <c r="S35" s="1885"/>
      <c r="T35" s="1882"/>
      <c r="U35" s="1886"/>
      <c r="V35" s="1882"/>
      <c r="W35" s="1882"/>
      <c r="X35" s="1882"/>
      <c r="Y35" s="1882"/>
      <c r="Z35" s="1882"/>
    </row>
    <row r="36" spans="1:26" ht="16.5" customHeight="1">
      <c r="A36" s="2885"/>
      <c r="B36" s="3012"/>
      <c r="C36" s="3033"/>
      <c r="D36" s="3033"/>
      <c r="E36" s="2897"/>
      <c r="F36" s="1894" t="s">
        <v>2223</v>
      </c>
      <c r="G36" s="1894" t="s">
        <v>2224</v>
      </c>
      <c r="H36" s="2885"/>
      <c r="I36" s="2885"/>
      <c r="J36" s="2885"/>
      <c r="K36" s="2885"/>
      <c r="L36" s="2885"/>
      <c r="M36" s="2885"/>
      <c r="N36" s="2885"/>
      <c r="O36" s="3012"/>
      <c r="P36" s="3033"/>
      <c r="Q36" s="3033"/>
      <c r="R36" s="2897"/>
      <c r="S36" s="1885"/>
      <c r="T36" s="1882"/>
      <c r="U36" s="1886"/>
      <c r="V36" s="1882"/>
      <c r="W36" s="1882"/>
      <c r="X36" s="1882"/>
      <c r="Y36" s="1882"/>
      <c r="Z36" s="1882"/>
    </row>
    <row r="37" spans="1:26" ht="16.5" customHeight="1">
      <c r="A37" s="1919">
        <v>1</v>
      </c>
      <c r="B37" s="3021" t="s">
        <v>1463</v>
      </c>
      <c r="C37" s="2888"/>
      <c r="D37" s="2888"/>
      <c r="E37" s="2889"/>
      <c r="F37" s="1945">
        <v>21596</v>
      </c>
      <c r="G37" s="1894"/>
      <c r="H37" s="1894">
        <v>1987</v>
      </c>
      <c r="I37" s="1910" t="s">
        <v>2225</v>
      </c>
      <c r="J37" s="1910" t="s">
        <v>2121</v>
      </c>
      <c r="K37" s="1894" t="s">
        <v>2226</v>
      </c>
      <c r="L37" s="1894"/>
      <c r="M37" s="1894" t="s">
        <v>2227</v>
      </c>
      <c r="N37" s="1919" t="s">
        <v>2228</v>
      </c>
      <c r="O37" s="3015" t="s">
        <v>2229</v>
      </c>
      <c r="P37" s="2888"/>
      <c r="Q37" s="2888"/>
      <c r="R37" s="2889"/>
      <c r="S37" s="1885"/>
      <c r="T37" s="1882"/>
      <c r="U37" s="1886"/>
      <c r="V37" s="1882"/>
      <c r="W37" s="1882"/>
      <c r="X37" s="1882"/>
      <c r="Y37" s="1882"/>
      <c r="Z37" s="1882"/>
    </row>
    <row r="38" spans="1:26" ht="16.5" customHeight="1">
      <c r="A38" s="1919">
        <v>2</v>
      </c>
      <c r="B38" s="3021" t="s">
        <v>1482</v>
      </c>
      <c r="C38" s="2888"/>
      <c r="D38" s="2888"/>
      <c r="E38" s="2889"/>
      <c r="F38" s="1919"/>
      <c r="G38" s="1946">
        <v>23489</v>
      </c>
      <c r="H38" s="1919"/>
      <c r="I38" s="1919" t="s">
        <v>2020</v>
      </c>
      <c r="J38" s="1947" t="s">
        <v>2039</v>
      </c>
      <c r="K38" s="1919" t="s">
        <v>118</v>
      </c>
      <c r="L38" s="1919" t="s">
        <v>1609</v>
      </c>
      <c r="M38" s="1919" t="s">
        <v>2230</v>
      </c>
      <c r="N38" s="1948" t="s">
        <v>2231</v>
      </c>
      <c r="O38" s="3015" t="s">
        <v>2229</v>
      </c>
      <c r="P38" s="2888"/>
      <c r="Q38" s="2888"/>
      <c r="R38" s="2889"/>
      <c r="S38" s="1885"/>
      <c r="T38" s="1882"/>
      <c r="U38" s="1886"/>
      <c r="V38" s="1882"/>
      <c r="W38" s="1882"/>
      <c r="X38" s="1882"/>
      <c r="Y38" s="1882"/>
      <c r="Z38" s="1882"/>
    </row>
    <row r="39" spans="1:26" ht="16.5" customHeight="1">
      <c r="A39" s="1919">
        <v>3</v>
      </c>
      <c r="B39" s="3021" t="s">
        <v>1624</v>
      </c>
      <c r="C39" s="2888"/>
      <c r="D39" s="2888"/>
      <c r="E39" s="2889"/>
      <c r="F39" s="1894"/>
      <c r="G39" s="1949">
        <v>23481</v>
      </c>
      <c r="H39" s="1894"/>
      <c r="I39" s="1919" t="s">
        <v>2067</v>
      </c>
      <c r="J39" s="1919" t="s">
        <v>1043</v>
      </c>
      <c r="K39" s="1919" t="s">
        <v>2226</v>
      </c>
      <c r="L39" s="1919" t="s">
        <v>2232</v>
      </c>
      <c r="M39" s="1919" t="s">
        <v>1444</v>
      </c>
      <c r="N39" s="1950">
        <v>45778</v>
      </c>
      <c r="O39" s="3015" t="s">
        <v>2233</v>
      </c>
      <c r="P39" s="2888"/>
      <c r="Q39" s="2888"/>
      <c r="R39" s="2889"/>
      <c r="S39" s="474" t="s">
        <v>2234</v>
      </c>
      <c r="T39" s="1882"/>
      <c r="U39" s="1951" t="s">
        <v>2235</v>
      </c>
      <c r="V39" s="1882"/>
      <c r="W39" s="1882"/>
      <c r="X39" s="1882"/>
      <c r="Y39" s="1882"/>
      <c r="Z39" s="1882"/>
    </row>
    <row r="40" spans="1:26" ht="16.5" customHeight="1">
      <c r="A40" s="1919">
        <v>5</v>
      </c>
      <c r="B40" s="3021" t="s">
        <v>1374</v>
      </c>
      <c r="C40" s="2888"/>
      <c r="D40" s="2888"/>
      <c r="E40" s="2889"/>
      <c r="F40" s="1952">
        <v>21791</v>
      </c>
      <c r="G40" s="1894"/>
      <c r="H40" s="1894"/>
      <c r="I40" s="1919" t="s">
        <v>2236</v>
      </c>
      <c r="J40" s="1919" t="s">
        <v>2237</v>
      </c>
      <c r="K40" s="1919" t="s">
        <v>118</v>
      </c>
      <c r="L40" s="1894"/>
      <c r="M40" s="1919" t="s">
        <v>1382</v>
      </c>
      <c r="N40" s="1953" t="s">
        <v>2238</v>
      </c>
      <c r="O40" s="3015" t="s">
        <v>2229</v>
      </c>
      <c r="P40" s="2888"/>
      <c r="Q40" s="2888"/>
      <c r="R40" s="2889"/>
      <c r="S40" s="1885"/>
      <c r="T40" s="1882"/>
      <c r="U40" s="1886"/>
      <c r="V40" s="1882"/>
      <c r="W40" s="1882"/>
      <c r="X40" s="1882"/>
      <c r="Y40" s="1882"/>
      <c r="Z40" s="1882"/>
    </row>
    <row r="41" spans="1:26" ht="33">
      <c r="A41" s="1919">
        <v>6</v>
      </c>
      <c r="B41" s="3021" t="s">
        <v>1398</v>
      </c>
      <c r="C41" s="2888"/>
      <c r="D41" s="2888"/>
      <c r="E41" s="2889"/>
      <c r="F41" s="1949">
        <v>20839</v>
      </c>
      <c r="G41" s="1919"/>
      <c r="H41" s="1919"/>
      <c r="I41" s="1919" t="s">
        <v>2236</v>
      </c>
      <c r="J41" s="1919" t="s">
        <v>2239</v>
      </c>
      <c r="K41" s="1919" t="s">
        <v>116</v>
      </c>
      <c r="L41" s="1919"/>
      <c r="M41" s="1919" t="s">
        <v>2240</v>
      </c>
      <c r="N41" s="1954" t="s">
        <v>2241</v>
      </c>
      <c r="O41" s="3015" t="s">
        <v>2233</v>
      </c>
      <c r="P41" s="2888"/>
      <c r="Q41" s="2888"/>
      <c r="R41" s="2889"/>
      <c r="S41" s="1885"/>
      <c r="T41" s="1882"/>
      <c r="U41" s="1886"/>
      <c r="V41" s="1882"/>
      <c r="W41" s="1882"/>
      <c r="X41" s="1882"/>
      <c r="Y41" s="1882"/>
      <c r="Z41" s="1882"/>
    </row>
    <row r="42" spans="1:26" ht="16.5" customHeight="1">
      <c r="A42" s="1919">
        <v>7</v>
      </c>
      <c r="B42" s="3021" t="s">
        <v>1397</v>
      </c>
      <c r="C42" s="2888"/>
      <c r="D42" s="2888"/>
      <c r="E42" s="2889"/>
      <c r="F42" s="1952">
        <v>21262</v>
      </c>
      <c r="G42" s="1919"/>
      <c r="H42" s="1919"/>
      <c r="I42" s="1919" t="s">
        <v>2236</v>
      </c>
      <c r="J42" s="1919" t="s">
        <v>2242</v>
      </c>
      <c r="K42" s="1919" t="s">
        <v>116</v>
      </c>
      <c r="L42" s="1919"/>
      <c r="M42" s="1919" t="s">
        <v>1376</v>
      </c>
      <c r="N42" s="1919" t="s">
        <v>2243</v>
      </c>
      <c r="O42" s="3016" t="s">
        <v>2233</v>
      </c>
      <c r="P42" s="2888"/>
      <c r="Q42" s="2888"/>
      <c r="R42" s="2889"/>
      <c r="S42" s="1885"/>
      <c r="T42" s="1882"/>
      <c r="U42" s="1886"/>
      <c r="V42" s="1882"/>
      <c r="W42" s="1882"/>
      <c r="X42" s="1882"/>
      <c r="Y42" s="1882"/>
      <c r="Z42" s="1882"/>
    </row>
    <row r="43" spans="1:26" ht="16.5" customHeight="1">
      <c r="A43" s="1919">
        <v>8</v>
      </c>
      <c r="B43" s="3015"/>
      <c r="C43" s="2888"/>
      <c r="D43" s="2888"/>
      <c r="E43" s="2889"/>
      <c r="F43" s="1894"/>
      <c r="G43" s="1894"/>
      <c r="H43" s="1894"/>
      <c r="I43" s="1894"/>
      <c r="J43" s="1894"/>
      <c r="K43" s="1894"/>
      <c r="L43" s="1894"/>
      <c r="M43" s="1894"/>
      <c r="N43" s="1919"/>
      <c r="O43" s="3015"/>
      <c r="P43" s="2888"/>
      <c r="Q43" s="2888"/>
      <c r="R43" s="2889"/>
      <c r="S43" s="1885"/>
      <c r="T43" s="1882"/>
      <c r="U43" s="1886"/>
      <c r="V43" s="1882"/>
      <c r="W43" s="1882"/>
      <c r="X43" s="1882"/>
      <c r="Y43" s="1882"/>
      <c r="Z43" s="1882"/>
    </row>
    <row r="44" spans="1:26" ht="36" customHeight="1">
      <c r="A44" s="1956">
        <v>3</v>
      </c>
      <c r="B44" s="3052" t="s">
        <v>2244</v>
      </c>
      <c r="C44" s="2888"/>
      <c r="D44" s="2888"/>
      <c r="E44" s="2888"/>
      <c r="F44" s="2888"/>
      <c r="G44" s="2888"/>
      <c r="H44" s="2888"/>
      <c r="I44" s="2888"/>
      <c r="J44" s="2888"/>
      <c r="K44" s="2888"/>
      <c r="L44" s="2888"/>
      <c r="M44" s="2888"/>
      <c r="N44" s="2888"/>
      <c r="O44" s="2888"/>
      <c r="P44" s="2888"/>
      <c r="Q44" s="2888"/>
      <c r="R44" s="2889"/>
      <c r="S44" s="1885"/>
      <c r="T44" s="1882"/>
      <c r="U44" s="1886"/>
      <c r="V44" s="1882"/>
      <c r="W44" s="1882"/>
      <c r="X44" s="1882"/>
      <c r="Y44" s="1882"/>
      <c r="Z44" s="1882"/>
    </row>
    <row r="45" spans="1:26" ht="16.5" customHeight="1">
      <c r="A45" s="3034" t="s">
        <v>79</v>
      </c>
      <c r="B45" s="3023" t="s">
        <v>2216</v>
      </c>
      <c r="C45" s="2984"/>
      <c r="D45" s="2984"/>
      <c r="E45" s="3013"/>
      <c r="F45" s="3030" t="s">
        <v>2217</v>
      </c>
      <c r="G45" s="2889"/>
      <c r="H45" s="3034" t="s">
        <v>2245</v>
      </c>
      <c r="I45" s="3034" t="s">
        <v>2219</v>
      </c>
      <c r="J45" s="3034" t="s">
        <v>2220</v>
      </c>
      <c r="K45" s="3034" t="s">
        <v>1351</v>
      </c>
      <c r="L45" s="3034" t="s">
        <v>2221</v>
      </c>
      <c r="M45" s="3034" t="s">
        <v>2160</v>
      </c>
      <c r="N45" s="3034" t="s">
        <v>2246</v>
      </c>
      <c r="O45" s="3023" t="s">
        <v>6</v>
      </c>
      <c r="P45" s="2984"/>
      <c r="Q45" s="2984"/>
      <c r="R45" s="3013"/>
      <c r="S45" s="1885"/>
      <c r="T45" s="1882"/>
      <c r="U45" s="1886"/>
      <c r="V45" s="1882"/>
      <c r="W45" s="1882"/>
      <c r="X45" s="1882"/>
      <c r="Y45" s="1882"/>
      <c r="Z45" s="1882"/>
    </row>
    <row r="46" spans="1:26" ht="16.5" customHeight="1">
      <c r="A46" s="2885"/>
      <c r="B46" s="3012"/>
      <c r="C46" s="3033"/>
      <c r="D46" s="3033"/>
      <c r="E46" s="2897"/>
      <c r="F46" s="1894" t="s">
        <v>2223</v>
      </c>
      <c r="G46" s="1894" t="s">
        <v>2224</v>
      </c>
      <c r="H46" s="2885"/>
      <c r="I46" s="2885"/>
      <c r="J46" s="2885"/>
      <c r="K46" s="2885"/>
      <c r="L46" s="2885"/>
      <c r="M46" s="2885"/>
      <c r="N46" s="2885"/>
      <c r="O46" s="3012"/>
      <c r="P46" s="3033"/>
      <c r="Q46" s="3033"/>
      <c r="R46" s="2897"/>
      <c r="S46" s="1885"/>
      <c r="T46" s="1882"/>
      <c r="U46" s="1886"/>
      <c r="V46" s="1882"/>
      <c r="W46" s="1882"/>
      <c r="X46" s="1882"/>
      <c r="Y46" s="1882"/>
      <c r="Z46" s="1882"/>
    </row>
    <row r="47" spans="1:26" ht="16.5" customHeight="1">
      <c r="A47" s="1919">
        <v>1</v>
      </c>
      <c r="B47" s="3021" t="s">
        <v>1474</v>
      </c>
      <c r="C47" s="2888"/>
      <c r="D47" s="2888"/>
      <c r="E47" s="2889"/>
      <c r="F47" s="1918"/>
      <c r="G47" s="1945">
        <v>31596</v>
      </c>
      <c r="H47" s="1919" t="s">
        <v>2247</v>
      </c>
      <c r="I47" s="1919" t="s">
        <v>1873</v>
      </c>
      <c r="J47" s="1919" t="s">
        <v>2248</v>
      </c>
      <c r="K47" s="1919" t="s">
        <v>1464</v>
      </c>
      <c r="L47" s="1919" t="s">
        <v>1554</v>
      </c>
      <c r="M47" s="1919" t="s">
        <v>1382</v>
      </c>
      <c r="N47" s="1919" t="s">
        <v>2249</v>
      </c>
      <c r="O47" s="3015" t="s">
        <v>2250</v>
      </c>
      <c r="P47" s="2888"/>
      <c r="Q47" s="2888"/>
      <c r="R47" s="2889"/>
      <c r="S47" s="1885"/>
      <c r="T47" s="1882"/>
      <c r="U47" s="1886"/>
      <c r="V47" s="1882"/>
      <c r="W47" s="1882"/>
      <c r="X47" s="1882"/>
      <c r="Y47" s="1882"/>
      <c r="Z47" s="1882"/>
    </row>
    <row r="48" spans="1:26" ht="16.5" customHeight="1">
      <c r="A48" s="1957">
        <v>2</v>
      </c>
      <c r="B48" s="3051" t="s">
        <v>1620</v>
      </c>
      <c r="C48" s="2888"/>
      <c r="D48" s="2888"/>
      <c r="E48" s="2889"/>
      <c r="F48" s="1958"/>
      <c r="G48" s="1959">
        <v>33409</v>
      </c>
      <c r="H48" s="1957" t="s">
        <v>2247</v>
      </c>
      <c r="I48" s="1957" t="s">
        <v>2067</v>
      </c>
      <c r="J48" s="1957" t="s">
        <v>1047</v>
      </c>
      <c r="K48" s="1957" t="s">
        <v>1464</v>
      </c>
      <c r="L48" s="1957"/>
      <c r="M48" s="1957" t="s">
        <v>1382</v>
      </c>
      <c r="N48" s="1960" t="s">
        <v>2251</v>
      </c>
      <c r="O48" s="3048" t="s">
        <v>2250</v>
      </c>
      <c r="P48" s="3033"/>
      <c r="Q48" s="3033"/>
      <c r="R48" s="2897"/>
      <c r="S48" s="1961" t="s">
        <v>2252</v>
      </c>
      <c r="T48" s="1961"/>
      <c r="U48" s="1886"/>
      <c r="V48" s="1961"/>
      <c r="W48" s="1961"/>
      <c r="X48" s="1961"/>
      <c r="Y48" s="1961"/>
      <c r="Z48" s="1961"/>
    </row>
    <row r="49" spans="1:26" ht="16.5" customHeight="1">
      <c r="A49" s="1957">
        <v>3</v>
      </c>
      <c r="B49" s="3051" t="s">
        <v>1378</v>
      </c>
      <c r="C49" s="2888"/>
      <c r="D49" s="2888"/>
      <c r="E49" s="2889"/>
      <c r="F49" s="1958"/>
      <c r="G49" s="1962">
        <v>30242</v>
      </c>
      <c r="H49" s="1957" t="s">
        <v>2247</v>
      </c>
      <c r="I49" s="1957" t="s">
        <v>2236</v>
      </c>
      <c r="J49" s="1957" t="s">
        <v>2242</v>
      </c>
      <c r="K49" s="1957" t="s">
        <v>2253</v>
      </c>
      <c r="L49" s="1958"/>
      <c r="M49" s="1957" t="s">
        <v>1382</v>
      </c>
      <c r="N49" s="1957">
        <v>2024</v>
      </c>
      <c r="O49" s="3048" t="s">
        <v>2250</v>
      </c>
      <c r="P49" s="3033"/>
      <c r="Q49" s="3033"/>
      <c r="R49" s="2897"/>
      <c r="S49" s="1961" t="s">
        <v>2254</v>
      </c>
      <c r="T49" s="1961"/>
      <c r="U49" s="1961"/>
      <c r="V49" s="1961"/>
      <c r="W49" s="1961"/>
      <c r="X49" s="1961"/>
      <c r="Y49" s="1961"/>
      <c r="Z49" s="1961"/>
    </row>
    <row r="50" spans="1:26" ht="16.5" customHeight="1">
      <c r="A50" s="1957">
        <v>4</v>
      </c>
      <c r="B50" s="3051" t="s">
        <v>1381</v>
      </c>
      <c r="C50" s="2888"/>
      <c r="D50" s="2888"/>
      <c r="E50" s="2889"/>
      <c r="F50" s="1958"/>
      <c r="G50" s="1962">
        <v>32465</v>
      </c>
      <c r="H50" s="1957" t="s">
        <v>2247</v>
      </c>
      <c r="I50" s="1957" t="s">
        <v>2236</v>
      </c>
      <c r="J50" s="1957" t="s">
        <v>2237</v>
      </c>
      <c r="K50" s="1957" t="s">
        <v>1464</v>
      </c>
      <c r="L50" s="1958"/>
      <c r="M50" s="1957" t="s">
        <v>1382</v>
      </c>
      <c r="N50" s="1957" t="s">
        <v>2255</v>
      </c>
      <c r="O50" s="3048" t="s">
        <v>2256</v>
      </c>
      <c r="P50" s="3033"/>
      <c r="Q50" s="3033"/>
      <c r="R50" s="2897"/>
      <c r="S50" s="1961" t="s">
        <v>2257</v>
      </c>
      <c r="T50" s="1961"/>
      <c r="U50" s="1961"/>
      <c r="V50" s="1961"/>
      <c r="W50" s="1961"/>
      <c r="X50" s="1961"/>
      <c r="Y50" s="1961"/>
      <c r="Z50" s="1961"/>
    </row>
    <row r="51" spans="1:26" ht="16.5" customHeight="1">
      <c r="A51" s="1910">
        <v>5</v>
      </c>
      <c r="B51" s="3043" t="s">
        <v>2258</v>
      </c>
      <c r="C51" s="2888"/>
      <c r="D51" s="2888"/>
      <c r="E51" s="2889"/>
      <c r="F51" s="1910"/>
      <c r="G51" s="1963">
        <v>32126</v>
      </c>
      <c r="H51" s="1910" t="s">
        <v>2247</v>
      </c>
      <c r="I51" s="1910" t="s">
        <v>2259</v>
      </c>
      <c r="J51" s="1910" t="s">
        <v>2260</v>
      </c>
      <c r="K51" s="1910" t="s">
        <v>1464</v>
      </c>
      <c r="L51" s="1910" t="s">
        <v>2261</v>
      </c>
      <c r="M51" s="1910" t="s">
        <v>1382</v>
      </c>
      <c r="N51" s="1910" t="s">
        <v>2262</v>
      </c>
      <c r="O51" s="1964"/>
      <c r="P51" s="1965" t="s">
        <v>2250</v>
      </c>
      <c r="Q51" s="1966"/>
      <c r="R51" s="1967"/>
      <c r="S51" s="1968"/>
      <c r="T51" s="1969"/>
      <c r="U51" s="1969" t="s">
        <v>2263</v>
      </c>
      <c r="V51" s="1969"/>
      <c r="W51" s="1969"/>
      <c r="X51" s="1969"/>
      <c r="Y51" s="1969"/>
      <c r="Z51" s="1969"/>
    </row>
    <row r="52" spans="1:26" ht="40.5" customHeight="1">
      <c r="A52" s="1944">
        <v>4</v>
      </c>
      <c r="B52" s="3038"/>
      <c r="C52" s="2888"/>
      <c r="D52" s="2888"/>
      <c r="E52" s="2888"/>
      <c r="F52" s="2888"/>
      <c r="G52" s="2888"/>
      <c r="H52" s="2888"/>
      <c r="I52" s="2888"/>
      <c r="J52" s="2888"/>
      <c r="K52" s="2888"/>
      <c r="L52" s="2888"/>
      <c r="M52" s="2888"/>
      <c r="N52" s="2888"/>
      <c r="O52" s="2888"/>
      <c r="P52" s="2888"/>
      <c r="Q52" s="2888"/>
      <c r="R52" s="2889"/>
      <c r="S52" s="1885"/>
      <c r="T52" s="1882"/>
      <c r="U52" s="1886"/>
      <c r="V52" s="1882"/>
      <c r="W52" s="1882"/>
      <c r="X52" s="1882"/>
      <c r="Y52" s="1882"/>
      <c r="Z52" s="1882"/>
    </row>
    <row r="53" spans="1:26" ht="40.5" customHeight="1">
      <c r="A53" s="3034" t="s">
        <v>79</v>
      </c>
      <c r="B53" s="3034" t="s">
        <v>2216</v>
      </c>
      <c r="C53" s="1891"/>
      <c r="D53" s="3049" t="s">
        <v>2151</v>
      </c>
      <c r="E53" s="2888"/>
      <c r="F53" s="2888"/>
      <c r="G53" s="2888"/>
      <c r="H53" s="2888"/>
      <c r="I53" s="2889"/>
      <c r="J53" s="3047" t="s">
        <v>2264</v>
      </c>
      <c r="K53" s="2888"/>
      <c r="L53" s="2888"/>
      <c r="M53" s="2888"/>
      <c r="N53" s="2888"/>
      <c r="O53" s="2888"/>
      <c r="P53" s="2888"/>
      <c r="Q53" s="2888"/>
      <c r="R53" s="2889"/>
      <c r="S53" s="1885"/>
      <c r="T53" s="1882"/>
      <c r="U53" s="1886" t="s">
        <v>2265</v>
      </c>
      <c r="V53" s="1882"/>
      <c r="W53" s="1882"/>
      <c r="X53" s="1882"/>
      <c r="Y53" s="1882"/>
      <c r="Z53" s="1882"/>
    </row>
    <row r="54" spans="1:26" ht="54.75" customHeight="1">
      <c r="A54" s="2972"/>
      <c r="B54" s="2972"/>
      <c r="C54" s="1970"/>
      <c r="D54" s="3046" t="s">
        <v>1865</v>
      </c>
      <c r="E54" s="3046" t="s">
        <v>2266</v>
      </c>
      <c r="F54" s="3046" t="s">
        <v>2267</v>
      </c>
      <c r="G54" s="3050" t="s">
        <v>2268</v>
      </c>
      <c r="H54" s="2888"/>
      <c r="I54" s="2889"/>
      <c r="J54" s="3034" t="s">
        <v>2269</v>
      </c>
      <c r="K54" s="3034" t="s">
        <v>2161</v>
      </c>
      <c r="L54" s="3030" t="s">
        <v>2270</v>
      </c>
      <c r="M54" s="2889"/>
      <c r="N54" s="3034" t="s">
        <v>2271</v>
      </c>
      <c r="O54" s="3047" t="s">
        <v>2272</v>
      </c>
      <c r="P54" s="2889"/>
      <c r="Q54" s="3034" t="s">
        <v>2273</v>
      </c>
      <c r="R54" s="3034" t="s">
        <v>6</v>
      </c>
      <c r="S54" s="1885" t="s">
        <v>2274</v>
      </c>
      <c r="T54" s="1882"/>
      <c r="U54" s="1886"/>
      <c r="V54" s="1882"/>
      <c r="W54" s="1882"/>
      <c r="X54" s="1882"/>
      <c r="Y54" s="1882"/>
      <c r="Z54" s="1882"/>
    </row>
    <row r="55" spans="1:26" ht="36" customHeight="1">
      <c r="A55" s="2885"/>
      <c r="B55" s="2885"/>
      <c r="C55" s="1892"/>
      <c r="D55" s="2885"/>
      <c r="E55" s="2885"/>
      <c r="F55" s="2885"/>
      <c r="G55" s="1911" t="s">
        <v>105</v>
      </c>
      <c r="H55" s="1911" t="s">
        <v>107</v>
      </c>
      <c r="I55" s="1911" t="s">
        <v>2275</v>
      </c>
      <c r="J55" s="2885"/>
      <c r="K55" s="2885"/>
      <c r="L55" s="1894" t="s">
        <v>2100</v>
      </c>
      <c r="M55" s="1894" t="s">
        <v>2276</v>
      </c>
      <c r="N55" s="2885"/>
      <c r="O55" s="1894" t="s">
        <v>2277</v>
      </c>
      <c r="P55" s="1894" t="s">
        <v>2278</v>
      </c>
      <c r="Q55" s="2885"/>
      <c r="R55" s="2885"/>
      <c r="S55" s="1885"/>
      <c r="T55" s="1882"/>
      <c r="U55" s="1886"/>
      <c r="V55" s="1882"/>
      <c r="W55" s="1882"/>
      <c r="X55" s="1882"/>
      <c r="Y55" s="1882"/>
      <c r="Z55" s="1882"/>
    </row>
    <row r="56" spans="1:26" ht="16.5" customHeight="1">
      <c r="A56" s="1894">
        <v>1</v>
      </c>
      <c r="B56" s="1934" t="s">
        <v>2107</v>
      </c>
      <c r="C56" s="1894"/>
      <c r="D56" s="1919">
        <v>6</v>
      </c>
      <c r="E56" s="1919" t="s">
        <v>2279</v>
      </c>
      <c r="F56" s="1919" t="s">
        <v>2280</v>
      </c>
      <c r="G56" s="1919"/>
      <c r="H56" s="1919"/>
      <c r="I56" s="1919"/>
      <c r="J56" s="1919"/>
      <c r="K56" s="1910"/>
      <c r="L56" s="1908"/>
      <c r="M56" s="1908"/>
      <c r="N56" s="1908"/>
      <c r="O56" s="1971"/>
      <c r="P56" s="1971"/>
      <c r="Q56" s="1971"/>
      <c r="R56" s="1971"/>
      <c r="S56" s="1885"/>
      <c r="T56" s="1882"/>
      <c r="U56" s="1886"/>
      <c r="V56" s="1882"/>
      <c r="W56" s="1882"/>
      <c r="X56" s="1882"/>
      <c r="Y56" s="1882"/>
      <c r="Z56" s="1882"/>
    </row>
    <row r="57" spans="1:26" ht="33" customHeight="1">
      <c r="A57" s="1919" t="s">
        <v>215</v>
      </c>
      <c r="B57" s="1972" t="s">
        <v>1480</v>
      </c>
      <c r="C57" s="1972"/>
      <c r="D57" s="1910"/>
      <c r="E57" s="1910" t="s">
        <v>1401</v>
      </c>
      <c r="F57" s="1919" t="s">
        <v>1464</v>
      </c>
      <c r="G57" s="1910"/>
      <c r="H57" s="1910"/>
      <c r="I57" s="1910" t="s">
        <v>1130</v>
      </c>
      <c r="J57" s="1910" t="s">
        <v>1382</v>
      </c>
      <c r="K57" s="1910" t="s">
        <v>2281</v>
      </c>
      <c r="L57" s="1919" t="s">
        <v>2282</v>
      </c>
      <c r="M57" s="1908"/>
      <c r="N57" s="1910" t="s">
        <v>2283</v>
      </c>
      <c r="O57" s="1910" t="s">
        <v>1130</v>
      </c>
      <c r="P57" s="1971"/>
      <c r="Q57" s="1973"/>
      <c r="R57" s="1919"/>
      <c r="S57" s="1885"/>
      <c r="T57" s="1882"/>
      <c r="U57" s="1886"/>
      <c r="V57" s="1882"/>
      <c r="W57" s="1882"/>
      <c r="X57" s="1882"/>
      <c r="Y57" s="1882"/>
      <c r="Z57" s="1882"/>
    </row>
    <row r="58" spans="1:26" ht="16.5" customHeight="1">
      <c r="A58" s="1894">
        <v>2</v>
      </c>
      <c r="B58" s="1934" t="s">
        <v>2284</v>
      </c>
      <c r="C58" s="1894"/>
      <c r="D58" s="1919">
        <v>14</v>
      </c>
      <c r="E58" s="1919"/>
      <c r="F58" s="1919" t="s">
        <v>2285</v>
      </c>
      <c r="G58" s="1919" t="s">
        <v>1130</v>
      </c>
      <c r="H58" s="1919" t="s">
        <v>1130</v>
      </c>
      <c r="I58" s="1919" t="s">
        <v>1130</v>
      </c>
      <c r="J58" s="1919"/>
      <c r="K58" s="1919"/>
      <c r="L58" s="1919"/>
      <c r="M58" s="1908"/>
      <c r="N58" s="1908"/>
      <c r="O58" s="1971"/>
      <c r="P58" s="1971"/>
      <c r="Q58" s="1971"/>
      <c r="R58" s="1971"/>
      <c r="S58" s="1885"/>
      <c r="T58" s="1882"/>
      <c r="U58" s="1886"/>
      <c r="V58" s="1882"/>
      <c r="W58" s="1882"/>
      <c r="X58" s="1882"/>
      <c r="Y58" s="1882"/>
      <c r="Z58" s="1882"/>
    </row>
    <row r="59" spans="1:26" ht="16.5" customHeight="1">
      <c r="A59" s="1919" t="s">
        <v>2286</v>
      </c>
      <c r="B59" s="1972" t="s">
        <v>1551</v>
      </c>
      <c r="C59" s="1972"/>
      <c r="D59" s="1910">
        <v>1</v>
      </c>
      <c r="E59" s="1910" t="s">
        <v>1401</v>
      </c>
      <c r="F59" s="1919" t="s">
        <v>1464</v>
      </c>
      <c r="G59" s="1910"/>
      <c r="H59" s="1910"/>
      <c r="I59" s="1919" t="s">
        <v>1130</v>
      </c>
      <c r="J59" s="1910" t="s">
        <v>1382</v>
      </c>
      <c r="K59" s="1910" t="s">
        <v>2287</v>
      </c>
      <c r="L59" s="1919" t="s">
        <v>2288</v>
      </c>
      <c r="M59" s="1908"/>
      <c r="N59" s="1910" t="s">
        <v>2289</v>
      </c>
      <c r="O59" s="1910"/>
      <c r="P59" s="1974" t="s">
        <v>1130</v>
      </c>
      <c r="Q59" s="1971"/>
      <c r="R59" s="1919"/>
      <c r="S59" s="1885" t="s">
        <v>2290</v>
      </c>
      <c r="T59" s="1882"/>
      <c r="U59" s="1886"/>
      <c r="V59" s="1882"/>
      <c r="W59" s="1882"/>
      <c r="X59" s="1882"/>
      <c r="Y59" s="1882"/>
      <c r="Z59" s="1882"/>
    </row>
    <row r="60" spans="1:26" ht="16.5" customHeight="1">
      <c r="A60" s="1895">
        <v>3</v>
      </c>
      <c r="B60" s="1975" t="s">
        <v>2291</v>
      </c>
      <c r="C60" s="1909"/>
      <c r="D60" s="1910">
        <v>8</v>
      </c>
      <c r="E60" s="1910">
        <v>2</v>
      </c>
      <c r="F60" s="1911">
        <v>4</v>
      </c>
      <c r="G60" s="1911"/>
      <c r="H60" s="1911">
        <v>1</v>
      </c>
      <c r="I60" s="1911">
        <v>1</v>
      </c>
      <c r="J60" s="1911" t="s">
        <v>2192</v>
      </c>
      <c r="K60" s="1911"/>
      <c r="L60" s="1911">
        <v>1</v>
      </c>
      <c r="M60" s="1911"/>
      <c r="N60" s="1911"/>
      <c r="O60" s="1971"/>
      <c r="P60" s="1971"/>
      <c r="Q60" s="1971"/>
      <c r="R60" s="1971"/>
      <c r="S60" s="1885" t="s">
        <v>2292</v>
      </c>
      <c r="T60" s="1882"/>
      <c r="U60" s="1886"/>
      <c r="V60" s="1882"/>
      <c r="W60" s="1882"/>
      <c r="X60" s="1882"/>
      <c r="Y60" s="1882"/>
      <c r="Z60" s="1882"/>
    </row>
    <row r="61" spans="1:26" ht="16.5" customHeight="1">
      <c r="A61" s="1908">
        <v>4</v>
      </c>
      <c r="B61" s="1975" t="s">
        <v>2293</v>
      </c>
      <c r="C61" s="1909"/>
      <c r="D61" s="1910">
        <v>6</v>
      </c>
      <c r="E61" s="1910">
        <v>2</v>
      </c>
      <c r="F61" s="1910">
        <v>4</v>
      </c>
      <c r="G61" s="1910"/>
      <c r="H61" s="1910">
        <v>1</v>
      </c>
      <c r="I61" s="1910">
        <v>1</v>
      </c>
      <c r="J61" s="1910" t="s">
        <v>1382</v>
      </c>
      <c r="K61" s="1893"/>
      <c r="L61" s="1911"/>
      <c r="M61" s="1911"/>
      <c r="N61" s="1911"/>
      <c r="O61" s="1971"/>
      <c r="P61" s="1971"/>
      <c r="Q61" s="1971"/>
      <c r="R61" s="1971"/>
      <c r="S61" s="1976"/>
      <c r="T61" s="1882"/>
      <c r="U61" s="1886"/>
      <c r="V61" s="1882"/>
      <c r="W61" s="1882"/>
      <c r="X61" s="1882"/>
      <c r="Y61" s="1882"/>
      <c r="Z61" s="1882"/>
    </row>
    <row r="62" spans="1:26" ht="16.5" customHeight="1">
      <c r="A62" s="1894">
        <v>5</v>
      </c>
      <c r="B62" s="1934" t="s">
        <v>2177</v>
      </c>
      <c r="C62" s="1894"/>
      <c r="D62" s="1919">
        <v>3</v>
      </c>
      <c r="E62" s="1919" t="s">
        <v>2294</v>
      </c>
      <c r="F62" s="1919" t="s">
        <v>2285</v>
      </c>
      <c r="G62" s="1894"/>
      <c r="H62" s="1894"/>
      <c r="I62" s="1894"/>
      <c r="J62" s="1894"/>
      <c r="K62" s="1893"/>
      <c r="L62" s="1895"/>
      <c r="M62" s="1895"/>
      <c r="N62" s="1895"/>
      <c r="O62" s="1977"/>
      <c r="P62" s="1977"/>
      <c r="Q62" s="1977"/>
      <c r="R62" s="1977"/>
      <c r="S62" s="1976"/>
      <c r="T62" s="1887"/>
      <c r="U62" s="1978"/>
      <c r="V62" s="1887"/>
      <c r="W62" s="1887"/>
      <c r="X62" s="1887"/>
      <c r="Y62" s="1887"/>
      <c r="Z62" s="1887"/>
    </row>
    <row r="63" spans="1:26" ht="16.5" customHeight="1">
      <c r="A63" s="1919">
        <v>5.0999999999999996</v>
      </c>
      <c r="B63" s="1972" t="s">
        <v>2295</v>
      </c>
      <c r="C63" s="1972"/>
      <c r="D63" s="1910"/>
      <c r="E63" s="1910" t="s">
        <v>2192</v>
      </c>
      <c r="F63" s="1919" t="s">
        <v>1464</v>
      </c>
      <c r="G63" s="1910"/>
      <c r="H63" s="1910"/>
      <c r="I63" s="1910" t="s">
        <v>1130</v>
      </c>
      <c r="J63" s="1910" t="s">
        <v>1382</v>
      </c>
      <c r="K63" s="1910" t="s">
        <v>2296</v>
      </c>
      <c r="L63" s="1919" t="s">
        <v>2297</v>
      </c>
      <c r="M63" s="1908"/>
      <c r="N63" s="1910" t="s">
        <v>2298</v>
      </c>
      <c r="O63" s="1910" t="s">
        <v>1130</v>
      </c>
      <c r="P63" s="1971"/>
      <c r="Q63" s="1979">
        <v>50000</v>
      </c>
      <c r="R63" s="1919" t="s">
        <v>2299</v>
      </c>
      <c r="S63" s="1976"/>
      <c r="T63" s="1882"/>
      <c r="U63" s="1886"/>
      <c r="V63" s="1882"/>
      <c r="W63" s="1882"/>
      <c r="X63" s="1882"/>
      <c r="Y63" s="1882"/>
      <c r="Z63" s="1882"/>
    </row>
    <row r="64" spans="1:26" ht="16.5" customHeight="1">
      <c r="A64" s="1919">
        <v>5.2</v>
      </c>
      <c r="B64" s="1918" t="s">
        <v>1461</v>
      </c>
      <c r="C64" s="1918"/>
      <c r="D64" s="1919"/>
      <c r="E64" s="1910" t="s">
        <v>2192</v>
      </c>
      <c r="F64" s="1919" t="s">
        <v>1464</v>
      </c>
      <c r="G64" s="1919"/>
      <c r="H64" s="1919"/>
      <c r="I64" s="1919" t="s">
        <v>1130</v>
      </c>
      <c r="J64" s="1910" t="s">
        <v>1382</v>
      </c>
      <c r="K64" s="1919" t="s">
        <v>2300</v>
      </c>
      <c r="L64" s="1908" t="s">
        <v>1684</v>
      </c>
      <c r="M64" s="1908"/>
      <c r="N64" s="1908" t="s">
        <v>2301</v>
      </c>
      <c r="O64" s="1971"/>
      <c r="P64" s="1971" t="s">
        <v>1130</v>
      </c>
      <c r="Q64" s="1979">
        <v>50000</v>
      </c>
      <c r="R64" s="1919" t="s">
        <v>2299</v>
      </c>
      <c r="S64" s="1980"/>
      <c r="T64" s="1882"/>
      <c r="U64" s="1886"/>
      <c r="V64" s="1882"/>
      <c r="W64" s="1882"/>
      <c r="X64" s="1882"/>
      <c r="Y64" s="1882"/>
      <c r="Z64" s="1882"/>
    </row>
    <row r="65" spans="1:26" ht="16.5" customHeight="1">
      <c r="A65" s="1919">
        <v>5.3</v>
      </c>
      <c r="B65" s="1918" t="s">
        <v>1460</v>
      </c>
      <c r="C65" s="1918"/>
      <c r="D65" s="1919"/>
      <c r="E65" s="1919" t="s">
        <v>1401</v>
      </c>
      <c r="F65" s="1919" t="s">
        <v>1464</v>
      </c>
      <c r="G65" s="1919"/>
      <c r="H65" s="1919"/>
      <c r="I65" s="1919" t="s">
        <v>1130</v>
      </c>
      <c r="J65" s="1919" t="s">
        <v>1382</v>
      </c>
      <c r="K65" s="1919" t="s">
        <v>721</v>
      </c>
      <c r="L65" s="1919" t="s">
        <v>2297</v>
      </c>
      <c r="M65" s="1908"/>
      <c r="N65" s="1908" t="s">
        <v>2302</v>
      </c>
      <c r="O65" s="1971" t="s">
        <v>1130</v>
      </c>
      <c r="P65" s="1971"/>
      <c r="Q65" s="1979">
        <v>50000</v>
      </c>
      <c r="R65" s="1919" t="s">
        <v>2303</v>
      </c>
      <c r="S65" s="1976"/>
      <c r="T65" s="1882"/>
      <c r="U65" s="1886"/>
      <c r="V65" s="1882"/>
      <c r="W65" s="1882"/>
      <c r="X65" s="1882"/>
      <c r="Y65" s="1882"/>
      <c r="Z65" s="1882"/>
    </row>
    <row r="66" spans="1:26" ht="16.5" customHeight="1">
      <c r="A66" s="1981"/>
      <c r="B66" s="1918"/>
      <c r="C66" s="1894"/>
      <c r="D66" s="1919"/>
      <c r="E66" s="1919"/>
      <c r="F66" s="1919"/>
      <c r="G66" s="1982"/>
      <c r="H66" s="1919"/>
      <c r="I66" s="1919"/>
      <c r="J66" s="1919"/>
      <c r="K66" s="1919"/>
      <c r="L66" s="1919"/>
      <c r="M66" s="1908"/>
      <c r="N66" s="1908"/>
      <c r="O66" s="1971"/>
      <c r="P66" s="1971"/>
      <c r="Q66" s="1971"/>
      <c r="R66" s="1971"/>
      <c r="S66" s="1976"/>
      <c r="T66" s="1882"/>
      <c r="U66" s="1886"/>
      <c r="V66" s="1882"/>
      <c r="W66" s="1882"/>
      <c r="X66" s="1882"/>
      <c r="Y66" s="1882"/>
      <c r="Z66" s="1882"/>
    </row>
    <row r="67" spans="1:26" ht="16.5" customHeight="1">
      <c r="A67" s="1894">
        <v>6</v>
      </c>
      <c r="B67" s="1934" t="s">
        <v>2304</v>
      </c>
      <c r="C67" s="1894"/>
      <c r="D67" s="1919">
        <v>16</v>
      </c>
      <c r="E67" s="1919" t="s">
        <v>2305</v>
      </c>
      <c r="F67" s="1919" t="s">
        <v>2306</v>
      </c>
      <c r="G67" s="1919"/>
      <c r="H67" s="1919"/>
      <c r="I67" s="1919"/>
      <c r="J67" s="1919"/>
      <c r="K67" s="1919"/>
      <c r="L67" s="1919"/>
      <c r="M67" s="1908"/>
      <c r="N67" s="1908"/>
      <c r="O67" s="1971"/>
      <c r="P67" s="1971"/>
      <c r="Q67" s="1971"/>
      <c r="R67" s="1971"/>
      <c r="S67" s="1976"/>
      <c r="T67" s="1882"/>
      <c r="U67" s="1886"/>
      <c r="V67" s="1882"/>
      <c r="W67" s="1882"/>
      <c r="X67" s="1882"/>
      <c r="Y67" s="1882"/>
      <c r="Z67" s="1882"/>
    </row>
    <row r="68" spans="1:26" ht="16.5" customHeight="1">
      <c r="A68" s="1981">
        <v>44932</v>
      </c>
      <c r="B68" s="1918" t="s">
        <v>1615</v>
      </c>
      <c r="C68" s="1918"/>
      <c r="D68" s="1919"/>
      <c r="E68" s="1919"/>
      <c r="F68" s="1919"/>
      <c r="G68" s="1919"/>
      <c r="H68" s="1919"/>
      <c r="I68" s="1919"/>
      <c r="J68" s="1919" t="s">
        <v>1382</v>
      </c>
      <c r="K68" s="1919" t="s">
        <v>1043</v>
      </c>
      <c r="L68" s="1919" t="s">
        <v>2307</v>
      </c>
      <c r="M68" s="1908"/>
      <c r="N68" s="1908" t="s">
        <v>2308</v>
      </c>
      <c r="O68" s="1971" t="s">
        <v>1130</v>
      </c>
      <c r="P68" s="1971"/>
      <c r="Q68" s="1971"/>
      <c r="R68" s="1971"/>
      <c r="S68" s="1976"/>
      <c r="T68" s="1882"/>
      <c r="U68" s="1886"/>
      <c r="V68" s="1882"/>
      <c r="W68" s="1882"/>
      <c r="X68" s="1882"/>
      <c r="Y68" s="1882"/>
      <c r="Z68" s="1882"/>
    </row>
    <row r="69" spans="1:26" ht="33">
      <c r="A69" s="1919"/>
      <c r="B69" s="1918" t="s">
        <v>1400</v>
      </c>
      <c r="C69" s="1918"/>
      <c r="D69" s="1919">
        <v>24</v>
      </c>
      <c r="E69" s="1919">
        <v>23</v>
      </c>
      <c r="F69" s="1919" t="s">
        <v>2309</v>
      </c>
      <c r="G69" s="1919"/>
      <c r="H69" s="1919"/>
      <c r="I69" s="1919" t="s">
        <v>1130</v>
      </c>
      <c r="J69" s="1919" t="s">
        <v>1382</v>
      </c>
      <c r="K69" s="1919" t="s">
        <v>2106</v>
      </c>
      <c r="L69" s="1894"/>
      <c r="M69" s="1908" t="s">
        <v>2310</v>
      </c>
      <c r="N69" s="1908">
        <v>2024</v>
      </c>
      <c r="O69" s="1971" t="s">
        <v>148</v>
      </c>
      <c r="P69" s="1971"/>
      <c r="Q69" s="1971"/>
      <c r="R69" s="1971"/>
      <c r="S69" s="1983"/>
      <c r="T69" s="1882"/>
      <c r="U69" s="1886"/>
      <c r="V69" s="1882"/>
      <c r="W69" s="1882"/>
      <c r="X69" s="1882"/>
      <c r="Y69" s="1882"/>
      <c r="Z69" s="1882"/>
    </row>
    <row r="70" spans="1:26" ht="16.5" customHeight="1">
      <c r="A70" s="1894">
        <v>7</v>
      </c>
      <c r="B70" s="1934" t="s">
        <v>2205</v>
      </c>
      <c r="C70" s="1918"/>
      <c r="D70" s="1919">
        <v>16</v>
      </c>
      <c r="E70" s="1919" t="s">
        <v>2311</v>
      </c>
      <c r="F70" s="1919" t="s">
        <v>2312</v>
      </c>
      <c r="G70" s="1919" t="s">
        <v>1130</v>
      </c>
      <c r="H70" s="1919" t="s">
        <v>1130</v>
      </c>
      <c r="I70" s="1919" t="s">
        <v>1130</v>
      </c>
      <c r="J70" s="1919"/>
      <c r="K70" s="1919"/>
      <c r="L70" s="1894"/>
      <c r="M70" s="1908"/>
      <c r="N70" s="1908"/>
      <c r="O70" s="1971"/>
      <c r="P70" s="1971"/>
      <c r="Q70" s="1971"/>
      <c r="R70" s="1971"/>
      <c r="S70" s="1980"/>
      <c r="T70" s="1882"/>
      <c r="U70" s="1886"/>
      <c r="V70" s="1882"/>
      <c r="W70" s="1882"/>
      <c r="X70" s="1882"/>
      <c r="Y70" s="1882"/>
      <c r="Z70" s="1882"/>
    </row>
    <row r="71" spans="1:26" ht="16.5" customHeight="1">
      <c r="A71" s="1981"/>
      <c r="B71" s="1918"/>
      <c r="C71" s="1918"/>
      <c r="D71" s="1919"/>
      <c r="E71" s="1919"/>
      <c r="F71" s="1919"/>
      <c r="G71" s="1919"/>
      <c r="H71" s="1919"/>
      <c r="I71" s="1919"/>
      <c r="J71" s="1919"/>
      <c r="K71" s="1919" t="s">
        <v>2206</v>
      </c>
      <c r="L71" s="1894"/>
      <c r="M71" s="1908"/>
      <c r="N71" s="1908" t="s">
        <v>2313</v>
      </c>
      <c r="O71" s="1971"/>
      <c r="P71" s="1971"/>
      <c r="Q71" s="1971"/>
      <c r="R71" s="1971"/>
      <c r="S71" s="1976"/>
      <c r="T71" s="1882"/>
      <c r="U71" s="1886"/>
      <c r="V71" s="1882"/>
      <c r="W71" s="1882"/>
      <c r="X71" s="1882"/>
      <c r="Y71" s="1882"/>
      <c r="Z71" s="1882"/>
    </row>
    <row r="72" spans="1:26" ht="16.5" customHeight="1">
      <c r="A72" s="1919"/>
      <c r="B72" s="1934"/>
      <c r="C72" s="1918"/>
      <c r="D72" s="1919"/>
      <c r="E72" s="1919"/>
      <c r="F72" s="1919"/>
      <c r="G72" s="1919"/>
      <c r="H72" s="1919"/>
      <c r="I72" s="1919" t="s">
        <v>1130</v>
      </c>
      <c r="J72" s="1919"/>
      <c r="K72" s="1919" t="s">
        <v>2314</v>
      </c>
      <c r="L72" s="1894"/>
      <c r="M72" s="1908"/>
      <c r="N72" s="1908" t="s">
        <v>2315</v>
      </c>
      <c r="O72" s="1971"/>
      <c r="P72" s="1971"/>
      <c r="Q72" s="1971"/>
      <c r="R72" s="1971"/>
      <c r="S72" s="1885"/>
      <c r="T72" s="1882"/>
      <c r="U72" s="1886"/>
      <c r="V72" s="1882"/>
      <c r="W72" s="1882"/>
      <c r="X72" s="1882"/>
      <c r="Y72" s="1882"/>
      <c r="Z72" s="1882"/>
    </row>
    <row r="73" spans="1:26" ht="16.5" customHeight="1">
      <c r="A73" s="1919"/>
      <c r="B73" s="1918"/>
      <c r="C73" s="1918"/>
      <c r="D73" s="1919"/>
      <c r="E73" s="1919"/>
      <c r="F73" s="1919"/>
      <c r="G73" s="1919"/>
      <c r="H73" s="1919"/>
      <c r="I73" s="1919"/>
      <c r="J73" s="1919"/>
      <c r="K73" s="1919" t="s">
        <v>2316</v>
      </c>
      <c r="L73" s="1894"/>
      <c r="M73" s="1908"/>
      <c r="N73" s="1908" t="s">
        <v>2315</v>
      </c>
      <c r="O73" s="1971"/>
      <c r="P73" s="1971"/>
      <c r="Q73" s="1973"/>
      <c r="R73" s="1971"/>
      <c r="S73" s="1885"/>
      <c r="T73" s="1882"/>
      <c r="U73" s="1886"/>
      <c r="V73" s="1882"/>
      <c r="W73" s="1882"/>
      <c r="X73" s="1882"/>
      <c r="Y73" s="1882"/>
      <c r="Z73" s="1882"/>
    </row>
    <row r="74" spans="1:26" ht="16.5" customHeight="1">
      <c r="A74" s="1919">
        <v>8</v>
      </c>
      <c r="B74" s="1934" t="s">
        <v>2317</v>
      </c>
      <c r="C74" s="1918"/>
      <c r="D74" s="1919">
        <v>12</v>
      </c>
      <c r="E74" s="1919" t="s">
        <v>2318</v>
      </c>
      <c r="F74" s="1919" t="s">
        <v>2319</v>
      </c>
      <c r="G74" s="1919"/>
      <c r="H74" s="1919" t="s">
        <v>1130</v>
      </c>
      <c r="I74" s="1919" t="s">
        <v>1130</v>
      </c>
      <c r="J74" s="1919"/>
      <c r="K74" s="1919"/>
      <c r="L74" s="1919"/>
      <c r="M74" s="1908"/>
      <c r="N74" s="1908"/>
      <c r="O74" s="1971"/>
      <c r="P74" s="1971" t="s">
        <v>1130</v>
      </c>
      <c r="Q74" s="1973"/>
      <c r="R74" s="1971"/>
      <c r="S74" s="1885"/>
      <c r="T74" s="1882"/>
      <c r="U74" s="1886"/>
      <c r="V74" s="1882"/>
      <c r="W74" s="1882"/>
      <c r="X74" s="1882"/>
      <c r="Y74" s="1882"/>
      <c r="Z74" s="1882"/>
    </row>
    <row r="75" spans="1:26" ht="16.5" customHeight="1">
      <c r="A75" s="1981">
        <v>44934</v>
      </c>
      <c r="B75" s="1918" t="s">
        <v>1575</v>
      </c>
      <c r="C75" s="1918"/>
      <c r="D75" s="1919"/>
      <c r="E75" s="1919"/>
      <c r="F75" s="1919"/>
      <c r="G75" s="1919"/>
      <c r="H75" s="1919"/>
      <c r="I75" s="1919"/>
      <c r="J75" s="1919" t="s">
        <v>1382</v>
      </c>
      <c r="K75" s="1919" t="s">
        <v>2320</v>
      </c>
      <c r="L75" s="1919" t="s">
        <v>2321</v>
      </c>
      <c r="M75" s="1908"/>
      <c r="N75" s="1908" t="s">
        <v>2322</v>
      </c>
      <c r="O75" s="1971"/>
      <c r="P75" s="1971"/>
      <c r="Q75" s="1973">
        <v>35000</v>
      </c>
      <c r="R75" s="1971"/>
      <c r="S75" s="1885"/>
      <c r="T75" s="1882"/>
      <c r="U75" s="1886"/>
      <c r="V75" s="1882"/>
      <c r="W75" s="1882"/>
      <c r="X75" s="1882"/>
      <c r="Y75" s="1882"/>
      <c r="Z75" s="1882"/>
    </row>
    <row r="76" spans="1:26" ht="16.5" customHeight="1">
      <c r="A76" s="1981">
        <v>44965</v>
      </c>
      <c r="B76" s="1918" t="s">
        <v>1574</v>
      </c>
      <c r="C76" s="1918"/>
      <c r="D76" s="1919"/>
      <c r="E76" s="1919"/>
      <c r="F76" s="1919"/>
      <c r="G76" s="1919"/>
      <c r="H76" s="1919"/>
      <c r="I76" s="1919"/>
      <c r="J76" s="1919" t="s">
        <v>1382</v>
      </c>
      <c r="K76" s="1919" t="s">
        <v>2320</v>
      </c>
      <c r="L76" s="1919" t="s">
        <v>2321</v>
      </c>
      <c r="M76" s="1908"/>
      <c r="N76" s="1908" t="s">
        <v>2322</v>
      </c>
      <c r="O76" s="1971"/>
      <c r="P76" s="1971" t="s">
        <v>1130</v>
      </c>
      <c r="Q76" s="1973">
        <v>35000</v>
      </c>
      <c r="R76" s="1971"/>
      <c r="S76" s="1885"/>
      <c r="T76" s="1882"/>
      <c r="U76" s="1886"/>
      <c r="V76" s="1882"/>
      <c r="W76" s="1882"/>
      <c r="X76" s="1882"/>
      <c r="Y76" s="1882"/>
      <c r="Z76" s="1882"/>
    </row>
    <row r="77" spans="1:26" ht="16.5" customHeight="1">
      <c r="A77" s="1981">
        <v>44993</v>
      </c>
      <c r="B77" s="1918" t="s">
        <v>1408</v>
      </c>
      <c r="C77" s="1918"/>
      <c r="D77" s="1919"/>
      <c r="E77" s="1919"/>
      <c r="F77" s="1919"/>
      <c r="G77" s="1919"/>
      <c r="H77" s="1919"/>
      <c r="I77" s="1919"/>
      <c r="J77" s="1919" t="s">
        <v>2192</v>
      </c>
      <c r="K77" s="1919" t="s">
        <v>2323</v>
      </c>
      <c r="L77" s="1919" t="s">
        <v>2324</v>
      </c>
      <c r="M77" s="1908"/>
      <c r="N77" s="1908" t="s">
        <v>2315</v>
      </c>
      <c r="O77" s="1971" t="s">
        <v>1130</v>
      </c>
      <c r="P77" s="1971"/>
      <c r="Q77" s="1971"/>
      <c r="R77" s="1971" t="s">
        <v>2303</v>
      </c>
      <c r="S77" s="1885"/>
      <c r="T77" s="1882"/>
      <c r="U77" s="1886"/>
      <c r="V77" s="1882"/>
      <c r="W77" s="1882"/>
      <c r="X77" s="1882"/>
      <c r="Y77" s="1882"/>
      <c r="Z77" s="1882"/>
    </row>
    <row r="78" spans="1:26" ht="16.5" customHeight="1">
      <c r="A78" s="1981">
        <v>45024</v>
      </c>
      <c r="B78" s="1972" t="s">
        <v>1577</v>
      </c>
      <c r="C78" s="1972"/>
      <c r="D78" s="1910"/>
      <c r="E78" s="1910"/>
      <c r="F78" s="1910"/>
      <c r="G78" s="1910"/>
      <c r="H78" s="1910"/>
      <c r="I78" s="1910"/>
      <c r="J78" s="1910" t="s">
        <v>2325</v>
      </c>
      <c r="K78" s="1910" t="s">
        <v>2326</v>
      </c>
      <c r="L78" s="1910" t="s">
        <v>2327</v>
      </c>
      <c r="M78" s="1908"/>
      <c r="N78" s="1908" t="s">
        <v>2328</v>
      </c>
      <c r="O78" s="1971" t="s">
        <v>1130</v>
      </c>
      <c r="P78" s="1971"/>
      <c r="Q78" s="1971"/>
      <c r="R78" s="1971" t="s">
        <v>2303</v>
      </c>
      <c r="S78" s="1885"/>
      <c r="T78" s="1882"/>
      <c r="U78" s="1886"/>
      <c r="V78" s="1882"/>
      <c r="W78" s="1882"/>
      <c r="X78" s="1882"/>
      <c r="Y78" s="1882"/>
      <c r="Z78" s="1882"/>
    </row>
    <row r="79" spans="1:26" ht="16.5" customHeight="1">
      <c r="A79" s="1919"/>
      <c r="B79" s="1972"/>
      <c r="C79" s="1972"/>
      <c r="D79" s="1910"/>
      <c r="E79" s="1910"/>
      <c r="F79" s="1910"/>
      <c r="G79" s="1910"/>
      <c r="H79" s="1910"/>
      <c r="I79" s="1910"/>
      <c r="J79" s="1910"/>
      <c r="K79" s="1910"/>
      <c r="L79" s="1910"/>
      <c r="M79" s="1908"/>
      <c r="N79" s="1908"/>
      <c r="O79" s="1971"/>
      <c r="P79" s="1971"/>
      <c r="Q79" s="1971"/>
      <c r="R79" s="1971"/>
      <c r="S79" s="1885"/>
      <c r="T79" s="1882"/>
      <c r="U79" s="1886"/>
      <c r="V79" s="1882"/>
      <c r="W79" s="1882"/>
      <c r="X79" s="1882"/>
      <c r="Y79" s="1882"/>
      <c r="Z79" s="1882"/>
    </row>
    <row r="80" spans="1:26" ht="16.5" customHeight="1">
      <c r="A80" s="1919"/>
      <c r="B80" s="1972"/>
      <c r="C80" s="1972"/>
      <c r="D80" s="1910"/>
      <c r="E80" s="1910"/>
      <c r="F80" s="1910"/>
      <c r="G80" s="1910"/>
      <c r="H80" s="1910"/>
      <c r="I80" s="1910"/>
      <c r="J80" s="1910"/>
      <c r="K80" s="1910"/>
      <c r="L80" s="1893"/>
      <c r="M80" s="1908"/>
      <c r="N80" s="1908"/>
      <c r="O80" s="1971"/>
      <c r="P80" s="1971"/>
      <c r="Q80" s="1971"/>
      <c r="R80" s="1971"/>
      <c r="S80" s="1885"/>
      <c r="T80" s="1882"/>
      <c r="U80" s="1886"/>
      <c r="V80" s="1882"/>
      <c r="W80" s="1882"/>
      <c r="X80" s="1882"/>
      <c r="Y80" s="1882"/>
      <c r="Z80" s="1882"/>
    </row>
    <row r="81" spans="1:26" ht="22.5" customHeight="1">
      <c r="A81" s="3030" t="s">
        <v>1734</v>
      </c>
      <c r="B81" s="2888"/>
      <c r="C81" s="2888"/>
      <c r="D81" s="2888"/>
      <c r="E81" s="2888"/>
      <c r="F81" s="2888"/>
      <c r="G81" s="2888"/>
      <c r="H81" s="2888"/>
      <c r="I81" s="2888"/>
      <c r="J81" s="2889"/>
      <c r="K81" s="1919"/>
      <c r="L81" s="1919"/>
      <c r="M81" s="1919"/>
      <c r="N81" s="1919"/>
      <c r="O81" s="1971"/>
      <c r="P81" s="1971"/>
      <c r="Q81" s="1984">
        <f>SUM(Q75:Q80)</f>
        <v>70000</v>
      </c>
      <c r="R81" s="1971"/>
      <c r="S81" s="1885"/>
      <c r="T81" s="1882"/>
      <c r="U81" s="1886"/>
      <c r="V81" s="1882"/>
      <c r="W81" s="1882"/>
      <c r="X81" s="1882"/>
      <c r="Y81" s="1882"/>
      <c r="Z81" s="1882"/>
    </row>
    <row r="82" spans="1:26" ht="40.5" customHeight="1">
      <c r="A82" s="1944">
        <v>4</v>
      </c>
      <c r="B82" s="3038" t="s">
        <v>2329</v>
      </c>
      <c r="C82" s="2888"/>
      <c r="D82" s="2888"/>
      <c r="E82" s="2888"/>
      <c r="F82" s="2888"/>
      <c r="G82" s="2888"/>
      <c r="H82" s="2888"/>
      <c r="I82" s="2888"/>
      <c r="J82" s="2888"/>
      <c r="K82" s="2888"/>
      <c r="L82" s="2888"/>
      <c r="M82" s="2888"/>
      <c r="N82" s="2888"/>
      <c r="O82" s="2888"/>
      <c r="P82" s="2888"/>
      <c r="Q82" s="2888"/>
      <c r="R82" s="2889"/>
      <c r="S82" s="1885"/>
      <c r="T82" s="1882"/>
      <c r="U82" s="1886" t="s">
        <v>2265</v>
      </c>
      <c r="V82" s="1882"/>
      <c r="W82" s="1882"/>
      <c r="X82" s="1882"/>
      <c r="Y82" s="1882"/>
      <c r="Z82" s="1882"/>
    </row>
    <row r="83" spans="1:26" ht="37.5" customHeight="1">
      <c r="A83" s="3034" t="s">
        <v>79</v>
      </c>
      <c r="B83" s="3023" t="s">
        <v>2216</v>
      </c>
      <c r="C83" s="2984"/>
      <c r="D83" s="2984"/>
      <c r="E83" s="3013"/>
      <c r="F83" s="3046" t="s">
        <v>2330</v>
      </c>
      <c r="G83" s="3046" t="s">
        <v>2331</v>
      </c>
      <c r="H83" s="3046" t="s">
        <v>2332</v>
      </c>
      <c r="I83" s="3030" t="s">
        <v>2333</v>
      </c>
      <c r="J83" s="2889"/>
      <c r="K83" s="3034" t="s">
        <v>2271</v>
      </c>
      <c r="L83" s="3047" t="s">
        <v>2272</v>
      </c>
      <c r="M83" s="2889"/>
      <c r="N83" s="3034" t="s">
        <v>2273</v>
      </c>
      <c r="O83" s="3023" t="s">
        <v>6</v>
      </c>
      <c r="P83" s="2984"/>
      <c r="Q83" s="2984"/>
      <c r="R83" s="3013"/>
      <c r="S83" s="1885"/>
      <c r="T83" s="1882"/>
      <c r="U83" s="1886"/>
      <c r="V83" s="1882"/>
      <c r="W83" s="1882"/>
      <c r="X83" s="1882"/>
      <c r="Y83" s="1882"/>
      <c r="Z83" s="1882"/>
    </row>
    <row r="84" spans="1:26" ht="62.25" customHeight="1">
      <c r="A84" s="2885"/>
      <c r="B84" s="3012"/>
      <c r="C84" s="3033"/>
      <c r="D84" s="3033"/>
      <c r="E84" s="2897"/>
      <c r="F84" s="2885"/>
      <c r="G84" s="2885"/>
      <c r="H84" s="2885"/>
      <c r="I84" s="1894" t="s">
        <v>2334</v>
      </c>
      <c r="J84" s="1894" t="s">
        <v>2335</v>
      </c>
      <c r="K84" s="2885"/>
      <c r="L84" s="1894" t="s">
        <v>2277</v>
      </c>
      <c r="M84" s="1894" t="s">
        <v>2336</v>
      </c>
      <c r="N84" s="2885"/>
      <c r="O84" s="3012"/>
      <c r="P84" s="3033"/>
      <c r="Q84" s="3033"/>
      <c r="R84" s="2897"/>
      <c r="S84" s="1885"/>
      <c r="T84" s="1882"/>
      <c r="U84" s="1886"/>
      <c r="V84" s="1882"/>
      <c r="W84" s="1882"/>
      <c r="X84" s="1882"/>
      <c r="Y84" s="1882"/>
      <c r="Z84" s="1882"/>
    </row>
    <row r="85" spans="1:26" ht="16.5" customHeight="1">
      <c r="A85" s="1985">
        <v>1</v>
      </c>
      <c r="B85" s="3045" t="s">
        <v>2337</v>
      </c>
      <c r="C85" s="2888"/>
      <c r="D85" s="2888"/>
      <c r="E85" s="2888"/>
      <c r="F85" s="2888"/>
      <c r="G85" s="2888"/>
      <c r="H85" s="2888"/>
      <c r="I85" s="2888"/>
      <c r="J85" s="2888"/>
      <c r="K85" s="2888"/>
      <c r="L85" s="2888"/>
      <c r="M85" s="2888"/>
      <c r="N85" s="2888"/>
      <c r="O85" s="2888"/>
      <c r="P85" s="2888"/>
      <c r="Q85" s="2888"/>
      <c r="R85" s="2889"/>
      <c r="S85" s="1885"/>
      <c r="T85" s="1882"/>
      <c r="U85" s="1886"/>
      <c r="V85" s="1882"/>
      <c r="W85" s="1882"/>
      <c r="X85" s="1882"/>
      <c r="Y85" s="1882"/>
      <c r="Z85" s="1882"/>
    </row>
    <row r="86" spans="1:26" ht="16.5" customHeight="1">
      <c r="A86" s="1919" t="s">
        <v>215</v>
      </c>
      <c r="B86" s="3021" t="s">
        <v>1467</v>
      </c>
      <c r="C86" s="2888"/>
      <c r="D86" s="2888"/>
      <c r="E86" s="2889"/>
      <c r="F86" s="1986" t="s">
        <v>2338</v>
      </c>
      <c r="G86" s="1910" t="s">
        <v>2339</v>
      </c>
      <c r="H86" s="1955" t="s">
        <v>2340</v>
      </c>
      <c r="I86" s="845"/>
      <c r="J86" s="1927" t="s">
        <v>1130</v>
      </c>
      <c r="K86" s="1908" t="s">
        <v>2341</v>
      </c>
      <c r="L86" s="1917" t="s">
        <v>1130</v>
      </c>
      <c r="M86" s="845"/>
      <c r="N86" s="1987">
        <v>10000</v>
      </c>
      <c r="O86" s="3015" t="s">
        <v>671</v>
      </c>
      <c r="P86" s="2888"/>
      <c r="Q86" s="2888"/>
      <c r="R86" s="2889"/>
      <c r="S86" s="1885" t="s">
        <v>2342</v>
      </c>
      <c r="T86" s="1882"/>
      <c r="U86" s="1886"/>
      <c r="V86" s="1882"/>
      <c r="W86" s="1882"/>
      <c r="X86" s="1882"/>
      <c r="Y86" s="1882"/>
      <c r="Z86" s="1882"/>
    </row>
    <row r="87" spans="1:26" ht="16.5" customHeight="1">
      <c r="A87" s="1919" t="s">
        <v>238</v>
      </c>
      <c r="B87" s="3021" t="s">
        <v>1476</v>
      </c>
      <c r="C87" s="2888"/>
      <c r="D87" s="2888"/>
      <c r="E87" s="2889"/>
      <c r="F87" s="1986" t="s">
        <v>1464</v>
      </c>
      <c r="G87" s="1910" t="s">
        <v>2338</v>
      </c>
      <c r="H87" s="1955" t="s">
        <v>2340</v>
      </c>
      <c r="I87" s="845"/>
      <c r="J87" s="1927" t="s">
        <v>1130</v>
      </c>
      <c r="K87" s="1908" t="s">
        <v>2341</v>
      </c>
      <c r="L87" s="1917" t="s">
        <v>1130</v>
      </c>
      <c r="M87" s="845"/>
      <c r="N87" s="1987">
        <v>10000</v>
      </c>
      <c r="O87" s="3015" t="s">
        <v>671</v>
      </c>
      <c r="P87" s="2888"/>
      <c r="Q87" s="2888"/>
      <c r="R87" s="2889"/>
      <c r="S87" s="1885"/>
      <c r="T87" s="1882"/>
      <c r="U87" s="1886"/>
      <c r="V87" s="1882"/>
      <c r="W87" s="1882"/>
      <c r="X87" s="1882"/>
      <c r="Y87" s="1882"/>
      <c r="Z87" s="1882"/>
    </row>
    <row r="88" spans="1:26" ht="16.5" customHeight="1">
      <c r="A88" s="1919" t="s">
        <v>241</v>
      </c>
      <c r="B88" s="3021" t="s">
        <v>1474</v>
      </c>
      <c r="C88" s="2888"/>
      <c r="D88" s="2888"/>
      <c r="E88" s="2889"/>
      <c r="F88" s="1986" t="s">
        <v>1464</v>
      </c>
      <c r="G88" s="1910" t="s">
        <v>2338</v>
      </c>
      <c r="H88" s="1955" t="s">
        <v>2340</v>
      </c>
      <c r="I88" s="845"/>
      <c r="J88" s="1927" t="s">
        <v>1130</v>
      </c>
      <c r="K88" s="1908" t="s">
        <v>2341</v>
      </c>
      <c r="L88" s="1917" t="s">
        <v>1130</v>
      </c>
      <c r="M88" s="845"/>
      <c r="N88" s="1987">
        <v>10000</v>
      </c>
      <c r="O88" s="3015" t="s">
        <v>671</v>
      </c>
      <c r="P88" s="2888"/>
      <c r="Q88" s="2888"/>
      <c r="R88" s="2889"/>
      <c r="S88" s="1885"/>
      <c r="T88" s="1882"/>
      <c r="U88" s="1886"/>
      <c r="V88" s="1882"/>
      <c r="W88" s="1882"/>
      <c r="X88" s="1882"/>
      <c r="Y88" s="1882"/>
      <c r="Z88" s="1882"/>
    </row>
    <row r="89" spans="1:26" ht="16.5" customHeight="1">
      <c r="A89" s="1919" t="s">
        <v>244</v>
      </c>
      <c r="B89" s="3043" t="s">
        <v>1449</v>
      </c>
      <c r="C89" s="2888"/>
      <c r="D89" s="2888"/>
      <c r="E89" s="2889"/>
      <c r="F89" s="1986" t="s">
        <v>2338</v>
      </c>
      <c r="G89" s="1910" t="s">
        <v>1392</v>
      </c>
      <c r="H89" s="1919" t="s">
        <v>2340</v>
      </c>
      <c r="I89" s="1908"/>
      <c r="J89" s="1908" t="s">
        <v>1130</v>
      </c>
      <c r="K89" s="1910" t="s">
        <v>2343</v>
      </c>
      <c r="L89" s="1910" t="s">
        <v>1130</v>
      </c>
      <c r="M89" s="1908"/>
      <c r="N89" s="1988">
        <v>10000</v>
      </c>
      <c r="O89" s="1989"/>
      <c r="P89" s="1989"/>
      <c r="Q89" s="1989"/>
      <c r="R89" s="1989"/>
      <c r="S89" s="1885"/>
      <c r="T89" s="1882"/>
      <c r="U89" s="1886"/>
      <c r="V89" s="1882"/>
      <c r="W89" s="1882"/>
      <c r="X89" s="1882"/>
      <c r="Y89" s="1882"/>
      <c r="Z89" s="1882"/>
    </row>
    <row r="90" spans="1:26" ht="16.5" customHeight="1">
      <c r="A90" s="1919" t="s">
        <v>2344</v>
      </c>
      <c r="B90" s="3021" t="s">
        <v>1447</v>
      </c>
      <c r="C90" s="2888"/>
      <c r="D90" s="2888"/>
      <c r="E90" s="2889"/>
      <c r="F90" s="1986" t="s">
        <v>2338</v>
      </c>
      <c r="G90" s="1910" t="s">
        <v>1392</v>
      </c>
      <c r="H90" s="1919" t="s">
        <v>2340</v>
      </c>
      <c r="I90" s="1908"/>
      <c r="J90" s="1908" t="s">
        <v>1130</v>
      </c>
      <c r="K90" s="1908" t="s">
        <v>2328</v>
      </c>
      <c r="L90" s="1908" t="s">
        <v>1130</v>
      </c>
      <c r="M90" s="1908"/>
      <c r="N90" s="1988">
        <v>10000</v>
      </c>
      <c r="O90" s="1926"/>
      <c r="P90" s="1926"/>
      <c r="Q90" s="1926"/>
      <c r="R90" s="1926"/>
      <c r="S90" s="1885"/>
      <c r="T90" s="1882"/>
      <c r="U90" s="1886"/>
      <c r="V90" s="1882"/>
      <c r="W90" s="1882"/>
      <c r="X90" s="1882"/>
      <c r="Y90" s="1882"/>
      <c r="Z90" s="1882"/>
    </row>
    <row r="91" spans="1:26" ht="16.5" customHeight="1">
      <c r="A91" s="1919" t="s">
        <v>2345</v>
      </c>
      <c r="B91" s="3021" t="s">
        <v>2346</v>
      </c>
      <c r="C91" s="2888"/>
      <c r="D91" s="2888"/>
      <c r="E91" s="2889"/>
      <c r="F91" s="1910" t="s">
        <v>1415</v>
      </c>
      <c r="G91" s="1910" t="s">
        <v>1392</v>
      </c>
      <c r="H91" s="1919" t="s">
        <v>2347</v>
      </c>
      <c r="I91" s="1908"/>
      <c r="J91" s="1908" t="s">
        <v>1130</v>
      </c>
      <c r="K91" s="1908" t="s">
        <v>2328</v>
      </c>
      <c r="L91" s="1908" t="s">
        <v>1130</v>
      </c>
      <c r="M91" s="1908"/>
      <c r="N91" s="1908"/>
      <c r="O91" s="3015"/>
      <c r="P91" s="2888"/>
      <c r="Q91" s="2888"/>
      <c r="R91" s="2889"/>
      <c r="S91" s="1885"/>
      <c r="T91" s="1882"/>
      <c r="U91" s="1886"/>
      <c r="V91" s="1882"/>
      <c r="W91" s="1882"/>
      <c r="X91" s="1882"/>
      <c r="Y91" s="1882"/>
      <c r="Z91" s="1882"/>
    </row>
    <row r="92" spans="1:26" ht="16.5" customHeight="1">
      <c r="A92" s="1919" t="s">
        <v>2348</v>
      </c>
      <c r="B92" s="3021" t="s">
        <v>1568</v>
      </c>
      <c r="C92" s="2888"/>
      <c r="D92" s="2888"/>
      <c r="E92" s="2889"/>
      <c r="F92" s="1919" t="s">
        <v>2349</v>
      </c>
      <c r="G92" s="1919" t="s">
        <v>1513</v>
      </c>
      <c r="H92" s="1919" t="s">
        <v>2347</v>
      </c>
      <c r="I92" s="1908"/>
      <c r="J92" s="1908" t="s">
        <v>1130</v>
      </c>
      <c r="K92" s="1908" t="s">
        <v>2350</v>
      </c>
      <c r="L92" s="1908"/>
      <c r="M92" s="1908" t="s">
        <v>2351</v>
      </c>
      <c r="N92" s="1908"/>
      <c r="O92" s="3015"/>
      <c r="P92" s="2888"/>
      <c r="Q92" s="2888"/>
      <c r="R92" s="2889"/>
      <c r="S92" s="1885"/>
      <c r="T92" s="1882"/>
      <c r="U92" s="1886"/>
      <c r="V92" s="1882"/>
      <c r="W92" s="1882"/>
      <c r="X92" s="1882"/>
      <c r="Y92" s="1882"/>
      <c r="Z92" s="1882"/>
    </row>
    <row r="93" spans="1:26" ht="16.5" customHeight="1">
      <c r="A93" s="1919" t="s">
        <v>2352</v>
      </c>
      <c r="B93" s="3043" t="s">
        <v>1517</v>
      </c>
      <c r="C93" s="2888"/>
      <c r="D93" s="2888"/>
      <c r="E93" s="2889"/>
      <c r="F93" s="1910" t="s">
        <v>2353</v>
      </c>
      <c r="G93" s="1910" t="s">
        <v>1513</v>
      </c>
      <c r="H93" s="1919" t="s">
        <v>2340</v>
      </c>
      <c r="I93" s="1908"/>
      <c r="J93" s="1908" t="s">
        <v>1130</v>
      </c>
      <c r="K93" s="1910">
        <v>2024</v>
      </c>
      <c r="L93" s="1910"/>
      <c r="M93" s="1908" t="s">
        <v>1130</v>
      </c>
      <c r="N93" s="1987"/>
      <c r="O93" s="1926"/>
      <c r="P93" s="1926"/>
      <c r="Q93" s="1926"/>
      <c r="R93" s="1926"/>
      <c r="S93" s="1885"/>
      <c r="T93" s="1882"/>
      <c r="U93" s="1886"/>
      <c r="V93" s="1882"/>
      <c r="W93" s="1882"/>
      <c r="X93" s="1882"/>
      <c r="Y93" s="1882"/>
      <c r="Z93" s="1882"/>
    </row>
    <row r="94" spans="1:26" ht="16.5" customHeight="1">
      <c r="A94" s="1919" t="s">
        <v>2354</v>
      </c>
      <c r="B94" s="3044" t="s">
        <v>2355</v>
      </c>
      <c r="C94" s="2888"/>
      <c r="D94" s="2888"/>
      <c r="E94" s="2889"/>
      <c r="F94" s="1990" t="s">
        <v>1373</v>
      </c>
      <c r="G94" s="1990" t="s">
        <v>1385</v>
      </c>
      <c r="H94" s="1991" t="s">
        <v>2340</v>
      </c>
      <c r="I94" s="1991"/>
      <c r="J94" s="1991" t="s">
        <v>1130</v>
      </c>
      <c r="K94" s="1990" t="s">
        <v>2356</v>
      </c>
      <c r="L94" s="1992"/>
      <c r="M94" s="1991" t="s">
        <v>1130</v>
      </c>
      <c r="N94" s="1987"/>
      <c r="O94" s="1926"/>
      <c r="P94" s="1926"/>
      <c r="Q94" s="1926"/>
      <c r="R94" s="1926"/>
      <c r="S94" s="1885"/>
      <c r="T94" s="1882"/>
      <c r="U94" s="1886"/>
      <c r="V94" s="1882"/>
      <c r="W94" s="1882"/>
      <c r="X94" s="1882"/>
      <c r="Y94" s="1882"/>
      <c r="Z94" s="1882"/>
    </row>
    <row r="95" spans="1:26" ht="16.5" customHeight="1">
      <c r="A95" s="1919" t="s">
        <v>2357</v>
      </c>
      <c r="B95" s="3022" t="s">
        <v>2358</v>
      </c>
      <c r="C95" s="2888"/>
      <c r="D95" s="2888"/>
      <c r="E95" s="2889"/>
      <c r="F95" s="1993" t="s">
        <v>1464</v>
      </c>
      <c r="G95" s="1993" t="s">
        <v>1385</v>
      </c>
      <c r="H95" s="1994" t="s">
        <v>2340</v>
      </c>
      <c r="I95" s="1994"/>
      <c r="J95" s="1994" t="s">
        <v>1130</v>
      </c>
      <c r="K95" s="1994" t="s">
        <v>2359</v>
      </c>
      <c r="L95" s="1994" t="s">
        <v>1130</v>
      </c>
      <c r="M95" s="1995"/>
      <c r="N95" s="1987"/>
      <c r="O95" s="1926"/>
      <c r="P95" s="1926"/>
      <c r="Q95" s="1926"/>
      <c r="R95" s="1926"/>
      <c r="S95" s="1885"/>
      <c r="T95" s="1882"/>
      <c r="U95" s="1886"/>
      <c r="V95" s="1882"/>
      <c r="W95" s="1882"/>
      <c r="X95" s="1882"/>
      <c r="Y95" s="1882"/>
      <c r="Z95" s="1882"/>
    </row>
    <row r="96" spans="1:26" ht="16.5" customHeight="1">
      <c r="A96" s="1919" t="s">
        <v>2360</v>
      </c>
      <c r="B96" s="3021" t="s">
        <v>1497</v>
      </c>
      <c r="C96" s="2888"/>
      <c r="D96" s="2888"/>
      <c r="E96" s="2889"/>
      <c r="F96" s="1910" t="s">
        <v>1464</v>
      </c>
      <c r="G96" s="1910" t="s">
        <v>1385</v>
      </c>
      <c r="H96" s="1908" t="s">
        <v>2340</v>
      </c>
      <c r="I96" s="845"/>
      <c r="J96" s="1919" t="s">
        <v>1130</v>
      </c>
      <c r="K96" s="1908">
        <v>2024</v>
      </c>
      <c r="L96" s="1919"/>
      <c r="M96" s="845"/>
      <c r="N96" s="1987">
        <v>10000</v>
      </c>
      <c r="O96" s="1926"/>
      <c r="P96" s="1926"/>
      <c r="Q96" s="1926"/>
      <c r="R96" s="1926"/>
      <c r="S96" s="1885"/>
      <c r="T96" s="1882"/>
      <c r="U96" s="1886"/>
      <c r="V96" s="1882"/>
      <c r="W96" s="1882"/>
      <c r="X96" s="1882"/>
      <c r="Y96" s="1882"/>
      <c r="Z96" s="1882"/>
    </row>
    <row r="97" spans="1:26" ht="16.5" customHeight="1">
      <c r="A97" s="1919" t="s">
        <v>2361</v>
      </c>
      <c r="B97" s="3021" t="s">
        <v>1504</v>
      </c>
      <c r="C97" s="2888"/>
      <c r="D97" s="2888"/>
      <c r="E97" s="2889"/>
      <c r="F97" s="1910" t="s">
        <v>2338</v>
      </c>
      <c r="G97" s="1910" t="s">
        <v>1392</v>
      </c>
      <c r="H97" s="1908" t="s">
        <v>2340</v>
      </c>
      <c r="I97" s="845"/>
      <c r="J97" s="1919" t="s">
        <v>1130</v>
      </c>
      <c r="K97" s="1908">
        <v>2024</v>
      </c>
      <c r="L97" s="1919"/>
      <c r="M97" s="845"/>
      <c r="N97" s="1987">
        <v>10000</v>
      </c>
      <c r="O97" s="1926"/>
      <c r="P97" s="1926"/>
      <c r="Q97" s="1926"/>
      <c r="R97" s="1926"/>
      <c r="S97" s="1885"/>
      <c r="T97" s="1882"/>
      <c r="U97" s="1886"/>
      <c r="V97" s="1882"/>
      <c r="W97" s="1882"/>
      <c r="X97" s="1882"/>
      <c r="Y97" s="1882"/>
      <c r="Z97" s="1882"/>
    </row>
    <row r="98" spans="1:26" ht="16.5" customHeight="1">
      <c r="A98" s="1919" t="s">
        <v>2362</v>
      </c>
      <c r="B98" s="3021" t="s">
        <v>1492</v>
      </c>
      <c r="C98" s="2888"/>
      <c r="D98" s="2888"/>
      <c r="E98" s="2889"/>
      <c r="F98" s="1910" t="s">
        <v>2338</v>
      </c>
      <c r="G98" s="1910" t="s">
        <v>1392</v>
      </c>
      <c r="H98" s="1919" t="s">
        <v>2340</v>
      </c>
      <c r="I98" s="1908"/>
      <c r="J98" s="1908" t="s">
        <v>1130</v>
      </c>
      <c r="K98" s="1908">
        <v>2024</v>
      </c>
      <c r="L98" s="1908"/>
      <c r="M98" s="1908"/>
      <c r="N98" s="1996">
        <v>10000</v>
      </c>
      <c r="O98" s="1917"/>
      <c r="P98" s="1926"/>
      <c r="Q98" s="1926"/>
      <c r="R98" s="1927"/>
      <c r="S98" s="1885"/>
      <c r="T98" s="1882"/>
      <c r="U98" s="1886"/>
      <c r="V98" s="1882"/>
      <c r="W98" s="1882"/>
      <c r="X98" s="1882"/>
      <c r="Y98" s="1882"/>
      <c r="Z98" s="1882"/>
    </row>
    <row r="99" spans="1:26" ht="16.5" customHeight="1">
      <c r="A99" s="1919">
        <v>115</v>
      </c>
      <c r="B99" s="3021" t="s">
        <v>1525</v>
      </c>
      <c r="C99" s="2888"/>
      <c r="D99" s="2888"/>
      <c r="E99" s="2889"/>
      <c r="F99" s="1910" t="s">
        <v>1464</v>
      </c>
      <c r="G99" s="1910" t="s">
        <v>1385</v>
      </c>
      <c r="H99" s="1919" t="s">
        <v>2340</v>
      </c>
      <c r="I99" s="1908"/>
      <c r="J99" s="1908" t="s">
        <v>1130</v>
      </c>
      <c r="K99" s="1908" t="s">
        <v>2328</v>
      </c>
      <c r="L99" s="1908" t="s">
        <v>1130</v>
      </c>
      <c r="M99" s="1908"/>
      <c r="N99" s="1996">
        <v>10000</v>
      </c>
      <c r="O99" s="1917"/>
      <c r="P99" s="1926"/>
      <c r="Q99" s="1926"/>
      <c r="R99" s="1927"/>
      <c r="S99" s="1885"/>
      <c r="T99" s="1882"/>
      <c r="U99" s="1886"/>
      <c r="V99" s="1882"/>
      <c r="W99" s="1882"/>
      <c r="X99" s="1882"/>
      <c r="Y99" s="1882"/>
      <c r="Z99" s="1882"/>
    </row>
    <row r="100" spans="1:26" ht="16.5" customHeight="1">
      <c r="A100" s="1919" t="s">
        <v>2363</v>
      </c>
      <c r="B100" s="3021" t="s">
        <v>1423</v>
      </c>
      <c r="C100" s="2888"/>
      <c r="D100" s="2888"/>
      <c r="E100" s="2889"/>
      <c r="F100" s="1919" t="s">
        <v>2349</v>
      </c>
      <c r="G100" s="1910" t="s">
        <v>1385</v>
      </c>
      <c r="H100" s="1919" t="s">
        <v>2340</v>
      </c>
      <c r="I100" s="1908"/>
      <c r="J100" s="1908" t="s">
        <v>1130</v>
      </c>
      <c r="K100" s="1908"/>
      <c r="L100" s="1908"/>
      <c r="M100" s="1908"/>
      <c r="N100" s="1908"/>
      <c r="O100" s="1917"/>
      <c r="P100" s="1926"/>
      <c r="Q100" s="1926"/>
      <c r="R100" s="1927"/>
      <c r="S100" s="1885"/>
      <c r="T100" s="1882"/>
      <c r="U100" s="1886"/>
      <c r="V100" s="1882"/>
      <c r="W100" s="1882"/>
      <c r="X100" s="1882"/>
      <c r="Y100" s="1882"/>
      <c r="Z100" s="1882"/>
    </row>
    <row r="101" spans="1:26" ht="16.5" customHeight="1">
      <c r="A101" s="1919" t="s">
        <v>2364</v>
      </c>
      <c r="B101" s="3021" t="s">
        <v>1418</v>
      </c>
      <c r="C101" s="2888"/>
      <c r="D101" s="2888"/>
      <c r="E101" s="2889"/>
      <c r="F101" s="1986" t="s">
        <v>1464</v>
      </c>
      <c r="G101" s="1910" t="s">
        <v>1385</v>
      </c>
      <c r="H101" s="1919" t="s">
        <v>2340</v>
      </c>
      <c r="I101" s="1908"/>
      <c r="J101" s="1908" t="s">
        <v>1130</v>
      </c>
      <c r="K101" s="1908"/>
      <c r="L101" s="1908"/>
      <c r="M101" s="1908"/>
      <c r="N101" s="1908"/>
      <c r="O101" s="1917"/>
      <c r="P101" s="1926"/>
      <c r="Q101" s="1926"/>
      <c r="R101" s="1927"/>
      <c r="S101" s="1885"/>
      <c r="T101" s="1882"/>
      <c r="U101" s="1886"/>
      <c r="V101" s="1882"/>
      <c r="W101" s="1882"/>
      <c r="X101" s="1882"/>
      <c r="Y101" s="1882"/>
      <c r="Z101" s="1882"/>
    </row>
    <row r="102" spans="1:26" ht="16.5" customHeight="1">
      <c r="A102" s="1919" t="s">
        <v>2365</v>
      </c>
      <c r="B102" s="3015"/>
      <c r="C102" s="2888"/>
      <c r="D102" s="2888"/>
      <c r="E102" s="2889"/>
      <c r="F102" s="1910"/>
      <c r="G102" s="1910"/>
      <c r="H102" s="1919"/>
      <c r="I102" s="1908"/>
      <c r="J102" s="1908"/>
      <c r="K102" s="1908"/>
      <c r="L102" s="1908"/>
      <c r="M102" s="1908"/>
      <c r="N102" s="1908"/>
      <c r="O102" s="1917"/>
      <c r="P102" s="1926"/>
      <c r="Q102" s="1926"/>
      <c r="R102" s="1927"/>
      <c r="S102" s="1885"/>
      <c r="T102" s="1882"/>
      <c r="U102" s="1886"/>
      <c r="V102" s="1882"/>
      <c r="W102" s="1882"/>
      <c r="X102" s="1882"/>
      <c r="Y102" s="1882"/>
      <c r="Z102" s="1882"/>
    </row>
    <row r="103" spans="1:26" ht="16.5" customHeight="1">
      <c r="A103" s="1919" t="s">
        <v>2366</v>
      </c>
      <c r="B103" s="3015"/>
      <c r="C103" s="2888"/>
      <c r="D103" s="2888"/>
      <c r="E103" s="2889"/>
      <c r="F103" s="1910"/>
      <c r="G103" s="1910"/>
      <c r="H103" s="1919"/>
      <c r="I103" s="1908"/>
      <c r="J103" s="1908"/>
      <c r="K103" s="1908"/>
      <c r="L103" s="1908"/>
      <c r="M103" s="1908"/>
      <c r="N103" s="1908"/>
      <c r="O103" s="1917"/>
      <c r="P103" s="1926"/>
      <c r="Q103" s="1926"/>
      <c r="R103" s="1927"/>
      <c r="S103" s="1885"/>
      <c r="T103" s="1882"/>
      <c r="U103" s="1886"/>
      <c r="V103" s="1882"/>
      <c r="W103" s="1882"/>
      <c r="X103" s="1882"/>
      <c r="Y103" s="1882"/>
      <c r="Z103" s="1882"/>
    </row>
    <row r="104" spans="1:26" ht="16.5" customHeight="1">
      <c r="A104" s="1919" t="s">
        <v>2367</v>
      </c>
      <c r="B104" s="3021"/>
      <c r="C104" s="2888"/>
      <c r="D104" s="2888"/>
      <c r="E104" s="2889"/>
      <c r="F104" s="1919"/>
      <c r="G104" s="1919"/>
      <c r="H104" s="1919"/>
      <c r="I104" s="1908"/>
      <c r="J104" s="1908"/>
      <c r="K104" s="1908"/>
      <c r="L104" s="1908"/>
      <c r="M104" s="1908"/>
      <c r="N104" s="1997">
        <f>SUM(N86:N103)</f>
        <v>90000</v>
      </c>
      <c r="O104" s="3015"/>
      <c r="P104" s="2888"/>
      <c r="Q104" s="2888"/>
      <c r="R104" s="2889"/>
      <c r="S104" s="1885"/>
      <c r="T104" s="1882"/>
      <c r="U104" s="1886"/>
      <c r="V104" s="1882"/>
      <c r="W104" s="1882"/>
      <c r="X104" s="1882"/>
      <c r="Y104" s="1882"/>
      <c r="Z104" s="1882"/>
    </row>
    <row r="105" spans="1:26" ht="16.5" customHeight="1">
      <c r="A105" s="1985">
        <v>2</v>
      </c>
      <c r="B105" s="3045" t="s">
        <v>2368</v>
      </c>
      <c r="C105" s="2888"/>
      <c r="D105" s="2888"/>
      <c r="E105" s="2888"/>
      <c r="F105" s="2888"/>
      <c r="G105" s="2888"/>
      <c r="H105" s="2888"/>
      <c r="I105" s="2888"/>
      <c r="J105" s="2888"/>
      <c r="K105" s="2888"/>
      <c r="L105" s="2888"/>
      <c r="M105" s="2888"/>
      <c r="N105" s="2888"/>
      <c r="O105" s="2888"/>
      <c r="P105" s="2888"/>
      <c r="Q105" s="2888"/>
      <c r="R105" s="2889"/>
      <c r="S105" s="1885"/>
      <c r="T105" s="1882"/>
      <c r="U105" s="1886"/>
      <c r="V105" s="1882"/>
      <c r="W105" s="1882"/>
      <c r="X105" s="1882"/>
      <c r="Y105" s="1882"/>
      <c r="Z105" s="1882"/>
    </row>
    <row r="106" spans="1:26" ht="16.5" customHeight="1">
      <c r="A106" s="1919" t="s">
        <v>2286</v>
      </c>
      <c r="B106" s="1998" t="s">
        <v>1557</v>
      </c>
      <c r="C106" s="1999"/>
      <c r="D106" s="2000"/>
      <c r="E106" s="1986"/>
      <c r="F106" s="1919" t="s">
        <v>1464</v>
      </c>
      <c r="G106" s="1919" t="s">
        <v>2369</v>
      </c>
      <c r="H106" s="1919"/>
      <c r="I106" s="1919" t="s">
        <v>148</v>
      </c>
      <c r="J106" s="1908"/>
      <c r="K106" s="1908" t="s">
        <v>2328</v>
      </c>
      <c r="L106" s="1908"/>
      <c r="M106" s="1908" t="s">
        <v>148</v>
      </c>
      <c r="N106" s="1908">
        <v>30000</v>
      </c>
      <c r="O106" s="3015"/>
      <c r="P106" s="2888"/>
      <c r="Q106" s="2888"/>
      <c r="R106" s="2889"/>
      <c r="S106" s="1885"/>
      <c r="T106" s="1882"/>
      <c r="U106" s="1886"/>
      <c r="V106" s="1882"/>
      <c r="W106" s="1882"/>
      <c r="X106" s="1882"/>
      <c r="Y106" s="1882"/>
      <c r="Z106" s="1882"/>
    </row>
    <row r="107" spans="1:26" ht="16.5" customHeight="1">
      <c r="A107" s="1919" t="s">
        <v>2370</v>
      </c>
      <c r="B107" s="3029" t="s">
        <v>2371</v>
      </c>
      <c r="C107" s="2888"/>
      <c r="D107" s="2888"/>
      <c r="E107" s="2889"/>
      <c r="F107" s="1919" t="s">
        <v>2372</v>
      </c>
      <c r="G107" s="1919" t="s">
        <v>2373</v>
      </c>
      <c r="H107" s="1919"/>
      <c r="I107" s="1919"/>
      <c r="J107" s="1908" t="s">
        <v>148</v>
      </c>
      <c r="K107" s="1908" t="s">
        <v>2374</v>
      </c>
      <c r="L107" s="1908"/>
      <c r="M107" s="1911" t="s">
        <v>148</v>
      </c>
      <c r="N107" s="1908">
        <v>30000</v>
      </c>
      <c r="O107" s="3015"/>
      <c r="P107" s="2888"/>
      <c r="Q107" s="2888"/>
      <c r="R107" s="2889"/>
      <c r="S107" s="1885"/>
      <c r="T107" s="1882"/>
      <c r="U107" s="1886"/>
      <c r="V107" s="1882"/>
      <c r="W107" s="1882"/>
      <c r="X107" s="1882"/>
      <c r="Y107" s="1882"/>
      <c r="Z107" s="1882"/>
    </row>
    <row r="108" spans="1:26" ht="16.5" customHeight="1">
      <c r="A108" s="1919" t="s">
        <v>2375</v>
      </c>
      <c r="B108" s="3021"/>
      <c r="C108" s="2888"/>
      <c r="D108" s="2888"/>
      <c r="E108" s="2889"/>
      <c r="F108" s="1919"/>
      <c r="G108" s="1919"/>
      <c r="H108" s="1919"/>
      <c r="I108" s="1919"/>
      <c r="J108" s="1908"/>
      <c r="K108" s="1908"/>
      <c r="L108" s="1908"/>
      <c r="M108" s="1908"/>
      <c r="N108" s="1908"/>
      <c r="O108" s="3015"/>
      <c r="P108" s="2888"/>
      <c r="Q108" s="2888"/>
      <c r="R108" s="2889"/>
      <c r="S108" s="1885"/>
      <c r="T108" s="1882"/>
      <c r="U108" s="1886"/>
      <c r="V108" s="1882"/>
      <c r="W108" s="1882"/>
      <c r="X108" s="1882"/>
      <c r="Y108" s="1882"/>
      <c r="Z108" s="1882"/>
    </row>
    <row r="109" spans="1:26" ht="16.5" customHeight="1">
      <c r="A109" s="1919" t="s">
        <v>2376</v>
      </c>
      <c r="B109" s="3021"/>
      <c r="C109" s="2888"/>
      <c r="D109" s="2888"/>
      <c r="E109" s="2889"/>
      <c r="F109" s="1919"/>
      <c r="G109" s="1919"/>
      <c r="H109" s="1919"/>
      <c r="I109" s="1894"/>
      <c r="J109" s="1908"/>
      <c r="K109" s="1908"/>
      <c r="L109" s="1908"/>
      <c r="M109" s="1908"/>
      <c r="N109" s="1908"/>
      <c r="O109" s="3015"/>
      <c r="P109" s="2888"/>
      <c r="Q109" s="2888"/>
      <c r="R109" s="2889"/>
      <c r="S109" s="1885"/>
      <c r="T109" s="1882"/>
      <c r="U109" s="1886"/>
      <c r="V109" s="1882"/>
      <c r="W109" s="1882"/>
      <c r="X109" s="1882"/>
      <c r="Y109" s="1882"/>
      <c r="Z109" s="1882"/>
    </row>
    <row r="110" spans="1:26" ht="16.5" customHeight="1">
      <c r="A110" s="1919" t="s">
        <v>2377</v>
      </c>
      <c r="B110" s="3021"/>
      <c r="C110" s="2888"/>
      <c r="D110" s="2888"/>
      <c r="E110" s="2889"/>
      <c r="F110" s="1910"/>
      <c r="G110" s="1910"/>
      <c r="H110" s="1910"/>
      <c r="I110" s="1893"/>
      <c r="J110" s="1908"/>
      <c r="K110" s="1908"/>
      <c r="L110" s="1908"/>
      <c r="M110" s="1908"/>
      <c r="N110" s="1895">
        <f>SUM(N106:N109)</f>
        <v>60000</v>
      </c>
      <c r="O110" s="3015"/>
      <c r="P110" s="2888"/>
      <c r="Q110" s="2888"/>
      <c r="R110" s="2889"/>
      <c r="S110" s="1885"/>
      <c r="T110" s="1882"/>
      <c r="U110" s="1886"/>
      <c r="V110" s="1882"/>
      <c r="W110" s="1882"/>
      <c r="X110" s="1882"/>
      <c r="Y110" s="1882"/>
      <c r="Z110" s="1882"/>
    </row>
    <row r="111" spans="1:26" ht="39" customHeight="1">
      <c r="A111" s="2001">
        <v>5</v>
      </c>
      <c r="B111" s="3042" t="s">
        <v>2378</v>
      </c>
      <c r="C111" s="2888"/>
      <c r="D111" s="2888"/>
      <c r="E111" s="2888"/>
      <c r="F111" s="2888"/>
      <c r="G111" s="2888"/>
      <c r="H111" s="2888"/>
      <c r="I111" s="2888"/>
      <c r="J111" s="2888"/>
      <c r="K111" s="2888"/>
      <c r="L111" s="2888"/>
      <c r="M111" s="2888"/>
      <c r="N111" s="2888"/>
      <c r="O111" s="2888"/>
      <c r="P111" s="2888"/>
      <c r="Q111" s="2888"/>
      <c r="R111" s="2889"/>
      <c r="S111" s="1885"/>
      <c r="T111" s="1882"/>
      <c r="U111" s="1886" t="s">
        <v>2265</v>
      </c>
      <c r="V111" s="1882"/>
      <c r="W111" s="1882"/>
      <c r="X111" s="1882"/>
      <c r="Y111" s="1882"/>
      <c r="Z111" s="1882"/>
    </row>
    <row r="112" spans="1:26" ht="16.5" customHeight="1">
      <c r="A112" s="3034" t="s">
        <v>79</v>
      </c>
      <c r="B112" s="3023" t="s">
        <v>2216</v>
      </c>
      <c r="C112" s="2984"/>
      <c r="D112" s="2984"/>
      <c r="E112" s="3013"/>
      <c r="F112" s="3030" t="s">
        <v>2379</v>
      </c>
      <c r="G112" s="2889"/>
      <c r="H112" s="3034" t="s">
        <v>2245</v>
      </c>
      <c r="I112" s="3034" t="s">
        <v>2380</v>
      </c>
      <c r="J112" s="3034" t="s">
        <v>2381</v>
      </c>
      <c r="K112" s="3030" t="s">
        <v>2382</v>
      </c>
      <c r="L112" s="2888"/>
      <c r="M112" s="2889"/>
      <c r="N112" s="3034" t="s">
        <v>2383</v>
      </c>
      <c r="O112" s="3034" t="s">
        <v>2384</v>
      </c>
      <c r="P112" s="3023" t="s">
        <v>6</v>
      </c>
      <c r="Q112" s="2984"/>
      <c r="R112" s="3013"/>
      <c r="S112" s="1885"/>
      <c r="T112" s="1882"/>
      <c r="U112" s="1886"/>
      <c r="V112" s="1882"/>
      <c r="W112" s="1882"/>
      <c r="X112" s="1882"/>
      <c r="Y112" s="1882"/>
      <c r="Z112" s="1882"/>
    </row>
    <row r="113" spans="1:26" ht="16.5" customHeight="1">
      <c r="A113" s="2885"/>
      <c r="B113" s="3012"/>
      <c r="C113" s="3033"/>
      <c r="D113" s="3033"/>
      <c r="E113" s="2897"/>
      <c r="F113" s="1894" t="s">
        <v>2223</v>
      </c>
      <c r="G113" s="1894" t="s">
        <v>2224</v>
      </c>
      <c r="H113" s="2885"/>
      <c r="I113" s="2885"/>
      <c r="J113" s="2885"/>
      <c r="K113" s="1894" t="s">
        <v>2385</v>
      </c>
      <c r="L113" s="1894" t="s">
        <v>2100</v>
      </c>
      <c r="M113" s="1894" t="s">
        <v>2276</v>
      </c>
      <c r="N113" s="2885"/>
      <c r="O113" s="2885"/>
      <c r="P113" s="3012"/>
      <c r="Q113" s="3033"/>
      <c r="R113" s="2897"/>
      <c r="S113" s="1885"/>
      <c r="T113" s="1882"/>
      <c r="U113" s="1886"/>
      <c r="V113" s="1882"/>
      <c r="W113" s="1882"/>
      <c r="X113" s="1882"/>
      <c r="Y113" s="1882"/>
      <c r="Z113" s="1882"/>
    </row>
    <row r="114" spans="1:26" ht="16.5" customHeight="1">
      <c r="A114" s="1919">
        <v>1</v>
      </c>
      <c r="B114" s="3021" t="s">
        <v>1556</v>
      </c>
      <c r="C114" s="2888"/>
      <c r="D114" s="2888"/>
      <c r="E114" s="2889"/>
      <c r="F114" s="1919" t="s">
        <v>1130</v>
      </c>
      <c r="G114" s="1919"/>
      <c r="H114" s="1919"/>
      <c r="I114" s="1919" t="s">
        <v>2326</v>
      </c>
      <c r="J114" s="1919"/>
      <c r="K114" s="1919" t="s">
        <v>2386</v>
      </c>
      <c r="L114" s="1894"/>
      <c r="M114" s="1894"/>
      <c r="N114" s="1919">
        <v>2024</v>
      </c>
      <c r="O114" s="2002">
        <v>10000</v>
      </c>
      <c r="P114" s="3015" t="s">
        <v>2387</v>
      </c>
      <c r="Q114" s="2888"/>
      <c r="R114" s="2889"/>
      <c r="S114" s="2003" t="s">
        <v>2388</v>
      </c>
      <c r="T114" s="1882"/>
      <c r="U114" s="1886"/>
      <c r="V114" s="1882"/>
      <c r="W114" s="1882"/>
      <c r="X114" s="1882"/>
      <c r="Y114" s="1882"/>
      <c r="Z114" s="1882"/>
    </row>
    <row r="115" spans="1:26" ht="16.5" customHeight="1">
      <c r="A115" s="1919">
        <v>2</v>
      </c>
      <c r="B115" s="3021" t="s">
        <v>1577</v>
      </c>
      <c r="C115" s="2888"/>
      <c r="D115" s="2888"/>
      <c r="E115" s="2889"/>
      <c r="F115" s="1919"/>
      <c r="G115" s="1919" t="s">
        <v>1130</v>
      </c>
      <c r="H115" s="1919" t="s">
        <v>2247</v>
      </c>
      <c r="I115" s="1919" t="s">
        <v>2326</v>
      </c>
      <c r="J115" s="1919" t="s">
        <v>2389</v>
      </c>
      <c r="K115" s="1919" t="s">
        <v>2390</v>
      </c>
      <c r="L115" s="1919" t="s">
        <v>1130</v>
      </c>
      <c r="M115" s="1919"/>
      <c r="N115" s="1919" t="s">
        <v>2389</v>
      </c>
      <c r="O115" s="2002">
        <v>30000</v>
      </c>
      <c r="P115" s="3015" t="s">
        <v>2391</v>
      </c>
      <c r="Q115" s="2888"/>
      <c r="R115" s="2889"/>
      <c r="S115" s="1885" t="s">
        <v>2392</v>
      </c>
      <c r="T115" s="1882"/>
      <c r="U115" s="1886"/>
      <c r="V115" s="1882"/>
      <c r="W115" s="1882"/>
      <c r="X115" s="1882"/>
      <c r="Y115" s="1882"/>
      <c r="Z115" s="1882"/>
    </row>
    <row r="116" spans="1:26" ht="16.5" customHeight="1">
      <c r="A116" s="1919">
        <v>3</v>
      </c>
      <c r="B116" s="3021" t="s">
        <v>1584</v>
      </c>
      <c r="C116" s="2888"/>
      <c r="D116" s="2888"/>
      <c r="E116" s="2889"/>
      <c r="F116" s="2004"/>
      <c r="G116" s="2005" t="s">
        <v>1130</v>
      </c>
      <c r="H116" s="2005" t="s">
        <v>2247</v>
      </c>
      <c r="I116" s="2005" t="s">
        <v>2326</v>
      </c>
      <c r="J116" s="2005" t="s">
        <v>2389</v>
      </c>
      <c r="K116" s="2005" t="s">
        <v>2390</v>
      </c>
      <c r="L116" s="2005" t="s">
        <v>1130</v>
      </c>
      <c r="M116" s="2005"/>
      <c r="N116" s="2005" t="s">
        <v>2389</v>
      </c>
      <c r="O116" s="2002">
        <v>30000</v>
      </c>
      <c r="P116" s="3015" t="s">
        <v>2391</v>
      </c>
      <c r="Q116" s="2888"/>
      <c r="R116" s="2889"/>
      <c r="S116" s="1885"/>
      <c r="T116" s="1882"/>
      <c r="U116" s="1886"/>
      <c r="V116" s="1882"/>
      <c r="W116" s="1882"/>
      <c r="X116" s="1882"/>
      <c r="Y116" s="1882"/>
      <c r="Z116" s="1882"/>
    </row>
    <row r="117" spans="1:26" ht="16.5" customHeight="1">
      <c r="A117" s="1919">
        <v>4</v>
      </c>
      <c r="B117" s="3022" t="s">
        <v>2358</v>
      </c>
      <c r="C117" s="2888"/>
      <c r="D117" s="2888"/>
      <c r="E117" s="2889"/>
      <c r="F117" s="1991" t="s">
        <v>1130</v>
      </c>
      <c r="G117" s="1991"/>
      <c r="H117" s="1991" t="s">
        <v>2247</v>
      </c>
      <c r="I117" s="1991" t="s">
        <v>2253</v>
      </c>
      <c r="J117" s="2006"/>
      <c r="K117" s="2005" t="s">
        <v>2393</v>
      </c>
      <c r="L117" s="1919" t="s">
        <v>1130</v>
      </c>
      <c r="M117" s="1919"/>
      <c r="N117" s="1919"/>
      <c r="O117" s="2002"/>
      <c r="P117" s="3015"/>
      <c r="Q117" s="2888"/>
      <c r="R117" s="2889"/>
      <c r="S117" s="1885"/>
      <c r="T117" s="1882"/>
      <c r="U117" s="1886"/>
      <c r="V117" s="1882"/>
      <c r="W117" s="1882"/>
      <c r="X117" s="1882"/>
      <c r="Y117" s="1882"/>
      <c r="Z117" s="1882"/>
    </row>
    <row r="118" spans="1:26" ht="16.5" customHeight="1">
      <c r="A118" s="1919">
        <v>5</v>
      </c>
      <c r="B118" s="3022" t="s">
        <v>2355</v>
      </c>
      <c r="C118" s="2888"/>
      <c r="D118" s="2888"/>
      <c r="E118" s="2889"/>
      <c r="F118" s="1994" t="s">
        <v>1130</v>
      </c>
      <c r="G118" s="1994"/>
      <c r="H118" s="1994" t="s">
        <v>2247</v>
      </c>
      <c r="I118" s="1994" t="s">
        <v>2326</v>
      </c>
      <c r="J118" s="1995"/>
      <c r="K118" s="2005" t="s">
        <v>2390</v>
      </c>
      <c r="L118" s="1919"/>
      <c r="M118" s="1919"/>
      <c r="N118" s="1919" t="s">
        <v>2389</v>
      </c>
      <c r="O118" s="2002">
        <v>30000</v>
      </c>
      <c r="P118" s="3015" t="s">
        <v>2391</v>
      </c>
      <c r="Q118" s="2888"/>
      <c r="R118" s="2889"/>
      <c r="S118" s="1885"/>
      <c r="T118" s="1882"/>
      <c r="U118" s="1886"/>
      <c r="V118" s="1882"/>
      <c r="W118" s="1882"/>
      <c r="X118" s="1882"/>
      <c r="Y118" s="1882"/>
      <c r="Z118" s="1882"/>
    </row>
    <row r="119" spans="1:26" ht="16.5" customHeight="1">
      <c r="A119" s="1919">
        <v>6</v>
      </c>
      <c r="B119" s="3022" t="s">
        <v>2394</v>
      </c>
      <c r="C119" s="2888"/>
      <c r="D119" s="2888"/>
      <c r="E119" s="2889"/>
      <c r="F119" s="1994"/>
      <c r="G119" s="1994" t="s">
        <v>1130</v>
      </c>
      <c r="H119" s="1994" t="s">
        <v>2247</v>
      </c>
      <c r="I119" s="1994" t="s">
        <v>2395</v>
      </c>
      <c r="J119" s="1995"/>
      <c r="K119" s="2005" t="s">
        <v>2393</v>
      </c>
      <c r="L119" s="1919" t="s">
        <v>2396</v>
      </c>
      <c r="M119" s="1919"/>
      <c r="N119" s="1919"/>
      <c r="O119" s="2002"/>
      <c r="P119" s="3015"/>
      <c r="Q119" s="2888"/>
      <c r="R119" s="2889"/>
      <c r="S119" s="1885"/>
      <c r="T119" s="1882"/>
      <c r="U119" s="1886"/>
      <c r="V119" s="1882"/>
      <c r="W119" s="1882"/>
      <c r="X119" s="1882"/>
      <c r="Y119" s="1882"/>
      <c r="Z119" s="1882"/>
    </row>
    <row r="120" spans="1:26" ht="16.5" customHeight="1">
      <c r="A120" s="1919">
        <v>7</v>
      </c>
      <c r="B120" s="3021" t="s">
        <v>1477</v>
      </c>
      <c r="C120" s="2888"/>
      <c r="D120" s="2888"/>
      <c r="E120" s="2889"/>
      <c r="F120" s="1919"/>
      <c r="G120" s="1919" t="s">
        <v>1130</v>
      </c>
      <c r="H120" s="1994" t="s">
        <v>2247</v>
      </c>
      <c r="I120" s="1994" t="s">
        <v>2326</v>
      </c>
      <c r="J120" s="1919"/>
      <c r="K120" s="2005" t="s">
        <v>2390</v>
      </c>
      <c r="L120" s="1919"/>
      <c r="M120" s="1919"/>
      <c r="N120" s="1919" t="s">
        <v>2389</v>
      </c>
      <c r="O120" s="2002">
        <v>30000</v>
      </c>
      <c r="P120" s="3015" t="s">
        <v>2391</v>
      </c>
      <c r="Q120" s="2888"/>
      <c r="R120" s="2889"/>
      <c r="S120" s="1885"/>
      <c r="T120" s="1882"/>
      <c r="U120" s="1886"/>
      <c r="V120" s="1882"/>
      <c r="W120" s="1882"/>
      <c r="X120" s="1882"/>
      <c r="Y120" s="1882"/>
      <c r="Z120" s="1882"/>
    </row>
    <row r="121" spans="1:26" ht="16.5" customHeight="1">
      <c r="A121" s="1919">
        <v>8</v>
      </c>
      <c r="B121" s="3021"/>
      <c r="C121" s="2888"/>
      <c r="D121" s="2888"/>
      <c r="E121" s="2889"/>
      <c r="F121" s="1919"/>
      <c r="G121" s="1919"/>
      <c r="H121" s="1994"/>
      <c r="I121" s="1994"/>
      <c r="J121" s="1919"/>
      <c r="K121" s="2005"/>
      <c r="L121" s="1919"/>
      <c r="M121" s="1919"/>
      <c r="N121" s="1919"/>
      <c r="O121" s="2005"/>
      <c r="P121" s="1919"/>
      <c r="Q121" s="1919"/>
      <c r="R121" s="1919"/>
      <c r="S121" s="1885"/>
      <c r="T121" s="1882"/>
      <c r="U121" s="1886"/>
      <c r="V121" s="1882"/>
      <c r="W121" s="1882"/>
      <c r="X121" s="1882"/>
      <c r="Y121" s="1882"/>
      <c r="Z121" s="1882"/>
    </row>
    <row r="122" spans="1:26" ht="16.5" customHeight="1">
      <c r="A122" s="3030" t="s">
        <v>1734</v>
      </c>
      <c r="B122" s="2888"/>
      <c r="C122" s="2888"/>
      <c r="D122" s="2888"/>
      <c r="E122" s="2888"/>
      <c r="F122" s="2888"/>
      <c r="G122" s="2888"/>
      <c r="H122" s="2888"/>
      <c r="I122" s="2888"/>
      <c r="J122" s="2889"/>
      <c r="K122" s="1894"/>
      <c r="L122" s="1919"/>
      <c r="M122" s="1919"/>
      <c r="N122" s="1919"/>
      <c r="O122" s="1984">
        <f>SUM(O114:O121)</f>
        <v>130000</v>
      </c>
      <c r="P122" s="3015"/>
      <c r="Q122" s="2888"/>
      <c r="R122" s="2889"/>
      <c r="S122" s="1885"/>
      <c r="T122" s="1882"/>
      <c r="U122" s="1886"/>
      <c r="V122" s="1882"/>
      <c r="W122" s="1882"/>
      <c r="X122" s="1882"/>
      <c r="Y122" s="1882"/>
      <c r="Z122" s="1882"/>
    </row>
    <row r="123" spans="1:26" ht="33" customHeight="1">
      <c r="A123" s="1944">
        <v>6</v>
      </c>
      <c r="B123" s="3038" t="s">
        <v>2397</v>
      </c>
      <c r="C123" s="2888"/>
      <c r="D123" s="2888"/>
      <c r="E123" s="2888"/>
      <c r="F123" s="2888"/>
      <c r="G123" s="2888"/>
      <c r="H123" s="2888"/>
      <c r="I123" s="2888"/>
      <c r="J123" s="2888"/>
      <c r="K123" s="2888"/>
      <c r="L123" s="2888"/>
      <c r="M123" s="2888"/>
      <c r="N123" s="2888"/>
      <c r="O123" s="2888"/>
      <c r="P123" s="2888"/>
      <c r="Q123" s="2888"/>
      <c r="R123" s="2889"/>
      <c r="S123" s="1885"/>
      <c r="T123" s="1882"/>
      <c r="U123" s="1886"/>
      <c r="V123" s="1882"/>
      <c r="W123" s="1882"/>
      <c r="X123" s="1882"/>
      <c r="Y123" s="1882"/>
      <c r="Z123" s="1882"/>
    </row>
    <row r="124" spans="1:26" ht="16.5" customHeight="1">
      <c r="A124" s="3034" t="s">
        <v>79</v>
      </c>
      <c r="B124" s="3023" t="s">
        <v>2216</v>
      </c>
      <c r="C124" s="2984"/>
      <c r="D124" s="2984"/>
      <c r="E124" s="3013"/>
      <c r="F124" s="3030" t="s">
        <v>2379</v>
      </c>
      <c r="G124" s="2889"/>
      <c r="H124" s="3034" t="s">
        <v>2245</v>
      </c>
      <c r="I124" s="3034" t="s">
        <v>2398</v>
      </c>
      <c r="J124" s="3034" t="s">
        <v>2399</v>
      </c>
      <c r="K124" s="3030" t="s">
        <v>2400</v>
      </c>
      <c r="L124" s="2888"/>
      <c r="M124" s="2889"/>
      <c r="N124" s="3034" t="s">
        <v>2383</v>
      </c>
      <c r="O124" s="3034" t="s">
        <v>2384</v>
      </c>
      <c r="P124" s="3023" t="s">
        <v>6</v>
      </c>
      <c r="Q124" s="2984"/>
      <c r="R124" s="3013"/>
      <c r="S124" s="1885"/>
      <c r="T124" s="1882"/>
      <c r="U124" s="1886"/>
      <c r="V124" s="1882"/>
      <c r="W124" s="1882"/>
      <c r="X124" s="1882"/>
      <c r="Y124" s="1882"/>
      <c r="Z124" s="1882"/>
    </row>
    <row r="125" spans="1:26" ht="16.5" customHeight="1">
      <c r="A125" s="2885"/>
      <c r="B125" s="3012"/>
      <c r="C125" s="3033"/>
      <c r="D125" s="3033"/>
      <c r="E125" s="2897"/>
      <c r="F125" s="1894" t="s">
        <v>2223</v>
      </c>
      <c r="G125" s="1894" t="s">
        <v>2224</v>
      </c>
      <c r="H125" s="2885"/>
      <c r="I125" s="2885"/>
      <c r="J125" s="2885"/>
      <c r="K125" s="1894" t="s">
        <v>2385</v>
      </c>
      <c r="L125" s="1894" t="s">
        <v>2100</v>
      </c>
      <c r="M125" s="1894" t="s">
        <v>2276</v>
      </c>
      <c r="N125" s="2885"/>
      <c r="O125" s="2885"/>
      <c r="P125" s="3012"/>
      <c r="Q125" s="3033"/>
      <c r="R125" s="2897"/>
      <c r="S125" s="1885"/>
      <c r="T125" s="1882"/>
      <c r="U125" s="1886"/>
      <c r="V125" s="1882"/>
      <c r="W125" s="1882"/>
      <c r="X125" s="1882"/>
      <c r="Y125" s="1882"/>
      <c r="Z125" s="1882"/>
    </row>
    <row r="126" spans="1:26" ht="22.5" customHeight="1">
      <c r="A126" s="1919">
        <v>1</v>
      </c>
      <c r="B126" s="3032" t="s">
        <v>1472</v>
      </c>
      <c r="C126" s="2888"/>
      <c r="D126" s="2888"/>
      <c r="E126" s="2889"/>
      <c r="F126" s="1908"/>
      <c r="G126" s="2007">
        <v>1986</v>
      </c>
      <c r="H126" s="1926" t="s">
        <v>2247</v>
      </c>
      <c r="I126" s="1919" t="s">
        <v>2401</v>
      </c>
      <c r="J126" s="1917" t="s">
        <v>2402</v>
      </c>
      <c r="K126" s="1908"/>
      <c r="L126" s="1908" t="s">
        <v>1130</v>
      </c>
      <c r="M126" s="1908"/>
      <c r="N126" s="2008">
        <v>45505</v>
      </c>
      <c r="O126" s="2002">
        <v>5000</v>
      </c>
      <c r="P126" s="3015" t="s">
        <v>2403</v>
      </c>
      <c r="Q126" s="2888"/>
      <c r="R126" s="2889"/>
      <c r="S126" s="1885"/>
      <c r="T126" s="1882"/>
      <c r="U126" s="1886"/>
      <c r="V126" s="1882"/>
      <c r="W126" s="1882"/>
      <c r="X126" s="1882"/>
      <c r="Y126" s="1882"/>
      <c r="Z126" s="1882"/>
    </row>
    <row r="127" spans="1:26" ht="22.5" customHeight="1">
      <c r="A127" s="1919">
        <v>2</v>
      </c>
      <c r="B127" s="3032" t="s">
        <v>1474</v>
      </c>
      <c r="C127" s="2888"/>
      <c r="D127" s="2888"/>
      <c r="E127" s="2889"/>
      <c r="F127" s="1908"/>
      <c r="G127" s="2007">
        <v>1986</v>
      </c>
      <c r="H127" s="1926" t="s">
        <v>2247</v>
      </c>
      <c r="I127" s="1919" t="s">
        <v>2401</v>
      </c>
      <c r="J127" s="1917" t="s">
        <v>2402</v>
      </c>
      <c r="K127" s="1908"/>
      <c r="L127" s="1908" t="s">
        <v>1130</v>
      </c>
      <c r="M127" s="1908"/>
      <c r="N127" s="2008">
        <v>45505</v>
      </c>
      <c r="O127" s="2002">
        <v>5000</v>
      </c>
      <c r="P127" s="3015" t="s">
        <v>2403</v>
      </c>
      <c r="Q127" s="2888"/>
      <c r="R127" s="2889"/>
      <c r="S127" s="1885"/>
      <c r="T127" s="1882"/>
      <c r="U127" s="1886"/>
      <c r="V127" s="1882"/>
      <c r="W127" s="1882"/>
      <c r="X127" s="1882"/>
      <c r="Y127" s="1882"/>
      <c r="Z127" s="1882"/>
    </row>
    <row r="128" spans="1:26" ht="22.5" customHeight="1">
      <c r="A128" s="1919">
        <v>3</v>
      </c>
      <c r="B128" s="3032" t="s">
        <v>1466</v>
      </c>
      <c r="C128" s="2888"/>
      <c r="D128" s="2888"/>
      <c r="E128" s="2889"/>
      <c r="F128" s="1908"/>
      <c r="G128" s="2007">
        <v>1971</v>
      </c>
      <c r="H128" s="1926" t="s">
        <v>2247</v>
      </c>
      <c r="I128" s="1919" t="s">
        <v>2401</v>
      </c>
      <c r="J128" s="1917" t="s">
        <v>2402</v>
      </c>
      <c r="K128" s="1908"/>
      <c r="L128" s="1908" t="s">
        <v>1130</v>
      </c>
      <c r="M128" s="1908"/>
      <c r="N128" s="2008">
        <v>45505</v>
      </c>
      <c r="O128" s="2002">
        <v>5000</v>
      </c>
      <c r="P128" s="3015" t="s">
        <v>2403</v>
      </c>
      <c r="Q128" s="2888"/>
      <c r="R128" s="2889"/>
      <c r="S128" s="1885"/>
      <c r="T128" s="1882"/>
      <c r="U128" s="1886"/>
      <c r="V128" s="1882"/>
      <c r="W128" s="1882"/>
      <c r="X128" s="1882"/>
      <c r="Y128" s="1882"/>
      <c r="Z128" s="1882"/>
    </row>
    <row r="129" spans="1:26" ht="22.5" customHeight="1">
      <c r="A129" s="1919">
        <v>4</v>
      </c>
      <c r="B129" s="3032" t="s">
        <v>1465</v>
      </c>
      <c r="C129" s="2888"/>
      <c r="D129" s="2888"/>
      <c r="E129" s="2889"/>
      <c r="F129" s="2007">
        <v>1973</v>
      </c>
      <c r="G129" s="2009"/>
      <c r="H129" s="1926" t="s">
        <v>2247</v>
      </c>
      <c r="I129" s="1919" t="s">
        <v>2401</v>
      </c>
      <c r="J129" s="1917" t="s">
        <v>2404</v>
      </c>
      <c r="K129" s="1908"/>
      <c r="L129" s="1908" t="s">
        <v>1130</v>
      </c>
      <c r="M129" s="1908"/>
      <c r="N129" s="2008">
        <v>45505</v>
      </c>
      <c r="O129" s="2002">
        <v>5000</v>
      </c>
      <c r="P129" s="3015" t="s">
        <v>2403</v>
      </c>
      <c r="Q129" s="2888"/>
      <c r="R129" s="2889"/>
      <c r="S129" s="1885"/>
      <c r="T129" s="1882"/>
      <c r="U129" s="1886"/>
      <c r="V129" s="1882"/>
      <c r="W129" s="1882"/>
      <c r="X129" s="1882"/>
      <c r="Y129" s="1882"/>
      <c r="Z129" s="1882"/>
    </row>
    <row r="130" spans="1:26" ht="22.5" customHeight="1">
      <c r="A130" s="1919">
        <v>5</v>
      </c>
      <c r="B130" s="3032" t="s">
        <v>1468</v>
      </c>
      <c r="C130" s="2888"/>
      <c r="D130" s="2888"/>
      <c r="E130" s="2889"/>
      <c r="F130" s="1908"/>
      <c r="G130" s="2010">
        <v>1975</v>
      </c>
      <c r="H130" s="1926" t="s">
        <v>2247</v>
      </c>
      <c r="I130" s="1919" t="s">
        <v>2401</v>
      </c>
      <c r="J130" s="1917" t="s">
        <v>2402</v>
      </c>
      <c r="K130" s="1908"/>
      <c r="L130" s="1908" t="s">
        <v>1130</v>
      </c>
      <c r="M130" s="1908"/>
      <c r="N130" s="2011">
        <v>45566</v>
      </c>
      <c r="O130" s="2002">
        <v>5000</v>
      </c>
      <c r="P130" s="3015" t="s">
        <v>2403</v>
      </c>
      <c r="Q130" s="2888"/>
      <c r="R130" s="2889"/>
      <c r="S130" s="1885"/>
      <c r="T130" s="1882"/>
      <c r="U130" s="1886"/>
      <c r="V130" s="1882"/>
      <c r="W130" s="1882"/>
      <c r="X130" s="1882"/>
      <c r="Y130" s="1882"/>
      <c r="Z130" s="1882"/>
    </row>
    <row r="131" spans="1:26" ht="22.5" customHeight="1">
      <c r="A131" s="1919">
        <v>6</v>
      </c>
      <c r="B131" s="3021" t="s">
        <v>1476</v>
      </c>
      <c r="C131" s="2888"/>
      <c r="D131" s="2888"/>
      <c r="E131" s="2889"/>
      <c r="F131" s="1919"/>
      <c r="G131" s="2010">
        <v>1986</v>
      </c>
      <c r="H131" s="1926" t="s">
        <v>2247</v>
      </c>
      <c r="I131" s="1919" t="s">
        <v>2401</v>
      </c>
      <c r="J131" s="1917" t="s">
        <v>2402</v>
      </c>
      <c r="K131" s="1908"/>
      <c r="L131" s="1908" t="s">
        <v>1130</v>
      </c>
      <c r="M131" s="1908"/>
      <c r="N131" s="2011">
        <v>45566</v>
      </c>
      <c r="O131" s="2002">
        <v>5000</v>
      </c>
      <c r="P131" s="3015" t="s">
        <v>2403</v>
      </c>
      <c r="Q131" s="2888"/>
      <c r="R131" s="2889"/>
      <c r="S131" s="1885"/>
      <c r="T131" s="1882"/>
      <c r="U131" s="1886"/>
      <c r="V131" s="1882"/>
      <c r="W131" s="1882"/>
      <c r="X131" s="1882"/>
      <c r="Y131" s="1882"/>
      <c r="Z131" s="1882"/>
    </row>
    <row r="132" spans="1:26" ht="22.5" customHeight="1">
      <c r="A132" s="1919">
        <v>7</v>
      </c>
      <c r="B132" s="3021" t="s">
        <v>1470</v>
      </c>
      <c r="C132" s="2888"/>
      <c r="D132" s="2888"/>
      <c r="E132" s="2889"/>
      <c r="F132" s="2007">
        <v>1969</v>
      </c>
      <c r="G132" s="2009"/>
      <c r="H132" s="1926" t="s">
        <v>2247</v>
      </c>
      <c r="I132" s="1919" t="s">
        <v>2401</v>
      </c>
      <c r="J132" s="1917" t="s">
        <v>2402</v>
      </c>
      <c r="K132" s="1908"/>
      <c r="L132" s="1908" t="s">
        <v>1130</v>
      </c>
      <c r="M132" s="1908"/>
      <c r="N132" s="2008">
        <v>45505</v>
      </c>
      <c r="O132" s="2002">
        <v>5000</v>
      </c>
      <c r="P132" s="3015" t="s">
        <v>2403</v>
      </c>
      <c r="Q132" s="2888"/>
      <c r="R132" s="2889"/>
      <c r="S132" s="1885"/>
      <c r="T132" s="1882"/>
      <c r="U132" s="1886"/>
      <c r="V132" s="1882"/>
      <c r="W132" s="1882"/>
      <c r="X132" s="1882"/>
      <c r="Y132" s="1882"/>
      <c r="Z132" s="1882"/>
    </row>
    <row r="133" spans="1:26" ht="57.75" customHeight="1">
      <c r="A133" s="1919">
        <v>8</v>
      </c>
      <c r="B133" s="3021" t="s">
        <v>1471</v>
      </c>
      <c r="C133" s="2888"/>
      <c r="D133" s="2888"/>
      <c r="E133" s="2889"/>
      <c r="F133" s="2007">
        <v>1976</v>
      </c>
      <c r="G133" s="2009"/>
      <c r="H133" s="1926" t="s">
        <v>2247</v>
      </c>
      <c r="I133" s="1919" t="s">
        <v>2401</v>
      </c>
      <c r="J133" s="1917" t="s">
        <v>2402</v>
      </c>
      <c r="K133" s="1908"/>
      <c r="L133" s="1908" t="s">
        <v>1130</v>
      </c>
      <c r="M133" s="1908"/>
      <c r="N133" s="2011">
        <v>45566</v>
      </c>
      <c r="O133" s="2002">
        <v>5000</v>
      </c>
      <c r="P133" s="3015" t="s">
        <v>2403</v>
      </c>
      <c r="Q133" s="2888"/>
      <c r="R133" s="2889"/>
      <c r="S133" s="1885"/>
      <c r="T133" s="1882"/>
      <c r="U133" s="1886"/>
      <c r="V133" s="1882"/>
      <c r="W133" s="1882"/>
      <c r="X133" s="1882"/>
      <c r="Y133" s="1882"/>
      <c r="Z133" s="1882"/>
    </row>
    <row r="134" spans="1:26" ht="41.25" customHeight="1">
      <c r="A134" s="1919">
        <v>9</v>
      </c>
      <c r="B134" s="3021" t="s">
        <v>2405</v>
      </c>
      <c r="C134" s="2888"/>
      <c r="D134" s="2888"/>
      <c r="E134" s="2889"/>
      <c r="F134" s="1919"/>
      <c r="G134" s="2010">
        <v>1971</v>
      </c>
      <c r="H134" s="1926" t="s">
        <v>2247</v>
      </c>
      <c r="I134" s="1919" t="s">
        <v>2401</v>
      </c>
      <c r="J134" s="1917" t="s">
        <v>2402</v>
      </c>
      <c r="K134" s="1908"/>
      <c r="L134" s="1908" t="s">
        <v>1130</v>
      </c>
      <c r="M134" s="1908"/>
      <c r="N134" s="2008">
        <v>45505</v>
      </c>
      <c r="O134" s="2002">
        <v>5000</v>
      </c>
      <c r="P134" s="3015" t="s">
        <v>2403</v>
      </c>
      <c r="Q134" s="2888"/>
      <c r="R134" s="2889"/>
      <c r="S134" s="1885"/>
      <c r="T134" s="1882"/>
      <c r="U134" s="1886"/>
      <c r="V134" s="1882"/>
      <c r="W134" s="1882"/>
      <c r="X134" s="1882"/>
      <c r="Y134" s="1882"/>
      <c r="Z134" s="1882"/>
    </row>
    <row r="135" spans="1:26" ht="22.5" customHeight="1">
      <c r="A135" s="1919">
        <v>10</v>
      </c>
      <c r="B135" s="3021" t="s">
        <v>1463</v>
      </c>
      <c r="C135" s="2888"/>
      <c r="D135" s="2888"/>
      <c r="E135" s="2889"/>
      <c r="F135" s="2007">
        <v>1959</v>
      </c>
      <c r="G135" s="2009"/>
      <c r="H135" s="1926" t="s">
        <v>2247</v>
      </c>
      <c r="I135" s="1919" t="s">
        <v>2401</v>
      </c>
      <c r="J135" s="1917" t="s">
        <v>2402</v>
      </c>
      <c r="K135" s="1908"/>
      <c r="L135" s="1908" t="s">
        <v>1130</v>
      </c>
      <c r="M135" s="1908"/>
      <c r="N135" s="2008">
        <v>45506</v>
      </c>
      <c r="O135" s="2002">
        <v>5000</v>
      </c>
      <c r="P135" s="3015" t="s">
        <v>2403</v>
      </c>
      <c r="Q135" s="2888"/>
      <c r="R135" s="2889"/>
      <c r="S135" s="1885"/>
      <c r="T135" s="1882"/>
      <c r="U135" s="1886"/>
      <c r="V135" s="1882"/>
      <c r="W135" s="1882"/>
      <c r="X135" s="1882"/>
      <c r="Y135" s="1882"/>
      <c r="Z135" s="1882"/>
    </row>
    <row r="136" spans="1:26" ht="22.5" customHeight="1">
      <c r="A136" s="1919">
        <v>11</v>
      </c>
      <c r="B136" s="3021" t="s">
        <v>1467</v>
      </c>
      <c r="C136" s="2888"/>
      <c r="D136" s="2888"/>
      <c r="E136" s="2889"/>
      <c r="F136" s="1919"/>
      <c r="G136" s="2007">
        <v>1980</v>
      </c>
      <c r="H136" s="1926" t="s">
        <v>2247</v>
      </c>
      <c r="I136" s="1919" t="s">
        <v>2401</v>
      </c>
      <c r="J136" s="1917" t="s">
        <v>2402</v>
      </c>
      <c r="K136" s="1908"/>
      <c r="L136" s="1908" t="s">
        <v>1130</v>
      </c>
      <c r="M136" s="1908"/>
      <c r="N136" s="2008">
        <v>45505</v>
      </c>
      <c r="O136" s="2002">
        <v>5000</v>
      </c>
      <c r="P136" s="3015" t="s">
        <v>2403</v>
      </c>
      <c r="Q136" s="2888"/>
      <c r="R136" s="2889"/>
      <c r="S136" s="1885"/>
      <c r="T136" s="1882"/>
      <c r="U136" s="1886"/>
      <c r="V136" s="1882"/>
      <c r="W136" s="1882"/>
      <c r="X136" s="1882"/>
      <c r="Y136" s="1882"/>
      <c r="Z136" s="1882"/>
    </row>
    <row r="137" spans="1:26" ht="22.5" customHeight="1">
      <c r="A137" s="1919">
        <v>12</v>
      </c>
      <c r="B137" s="3032" t="s">
        <v>1477</v>
      </c>
      <c r="C137" s="2888"/>
      <c r="D137" s="2888"/>
      <c r="E137" s="2889"/>
      <c r="F137" s="1908"/>
      <c r="G137" s="2010">
        <v>1985</v>
      </c>
      <c r="H137" s="1926" t="s">
        <v>2247</v>
      </c>
      <c r="I137" s="1919" t="s">
        <v>2401</v>
      </c>
      <c r="J137" s="1917" t="s">
        <v>2402</v>
      </c>
      <c r="K137" s="1908"/>
      <c r="L137" s="1908" t="s">
        <v>1130</v>
      </c>
      <c r="M137" s="1908"/>
      <c r="N137" s="2008">
        <v>45505</v>
      </c>
      <c r="O137" s="2002">
        <v>5000</v>
      </c>
      <c r="P137" s="3015" t="s">
        <v>2403</v>
      </c>
      <c r="Q137" s="2888"/>
      <c r="R137" s="2889"/>
      <c r="S137" s="1885"/>
      <c r="T137" s="1882"/>
      <c r="U137" s="1886"/>
      <c r="V137" s="1882"/>
      <c r="W137" s="1882"/>
      <c r="X137" s="1882"/>
      <c r="Y137" s="1882"/>
      <c r="Z137" s="1882"/>
    </row>
    <row r="138" spans="1:26" ht="22.5" customHeight="1">
      <c r="A138" s="1919">
        <v>13</v>
      </c>
      <c r="B138" s="3021" t="s">
        <v>1487</v>
      </c>
      <c r="C138" s="2888"/>
      <c r="D138" s="2888"/>
      <c r="E138" s="2889"/>
      <c r="F138" s="1919">
        <v>1979</v>
      </c>
      <c r="G138" s="1919"/>
      <c r="H138" s="1919" t="s">
        <v>2247</v>
      </c>
      <c r="I138" s="1919" t="s">
        <v>2401</v>
      </c>
      <c r="J138" s="1919" t="s">
        <v>2406</v>
      </c>
      <c r="K138" s="1919"/>
      <c r="L138" s="1919" t="s">
        <v>1130</v>
      </c>
      <c r="M138" s="1919"/>
      <c r="N138" s="1948" t="s">
        <v>2407</v>
      </c>
      <c r="O138" s="2002">
        <v>1000</v>
      </c>
      <c r="P138" s="3015" t="s">
        <v>2303</v>
      </c>
      <c r="Q138" s="2888"/>
      <c r="R138" s="2889"/>
      <c r="S138" s="1885"/>
      <c r="T138" s="1882"/>
      <c r="U138" s="1886"/>
      <c r="V138" s="1882"/>
      <c r="W138" s="1882"/>
      <c r="X138" s="1882"/>
      <c r="Y138" s="1882"/>
      <c r="Z138" s="1882"/>
    </row>
    <row r="139" spans="1:26" ht="22.5" customHeight="1">
      <c r="A139" s="1919">
        <v>14</v>
      </c>
      <c r="B139" s="3021" t="s">
        <v>1443</v>
      </c>
      <c r="C139" s="2888"/>
      <c r="D139" s="2888"/>
      <c r="E139" s="2889"/>
      <c r="F139" s="1919" t="s">
        <v>1130</v>
      </c>
      <c r="G139" s="1919"/>
      <c r="H139" s="1919" t="s">
        <v>2247</v>
      </c>
      <c r="I139" s="1919" t="s">
        <v>2408</v>
      </c>
      <c r="J139" s="1919" t="s">
        <v>2409</v>
      </c>
      <c r="K139" s="1919"/>
      <c r="L139" s="1919" t="s">
        <v>1130</v>
      </c>
      <c r="M139" s="1919" t="s">
        <v>1130</v>
      </c>
      <c r="N139" s="1919">
        <v>2024</v>
      </c>
      <c r="O139" s="2012">
        <v>2500</v>
      </c>
      <c r="P139" s="3015" t="s">
        <v>2403</v>
      </c>
      <c r="Q139" s="2888"/>
      <c r="R139" s="2889"/>
      <c r="S139" s="1885"/>
      <c r="T139" s="1882"/>
      <c r="U139" s="1886"/>
      <c r="V139" s="1882"/>
      <c r="W139" s="1882"/>
      <c r="X139" s="1882"/>
      <c r="Y139" s="1882"/>
      <c r="Z139" s="1882"/>
    </row>
    <row r="140" spans="1:26" ht="22.5" customHeight="1">
      <c r="A140" s="1919">
        <v>15</v>
      </c>
      <c r="B140" s="3021" t="s">
        <v>1447</v>
      </c>
      <c r="C140" s="2888"/>
      <c r="D140" s="2888"/>
      <c r="E140" s="2889"/>
      <c r="F140" s="1919" t="s">
        <v>1130</v>
      </c>
      <c r="G140" s="1919"/>
      <c r="H140" s="1919" t="s">
        <v>2247</v>
      </c>
      <c r="I140" s="1919" t="s">
        <v>2408</v>
      </c>
      <c r="J140" s="1919" t="s">
        <v>2410</v>
      </c>
      <c r="K140" s="1919"/>
      <c r="L140" s="1919" t="s">
        <v>1130</v>
      </c>
      <c r="M140" s="1919"/>
      <c r="N140" s="1919">
        <v>2024</v>
      </c>
      <c r="O140" s="2012">
        <v>2500</v>
      </c>
      <c r="P140" s="3015" t="s">
        <v>2403</v>
      </c>
      <c r="Q140" s="2888"/>
      <c r="R140" s="2889"/>
      <c r="S140" s="1885"/>
      <c r="T140" s="1882"/>
      <c r="U140" s="1886"/>
      <c r="V140" s="1882"/>
      <c r="W140" s="1882"/>
      <c r="X140" s="1882"/>
      <c r="Y140" s="1882"/>
      <c r="Z140" s="1882"/>
    </row>
    <row r="141" spans="1:26" ht="22.5" customHeight="1">
      <c r="A141" s="1919">
        <v>16</v>
      </c>
      <c r="B141" s="3041" t="s">
        <v>1449</v>
      </c>
      <c r="C141" s="2888"/>
      <c r="D141" s="2888"/>
      <c r="E141" s="2889"/>
      <c r="F141" s="1919"/>
      <c r="G141" s="1919" t="s">
        <v>1130</v>
      </c>
      <c r="H141" s="1919" t="s">
        <v>2247</v>
      </c>
      <c r="I141" s="1919" t="s">
        <v>2408</v>
      </c>
      <c r="J141" s="1919" t="s">
        <v>2409</v>
      </c>
      <c r="K141" s="1919"/>
      <c r="L141" s="1919" t="s">
        <v>1130</v>
      </c>
      <c r="M141" s="1919" t="s">
        <v>1130</v>
      </c>
      <c r="N141" s="1919">
        <v>2024</v>
      </c>
      <c r="O141" s="2012">
        <v>2500</v>
      </c>
      <c r="P141" s="3015" t="s">
        <v>2403</v>
      </c>
      <c r="Q141" s="2888"/>
      <c r="R141" s="2889"/>
      <c r="S141" s="1885"/>
      <c r="T141" s="1882"/>
      <c r="U141" s="1886"/>
      <c r="V141" s="1882"/>
      <c r="W141" s="1882"/>
      <c r="X141" s="1882"/>
      <c r="Y141" s="1882"/>
      <c r="Z141" s="1882"/>
    </row>
    <row r="142" spans="1:26" ht="22.5" customHeight="1">
      <c r="A142" s="1919">
        <v>17</v>
      </c>
      <c r="B142" s="3021" t="s">
        <v>1446</v>
      </c>
      <c r="C142" s="2888"/>
      <c r="D142" s="2888"/>
      <c r="E142" s="2889"/>
      <c r="F142" s="1919"/>
      <c r="G142" s="1919" t="s">
        <v>1130</v>
      </c>
      <c r="H142" s="1919" t="s">
        <v>2247</v>
      </c>
      <c r="I142" s="1919" t="s">
        <v>2408</v>
      </c>
      <c r="J142" s="1919" t="s">
        <v>2409</v>
      </c>
      <c r="K142" s="1919"/>
      <c r="L142" s="1919" t="s">
        <v>1130</v>
      </c>
      <c r="M142" s="1919" t="s">
        <v>1130</v>
      </c>
      <c r="N142" s="1919">
        <v>2024</v>
      </c>
      <c r="O142" s="2012">
        <v>2500</v>
      </c>
      <c r="P142" s="3015" t="s">
        <v>2403</v>
      </c>
      <c r="Q142" s="2888"/>
      <c r="R142" s="2889"/>
      <c r="S142" s="1885"/>
      <c r="T142" s="1882"/>
      <c r="U142" s="1886"/>
      <c r="V142" s="1882"/>
      <c r="W142" s="1882"/>
      <c r="X142" s="1882"/>
      <c r="Y142" s="1882"/>
      <c r="Z142" s="1882"/>
    </row>
    <row r="143" spans="1:26" ht="22.5" customHeight="1">
      <c r="A143" s="1919">
        <v>18</v>
      </c>
      <c r="B143" s="3021" t="s">
        <v>1450</v>
      </c>
      <c r="C143" s="2888"/>
      <c r="D143" s="2888"/>
      <c r="E143" s="2889"/>
      <c r="F143" s="1919" t="s">
        <v>1130</v>
      </c>
      <c r="G143" s="1919"/>
      <c r="H143" s="1919" t="s">
        <v>2247</v>
      </c>
      <c r="I143" s="1919" t="s">
        <v>2408</v>
      </c>
      <c r="J143" s="1919" t="s">
        <v>2409</v>
      </c>
      <c r="K143" s="1919"/>
      <c r="L143" s="1919" t="s">
        <v>1130</v>
      </c>
      <c r="M143" s="1919" t="s">
        <v>1130</v>
      </c>
      <c r="N143" s="1919">
        <v>2024</v>
      </c>
      <c r="O143" s="2012">
        <v>2500</v>
      </c>
      <c r="P143" s="3015" t="s">
        <v>2403</v>
      </c>
      <c r="Q143" s="2888"/>
      <c r="R143" s="2889"/>
      <c r="S143" s="1885"/>
      <c r="T143" s="1882"/>
      <c r="U143" s="1886"/>
      <c r="V143" s="1882"/>
      <c r="W143" s="1882"/>
      <c r="X143" s="1882"/>
      <c r="Y143" s="1882"/>
      <c r="Z143" s="1882"/>
    </row>
    <row r="144" spans="1:26" ht="22.5" customHeight="1">
      <c r="A144" s="1919">
        <v>19</v>
      </c>
      <c r="B144" s="3021" t="s">
        <v>1455</v>
      </c>
      <c r="C144" s="2888"/>
      <c r="D144" s="2888"/>
      <c r="E144" s="2889"/>
      <c r="F144" s="1919" t="s">
        <v>1130</v>
      </c>
      <c r="G144" s="1919"/>
      <c r="H144" s="1919" t="s">
        <v>2247</v>
      </c>
      <c r="I144" s="1919" t="s">
        <v>2408</v>
      </c>
      <c r="J144" s="1919" t="s">
        <v>2409</v>
      </c>
      <c r="K144" s="1919"/>
      <c r="L144" s="1919" t="s">
        <v>1130</v>
      </c>
      <c r="M144" s="1919" t="s">
        <v>1130</v>
      </c>
      <c r="N144" s="1919">
        <v>2024</v>
      </c>
      <c r="O144" s="2012">
        <v>2500</v>
      </c>
      <c r="P144" s="3015" t="s">
        <v>2403</v>
      </c>
      <c r="Q144" s="2888"/>
      <c r="R144" s="2889"/>
      <c r="S144" s="1885"/>
      <c r="T144" s="1882"/>
      <c r="U144" s="1886"/>
      <c r="V144" s="1882"/>
      <c r="W144" s="1882"/>
      <c r="X144" s="1882"/>
      <c r="Y144" s="1882"/>
      <c r="Z144" s="1882"/>
    </row>
    <row r="145" spans="1:26" ht="22.5" customHeight="1">
      <c r="A145" s="1919">
        <v>20</v>
      </c>
      <c r="B145" s="3021" t="s">
        <v>2411</v>
      </c>
      <c r="C145" s="2888"/>
      <c r="D145" s="2888"/>
      <c r="E145" s="2889"/>
      <c r="F145" s="1919"/>
      <c r="G145" s="1919" t="s">
        <v>1130</v>
      </c>
      <c r="H145" s="1919" t="s">
        <v>2247</v>
      </c>
      <c r="I145" s="1919" t="s">
        <v>2408</v>
      </c>
      <c r="J145" s="1919" t="s">
        <v>2409</v>
      </c>
      <c r="K145" s="1919"/>
      <c r="L145" s="1919" t="s">
        <v>1130</v>
      </c>
      <c r="M145" s="1919" t="s">
        <v>1130</v>
      </c>
      <c r="N145" s="1919">
        <v>2024</v>
      </c>
      <c r="O145" s="2012">
        <v>2500</v>
      </c>
      <c r="P145" s="3015" t="s">
        <v>2403</v>
      </c>
      <c r="Q145" s="2888"/>
      <c r="R145" s="2889"/>
      <c r="S145" s="1885"/>
      <c r="T145" s="1882"/>
      <c r="U145" s="1886"/>
      <c r="V145" s="1882"/>
      <c r="W145" s="1882"/>
      <c r="X145" s="1882"/>
      <c r="Y145" s="1882"/>
      <c r="Z145" s="1882"/>
    </row>
    <row r="146" spans="1:26" ht="22.5" customHeight="1">
      <c r="A146" s="1919">
        <v>21</v>
      </c>
      <c r="B146" s="3021" t="s">
        <v>2295</v>
      </c>
      <c r="C146" s="2888"/>
      <c r="D146" s="2888"/>
      <c r="E146" s="2889"/>
      <c r="F146" s="1919"/>
      <c r="G146" s="1919" t="s">
        <v>1130</v>
      </c>
      <c r="H146" s="1919" t="s">
        <v>2247</v>
      </c>
      <c r="I146" s="1919" t="s">
        <v>2408</v>
      </c>
      <c r="J146" s="1919" t="s">
        <v>2409</v>
      </c>
      <c r="K146" s="1919"/>
      <c r="L146" s="1919" t="s">
        <v>1130</v>
      </c>
      <c r="M146" s="1919"/>
      <c r="N146" s="1919">
        <v>2024</v>
      </c>
      <c r="O146" s="2012">
        <v>1200</v>
      </c>
      <c r="P146" s="3015" t="s">
        <v>2403</v>
      </c>
      <c r="Q146" s="2888"/>
      <c r="R146" s="2889"/>
      <c r="S146" s="1885"/>
      <c r="T146" s="1882"/>
      <c r="U146" s="1886"/>
      <c r="V146" s="1882"/>
      <c r="W146" s="1882"/>
      <c r="X146" s="1882"/>
      <c r="Y146" s="1882"/>
      <c r="Z146" s="1882"/>
    </row>
    <row r="147" spans="1:26" ht="22.5" customHeight="1">
      <c r="A147" s="1919">
        <v>22</v>
      </c>
      <c r="B147" s="3021" t="s">
        <v>1460</v>
      </c>
      <c r="C147" s="2888"/>
      <c r="D147" s="2888"/>
      <c r="E147" s="2889"/>
      <c r="F147" s="1919"/>
      <c r="G147" s="1919" t="s">
        <v>1130</v>
      </c>
      <c r="H147" s="1919" t="s">
        <v>2247</v>
      </c>
      <c r="I147" s="1919" t="s">
        <v>2408</v>
      </c>
      <c r="J147" s="1919" t="s">
        <v>2409</v>
      </c>
      <c r="K147" s="1919"/>
      <c r="L147" s="1919" t="s">
        <v>1130</v>
      </c>
      <c r="M147" s="1919"/>
      <c r="N147" s="1919">
        <v>2024</v>
      </c>
      <c r="O147" s="2012">
        <v>1200</v>
      </c>
      <c r="P147" s="3015" t="s">
        <v>2403</v>
      </c>
      <c r="Q147" s="2888"/>
      <c r="R147" s="2889"/>
      <c r="S147" s="1885"/>
      <c r="T147" s="1882"/>
      <c r="U147" s="1886"/>
      <c r="V147" s="1882"/>
      <c r="W147" s="1882"/>
      <c r="X147" s="1882"/>
      <c r="Y147" s="1882"/>
      <c r="Z147" s="1882"/>
    </row>
    <row r="148" spans="1:26" ht="22.5" customHeight="1">
      <c r="A148" s="1919">
        <v>23</v>
      </c>
      <c r="B148" s="3040" t="s">
        <v>1459</v>
      </c>
      <c r="C148" s="2888"/>
      <c r="D148" s="2888"/>
      <c r="E148" s="2889"/>
      <c r="F148" s="1908"/>
      <c r="G148" s="1908" t="s">
        <v>1130</v>
      </c>
      <c r="H148" s="1919" t="s">
        <v>2247</v>
      </c>
      <c r="I148" s="1919" t="s">
        <v>2408</v>
      </c>
      <c r="J148" s="1919" t="s">
        <v>2409</v>
      </c>
      <c r="K148" s="1919"/>
      <c r="L148" s="1919" t="s">
        <v>1130</v>
      </c>
      <c r="M148" s="1919"/>
      <c r="N148" s="1919">
        <v>2024</v>
      </c>
      <c r="O148" s="2013">
        <v>1200</v>
      </c>
      <c r="P148" s="3015" t="s">
        <v>2403</v>
      </c>
      <c r="Q148" s="2888"/>
      <c r="R148" s="2889"/>
      <c r="S148" s="1885"/>
      <c r="T148" s="1882"/>
      <c r="U148" s="1886"/>
      <c r="V148" s="1882"/>
      <c r="W148" s="1882"/>
      <c r="X148" s="1882"/>
      <c r="Y148" s="1882"/>
      <c r="Z148" s="1882"/>
    </row>
    <row r="149" spans="1:26" ht="22.5" customHeight="1">
      <c r="A149" s="1919">
        <v>24</v>
      </c>
      <c r="B149" s="3021" t="s">
        <v>1384</v>
      </c>
      <c r="C149" s="2888"/>
      <c r="D149" s="2888"/>
      <c r="E149" s="2889"/>
      <c r="F149" s="1908">
        <v>1984</v>
      </c>
      <c r="G149" s="1908"/>
      <c r="H149" s="1919" t="s">
        <v>2247</v>
      </c>
      <c r="I149" s="1919" t="s">
        <v>2412</v>
      </c>
      <c r="J149" s="1919" t="s">
        <v>2402</v>
      </c>
      <c r="K149" s="1919"/>
      <c r="L149" s="1919" t="s">
        <v>148</v>
      </c>
      <c r="M149" s="1919"/>
      <c r="N149" s="1919">
        <v>2024</v>
      </c>
      <c r="O149" s="2002">
        <v>4000</v>
      </c>
      <c r="P149" s="3015" t="s">
        <v>2403</v>
      </c>
      <c r="Q149" s="2888"/>
      <c r="R149" s="2889"/>
      <c r="S149" s="1885"/>
      <c r="T149" s="1882"/>
      <c r="U149" s="1886"/>
      <c r="V149" s="1882"/>
      <c r="W149" s="1882"/>
      <c r="X149" s="1882"/>
      <c r="Y149" s="1882"/>
      <c r="Z149" s="1882"/>
    </row>
    <row r="150" spans="1:26" ht="22.5" customHeight="1">
      <c r="A150" s="1919">
        <v>25</v>
      </c>
      <c r="B150" s="3021" t="s">
        <v>1384</v>
      </c>
      <c r="C150" s="2888"/>
      <c r="D150" s="2888"/>
      <c r="E150" s="2889"/>
      <c r="F150" s="1908">
        <v>1984</v>
      </c>
      <c r="G150" s="1908"/>
      <c r="H150" s="1919" t="s">
        <v>2247</v>
      </c>
      <c r="I150" s="1919" t="s">
        <v>2413</v>
      </c>
      <c r="J150" s="1919" t="s">
        <v>2402</v>
      </c>
      <c r="K150" s="1919"/>
      <c r="L150" s="1919" t="s">
        <v>148</v>
      </c>
      <c r="M150" s="1919"/>
      <c r="N150" s="1919">
        <v>2024</v>
      </c>
      <c r="O150" s="2002">
        <v>5000</v>
      </c>
      <c r="P150" s="3015" t="s">
        <v>2414</v>
      </c>
      <c r="Q150" s="2888"/>
      <c r="R150" s="2889"/>
      <c r="S150" s="1885"/>
      <c r="T150" s="1882"/>
      <c r="U150" s="1886"/>
      <c r="V150" s="1882"/>
      <c r="W150" s="1882"/>
      <c r="X150" s="1882"/>
      <c r="Y150" s="1882"/>
      <c r="Z150" s="1882"/>
    </row>
    <row r="151" spans="1:26" ht="22.5" customHeight="1">
      <c r="A151" s="1919">
        <v>26</v>
      </c>
      <c r="B151" s="3021" t="s">
        <v>1371</v>
      </c>
      <c r="C151" s="2888"/>
      <c r="D151" s="2888"/>
      <c r="E151" s="2889"/>
      <c r="F151" s="1908"/>
      <c r="G151" s="1908">
        <v>1977</v>
      </c>
      <c r="H151" s="1919" t="s">
        <v>2247</v>
      </c>
      <c r="I151" s="1919" t="s">
        <v>2412</v>
      </c>
      <c r="J151" s="1919" t="s">
        <v>2402</v>
      </c>
      <c r="K151" s="1919"/>
      <c r="L151" s="1919" t="s">
        <v>148</v>
      </c>
      <c r="M151" s="1919"/>
      <c r="N151" s="1919">
        <v>2024</v>
      </c>
      <c r="O151" s="2002">
        <v>4000</v>
      </c>
      <c r="P151" s="3015" t="s">
        <v>2403</v>
      </c>
      <c r="Q151" s="2888"/>
      <c r="R151" s="2889"/>
      <c r="S151" s="1885"/>
      <c r="T151" s="1882"/>
      <c r="U151" s="1886"/>
      <c r="V151" s="1882"/>
      <c r="W151" s="1882"/>
      <c r="X151" s="1882"/>
      <c r="Y151" s="1882"/>
      <c r="Z151" s="1882"/>
    </row>
    <row r="152" spans="1:26" ht="22.5" customHeight="1">
      <c r="A152" s="1919">
        <v>27</v>
      </c>
      <c r="B152" s="3021" t="s">
        <v>1371</v>
      </c>
      <c r="C152" s="2888"/>
      <c r="D152" s="2888"/>
      <c r="E152" s="2889"/>
      <c r="F152" s="1908"/>
      <c r="G152" s="1908">
        <v>1977</v>
      </c>
      <c r="H152" s="1919" t="s">
        <v>2247</v>
      </c>
      <c r="I152" s="1919" t="s">
        <v>2415</v>
      </c>
      <c r="J152" s="1919" t="s">
        <v>2402</v>
      </c>
      <c r="K152" s="1919"/>
      <c r="L152" s="1919" t="s">
        <v>148</v>
      </c>
      <c r="M152" s="1919"/>
      <c r="N152" s="1919">
        <v>2024</v>
      </c>
      <c r="O152" s="2002">
        <v>1200</v>
      </c>
      <c r="P152" s="3015" t="s">
        <v>2403</v>
      </c>
      <c r="Q152" s="2888"/>
      <c r="R152" s="2889"/>
      <c r="S152" s="1885"/>
      <c r="T152" s="1882"/>
      <c r="U152" s="1886"/>
      <c r="V152" s="1882"/>
      <c r="W152" s="1882"/>
      <c r="X152" s="1882"/>
      <c r="Y152" s="1882"/>
      <c r="Z152" s="1882"/>
    </row>
    <row r="153" spans="1:26" ht="22.5" customHeight="1">
      <c r="A153" s="1919">
        <v>28</v>
      </c>
      <c r="B153" s="3021" t="s">
        <v>1391</v>
      </c>
      <c r="C153" s="2888"/>
      <c r="D153" s="2888"/>
      <c r="E153" s="2889"/>
      <c r="F153" s="1908"/>
      <c r="G153" s="1908">
        <v>1974</v>
      </c>
      <c r="H153" s="1919" t="s">
        <v>2247</v>
      </c>
      <c r="I153" s="1919" t="s">
        <v>2412</v>
      </c>
      <c r="J153" s="1919" t="s">
        <v>2402</v>
      </c>
      <c r="K153" s="1919"/>
      <c r="L153" s="1919" t="s">
        <v>148</v>
      </c>
      <c r="M153" s="1919"/>
      <c r="N153" s="1919">
        <v>2024</v>
      </c>
      <c r="O153" s="2002">
        <v>4000</v>
      </c>
      <c r="P153" s="3015" t="s">
        <v>2403</v>
      </c>
      <c r="Q153" s="2888"/>
      <c r="R153" s="2889"/>
      <c r="S153" s="1885"/>
      <c r="T153" s="1882"/>
      <c r="U153" s="1886"/>
      <c r="V153" s="1882"/>
      <c r="W153" s="1882"/>
      <c r="X153" s="1882"/>
      <c r="Y153" s="1882"/>
      <c r="Z153" s="1882"/>
    </row>
    <row r="154" spans="1:26" ht="22.5" customHeight="1">
      <c r="A154" s="1919">
        <v>29</v>
      </c>
      <c r="B154" s="3021" t="s">
        <v>1391</v>
      </c>
      <c r="C154" s="2888"/>
      <c r="D154" s="2888"/>
      <c r="E154" s="2889"/>
      <c r="F154" s="1908"/>
      <c r="G154" s="1908">
        <v>1974</v>
      </c>
      <c r="H154" s="1919" t="s">
        <v>2247</v>
      </c>
      <c r="I154" s="1919" t="s">
        <v>2413</v>
      </c>
      <c r="J154" s="1919" t="s">
        <v>2402</v>
      </c>
      <c r="K154" s="1919"/>
      <c r="L154" s="1919" t="s">
        <v>148</v>
      </c>
      <c r="M154" s="1919"/>
      <c r="N154" s="1919">
        <v>2024</v>
      </c>
      <c r="O154" s="2002">
        <v>4000</v>
      </c>
      <c r="P154" s="3015" t="s">
        <v>2403</v>
      </c>
      <c r="Q154" s="2888"/>
      <c r="R154" s="2889"/>
      <c r="S154" s="1885"/>
      <c r="T154" s="1882"/>
      <c r="U154" s="1886"/>
      <c r="V154" s="1882"/>
      <c r="W154" s="1882"/>
      <c r="X154" s="1882"/>
      <c r="Y154" s="1882"/>
      <c r="Z154" s="1882"/>
    </row>
    <row r="155" spans="1:26" ht="22.5" customHeight="1">
      <c r="A155" s="1919">
        <v>30</v>
      </c>
      <c r="B155" s="3021" t="s">
        <v>1404</v>
      </c>
      <c r="C155" s="2888"/>
      <c r="D155" s="2888"/>
      <c r="E155" s="2889"/>
      <c r="F155" s="1908">
        <v>1978</v>
      </c>
      <c r="G155" s="1908"/>
      <c r="H155" s="1919" t="s">
        <v>2247</v>
      </c>
      <c r="I155" s="1919" t="s">
        <v>2412</v>
      </c>
      <c r="J155" s="1919" t="s">
        <v>2402</v>
      </c>
      <c r="K155" s="1919"/>
      <c r="L155" s="1919" t="s">
        <v>148</v>
      </c>
      <c r="M155" s="1919"/>
      <c r="N155" s="1919">
        <v>2024</v>
      </c>
      <c r="O155" s="2002">
        <v>4000</v>
      </c>
      <c r="P155" s="3015" t="s">
        <v>2403</v>
      </c>
      <c r="Q155" s="2888"/>
      <c r="R155" s="2889"/>
      <c r="S155" s="1885"/>
      <c r="T155" s="1882"/>
      <c r="U155" s="1886"/>
      <c r="V155" s="1882"/>
      <c r="W155" s="1882"/>
      <c r="X155" s="1882"/>
      <c r="Y155" s="1882"/>
      <c r="Z155" s="1882"/>
    </row>
    <row r="156" spans="1:26" ht="22.5" customHeight="1">
      <c r="A156" s="1919">
        <v>31</v>
      </c>
      <c r="B156" s="3021" t="s">
        <v>1404</v>
      </c>
      <c r="C156" s="2888"/>
      <c r="D156" s="2888"/>
      <c r="E156" s="2889"/>
      <c r="F156" s="1908">
        <v>1978</v>
      </c>
      <c r="G156" s="1908"/>
      <c r="H156" s="1919" t="s">
        <v>2247</v>
      </c>
      <c r="I156" s="1919" t="s">
        <v>2413</v>
      </c>
      <c r="J156" s="1919" t="s">
        <v>2402</v>
      </c>
      <c r="K156" s="1919"/>
      <c r="L156" s="1919" t="s">
        <v>148</v>
      </c>
      <c r="M156" s="1919"/>
      <c r="N156" s="1919">
        <v>2024</v>
      </c>
      <c r="O156" s="2002">
        <v>5000</v>
      </c>
      <c r="P156" s="3015" t="s">
        <v>2414</v>
      </c>
      <c r="Q156" s="2888"/>
      <c r="R156" s="2889"/>
      <c r="S156" s="1885"/>
      <c r="T156" s="1882"/>
      <c r="U156" s="1886"/>
      <c r="V156" s="1882"/>
      <c r="W156" s="1882"/>
      <c r="X156" s="1882"/>
      <c r="Y156" s="1882"/>
      <c r="Z156" s="1882"/>
    </row>
    <row r="157" spans="1:26" ht="22.5" customHeight="1">
      <c r="A157" s="1919">
        <v>32</v>
      </c>
      <c r="B157" s="3021" t="s">
        <v>1405</v>
      </c>
      <c r="C157" s="2888"/>
      <c r="D157" s="2888"/>
      <c r="E157" s="2889"/>
      <c r="F157" s="1908"/>
      <c r="G157" s="1908">
        <v>1975</v>
      </c>
      <c r="H157" s="1919" t="s">
        <v>2247</v>
      </c>
      <c r="I157" s="1919" t="s">
        <v>2412</v>
      </c>
      <c r="J157" s="1919" t="s">
        <v>2402</v>
      </c>
      <c r="K157" s="1919"/>
      <c r="L157" s="1919" t="s">
        <v>148</v>
      </c>
      <c r="M157" s="1919"/>
      <c r="N157" s="1919">
        <v>2024</v>
      </c>
      <c r="O157" s="2002">
        <v>4000</v>
      </c>
      <c r="P157" s="3015" t="s">
        <v>2403</v>
      </c>
      <c r="Q157" s="2888"/>
      <c r="R157" s="2889"/>
      <c r="S157" s="1885"/>
      <c r="T157" s="1882"/>
      <c r="U157" s="1886"/>
      <c r="V157" s="1882"/>
      <c r="W157" s="1882"/>
      <c r="X157" s="1882"/>
      <c r="Y157" s="1882"/>
      <c r="Z157" s="1882"/>
    </row>
    <row r="158" spans="1:26" ht="22.5" customHeight="1">
      <c r="A158" s="1919">
        <v>33</v>
      </c>
      <c r="B158" s="3021" t="s">
        <v>1405</v>
      </c>
      <c r="C158" s="2888"/>
      <c r="D158" s="2888"/>
      <c r="E158" s="2889"/>
      <c r="F158" s="1908"/>
      <c r="G158" s="1908">
        <v>1975</v>
      </c>
      <c r="H158" s="1919" t="s">
        <v>2247</v>
      </c>
      <c r="I158" s="1919" t="s">
        <v>2416</v>
      </c>
      <c r="J158" s="1919" t="s">
        <v>2402</v>
      </c>
      <c r="K158" s="1919"/>
      <c r="L158" s="1919" t="s">
        <v>148</v>
      </c>
      <c r="M158" s="1919"/>
      <c r="N158" s="1919">
        <v>2024</v>
      </c>
      <c r="O158" s="2002">
        <v>1200</v>
      </c>
      <c r="P158" s="3015" t="s">
        <v>2403</v>
      </c>
      <c r="Q158" s="2888"/>
      <c r="R158" s="2889"/>
      <c r="S158" s="1885"/>
      <c r="T158" s="1882"/>
      <c r="U158" s="1886"/>
      <c r="V158" s="1882"/>
      <c r="W158" s="1882"/>
      <c r="X158" s="1882"/>
      <c r="Y158" s="1882"/>
      <c r="Z158" s="1882"/>
    </row>
    <row r="159" spans="1:26" ht="22.5" customHeight="1">
      <c r="A159" s="1919">
        <v>34</v>
      </c>
      <c r="B159" s="3021" t="s">
        <v>1379</v>
      </c>
      <c r="C159" s="2888"/>
      <c r="D159" s="2888"/>
      <c r="E159" s="2889"/>
      <c r="F159" s="1908"/>
      <c r="G159" s="1908">
        <v>1975</v>
      </c>
      <c r="H159" s="1919" t="s">
        <v>2247</v>
      </c>
      <c r="I159" s="1919" t="s">
        <v>2412</v>
      </c>
      <c r="J159" s="1919" t="s">
        <v>2402</v>
      </c>
      <c r="K159" s="1919"/>
      <c r="L159" s="1919" t="s">
        <v>148</v>
      </c>
      <c r="M159" s="1919"/>
      <c r="N159" s="1919">
        <v>2024</v>
      </c>
      <c r="O159" s="2002">
        <v>4000</v>
      </c>
      <c r="P159" s="3015" t="s">
        <v>2403</v>
      </c>
      <c r="Q159" s="2888"/>
      <c r="R159" s="2889"/>
      <c r="S159" s="1885"/>
      <c r="T159" s="1882"/>
      <c r="U159" s="1886"/>
      <c r="V159" s="1882"/>
      <c r="W159" s="1882"/>
      <c r="X159" s="1882"/>
      <c r="Y159" s="1882"/>
      <c r="Z159" s="1882"/>
    </row>
    <row r="160" spans="1:26" ht="22.5" customHeight="1">
      <c r="A160" s="1919">
        <v>35</v>
      </c>
      <c r="B160" s="3021" t="s">
        <v>1379</v>
      </c>
      <c r="C160" s="2888"/>
      <c r="D160" s="2888"/>
      <c r="E160" s="2889"/>
      <c r="F160" s="1908"/>
      <c r="G160" s="1908">
        <v>1975</v>
      </c>
      <c r="H160" s="1919" t="s">
        <v>2247</v>
      </c>
      <c r="I160" s="1919" t="s">
        <v>2417</v>
      </c>
      <c r="J160" s="1919" t="s">
        <v>2402</v>
      </c>
      <c r="K160" s="1919"/>
      <c r="L160" s="1919" t="s">
        <v>148</v>
      </c>
      <c r="M160" s="1919"/>
      <c r="N160" s="1919">
        <v>2024</v>
      </c>
      <c r="O160" s="2002">
        <v>4000</v>
      </c>
      <c r="P160" s="3015" t="s">
        <v>2403</v>
      </c>
      <c r="Q160" s="2888"/>
      <c r="R160" s="2889"/>
      <c r="S160" s="1885"/>
      <c r="T160" s="1882"/>
      <c r="U160" s="1886"/>
      <c r="V160" s="1882"/>
      <c r="W160" s="1882"/>
      <c r="X160" s="1882"/>
      <c r="Y160" s="1882"/>
      <c r="Z160" s="1882"/>
    </row>
    <row r="161" spans="1:26" ht="22.5" customHeight="1">
      <c r="A161" s="1919">
        <v>36</v>
      </c>
      <c r="B161" s="3021" t="s">
        <v>1403</v>
      </c>
      <c r="C161" s="2888"/>
      <c r="D161" s="2888"/>
      <c r="E161" s="2889"/>
      <c r="F161" s="1908"/>
      <c r="G161" s="1908">
        <v>1974</v>
      </c>
      <c r="H161" s="1919" t="s">
        <v>2247</v>
      </c>
      <c r="I161" s="1919" t="s">
        <v>2412</v>
      </c>
      <c r="J161" s="1919" t="s">
        <v>2402</v>
      </c>
      <c r="K161" s="1919"/>
      <c r="L161" s="1919" t="s">
        <v>148</v>
      </c>
      <c r="M161" s="1919"/>
      <c r="N161" s="1919">
        <v>2024</v>
      </c>
      <c r="O161" s="2002">
        <v>4000</v>
      </c>
      <c r="P161" s="3015" t="s">
        <v>2403</v>
      </c>
      <c r="Q161" s="2888"/>
      <c r="R161" s="2889"/>
      <c r="S161" s="1885"/>
      <c r="T161" s="1882"/>
      <c r="U161" s="1886"/>
      <c r="V161" s="1882"/>
      <c r="W161" s="1882"/>
      <c r="X161" s="1882"/>
      <c r="Y161" s="1882"/>
      <c r="Z161" s="1882"/>
    </row>
    <row r="162" spans="1:26" ht="22.5" customHeight="1">
      <c r="A162" s="1919">
        <v>37</v>
      </c>
      <c r="B162" s="3021" t="s">
        <v>1403</v>
      </c>
      <c r="C162" s="2888"/>
      <c r="D162" s="2888"/>
      <c r="E162" s="2889"/>
      <c r="F162" s="1908"/>
      <c r="G162" s="1908">
        <v>1974</v>
      </c>
      <c r="H162" s="1919" t="s">
        <v>2247</v>
      </c>
      <c r="I162" s="1919" t="s">
        <v>2413</v>
      </c>
      <c r="J162" s="1919" t="s">
        <v>2402</v>
      </c>
      <c r="K162" s="1919"/>
      <c r="L162" s="1919" t="s">
        <v>148</v>
      </c>
      <c r="M162" s="1919"/>
      <c r="N162" s="1919">
        <v>2024</v>
      </c>
      <c r="O162" s="2002">
        <v>4000</v>
      </c>
      <c r="P162" s="3015" t="s">
        <v>2403</v>
      </c>
      <c r="Q162" s="2888"/>
      <c r="R162" s="2889"/>
      <c r="S162" s="1885"/>
      <c r="T162" s="1882"/>
      <c r="U162" s="1886"/>
      <c r="V162" s="1882"/>
      <c r="W162" s="1882"/>
      <c r="X162" s="1882"/>
      <c r="Y162" s="1882"/>
      <c r="Z162" s="1882"/>
    </row>
    <row r="163" spans="1:26" ht="22.5" customHeight="1">
      <c r="A163" s="1919">
        <v>38</v>
      </c>
      <c r="B163" s="3021" t="s">
        <v>1411</v>
      </c>
      <c r="C163" s="2888"/>
      <c r="D163" s="2888"/>
      <c r="E163" s="2889"/>
      <c r="F163" s="1908"/>
      <c r="G163" s="1908">
        <v>1981</v>
      </c>
      <c r="H163" s="1919" t="s">
        <v>2247</v>
      </c>
      <c r="I163" s="1919" t="s">
        <v>2412</v>
      </c>
      <c r="J163" s="1919" t="s">
        <v>2402</v>
      </c>
      <c r="K163" s="1919"/>
      <c r="L163" s="1919" t="s">
        <v>148</v>
      </c>
      <c r="M163" s="1919"/>
      <c r="N163" s="1919">
        <v>2024</v>
      </c>
      <c r="O163" s="2002">
        <v>4000</v>
      </c>
      <c r="P163" s="3015" t="s">
        <v>2403</v>
      </c>
      <c r="Q163" s="2888"/>
      <c r="R163" s="2889"/>
      <c r="S163" s="1885"/>
      <c r="T163" s="1882"/>
      <c r="U163" s="1886"/>
      <c r="V163" s="1882"/>
      <c r="W163" s="1882"/>
      <c r="X163" s="1882"/>
      <c r="Y163" s="1882"/>
      <c r="Z163" s="1882"/>
    </row>
    <row r="164" spans="1:26" ht="22.5" customHeight="1">
      <c r="A164" s="1919">
        <v>39</v>
      </c>
      <c r="B164" s="3021" t="s">
        <v>1411</v>
      </c>
      <c r="C164" s="2888"/>
      <c r="D164" s="2888"/>
      <c r="E164" s="2889"/>
      <c r="F164" s="1908"/>
      <c r="G164" s="1908">
        <v>1981</v>
      </c>
      <c r="H164" s="1919" t="s">
        <v>2247</v>
      </c>
      <c r="I164" s="1919" t="s">
        <v>2413</v>
      </c>
      <c r="J164" s="1919" t="s">
        <v>2402</v>
      </c>
      <c r="K164" s="1919"/>
      <c r="L164" s="1919" t="s">
        <v>148</v>
      </c>
      <c r="M164" s="1919"/>
      <c r="N164" s="1919">
        <v>2024</v>
      </c>
      <c r="O164" s="2002">
        <v>5000</v>
      </c>
      <c r="P164" s="3015" t="s">
        <v>2414</v>
      </c>
      <c r="Q164" s="2888"/>
      <c r="R164" s="2889"/>
      <c r="S164" s="1885"/>
      <c r="T164" s="1882"/>
      <c r="U164" s="1886"/>
      <c r="V164" s="1882"/>
      <c r="W164" s="1882"/>
      <c r="X164" s="1882"/>
      <c r="Y164" s="1882"/>
      <c r="Z164" s="1882"/>
    </row>
    <row r="165" spans="1:26" ht="22.5" customHeight="1">
      <c r="A165" s="1919">
        <v>40</v>
      </c>
      <c r="B165" s="3021" t="s">
        <v>1390</v>
      </c>
      <c r="C165" s="2888"/>
      <c r="D165" s="2888"/>
      <c r="E165" s="2889"/>
      <c r="F165" s="1908"/>
      <c r="G165" s="1908">
        <v>1975</v>
      </c>
      <c r="H165" s="1919" t="s">
        <v>2247</v>
      </c>
      <c r="I165" s="1919" t="s">
        <v>2418</v>
      </c>
      <c r="J165" s="1919" t="s">
        <v>2402</v>
      </c>
      <c r="K165" s="1919"/>
      <c r="L165" s="1919" t="s">
        <v>148</v>
      </c>
      <c r="M165" s="1919"/>
      <c r="N165" s="1919">
        <v>2024</v>
      </c>
      <c r="O165" s="2002">
        <v>4000</v>
      </c>
      <c r="P165" s="3015" t="s">
        <v>2403</v>
      </c>
      <c r="Q165" s="2888"/>
      <c r="R165" s="2889"/>
      <c r="S165" s="1885"/>
      <c r="T165" s="1882"/>
      <c r="U165" s="1886"/>
      <c r="V165" s="1882"/>
      <c r="W165" s="1882"/>
      <c r="X165" s="1882"/>
      <c r="Y165" s="1882"/>
      <c r="Z165" s="1882"/>
    </row>
    <row r="166" spans="1:26" ht="22.5" customHeight="1">
      <c r="A166" s="1919">
        <v>41</v>
      </c>
      <c r="B166" s="3021" t="s">
        <v>1390</v>
      </c>
      <c r="C166" s="2888"/>
      <c r="D166" s="2888"/>
      <c r="E166" s="2889"/>
      <c r="F166" s="1908"/>
      <c r="G166" s="1908">
        <v>1975</v>
      </c>
      <c r="H166" s="1919" t="s">
        <v>2247</v>
      </c>
      <c r="I166" s="1919" t="s">
        <v>2417</v>
      </c>
      <c r="J166" s="1919" t="s">
        <v>2402</v>
      </c>
      <c r="K166" s="1919"/>
      <c r="L166" s="1919" t="s">
        <v>148</v>
      </c>
      <c r="M166" s="1919"/>
      <c r="N166" s="1919">
        <v>2024</v>
      </c>
      <c r="O166" s="2002">
        <v>4000</v>
      </c>
      <c r="P166" s="3015" t="s">
        <v>2403</v>
      </c>
      <c r="Q166" s="2888"/>
      <c r="R166" s="2889"/>
      <c r="S166" s="1885"/>
      <c r="T166" s="1882"/>
      <c r="U166" s="1886"/>
      <c r="V166" s="1882"/>
      <c r="W166" s="1882"/>
      <c r="X166" s="1882"/>
      <c r="Y166" s="1882"/>
      <c r="Z166" s="1882"/>
    </row>
    <row r="167" spans="1:26" ht="22.5" customHeight="1">
      <c r="A167" s="1919">
        <v>42</v>
      </c>
      <c r="B167" s="3021" t="s">
        <v>1388</v>
      </c>
      <c r="C167" s="2888"/>
      <c r="D167" s="2888"/>
      <c r="E167" s="2889"/>
      <c r="F167" s="1908"/>
      <c r="G167" s="1908">
        <v>1976</v>
      </c>
      <c r="H167" s="1919" t="s">
        <v>2247</v>
      </c>
      <c r="I167" s="1919" t="s">
        <v>2417</v>
      </c>
      <c r="J167" s="1919" t="s">
        <v>2402</v>
      </c>
      <c r="K167" s="1919"/>
      <c r="L167" s="1919" t="s">
        <v>148</v>
      </c>
      <c r="M167" s="1919"/>
      <c r="N167" s="1919">
        <v>2024</v>
      </c>
      <c r="O167" s="2002">
        <v>4000</v>
      </c>
      <c r="P167" s="3015" t="s">
        <v>2403</v>
      </c>
      <c r="Q167" s="2888"/>
      <c r="R167" s="2889"/>
      <c r="S167" s="1885"/>
      <c r="T167" s="1882"/>
      <c r="U167" s="1886"/>
      <c r="V167" s="1882"/>
      <c r="W167" s="1882"/>
      <c r="X167" s="1882"/>
      <c r="Y167" s="1882"/>
      <c r="Z167" s="1882"/>
    </row>
    <row r="168" spans="1:26" ht="22.5" customHeight="1">
      <c r="A168" s="1919">
        <v>43</v>
      </c>
      <c r="B168" s="3021" t="s">
        <v>1388</v>
      </c>
      <c r="C168" s="2888"/>
      <c r="D168" s="2888"/>
      <c r="E168" s="2889"/>
      <c r="F168" s="1908"/>
      <c r="G168" s="1908">
        <v>1976</v>
      </c>
      <c r="H168" s="1919" t="s">
        <v>2247</v>
      </c>
      <c r="I168" s="1919" t="s">
        <v>2412</v>
      </c>
      <c r="J168" s="1919" t="s">
        <v>2402</v>
      </c>
      <c r="K168" s="1919"/>
      <c r="L168" s="1919" t="s">
        <v>148</v>
      </c>
      <c r="M168" s="1919"/>
      <c r="N168" s="1919">
        <v>2024</v>
      </c>
      <c r="O168" s="2002">
        <v>4000</v>
      </c>
      <c r="P168" s="3015" t="s">
        <v>2403</v>
      </c>
      <c r="Q168" s="2888"/>
      <c r="R168" s="2889"/>
      <c r="S168" s="1885"/>
      <c r="T168" s="1882"/>
      <c r="U168" s="1886"/>
      <c r="V168" s="1882"/>
      <c r="W168" s="1882"/>
      <c r="X168" s="1882"/>
      <c r="Y168" s="1882"/>
      <c r="Z168" s="1882"/>
    </row>
    <row r="169" spans="1:26" ht="22.5" customHeight="1">
      <c r="A169" s="1919">
        <v>44</v>
      </c>
      <c r="B169" s="3021" t="s">
        <v>1398</v>
      </c>
      <c r="C169" s="2888"/>
      <c r="D169" s="2888"/>
      <c r="E169" s="2889"/>
      <c r="F169" s="1908">
        <v>1957</v>
      </c>
      <c r="G169" s="1908"/>
      <c r="H169" s="1919" t="s">
        <v>2247</v>
      </c>
      <c r="I169" s="1919" t="s">
        <v>2419</v>
      </c>
      <c r="J169" s="1919" t="s">
        <v>2402</v>
      </c>
      <c r="K169" s="1919"/>
      <c r="L169" s="1919" t="s">
        <v>148</v>
      </c>
      <c r="M169" s="1919"/>
      <c r="N169" s="1919">
        <v>2024</v>
      </c>
      <c r="O169" s="2002">
        <v>4000</v>
      </c>
      <c r="P169" s="3015" t="s">
        <v>2403</v>
      </c>
      <c r="Q169" s="2888"/>
      <c r="R169" s="2889"/>
      <c r="S169" s="1885"/>
      <c r="T169" s="1882"/>
      <c r="U169" s="1886"/>
      <c r="V169" s="1882"/>
      <c r="W169" s="1882"/>
      <c r="X169" s="1882"/>
      <c r="Y169" s="1882"/>
      <c r="Z169" s="1882"/>
    </row>
    <row r="170" spans="1:26" ht="22.5" customHeight="1">
      <c r="A170" s="1919">
        <v>45</v>
      </c>
      <c r="B170" s="3021" t="s">
        <v>1393</v>
      </c>
      <c r="C170" s="2888"/>
      <c r="D170" s="2888"/>
      <c r="E170" s="2889"/>
      <c r="F170" s="1908">
        <v>1978</v>
      </c>
      <c r="G170" s="1908"/>
      <c r="H170" s="1919" t="s">
        <v>2247</v>
      </c>
      <c r="I170" s="1919" t="s">
        <v>2412</v>
      </c>
      <c r="J170" s="1919" t="s">
        <v>2402</v>
      </c>
      <c r="K170" s="1919"/>
      <c r="L170" s="1919" t="s">
        <v>148</v>
      </c>
      <c r="M170" s="1919"/>
      <c r="N170" s="1919">
        <v>2024</v>
      </c>
      <c r="O170" s="2002">
        <v>4000</v>
      </c>
      <c r="P170" s="3015" t="s">
        <v>2403</v>
      </c>
      <c r="Q170" s="2888"/>
      <c r="R170" s="2889"/>
      <c r="S170" s="1885"/>
      <c r="T170" s="1882"/>
      <c r="U170" s="1886"/>
      <c r="V170" s="1882"/>
      <c r="W170" s="1882"/>
      <c r="X170" s="1882"/>
      <c r="Y170" s="1882"/>
      <c r="Z170" s="1882"/>
    </row>
    <row r="171" spans="1:26" ht="22.5" customHeight="1">
      <c r="A171" s="1919">
        <v>46</v>
      </c>
      <c r="B171" s="3021" t="s">
        <v>1579</v>
      </c>
      <c r="C171" s="2888"/>
      <c r="D171" s="2888"/>
      <c r="E171" s="2889"/>
      <c r="F171" s="1919"/>
      <c r="G171" s="1919" t="s">
        <v>1130</v>
      </c>
      <c r="H171" s="1919" t="s">
        <v>2247</v>
      </c>
      <c r="I171" s="1919" t="s">
        <v>2420</v>
      </c>
      <c r="J171" s="1919">
        <v>3</v>
      </c>
      <c r="K171" s="1919" t="s">
        <v>2421</v>
      </c>
      <c r="L171" s="1919" t="s">
        <v>1130</v>
      </c>
      <c r="M171" s="1919"/>
      <c r="N171" s="1919" t="s">
        <v>2422</v>
      </c>
      <c r="O171" s="2002">
        <v>5000</v>
      </c>
      <c r="P171" s="3015" t="s">
        <v>1684</v>
      </c>
      <c r="Q171" s="2888"/>
      <c r="R171" s="2889"/>
      <c r="S171" s="1885"/>
      <c r="T171" s="1882"/>
      <c r="U171" s="1886"/>
      <c r="V171" s="1882"/>
      <c r="W171" s="1882"/>
      <c r="X171" s="1882"/>
      <c r="Y171" s="1882"/>
      <c r="Z171" s="1882"/>
    </row>
    <row r="172" spans="1:26" ht="22.5" customHeight="1">
      <c r="A172" s="1919">
        <v>47</v>
      </c>
      <c r="B172" s="3021" t="s">
        <v>1575</v>
      </c>
      <c r="C172" s="2888"/>
      <c r="D172" s="2888"/>
      <c r="E172" s="2889"/>
      <c r="F172" s="1919"/>
      <c r="G172" s="1919" t="s">
        <v>1130</v>
      </c>
      <c r="H172" s="1919" t="s">
        <v>2247</v>
      </c>
      <c r="I172" s="1919" t="s">
        <v>2420</v>
      </c>
      <c r="J172" s="1919">
        <v>3</v>
      </c>
      <c r="K172" s="1919" t="s">
        <v>2421</v>
      </c>
      <c r="L172" s="1919" t="s">
        <v>1130</v>
      </c>
      <c r="M172" s="1919"/>
      <c r="N172" s="1919" t="s">
        <v>2422</v>
      </c>
      <c r="O172" s="2002">
        <v>5000</v>
      </c>
      <c r="P172" s="3015" t="s">
        <v>1684</v>
      </c>
      <c r="Q172" s="2888"/>
      <c r="R172" s="2889"/>
      <c r="S172" s="1885"/>
      <c r="T172" s="1882"/>
      <c r="U172" s="1886"/>
      <c r="V172" s="1882"/>
      <c r="W172" s="1882"/>
      <c r="X172" s="1882"/>
      <c r="Y172" s="1882"/>
      <c r="Z172" s="1882"/>
    </row>
    <row r="173" spans="1:26" ht="22.5" customHeight="1">
      <c r="A173" s="1919">
        <v>48</v>
      </c>
      <c r="B173" s="3021" t="s">
        <v>1572</v>
      </c>
      <c r="C173" s="2888"/>
      <c r="D173" s="2888"/>
      <c r="E173" s="2889"/>
      <c r="F173" s="1919"/>
      <c r="G173" s="1919" t="s">
        <v>1130</v>
      </c>
      <c r="H173" s="1919" t="s">
        <v>2247</v>
      </c>
      <c r="I173" s="1919" t="s">
        <v>2420</v>
      </c>
      <c r="J173" s="1919">
        <v>3</v>
      </c>
      <c r="K173" s="1919" t="s">
        <v>2421</v>
      </c>
      <c r="L173" s="1919" t="s">
        <v>1130</v>
      </c>
      <c r="M173" s="1919"/>
      <c r="N173" s="1919" t="s">
        <v>2422</v>
      </c>
      <c r="O173" s="2002">
        <v>5000</v>
      </c>
      <c r="P173" s="3015" t="s">
        <v>1684</v>
      </c>
      <c r="Q173" s="2888"/>
      <c r="R173" s="2889"/>
      <c r="S173" s="1885"/>
      <c r="T173" s="1882"/>
      <c r="U173" s="1886"/>
      <c r="V173" s="1882"/>
      <c r="W173" s="1882"/>
      <c r="X173" s="1882"/>
      <c r="Y173" s="1882"/>
      <c r="Z173" s="1882"/>
    </row>
    <row r="174" spans="1:26" ht="22.5" customHeight="1">
      <c r="A174" s="1919">
        <v>49</v>
      </c>
      <c r="B174" s="3021" t="s">
        <v>1568</v>
      </c>
      <c r="C174" s="2888"/>
      <c r="D174" s="2888"/>
      <c r="E174" s="2889"/>
      <c r="F174" s="1971"/>
      <c r="G174" s="1919" t="s">
        <v>1130</v>
      </c>
      <c r="H174" s="1919" t="s">
        <v>2247</v>
      </c>
      <c r="I174" s="1919" t="s">
        <v>2420</v>
      </c>
      <c r="J174" s="1919">
        <v>3</v>
      </c>
      <c r="K174" s="1919" t="s">
        <v>2421</v>
      </c>
      <c r="L174" s="1919" t="s">
        <v>1130</v>
      </c>
      <c r="M174" s="1919"/>
      <c r="N174" s="1919" t="s">
        <v>2422</v>
      </c>
      <c r="O174" s="2002">
        <v>5000</v>
      </c>
      <c r="P174" s="3015" t="s">
        <v>1684</v>
      </c>
      <c r="Q174" s="2888"/>
      <c r="R174" s="2889"/>
      <c r="S174" s="1885"/>
      <c r="T174" s="1882"/>
      <c r="U174" s="1886"/>
      <c r="V174" s="1882"/>
      <c r="W174" s="1882"/>
      <c r="X174" s="1882"/>
      <c r="Y174" s="1882"/>
      <c r="Z174" s="1882"/>
    </row>
    <row r="175" spans="1:26" ht="22.5" customHeight="1">
      <c r="A175" s="1919">
        <v>50</v>
      </c>
      <c r="B175" s="3021" t="s">
        <v>1577</v>
      </c>
      <c r="C175" s="2888"/>
      <c r="D175" s="2888"/>
      <c r="E175" s="2889"/>
      <c r="F175" s="1971"/>
      <c r="G175" s="1919" t="s">
        <v>1130</v>
      </c>
      <c r="H175" s="1919" t="s">
        <v>2247</v>
      </c>
      <c r="I175" s="1919" t="s">
        <v>2420</v>
      </c>
      <c r="J175" s="1919">
        <v>2</v>
      </c>
      <c r="K175" s="1919" t="s">
        <v>2421</v>
      </c>
      <c r="L175" s="1919" t="s">
        <v>1130</v>
      </c>
      <c r="M175" s="1919"/>
      <c r="N175" s="1919" t="s">
        <v>2402</v>
      </c>
      <c r="O175" s="2002">
        <v>5000</v>
      </c>
      <c r="P175" s="3015" t="s">
        <v>1684</v>
      </c>
      <c r="Q175" s="2888"/>
      <c r="R175" s="2889"/>
      <c r="S175" s="1885"/>
      <c r="T175" s="1882"/>
      <c r="U175" s="1886"/>
      <c r="V175" s="1882"/>
      <c r="W175" s="1882"/>
      <c r="X175" s="1882"/>
      <c r="Y175" s="1882"/>
      <c r="Z175" s="1882"/>
    </row>
    <row r="176" spans="1:26" ht="22.5" customHeight="1">
      <c r="A176" s="1919">
        <v>51</v>
      </c>
      <c r="B176" s="3021" t="s">
        <v>1581</v>
      </c>
      <c r="C176" s="2888"/>
      <c r="D176" s="2888"/>
      <c r="E176" s="2889"/>
      <c r="F176" s="1971"/>
      <c r="G176" s="1919" t="s">
        <v>1130</v>
      </c>
      <c r="H176" s="1919" t="s">
        <v>2247</v>
      </c>
      <c r="I176" s="1919" t="s">
        <v>2420</v>
      </c>
      <c r="J176" s="1919">
        <v>2</v>
      </c>
      <c r="K176" s="1919" t="s">
        <v>2421</v>
      </c>
      <c r="L176" s="1919" t="s">
        <v>1130</v>
      </c>
      <c r="M176" s="1919"/>
      <c r="N176" s="1919" t="s">
        <v>2402</v>
      </c>
      <c r="O176" s="2002">
        <v>5000</v>
      </c>
      <c r="P176" s="3015" t="s">
        <v>1684</v>
      </c>
      <c r="Q176" s="2888"/>
      <c r="R176" s="2889"/>
      <c r="S176" s="1885"/>
      <c r="T176" s="1882"/>
      <c r="U176" s="1886"/>
      <c r="V176" s="1882"/>
      <c r="W176" s="1882"/>
      <c r="X176" s="1882"/>
      <c r="Y176" s="1882"/>
      <c r="Z176" s="1882"/>
    </row>
    <row r="177" spans="1:26" ht="22.5" customHeight="1">
      <c r="A177" s="1919">
        <v>52</v>
      </c>
      <c r="B177" s="3021" t="s">
        <v>1571</v>
      </c>
      <c r="C177" s="2888"/>
      <c r="D177" s="2888"/>
      <c r="E177" s="2889"/>
      <c r="F177" s="1908" t="s">
        <v>2423</v>
      </c>
      <c r="G177" s="1919"/>
      <c r="H177" s="1919" t="s">
        <v>2424</v>
      </c>
      <c r="I177" s="1919" t="s">
        <v>2420</v>
      </c>
      <c r="J177" s="1919">
        <v>1</v>
      </c>
      <c r="K177" s="1919" t="s">
        <v>2421</v>
      </c>
      <c r="L177" s="1919" t="s">
        <v>1130</v>
      </c>
      <c r="M177" s="1919"/>
      <c r="N177" s="1919" t="s">
        <v>2409</v>
      </c>
      <c r="O177" s="2002">
        <v>3000</v>
      </c>
      <c r="P177" s="3015" t="s">
        <v>1684</v>
      </c>
      <c r="Q177" s="2888"/>
      <c r="R177" s="2889"/>
      <c r="S177" s="1885"/>
      <c r="T177" s="1882"/>
      <c r="U177" s="1886"/>
      <c r="V177" s="1882"/>
      <c r="W177" s="1882"/>
      <c r="X177" s="1882"/>
      <c r="Y177" s="1882"/>
      <c r="Z177" s="1882"/>
    </row>
    <row r="178" spans="1:26" ht="22.5" customHeight="1">
      <c r="A178" s="1919">
        <v>53</v>
      </c>
      <c r="B178" s="3021" t="s">
        <v>1583</v>
      </c>
      <c r="C178" s="2888"/>
      <c r="D178" s="2888"/>
      <c r="E178" s="2889"/>
      <c r="F178" s="1971"/>
      <c r="G178" s="1919" t="s">
        <v>1130</v>
      </c>
      <c r="H178" s="1919" t="s">
        <v>2247</v>
      </c>
      <c r="I178" s="1919" t="s">
        <v>2420</v>
      </c>
      <c r="J178" s="1919">
        <v>1</v>
      </c>
      <c r="K178" s="1919" t="s">
        <v>2421</v>
      </c>
      <c r="L178" s="1919" t="s">
        <v>1130</v>
      </c>
      <c r="M178" s="1919"/>
      <c r="N178" s="1919" t="s">
        <v>2409</v>
      </c>
      <c r="O178" s="2002">
        <v>3000</v>
      </c>
      <c r="P178" s="3015" t="s">
        <v>1684</v>
      </c>
      <c r="Q178" s="2888"/>
      <c r="R178" s="2889"/>
      <c r="S178" s="1885"/>
      <c r="T178" s="1882"/>
      <c r="U178" s="1886"/>
      <c r="V178" s="1882"/>
      <c r="W178" s="1882"/>
      <c r="X178" s="1882"/>
      <c r="Y178" s="1882"/>
      <c r="Z178" s="1882"/>
    </row>
    <row r="179" spans="1:26" ht="22.5" customHeight="1">
      <c r="A179" s="1919">
        <v>54</v>
      </c>
      <c r="B179" s="3021" t="s">
        <v>1584</v>
      </c>
      <c r="C179" s="2888"/>
      <c r="D179" s="2888"/>
      <c r="E179" s="2889"/>
      <c r="F179" s="1971"/>
      <c r="G179" s="1919" t="s">
        <v>1130</v>
      </c>
      <c r="H179" s="1919" t="s">
        <v>2247</v>
      </c>
      <c r="I179" s="1919" t="s">
        <v>2420</v>
      </c>
      <c r="J179" s="1919">
        <v>1</v>
      </c>
      <c r="K179" s="1919" t="s">
        <v>2421</v>
      </c>
      <c r="L179" s="1919" t="s">
        <v>1130</v>
      </c>
      <c r="M179" s="1919"/>
      <c r="N179" s="1919" t="s">
        <v>2409</v>
      </c>
      <c r="O179" s="2002">
        <v>3000</v>
      </c>
      <c r="P179" s="3015" t="s">
        <v>1684</v>
      </c>
      <c r="Q179" s="2888"/>
      <c r="R179" s="2889"/>
      <c r="S179" s="1885"/>
      <c r="T179" s="1882"/>
      <c r="U179" s="1886"/>
      <c r="V179" s="1882"/>
      <c r="W179" s="1882"/>
      <c r="X179" s="1882"/>
      <c r="Y179" s="1882"/>
      <c r="Z179" s="1882"/>
    </row>
    <row r="180" spans="1:26" ht="22.5" customHeight="1">
      <c r="A180" s="1919">
        <v>55</v>
      </c>
      <c r="B180" s="3021" t="s">
        <v>1578</v>
      </c>
      <c r="C180" s="2888"/>
      <c r="D180" s="2888"/>
      <c r="E180" s="2889"/>
      <c r="F180" s="1908" t="s">
        <v>1130</v>
      </c>
      <c r="G180" s="1919"/>
      <c r="H180" s="1919" t="s">
        <v>2247</v>
      </c>
      <c r="I180" s="1919" t="s">
        <v>2420</v>
      </c>
      <c r="J180" s="1919">
        <v>1</v>
      </c>
      <c r="K180" s="1919" t="s">
        <v>2421</v>
      </c>
      <c r="L180" s="1919" t="s">
        <v>1130</v>
      </c>
      <c r="M180" s="1919"/>
      <c r="N180" s="1919" t="s">
        <v>2409</v>
      </c>
      <c r="O180" s="2002">
        <v>3000</v>
      </c>
      <c r="P180" s="3015" t="s">
        <v>1684</v>
      </c>
      <c r="Q180" s="2888"/>
      <c r="R180" s="2889"/>
      <c r="S180" s="1885"/>
      <c r="T180" s="1882"/>
      <c r="U180" s="1886"/>
      <c r="V180" s="1882"/>
      <c r="W180" s="1882"/>
      <c r="X180" s="1882"/>
      <c r="Y180" s="1882"/>
      <c r="Z180" s="1882"/>
    </row>
    <row r="181" spans="1:26" ht="22.5" customHeight="1">
      <c r="A181" s="1919">
        <v>56</v>
      </c>
      <c r="B181" s="3021" t="s">
        <v>1574</v>
      </c>
      <c r="C181" s="2888"/>
      <c r="D181" s="2888"/>
      <c r="E181" s="2889"/>
      <c r="F181" s="1971"/>
      <c r="G181" s="1919" t="s">
        <v>1130</v>
      </c>
      <c r="H181" s="1919" t="s">
        <v>2247</v>
      </c>
      <c r="I181" s="1919" t="s">
        <v>2420</v>
      </c>
      <c r="J181" s="1919">
        <v>1</v>
      </c>
      <c r="K181" s="1919" t="s">
        <v>2421</v>
      </c>
      <c r="L181" s="1919" t="s">
        <v>1130</v>
      </c>
      <c r="M181" s="1919"/>
      <c r="N181" s="1919" t="s">
        <v>2409</v>
      </c>
      <c r="O181" s="2002">
        <v>3000</v>
      </c>
      <c r="P181" s="3015" t="s">
        <v>1684</v>
      </c>
      <c r="Q181" s="2888"/>
      <c r="R181" s="2889"/>
      <c r="S181" s="1885"/>
      <c r="T181" s="1882"/>
      <c r="U181" s="1886"/>
      <c r="V181" s="1882"/>
      <c r="W181" s="1882"/>
      <c r="X181" s="1882"/>
      <c r="Y181" s="1882"/>
      <c r="Z181" s="1882"/>
    </row>
    <row r="182" spans="1:26" ht="22.5" customHeight="1">
      <c r="A182" s="1919">
        <v>57</v>
      </c>
      <c r="B182" s="3039" t="s">
        <v>1408</v>
      </c>
      <c r="C182" s="2984"/>
      <c r="D182" s="2984"/>
      <c r="E182" s="3013"/>
      <c r="F182" s="2014"/>
      <c r="G182" s="2005" t="s">
        <v>1130</v>
      </c>
      <c r="H182" s="2005" t="s">
        <v>2247</v>
      </c>
      <c r="I182" s="2005" t="s">
        <v>2420</v>
      </c>
      <c r="J182" s="2005">
        <v>1</v>
      </c>
      <c r="K182" s="2005" t="s">
        <v>2421</v>
      </c>
      <c r="L182" s="2005" t="s">
        <v>1130</v>
      </c>
      <c r="M182" s="2005"/>
      <c r="N182" s="2005" t="s">
        <v>2409</v>
      </c>
      <c r="O182" s="2002">
        <v>3000</v>
      </c>
      <c r="P182" s="3031" t="s">
        <v>1684</v>
      </c>
      <c r="Q182" s="2984"/>
      <c r="R182" s="3013"/>
      <c r="S182" s="1885"/>
      <c r="T182" s="1882"/>
      <c r="U182" s="1886"/>
      <c r="V182" s="1882"/>
      <c r="W182" s="1882"/>
      <c r="X182" s="1882"/>
      <c r="Y182" s="1882"/>
      <c r="Z182" s="1882"/>
    </row>
    <row r="183" spans="1:26" ht="22.5" customHeight="1">
      <c r="A183" s="1919">
        <v>58</v>
      </c>
      <c r="B183" s="3021" t="s">
        <v>1511</v>
      </c>
      <c r="C183" s="2888"/>
      <c r="D183" s="2888"/>
      <c r="E183" s="2889"/>
      <c r="F183" s="1908">
        <v>1979</v>
      </c>
      <c r="G183" s="1919"/>
      <c r="H183" s="1919" t="s">
        <v>2247</v>
      </c>
      <c r="I183" s="1919" t="s">
        <v>2419</v>
      </c>
      <c r="J183" s="1919" t="s">
        <v>2404</v>
      </c>
      <c r="K183" s="1919"/>
      <c r="L183" s="1919" t="s">
        <v>2425</v>
      </c>
      <c r="M183" s="1919"/>
      <c r="N183" s="1919"/>
      <c r="O183" s="2002">
        <v>5000</v>
      </c>
      <c r="P183" s="3015" t="s">
        <v>1684</v>
      </c>
      <c r="Q183" s="2888"/>
      <c r="R183" s="2889"/>
      <c r="S183" s="1974"/>
      <c r="T183" s="1971"/>
      <c r="U183" s="2015"/>
      <c r="V183" s="1971"/>
      <c r="W183" s="1971"/>
      <c r="X183" s="1971"/>
      <c r="Y183" s="1971"/>
      <c r="Z183" s="1971"/>
    </row>
    <row r="184" spans="1:26" ht="22.5" customHeight="1">
      <c r="A184" s="1919">
        <v>59</v>
      </c>
      <c r="B184" s="3021" t="s">
        <v>1515</v>
      </c>
      <c r="C184" s="2888"/>
      <c r="D184" s="2888"/>
      <c r="E184" s="2889"/>
      <c r="F184" s="1908">
        <v>1975</v>
      </c>
      <c r="G184" s="1919"/>
      <c r="H184" s="1919" t="s">
        <v>2247</v>
      </c>
      <c r="I184" s="1919" t="s">
        <v>2412</v>
      </c>
      <c r="J184" s="1919" t="s">
        <v>2426</v>
      </c>
      <c r="K184" s="1919"/>
      <c r="L184" s="1919" t="s">
        <v>2425</v>
      </c>
      <c r="M184" s="1919"/>
      <c r="N184" s="1919"/>
      <c r="O184" s="2002">
        <v>5000</v>
      </c>
      <c r="P184" s="3015" t="s">
        <v>1684</v>
      </c>
      <c r="Q184" s="2888"/>
      <c r="R184" s="2889"/>
      <c r="S184" s="1974"/>
      <c r="T184" s="1971"/>
      <c r="U184" s="2015"/>
      <c r="V184" s="1971"/>
      <c r="W184" s="1971"/>
      <c r="X184" s="1971"/>
      <c r="Y184" s="1971"/>
      <c r="Z184" s="1971"/>
    </row>
    <row r="185" spans="1:26" ht="22.5" customHeight="1">
      <c r="A185" s="1919">
        <v>60</v>
      </c>
      <c r="B185" s="3021" t="s">
        <v>1522</v>
      </c>
      <c r="C185" s="2888"/>
      <c r="D185" s="2888"/>
      <c r="E185" s="2889"/>
      <c r="F185" s="1971"/>
      <c r="G185" s="1919">
        <v>1979</v>
      </c>
      <c r="H185" s="1919" t="s">
        <v>2247</v>
      </c>
      <c r="I185" s="1919" t="s">
        <v>2420</v>
      </c>
      <c r="J185" s="1919" t="s">
        <v>2426</v>
      </c>
      <c r="K185" s="1919"/>
      <c r="L185" s="1919" t="s">
        <v>2425</v>
      </c>
      <c r="M185" s="1919"/>
      <c r="N185" s="1919"/>
      <c r="O185" s="2002">
        <v>5000</v>
      </c>
      <c r="P185" s="3015" t="s">
        <v>1684</v>
      </c>
      <c r="Q185" s="2888"/>
      <c r="R185" s="2889"/>
      <c r="S185" s="1974"/>
      <c r="T185" s="1971"/>
      <c r="U185" s="2015"/>
      <c r="V185" s="1971"/>
      <c r="W185" s="1971"/>
      <c r="X185" s="1971"/>
      <c r="Y185" s="1971"/>
      <c r="Z185" s="1971"/>
    </row>
    <row r="186" spans="1:26" ht="22.5" customHeight="1">
      <c r="A186" s="1919">
        <v>61</v>
      </c>
      <c r="B186" s="3021" t="s">
        <v>1520</v>
      </c>
      <c r="C186" s="2888"/>
      <c r="D186" s="2888"/>
      <c r="E186" s="2889"/>
      <c r="F186" s="1971"/>
      <c r="G186" s="1919">
        <v>1981</v>
      </c>
      <c r="H186" s="1919" t="s">
        <v>2247</v>
      </c>
      <c r="I186" s="1919" t="s">
        <v>2420</v>
      </c>
      <c r="J186" s="1919" t="s">
        <v>2426</v>
      </c>
      <c r="K186" s="1919"/>
      <c r="L186" s="1919" t="s">
        <v>2425</v>
      </c>
      <c r="M186" s="1919"/>
      <c r="N186" s="1919"/>
      <c r="O186" s="2002">
        <v>5000</v>
      </c>
      <c r="P186" s="3015" t="s">
        <v>1684</v>
      </c>
      <c r="Q186" s="2888"/>
      <c r="R186" s="2889"/>
      <c r="S186" s="1974"/>
      <c r="T186" s="1971"/>
      <c r="U186" s="2015"/>
      <c r="V186" s="1971"/>
      <c r="W186" s="1971"/>
      <c r="X186" s="1971"/>
      <c r="Y186" s="1971"/>
      <c r="Z186" s="1971"/>
    </row>
    <row r="187" spans="1:26" ht="22.5" customHeight="1">
      <c r="A187" s="1919">
        <v>62</v>
      </c>
      <c r="B187" s="3021" t="s">
        <v>1525</v>
      </c>
      <c r="C187" s="2888"/>
      <c r="D187" s="2888"/>
      <c r="E187" s="2889"/>
      <c r="F187" s="1971"/>
      <c r="G187" s="1919">
        <v>1980</v>
      </c>
      <c r="H187" s="1919" t="s">
        <v>2247</v>
      </c>
      <c r="I187" s="1919" t="s">
        <v>2420</v>
      </c>
      <c r="J187" s="1919" t="s">
        <v>2426</v>
      </c>
      <c r="K187" s="1919"/>
      <c r="L187" s="1919" t="s">
        <v>1130</v>
      </c>
      <c r="M187" s="1919"/>
      <c r="N187" s="1919"/>
      <c r="O187" s="2002">
        <v>5000</v>
      </c>
      <c r="P187" s="3015" t="s">
        <v>1684</v>
      </c>
      <c r="Q187" s="2888"/>
      <c r="R187" s="2889"/>
      <c r="S187" s="1974"/>
      <c r="T187" s="1971"/>
      <c r="U187" s="2015"/>
      <c r="V187" s="1971"/>
      <c r="W187" s="1971"/>
      <c r="X187" s="1971"/>
      <c r="Y187" s="1971"/>
      <c r="Z187" s="1971"/>
    </row>
    <row r="188" spans="1:26" ht="22.5" customHeight="1">
      <c r="A188" s="1919">
        <v>63</v>
      </c>
      <c r="B188" s="3021" t="s">
        <v>1518</v>
      </c>
      <c r="C188" s="2888"/>
      <c r="D188" s="2888"/>
      <c r="E188" s="2889"/>
      <c r="F188" s="1971"/>
      <c r="G188" s="1919">
        <v>1969</v>
      </c>
      <c r="H188" s="1919" t="s">
        <v>2247</v>
      </c>
      <c r="I188" s="1919" t="s">
        <v>2420</v>
      </c>
      <c r="J188" s="1919" t="s">
        <v>2426</v>
      </c>
      <c r="K188" s="1919"/>
      <c r="L188" s="1919" t="s">
        <v>1130</v>
      </c>
      <c r="M188" s="1919"/>
      <c r="N188" s="1919"/>
      <c r="O188" s="2002">
        <v>5000</v>
      </c>
      <c r="P188" s="3015" t="s">
        <v>1684</v>
      </c>
      <c r="Q188" s="2888"/>
      <c r="R188" s="2889"/>
      <c r="S188" s="1974"/>
      <c r="T188" s="1971"/>
      <c r="U188" s="2015"/>
      <c r="V188" s="1971"/>
      <c r="W188" s="1971"/>
      <c r="X188" s="1971"/>
      <c r="Y188" s="1971"/>
      <c r="Z188" s="1971"/>
    </row>
    <row r="189" spans="1:26" ht="22.5" customHeight="1">
      <c r="A189" s="1919">
        <v>64</v>
      </c>
      <c r="B189" s="3021" t="s">
        <v>1519</v>
      </c>
      <c r="C189" s="2888"/>
      <c r="D189" s="2888"/>
      <c r="E189" s="2889"/>
      <c r="F189" s="1971"/>
      <c r="G189" s="1919">
        <v>1979</v>
      </c>
      <c r="H189" s="1919" t="s">
        <v>2247</v>
      </c>
      <c r="I189" s="1919" t="s">
        <v>2420</v>
      </c>
      <c r="J189" s="1919" t="s">
        <v>2426</v>
      </c>
      <c r="K189" s="1919"/>
      <c r="L189" s="1919" t="s">
        <v>1130</v>
      </c>
      <c r="M189" s="1919"/>
      <c r="N189" s="1919"/>
      <c r="O189" s="2002">
        <v>5000</v>
      </c>
      <c r="P189" s="3015" t="s">
        <v>1684</v>
      </c>
      <c r="Q189" s="2888"/>
      <c r="R189" s="2889"/>
      <c r="S189" s="1974"/>
      <c r="T189" s="1971"/>
      <c r="U189" s="2015"/>
      <c r="V189" s="1971"/>
      <c r="W189" s="1971"/>
      <c r="X189" s="1971"/>
      <c r="Y189" s="1971"/>
      <c r="Z189" s="1971"/>
    </row>
    <row r="190" spans="1:26" ht="22.5" customHeight="1">
      <c r="A190" s="1919">
        <v>65</v>
      </c>
      <c r="B190" s="3021" t="s">
        <v>1512</v>
      </c>
      <c r="C190" s="2888"/>
      <c r="D190" s="2888"/>
      <c r="E190" s="2889"/>
      <c r="F190" s="2016">
        <v>1981</v>
      </c>
      <c r="G190" s="2016"/>
      <c r="H190" s="1919" t="s">
        <v>2247</v>
      </c>
      <c r="I190" s="1919" t="s">
        <v>2420</v>
      </c>
      <c r="J190" s="1919" t="s">
        <v>2426</v>
      </c>
      <c r="K190" s="2016"/>
      <c r="L190" s="1919" t="s">
        <v>1130</v>
      </c>
      <c r="M190" s="2016"/>
      <c r="N190" s="2016"/>
      <c r="O190" s="2002">
        <v>5000</v>
      </c>
      <c r="P190" s="3015" t="s">
        <v>1684</v>
      </c>
      <c r="Q190" s="2888"/>
      <c r="R190" s="2889"/>
      <c r="S190" s="1885"/>
      <c r="T190" s="1882"/>
      <c r="U190" s="1886"/>
      <c r="V190" s="1882"/>
      <c r="W190" s="1882"/>
      <c r="X190" s="1882"/>
      <c r="Y190" s="1882"/>
      <c r="Z190" s="1882"/>
    </row>
    <row r="191" spans="1:26" ht="22.5" customHeight="1">
      <c r="A191" s="1919">
        <v>66</v>
      </c>
      <c r="B191" s="3021" t="s">
        <v>1527</v>
      </c>
      <c r="C191" s="2888"/>
      <c r="D191" s="2888"/>
      <c r="E191" s="2889"/>
      <c r="F191" s="1919"/>
      <c r="G191" s="1919">
        <v>1984</v>
      </c>
      <c r="H191" s="1919" t="s">
        <v>2424</v>
      </c>
      <c r="I191" s="1919" t="s">
        <v>2420</v>
      </c>
      <c r="J191" s="1919" t="s">
        <v>2426</v>
      </c>
      <c r="K191" s="1919"/>
      <c r="L191" s="1919" t="s">
        <v>1130</v>
      </c>
      <c r="M191" s="1919"/>
      <c r="N191" s="1919"/>
      <c r="O191" s="2002">
        <v>5000</v>
      </c>
      <c r="P191" s="3015" t="s">
        <v>1684</v>
      </c>
      <c r="Q191" s="2888"/>
      <c r="R191" s="2889"/>
      <c r="S191" s="1885"/>
      <c r="T191" s="1882"/>
      <c r="U191" s="1886"/>
      <c r="V191" s="1882"/>
      <c r="W191" s="1882"/>
      <c r="X191" s="1882"/>
      <c r="Y191" s="1882"/>
      <c r="Z191" s="1882"/>
    </row>
    <row r="192" spans="1:26" ht="22.5" customHeight="1">
      <c r="A192" s="1919">
        <v>67</v>
      </c>
      <c r="B192" s="3021" t="s">
        <v>1514</v>
      </c>
      <c r="C192" s="2888"/>
      <c r="D192" s="2888"/>
      <c r="E192" s="2889"/>
      <c r="F192" s="1919"/>
      <c r="G192" s="1919">
        <v>1984</v>
      </c>
      <c r="H192" s="1919" t="s">
        <v>2247</v>
      </c>
      <c r="I192" s="1919" t="s">
        <v>2420</v>
      </c>
      <c r="J192" s="1919" t="s">
        <v>2426</v>
      </c>
      <c r="K192" s="1919"/>
      <c r="L192" s="1919" t="s">
        <v>1130</v>
      </c>
      <c r="M192" s="1919"/>
      <c r="N192" s="1919"/>
      <c r="O192" s="2002">
        <v>5000</v>
      </c>
      <c r="P192" s="3015" t="s">
        <v>1684</v>
      </c>
      <c r="Q192" s="2888"/>
      <c r="R192" s="2889"/>
      <c r="S192" s="1885"/>
      <c r="T192" s="1882"/>
      <c r="U192" s="1886"/>
      <c r="V192" s="1882"/>
      <c r="W192" s="1882"/>
      <c r="X192" s="1882"/>
      <c r="Y192" s="1882"/>
      <c r="Z192" s="1882"/>
    </row>
    <row r="193" spans="1:26" ht="22.5" customHeight="1">
      <c r="A193" s="1919">
        <v>68</v>
      </c>
      <c r="B193" s="3039" t="s">
        <v>1523</v>
      </c>
      <c r="C193" s="2984"/>
      <c r="D193" s="2984"/>
      <c r="E193" s="3013"/>
      <c r="F193" s="1919"/>
      <c r="G193" s="1919">
        <v>1978</v>
      </c>
      <c r="H193" s="1919" t="s">
        <v>2247</v>
      </c>
      <c r="I193" s="1919" t="s">
        <v>2420</v>
      </c>
      <c r="J193" s="1919" t="s">
        <v>2426</v>
      </c>
      <c r="K193" s="1919"/>
      <c r="L193" s="2005" t="s">
        <v>1130</v>
      </c>
      <c r="M193" s="1919"/>
      <c r="N193" s="1919"/>
      <c r="O193" s="2002">
        <v>5000</v>
      </c>
      <c r="P193" s="3015" t="s">
        <v>1684</v>
      </c>
      <c r="Q193" s="2888"/>
      <c r="R193" s="2889"/>
      <c r="S193" s="1885"/>
      <c r="T193" s="1882"/>
      <c r="U193" s="1886"/>
      <c r="V193" s="1882"/>
      <c r="W193" s="1882"/>
      <c r="X193" s="1882"/>
      <c r="Y193" s="1882"/>
      <c r="Z193" s="1882"/>
    </row>
    <row r="194" spans="1:26" ht="22.5" customHeight="1">
      <c r="A194" s="1919">
        <v>69</v>
      </c>
      <c r="B194" s="3039" t="s">
        <v>1517</v>
      </c>
      <c r="C194" s="2984"/>
      <c r="D194" s="2984"/>
      <c r="E194" s="3013"/>
      <c r="F194" s="1919">
        <v>1975</v>
      </c>
      <c r="G194" s="1919"/>
      <c r="H194" s="1919" t="s">
        <v>2247</v>
      </c>
      <c r="I194" s="1919" t="s">
        <v>2420</v>
      </c>
      <c r="J194" s="1919" t="s">
        <v>2426</v>
      </c>
      <c r="K194" s="1919"/>
      <c r="L194" s="1919" t="s">
        <v>2425</v>
      </c>
      <c r="M194" s="1919"/>
      <c r="N194" s="1919"/>
      <c r="O194" s="2002">
        <v>5000</v>
      </c>
      <c r="P194" s="3015" t="s">
        <v>1684</v>
      </c>
      <c r="Q194" s="2888"/>
      <c r="R194" s="2889"/>
      <c r="S194" s="1885"/>
      <c r="T194" s="1882"/>
      <c r="U194" s="1886"/>
      <c r="V194" s="1882"/>
      <c r="W194" s="1882"/>
      <c r="X194" s="1882"/>
      <c r="Y194" s="1882"/>
      <c r="Z194" s="1882"/>
    </row>
    <row r="195" spans="1:26" ht="35.25" customHeight="1">
      <c r="A195" s="1919">
        <v>70</v>
      </c>
      <c r="B195" s="3039" t="s">
        <v>2427</v>
      </c>
      <c r="C195" s="2984"/>
      <c r="D195" s="2984"/>
      <c r="E195" s="3013"/>
      <c r="F195" s="1919">
        <v>1971</v>
      </c>
      <c r="G195" s="1919"/>
      <c r="H195" s="1919" t="s">
        <v>2247</v>
      </c>
      <c r="I195" s="1919" t="s">
        <v>2428</v>
      </c>
      <c r="J195" s="1919" t="s">
        <v>2429</v>
      </c>
      <c r="K195" s="1919"/>
      <c r="L195" s="1919"/>
      <c r="M195" s="1919"/>
      <c r="N195" s="1919"/>
      <c r="O195" s="1919"/>
      <c r="P195" s="3015"/>
      <c r="Q195" s="2888"/>
      <c r="R195" s="2889"/>
      <c r="S195" s="1885"/>
      <c r="T195" s="1882"/>
      <c r="U195" s="1886"/>
      <c r="V195" s="1882"/>
      <c r="W195" s="1882"/>
      <c r="X195" s="1882"/>
      <c r="Y195" s="1882"/>
      <c r="Z195" s="1882"/>
    </row>
    <row r="196" spans="1:26" ht="22.5" customHeight="1">
      <c r="A196" s="1919">
        <v>71</v>
      </c>
      <c r="B196" s="3039" t="s">
        <v>1490</v>
      </c>
      <c r="C196" s="2984"/>
      <c r="D196" s="2984"/>
      <c r="E196" s="3013"/>
      <c r="F196" s="1971"/>
      <c r="G196" s="1919">
        <v>1976</v>
      </c>
      <c r="H196" s="1919" t="s">
        <v>2247</v>
      </c>
      <c r="I196" s="1919" t="s">
        <v>2428</v>
      </c>
      <c r="J196" s="1919" t="s">
        <v>2426</v>
      </c>
      <c r="K196" s="1919"/>
      <c r="L196" s="2005" t="s">
        <v>1130</v>
      </c>
      <c r="M196" s="1919"/>
      <c r="N196" s="1919">
        <v>2024</v>
      </c>
      <c r="O196" s="2012">
        <v>2500</v>
      </c>
      <c r="P196" s="1919"/>
      <c r="Q196" s="1919" t="s">
        <v>1684</v>
      </c>
      <c r="R196" s="1919"/>
      <c r="S196" s="1885"/>
      <c r="T196" s="1882"/>
      <c r="U196" s="1886"/>
      <c r="V196" s="1882"/>
      <c r="W196" s="1882"/>
      <c r="X196" s="1882"/>
      <c r="Y196" s="1882"/>
      <c r="Z196" s="1882"/>
    </row>
    <row r="197" spans="1:26" ht="22.5" customHeight="1">
      <c r="A197" s="1919">
        <v>72</v>
      </c>
      <c r="B197" s="3021" t="s">
        <v>1497</v>
      </c>
      <c r="C197" s="2888"/>
      <c r="D197" s="2888"/>
      <c r="E197" s="2889"/>
      <c r="F197" s="1971"/>
      <c r="G197" s="1919">
        <v>1984</v>
      </c>
      <c r="H197" s="1919" t="s">
        <v>2247</v>
      </c>
      <c r="I197" s="1919" t="s">
        <v>2428</v>
      </c>
      <c r="J197" s="1919" t="s">
        <v>2426</v>
      </c>
      <c r="K197" s="1919"/>
      <c r="L197" s="2005" t="s">
        <v>1130</v>
      </c>
      <c r="M197" s="1919"/>
      <c r="N197" s="2017">
        <v>2024</v>
      </c>
      <c r="O197" s="2012">
        <v>2500</v>
      </c>
      <c r="P197" s="3015" t="s">
        <v>1684</v>
      </c>
      <c r="Q197" s="2888"/>
      <c r="R197" s="2889"/>
      <c r="S197" s="1885"/>
      <c r="T197" s="1882"/>
      <c r="U197" s="1886"/>
      <c r="V197" s="1882"/>
      <c r="W197" s="1882"/>
      <c r="X197" s="1882"/>
      <c r="Y197" s="1882"/>
      <c r="Z197" s="1882"/>
    </row>
    <row r="198" spans="1:26" ht="22.5" customHeight="1">
      <c r="A198" s="1919">
        <v>73</v>
      </c>
      <c r="B198" s="3021" t="s">
        <v>1492</v>
      </c>
      <c r="C198" s="2888"/>
      <c r="D198" s="2888"/>
      <c r="E198" s="2889"/>
      <c r="F198" s="1971"/>
      <c r="G198" s="1919">
        <v>1984</v>
      </c>
      <c r="H198" s="1919" t="s">
        <v>2247</v>
      </c>
      <c r="I198" s="1919" t="s">
        <v>2428</v>
      </c>
      <c r="J198" s="1919" t="s">
        <v>2426</v>
      </c>
      <c r="K198" s="1919"/>
      <c r="L198" s="2005" t="s">
        <v>1130</v>
      </c>
      <c r="M198" s="1919"/>
      <c r="N198" s="2018">
        <v>2024</v>
      </c>
      <c r="O198" s="2012">
        <v>2500</v>
      </c>
      <c r="P198" s="1919"/>
      <c r="Q198" s="1919" t="s">
        <v>1684</v>
      </c>
      <c r="R198" s="1919"/>
      <c r="S198" s="1885"/>
      <c r="T198" s="1882"/>
      <c r="U198" s="1886"/>
      <c r="V198" s="1882"/>
      <c r="W198" s="1882"/>
      <c r="X198" s="1882"/>
      <c r="Y198" s="1882"/>
      <c r="Z198" s="1882"/>
    </row>
    <row r="199" spans="1:26" ht="22.5" customHeight="1">
      <c r="A199" s="1919">
        <v>74</v>
      </c>
      <c r="B199" s="3021" t="s">
        <v>1502</v>
      </c>
      <c r="C199" s="2888"/>
      <c r="D199" s="2888"/>
      <c r="E199" s="2889"/>
      <c r="F199" s="1971"/>
      <c r="G199" s="1919">
        <v>1986</v>
      </c>
      <c r="H199" s="1919" t="s">
        <v>2247</v>
      </c>
      <c r="I199" s="1919" t="s">
        <v>2428</v>
      </c>
      <c r="J199" s="1919" t="s">
        <v>2426</v>
      </c>
      <c r="K199" s="1919"/>
      <c r="L199" s="2005" t="s">
        <v>1130</v>
      </c>
      <c r="M199" s="1919"/>
      <c r="N199" s="2018">
        <v>2024</v>
      </c>
      <c r="O199" s="2012">
        <v>2500</v>
      </c>
      <c r="P199" s="1919"/>
      <c r="Q199" s="1919" t="s">
        <v>1684</v>
      </c>
      <c r="R199" s="1919"/>
      <c r="S199" s="1885"/>
      <c r="T199" s="1882"/>
      <c r="U199" s="1886"/>
      <c r="V199" s="1882"/>
      <c r="W199" s="1882"/>
      <c r="X199" s="1882"/>
      <c r="Y199" s="1882"/>
      <c r="Z199" s="1882"/>
    </row>
    <row r="200" spans="1:26" ht="22.5" customHeight="1">
      <c r="A200" s="1919">
        <v>75</v>
      </c>
      <c r="B200" s="3021" t="s">
        <v>1506</v>
      </c>
      <c r="C200" s="2888"/>
      <c r="D200" s="2888"/>
      <c r="E200" s="2889"/>
      <c r="F200" s="1971"/>
      <c r="G200" s="1919">
        <v>1987</v>
      </c>
      <c r="H200" s="1919" t="s">
        <v>2247</v>
      </c>
      <c r="I200" s="1919" t="s">
        <v>2428</v>
      </c>
      <c r="J200" s="1919" t="s">
        <v>2426</v>
      </c>
      <c r="K200" s="1919"/>
      <c r="L200" s="2005" t="s">
        <v>1130</v>
      </c>
      <c r="M200" s="1919"/>
      <c r="N200" s="2018">
        <v>2024</v>
      </c>
      <c r="O200" s="2012">
        <v>2500</v>
      </c>
      <c r="P200" s="1919"/>
      <c r="Q200" s="1919" t="s">
        <v>1684</v>
      </c>
      <c r="R200" s="1919"/>
      <c r="S200" s="1885"/>
      <c r="T200" s="1882"/>
      <c r="U200" s="1886"/>
      <c r="V200" s="1882"/>
      <c r="W200" s="1882"/>
      <c r="X200" s="1882"/>
      <c r="Y200" s="1882"/>
      <c r="Z200" s="1882"/>
    </row>
    <row r="201" spans="1:26" ht="22.5" customHeight="1">
      <c r="A201" s="1919">
        <v>76</v>
      </c>
      <c r="B201" s="3021" t="s">
        <v>1498</v>
      </c>
      <c r="C201" s="2888"/>
      <c r="D201" s="2888"/>
      <c r="E201" s="2889"/>
      <c r="F201" s="1971"/>
      <c r="G201" s="1919">
        <v>1976</v>
      </c>
      <c r="H201" s="1919" t="s">
        <v>2247</v>
      </c>
      <c r="I201" s="1919" t="s">
        <v>2428</v>
      </c>
      <c r="J201" s="1919" t="s">
        <v>2426</v>
      </c>
      <c r="K201" s="1919"/>
      <c r="L201" s="2005" t="s">
        <v>1130</v>
      </c>
      <c r="M201" s="1919"/>
      <c r="N201" s="2018">
        <v>2024</v>
      </c>
      <c r="O201" s="2012">
        <v>2500</v>
      </c>
      <c r="P201" s="1919"/>
      <c r="Q201" s="1919" t="s">
        <v>1684</v>
      </c>
      <c r="R201" s="1919"/>
      <c r="S201" s="1885"/>
      <c r="T201" s="1882"/>
      <c r="U201" s="1886"/>
      <c r="V201" s="1882"/>
      <c r="W201" s="1882"/>
      <c r="X201" s="1882"/>
      <c r="Y201" s="1882"/>
      <c r="Z201" s="1882"/>
    </row>
    <row r="202" spans="1:26" ht="22.5" customHeight="1">
      <c r="A202" s="1919">
        <v>77</v>
      </c>
      <c r="B202" s="3021" t="s">
        <v>1496</v>
      </c>
      <c r="C202" s="2888"/>
      <c r="D202" s="2888"/>
      <c r="E202" s="2889"/>
      <c r="F202" s="1971"/>
      <c r="G202" s="1919">
        <v>1984</v>
      </c>
      <c r="H202" s="1919" t="s">
        <v>2247</v>
      </c>
      <c r="I202" s="1919" t="s">
        <v>2428</v>
      </c>
      <c r="J202" s="1919" t="s">
        <v>2426</v>
      </c>
      <c r="K202" s="1919"/>
      <c r="L202" s="2005" t="s">
        <v>1130</v>
      </c>
      <c r="M202" s="1919"/>
      <c r="N202" s="2018">
        <v>2024</v>
      </c>
      <c r="O202" s="2012">
        <v>2500</v>
      </c>
      <c r="P202" s="1919"/>
      <c r="Q202" s="1919" t="s">
        <v>1684</v>
      </c>
      <c r="R202" s="1919"/>
      <c r="S202" s="1885"/>
      <c r="T202" s="1882"/>
      <c r="U202" s="1886"/>
      <c r="V202" s="1882"/>
      <c r="W202" s="1882"/>
      <c r="X202" s="1882"/>
      <c r="Y202" s="1882"/>
      <c r="Z202" s="1882"/>
    </row>
    <row r="203" spans="1:26" ht="22.5" customHeight="1">
      <c r="A203" s="1919">
        <v>78</v>
      </c>
      <c r="B203" s="3021" t="s">
        <v>1501</v>
      </c>
      <c r="C203" s="2888"/>
      <c r="D203" s="2888"/>
      <c r="E203" s="2889"/>
      <c r="F203" s="1971"/>
      <c r="G203" s="1919">
        <v>1983</v>
      </c>
      <c r="H203" s="1919" t="s">
        <v>2247</v>
      </c>
      <c r="I203" s="1919" t="s">
        <v>2428</v>
      </c>
      <c r="J203" s="1919" t="s">
        <v>2426</v>
      </c>
      <c r="K203" s="1919"/>
      <c r="L203" s="2005" t="s">
        <v>1130</v>
      </c>
      <c r="M203" s="1919"/>
      <c r="N203" s="2018">
        <v>2024</v>
      </c>
      <c r="O203" s="2012">
        <v>2500</v>
      </c>
      <c r="P203" s="1919"/>
      <c r="Q203" s="1919" t="s">
        <v>1684</v>
      </c>
      <c r="R203" s="1919"/>
      <c r="S203" s="1885"/>
      <c r="T203" s="1882"/>
      <c r="U203" s="1886"/>
      <c r="V203" s="1882"/>
      <c r="W203" s="1882"/>
      <c r="X203" s="1882"/>
      <c r="Y203" s="1882"/>
      <c r="Z203" s="1882"/>
    </row>
    <row r="204" spans="1:26" ht="22.5" customHeight="1">
      <c r="A204" s="1919">
        <v>79</v>
      </c>
      <c r="B204" s="3021" t="s">
        <v>1499</v>
      </c>
      <c r="C204" s="2888"/>
      <c r="D204" s="2888"/>
      <c r="E204" s="2889"/>
      <c r="F204" s="1971"/>
      <c r="G204" s="1919">
        <v>1984</v>
      </c>
      <c r="H204" s="1919" t="s">
        <v>2247</v>
      </c>
      <c r="I204" s="1919" t="s">
        <v>2428</v>
      </c>
      <c r="J204" s="1919" t="s">
        <v>2426</v>
      </c>
      <c r="K204" s="1919"/>
      <c r="L204" s="2005" t="s">
        <v>1130</v>
      </c>
      <c r="M204" s="1919"/>
      <c r="N204" s="2018">
        <v>2024</v>
      </c>
      <c r="O204" s="2012">
        <v>2500</v>
      </c>
      <c r="P204" s="1919"/>
      <c r="Q204" s="1919" t="s">
        <v>1684</v>
      </c>
      <c r="R204" s="1919"/>
      <c r="S204" s="1885"/>
      <c r="T204" s="1882"/>
      <c r="U204" s="1886"/>
      <c r="V204" s="1882"/>
      <c r="W204" s="1882"/>
      <c r="X204" s="1882"/>
      <c r="Y204" s="1882"/>
      <c r="Z204" s="1882"/>
    </row>
    <row r="205" spans="1:26" ht="22.5" customHeight="1">
      <c r="A205" s="1919">
        <v>80</v>
      </c>
      <c r="B205" s="3021" t="s">
        <v>1489</v>
      </c>
      <c r="C205" s="2888"/>
      <c r="D205" s="2888"/>
      <c r="E205" s="2889"/>
      <c r="F205" s="1908">
        <v>1976</v>
      </c>
      <c r="G205" s="1919"/>
      <c r="H205" s="1919" t="s">
        <v>2247</v>
      </c>
      <c r="I205" s="1919" t="s">
        <v>2428</v>
      </c>
      <c r="J205" s="1919" t="s">
        <v>2426</v>
      </c>
      <c r="K205" s="1919"/>
      <c r="L205" s="2005" t="s">
        <v>1130</v>
      </c>
      <c r="M205" s="1919"/>
      <c r="N205" s="2018">
        <v>2024</v>
      </c>
      <c r="O205" s="2012">
        <v>2500</v>
      </c>
      <c r="P205" s="1919"/>
      <c r="Q205" s="1919" t="s">
        <v>1684</v>
      </c>
      <c r="R205" s="1919"/>
      <c r="S205" s="1885"/>
      <c r="T205" s="1882"/>
      <c r="U205" s="1886"/>
      <c r="V205" s="1882"/>
      <c r="W205" s="1882"/>
      <c r="X205" s="1882"/>
      <c r="Y205" s="1882"/>
      <c r="Z205" s="1882"/>
    </row>
    <row r="206" spans="1:26" ht="22.5" customHeight="1">
      <c r="A206" s="1919">
        <v>81</v>
      </c>
      <c r="B206" s="3021" t="s">
        <v>1494</v>
      </c>
      <c r="C206" s="2888"/>
      <c r="D206" s="2888"/>
      <c r="E206" s="2889"/>
      <c r="F206" s="1971"/>
      <c r="G206" s="1919">
        <v>1982</v>
      </c>
      <c r="H206" s="1919" t="s">
        <v>2247</v>
      </c>
      <c r="I206" s="1919" t="s">
        <v>2428</v>
      </c>
      <c r="J206" s="1919" t="s">
        <v>2426</v>
      </c>
      <c r="K206" s="1919"/>
      <c r="L206" s="2005" t="s">
        <v>1130</v>
      </c>
      <c r="M206" s="1919"/>
      <c r="N206" s="2018">
        <v>2024</v>
      </c>
      <c r="O206" s="2012">
        <v>2500</v>
      </c>
      <c r="P206" s="1919"/>
      <c r="Q206" s="1919" t="s">
        <v>1684</v>
      </c>
      <c r="R206" s="1919"/>
      <c r="S206" s="1885"/>
      <c r="T206" s="1882"/>
      <c r="U206" s="1886"/>
      <c r="V206" s="1882"/>
      <c r="W206" s="1882"/>
      <c r="X206" s="1882"/>
      <c r="Y206" s="1882"/>
      <c r="Z206" s="1882"/>
    </row>
    <row r="207" spans="1:26" ht="22.5" customHeight="1">
      <c r="A207" s="1919">
        <v>82</v>
      </c>
      <c r="B207" s="3021" t="s">
        <v>1504</v>
      </c>
      <c r="C207" s="2888"/>
      <c r="D207" s="2888"/>
      <c r="E207" s="2889"/>
      <c r="F207" s="1971"/>
      <c r="G207" s="1919">
        <v>1979</v>
      </c>
      <c r="H207" s="1919" t="s">
        <v>2247</v>
      </c>
      <c r="I207" s="1919" t="s">
        <v>2428</v>
      </c>
      <c r="J207" s="1919" t="s">
        <v>2426</v>
      </c>
      <c r="K207" s="1919"/>
      <c r="L207" s="2005" t="s">
        <v>1130</v>
      </c>
      <c r="M207" s="1919"/>
      <c r="N207" s="2018">
        <v>2024</v>
      </c>
      <c r="O207" s="2012">
        <v>2500</v>
      </c>
      <c r="P207" s="1919"/>
      <c r="Q207" s="1919" t="s">
        <v>1684</v>
      </c>
      <c r="R207" s="1919"/>
      <c r="S207" s="1885"/>
      <c r="T207" s="1882"/>
      <c r="U207" s="1886"/>
      <c r="V207" s="1882"/>
      <c r="W207" s="1882"/>
      <c r="X207" s="1882"/>
      <c r="Y207" s="1882"/>
      <c r="Z207" s="1882"/>
    </row>
    <row r="208" spans="1:26" ht="22.5" customHeight="1">
      <c r="A208" s="1919">
        <v>83</v>
      </c>
      <c r="B208" s="3021" t="s">
        <v>2430</v>
      </c>
      <c r="C208" s="2888"/>
      <c r="D208" s="2888"/>
      <c r="E208" s="2889"/>
      <c r="F208" s="1971"/>
      <c r="G208" s="1919">
        <v>1974</v>
      </c>
      <c r="H208" s="1919" t="s">
        <v>2247</v>
      </c>
      <c r="I208" s="1919" t="s">
        <v>2428</v>
      </c>
      <c r="J208" s="1919" t="s">
        <v>2426</v>
      </c>
      <c r="K208" s="1919"/>
      <c r="L208" s="2005" t="s">
        <v>1130</v>
      </c>
      <c r="M208" s="1919"/>
      <c r="N208" s="2018">
        <v>2024</v>
      </c>
      <c r="O208" s="2012">
        <v>2500</v>
      </c>
      <c r="P208" s="1919"/>
      <c r="Q208" s="1919" t="s">
        <v>1684</v>
      </c>
      <c r="R208" s="1919"/>
      <c r="S208" s="1885"/>
      <c r="T208" s="1882"/>
      <c r="U208" s="1886"/>
      <c r="V208" s="1882"/>
      <c r="W208" s="1882"/>
      <c r="X208" s="1882"/>
      <c r="Y208" s="1882"/>
      <c r="Z208" s="1882"/>
    </row>
    <row r="209" spans="1:26" ht="22.5" customHeight="1">
      <c r="A209" s="1919">
        <v>84</v>
      </c>
      <c r="B209" s="3021" t="s">
        <v>1507</v>
      </c>
      <c r="C209" s="2888"/>
      <c r="D209" s="2888"/>
      <c r="E209" s="2889"/>
      <c r="F209" s="1971"/>
      <c r="G209" s="1919">
        <v>1981</v>
      </c>
      <c r="H209" s="1919" t="s">
        <v>2247</v>
      </c>
      <c r="I209" s="1919" t="s">
        <v>2428</v>
      </c>
      <c r="J209" s="1919" t="s">
        <v>2426</v>
      </c>
      <c r="K209" s="1919"/>
      <c r="L209" s="2005" t="s">
        <v>1130</v>
      </c>
      <c r="M209" s="1919"/>
      <c r="N209" s="2018">
        <v>2024</v>
      </c>
      <c r="O209" s="2012">
        <v>2500</v>
      </c>
      <c r="P209" s="1919"/>
      <c r="Q209" s="1919" t="s">
        <v>1684</v>
      </c>
      <c r="R209" s="1919"/>
      <c r="S209" s="1885"/>
      <c r="T209" s="1882"/>
      <c r="U209" s="1886"/>
      <c r="V209" s="1882"/>
      <c r="W209" s="1882"/>
      <c r="X209" s="1882"/>
      <c r="Y209" s="1882"/>
      <c r="Z209" s="1882"/>
    </row>
    <row r="210" spans="1:26" ht="22.5" customHeight="1">
      <c r="A210" s="1919">
        <v>85</v>
      </c>
      <c r="B210" s="3021" t="s">
        <v>1509</v>
      </c>
      <c r="C210" s="2888"/>
      <c r="D210" s="2888"/>
      <c r="E210" s="2889"/>
      <c r="F210" s="1971"/>
      <c r="G210" s="1919">
        <v>1986</v>
      </c>
      <c r="H210" s="1919" t="s">
        <v>2247</v>
      </c>
      <c r="I210" s="1919" t="s">
        <v>2428</v>
      </c>
      <c r="J210" s="1919" t="s">
        <v>2426</v>
      </c>
      <c r="K210" s="1919"/>
      <c r="L210" s="2005" t="s">
        <v>1130</v>
      </c>
      <c r="M210" s="1919"/>
      <c r="N210" s="2018">
        <v>2024</v>
      </c>
      <c r="O210" s="2012">
        <v>2500</v>
      </c>
      <c r="P210" s="1919"/>
      <c r="Q210" s="1919" t="s">
        <v>1684</v>
      </c>
      <c r="R210" s="1919"/>
      <c r="S210" s="1885"/>
      <c r="T210" s="1882"/>
      <c r="U210" s="1886"/>
      <c r="V210" s="1882"/>
      <c r="W210" s="1882"/>
      <c r="X210" s="1882"/>
      <c r="Y210" s="1882"/>
      <c r="Z210" s="1882"/>
    </row>
    <row r="211" spans="1:26" ht="22.5" customHeight="1">
      <c r="A211" s="1919">
        <v>86</v>
      </c>
      <c r="B211" s="3021" t="s">
        <v>2258</v>
      </c>
      <c r="C211" s="2888"/>
      <c r="D211" s="2888"/>
      <c r="E211" s="2889"/>
      <c r="F211" s="1971"/>
      <c r="G211" s="1919">
        <v>1989</v>
      </c>
      <c r="H211" s="1919" t="s">
        <v>2247</v>
      </c>
      <c r="I211" s="1919" t="s">
        <v>2428</v>
      </c>
      <c r="J211" s="1919" t="s">
        <v>2426</v>
      </c>
      <c r="K211" s="1919"/>
      <c r="L211" s="2005" t="s">
        <v>1130</v>
      </c>
      <c r="M211" s="1919"/>
      <c r="N211" s="2018">
        <v>2024</v>
      </c>
      <c r="O211" s="1919"/>
      <c r="P211" s="1919"/>
      <c r="Q211" s="1919"/>
      <c r="R211" s="1919"/>
      <c r="S211" s="1885"/>
      <c r="T211" s="1882"/>
      <c r="U211" s="1886"/>
      <c r="V211" s="1882"/>
      <c r="W211" s="1882"/>
      <c r="X211" s="1882"/>
      <c r="Y211" s="1882"/>
      <c r="Z211" s="1882"/>
    </row>
    <row r="212" spans="1:26" ht="22.5" customHeight="1">
      <c r="A212" s="1919">
        <v>87</v>
      </c>
      <c r="B212" s="3036" t="s">
        <v>1587</v>
      </c>
      <c r="C212" s="2888"/>
      <c r="D212" s="2888"/>
      <c r="E212" s="2889"/>
      <c r="F212" s="1971"/>
      <c r="G212" s="1919">
        <v>1971</v>
      </c>
      <c r="H212" s="1919" t="s">
        <v>2247</v>
      </c>
      <c r="I212" s="1919" t="s">
        <v>2428</v>
      </c>
      <c r="J212" s="1919" t="s">
        <v>2426</v>
      </c>
      <c r="K212" s="1919"/>
      <c r="L212" s="2005" t="s">
        <v>1130</v>
      </c>
      <c r="M212" s="1919"/>
      <c r="N212" s="2018">
        <v>2024</v>
      </c>
      <c r="O212" s="1919"/>
      <c r="P212" s="1919"/>
      <c r="Q212" s="1919"/>
      <c r="R212" s="1919"/>
      <c r="S212" s="1885"/>
      <c r="T212" s="1882"/>
      <c r="U212" s="1886"/>
      <c r="V212" s="1882"/>
      <c r="W212" s="1882"/>
      <c r="X212" s="1882"/>
      <c r="Y212" s="1882"/>
      <c r="Z212" s="1882"/>
    </row>
    <row r="213" spans="1:26" ht="22.5" customHeight="1">
      <c r="A213" s="1919">
        <v>88</v>
      </c>
      <c r="B213" s="3036" t="s">
        <v>1588</v>
      </c>
      <c r="C213" s="2888"/>
      <c r="D213" s="2888"/>
      <c r="E213" s="2889"/>
      <c r="F213" s="1971"/>
      <c r="G213" s="1919">
        <v>1970</v>
      </c>
      <c r="H213" s="1919" t="s">
        <v>2247</v>
      </c>
      <c r="I213" s="1919" t="s">
        <v>2428</v>
      </c>
      <c r="J213" s="1919" t="s">
        <v>2426</v>
      </c>
      <c r="K213" s="1919"/>
      <c r="L213" s="2005" t="s">
        <v>1130</v>
      </c>
      <c r="M213" s="1919"/>
      <c r="N213" s="2018">
        <v>2024</v>
      </c>
      <c r="O213" s="1919"/>
      <c r="P213" s="1919"/>
      <c r="Q213" s="1919"/>
      <c r="R213" s="1919"/>
      <c r="S213" s="1885"/>
      <c r="T213" s="1882"/>
      <c r="U213" s="1886"/>
      <c r="V213" s="1882"/>
      <c r="W213" s="1882"/>
      <c r="X213" s="1882"/>
      <c r="Y213" s="1882"/>
      <c r="Z213" s="1882"/>
    </row>
    <row r="214" spans="1:26" ht="22.5" customHeight="1">
      <c r="A214" s="1919">
        <v>89</v>
      </c>
      <c r="B214" s="3037" t="s">
        <v>1590</v>
      </c>
      <c r="C214" s="2888"/>
      <c r="D214" s="2888"/>
      <c r="E214" s="2889"/>
      <c r="F214" s="1971"/>
      <c r="G214" s="1919">
        <v>1976</v>
      </c>
      <c r="H214" s="1919" t="s">
        <v>2247</v>
      </c>
      <c r="I214" s="1919" t="s">
        <v>2428</v>
      </c>
      <c r="J214" s="1919" t="s">
        <v>2426</v>
      </c>
      <c r="K214" s="1919"/>
      <c r="L214" s="2005" t="s">
        <v>1130</v>
      </c>
      <c r="M214" s="1919"/>
      <c r="N214" s="2018">
        <v>2024</v>
      </c>
      <c r="O214" s="1919"/>
      <c r="P214" s="1919"/>
      <c r="Q214" s="1919"/>
      <c r="R214" s="1919"/>
      <c r="S214" s="1885"/>
      <c r="T214" s="1882"/>
      <c r="U214" s="1886"/>
      <c r="V214" s="1882"/>
      <c r="W214" s="1882"/>
      <c r="X214" s="1882"/>
      <c r="Y214" s="1882"/>
      <c r="Z214" s="1882"/>
    </row>
    <row r="215" spans="1:26" ht="22.5" customHeight="1">
      <c r="A215" s="1919">
        <v>90</v>
      </c>
      <c r="B215" s="3035" t="s">
        <v>1591</v>
      </c>
      <c r="C215" s="2888"/>
      <c r="D215" s="2888"/>
      <c r="E215" s="2889"/>
      <c r="F215" s="1971"/>
      <c r="G215" s="1919">
        <v>1984</v>
      </c>
      <c r="H215" s="1919" t="s">
        <v>2247</v>
      </c>
      <c r="I215" s="1919" t="s">
        <v>2428</v>
      </c>
      <c r="J215" s="1919" t="s">
        <v>2426</v>
      </c>
      <c r="K215" s="1919"/>
      <c r="L215" s="2005" t="s">
        <v>1130</v>
      </c>
      <c r="M215" s="1919"/>
      <c r="N215" s="2018">
        <v>2024</v>
      </c>
      <c r="O215" s="1919"/>
      <c r="P215" s="1919"/>
      <c r="Q215" s="1919"/>
      <c r="R215" s="1919"/>
      <c r="S215" s="1885"/>
      <c r="T215" s="1882"/>
      <c r="U215" s="1886"/>
      <c r="V215" s="1882"/>
      <c r="W215" s="1882"/>
      <c r="X215" s="1882"/>
      <c r="Y215" s="1882"/>
      <c r="Z215" s="1882"/>
    </row>
    <row r="216" spans="1:26" ht="22.5" customHeight="1">
      <c r="A216" s="1919">
        <v>91</v>
      </c>
      <c r="B216" s="3035" t="s">
        <v>1592</v>
      </c>
      <c r="C216" s="2888"/>
      <c r="D216" s="2888"/>
      <c r="E216" s="2889"/>
      <c r="F216" s="1971"/>
      <c r="G216" s="1919">
        <v>1981</v>
      </c>
      <c r="H216" s="1919" t="s">
        <v>2247</v>
      </c>
      <c r="I216" s="1919" t="s">
        <v>2428</v>
      </c>
      <c r="J216" s="1919" t="s">
        <v>2426</v>
      </c>
      <c r="K216" s="1919"/>
      <c r="L216" s="2005" t="s">
        <v>1130</v>
      </c>
      <c r="M216" s="1919"/>
      <c r="N216" s="2018">
        <v>2024</v>
      </c>
      <c r="O216" s="1919"/>
      <c r="P216" s="1919"/>
      <c r="Q216" s="1919"/>
      <c r="R216" s="1919"/>
      <c r="S216" s="1885"/>
      <c r="T216" s="1882"/>
      <c r="U216" s="1886"/>
      <c r="V216" s="1882"/>
      <c r="W216" s="1882"/>
      <c r="X216" s="1882"/>
      <c r="Y216" s="1882"/>
      <c r="Z216" s="1882"/>
    </row>
    <row r="217" spans="1:26" ht="22.5" customHeight="1">
      <c r="A217" s="1919">
        <v>92</v>
      </c>
      <c r="B217" s="3035" t="s">
        <v>1594</v>
      </c>
      <c r="C217" s="2888"/>
      <c r="D217" s="2888"/>
      <c r="E217" s="2889"/>
      <c r="F217" s="1971"/>
      <c r="G217" s="1919">
        <v>1976</v>
      </c>
      <c r="H217" s="1919" t="s">
        <v>2247</v>
      </c>
      <c r="I217" s="1919" t="s">
        <v>2428</v>
      </c>
      <c r="J217" s="1919" t="s">
        <v>2426</v>
      </c>
      <c r="K217" s="1919"/>
      <c r="L217" s="2005" t="s">
        <v>1130</v>
      </c>
      <c r="M217" s="1919"/>
      <c r="N217" s="2018">
        <v>2024</v>
      </c>
      <c r="O217" s="1919"/>
      <c r="P217" s="1919"/>
      <c r="Q217" s="1919"/>
      <c r="R217" s="1919"/>
      <c r="S217" s="1885"/>
      <c r="T217" s="1882"/>
      <c r="U217" s="1886"/>
      <c r="V217" s="1882"/>
      <c r="W217" s="1882"/>
      <c r="X217" s="1882"/>
      <c r="Y217" s="1882"/>
      <c r="Z217" s="1882"/>
    </row>
    <row r="218" spans="1:26" ht="22.5" customHeight="1">
      <c r="A218" s="1919">
        <v>93</v>
      </c>
      <c r="B218" s="3035" t="s">
        <v>1596</v>
      </c>
      <c r="C218" s="2888"/>
      <c r="D218" s="2888"/>
      <c r="E218" s="2889"/>
      <c r="F218" s="1971"/>
      <c r="G218" s="1919">
        <v>1981</v>
      </c>
      <c r="H218" s="1919" t="s">
        <v>2247</v>
      </c>
      <c r="I218" s="1919" t="s">
        <v>2428</v>
      </c>
      <c r="J218" s="1919" t="s">
        <v>2426</v>
      </c>
      <c r="K218" s="1919"/>
      <c r="L218" s="2005" t="s">
        <v>1130</v>
      </c>
      <c r="M218" s="1919"/>
      <c r="N218" s="2018">
        <v>2024</v>
      </c>
      <c r="O218" s="1919"/>
      <c r="P218" s="1919"/>
      <c r="Q218" s="1919"/>
      <c r="R218" s="1919"/>
      <c r="S218" s="1885"/>
      <c r="T218" s="1882"/>
      <c r="U218" s="1886"/>
      <c r="V218" s="1882"/>
      <c r="W218" s="1882"/>
      <c r="X218" s="1882"/>
      <c r="Y218" s="1882"/>
      <c r="Z218" s="1882"/>
    </row>
    <row r="219" spans="1:26" ht="22.5" customHeight="1">
      <c r="A219" s="1919">
        <v>94</v>
      </c>
      <c r="B219" s="3035" t="s">
        <v>1598</v>
      </c>
      <c r="C219" s="2888"/>
      <c r="D219" s="2888"/>
      <c r="E219" s="2889"/>
      <c r="F219" s="1971"/>
      <c r="G219" s="1919">
        <v>1989</v>
      </c>
      <c r="H219" s="1919" t="s">
        <v>2247</v>
      </c>
      <c r="I219" s="1919" t="s">
        <v>2428</v>
      </c>
      <c r="J219" s="1919" t="s">
        <v>2426</v>
      </c>
      <c r="K219" s="1919"/>
      <c r="L219" s="2005" t="s">
        <v>1130</v>
      </c>
      <c r="M219" s="1919"/>
      <c r="N219" s="2018">
        <v>2024</v>
      </c>
      <c r="O219" s="1919"/>
      <c r="P219" s="1919"/>
      <c r="Q219" s="1919"/>
      <c r="R219" s="1919"/>
      <c r="S219" s="1885"/>
      <c r="T219" s="1882"/>
      <c r="U219" s="1886"/>
      <c r="V219" s="1882"/>
      <c r="W219" s="1882"/>
      <c r="X219" s="1882"/>
      <c r="Y219" s="1882"/>
      <c r="Z219" s="1882"/>
    </row>
    <row r="220" spans="1:26" ht="22.5" customHeight="1">
      <c r="A220" s="1919">
        <v>95</v>
      </c>
      <c r="B220" s="3035" t="s">
        <v>1600</v>
      </c>
      <c r="C220" s="2888"/>
      <c r="D220" s="2888"/>
      <c r="E220" s="2889"/>
      <c r="F220" s="1971"/>
      <c r="G220" s="1919">
        <v>1985</v>
      </c>
      <c r="H220" s="1919" t="s">
        <v>2247</v>
      </c>
      <c r="I220" s="1919" t="s">
        <v>2428</v>
      </c>
      <c r="J220" s="1919" t="s">
        <v>2426</v>
      </c>
      <c r="K220" s="1919"/>
      <c r="L220" s="2005" t="s">
        <v>1130</v>
      </c>
      <c r="M220" s="1919"/>
      <c r="N220" s="2018">
        <v>2024</v>
      </c>
      <c r="O220" s="1919"/>
      <c r="P220" s="1919"/>
      <c r="Q220" s="1919"/>
      <c r="R220" s="1919"/>
      <c r="S220" s="1885"/>
      <c r="T220" s="1882"/>
      <c r="U220" s="1886"/>
      <c r="V220" s="1882"/>
      <c r="W220" s="1882"/>
      <c r="X220" s="1882"/>
      <c r="Y220" s="1882"/>
      <c r="Z220" s="1882"/>
    </row>
    <row r="221" spans="1:26" ht="22.5" customHeight="1">
      <c r="A221" s="1919">
        <v>96</v>
      </c>
      <c r="B221" s="3035" t="s">
        <v>1603</v>
      </c>
      <c r="C221" s="2888"/>
      <c r="D221" s="2888"/>
      <c r="E221" s="2889"/>
      <c r="F221" s="1971"/>
      <c r="G221" s="1919">
        <v>1980</v>
      </c>
      <c r="H221" s="1919" t="s">
        <v>2247</v>
      </c>
      <c r="I221" s="1919" t="s">
        <v>2428</v>
      </c>
      <c r="J221" s="1919" t="s">
        <v>2426</v>
      </c>
      <c r="K221" s="1919"/>
      <c r="L221" s="2005" t="s">
        <v>1130</v>
      </c>
      <c r="M221" s="1919"/>
      <c r="N221" s="2018">
        <v>2024</v>
      </c>
      <c r="O221" s="1919"/>
      <c r="P221" s="1919"/>
      <c r="Q221" s="1919"/>
      <c r="R221" s="1919"/>
      <c r="S221" s="1885"/>
      <c r="T221" s="1882"/>
      <c r="U221" s="1886"/>
      <c r="V221" s="1882"/>
      <c r="W221" s="1882"/>
      <c r="X221" s="1882"/>
      <c r="Y221" s="1882"/>
      <c r="Z221" s="1882"/>
    </row>
    <row r="222" spans="1:26" ht="22.5" customHeight="1">
      <c r="A222" s="1919">
        <v>97</v>
      </c>
      <c r="B222" s="3035" t="s">
        <v>1604</v>
      </c>
      <c r="C222" s="2888"/>
      <c r="D222" s="2888"/>
      <c r="E222" s="2889"/>
      <c r="F222" s="1971"/>
      <c r="G222" s="1919">
        <v>1983</v>
      </c>
      <c r="H222" s="1919" t="s">
        <v>2247</v>
      </c>
      <c r="I222" s="1919" t="s">
        <v>2428</v>
      </c>
      <c r="J222" s="1919" t="s">
        <v>2426</v>
      </c>
      <c r="K222" s="1919"/>
      <c r="L222" s="2005" t="s">
        <v>1130</v>
      </c>
      <c r="M222" s="1919"/>
      <c r="N222" s="2018">
        <v>2024</v>
      </c>
      <c r="O222" s="1919"/>
      <c r="P222" s="1919"/>
      <c r="Q222" s="1919"/>
      <c r="R222" s="1919"/>
      <c r="S222" s="1885"/>
      <c r="T222" s="1882"/>
      <c r="U222" s="1886"/>
      <c r="V222" s="1882"/>
      <c r="W222" s="1882"/>
      <c r="X222" s="1882"/>
      <c r="Y222" s="1882"/>
      <c r="Z222" s="1882"/>
    </row>
    <row r="223" spans="1:26" ht="22.5" customHeight="1">
      <c r="A223" s="1919">
        <v>98</v>
      </c>
      <c r="B223" s="3036" t="s">
        <v>1605</v>
      </c>
      <c r="C223" s="2888"/>
      <c r="D223" s="2888"/>
      <c r="E223" s="2889"/>
      <c r="F223" s="1971"/>
      <c r="G223" s="1919">
        <v>1979</v>
      </c>
      <c r="H223" s="1919" t="s">
        <v>2247</v>
      </c>
      <c r="I223" s="1919" t="s">
        <v>2428</v>
      </c>
      <c r="J223" s="1919" t="s">
        <v>2426</v>
      </c>
      <c r="K223" s="1919"/>
      <c r="L223" s="2005" t="s">
        <v>1130</v>
      </c>
      <c r="M223" s="1919"/>
      <c r="N223" s="2018">
        <v>2024</v>
      </c>
      <c r="O223" s="1919"/>
      <c r="P223" s="1919"/>
      <c r="Q223" s="1919"/>
      <c r="R223" s="1919"/>
      <c r="S223" s="1885"/>
      <c r="T223" s="1882"/>
      <c r="U223" s="1886"/>
      <c r="V223" s="1882"/>
      <c r="W223" s="1882"/>
      <c r="X223" s="1882"/>
      <c r="Y223" s="1882"/>
      <c r="Z223" s="1882"/>
    </row>
    <row r="224" spans="1:26" ht="22.5" customHeight="1">
      <c r="A224" s="1919">
        <v>99</v>
      </c>
      <c r="B224" s="3037" t="s">
        <v>1606</v>
      </c>
      <c r="C224" s="2888"/>
      <c r="D224" s="2888"/>
      <c r="E224" s="2889"/>
      <c r="F224" s="1971"/>
      <c r="G224" s="1919">
        <v>1987</v>
      </c>
      <c r="H224" s="1919" t="s">
        <v>2247</v>
      </c>
      <c r="I224" s="1919" t="s">
        <v>2428</v>
      </c>
      <c r="J224" s="1919" t="s">
        <v>2426</v>
      </c>
      <c r="K224" s="1919"/>
      <c r="L224" s="2005" t="s">
        <v>1130</v>
      </c>
      <c r="M224" s="1919"/>
      <c r="N224" s="2018">
        <v>2024</v>
      </c>
      <c r="O224" s="1919"/>
      <c r="P224" s="1919"/>
      <c r="Q224" s="1919"/>
      <c r="R224" s="1919"/>
      <c r="S224" s="1885"/>
      <c r="T224" s="1882"/>
      <c r="U224" s="1886"/>
      <c r="V224" s="1882"/>
      <c r="W224" s="1882"/>
      <c r="X224" s="1882"/>
      <c r="Y224" s="1882"/>
      <c r="Z224" s="1882"/>
    </row>
    <row r="225" spans="1:26" ht="16.5" customHeight="1">
      <c r="A225" s="3030" t="s">
        <v>1734</v>
      </c>
      <c r="B225" s="2888"/>
      <c r="C225" s="2888"/>
      <c r="D225" s="2888"/>
      <c r="E225" s="2888"/>
      <c r="F225" s="2888"/>
      <c r="G225" s="2888"/>
      <c r="H225" s="2888"/>
      <c r="I225" s="2888"/>
      <c r="J225" s="2889"/>
      <c r="K225" s="1894"/>
      <c r="L225" s="1919"/>
      <c r="M225" s="1919"/>
      <c r="N225" s="1919"/>
      <c r="O225" s="1919"/>
      <c r="P225" s="3030"/>
      <c r="Q225" s="2888"/>
      <c r="R225" s="2889"/>
      <c r="S225" s="1885"/>
      <c r="T225" s="1882"/>
      <c r="U225" s="1886"/>
      <c r="V225" s="1882"/>
      <c r="W225" s="1882"/>
      <c r="X225" s="1882"/>
      <c r="Y225" s="1882"/>
      <c r="Z225" s="1882"/>
    </row>
    <row r="226" spans="1:26" ht="27" customHeight="1">
      <c r="A226" s="1944">
        <v>7</v>
      </c>
      <c r="B226" s="3038" t="s">
        <v>2431</v>
      </c>
      <c r="C226" s="2888"/>
      <c r="D226" s="2888"/>
      <c r="E226" s="2888"/>
      <c r="F226" s="2888"/>
      <c r="G226" s="2888"/>
      <c r="H226" s="2888"/>
      <c r="I226" s="2888"/>
      <c r="J226" s="2888"/>
      <c r="K226" s="2888"/>
      <c r="L226" s="2888"/>
      <c r="M226" s="2888"/>
      <c r="N226" s="2888"/>
      <c r="O226" s="2888"/>
      <c r="P226" s="2888"/>
      <c r="Q226" s="2888"/>
      <c r="R226" s="2889"/>
      <c r="S226" s="1885"/>
      <c r="T226" s="1882"/>
      <c r="U226" s="1886"/>
      <c r="V226" s="1882"/>
      <c r="W226" s="1882"/>
      <c r="X226" s="1882"/>
      <c r="Y226" s="1882"/>
      <c r="Z226" s="1882"/>
    </row>
    <row r="227" spans="1:26" ht="34.5" customHeight="1">
      <c r="A227" s="3034" t="s">
        <v>79</v>
      </c>
      <c r="B227" s="3023" t="s">
        <v>2216</v>
      </c>
      <c r="C227" s="2984"/>
      <c r="D227" s="2984"/>
      <c r="E227" s="3013"/>
      <c r="F227" s="3030" t="s">
        <v>2379</v>
      </c>
      <c r="G227" s="2889"/>
      <c r="H227" s="3034" t="s">
        <v>2245</v>
      </c>
      <c r="I227" s="3034" t="s">
        <v>2160</v>
      </c>
      <c r="J227" s="3023" t="s">
        <v>2432</v>
      </c>
      <c r="K227" s="3013"/>
      <c r="L227" s="3023" t="s">
        <v>2433</v>
      </c>
      <c r="M227" s="3013"/>
      <c r="N227" s="3030" t="s">
        <v>2434</v>
      </c>
      <c r="O227" s="2889"/>
      <c r="P227" s="3023" t="s">
        <v>6</v>
      </c>
      <c r="Q227" s="2984"/>
      <c r="R227" s="3013"/>
      <c r="S227" s="2019"/>
      <c r="T227" s="1887"/>
      <c r="U227" s="1978"/>
      <c r="V227" s="1887"/>
      <c r="W227" s="1887"/>
      <c r="X227" s="1887"/>
      <c r="Y227" s="1887"/>
      <c r="Z227" s="1887"/>
    </row>
    <row r="228" spans="1:26" ht="22.5" customHeight="1">
      <c r="A228" s="2885"/>
      <c r="B228" s="3012"/>
      <c r="C228" s="3033"/>
      <c r="D228" s="3033"/>
      <c r="E228" s="2897"/>
      <c r="F228" s="1894" t="s">
        <v>2223</v>
      </c>
      <c r="G228" s="1894" t="s">
        <v>2224</v>
      </c>
      <c r="H228" s="2885"/>
      <c r="I228" s="2885"/>
      <c r="J228" s="3012"/>
      <c r="K228" s="2897"/>
      <c r="L228" s="3012"/>
      <c r="M228" s="2897"/>
      <c r="N228" s="1894" t="s">
        <v>1351</v>
      </c>
      <c r="O228" s="1894" t="s">
        <v>2435</v>
      </c>
      <c r="P228" s="3012"/>
      <c r="Q228" s="3033"/>
      <c r="R228" s="2897"/>
      <c r="S228" s="2019"/>
      <c r="T228" s="1887"/>
      <c r="U228" s="1978"/>
      <c r="V228" s="1887"/>
      <c r="W228" s="1887"/>
      <c r="X228" s="1887"/>
      <c r="Y228" s="1887"/>
      <c r="Z228" s="1887"/>
    </row>
    <row r="229" spans="1:26" ht="16.5" customHeight="1">
      <c r="A229" s="1919">
        <v>1</v>
      </c>
      <c r="B229" s="3021" t="s">
        <v>1477</v>
      </c>
      <c r="C229" s="2888"/>
      <c r="D229" s="2888"/>
      <c r="E229" s="2889"/>
      <c r="F229" s="1919"/>
      <c r="G229" s="1919">
        <v>1985</v>
      </c>
      <c r="H229" s="1919" t="s">
        <v>2247</v>
      </c>
      <c r="I229" s="1919" t="s">
        <v>1382</v>
      </c>
      <c r="J229" s="3015" t="s">
        <v>2436</v>
      </c>
      <c r="K229" s="2889"/>
      <c r="L229" s="3015" t="s">
        <v>1464</v>
      </c>
      <c r="M229" s="2889"/>
      <c r="N229" s="1919" t="s">
        <v>2253</v>
      </c>
      <c r="O229" s="1919">
        <v>2024</v>
      </c>
      <c r="P229" s="3015"/>
      <c r="Q229" s="2888"/>
      <c r="R229" s="2889"/>
      <c r="S229" s="2019"/>
      <c r="T229" s="1887"/>
      <c r="U229" s="1978"/>
      <c r="V229" s="1887"/>
      <c r="W229" s="1887"/>
      <c r="X229" s="1887"/>
      <c r="Y229" s="1887"/>
      <c r="Z229" s="1887"/>
    </row>
    <row r="230" spans="1:26" ht="16.5" customHeight="1">
      <c r="A230" s="1919">
        <v>2</v>
      </c>
      <c r="B230" s="3021" t="s">
        <v>1466</v>
      </c>
      <c r="C230" s="2888"/>
      <c r="D230" s="2888"/>
      <c r="E230" s="2889"/>
      <c r="F230" s="1919"/>
      <c r="G230" s="1919">
        <v>1971</v>
      </c>
      <c r="H230" s="1919" t="s">
        <v>2247</v>
      </c>
      <c r="I230" s="1919" t="s">
        <v>1382</v>
      </c>
      <c r="J230" s="3015" t="s">
        <v>2437</v>
      </c>
      <c r="K230" s="2889"/>
      <c r="L230" s="3015" t="s">
        <v>2253</v>
      </c>
      <c r="M230" s="2889"/>
      <c r="N230" s="1919" t="s">
        <v>2395</v>
      </c>
      <c r="O230" s="1919">
        <v>2024</v>
      </c>
      <c r="P230" s="3015" t="s">
        <v>2438</v>
      </c>
      <c r="Q230" s="2888"/>
      <c r="R230" s="2889"/>
      <c r="S230" s="2019"/>
      <c r="T230" s="1887"/>
      <c r="U230" s="1978"/>
      <c r="V230" s="1887"/>
      <c r="W230" s="1887"/>
      <c r="X230" s="1887"/>
      <c r="Y230" s="1887"/>
      <c r="Z230" s="1887"/>
    </row>
    <row r="231" spans="1:26" ht="16.5" customHeight="1">
      <c r="A231" s="1919">
        <v>3</v>
      </c>
      <c r="B231" s="3021" t="s">
        <v>1468</v>
      </c>
      <c r="C231" s="2888"/>
      <c r="D231" s="2888"/>
      <c r="E231" s="2889"/>
      <c r="F231" s="1908"/>
      <c r="G231" s="1908">
        <v>1975</v>
      </c>
      <c r="H231" s="1919" t="s">
        <v>2247</v>
      </c>
      <c r="I231" s="1919" t="s">
        <v>1382</v>
      </c>
      <c r="J231" s="3015" t="s">
        <v>2439</v>
      </c>
      <c r="K231" s="2889"/>
      <c r="L231" s="3015" t="s">
        <v>2253</v>
      </c>
      <c r="M231" s="2889"/>
      <c r="N231" s="1919" t="s">
        <v>2395</v>
      </c>
      <c r="O231" s="1919">
        <v>2024</v>
      </c>
      <c r="P231" s="3015" t="s">
        <v>2438</v>
      </c>
      <c r="Q231" s="2888"/>
      <c r="R231" s="2889"/>
      <c r="S231" s="2019"/>
      <c r="T231" s="1887"/>
      <c r="U231" s="1978"/>
      <c r="V231" s="1887"/>
      <c r="W231" s="1887"/>
      <c r="X231" s="1887"/>
      <c r="Y231" s="1887"/>
      <c r="Z231" s="1887"/>
    </row>
    <row r="232" spans="1:26" ht="16.5" customHeight="1">
      <c r="A232" s="1919">
        <v>4</v>
      </c>
      <c r="B232" s="3021" t="s">
        <v>1548</v>
      </c>
      <c r="C232" s="2888"/>
      <c r="D232" s="2888"/>
      <c r="E232" s="2889"/>
      <c r="F232" s="1919"/>
      <c r="G232" s="1919" t="s">
        <v>2440</v>
      </c>
      <c r="H232" s="1919" t="s">
        <v>2247</v>
      </c>
      <c r="I232" s="1919" t="s">
        <v>1382</v>
      </c>
      <c r="J232" s="3015" t="s">
        <v>2441</v>
      </c>
      <c r="K232" s="2889"/>
      <c r="L232" s="3015" t="s">
        <v>1464</v>
      </c>
      <c r="M232" s="2889"/>
      <c r="N232" s="1919" t="s">
        <v>2253</v>
      </c>
      <c r="O232" s="1919">
        <v>2024</v>
      </c>
      <c r="P232" s="2020"/>
      <c r="Q232" s="2021"/>
      <c r="R232" s="2022"/>
      <c r="S232" s="2019"/>
      <c r="T232" s="1887"/>
      <c r="U232" s="1978"/>
      <c r="V232" s="1887"/>
      <c r="W232" s="1887"/>
      <c r="X232" s="1887"/>
      <c r="Y232" s="1887"/>
      <c r="Z232" s="1887"/>
    </row>
    <row r="233" spans="1:26" ht="16.5" customHeight="1">
      <c r="A233" s="1919">
        <v>6</v>
      </c>
      <c r="B233" s="3021" t="s">
        <v>2442</v>
      </c>
      <c r="C233" s="2888"/>
      <c r="D233" s="2888"/>
      <c r="E233" s="2889"/>
      <c r="F233" s="1919" t="s">
        <v>1130</v>
      </c>
      <c r="G233" s="1919">
        <v>1979</v>
      </c>
      <c r="H233" s="1919" t="s">
        <v>2247</v>
      </c>
      <c r="I233" s="1919" t="s">
        <v>1382</v>
      </c>
      <c r="J233" s="3015" t="s">
        <v>1873</v>
      </c>
      <c r="K233" s="2889"/>
      <c r="L233" s="3015" t="s">
        <v>2214</v>
      </c>
      <c r="M233" s="2889"/>
      <c r="N233" s="1919" t="s">
        <v>2443</v>
      </c>
      <c r="O233" s="1919">
        <v>2024</v>
      </c>
      <c r="P233" s="2020"/>
      <c r="Q233" s="2021"/>
      <c r="R233" s="2022"/>
      <c r="S233" s="2019"/>
      <c r="T233" s="1887"/>
      <c r="U233" s="1978"/>
      <c r="V233" s="1887"/>
      <c r="W233" s="1887"/>
      <c r="X233" s="1887"/>
      <c r="Y233" s="1887"/>
      <c r="Z233" s="1887"/>
    </row>
    <row r="234" spans="1:26" ht="33" customHeight="1">
      <c r="A234" s="1919">
        <v>7</v>
      </c>
      <c r="B234" s="3021" t="s">
        <v>2444</v>
      </c>
      <c r="C234" s="2888"/>
      <c r="D234" s="2888"/>
      <c r="E234" s="2889"/>
      <c r="F234" s="1991"/>
      <c r="G234" s="1991">
        <v>1987</v>
      </c>
      <c r="H234" s="1991" t="s">
        <v>2247</v>
      </c>
      <c r="I234" s="1991" t="s">
        <v>1401</v>
      </c>
      <c r="J234" s="3015" t="s">
        <v>2445</v>
      </c>
      <c r="K234" s="2889"/>
      <c r="L234" s="3015" t="s">
        <v>2446</v>
      </c>
      <c r="M234" s="2889"/>
      <c r="N234" s="1919" t="s">
        <v>1601</v>
      </c>
      <c r="O234" s="1919">
        <v>2024</v>
      </c>
      <c r="P234" s="2023"/>
      <c r="Q234" s="1989"/>
      <c r="R234" s="2024"/>
      <c r="S234" s="1889"/>
      <c r="T234" s="1883"/>
      <c r="U234" s="1890"/>
      <c r="V234" s="1883"/>
      <c r="W234" s="1883"/>
      <c r="X234" s="1883"/>
      <c r="Y234" s="1883"/>
      <c r="Z234" s="1883"/>
    </row>
    <row r="235" spans="1:26" ht="16.5" customHeight="1">
      <c r="A235" s="1919">
        <v>8</v>
      </c>
      <c r="B235" s="3022" t="s">
        <v>2358</v>
      </c>
      <c r="C235" s="2888"/>
      <c r="D235" s="2888"/>
      <c r="E235" s="2889"/>
      <c r="F235" s="1991" t="s">
        <v>1130</v>
      </c>
      <c r="G235" s="1991"/>
      <c r="H235" s="1991" t="s">
        <v>2247</v>
      </c>
      <c r="I235" s="1991" t="s">
        <v>1382</v>
      </c>
      <c r="J235" s="3019" t="s">
        <v>2447</v>
      </c>
      <c r="K235" s="2889"/>
      <c r="L235" s="3019" t="s">
        <v>1464</v>
      </c>
      <c r="M235" s="2889"/>
      <c r="N235" s="1991" t="s">
        <v>2253</v>
      </c>
      <c r="O235" s="1991">
        <v>2024</v>
      </c>
      <c r="P235" s="1917"/>
      <c r="Q235" s="1926"/>
      <c r="R235" s="1927"/>
      <c r="S235" s="1889"/>
      <c r="T235" s="1883"/>
      <c r="U235" s="1890"/>
      <c r="V235" s="1883"/>
      <c r="W235" s="1883"/>
      <c r="X235" s="1883"/>
      <c r="Y235" s="1883"/>
      <c r="Z235" s="1883"/>
    </row>
    <row r="236" spans="1:26" ht="16.5" customHeight="1">
      <c r="A236" s="1919">
        <v>9</v>
      </c>
      <c r="B236" s="3022" t="s">
        <v>2448</v>
      </c>
      <c r="C236" s="2888"/>
      <c r="D236" s="2888"/>
      <c r="E236" s="2889"/>
      <c r="F236" s="1995"/>
      <c r="G236" s="1994" t="s">
        <v>1130</v>
      </c>
      <c r="H236" s="1994" t="s">
        <v>2247</v>
      </c>
      <c r="I236" s="1994" t="s">
        <v>1444</v>
      </c>
      <c r="J236" s="3019" t="s">
        <v>2447</v>
      </c>
      <c r="K236" s="2889"/>
      <c r="L236" s="3019" t="s">
        <v>2253</v>
      </c>
      <c r="M236" s="2889"/>
      <c r="N236" s="1994" t="s">
        <v>2395</v>
      </c>
      <c r="O236" s="1994">
        <v>2024</v>
      </c>
      <c r="P236" s="1917"/>
      <c r="Q236" s="1926"/>
      <c r="R236" s="1927"/>
      <c r="S236" s="1889"/>
      <c r="T236" s="1883"/>
      <c r="U236" s="1890"/>
      <c r="V236" s="1883"/>
      <c r="W236" s="1883"/>
      <c r="X236" s="1883"/>
      <c r="Y236" s="1883"/>
      <c r="Z236" s="1883"/>
    </row>
    <row r="237" spans="1:26" ht="16.5" customHeight="1">
      <c r="A237" s="1919">
        <v>10</v>
      </c>
      <c r="B237" s="3026" t="s">
        <v>1447</v>
      </c>
      <c r="C237" s="2888"/>
      <c r="D237" s="2888"/>
      <c r="E237" s="2889"/>
      <c r="F237" s="2025" t="s">
        <v>1130</v>
      </c>
      <c r="G237" s="1919"/>
      <c r="H237" s="2025" t="s">
        <v>2247</v>
      </c>
      <c r="I237" s="2025" t="s">
        <v>1444</v>
      </c>
      <c r="J237" s="3020" t="s">
        <v>2449</v>
      </c>
      <c r="K237" s="2889"/>
      <c r="L237" s="3020" t="s">
        <v>2450</v>
      </c>
      <c r="M237" s="2889"/>
      <c r="N237" s="2026" t="s">
        <v>2451</v>
      </c>
      <c r="O237" s="2025">
        <v>2024</v>
      </c>
      <c r="P237" s="1917"/>
      <c r="Q237" s="1926"/>
      <c r="R237" s="1927"/>
      <c r="S237" s="1889"/>
      <c r="T237" s="1883"/>
      <c r="U237" s="1890"/>
      <c r="V237" s="1883"/>
      <c r="W237" s="1883"/>
      <c r="X237" s="1883"/>
      <c r="Y237" s="1883"/>
      <c r="Z237" s="1883"/>
    </row>
    <row r="238" spans="1:26" ht="16.5" customHeight="1">
      <c r="A238" s="1919">
        <v>11</v>
      </c>
      <c r="B238" s="3027" t="s">
        <v>1404</v>
      </c>
      <c r="C238" s="2888"/>
      <c r="D238" s="2888"/>
      <c r="E238" s="2889"/>
      <c r="F238" s="1908" t="s">
        <v>1130</v>
      </c>
      <c r="G238" s="1908"/>
      <c r="H238" s="1919" t="s">
        <v>2247</v>
      </c>
      <c r="I238" s="1919" t="s">
        <v>1444</v>
      </c>
      <c r="J238" s="3015" t="s">
        <v>2239</v>
      </c>
      <c r="K238" s="2889"/>
      <c r="L238" s="3015" t="s">
        <v>2452</v>
      </c>
      <c r="M238" s="2889"/>
      <c r="N238" s="2027" t="s">
        <v>2451</v>
      </c>
      <c r="O238" s="1919">
        <v>2024</v>
      </c>
      <c r="P238" s="1917"/>
      <c r="Q238" s="1926"/>
      <c r="R238" s="1927"/>
      <c r="S238" s="1889"/>
      <c r="T238" s="1883"/>
      <c r="U238" s="1890"/>
      <c r="V238" s="1883"/>
      <c r="W238" s="1883"/>
      <c r="X238" s="1883"/>
      <c r="Y238" s="1883"/>
      <c r="Z238" s="1883"/>
    </row>
    <row r="239" spans="1:26" ht="16.5" customHeight="1">
      <c r="A239" s="1919">
        <v>12</v>
      </c>
      <c r="B239" s="3028" t="s">
        <v>1384</v>
      </c>
      <c r="C239" s="2888"/>
      <c r="D239" s="2888"/>
      <c r="E239" s="2889"/>
      <c r="F239" s="1908" t="s">
        <v>1130</v>
      </c>
      <c r="G239" s="1908"/>
      <c r="H239" s="1919" t="s">
        <v>2247</v>
      </c>
      <c r="I239" s="1919" t="s">
        <v>1382</v>
      </c>
      <c r="J239" s="3015" t="s">
        <v>2239</v>
      </c>
      <c r="K239" s="2889"/>
      <c r="L239" s="3015" t="s">
        <v>1372</v>
      </c>
      <c r="M239" s="2889"/>
      <c r="N239" s="2028" t="s">
        <v>2453</v>
      </c>
      <c r="O239" s="1919">
        <v>2024</v>
      </c>
      <c r="P239" s="1917"/>
      <c r="Q239" s="1926"/>
      <c r="R239" s="1927"/>
      <c r="S239" s="1889"/>
      <c r="T239" s="1883"/>
      <c r="U239" s="1890"/>
      <c r="V239" s="1883"/>
      <c r="W239" s="1883"/>
      <c r="X239" s="1883"/>
      <c r="Y239" s="1883"/>
      <c r="Z239" s="1883"/>
    </row>
    <row r="240" spans="1:26" ht="16.5" customHeight="1">
      <c r="A240" s="1919">
        <v>13</v>
      </c>
      <c r="B240" s="3021" t="s">
        <v>2442</v>
      </c>
      <c r="C240" s="2888"/>
      <c r="D240" s="2888"/>
      <c r="E240" s="2889"/>
      <c r="F240" s="1908">
        <v>1979</v>
      </c>
      <c r="G240" s="1908"/>
      <c r="H240" s="1919" t="s">
        <v>2247</v>
      </c>
      <c r="I240" s="1919" t="s">
        <v>1382</v>
      </c>
      <c r="J240" s="3015" t="s">
        <v>2454</v>
      </c>
      <c r="K240" s="2889"/>
      <c r="L240" s="3015" t="s">
        <v>1601</v>
      </c>
      <c r="M240" s="2889"/>
      <c r="N240" s="1919" t="s">
        <v>2443</v>
      </c>
      <c r="O240" s="1919">
        <v>2024</v>
      </c>
      <c r="P240" s="3015" t="s">
        <v>2455</v>
      </c>
      <c r="Q240" s="2888"/>
      <c r="R240" s="2889"/>
      <c r="S240" s="1889"/>
      <c r="T240" s="1883"/>
      <c r="U240" s="1890"/>
      <c r="V240" s="1883"/>
      <c r="W240" s="1883"/>
      <c r="X240" s="1883"/>
      <c r="Y240" s="1883"/>
      <c r="Z240" s="1883"/>
    </row>
    <row r="241" spans="1:26" ht="16.5" customHeight="1">
      <c r="A241" s="1919">
        <v>14</v>
      </c>
      <c r="B241" s="3028" t="s">
        <v>2430</v>
      </c>
      <c r="C241" s="2888"/>
      <c r="D241" s="2888"/>
      <c r="E241" s="2889"/>
      <c r="F241" s="2029"/>
      <c r="G241" s="1908">
        <v>1974</v>
      </c>
      <c r="H241" s="1919" t="s">
        <v>2247</v>
      </c>
      <c r="I241" s="1919" t="s">
        <v>1382</v>
      </c>
      <c r="J241" s="3015" t="s">
        <v>2316</v>
      </c>
      <c r="K241" s="2889"/>
      <c r="L241" s="3015" t="s">
        <v>2253</v>
      </c>
      <c r="M241" s="2889"/>
      <c r="N241" s="2028" t="s">
        <v>2453</v>
      </c>
      <c r="O241" s="1919">
        <v>2024</v>
      </c>
      <c r="P241" s="3015"/>
      <c r="Q241" s="2888"/>
      <c r="R241" s="2889"/>
      <c r="S241" s="1889"/>
      <c r="T241" s="1883"/>
      <c r="U241" s="1890"/>
      <c r="V241" s="1883"/>
      <c r="W241" s="1883"/>
      <c r="X241" s="1883"/>
      <c r="Y241" s="1883"/>
      <c r="Z241" s="1883"/>
    </row>
    <row r="242" spans="1:26" ht="16.5" customHeight="1">
      <c r="A242" s="1908">
        <v>15</v>
      </c>
      <c r="B242" s="3028" t="s">
        <v>1490</v>
      </c>
      <c r="C242" s="2888"/>
      <c r="D242" s="2888"/>
      <c r="E242" s="2889"/>
      <c r="F242" s="2029"/>
      <c r="G242" s="1908">
        <v>1976</v>
      </c>
      <c r="H242" s="1919" t="s">
        <v>2247</v>
      </c>
      <c r="I242" s="1919" t="s">
        <v>1382</v>
      </c>
      <c r="J242" s="3015" t="s">
        <v>2206</v>
      </c>
      <c r="K242" s="2889"/>
      <c r="L242" s="3015" t="s">
        <v>2253</v>
      </c>
      <c r="M242" s="2889"/>
      <c r="N242" s="2028" t="s">
        <v>2453</v>
      </c>
      <c r="O242" s="1919">
        <v>2024</v>
      </c>
      <c r="P242" s="3015"/>
      <c r="Q242" s="2888"/>
      <c r="R242" s="2889"/>
      <c r="S242" s="1889"/>
      <c r="T242" s="1883"/>
      <c r="U242" s="1890"/>
      <c r="V242" s="1883"/>
      <c r="W242" s="1883"/>
      <c r="X242" s="1883"/>
      <c r="Y242" s="1883"/>
      <c r="Z242" s="1883"/>
    </row>
    <row r="243" spans="1:26" ht="16.5" customHeight="1">
      <c r="A243" s="1883">
        <v>16</v>
      </c>
      <c r="B243" s="3024" t="s">
        <v>1492</v>
      </c>
      <c r="C243" s="2888"/>
      <c r="D243" s="2888"/>
      <c r="E243" s="2889"/>
      <c r="F243" s="2029"/>
      <c r="G243" s="1908">
        <v>1984</v>
      </c>
      <c r="H243" s="1908" t="s">
        <v>2247</v>
      </c>
      <c r="I243" s="1908" t="s">
        <v>1382</v>
      </c>
      <c r="J243" s="3016" t="s">
        <v>2314</v>
      </c>
      <c r="K243" s="2889"/>
      <c r="L243" s="3016" t="s">
        <v>2253</v>
      </c>
      <c r="M243" s="2889"/>
      <c r="N243" s="2030" t="s">
        <v>2453</v>
      </c>
      <c r="O243" s="1908">
        <v>2024</v>
      </c>
      <c r="P243" s="3029"/>
      <c r="Q243" s="2888"/>
      <c r="R243" s="2889"/>
      <c r="S243" s="1885"/>
      <c r="T243" s="1882"/>
      <c r="U243" s="1886"/>
      <c r="V243" s="1882"/>
      <c r="W243" s="1882"/>
      <c r="X243" s="1882"/>
      <c r="Y243" s="1882"/>
      <c r="Z243" s="1882"/>
    </row>
    <row r="244" spans="1:26" ht="16.5" customHeight="1">
      <c r="B244" s="1882"/>
      <c r="C244" s="1882"/>
      <c r="D244" s="1882"/>
      <c r="E244" s="1882"/>
      <c r="G244" s="1883"/>
      <c r="H244" s="1883"/>
      <c r="I244" s="1883"/>
      <c r="J244" s="1883"/>
      <c r="K244" s="1883"/>
      <c r="L244" s="1883"/>
      <c r="M244" s="1883"/>
      <c r="N244" s="1883"/>
      <c r="O244" s="1883"/>
      <c r="P244" s="1882"/>
      <c r="Q244" s="1882"/>
      <c r="R244" s="1882"/>
      <c r="S244" s="1885"/>
      <c r="T244" s="1882"/>
      <c r="U244" s="1886"/>
      <c r="V244" s="1882"/>
      <c r="W244" s="1882"/>
      <c r="X244" s="1882"/>
      <c r="Y244" s="1882"/>
      <c r="Z244" s="1882"/>
    </row>
    <row r="245" spans="1:26" ht="16.5" customHeight="1">
      <c r="A245" s="1889"/>
      <c r="B245" s="3017" t="s">
        <v>648</v>
      </c>
      <c r="C245" s="2874"/>
      <c r="D245" s="1889"/>
      <c r="E245" s="1889"/>
      <c r="F245" s="1885"/>
      <c r="G245" s="1885"/>
      <c r="H245" s="1889"/>
      <c r="I245" s="1889"/>
      <c r="J245" s="1889"/>
      <c r="K245" s="1889"/>
      <c r="L245" s="1889"/>
      <c r="M245" s="1889"/>
      <c r="N245" s="3017" t="s">
        <v>155</v>
      </c>
      <c r="O245" s="2874"/>
      <c r="P245" s="2874"/>
      <c r="Q245" s="2874"/>
      <c r="R245" s="1885"/>
      <c r="S245" s="1885"/>
      <c r="T245" s="1885"/>
      <c r="U245" s="1886"/>
      <c r="V245" s="1885"/>
      <c r="W245" s="1885"/>
      <c r="X245" s="1885"/>
      <c r="Y245" s="1885"/>
      <c r="Z245" s="1885"/>
    </row>
    <row r="246" spans="1:26" ht="16.5" customHeight="1">
      <c r="A246" s="1889"/>
      <c r="B246" s="3025" t="s">
        <v>2456</v>
      </c>
      <c r="C246" s="2874"/>
      <c r="D246" s="1889"/>
      <c r="E246" s="1889"/>
      <c r="F246" s="1885"/>
      <c r="G246" s="1885"/>
      <c r="H246" s="1889"/>
      <c r="I246" s="1889"/>
      <c r="J246" s="1889"/>
      <c r="K246" s="1889"/>
      <c r="L246" s="1889"/>
      <c r="M246" s="1889"/>
      <c r="N246" s="2031"/>
      <c r="O246" s="2019"/>
      <c r="P246" s="2019"/>
      <c r="Q246" s="2019"/>
      <c r="R246" s="1885"/>
      <c r="S246" s="1885" t="s">
        <v>2457</v>
      </c>
      <c r="T246" s="1885"/>
      <c r="U246" s="1886"/>
      <c r="V246" s="1885"/>
      <c r="W246" s="1885"/>
      <c r="X246" s="1885"/>
      <c r="Y246" s="1885"/>
      <c r="Z246" s="1885"/>
    </row>
    <row r="247" spans="1:26" ht="16.5" customHeight="1">
      <c r="A247" s="1883"/>
      <c r="B247" s="1882"/>
      <c r="C247" s="1882"/>
      <c r="D247" s="1883"/>
      <c r="E247" s="1883"/>
      <c r="F247" s="1882"/>
      <c r="G247" s="1882"/>
      <c r="H247" s="1883"/>
      <c r="I247" s="1883"/>
      <c r="J247" s="1883"/>
      <c r="K247" s="1883"/>
      <c r="L247" s="1883"/>
      <c r="M247" s="1883"/>
      <c r="N247" s="1884"/>
      <c r="O247" s="1887"/>
      <c r="P247" s="1887"/>
      <c r="Q247" s="1887"/>
      <c r="R247" s="1882"/>
      <c r="S247" s="1885"/>
      <c r="T247" s="1882"/>
      <c r="U247" s="1886"/>
      <c r="V247" s="1882"/>
      <c r="W247" s="1882"/>
      <c r="X247" s="1882"/>
      <c r="Y247" s="1882"/>
      <c r="Z247" s="1882"/>
    </row>
    <row r="248" spans="1:26" ht="16.5" customHeight="1">
      <c r="A248" s="1883"/>
      <c r="B248" s="1882"/>
      <c r="C248" s="1882"/>
      <c r="D248" s="1883"/>
      <c r="E248" s="1883"/>
      <c r="F248" s="1882"/>
      <c r="G248" s="1882"/>
      <c r="H248" s="1883"/>
      <c r="I248" s="1883"/>
      <c r="J248" s="1883"/>
      <c r="K248" s="1883"/>
      <c r="L248" s="1883"/>
      <c r="M248" s="1883"/>
      <c r="N248" s="1884"/>
      <c r="O248" s="1887"/>
      <c r="P248" s="1887"/>
      <c r="Q248" s="1887"/>
      <c r="R248" s="1882"/>
      <c r="S248" s="1885"/>
      <c r="T248" s="1882"/>
      <c r="U248" s="1886"/>
      <c r="V248" s="1882"/>
      <c r="W248" s="1882"/>
      <c r="X248" s="1882"/>
      <c r="Y248" s="1882"/>
      <c r="Z248" s="1882"/>
    </row>
    <row r="249" spans="1:26" ht="16.5" customHeight="1">
      <c r="A249" s="1883"/>
      <c r="B249" s="1882"/>
      <c r="C249" s="1882"/>
      <c r="D249" s="1883"/>
      <c r="E249" s="1883"/>
      <c r="F249" s="1882"/>
      <c r="G249" s="1882"/>
      <c r="H249" s="1883"/>
      <c r="I249" s="1883"/>
      <c r="J249" s="1883"/>
      <c r="K249" s="1883"/>
      <c r="L249" s="1883"/>
      <c r="M249" s="1883"/>
      <c r="N249" s="1884"/>
      <c r="O249" s="1887"/>
      <c r="P249" s="1887"/>
      <c r="Q249" s="1887"/>
      <c r="R249" s="1882"/>
      <c r="S249" s="1885"/>
      <c r="T249" s="1882"/>
      <c r="U249" s="1886"/>
      <c r="V249" s="1882"/>
      <c r="W249" s="1882"/>
      <c r="X249" s="1882"/>
      <c r="Y249" s="1882"/>
      <c r="Z249" s="1882"/>
    </row>
    <row r="250" spans="1:26" ht="16.5" customHeight="1">
      <c r="A250" s="1883"/>
      <c r="B250" s="1882"/>
      <c r="C250" s="1882"/>
      <c r="D250" s="1883"/>
      <c r="E250" s="1883"/>
      <c r="F250" s="1882"/>
      <c r="G250" s="1882"/>
      <c r="H250" s="1883"/>
      <c r="I250" s="1883"/>
      <c r="J250" s="1883"/>
      <c r="K250" s="1883"/>
      <c r="L250" s="1883"/>
      <c r="M250" s="1883"/>
      <c r="N250" s="1884"/>
      <c r="O250" s="1887"/>
      <c r="P250" s="1887"/>
      <c r="Q250" s="1887"/>
      <c r="R250" s="1882"/>
      <c r="S250" s="1885"/>
      <c r="T250" s="1882"/>
      <c r="U250" s="1886"/>
      <c r="V250" s="1882"/>
      <c r="W250" s="1882"/>
      <c r="X250" s="1882"/>
      <c r="Y250" s="1882"/>
      <c r="Z250" s="1882"/>
    </row>
    <row r="251" spans="1:26" ht="16.5" customHeight="1">
      <c r="A251" s="1883"/>
      <c r="B251" s="1882"/>
      <c r="C251" s="1882"/>
      <c r="D251" s="1883"/>
      <c r="E251" s="1883"/>
      <c r="F251" s="1882"/>
      <c r="G251" s="1882"/>
      <c r="H251" s="1883"/>
      <c r="I251" s="1883"/>
      <c r="J251" s="1883"/>
      <c r="K251" s="1883"/>
      <c r="L251" s="1883"/>
      <c r="M251" s="1883"/>
      <c r="N251" s="3018" t="s">
        <v>652</v>
      </c>
      <c r="O251" s="2874"/>
      <c r="P251" s="2874"/>
      <c r="Q251" s="2874"/>
      <c r="R251" s="1882"/>
      <c r="S251" s="1885"/>
      <c r="T251" s="1882"/>
      <c r="U251" s="1886"/>
      <c r="V251" s="1882"/>
      <c r="W251" s="1882"/>
      <c r="X251" s="1882"/>
      <c r="Y251" s="1882"/>
      <c r="Z251" s="1882"/>
    </row>
    <row r="252" spans="1:26" ht="16.5" customHeight="1">
      <c r="A252" s="1883"/>
      <c r="B252" s="1882"/>
      <c r="C252" s="1882"/>
      <c r="D252" s="1883"/>
      <c r="E252" s="1883"/>
      <c r="F252" s="1882"/>
      <c r="G252" s="1882"/>
      <c r="H252" s="1883"/>
      <c r="I252" s="1883"/>
      <c r="J252" s="1883"/>
      <c r="K252" s="1883"/>
      <c r="L252" s="1883"/>
      <c r="M252" s="1883"/>
      <c r="N252" s="1883"/>
      <c r="O252" s="1882"/>
      <c r="P252" s="1882"/>
      <c r="Q252" s="1882"/>
      <c r="R252" s="1882"/>
      <c r="S252" s="1885"/>
      <c r="T252" s="1882"/>
      <c r="U252" s="1886"/>
      <c r="V252" s="1882"/>
      <c r="W252" s="1882"/>
      <c r="X252" s="1882"/>
      <c r="Y252" s="1882"/>
      <c r="Z252" s="1882"/>
    </row>
    <row r="253" spans="1:26" ht="16.5" customHeight="1">
      <c r="A253" s="1883"/>
      <c r="B253" s="1882"/>
      <c r="C253" s="1882"/>
      <c r="D253" s="1883"/>
      <c r="E253" s="1883"/>
      <c r="F253" s="1882"/>
      <c r="G253" s="1882"/>
      <c r="H253" s="1883"/>
      <c r="I253" s="1883"/>
      <c r="J253" s="1883"/>
      <c r="K253" s="1883"/>
      <c r="L253" s="1883"/>
      <c r="M253" s="1883"/>
      <c r="N253" s="1883"/>
      <c r="O253" s="1882"/>
      <c r="P253" s="1882"/>
      <c r="Q253" s="1882"/>
      <c r="R253" s="1882"/>
      <c r="S253" s="1885"/>
      <c r="T253" s="1882"/>
      <c r="U253" s="1886"/>
      <c r="V253" s="1882"/>
      <c r="W253" s="1882"/>
      <c r="X253" s="1882"/>
      <c r="Y253" s="1882"/>
      <c r="Z253" s="1882"/>
    </row>
    <row r="254" spans="1:26" ht="16.5" customHeight="1">
      <c r="A254" s="1883"/>
      <c r="B254" s="1882"/>
      <c r="C254" s="1882"/>
      <c r="D254" s="1883"/>
      <c r="E254" s="1883"/>
      <c r="F254" s="1882"/>
      <c r="G254" s="1882"/>
      <c r="H254" s="1883"/>
      <c r="I254" s="1883"/>
      <c r="J254" s="1883"/>
      <c r="K254" s="1883"/>
      <c r="L254" s="1883"/>
      <c r="M254" s="1883"/>
      <c r="N254" s="1883"/>
      <c r="O254" s="1882"/>
      <c r="P254" s="1882"/>
      <c r="Q254" s="1882"/>
      <c r="R254" s="1882"/>
      <c r="S254" s="1885"/>
      <c r="T254" s="1882"/>
      <c r="U254" s="1886"/>
      <c r="V254" s="1882"/>
      <c r="W254" s="1882"/>
      <c r="X254" s="1882"/>
      <c r="Y254" s="1882"/>
      <c r="Z254" s="1882"/>
    </row>
    <row r="255" spans="1:26" ht="16.5" customHeight="1">
      <c r="A255" s="1883"/>
      <c r="B255" s="1882"/>
      <c r="C255" s="1882"/>
      <c r="D255" s="1883"/>
      <c r="E255" s="1883"/>
      <c r="F255" s="1882"/>
      <c r="G255" s="1882"/>
      <c r="H255" s="1883"/>
      <c r="I255" s="1883"/>
      <c r="J255" s="1883"/>
      <c r="K255" s="1883"/>
      <c r="L255" s="1883"/>
      <c r="M255" s="1883"/>
      <c r="N255" s="1883"/>
      <c r="O255" s="1882"/>
      <c r="P255" s="1882"/>
      <c r="Q255" s="1882"/>
      <c r="R255" s="1882"/>
      <c r="S255" s="1885"/>
      <c r="T255" s="1882"/>
      <c r="U255" s="1886"/>
      <c r="V255" s="1882"/>
      <c r="W255" s="1882"/>
      <c r="X255" s="1882"/>
      <c r="Y255" s="1882"/>
      <c r="Z255" s="1882"/>
    </row>
    <row r="256" spans="1:26" ht="16.5" customHeight="1">
      <c r="A256" s="1883"/>
      <c r="B256" s="1882"/>
      <c r="C256" s="1882"/>
      <c r="D256" s="1883"/>
      <c r="E256" s="1883"/>
      <c r="F256" s="1882"/>
      <c r="G256" s="1882"/>
      <c r="H256" s="1883"/>
      <c r="I256" s="1883"/>
      <c r="J256" s="1883"/>
      <c r="K256" s="1883"/>
      <c r="L256" s="1883"/>
      <c r="M256" s="1883"/>
      <c r="N256" s="1883"/>
      <c r="O256" s="1882"/>
      <c r="P256" s="1882"/>
      <c r="Q256" s="1882"/>
      <c r="R256" s="1882"/>
      <c r="S256" s="1885"/>
      <c r="T256" s="1882"/>
      <c r="U256" s="1886"/>
      <c r="V256" s="1882"/>
      <c r="W256" s="1882"/>
      <c r="X256" s="1882"/>
      <c r="Y256" s="1882"/>
      <c r="Z256" s="1882"/>
    </row>
    <row r="257" spans="1:26" ht="16.5" customHeight="1">
      <c r="A257" s="1883"/>
      <c r="B257" s="1882"/>
      <c r="C257" s="1882"/>
      <c r="D257" s="1883"/>
      <c r="E257" s="1883"/>
      <c r="F257" s="1882"/>
      <c r="G257" s="1882"/>
      <c r="H257" s="1883"/>
      <c r="I257" s="1883"/>
      <c r="J257" s="1883"/>
      <c r="K257" s="1883"/>
      <c r="L257" s="1883"/>
      <c r="M257" s="1883"/>
      <c r="N257" s="1883"/>
      <c r="O257" s="1882"/>
      <c r="P257" s="1882"/>
      <c r="Q257" s="1882"/>
      <c r="R257" s="1882"/>
      <c r="S257" s="1885"/>
      <c r="T257" s="1882"/>
      <c r="U257" s="1886"/>
      <c r="V257" s="1882"/>
      <c r="W257" s="1882"/>
      <c r="X257" s="1882"/>
      <c r="Y257" s="1882"/>
      <c r="Z257" s="1882"/>
    </row>
    <row r="258" spans="1:26" ht="16.5" customHeight="1">
      <c r="A258" s="1883"/>
      <c r="B258" s="1882"/>
      <c r="C258" s="1882"/>
      <c r="D258" s="1883"/>
      <c r="E258" s="1883"/>
      <c r="F258" s="1882"/>
      <c r="G258" s="1882"/>
      <c r="H258" s="1883"/>
      <c r="I258" s="1883"/>
      <c r="J258" s="1883"/>
      <c r="K258" s="1883"/>
      <c r="L258" s="1883"/>
      <c r="M258" s="1883"/>
      <c r="N258" s="1883"/>
      <c r="O258" s="1882"/>
      <c r="P258" s="1882"/>
      <c r="Q258" s="1882"/>
      <c r="R258" s="1882"/>
      <c r="S258" s="1885"/>
      <c r="T258" s="1882"/>
      <c r="U258" s="1886"/>
      <c r="V258" s="1882"/>
      <c r="W258" s="1882"/>
      <c r="X258" s="1882"/>
      <c r="Y258" s="1882"/>
      <c r="Z258" s="1882"/>
    </row>
    <row r="259" spans="1:26" ht="16.5" customHeight="1">
      <c r="A259" s="1883"/>
      <c r="B259" s="1882"/>
      <c r="C259" s="1882"/>
      <c r="D259" s="1883"/>
      <c r="E259" s="1883"/>
      <c r="F259" s="1882"/>
      <c r="G259" s="1882"/>
      <c r="H259" s="1883"/>
      <c r="I259" s="1883"/>
      <c r="J259" s="1883"/>
      <c r="K259" s="1883"/>
      <c r="L259" s="1883"/>
      <c r="M259" s="1883"/>
      <c r="N259" s="1883"/>
      <c r="O259" s="1882"/>
      <c r="P259" s="1882"/>
      <c r="Q259" s="1882"/>
      <c r="R259" s="1882"/>
      <c r="S259" s="1885"/>
      <c r="T259" s="1882"/>
      <c r="U259" s="1886"/>
      <c r="V259" s="1882"/>
      <c r="W259" s="1882"/>
      <c r="X259" s="1882"/>
      <c r="Y259" s="1882"/>
      <c r="Z259" s="1882"/>
    </row>
    <row r="260" spans="1:26" ht="16.5" customHeight="1">
      <c r="A260" s="1883"/>
      <c r="B260" s="1882"/>
      <c r="C260" s="1882"/>
      <c r="D260" s="1883"/>
      <c r="E260" s="1883"/>
      <c r="F260" s="1882"/>
      <c r="G260" s="1882"/>
      <c r="H260" s="1883"/>
      <c r="I260" s="1883"/>
      <c r="J260" s="1883"/>
      <c r="K260" s="1883"/>
      <c r="L260" s="1883"/>
      <c r="M260" s="1883"/>
      <c r="N260" s="1883"/>
      <c r="O260" s="1882"/>
      <c r="P260" s="1882"/>
      <c r="Q260" s="1882"/>
      <c r="R260" s="1882"/>
      <c r="S260" s="1885"/>
      <c r="T260" s="1882"/>
      <c r="U260" s="1886"/>
      <c r="V260" s="1882"/>
      <c r="W260" s="1882"/>
      <c r="X260" s="1882"/>
      <c r="Y260" s="1882"/>
      <c r="Z260" s="1882"/>
    </row>
    <row r="261" spans="1:26" ht="16.5" customHeight="1">
      <c r="A261" s="1883"/>
      <c r="B261" s="1882"/>
      <c r="C261" s="1882"/>
      <c r="D261" s="1883"/>
      <c r="E261" s="1883"/>
      <c r="F261" s="1882"/>
      <c r="G261" s="1882"/>
      <c r="H261" s="1883"/>
      <c r="I261" s="1883"/>
      <c r="J261" s="1883"/>
      <c r="K261" s="1883"/>
      <c r="L261" s="1883"/>
      <c r="M261" s="1883"/>
      <c r="N261" s="1883"/>
      <c r="O261" s="1882"/>
      <c r="P261" s="1882"/>
      <c r="Q261" s="1882"/>
      <c r="R261" s="1882"/>
      <c r="S261" s="1885"/>
      <c r="T261" s="1882"/>
      <c r="U261" s="1886"/>
      <c r="V261" s="1882"/>
      <c r="W261" s="1882"/>
      <c r="X261" s="1882"/>
      <c r="Y261" s="1882"/>
      <c r="Z261" s="1882"/>
    </row>
    <row r="262" spans="1:26" ht="16.5" customHeight="1">
      <c r="A262" s="1883"/>
      <c r="B262" s="1882"/>
      <c r="C262" s="1882"/>
      <c r="D262" s="1883"/>
      <c r="E262" s="1883"/>
      <c r="F262" s="1882"/>
      <c r="G262" s="1882"/>
      <c r="H262" s="1883"/>
      <c r="I262" s="1883"/>
      <c r="J262" s="1883"/>
      <c r="K262" s="1883"/>
      <c r="L262" s="1883"/>
      <c r="M262" s="1883"/>
      <c r="N262" s="1883"/>
      <c r="O262" s="1882"/>
      <c r="P262" s="1882"/>
      <c r="Q262" s="1882"/>
      <c r="R262" s="1882"/>
      <c r="S262" s="1885"/>
      <c r="T262" s="1882"/>
      <c r="U262" s="1886"/>
      <c r="V262" s="1882"/>
      <c r="W262" s="1882"/>
      <c r="X262" s="1882"/>
      <c r="Y262" s="1882"/>
      <c r="Z262" s="1882"/>
    </row>
    <row r="263" spans="1:26" ht="16.5" customHeight="1">
      <c r="A263" s="1883"/>
      <c r="B263" s="1882"/>
      <c r="C263" s="1882"/>
      <c r="D263" s="1883"/>
      <c r="E263" s="1883"/>
      <c r="F263" s="1882"/>
      <c r="G263" s="1882"/>
      <c r="H263" s="1883"/>
      <c r="I263" s="1883"/>
      <c r="J263" s="1883"/>
      <c r="K263" s="1883"/>
      <c r="L263" s="1883"/>
      <c r="M263" s="1883"/>
      <c r="N263" s="1883"/>
      <c r="O263" s="1882"/>
      <c r="P263" s="1882"/>
      <c r="Q263" s="1882"/>
      <c r="R263" s="1882"/>
      <c r="S263" s="1885"/>
      <c r="T263" s="1882"/>
      <c r="U263" s="1886"/>
      <c r="V263" s="1882"/>
      <c r="W263" s="1882"/>
      <c r="X263" s="1882"/>
      <c r="Y263" s="1882"/>
      <c r="Z263" s="1882"/>
    </row>
    <row r="264" spans="1:26" ht="16.5" customHeight="1">
      <c r="A264" s="1883"/>
      <c r="B264" s="1882"/>
      <c r="C264" s="1882"/>
      <c r="D264" s="1883"/>
      <c r="E264" s="1883"/>
      <c r="F264" s="1882"/>
      <c r="G264" s="1882"/>
      <c r="H264" s="1883"/>
      <c r="I264" s="1883"/>
      <c r="J264" s="1883"/>
      <c r="K264" s="1883"/>
      <c r="L264" s="1883"/>
      <c r="M264" s="1883"/>
      <c r="N264" s="1883"/>
      <c r="O264" s="1882"/>
      <c r="P264" s="1882"/>
      <c r="Q264" s="1882"/>
      <c r="R264" s="1882"/>
      <c r="S264" s="1885"/>
      <c r="T264" s="1882"/>
      <c r="U264" s="1886"/>
      <c r="V264" s="1882"/>
      <c r="W264" s="1882"/>
      <c r="X264" s="1882"/>
      <c r="Y264" s="1882"/>
      <c r="Z264" s="1882"/>
    </row>
    <row r="265" spans="1:26" ht="16.5" customHeight="1">
      <c r="A265" s="1883"/>
      <c r="B265" s="1882"/>
      <c r="C265" s="1882"/>
      <c r="D265" s="1883"/>
      <c r="E265" s="1883"/>
      <c r="F265" s="1882"/>
      <c r="G265" s="1882"/>
      <c r="H265" s="1883"/>
      <c r="I265" s="1883"/>
      <c r="J265" s="1883"/>
      <c r="K265" s="1883"/>
      <c r="L265" s="1883"/>
      <c r="M265" s="1883"/>
      <c r="N265" s="1883"/>
      <c r="O265" s="1882"/>
      <c r="P265" s="1882"/>
      <c r="Q265" s="1882"/>
      <c r="R265" s="1882"/>
      <c r="S265" s="1885"/>
      <c r="T265" s="1882"/>
      <c r="U265" s="1886"/>
      <c r="V265" s="1882"/>
      <c r="W265" s="1882"/>
      <c r="X265" s="1882"/>
      <c r="Y265" s="1882"/>
      <c r="Z265" s="1882"/>
    </row>
    <row r="266" spans="1:26" ht="16.5" customHeight="1">
      <c r="A266" s="1883"/>
      <c r="B266" s="1882"/>
      <c r="C266" s="1882"/>
      <c r="D266" s="1883"/>
      <c r="E266" s="1883"/>
      <c r="F266" s="1882"/>
      <c r="G266" s="1882"/>
      <c r="H266" s="1883"/>
      <c r="I266" s="1883"/>
      <c r="J266" s="1883"/>
      <c r="K266" s="1883"/>
      <c r="L266" s="1883"/>
      <c r="M266" s="1883"/>
      <c r="N266" s="1883"/>
      <c r="O266" s="1882"/>
      <c r="P266" s="1882"/>
      <c r="Q266" s="1882"/>
      <c r="R266" s="1882"/>
      <c r="S266" s="1885"/>
      <c r="T266" s="1882"/>
      <c r="U266" s="1886"/>
      <c r="V266" s="1882"/>
      <c r="W266" s="1882"/>
      <c r="X266" s="1882"/>
      <c r="Y266" s="1882"/>
      <c r="Z266" s="1882"/>
    </row>
    <row r="267" spans="1:26" ht="16.5" customHeight="1">
      <c r="A267" s="1883"/>
      <c r="B267" s="1882"/>
      <c r="C267" s="1882"/>
      <c r="D267" s="1883"/>
      <c r="E267" s="1883"/>
      <c r="F267" s="1882"/>
      <c r="G267" s="1882"/>
      <c r="H267" s="1883"/>
      <c r="I267" s="1883"/>
      <c r="J267" s="1883"/>
      <c r="K267" s="1883"/>
      <c r="L267" s="1883"/>
      <c r="M267" s="1883"/>
      <c r="N267" s="1883"/>
      <c r="O267" s="1882"/>
      <c r="P267" s="1882"/>
      <c r="Q267" s="1882"/>
      <c r="R267" s="1882"/>
      <c r="S267" s="1885"/>
      <c r="T267" s="1882"/>
      <c r="U267" s="1886"/>
      <c r="V267" s="1882"/>
      <c r="W267" s="1882"/>
      <c r="X267" s="1882"/>
      <c r="Y267" s="1882"/>
      <c r="Z267" s="1882"/>
    </row>
    <row r="268" spans="1:26" ht="16.5" customHeight="1">
      <c r="A268" s="1883"/>
      <c r="B268" s="1882"/>
      <c r="C268" s="1882"/>
      <c r="D268" s="1883"/>
      <c r="E268" s="1883"/>
      <c r="F268" s="1882"/>
      <c r="G268" s="1882"/>
      <c r="H268" s="1883"/>
      <c r="I268" s="1883"/>
      <c r="J268" s="1883"/>
      <c r="K268" s="1883"/>
      <c r="L268" s="1883"/>
      <c r="M268" s="1883"/>
      <c r="N268" s="1883"/>
      <c r="O268" s="1882"/>
      <c r="P268" s="1882"/>
      <c r="Q268" s="1882"/>
      <c r="R268" s="1882"/>
      <c r="S268" s="1885"/>
      <c r="T268" s="1882"/>
      <c r="U268" s="1886"/>
      <c r="V268" s="1882"/>
      <c r="W268" s="1882"/>
      <c r="X268" s="1882"/>
      <c r="Y268" s="1882"/>
      <c r="Z268" s="1882"/>
    </row>
    <row r="269" spans="1:26" ht="16.5" customHeight="1">
      <c r="A269" s="1883"/>
      <c r="B269" s="1882"/>
      <c r="C269" s="1882"/>
      <c r="D269" s="1883"/>
      <c r="E269" s="1883"/>
      <c r="F269" s="1882"/>
      <c r="G269" s="1882"/>
      <c r="H269" s="1883"/>
      <c r="I269" s="1883"/>
      <c r="J269" s="1883"/>
      <c r="K269" s="1883"/>
      <c r="L269" s="1883"/>
      <c r="M269" s="1883"/>
      <c r="N269" s="1883"/>
      <c r="O269" s="1882"/>
      <c r="P269" s="1882"/>
      <c r="Q269" s="1882"/>
      <c r="R269" s="1882"/>
      <c r="S269" s="1885"/>
      <c r="T269" s="1882"/>
      <c r="U269" s="1886"/>
      <c r="V269" s="1882"/>
      <c r="W269" s="1882"/>
      <c r="X269" s="1882"/>
      <c r="Y269" s="1882"/>
      <c r="Z269" s="1882"/>
    </row>
    <row r="270" spans="1:26" ht="16.5" customHeight="1">
      <c r="A270" s="1883"/>
      <c r="B270" s="1882"/>
      <c r="C270" s="1882"/>
      <c r="D270" s="1883"/>
      <c r="E270" s="1883"/>
      <c r="F270" s="1882"/>
      <c r="G270" s="1882"/>
      <c r="H270" s="1883"/>
      <c r="I270" s="1883"/>
      <c r="J270" s="1883"/>
      <c r="K270" s="1883"/>
      <c r="L270" s="1883"/>
      <c r="M270" s="1883"/>
      <c r="N270" s="1883"/>
      <c r="O270" s="1882"/>
      <c r="P270" s="1882"/>
      <c r="Q270" s="1882"/>
      <c r="R270" s="1882"/>
      <c r="S270" s="1885"/>
      <c r="T270" s="1882"/>
      <c r="U270" s="1886"/>
      <c r="V270" s="1882"/>
      <c r="W270" s="1882"/>
      <c r="X270" s="1882"/>
      <c r="Y270" s="1882"/>
      <c r="Z270" s="1882"/>
    </row>
    <row r="271" spans="1:26" ht="16.5" customHeight="1">
      <c r="A271" s="1883"/>
      <c r="B271" s="1882"/>
      <c r="C271" s="1882"/>
      <c r="D271" s="1883"/>
      <c r="E271" s="1883"/>
      <c r="F271" s="1882"/>
      <c r="G271" s="1882"/>
      <c r="H271" s="1883"/>
      <c r="I271" s="1883"/>
      <c r="J271" s="1883"/>
      <c r="K271" s="1883"/>
      <c r="L271" s="1883"/>
      <c r="M271" s="1883"/>
      <c r="N271" s="1883"/>
      <c r="O271" s="1882"/>
      <c r="P271" s="1882"/>
      <c r="Q271" s="1882"/>
      <c r="R271" s="1882"/>
      <c r="S271" s="1885"/>
      <c r="T271" s="1882"/>
      <c r="U271" s="1886"/>
      <c r="V271" s="1882"/>
      <c r="W271" s="1882"/>
      <c r="X271" s="1882"/>
      <c r="Y271" s="1882"/>
      <c r="Z271" s="1882"/>
    </row>
    <row r="272" spans="1:26" ht="16.5" customHeight="1">
      <c r="A272" s="1883"/>
      <c r="B272" s="1882"/>
      <c r="C272" s="1882"/>
      <c r="D272" s="1883"/>
      <c r="E272" s="1883"/>
      <c r="F272" s="1882"/>
      <c r="G272" s="1882"/>
      <c r="H272" s="1883"/>
      <c r="I272" s="1883"/>
      <c r="J272" s="1883"/>
      <c r="K272" s="1883"/>
      <c r="L272" s="1883"/>
      <c r="M272" s="1883"/>
      <c r="N272" s="1883"/>
      <c r="O272" s="1882"/>
      <c r="P272" s="1882"/>
      <c r="Q272" s="1882"/>
      <c r="R272" s="1882"/>
      <c r="S272" s="1885"/>
      <c r="T272" s="1882"/>
      <c r="U272" s="1886"/>
      <c r="V272" s="1882"/>
      <c r="W272" s="1882"/>
      <c r="X272" s="1882"/>
      <c r="Y272" s="1882"/>
      <c r="Z272" s="1882"/>
    </row>
    <row r="273" spans="1:26" ht="16.5" customHeight="1">
      <c r="A273" s="1883"/>
      <c r="B273" s="1882"/>
      <c r="C273" s="1882"/>
      <c r="D273" s="1883"/>
      <c r="E273" s="1883"/>
      <c r="F273" s="1882"/>
      <c r="G273" s="1882"/>
      <c r="H273" s="1883"/>
      <c r="I273" s="1883"/>
      <c r="J273" s="1883"/>
      <c r="K273" s="1883"/>
      <c r="L273" s="1883"/>
      <c r="M273" s="1883"/>
      <c r="N273" s="1883"/>
      <c r="O273" s="1882"/>
      <c r="P273" s="1882"/>
      <c r="Q273" s="1882"/>
      <c r="R273" s="1882"/>
      <c r="S273" s="1885"/>
      <c r="T273" s="1882"/>
      <c r="U273" s="1886"/>
      <c r="V273" s="1882"/>
      <c r="W273" s="1882"/>
      <c r="X273" s="1882"/>
      <c r="Y273" s="1882"/>
      <c r="Z273" s="1882"/>
    </row>
    <row r="274" spans="1:26" ht="16.5" customHeight="1">
      <c r="A274" s="1883"/>
      <c r="B274" s="1882"/>
      <c r="C274" s="1882"/>
      <c r="D274" s="1883"/>
      <c r="E274" s="1883"/>
      <c r="F274" s="1882"/>
      <c r="G274" s="1882"/>
      <c r="H274" s="1883"/>
      <c r="I274" s="1883"/>
      <c r="J274" s="1883"/>
      <c r="K274" s="1883"/>
      <c r="L274" s="1883"/>
      <c r="M274" s="1883"/>
      <c r="N274" s="1883"/>
      <c r="O274" s="1882"/>
      <c r="P274" s="1882"/>
      <c r="Q274" s="1882"/>
      <c r="R274" s="1882"/>
      <c r="S274" s="1885"/>
      <c r="T274" s="1882"/>
      <c r="U274" s="1886"/>
      <c r="V274" s="1882"/>
      <c r="W274" s="1882"/>
      <c r="X274" s="1882"/>
      <c r="Y274" s="1882"/>
      <c r="Z274" s="1882"/>
    </row>
    <row r="275" spans="1:26" ht="16.5" customHeight="1">
      <c r="A275" s="1883"/>
      <c r="B275" s="1882"/>
      <c r="C275" s="1882"/>
      <c r="D275" s="1883"/>
      <c r="E275" s="1883"/>
      <c r="F275" s="1882"/>
      <c r="G275" s="1882"/>
      <c r="H275" s="1883"/>
      <c r="I275" s="1883"/>
      <c r="J275" s="1883"/>
      <c r="K275" s="1883"/>
      <c r="L275" s="1883"/>
      <c r="M275" s="1883"/>
      <c r="N275" s="1883"/>
      <c r="O275" s="1882"/>
      <c r="P275" s="1882"/>
      <c r="Q275" s="1882"/>
      <c r="R275" s="1882"/>
      <c r="S275" s="1885"/>
      <c r="T275" s="1882"/>
      <c r="U275" s="1886"/>
      <c r="V275" s="1882"/>
      <c r="W275" s="1882"/>
      <c r="X275" s="1882"/>
      <c r="Y275" s="1882"/>
      <c r="Z275" s="1882"/>
    </row>
    <row r="276" spans="1:26" ht="16.5" customHeight="1">
      <c r="A276" s="1883"/>
      <c r="B276" s="1882"/>
      <c r="C276" s="1882"/>
      <c r="D276" s="1883"/>
      <c r="E276" s="1883"/>
      <c r="F276" s="1882"/>
      <c r="G276" s="1882"/>
      <c r="H276" s="1883"/>
      <c r="I276" s="1883"/>
      <c r="J276" s="1883"/>
      <c r="K276" s="1883"/>
      <c r="L276" s="1883"/>
      <c r="M276" s="1883"/>
      <c r="N276" s="1883"/>
      <c r="O276" s="1882"/>
      <c r="P276" s="1882"/>
      <c r="Q276" s="1882"/>
      <c r="R276" s="1882"/>
      <c r="S276" s="1885"/>
      <c r="T276" s="1882"/>
      <c r="U276" s="1886"/>
      <c r="V276" s="1882"/>
      <c r="W276" s="1882"/>
      <c r="X276" s="1882"/>
      <c r="Y276" s="1882"/>
      <c r="Z276" s="1882"/>
    </row>
    <row r="277" spans="1:26" ht="16.5" customHeight="1">
      <c r="A277" s="1883"/>
      <c r="B277" s="1882"/>
      <c r="C277" s="1882"/>
      <c r="D277" s="1883"/>
      <c r="E277" s="1883"/>
      <c r="F277" s="1882"/>
      <c r="G277" s="1882"/>
      <c r="H277" s="1883"/>
      <c r="I277" s="1883"/>
      <c r="J277" s="1883"/>
      <c r="K277" s="1883"/>
      <c r="L277" s="1883"/>
      <c r="M277" s="1883"/>
      <c r="N277" s="1883"/>
      <c r="O277" s="1882"/>
      <c r="P277" s="1882"/>
      <c r="Q277" s="1882"/>
      <c r="R277" s="1882"/>
      <c r="S277" s="1885"/>
      <c r="T277" s="1882"/>
      <c r="U277" s="1886"/>
      <c r="V277" s="1882"/>
      <c r="W277" s="1882"/>
      <c r="X277" s="1882"/>
      <c r="Y277" s="1882"/>
      <c r="Z277" s="1882"/>
    </row>
    <row r="278" spans="1:26" ht="16.5" customHeight="1">
      <c r="A278" s="1883"/>
      <c r="B278" s="1882"/>
      <c r="C278" s="1882"/>
      <c r="D278" s="1883"/>
      <c r="E278" s="1883"/>
      <c r="F278" s="1882"/>
      <c r="G278" s="1882"/>
      <c r="H278" s="1883"/>
      <c r="I278" s="1883"/>
      <c r="J278" s="1883"/>
      <c r="K278" s="1883"/>
      <c r="L278" s="1883"/>
      <c r="M278" s="1883"/>
      <c r="N278" s="1883"/>
      <c r="O278" s="1882"/>
      <c r="P278" s="1882"/>
      <c r="Q278" s="1882"/>
      <c r="R278" s="1882"/>
      <c r="S278" s="1885"/>
      <c r="T278" s="1882"/>
      <c r="U278" s="1886"/>
      <c r="V278" s="1882"/>
      <c r="W278" s="1882"/>
      <c r="X278" s="1882"/>
      <c r="Y278" s="1882"/>
      <c r="Z278" s="1882"/>
    </row>
    <row r="279" spans="1:26" ht="16.5" customHeight="1">
      <c r="A279" s="1883"/>
      <c r="B279" s="1882"/>
      <c r="C279" s="1882"/>
      <c r="D279" s="1883"/>
      <c r="E279" s="1883"/>
      <c r="F279" s="1882"/>
      <c r="G279" s="1882"/>
      <c r="H279" s="1883"/>
      <c r="I279" s="1883"/>
      <c r="J279" s="1883"/>
      <c r="K279" s="1883"/>
      <c r="L279" s="1883"/>
      <c r="M279" s="1883"/>
      <c r="N279" s="1883"/>
      <c r="O279" s="1882"/>
      <c r="P279" s="1882"/>
      <c r="Q279" s="1882"/>
      <c r="R279" s="1882"/>
      <c r="S279" s="1885"/>
      <c r="T279" s="1882"/>
      <c r="U279" s="1886"/>
      <c r="V279" s="1882"/>
      <c r="W279" s="1882"/>
      <c r="X279" s="1882"/>
      <c r="Y279" s="1882"/>
      <c r="Z279" s="1882"/>
    </row>
    <row r="280" spans="1:26" ht="16.5" customHeight="1">
      <c r="A280" s="1883"/>
      <c r="B280" s="1882"/>
      <c r="C280" s="1882"/>
      <c r="D280" s="1883"/>
      <c r="E280" s="1883"/>
      <c r="F280" s="1882"/>
      <c r="G280" s="1882"/>
      <c r="H280" s="1883"/>
      <c r="I280" s="1883"/>
      <c r="J280" s="1883"/>
      <c r="K280" s="1883"/>
      <c r="L280" s="1883"/>
      <c r="M280" s="1883"/>
      <c r="N280" s="1883"/>
      <c r="O280" s="1882"/>
      <c r="P280" s="1882"/>
      <c r="Q280" s="1882"/>
      <c r="R280" s="1882"/>
      <c r="S280" s="1885"/>
      <c r="T280" s="1882"/>
      <c r="U280" s="1886"/>
      <c r="V280" s="1882"/>
      <c r="W280" s="1882"/>
      <c r="X280" s="1882"/>
      <c r="Y280" s="1882"/>
      <c r="Z280" s="1882"/>
    </row>
    <row r="281" spans="1:26" ht="16.5" customHeight="1">
      <c r="A281" s="1883"/>
      <c r="B281" s="1882"/>
      <c r="C281" s="1882"/>
      <c r="D281" s="1883"/>
      <c r="E281" s="1883"/>
      <c r="F281" s="1882"/>
      <c r="G281" s="1882"/>
      <c r="H281" s="1883"/>
      <c r="I281" s="1883"/>
      <c r="J281" s="1883"/>
      <c r="K281" s="1883"/>
      <c r="L281" s="1883"/>
      <c r="M281" s="1883"/>
      <c r="N281" s="1883"/>
      <c r="O281" s="1882"/>
      <c r="P281" s="1882"/>
      <c r="Q281" s="1882"/>
      <c r="R281" s="1882"/>
      <c r="S281" s="1885"/>
      <c r="T281" s="1882"/>
      <c r="U281" s="1886"/>
      <c r="V281" s="1882"/>
      <c r="W281" s="1882"/>
      <c r="X281" s="1882"/>
      <c r="Y281" s="1882"/>
      <c r="Z281" s="1882"/>
    </row>
    <row r="282" spans="1:26" ht="16.5" customHeight="1">
      <c r="A282" s="1883"/>
      <c r="B282" s="1882"/>
      <c r="C282" s="1882"/>
      <c r="D282" s="1883"/>
      <c r="E282" s="1883"/>
      <c r="F282" s="1882"/>
      <c r="G282" s="1882"/>
      <c r="H282" s="1883"/>
      <c r="I282" s="1883"/>
      <c r="J282" s="1883"/>
      <c r="K282" s="1883"/>
      <c r="L282" s="1883"/>
      <c r="M282" s="1883"/>
      <c r="N282" s="1883"/>
      <c r="O282" s="1882"/>
      <c r="P282" s="1882"/>
      <c r="Q282" s="1882"/>
      <c r="R282" s="1882"/>
      <c r="S282" s="1885"/>
      <c r="T282" s="1882"/>
      <c r="U282" s="1886"/>
      <c r="V282" s="1882"/>
      <c r="W282" s="1882"/>
      <c r="X282" s="1882"/>
      <c r="Y282" s="1882"/>
      <c r="Z282" s="1882"/>
    </row>
    <row r="283" spans="1:26" ht="16.5" customHeight="1">
      <c r="A283" s="1883"/>
      <c r="B283" s="1882"/>
      <c r="C283" s="1882"/>
      <c r="D283" s="1883"/>
      <c r="E283" s="1883"/>
      <c r="F283" s="1882"/>
      <c r="G283" s="1882"/>
      <c r="H283" s="1883"/>
      <c r="I283" s="1883"/>
      <c r="J283" s="1883"/>
      <c r="K283" s="1883"/>
      <c r="L283" s="1883"/>
      <c r="M283" s="1883"/>
      <c r="N283" s="1883"/>
      <c r="O283" s="1882"/>
      <c r="P283" s="1882"/>
      <c r="Q283" s="1882"/>
      <c r="R283" s="1882"/>
      <c r="S283" s="1885"/>
      <c r="T283" s="1882"/>
      <c r="U283" s="1886"/>
      <c r="V283" s="1882"/>
      <c r="W283" s="1882"/>
      <c r="X283" s="1882"/>
      <c r="Y283" s="1882"/>
      <c r="Z283" s="1882"/>
    </row>
    <row r="284" spans="1:26" ht="16.5" customHeight="1">
      <c r="A284" s="1883"/>
      <c r="B284" s="1882"/>
      <c r="C284" s="1882"/>
      <c r="D284" s="1883"/>
      <c r="E284" s="1883"/>
      <c r="F284" s="1882"/>
      <c r="G284" s="1882"/>
      <c r="H284" s="1883"/>
      <c r="I284" s="1883"/>
      <c r="J284" s="1883"/>
      <c r="K284" s="1883"/>
      <c r="L284" s="1883"/>
      <c r="M284" s="1883"/>
      <c r="N284" s="1883"/>
      <c r="O284" s="1882"/>
      <c r="P284" s="1882"/>
      <c r="Q284" s="1882"/>
      <c r="R284" s="1882"/>
      <c r="S284" s="1885"/>
      <c r="T284" s="1882"/>
      <c r="U284" s="1886"/>
      <c r="V284" s="1882"/>
      <c r="W284" s="1882"/>
      <c r="X284" s="1882"/>
      <c r="Y284" s="1882"/>
      <c r="Z284" s="1882"/>
    </row>
    <row r="285" spans="1:26" ht="16.5" customHeight="1">
      <c r="A285" s="1883"/>
      <c r="B285" s="1882"/>
      <c r="C285" s="1882"/>
      <c r="D285" s="1883"/>
      <c r="E285" s="1883"/>
      <c r="F285" s="1882"/>
      <c r="G285" s="1882"/>
      <c r="H285" s="1883"/>
      <c r="I285" s="1883"/>
      <c r="J285" s="1883"/>
      <c r="K285" s="1883"/>
      <c r="L285" s="1883"/>
      <c r="M285" s="1883"/>
      <c r="N285" s="1883"/>
      <c r="O285" s="1882"/>
      <c r="P285" s="1882"/>
      <c r="Q285" s="1882"/>
      <c r="R285" s="1882"/>
      <c r="S285" s="1885"/>
      <c r="T285" s="1882"/>
      <c r="U285" s="1886"/>
      <c r="V285" s="1882"/>
      <c r="W285" s="1882"/>
      <c r="X285" s="1882"/>
      <c r="Y285" s="1882"/>
      <c r="Z285" s="1882"/>
    </row>
    <row r="286" spans="1:26" ht="16.5" customHeight="1">
      <c r="A286" s="1883"/>
      <c r="B286" s="1882"/>
      <c r="C286" s="1882"/>
      <c r="D286" s="1883"/>
      <c r="E286" s="1883"/>
      <c r="F286" s="1882"/>
      <c r="G286" s="1882"/>
      <c r="H286" s="1883"/>
      <c r="I286" s="1883"/>
      <c r="J286" s="1883"/>
      <c r="K286" s="1883"/>
      <c r="L286" s="1883"/>
      <c r="M286" s="1883"/>
      <c r="N286" s="1883"/>
      <c r="O286" s="1882"/>
      <c r="P286" s="1882"/>
      <c r="Q286" s="1882"/>
      <c r="R286" s="1882"/>
      <c r="S286" s="1885"/>
      <c r="T286" s="1882"/>
      <c r="U286" s="1886"/>
      <c r="V286" s="1882"/>
      <c r="W286" s="1882"/>
      <c r="X286" s="1882"/>
      <c r="Y286" s="1882"/>
      <c r="Z286" s="1882"/>
    </row>
    <row r="287" spans="1:26" ht="16.5" customHeight="1">
      <c r="A287" s="1883"/>
      <c r="B287" s="1882"/>
      <c r="C287" s="1882"/>
      <c r="D287" s="1883"/>
      <c r="E287" s="1883"/>
      <c r="F287" s="1882"/>
      <c r="G287" s="1882"/>
      <c r="H287" s="1883"/>
      <c r="I287" s="1883"/>
      <c r="J287" s="1883"/>
      <c r="K287" s="1883"/>
      <c r="L287" s="1883"/>
      <c r="M287" s="1883"/>
      <c r="N287" s="1883"/>
      <c r="O287" s="1882"/>
      <c r="P287" s="1882"/>
      <c r="Q287" s="1882"/>
      <c r="R287" s="1882"/>
      <c r="S287" s="1885"/>
      <c r="T287" s="1882"/>
      <c r="U287" s="1886"/>
      <c r="V287" s="1882"/>
      <c r="W287" s="1882"/>
      <c r="X287" s="1882"/>
      <c r="Y287" s="1882"/>
      <c r="Z287" s="1882"/>
    </row>
    <row r="288" spans="1:26" ht="16.5" customHeight="1">
      <c r="A288" s="1883"/>
      <c r="B288" s="1882"/>
      <c r="C288" s="1882"/>
      <c r="D288" s="1883"/>
      <c r="E288" s="1883"/>
      <c r="F288" s="1882"/>
      <c r="G288" s="1882"/>
      <c r="H288" s="1883"/>
      <c r="I288" s="1883"/>
      <c r="J288" s="1883"/>
      <c r="K288" s="1883"/>
      <c r="L288" s="1883"/>
      <c r="M288" s="1883"/>
      <c r="N288" s="1883"/>
      <c r="O288" s="1882"/>
      <c r="P288" s="1882"/>
      <c r="Q288" s="1882"/>
      <c r="R288" s="1882"/>
      <c r="S288" s="1885"/>
      <c r="T288" s="1882"/>
      <c r="U288" s="1886"/>
      <c r="V288" s="1882"/>
      <c r="W288" s="1882"/>
      <c r="X288" s="1882"/>
      <c r="Y288" s="1882"/>
      <c r="Z288" s="1882"/>
    </row>
    <row r="289" spans="1:26" ht="16.5" customHeight="1">
      <c r="A289" s="1883"/>
      <c r="B289" s="1882"/>
      <c r="C289" s="1882"/>
      <c r="D289" s="1883"/>
      <c r="E289" s="1883"/>
      <c r="F289" s="1882"/>
      <c r="G289" s="1882"/>
      <c r="H289" s="1883"/>
      <c r="I289" s="1883"/>
      <c r="J289" s="1883"/>
      <c r="K289" s="1883"/>
      <c r="L289" s="1883"/>
      <c r="M289" s="1883"/>
      <c r="N289" s="1883"/>
      <c r="O289" s="1882"/>
      <c r="P289" s="1882"/>
      <c r="Q289" s="1882"/>
      <c r="R289" s="1882"/>
      <c r="S289" s="1885"/>
      <c r="T289" s="1882"/>
      <c r="U289" s="1886"/>
      <c r="V289" s="1882"/>
      <c r="W289" s="1882"/>
      <c r="X289" s="1882"/>
      <c r="Y289" s="1882"/>
      <c r="Z289" s="1882"/>
    </row>
    <row r="290" spans="1:26" ht="16.5" customHeight="1">
      <c r="A290" s="1883"/>
      <c r="B290" s="1882"/>
      <c r="C290" s="1882"/>
      <c r="D290" s="1883"/>
      <c r="E290" s="1883"/>
      <c r="F290" s="1882"/>
      <c r="G290" s="1882"/>
      <c r="H290" s="1883"/>
      <c r="I290" s="1883"/>
      <c r="J290" s="1883"/>
      <c r="K290" s="1883"/>
      <c r="L290" s="1883"/>
      <c r="M290" s="1883"/>
      <c r="N290" s="1883"/>
      <c r="O290" s="1882"/>
      <c r="P290" s="1882"/>
      <c r="Q290" s="1882"/>
      <c r="R290" s="1882"/>
      <c r="S290" s="1885"/>
      <c r="T290" s="1882"/>
      <c r="U290" s="1886"/>
      <c r="V290" s="1882"/>
      <c r="W290" s="1882"/>
      <c r="X290" s="1882"/>
      <c r="Y290" s="1882"/>
      <c r="Z290" s="1882"/>
    </row>
    <row r="291" spans="1:26" ht="16.5" customHeight="1">
      <c r="A291" s="1883"/>
      <c r="B291" s="1882"/>
      <c r="C291" s="1882"/>
      <c r="D291" s="1883"/>
      <c r="E291" s="1883"/>
      <c r="F291" s="1882"/>
      <c r="G291" s="1882"/>
      <c r="H291" s="1883"/>
      <c r="I291" s="1883"/>
      <c r="J291" s="1883"/>
      <c r="K291" s="1883"/>
      <c r="L291" s="1883"/>
      <c r="M291" s="1883"/>
      <c r="N291" s="1883"/>
      <c r="O291" s="1882"/>
      <c r="P291" s="1882"/>
      <c r="Q291" s="1882"/>
      <c r="R291" s="1882"/>
      <c r="S291" s="1885"/>
      <c r="T291" s="1882"/>
      <c r="U291" s="1886"/>
      <c r="V291" s="1882"/>
      <c r="W291" s="1882"/>
      <c r="X291" s="1882"/>
      <c r="Y291" s="1882"/>
      <c r="Z291" s="1882"/>
    </row>
    <row r="292" spans="1:26" ht="16.5" customHeight="1">
      <c r="A292" s="1883"/>
      <c r="B292" s="1882"/>
      <c r="C292" s="1882"/>
      <c r="D292" s="1883"/>
      <c r="E292" s="1883"/>
      <c r="F292" s="1882"/>
      <c r="G292" s="1882"/>
      <c r="H292" s="1883"/>
      <c r="I292" s="1883"/>
      <c r="J292" s="1883"/>
      <c r="K292" s="1883"/>
      <c r="L292" s="1883"/>
      <c r="M292" s="1883"/>
      <c r="N292" s="1883"/>
      <c r="O292" s="1882"/>
      <c r="P292" s="1882"/>
      <c r="Q292" s="1882"/>
      <c r="R292" s="1882"/>
      <c r="S292" s="1885"/>
      <c r="T292" s="1882"/>
      <c r="U292" s="1886"/>
      <c r="V292" s="1882"/>
      <c r="W292" s="1882"/>
      <c r="X292" s="1882"/>
      <c r="Y292" s="1882"/>
      <c r="Z292" s="1882"/>
    </row>
    <row r="293" spans="1:26" ht="16.5" customHeight="1">
      <c r="A293" s="1883"/>
      <c r="B293" s="1882"/>
      <c r="C293" s="1882"/>
      <c r="D293" s="1883"/>
      <c r="E293" s="1883"/>
      <c r="F293" s="1882"/>
      <c r="G293" s="1882"/>
      <c r="H293" s="1883"/>
      <c r="I293" s="1883"/>
      <c r="J293" s="1883"/>
      <c r="K293" s="1883"/>
      <c r="L293" s="1883"/>
      <c r="M293" s="1883"/>
      <c r="N293" s="1883"/>
      <c r="O293" s="1882"/>
      <c r="P293" s="1882"/>
      <c r="Q293" s="1882"/>
      <c r="R293" s="1882"/>
      <c r="S293" s="1885"/>
      <c r="T293" s="1882"/>
      <c r="U293" s="1886"/>
      <c r="V293" s="1882"/>
      <c r="W293" s="1882"/>
      <c r="X293" s="1882"/>
      <c r="Y293" s="1882"/>
      <c r="Z293" s="1882"/>
    </row>
    <row r="294" spans="1:26" ht="16.5" customHeight="1">
      <c r="A294" s="1883"/>
      <c r="B294" s="1882"/>
      <c r="C294" s="1882"/>
      <c r="D294" s="1883"/>
      <c r="E294" s="1883"/>
      <c r="F294" s="1882"/>
      <c r="G294" s="1882"/>
      <c r="H294" s="1883"/>
      <c r="I294" s="1883"/>
      <c r="J294" s="1883"/>
      <c r="K294" s="1883"/>
      <c r="L294" s="1883"/>
      <c r="M294" s="1883"/>
      <c r="N294" s="1883"/>
      <c r="O294" s="1882"/>
      <c r="P294" s="1882"/>
      <c r="Q294" s="1882"/>
      <c r="R294" s="1882"/>
      <c r="S294" s="1885"/>
      <c r="T294" s="1882"/>
      <c r="U294" s="1886"/>
      <c r="V294" s="1882"/>
      <c r="W294" s="1882"/>
      <c r="X294" s="1882"/>
      <c r="Y294" s="1882"/>
      <c r="Z294" s="1882"/>
    </row>
    <row r="295" spans="1:26" ht="16.5" customHeight="1">
      <c r="A295" s="1883"/>
      <c r="B295" s="1882"/>
      <c r="C295" s="1882"/>
      <c r="D295" s="1883"/>
      <c r="E295" s="1883"/>
      <c r="F295" s="1882"/>
      <c r="G295" s="1882"/>
      <c r="H295" s="1883"/>
      <c r="I295" s="1883"/>
      <c r="J295" s="1883"/>
      <c r="K295" s="1883"/>
      <c r="L295" s="1883"/>
      <c r="M295" s="1883"/>
      <c r="N295" s="1883"/>
      <c r="O295" s="1882"/>
      <c r="P295" s="1882"/>
      <c r="Q295" s="1882"/>
      <c r="R295" s="1882"/>
      <c r="S295" s="1885"/>
      <c r="T295" s="1882"/>
      <c r="U295" s="1886"/>
      <c r="V295" s="1882"/>
      <c r="W295" s="1882"/>
      <c r="X295" s="1882"/>
      <c r="Y295" s="1882"/>
      <c r="Z295" s="1882"/>
    </row>
    <row r="296" spans="1:26" ht="16.5" customHeight="1">
      <c r="A296" s="1883"/>
      <c r="B296" s="1882"/>
      <c r="C296" s="1882"/>
      <c r="D296" s="1883"/>
      <c r="E296" s="1883"/>
      <c r="F296" s="1882"/>
      <c r="G296" s="1882"/>
      <c r="H296" s="1883"/>
      <c r="I296" s="1883"/>
      <c r="J296" s="1883"/>
      <c r="K296" s="1883"/>
      <c r="L296" s="1883"/>
      <c r="M296" s="1883"/>
      <c r="N296" s="1883"/>
      <c r="O296" s="1882"/>
      <c r="P296" s="1882"/>
      <c r="Q296" s="1882"/>
      <c r="R296" s="1882"/>
      <c r="S296" s="1885"/>
      <c r="T296" s="1882"/>
      <c r="U296" s="1886"/>
      <c r="V296" s="1882"/>
      <c r="W296" s="1882"/>
      <c r="X296" s="1882"/>
      <c r="Y296" s="1882"/>
      <c r="Z296" s="1882"/>
    </row>
    <row r="297" spans="1:26" ht="16.5" customHeight="1">
      <c r="A297" s="1883"/>
      <c r="B297" s="1882"/>
      <c r="C297" s="1882"/>
      <c r="D297" s="1883"/>
      <c r="E297" s="1883"/>
      <c r="F297" s="1882"/>
      <c r="G297" s="1882"/>
      <c r="H297" s="1883"/>
      <c r="I297" s="1883"/>
      <c r="J297" s="1883"/>
      <c r="K297" s="1883"/>
      <c r="L297" s="1883"/>
      <c r="M297" s="1883"/>
      <c r="N297" s="1883"/>
      <c r="O297" s="1882"/>
      <c r="P297" s="1882"/>
      <c r="Q297" s="1882"/>
      <c r="R297" s="1882"/>
      <c r="S297" s="1885"/>
      <c r="T297" s="1882"/>
      <c r="U297" s="1886"/>
      <c r="V297" s="1882"/>
      <c r="W297" s="1882"/>
      <c r="X297" s="1882"/>
      <c r="Y297" s="1882"/>
      <c r="Z297" s="1882"/>
    </row>
    <row r="298" spans="1:26" ht="16.5" customHeight="1">
      <c r="A298" s="1883"/>
      <c r="B298" s="1882"/>
      <c r="C298" s="1882"/>
      <c r="D298" s="1883"/>
      <c r="E298" s="1883"/>
      <c r="F298" s="1882"/>
      <c r="G298" s="1882"/>
      <c r="H298" s="1883"/>
      <c r="I298" s="1883"/>
      <c r="J298" s="1883"/>
      <c r="K298" s="1883"/>
      <c r="L298" s="1883"/>
      <c r="M298" s="1883"/>
      <c r="N298" s="1883"/>
      <c r="O298" s="1882"/>
      <c r="P298" s="1882"/>
      <c r="Q298" s="1882"/>
      <c r="R298" s="1882"/>
      <c r="S298" s="1885"/>
      <c r="T298" s="1882"/>
      <c r="U298" s="1886"/>
      <c r="V298" s="1882"/>
      <c r="W298" s="1882"/>
      <c r="X298" s="1882"/>
      <c r="Y298" s="1882"/>
      <c r="Z298" s="1882"/>
    </row>
    <row r="299" spans="1:26" ht="16.5" customHeight="1">
      <c r="A299" s="1883"/>
      <c r="B299" s="1882"/>
      <c r="C299" s="1882"/>
      <c r="D299" s="1883"/>
      <c r="E299" s="1883"/>
      <c r="F299" s="1882"/>
      <c r="G299" s="1882"/>
      <c r="H299" s="1883"/>
      <c r="I299" s="1883"/>
      <c r="J299" s="1883"/>
      <c r="K299" s="1883"/>
      <c r="L299" s="1883"/>
      <c r="M299" s="1883"/>
      <c r="N299" s="1883"/>
      <c r="O299" s="1882"/>
      <c r="P299" s="1882"/>
      <c r="Q299" s="1882"/>
      <c r="R299" s="1882"/>
      <c r="S299" s="1885"/>
      <c r="T299" s="1882"/>
      <c r="U299" s="1886"/>
      <c r="V299" s="1882"/>
      <c r="W299" s="1882"/>
      <c r="X299" s="1882"/>
      <c r="Y299" s="1882"/>
      <c r="Z299" s="1882"/>
    </row>
    <row r="300" spans="1:26" ht="16.5" customHeight="1">
      <c r="A300" s="1883"/>
      <c r="B300" s="1882"/>
      <c r="C300" s="1882"/>
      <c r="D300" s="1883"/>
      <c r="E300" s="1883"/>
      <c r="F300" s="1882"/>
      <c r="G300" s="1882"/>
      <c r="H300" s="1883"/>
      <c r="I300" s="1883"/>
      <c r="J300" s="1883"/>
      <c r="K300" s="1883"/>
      <c r="L300" s="1883"/>
      <c r="M300" s="1883"/>
      <c r="N300" s="1883"/>
      <c r="O300" s="1882"/>
      <c r="P300" s="1882"/>
      <c r="Q300" s="1882"/>
      <c r="R300" s="1882"/>
      <c r="S300" s="1885"/>
      <c r="T300" s="1882"/>
      <c r="U300" s="1886"/>
      <c r="V300" s="1882"/>
      <c r="W300" s="1882"/>
      <c r="X300" s="1882"/>
      <c r="Y300" s="1882"/>
      <c r="Z300" s="1882"/>
    </row>
    <row r="301" spans="1:26" ht="16.5" customHeight="1">
      <c r="A301" s="1883"/>
      <c r="B301" s="1882"/>
      <c r="C301" s="1882"/>
      <c r="D301" s="1883"/>
      <c r="E301" s="1883"/>
      <c r="F301" s="1882"/>
      <c r="G301" s="1882"/>
      <c r="H301" s="1883"/>
      <c r="I301" s="1883"/>
      <c r="J301" s="1883"/>
      <c r="K301" s="1883"/>
      <c r="L301" s="1883"/>
      <c r="M301" s="1883"/>
      <c r="N301" s="1883"/>
      <c r="O301" s="1882"/>
      <c r="P301" s="1882"/>
      <c r="Q301" s="1882"/>
      <c r="R301" s="1882"/>
      <c r="S301" s="1885"/>
      <c r="T301" s="1882"/>
      <c r="U301" s="1886"/>
      <c r="V301" s="1882"/>
      <c r="W301" s="1882"/>
      <c r="X301" s="1882"/>
      <c r="Y301" s="1882"/>
      <c r="Z301" s="1882"/>
    </row>
    <row r="302" spans="1:26" ht="16.5" customHeight="1">
      <c r="A302" s="1883"/>
      <c r="B302" s="1882"/>
      <c r="C302" s="1882"/>
      <c r="D302" s="1883"/>
      <c r="E302" s="1883"/>
      <c r="F302" s="1882"/>
      <c r="G302" s="1882"/>
      <c r="H302" s="1883"/>
      <c r="I302" s="1883"/>
      <c r="J302" s="1883"/>
      <c r="K302" s="1883"/>
      <c r="L302" s="1883"/>
      <c r="M302" s="1883"/>
      <c r="N302" s="1883"/>
      <c r="O302" s="1882"/>
      <c r="P302" s="1882"/>
      <c r="Q302" s="1882"/>
      <c r="R302" s="1882"/>
      <c r="S302" s="1885"/>
      <c r="T302" s="1882"/>
      <c r="U302" s="1886"/>
      <c r="V302" s="1882"/>
      <c r="W302" s="1882"/>
      <c r="X302" s="1882"/>
      <c r="Y302" s="1882"/>
      <c r="Z302" s="1882"/>
    </row>
    <row r="303" spans="1:26" ht="16.5" customHeight="1">
      <c r="A303" s="1883"/>
      <c r="B303" s="1882"/>
      <c r="C303" s="1882"/>
      <c r="D303" s="1883"/>
      <c r="E303" s="1883"/>
      <c r="F303" s="1882"/>
      <c r="G303" s="1882"/>
      <c r="H303" s="1883"/>
      <c r="I303" s="1883"/>
      <c r="J303" s="1883"/>
      <c r="K303" s="1883"/>
      <c r="L303" s="1883"/>
      <c r="M303" s="1883"/>
      <c r="N303" s="1883"/>
      <c r="O303" s="1882"/>
      <c r="P303" s="1882"/>
      <c r="Q303" s="1882"/>
      <c r="R303" s="1882"/>
      <c r="S303" s="1885"/>
      <c r="T303" s="1882"/>
      <c r="U303" s="1886"/>
      <c r="V303" s="1882"/>
      <c r="W303" s="1882"/>
      <c r="X303" s="1882"/>
      <c r="Y303" s="1882"/>
      <c r="Z303" s="1882"/>
    </row>
    <row r="304" spans="1:26" ht="16.5" customHeight="1">
      <c r="A304" s="1883"/>
      <c r="B304" s="1882"/>
      <c r="C304" s="1882"/>
      <c r="D304" s="1883"/>
      <c r="E304" s="1883"/>
      <c r="F304" s="1882"/>
      <c r="G304" s="1882"/>
      <c r="H304" s="1883"/>
      <c r="I304" s="1883"/>
      <c r="J304" s="1883"/>
      <c r="K304" s="1883"/>
      <c r="L304" s="1883"/>
      <c r="M304" s="1883"/>
      <c r="N304" s="1883"/>
      <c r="O304" s="1882"/>
      <c r="P304" s="1882"/>
      <c r="Q304" s="1882"/>
      <c r="R304" s="1882"/>
      <c r="S304" s="1885"/>
      <c r="T304" s="1882"/>
      <c r="U304" s="1886"/>
      <c r="V304" s="1882"/>
      <c r="W304" s="1882"/>
      <c r="X304" s="1882"/>
      <c r="Y304" s="1882"/>
      <c r="Z304" s="1882"/>
    </row>
    <row r="305" spans="1:26" ht="16.5" customHeight="1">
      <c r="A305" s="1883"/>
      <c r="B305" s="1882"/>
      <c r="C305" s="1882"/>
      <c r="D305" s="1883"/>
      <c r="E305" s="1883"/>
      <c r="F305" s="1882"/>
      <c r="G305" s="1882"/>
      <c r="H305" s="1883"/>
      <c r="I305" s="1883"/>
      <c r="J305" s="1883"/>
      <c r="K305" s="1883"/>
      <c r="L305" s="1883"/>
      <c r="M305" s="1883"/>
      <c r="N305" s="1883"/>
      <c r="O305" s="1882"/>
      <c r="P305" s="1882"/>
      <c r="Q305" s="1882"/>
      <c r="R305" s="1882"/>
      <c r="S305" s="1885"/>
      <c r="T305" s="1882"/>
      <c r="U305" s="1886"/>
      <c r="V305" s="1882"/>
      <c r="W305" s="1882"/>
      <c r="X305" s="1882"/>
      <c r="Y305" s="1882"/>
      <c r="Z305" s="1882"/>
    </row>
    <row r="306" spans="1:26" ht="16.5" customHeight="1">
      <c r="A306" s="1883"/>
      <c r="B306" s="1882"/>
      <c r="C306" s="1882"/>
      <c r="D306" s="1883"/>
      <c r="E306" s="1883"/>
      <c r="F306" s="1882"/>
      <c r="G306" s="1882"/>
      <c r="H306" s="1883"/>
      <c r="I306" s="1883"/>
      <c r="J306" s="1883"/>
      <c r="K306" s="1883"/>
      <c r="L306" s="1883"/>
      <c r="M306" s="1883"/>
      <c r="N306" s="1883"/>
      <c r="O306" s="1882"/>
      <c r="P306" s="1882"/>
      <c r="Q306" s="1882"/>
      <c r="R306" s="1882"/>
      <c r="S306" s="1885"/>
      <c r="T306" s="1882"/>
      <c r="U306" s="1886"/>
      <c r="V306" s="1882"/>
      <c r="W306" s="1882"/>
      <c r="X306" s="1882"/>
      <c r="Y306" s="1882"/>
      <c r="Z306" s="1882"/>
    </row>
    <row r="307" spans="1:26" ht="16.5" customHeight="1">
      <c r="A307" s="1883"/>
      <c r="B307" s="1882"/>
      <c r="C307" s="1882"/>
      <c r="D307" s="1883"/>
      <c r="E307" s="1883"/>
      <c r="F307" s="1882"/>
      <c r="G307" s="1882"/>
      <c r="H307" s="1883"/>
      <c r="I307" s="1883"/>
      <c r="J307" s="1883"/>
      <c r="K307" s="1883"/>
      <c r="L307" s="1883"/>
      <c r="M307" s="1883"/>
      <c r="N307" s="1883"/>
      <c r="O307" s="1882"/>
      <c r="P307" s="1882"/>
      <c r="Q307" s="1882"/>
      <c r="R307" s="1882"/>
      <c r="S307" s="1885"/>
      <c r="T307" s="1882"/>
      <c r="U307" s="1886"/>
      <c r="V307" s="1882"/>
      <c r="W307" s="1882"/>
      <c r="X307" s="1882"/>
      <c r="Y307" s="1882"/>
      <c r="Z307" s="1882"/>
    </row>
    <row r="308" spans="1:26" ht="16.5" customHeight="1">
      <c r="A308" s="1883"/>
      <c r="B308" s="1882"/>
      <c r="C308" s="1882"/>
      <c r="D308" s="1883"/>
      <c r="E308" s="1883"/>
      <c r="F308" s="1882"/>
      <c r="G308" s="1882"/>
      <c r="H308" s="1883"/>
      <c r="I308" s="1883"/>
      <c r="J308" s="1883"/>
      <c r="K308" s="1883"/>
      <c r="L308" s="1883"/>
      <c r="M308" s="1883"/>
      <c r="N308" s="1883"/>
      <c r="O308" s="1882"/>
      <c r="P308" s="1882"/>
      <c r="Q308" s="1882"/>
      <c r="R308" s="1882"/>
      <c r="S308" s="1885"/>
      <c r="T308" s="1882"/>
      <c r="U308" s="1886"/>
      <c r="V308" s="1882"/>
      <c r="W308" s="1882"/>
      <c r="X308" s="1882"/>
      <c r="Y308" s="1882"/>
      <c r="Z308" s="1882"/>
    </row>
    <row r="309" spans="1:26" ht="16.5" customHeight="1">
      <c r="A309" s="1883"/>
      <c r="B309" s="1882"/>
      <c r="C309" s="1882"/>
      <c r="D309" s="1883"/>
      <c r="E309" s="1883"/>
      <c r="F309" s="1882"/>
      <c r="G309" s="1882"/>
      <c r="H309" s="1883"/>
      <c r="I309" s="1883"/>
      <c r="J309" s="1883"/>
      <c r="K309" s="1883"/>
      <c r="L309" s="1883"/>
      <c r="M309" s="1883"/>
      <c r="N309" s="1883"/>
      <c r="O309" s="1882"/>
      <c r="P309" s="1882"/>
      <c r="Q309" s="1882"/>
      <c r="R309" s="1882"/>
      <c r="S309" s="1885"/>
      <c r="T309" s="1882"/>
      <c r="U309" s="1886"/>
      <c r="V309" s="1882"/>
      <c r="W309" s="1882"/>
      <c r="X309" s="1882"/>
      <c r="Y309" s="1882"/>
      <c r="Z309" s="1882"/>
    </row>
    <row r="310" spans="1:26" ht="16.5" customHeight="1">
      <c r="A310" s="1883"/>
      <c r="B310" s="1882"/>
      <c r="C310" s="1882"/>
      <c r="D310" s="1883"/>
      <c r="E310" s="1883"/>
      <c r="F310" s="1882"/>
      <c r="G310" s="1882"/>
      <c r="H310" s="1883"/>
      <c r="I310" s="1883"/>
      <c r="J310" s="1883"/>
      <c r="K310" s="1883"/>
      <c r="L310" s="1883"/>
      <c r="M310" s="1883"/>
      <c r="N310" s="1883"/>
      <c r="O310" s="1882"/>
      <c r="P310" s="1882"/>
      <c r="Q310" s="1882"/>
      <c r="R310" s="1882"/>
      <c r="S310" s="1885"/>
      <c r="T310" s="1882"/>
      <c r="U310" s="1886"/>
      <c r="V310" s="1882"/>
      <c r="W310" s="1882"/>
      <c r="X310" s="1882"/>
      <c r="Y310" s="1882"/>
      <c r="Z310" s="1882"/>
    </row>
    <row r="311" spans="1:26" ht="16.5" customHeight="1">
      <c r="A311" s="1883"/>
      <c r="B311" s="1882"/>
      <c r="C311" s="1882"/>
      <c r="D311" s="1883"/>
      <c r="E311" s="1883"/>
      <c r="F311" s="1882"/>
      <c r="G311" s="1882"/>
      <c r="H311" s="1883"/>
      <c r="I311" s="1883"/>
      <c r="J311" s="1883"/>
      <c r="K311" s="1883"/>
      <c r="L311" s="1883"/>
      <c r="M311" s="1883"/>
      <c r="N311" s="1883"/>
      <c r="O311" s="1882"/>
      <c r="P311" s="1882"/>
      <c r="Q311" s="1882"/>
      <c r="R311" s="1882"/>
      <c r="S311" s="1885"/>
      <c r="T311" s="1882"/>
      <c r="U311" s="1886"/>
      <c r="V311" s="1882"/>
      <c r="W311" s="1882"/>
      <c r="X311" s="1882"/>
      <c r="Y311" s="1882"/>
      <c r="Z311" s="1882"/>
    </row>
    <row r="312" spans="1:26" ht="16.5" customHeight="1">
      <c r="A312" s="1883"/>
      <c r="B312" s="1882"/>
      <c r="C312" s="1882"/>
      <c r="D312" s="1883"/>
      <c r="E312" s="1883"/>
      <c r="F312" s="1882"/>
      <c r="G312" s="1882"/>
      <c r="H312" s="1883"/>
      <c r="I312" s="1883"/>
      <c r="J312" s="1883"/>
      <c r="K312" s="1883"/>
      <c r="L312" s="1883"/>
      <c r="M312" s="1883"/>
      <c r="N312" s="1883"/>
      <c r="O312" s="1882"/>
      <c r="P312" s="1882"/>
      <c r="Q312" s="1882"/>
      <c r="R312" s="1882"/>
      <c r="S312" s="1885"/>
      <c r="T312" s="1882"/>
      <c r="U312" s="1886"/>
      <c r="V312" s="1882"/>
      <c r="W312" s="1882"/>
      <c r="X312" s="1882"/>
      <c r="Y312" s="1882"/>
      <c r="Z312" s="1882"/>
    </row>
    <row r="313" spans="1:26" ht="16.5" customHeight="1">
      <c r="A313" s="1883"/>
      <c r="B313" s="1882"/>
      <c r="C313" s="1882"/>
      <c r="D313" s="1883"/>
      <c r="E313" s="1883"/>
      <c r="F313" s="1882"/>
      <c r="G313" s="1882"/>
      <c r="H313" s="1883"/>
      <c r="I313" s="1883"/>
      <c r="J313" s="1883"/>
      <c r="K313" s="1883"/>
      <c r="L313" s="1883"/>
      <c r="M313" s="1883"/>
      <c r="N313" s="1883"/>
      <c r="O313" s="1882"/>
      <c r="P313" s="1882"/>
      <c r="Q313" s="1882"/>
      <c r="R313" s="1882"/>
      <c r="S313" s="1885"/>
      <c r="T313" s="1882"/>
      <c r="U313" s="1886"/>
      <c r="V313" s="1882"/>
      <c r="W313" s="1882"/>
      <c r="X313" s="1882"/>
      <c r="Y313" s="1882"/>
      <c r="Z313" s="1882"/>
    </row>
    <row r="314" spans="1:26" ht="16.5" customHeight="1">
      <c r="A314" s="1883"/>
      <c r="B314" s="1882"/>
      <c r="C314" s="1882"/>
      <c r="D314" s="1883"/>
      <c r="E314" s="1883"/>
      <c r="F314" s="1882"/>
      <c r="G314" s="1882"/>
      <c r="H314" s="1883"/>
      <c r="I314" s="1883"/>
      <c r="J314" s="1883"/>
      <c r="K314" s="1883"/>
      <c r="L314" s="1883"/>
      <c r="M314" s="1883"/>
      <c r="N314" s="1883"/>
      <c r="O314" s="1882"/>
      <c r="P314" s="1882"/>
      <c r="Q314" s="1882"/>
      <c r="R314" s="1882"/>
      <c r="S314" s="1885"/>
      <c r="T314" s="1882"/>
      <c r="U314" s="1886"/>
      <c r="V314" s="1882"/>
      <c r="W314" s="1882"/>
      <c r="X314" s="1882"/>
      <c r="Y314" s="1882"/>
      <c r="Z314" s="1882"/>
    </row>
    <row r="315" spans="1:26" ht="16.5" customHeight="1">
      <c r="A315" s="1883"/>
      <c r="B315" s="1882"/>
      <c r="C315" s="1882"/>
      <c r="D315" s="1883"/>
      <c r="E315" s="1883"/>
      <c r="F315" s="1882"/>
      <c r="G315" s="1882"/>
      <c r="H315" s="1883"/>
      <c r="I315" s="1883"/>
      <c r="J315" s="1883"/>
      <c r="K315" s="1883"/>
      <c r="L315" s="1883"/>
      <c r="M315" s="1883"/>
      <c r="N315" s="1883"/>
      <c r="O315" s="1882"/>
      <c r="P315" s="1882"/>
      <c r="Q315" s="1882"/>
      <c r="R315" s="1882"/>
      <c r="S315" s="1885"/>
      <c r="T315" s="1882"/>
      <c r="U315" s="1886"/>
      <c r="V315" s="1882"/>
      <c r="W315" s="1882"/>
      <c r="X315" s="1882"/>
      <c r="Y315" s="1882"/>
      <c r="Z315" s="1882"/>
    </row>
    <row r="316" spans="1:26" ht="16.5" customHeight="1">
      <c r="A316" s="1883"/>
      <c r="B316" s="1882"/>
      <c r="C316" s="1882"/>
      <c r="D316" s="1883"/>
      <c r="E316" s="1883"/>
      <c r="F316" s="1882"/>
      <c r="G316" s="1882"/>
      <c r="H316" s="1883"/>
      <c r="I316" s="1883"/>
      <c r="J316" s="1883"/>
      <c r="K316" s="1883"/>
      <c r="L316" s="1883"/>
      <c r="M316" s="1883"/>
      <c r="N316" s="1883"/>
      <c r="O316" s="1882"/>
      <c r="P316" s="1882"/>
      <c r="Q316" s="1882"/>
      <c r="R316" s="1882"/>
      <c r="S316" s="1885"/>
      <c r="T316" s="1882"/>
      <c r="U316" s="1886"/>
      <c r="V316" s="1882"/>
      <c r="W316" s="1882"/>
      <c r="X316" s="1882"/>
      <c r="Y316" s="1882"/>
      <c r="Z316" s="1882"/>
    </row>
    <row r="317" spans="1:26" ht="16.5" customHeight="1">
      <c r="A317" s="1883"/>
      <c r="B317" s="1882"/>
      <c r="C317" s="1882"/>
      <c r="D317" s="1883"/>
      <c r="E317" s="1883"/>
      <c r="F317" s="1882"/>
      <c r="G317" s="1882"/>
      <c r="H317" s="1883"/>
      <c r="I317" s="1883"/>
      <c r="J317" s="1883"/>
      <c r="K317" s="1883"/>
      <c r="L317" s="1883"/>
      <c r="M317" s="1883"/>
      <c r="N317" s="1883"/>
      <c r="O317" s="1882"/>
      <c r="P317" s="1882"/>
      <c r="Q317" s="1882"/>
      <c r="R317" s="1882"/>
      <c r="S317" s="1885"/>
      <c r="T317" s="1882"/>
      <c r="U317" s="1886"/>
      <c r="V317" s="1882"/>
      <c r="W317" s="1882"/>
      <c r="X317" s="1882"/>
      <c r="Y317" s="1882"/>
      <c r="Z317" s="1882"/>
    </row>
    <row r="318" spans="1:26" ht="16.5" customHeight="1">
      <c r="A318" s="1883"/>
      <c r="B318" s="1882"/>
      <c r="C318" s="1882"/>
      <c r="D318" s="1883"/>
      <c r="E318" s="1883"/>
      <c r="F318" s="1882"/>
      <c r="G318" s="1882"/>
      <c r="H318" s="1883"/>
      <c r="I318" s="1883"/>
      <c r="J318" s="1883"/>
      <c r="K318" s="1883"/>
      <c r="L318" s="1883"/>
      <c r="M318" s="1883"/>
      <c r="N318" s="1883"/>
      <c r="O318" s="1882"/>
      <c r="P318" s="1882"/>
      <c r="Q318" s="1882"/>
      <c r="R318" s="1882"/>
      <c r="S318" s="1885"/>
      <c r="T318" s="1882"/>
      <c r="U318" s="1886"/>
      <c r="V318" s="1882"/>
      <c r="W318" s="1882"/>
      <c r="X318" s="1882"/>
      <c r="Y318" s="1882"/>
      <c r="Z318" s="1882"/>
    </row>
    <row r="319" spans="1:26" ht="16.5" customHeight="1">
      <c r="A319" s="1883"/>
      <c r="B319" s="1882"/>
      <c r="C319" s="1882"/>
      <c r="D319" s="1883"/>
      <c r="E319" s="1883"/>
      <c r="F319" s="1882"/>
      <c r="G319" s="1882"/>
      <c r="H319" s="1883"/>
      <c r="I319" s="1883"/>
      <c r="J319" s="1883"/>
      <c r="K319" s="1883"/>
      <c r="L319" s="1883"/>
      <c r="M319" s="1883"/>
      <c r="N319" s="1883"/>
      <c r="O319" s="1882"/>
      <c r="P319" s="1882"/>
      <c r="Q319" s="1882"/>
      <c r="R319" s="1882"/>
      <c r="S319" s="1885"/>
      <c r="T319" s="1882"/>
      <c r="U319" s="1886"/>
      <c r="V319" s="1882"/>
      <c r="W319" s="1882"/>
      <c r="X319" s="1882"/>
      <c r="Y319" s="1882"/>
      <c r="Z319" s="1882"/>
    </row>
    <row r="320" spans="1:26" ht="16.5" customHeight="1">
      <c r="A320" s="1883"/>
      <c r="B320" s="1882"/>
      <c r="C320" s="1882"/>
      <c r="D320" s="1883"/>
      <c r="E320" s="1883"/>
      <c r="F320" s="1882"/>
      <c r="G320" s="1882"/>
      <c r="H320" s="1883"/>
      <c r="I320" s="1883"/>
      <c r="J320" s="1883"/>
      <c r="K320" s="1883"/>
      <c r="L320" s="1883"/>
      <c r="M320" s="1883"/>
      <c r="N320" s="1883"/>
      <c r="O320" s="1882"/>
      <c r="P320" s="1882"/>
      <c r="Q320" s="1882"/>
      <c r="R320" s="1882"/>
      <c r="S320" s="1885"/>
      <c r="T320" s="1882"/>
      <c r="U320" s="1886"/>
      <c r="V320" s="1882"/>
      <c r="W320" s="1882"/>
      <c r="X320" s="1882"/>
      <c r="Y320" s="1882"/>
      <c r="Z320" s="1882"/>
    </row>
    <row r="321" spans="1:26" ht="16.5" customHeight="1">
      <c r="A321" s="1883"/>
      <c r="B321" s="1882"/>
      <c r="C321" s="1882"/>
      <c r="D321" s="1883"/>
      <c r="E321" s="1883"/>
      <c r="F321" s="1882"/>
      <c r="G321" s="1882"/>
      <c r="H321" s="1883"/>
      <c r="I321" s="1883"/>
      <c r="J321" s="1883"/>
      <c r="K321" s="1883"/>
      <c r="L321" s="1883"/>
      <c r="M321" s="1883"/>
      <c r="N321" s="1883"/>
      <c r="O321" s="1882"/>
      <c r="P321" s="1882"/>
      <c r="Q321" s="1882"/>
      <c r="R321" s="1882"/>
      <c r="S321" s="1885"/>
      <c r="T321" s="1882"/>
      <c r="U321" s="1886"/>
      <c r="V321" s="1882"/>
      <c r="W321" s="1882"/>
      <c r="X321" s="1882"/>
      <c r="Y321" s="1882"/>
      <c r="Z321" s="1882"/>
    </row>
    <row r="322" spans="1:26" ht="16.5" customHeight="1">
      <c r="A322" s="1883"/>
      <c r="B322" s="1882"/>
      <c r="C322" s="1882"/>
      <c r="D322" s="1883"/>
      <c r="E322" s="1883"/>
      <c r="F322" s="1882"/>
      <c r="G322" s="1882"/>
      <c r="H322" s="1883"/>
      <c r="I322" s="1883"/>
      <c r="J322" s="1883"/>
      <c r="K322" s="1883"/>
      <c r="L322" s="1883"/>
      <c r="M322" s="1883"/>
      <c r="N322" s="1883"/>
      <c r="O322" s="1882"/>
      <c r="P322" s="1882"/>
      <c r="Q322" s="1882"/>
      <c r="R322" s="1882"/>
      <c r="S322" s="1885"/>
      <c r="T322" s="1882"/>
      <c r="U322" s="1886"/>
      <c r="V322" s="1882"/>
      <c r="W322" s="1882"/>
      <c r="X322" s="1882"/>
      <c r="Y322" s="1882"/>
      <c r="Z322" s="1882"/>
    </row>
    <row r="323" spans="1:26" ht="16.5" customHeight="1">
      <c r="A323" s="1883"/>
      <c r="B323" s="1882"/>
      <c r="C323" s="1882"/>
      <c r="D323" s="1883"/>
      <c r="E323" s="1883"/>
      <c r="F323" s="1882"/>
      <c r="G323" s="1882"/>
      <c r="H323" s="1883"/>
      <c r="I323" s="1883"/>
      <c r="J323" s="1883"/>
      <c r="K323" s="1883"/>
      <c r="L323" s="1883"/>
      <c r="M323" s="1883"/>
      <c r="N323" s="1883"/>
      <c r="O323" s="1882"/>
      <c r="P323" s="1882"/>
      <c r="Q323" s="1882"/>
      <c r="R323" s="1882"/>
      <c r="S323" s="1885"/>
      <c r="T323" s="1882"/>
      <c r="U323" s="1886"/>
      <c r="V323" s="1882"/>
      <c r="W323" s="1882"/>
      <c r="X323" s="1882"/>
      <c r="Y323" s="1882"/>
      <c r="Z323" s="1882"/>
    </row>
    <row r="324" spans="1:26" ht="16.5" customHeight="1">
      <c r="A324" s="1883"/>
      <c r="B324" s="1882"/>
      <c r="C324" s="1882"/>
      <c r="D324" s="1883"/>
      <c r="E324" s="1883"/>
      <c r="F324" s="1882"/>
      <c r="G324" s="1882"/>
      <c r="H324" s="1883"/>
      <c r="I324" s="1883"/>
      <c r="J324" s="1883"/>
      <c r="K324" s="1883"/>
      <c r="L324" s="1883"/>
      <c r="M324" s="1883"/>
      <c r="N324" s="1883"/>
      <c r="O324" s="1882"/>
      <c r="P324" s="1882"/>
      <c r="Q324" s="1882"/>
      <c r="R324" s="1882"/>
      <c r="S324" s="1885"/>
      <c r="T324" s="1882"/>
      <c r="U324" s="1886"/>
      <c r="V324" s="1882"/>
      <c r="W324" s="1882"/>
      <c r="X324" s="1882"/>
      <c r="Y324" s="1882"/>
      <c r="Z324" s="1882"/>
    </row>
    <row r="325" spans="1:26" ht="16.5" customHeight="1">
      <c r="A325" s="1883"/>
      <c r="B325" s="1882"/>
      <c r="C325" s="1882"/>
      <c r="D325" s="1883"/>
      <c r="E325" s="1883"/>
      <c r="F325" s="1882"/>
      <c r="G325" s="1882"/>
      <c r="H325" s="1883"/>
      <c r="I325" s="1883"/>
      <c r="J325" s="1883"/>
      <c r="K325" s="1883"/>
      <c r="L325" s="1883"/>
      <c r="M325" s="1883"/>
      <c r="N325" s="1883"/>
      <c r="O325" s="1882"/>
      <c r="P325" s="1882"/>
      <c r="Q325" s="1882"/>
      <c r="R325" s="1882"/>
      <c r="S325" s="1885"/>
      <c r="T325" s="1882"/>
      <c r="U325" s="1886"/>
      <c r="V325" s="1882"/>
      <c r="W325" s="1882"/>
      <c r="X325" s="1882"/>
      <c r="Y325" s="1882"/>
      <c r="Z325" s="1882"/>
    </row>
    <row r="326" spans="1:26" ht="16.5" customHeight="1">
      <c r="A326" s="1883"/>
      <c r="B326" s="1882"/>
      <c r="C326" s="1882"/>
      <c r="D326" s="1883"/>
      <c r="E326" s="1883"/>
      <c r="F326" s="1882"/>
      <c r="G326" s="1882"/>
      <c r="H326" s="1883"/>
      <c r="I326" s="1883"/>
      <c r="J326" s="1883"/>
      <c r="K326" s="1883"/>
      <c r="L326" s="1883"/>
      <c r="M326" s="1883"/>
      <c r="N326" s="1883"/>
      <c r="O326" s="1882"/>
      <c r="P326" s="1882"/>
      <c r="Q326" s="1882"/>
      <c r="R326" s="1882"/>
      <c r="S326" s="1885"/>
      <c r="T326" s="1882"/>
      <c r="U326" s="1886"/>
      <c r="V326" s="1882"/>
      <c r="W326" s="1882"/>
      <c r="X326" s="1882"/>
      <c r="Y326" s="1882"/>
      <c r="Z326" s="1882"/>
    </row>
    <row r="327" spans="1:26" ht="16.5" customHeight="1">
      <c r="A327" s="1883"/>
      <c r="B327" s="1882"/>
      <c r="C327" s="1882"/>
      <c r="D327" s="1883"/>
      <c r="E327" s="1883"/>
      <c r="F327" s="1882"/>
      <c r="G327" s="1882"/>
      <c r="H327" s="1883"/>
      <c r="I327" s="1883"/>
      <c r="J327" s="1883"/>
      <c r="K327" s="1883"/>
      <c r="L327" s="1883"/>
      <c r="M327" s="1883"/>
      <c r="N327" s="1883"/>
      <c r="O327" s="1882"/>
      <c r="P327" s="1882"/>
      <c r="Q327" s="1882"/>
      <c r="R327" s="1882"/>
      <c r="S327" s="1885"/>
      <c r="T327" s="1882"/>
      <c r="U327" s="1886"/>
      <c r="V327" s="1882"/>
      <c r="W327" s="1882"/>
      <c r="X327" s="1882"/>
      <c r="Y327" s="1882"/>
      <c r="Z327" s="1882"/>
    </row>
    <row r="328" spans="1:26" ht="16.5" customHeight="1">
      <c r="A328" s="1883"/>
      <c r="B328" s="1882"/>
      <c r="C328" s="1882"/>
      <c r="D328" s="1883"/>
      <c r="E328" s="1883"/>
      <c r="F328" s="1882"/>
      <c r="G328" s="1882"/>
      <c r="H328" s="1883"/>
      <c r="I328" s="1883"/>
      <c r="J328" s="1883"/>
      <c r="K328" s="1883"/>
      <c r="L328" s="1883"/>
      <c r="M328" s="1883"/>
      <c r="N328" s="1883"/>
      <c r="O328" s="1882"/>
      <c r="P328" s="1882"/>
      <c r="Q328" s="1882"/>
      <c r="R328" s="1882"/>
      <c r="S328" s="1885"/>
      <c r="T328" s="1882"/>
      <c r="U328" s="1886"/>
      <c r="V328" s="1882"/>
      <c r="W328" s="1882"/>
      <c r="X328" s="1882"/>
      <c r="Y328" s="1882"/>
      <c r="Z328" s="1882"/>
    </row>
    <row r="329" spans="1:26" ht="16.5" customHeight="1">
      <c r="A329" s="1883"/>
      <c r="B329" s="1882"/>
      <c r="C329" s="1882"/>
      <c r="D329" s="1883"/>
      <c r="E329" s="1883"/>
      <c r="F329" s="1882"/>
      <c r="G329" s="1882"/>
      <c r="H329" s="1883"/>
      <c r="I329" s="1883"/>
      <c r="J329" s="1883"/>
      <c r="K329" s="1883"/>
      <c r="L329" s="1883"/>
      <c r="M329" s="1883"/>
      <c r="N329" s="1883"/>
      <c r="O329" s="1882"/>
      <c r="P329" s="1882"/>
      <c r="Q329" s="1882"/>
      <c r="R329" s="1882"/>
      <c r="S329" s="1885"/>
      <c r="T329" s="1882"/>
      <c r="U329" s="1886"/>
      <c r="V329" s="1882"/>
      <c r="W329" s="1882"/>
      <c r="X329" s="1882"/>
      <c r="Y329" s="1882"/>
      <c r="Z329" s="1882"/>
    </row>
    <row r="330" spans="1:26" ht="16.5" customHeight="1">
      <c r="A330" s="1883"/>
      <c r="B330" s="1882"/>
      <c r="C330" s="1882"/>
      <c r="D330" s="1883"/>
      <c r="E330" s="1883"/>
      <c r="F330" s="1882"/>
      <c r="G330" s="1882"/>
      <c r="H330" s="1883"/>
      <c r="I330" s="1883"/>
      <c r="J330" s="1883"/>
      <c r="K330" s="1883"/>
      <c r="L330" s="1883"/>
      <c r="M330" s="1883"/>
      <c r="N330" s="1883"/>
      <c r="O330" s="1882"/>
      <c r="P330" s="1882"/>
      <c r="Q330" s="1882"/>
      <c r="R330" s="1882"/>
      <c r="S330" s="1885"/>
      <c r="T330" s="1882"/>
      <c r="U330" s="1886"/>
      <c r="V330" s="1882"/>
      <c r="W330" s="1882"/>
      <c r="X330" s="1882"/>
      <c r="Y330" s="1882"/>
      <c r="Z330" s="1882"/>
    </row>
    <row r="331" spans="1:26" ht="16.5" customHeight="1">
      <c r="A331" s="1883"/>
      <c r="B331" s="1882"/>
      <c r="C331" s="1882"/>
      <c r="D331" s="1883"/>
      <c r="E331" s="1883"/>
      <c r="F331" s="1882"/>
      <c r="G331" s="1882"/>
      <c r="H331" s="1883"/>
      <c r="I331" s="1883"/>
      <c r="J331" s="1883"/>
      <c r="K331" s="1883"/>
      <c r="L331" s="1883"/>
      <c r="M331" s="1883"/>
      <c r="N331" s="1883"/>
      <c r="O331" s="1882"/>
      <c r="P331" s="1882"/>
      <c r="Q331" s="1882"/>
      <c r="R331" s="1882"/>
      <c r="S331" s="1885"/>
      <c r="T331" s="1882"/>
      <c r="U331" s="1886"/>
      <c r="V331" s="1882"/>
      <c r="W331" s="1882"/>
      <c r="X331" s="1882"/>
      <c r="Y331" s="1882"/>
      <c r="Z331" s="1882"/>
    </row>
    <row r="332" spans="1:26" ht="16.5" customHeight="1">
      <c r="A332" s="1883"/>
      <c r="B332" s="1882"/>
      <c r="C332" s="1882"/>
      <c r="D332" s="1883"/>
      <c r="E332" s="1883"/>
      <c r="F332" s="1882"/>
      <c r="G332" s="1882"/>
      <c r="H332" s="1883"/>
      <c r="I332" s="1883"/>
      <c r="J332" s="1883"/>
      <c r="K332" s="1883"/>
      <c r="L332" s="1883"/>
      <c r="M332" s="1883"/>
      <c r="N332" s="1883"/>
      <c r="O332" s="1882"/>
      <c r="P332" s="1882"/>
      <c r="Q332" s="1882"/>
      <c r="R332" s="1882"/>
      <c r="S332" s="1885"/>
      <c r="T332" s="1882"/>
      <c r="U332" s="1886"/>
      <c r="V332" s="1882"/>
      <c r="W332" s="1882"/>
      <c r="X332" s="1882"/>
      <c r="Y332" s="1882"/>
      <c r="Z332" s="1882"/>
    </row>
    <row r="333" spans="1:26" ht="16.5" customHeight="1">
      <c r="A333" s="1883"/>
      <c r="B333" s="1882"/>
      <c r="C333" s="1882"/>
      <c r="D333" s="1883"/>
      <c r="E333" s="1883"/>
      <c r="F333" s="1882"/>
      <c r="G333" s="1882"/>
      <c r="H333" s="1883"/>
      <c r="I333" s="1883"/>
      <c r="J333" s="1883"/>
      <c r="K333" s="1883"/>
      <c r="L333" s="1883"/>
      <c r="M333" s="1883"/>
      <c r="N333" s="1883"/>
      <c r="O333" s="1882"/>
      <c r="P333" s="1882"/>
      <c r="Q333" s="1882"/>
      <c r="R333" s="1882"/>
      <c r="S333" s="1885"/>
      <c r="T333" s="1882"/>
      <c r="U333" s="1886"/>
      <c r="V333" s="1882"/>
      <c r="W333" s="1882"/>
      <c r="X333" s="1882"/>
      <c r="Y333" s="1882"/>
      <c r="Z333" s="1882"/>
    </row>
    <row r="334" spans="1:26" ht="16.5" customHeight="1">
      <c r="A334" s="1883"/>
      <c r="B334" s="1882"/>
      <c r="C334" s="1882"/>
      <c r="D334" s="1883"/>
      <c r="E334" s="1883"/>
      <c r="F334" s="1882"/>
      <c r="G334" s="1882"/>
      <c r="H334" s="1883"/>
      <c r="I334" s="1883"/>
      <c r="J334" s="1883"/>
      <c r="K334" s="1883"/>
      <c r="L334" s="1883"/>
      <c r="M334" s="1883"/>
      <c r="N334" s="1883"/>
      <c r="O334" s="1882"/>
      <c r="P334" s="1882"/>
      <c r="Q334" s="1882"/>
      <c r="R334" s="1882"/>
      <c r="S334" s="1885"/>
      <c r="T334" s="1882"/>
      <c r="U334" s="1886"/>
      <c r="V334" s="1882"/>
      <c r="W334" s="1882"/>
      <c r="X334" s="1882"/>
      <c r="Y334" s="1882"/>
      <c r="Z334" s="1882"/>
    </row>
    <row r="335" spans="1:26" ht="16.5" customHeight="1">
      <c r="A335" s="1883"/>
      <c r="B335" s="1882"/>
      <c r="C335" s="1882"/>
      <c r="D335" s="1883"/>
      <c r="E335" s="1883"/>
      <c r="F335" s="1882"/>
      <c r="G335" s="1882"/>
      <c r="H335" s="1883"/>
      <c r="I335" s="1883"/>
      <c r="J335" s="1883"/>
      <c r="K335" s="1883"/>
      <c r="L335" s="1883"/>
      <c r="M335" s="1883"/>
      <c r="N335" s="1883"/>
      <c r="O335" s="1882"/>
      <c r="P335" s="1882"/>
      <c r="Q335" s="1882"/>
      <c r="R335" s="1882"/>
      <c r="S335" s="1885"/>
      <c r="T335" s="1882"/>
      <c r="U335" s="1886"/>
      <c r="V335" s="1882"/>
      <c r="W335" s="1882"/>
      <c r="X335" s="1882"/>
      <c r="Y335" s="1882"/>
      <c r="Z335" s="1882"/>
    </row>
    <row r="336" spans="1:26" ht="16.5" customHeight="1">
      <c r="A336" s="1883"/>
      <c r="B336" s="1882"/>
      <c r="C336" s="1882"/>
      <c r="D336" s="1883"/>
      <c r="E336" s="1883"/>
      <c r="F336" s="1882"/>
      <c r="G336" s="1882"/>
      <c r="H336" s="1883"/>
      <c r="I336" s="1883"/>
      <c r="J336" s="1883"/>
      <c r="K336" s="1883"/>
      <c r="L336" s="1883"/>
      <c r="M336" s="1883"/>
      <c r="N336" s="1883"/>
      <c r="O336" s="1882"/>
      <c r="P336" s="1882"/>
      <c r="Q336" s="1882"/>
      <c r="R336" s="1882"/>
      <c r="S336" s="1885"/>
      <c r="T336" s="1882"/>
      <c r="U336" s="1886"/>
      <c r="V336" s="1882"/>
      <c r="W336" s="1882"/>
      <c r="X336" s="1882"/>
      <c r="Y336" s="1882"/>
      <c r="Z336" s="1882"/>
    </row>
    <row r="337" spans="1:26" ht="16.5" customHeight="1">
      <c r="A337" s="1883"/>
      <c r="B337" s="1882"/>
      <c r="C337" s="1882"/>
      <c r="D337" s="1883"/>
      <c r="E337" s="1883"/>
      <c r="F337" s="1882"/>
      <c r="G337" s="1882"/>
      <c r="H337" s="1883"/>
      <c r="I337" s="1883"/>
      <c r="J337" s="1883"/>
      <c r="K337" s="1883"/>
      <c r="L337" s="1883"/>
      <c r="M337" s="1883"/>
      <c r="N337" s="1883"/>
      <c r="O337" s="1882"/>
      <c r="P337" s="1882"/>
      <c r="Q337" s="1882"/>
      <c r="R337" s="1882"/>
      <c r="S337" s="1885"/>
      <c r="T337" s="1882"/>
      <c r="U337" s="1886"/>
      <c r="V337" s="1882"/>
      <c r="W337" s="1882"/>
      <c r="X337" s="1882"/>
      <c r="Y337" s="1882"/>
      <c r="Z337" s="1882"/>
    </row>
    <row r="338" spans="1:26" ht="16.5" customHeight="1">
      <c r="A338" s="1883"/>
      <c r="B338" s="1882"/>
      <c r="C338" s="1882"/>
      <c r="D338" s="1883"/>
      <c r="E338" s="1883"/>
      <c r="F338" s="1882"/>
      <c r="G338" s="1882"/>
      <c r="H338" s="1883"/>
      <c r="I338" s="1883"/>
      <c r="J338" s="1883"/>
      <c r="K338" s="1883"/>
      <c r="L338" s="1883"/>
      <c r="M338" s="1883"/>
      <c r="N338" s="1883"/>
      <c r="O338" s="1882"/>
      <c r="P338" s="1882"/>
      <c r="Q338" s="1882"/>
      <c r="R338" s="1882"/>
      <c r="S338" s="1885"/>
      <c r="T338" s="1882"/>
      <c r="U338" s="1886"/>
      <c r="V338" s="1882"/>
      <c r="W338" s="1882"/>
      <c r="X338" s="1882"/>
      <c r="Y338" s="1882"/>
      <c r="Z338" s="1882"/>
    </row>
    <row r="339" spans="1:26" ht="16.5" customHeight="1">
      <c r="A339" s="1883"/>
      <c r="B339" s="1882"/>
      <c r="C339" s="1882"/>
      <c r="D339" s="1883"/>
      <c r="E339" s="1883"/>
      <c r="F339" s="1882"/>
      <c r="G339" s="1882"/>
      <c r="H339" s="1883"/>
      <c r="I339" s="1883"/>
      <c r="J339" s="1883"/>
      <c r="K339" s="1883"/>
      <c r="L339" s="1883"/>
      <c r="M339" s="1883"/>
      <c r="N339" s="1883"/>
      <c r="O339" s="1882"/>
      <c r="P339" s="1882"/>
      <c r="Q339" s="1882"/>
      <c r="R339" s="1882"/>
      <c r="S339" s="1885"/>
      <c r="T339" s="1882"/>
      <c r="U339" s="1886"/>
      <c r="V339" s="1882"/>
      <c r="W339" s="1882"/>
      <c r="X339" s="1882"/>
      <c r="Y339" s="1882"/>
      <c r="Z339" s="1882"/>
    </row>
    <row r="340" spans="1:26" ht="16.5" customHeight="1">
      <c r="A340" s="1883"/>
      <c r="B340" s="1882"/>
      <c r="C340" s="1882"/>
      <c r="D340" s="1883"/>
      <c r="E340" s="1883"/>
      <c r="F340" s="1882"/>
      <c r="G340" s="1882"/>
      <c r="H340" s="1883"/>
      <c r="I340" s="1883"/>
      <c r="J340" s="1883"/>
      <c r="K340" s="1883"/>
      <c r="L340" s="1883"/>
      <c r="M340" s="1883"/>
      <c r="N340" s="1883"/>
      <c r="O340" s="1882"/>
      <c r="P340" s="1882"/>
      <c r="Q340" s="1882"/>
      <c r="R340" s="1882"/>
      <c r="S340" s="1885"/>
      <c r="T340" s="1882"/>
      <c r="U340" s="1886"/>
      <c r="V340" s="1882"/>
      <c r="W340" s="1882"/>
      <c r="X340" s="1882"/>
      <c r="Y340" s="1882"/>
      <c r="Z340" s="1882"/>
    </row>
    <row r="341" spans="1:26" ht="16.5" customHeight="1">
      <c r="A341" s="1883"/>
      <c r="B341" s="1882"/>
      <c r="C341" s="1882"/>
      <c r="D341" s="1883"/>
      <c r="E341" s="1883"/>
      <c r="F341" s="1882"/>
      <c r="G341" s="1882"/>
      <c r="H341" s="1883"/>
      <c r="I341" s="1883"/>
      <c r="J341" s="1883"/>
      <c r="K341" s="1883"/>
      <c r="L341" s="1883"/>
      <c r="M341" s="1883"/>
      <c r="N341" s="1883"/>
      <c r="O341" s="1882"/>
      <c r="P341" s="1882"/>
      <c r="Q341" s="1882"/>
      <c r="R341" s="1882"/>
      <c r="S341" s="1885"/>
      <c r="T341" s="1882"/>
      <c r="U341" s="1886"/>
      <c r="V341" s="1882"/>
      <c r="W341" s="1882"/>
      <c r="X341" s="1882"/>
      <c r="Y341" s="1882"/>
      <c r="Z341" s="1882"/>
    </row>
    <row r="342" spans="1:26" ht="16.5" customHeight="1">
      <c r="A342" s="1883"/>
      <c r="B342" s="1882"/>
      <c r="C342" s="1882"/>
      <c r="D342" s="1883"/>
      <c r="E342" s="1883"/>
      <c r="F342" s="1882"/>
      <c r="G342" s="1882"/>
      <c r="H342" s="1883"/>
      <c r="I342" s="1883"/>
      <c r="J342" s="1883"/>
      <c r="K342" s="1883"/>
      <c r="L342" s="1883"/>
      <c r="M342" s="1883"/>
      <c r="N342" s="1883"/>
      <c r="O342" s="1882"/>
      <c r="P342" s="1882"/>
      <c r="Q342" s="1882"/>
      <c r="R342" s="1882"/>
      <c r="S342" s="1885"/>
      <c r="T342" s="1882"/>
      <c r="U342" s="1886"/>
      <c r="V342" s="1882"/>
      <c r="W342" s="1882"/>
      <c r="X342" s="1882"/>
      <c r="Y342" s="1882"/>
      <c r="Z342" s="1882"/>
    </row>
    <row r="343" spans="1:26" ht="16.5" customHeight="1">
      <c r="A343" s="1883"/>
      <c r="B343" s="1882"/>
      <c r="C343" s="1882"/>
      <c r="D343" s="1883"/>
      <c r="E343" s="1883"/>
      <c r="F343" s="1882"/>
      <c r="G343" s="1882"/>
      <c r="H343" s="1883"/>
      <c r="I343" s="1883"/>
      <c r="J343" s="1883"/>
      <c r="K343" s="1883"/>
      <c r="L343" s="1883"/>
      <c r="M343" s="1883"/>
      <c r="N343" s="1883"/>
      <c r="O343" s="1882"/>
      <c r="P343" s="1882"/>
      <c r="Q343" s="1882"/>
      <c r="R343" s="1882"/>
      <c r="S343" s="1885"/>
      <c r="T343" s="1882"/>
      <c r="U343" s="1886"/>
      <c r="V343" s="1882"/>
      <c r="W343" s="1882"/>
      <c r="X343" s="1882"/>
      <c r="Y343" s="1882"/>
      <c r="Z343" s="1882"/>
    </row>
    <row r="344" spans="1:26" ht="16.5" customHeight="1">
      <c r="A344" s="1883"/>
      <c r="B344" s="1882"/>
      <c r="C344" s="1882"/>
      <c r="D344" s="1883"/>
      <c r="E344" s="1883"/>
      <c r="F344" s="1882"/>
      <c r="G344" s="1882"/>
      <c r="H344" s="1883"/>
      <c r="I344" s="1883"/>
      <c r="J344" s="1883"/>
      <c r="K344" s="1883"/>
      <c r="L344" s="1883"/>
      <c r="M344" s="1883"/>
      <c r="N344" s="1883"/>
      <c r="O344" s="1882"/>
      <c r="P344" s="1882"/>
      <c r="Q344" s="1882"/>
      <c r="R344" s="1882"/>
      <c r="S344" s="1885"/>
      <c r="T344" s="1882"/>
      <c r="U344" s="1886"/>
      <c r="V344" s="1882"/>
      <c r="W344" s="1882"/>
      <c r="X344" s="1882"/>
      <c r="Y344" s="1882"/>
      <c r="Z344" s="1882"/>
    </row>
    <row r="345" spans="1:26" ht="16.5" customHeight="1">
      <c r="A345" s="1883"/>
      <c r="B345" s="1882"/>
      <c r="C345" s="1882"/>
      <c r="D345" s="1883"/>
      <c r="E345" s="1883"/>
      <c r="F345" s="1882"/>
      <c r="G345" s="1882"/>
      <c r="H345" s="1883"/>
      <c r="I345" s="1883"/>
      <c r="J345" s="1883"/>
      <c r="K345" s="1883"/>
      <c r="L345" s="1883"/>
      <c r="M345" s="1883"/>
      <c r="N345" s="1883"/>
      <c r="O345" s="1882"/>
      <c r="P345" s="1882"/>
      <c r="Q345" s="1882"/>
      <c r="R345" s="1882"/>
      <c r="S345" s="1885"/>
      <c r="T345" s="1882"/>
      <c r="U345" s="1886"/>
      <c r="V345" s="1882"/>
      <c r="W345" s="1882"/>
      <c r="X345" s="1882"/>
      <c r="Y345" s="1882"/>
      <c r="Z345" s="1882"/>
    </row>
    <row r="346" spans="1:26" ht="16.5" customHeight="1">
      <c r="A346" s="1883"/>
      <c r="B346" s="1882"/>
      <c r="C346" s="1882"/>
      <c r="D346" s="1883"/>
      <c r="E346" s="1883"/>
      <c r="F346" s="1882"/>
      <c r="G346" s="1882"/>
      <c r="H346" s="1883"/>
      <c r="I346" s="1883"/>
      <c r="J346" s="1883"/>
      <c r="K346" s="1883"/>
      <c r="L346" s="1883"/>
      <c r="M346" s="1883"/>
      <c r="N346" s="1883"/>
      <c r="O346" s="1882"/>
      <c r="P346" s="1882"/>
      <c r="Q346" s="1882"/>
      <c r="R346" s="1882"/>
      <c r="S346" s="1885"/>
      <c r="T346" s="1882"/>
      <c r="U346" s="1886"/>
      <c r="V346" s="1882"/>
      <c r="W346" s="1882"/>
      <c r="X346" s="1882"/>
      <c r="Y346" s="1882"/>
      <c r="Z346" s="1882"/>
    </row>
    <row r="347" spans="1:26" ht="16.5" customHeight="1">
      <c r="A347" s="1883"/>
      <c r="B347" s="1882"/>
      <c r="C347" s="1882"/>
      <c r="D347" s="1883"/>
      <c r="E347" s="1883"/>
      <c r="F347" s="1882"/>
      <c r="G347" s="1882"/>
      <c r="H347" s="1883"/>
      <c r="I347" s="1883"/>
      <c r="J347" s="1883"/>
      <c r="K347" s="1883"/>
      <c r="L347" s="1883"/>
      <c r="M347" s="1883"/>
      <c r="N347" s="1883"/>
      <c r="O347" s="1882"/>
      <c r="P347" s="1882"/>
      <c r="Q347" s="1882"/>
      <c r="R347" s="1882"/>
      <c r="S347" s="1885"/>
      <c r="T347" s="1882"/>
      <c r="U347" s="1886"/>
      <c r="V347" s="1882"/>
      <c r="W347" s="1882"/>
      <c r="X347" s="1882"/>
      <c r="Y347" s="1882"/>
      <c r="Z347" s="1882"/>
    </row>
    <row r="348" spans="1:26" ht="16.5" customHeight="1">
      <c r="A348" s="1883"/>
      <c r="B348" s="1882"/>
      <c r="C348" s="1882"/>
      <c r="D348" s="1883"/>
      <c r="E348" s="1883"/>
      <c r="F348" s="1882"/>
      <c r="G348" s="1882"/>
      <c r="H348" s="1883"/>
      <c r="I348" s="1883"/>
      <c r="J348" s="1883"/>
      <c r="K348" s="1883"/>
      <c r="L348" s="1883"/>
      <c r="M348" s="1883"/>
      <c r="N348" s="1883"/>
      <c r="O348" s="1882"/>
      <c r="P348" s="1882"/>
      <c r="Q348" s="1882"/>
      <c r="R348" s="1882"/>
      <c r="S348" s="1885"/>
      <c r="T348" s="1882"/>
      <c r="U348" s="1886"/>
      <c r="V348" s="1882"/>
      <c r="W348" s="1882"/>
      <c r="X348" s="1882"/>
      <c r="Y348" s="1882"/>
      <c r="Z348" s="1882"/>
    </row>
    <row r="349" spans="1:26" ht="16.5" customHeight="1">
      <c r="A349" s="1883"/>
      <c r="B349" s="1882"/>
      <c r="C349" s="1882"/>
      <c r="D349" s="1883"/>
      <c r="E349" s="1883"/>
      <c r="F349" s="1882"/>
      <c r="G349" s="1882"/>
      <c r="H349" s="1883"/>
      <c r="I349" s="1883"/>
      <c r="J349" s="1883"/>
      <c r="K349" s="1883"/>
      <c r="L349" s="1883"/>
      <c r="M349" s="1883"/>
      <c r="N349" s="1883"/>
      <c r="O349" s="1882"/>
      <c r="P349" s="1882"/>
      <c r="Q349" s="1882"/>
      <c r="R349" s="1882"/>
      <c r="S349" s="1885"/>
      <c r="T349" s="1882"/>
      <c r="U349" s="1886"/>
      <c r="V349" s="1882"/>
      <c r="W349" s="1882"/>
      <c r="X349" s="1882"/>
      <c r="Y349" s="1882"/>
      <c r="Z349" s="1882"/>
    </row>
    <row r="350" spans="1:26" ht="16.5" customHeight="1">
      <c r="A350" s="1883"/>
      <c r="B350" s="1882"/>
      <c r="C350" s="1882"/>
      <c r="D350" s="1883"/>
      <c r="E350" s="1883"/>
      <c r="F350" s="1882"/>
      <c r="G350" s="1882"/>
      <c r="H350" s="1883"/>
      <c r="I350" s="1883"/>
      <c r="J350" s="1883"/>
      <c r="K350" s="1883"/>
      <c r="L350" s="1883"/>
      <c r="M350" s="1883"/>
      <c r="N350" s="1883"/>
      <c r="O350" s="1882"/>
      <c r="P350" s="1882"/>
      <c r="Q350" s="1882"/>
      <c r="R350" s="1882"/>
      <c r="S350" s="1885"/>
      <c r="T350" s="1882"/>
      <c r="U350" s="1886"/>
      <c r="V350" s="1882"/>
      <c r="W350" s="1882"/>
      <c r="X350" s="1882"/>
      <c r="Y350" s="1882"/>
      <c r="Z350" s="1882"/>
    </row>
    <row r="351" spans="1:26" ht="16.5" customHeight="1">
      <c r="A351" s="1883"/>
      <c r="B351" s="1882"/>
      <c r="C351" s="1882"/>
      <c r="D351" s="1883"/>
      <c r="E351" s="1883"/>
      <c r="F351" s="1882"/>
      <c r="G351" s="1882"/>
      <c r="H351" s="1883"/>
      <c r="I351" s="1883"/>
      <c r="J351" s="1883"/>
      <c r="K351" s="1883"/>
      <c r="L351" s="1883"/>
      <c r="M351" s="1883"/>
      <c r="N351" s="1883"/>
      <c r="O351" s="1882"/>
      <c r="P351" s="1882"/>
      <c r="Q351" s="1882"/>
      <c r="R351" s="1882"/>
      <c r="S351" s="1885"/>
      <c r="T351" s="1882"/>
      <c r="U351" s="1886"/>
      <c r="V351" s="1882"/>
      <c r="W351" s="1882"/>
      <c r="X351" s="1882"/>
      <c r="Y351" s="1882"/>
      <c r="Z351" s="1882"/>
    </row>
    <row r="352" spans="1:26" ht="16.5" customHeight="1">
      <c r="A352" s="1883"/>
      <c r="B352" s="1882"/>
      <c r="C352" s="1882"/>
      <c r="D352" s="1883"/>
      <c r="E352" s="1883"/>
      <c r="F352" s="1882"/>
      <c r="G352" s="1882"/>
      <c r="H352" s="1883"/>
      <c r="I352" s="1883"/>
      <c r="J352" s="1883"/>
      <c r="K352" s="1883"/>
      <c r="L352" s="1883"/>
      <c r="M352" s="1883"/>
      <c r="N352" s="1883"/>
      <c r="O352" s="1882"/>
      <c r="P352" s="1882"/>
      <c r="Q352" s="1882"/>
      <c r="R352" s="1882"/>
      <c r="S352" s="1885"/>
      <c r="T352" s="1882"/>
      <c r="U352" s="1886"/>
      <c r="V352" s="1882"/>
      <c r="W352" s="1882"/>
      <c r="X352" s="1882"/>
      <c r="Y352" s="1882"/>
      <c r="Z352" s="1882"/>
    </row>
    <row r="353" spans="1:26" ht="16.5" customHeight="1">
      <c r="A353" s="1883"/>
      <c r="B353" s="1882"/>
      <c r="C353" s="1882"/>
      <c r="D353" s="1883"/>
      <c r="E353" s="1883"/>
      <c r="F353" s="1882"/>
      <c r="G353" s="1882"/>
      <c r="H353" s="1883"/>
      <c r="I353" s="1883"/>
      <c r="J353" s="1883"/>
      <c r="K353" s="1883"/>
      <c r="L353" s="1883"/>
      <c r="M353" s="1883"/>
      <c r="N353" s="1883"/>
      <c r="O353" s="1882"/>
      <c r="P353" s="1882"/>
      <c r="Q353" s="1882"/>
      <c r="R353" s="1882"/>
      <c r="S353" s="1885"/>
      <c r="T353" s="1882"/>
      <c r="U353" s="1886"/>
      <c r="V353" s="1882"/>
      <c r="W353" s="1882"/>
      <c r="X353" s="1882"/>
      <c r="Y353" s="1882"/>
      <c r="Z353" s="1882"/>
    </row>
    <row r="354" spans="1:26" ht="16.5" customHeight="1">
      <c r="A354" s="1883"/>
      <c r="B354" s="1882"/>
      <c r="C354" s="1882"/>
      <c r="D354" s="1883"/>
      <c r="E354" s="1883"/>
      <c r="F354" s="1882"/>
      <c r="G354" s="1882"/>
      <c r="H354" s="1883"/>
      <c r="I354" s="1883"/>
      <c r="J354" s="1883"/>
      <c r="K354" s="1883"/>
      <c r="L354" s="1883"/>
      <c r="M354" s="1883"/>
      <c r="N354" s="1883"/>
      <c r="O354" s="1882"/>
      <c r="P354" s="1882"/>
      <c r="Q354" s="1882"/>
      <c r="R354" s="1882"/>
      <c r="S354" s="1885"/>
      <c r="T354" s="1882"/>
      <c r="U354" s="1886"/>
      <c r="V354" s="1882"/>
      <c r="W354" s="1882"/>
      <c r="X354" s="1882"/>
      <c r="Y354" s="1882"/>
      <c r="Z354" s="1882"/>
    </row>
    <row r="355" spans="1:26" ht="16.5" customHeight="1">
      <c r="A355" s="1883"/>
      <c r="B355" s="1882"/>
      <c r="C355" s="1882"/>
      <c r="D355" s="1883"/>
      <c r="E355" s="1883"/>
      <c r="F355" s="1882"/>
      <c r="G355" s="1882"/>
      <c r="H355" s="1883"/>
      <c r="I355" s="1883"/>
      <c r="J355" s="1883"/>
      <c r="K355" s="1883"/>
      <c r="L355" s="1883"/>
      <c r="M355" s="1883"/>
      <c r="N355" s="1883"/>
      <c r="O355" s="1882"/>
      <c r="P355" s="1882"/>
      <c r="Q355" s="1882"/>
      <c r="R355" s="1882"/>
      <c r="S355" s="1885"/>
      <c r="T355" s="1882"/>
      <c r="U355" s="1886"/>
      <c r="V355" s="1882"/>
      <c r="W355" s="1882"/>
      <c r="X355" s="1882"/>
      <c r="Y355" s="1882"/>
      <c r="Z355" s="1882"/>
    </row>
    <row r="356" spans="1:26" ht="16.5" customHeight="1">
      <c r="A356" s="1883"/>
      <c r="B356" s="1882"/>
      <c r="C356" s="1882"/>
      <c r="D356" s="1883"/>
      <c r="E356" s="1883"/>
      <c r="F356" s="1882"/>
      <c r="G356" s="1882"/>
      <c r="H356" s="1883"/>
      <c r="I356" s="1883"/>
      <c r="J356" s="1883"/>
      <c r="K356" s="1883"/>
      <c r="L356" s="1883"/>
      <c r="M356" s="1883"/>
      <c r="N356" s="1883"/>
      <c r="O356" s="1882"/>
      <c r="P356" s="1882"/>
      <c r="Q356" s="1882"/>
      <c r="R356" s="1882"/>
      <c r="S356" s="1885"/>
      <c r="T356" s="1882"/>
      <c r="U356" s="1886"/>
      <c r="V356" s="1882"/>
      <c r="W356" s="1882"/>
      <c r="X356" s="1882"/>
      <c r="Y356" s="1882"/>
      <c r="Z356" s="1882"/>
    </row>
    <row r="357" spans="1:26" ht="16.5" customHeight="1">
      <c r="A357" s="1883"/>
      <c r="B357" s="1882"/>
      <c r="C357" s="1882"/>
      <c r="D357" s="1883"/>
      <c r="E357" s="1883"/>
      <c r="F357" s="1882"/>
      <c r="G357" s="1882"/>
      <c r="H357" s="1883"/>
      <c r="I357" s="1883"/>
      <c r="J357" s="1883"/>
      <c r="K357" s="1883"/>
      <c r="L357" s="1883"/>
      <c r="M357" s="1883"/>
      <c r="N357" s="1883"/>
      <c r="O357" s="1882"/>
      <c r="P357" s="1882"/>
      <c r="Q357" s="1882"/>
      <c r="R357" s="1882"/>
      <c r="S357" s="1885"/>
      <c r="T357" s="1882"/>
      <c r="U357" s="1886"/>
      <c r="V357" s="1882"/>
      <c r="W357" s="1882"/>
      <c r="X357" s="1882"/>
      <c r="Y357" s="1882"/>
      <c r="Z357" s="1882"/>
    </row>
    <row r="358" spans="1:26" ht="16.5" customHeight="1">
      <c r="A358" s="1883"/>
      <c r="B358" s="1882"/>
      <c r="C358" s="1882"/>
      <c r="D358" s="1883"/>
      <c r="E358" s="1883"/>
      <c r="F358" s="1882"/>
      <c r="G358" s="1882"/>
      <c r="H358" s="1883"/>
      <c r="I358" s="1883"/>
      <c r="J358" s="1883"/>
      <c r="K358" s="1883"/>
      <c r="L358" s="1883"/>
      <c r="M358" s="1883"/>
      <c r="N358" s="1883"/>
      <c r="O358" s="1882"/>
      <c r="P358" s="1882"/>
      <c r="Q358" s="1882"/>
      <c r="R358" s="1882"/>
      <c r="S358" s="1885"/>
      <c r="T358" s="1882"/>
      <c r="U358" s="1886"/>
      <c r="V358" s="1882"/>
      <c r="W358" s="1882"/>
      <c r="X358" s="1882"/>
      <c r="Y358" s="1882"/>
      <c r="Z358" s="1882"/>
    </row>
    <row r="359" spans="1:26" ht="16.5" customHeight="1">
      <c r="A359" s="1883"/>
      <c r="B359" s="1882"/>
      <c r="C359" s="1882"/>
      <c r="D359" s="1883"/>
      <c r="E359" s="1883"/>
      <c r="F359" s="1882"/>
      <c r="G359" s="1882"/>
      <c r="H359" s="1883"/>
      <c r="I359" s="1883"/>
      <c r="J359" s="1883"/>
      <c r="K359" s="1883"/>
      <c r="L359" s="1883"/>
      <c r="M359" s="1883"/>
      <c r="N359" s="1883"/>
      <c r="O359" s="1882"/>
      <c r="P359" s="1882"/>
      <c r="Q359" s="1882"/>
      <c r="R359" s="1882"/>
      <c r="S359" s="1885"/>
      <c r="T359" s="1882"/>
      <c r="U359" s="1886"/>
      <c r="V359" s="1882"/>
      <c r="W359" s="1882"/>
      <c r="X359" s="1882"/>
      <c r="Y359" s="1882"/>
      <c r="Z359" s="1882"/>
    </row>
    <row r="360" spans="1:26" ht="16.5" customHeight="1">
      <c r="A360" s="1883"/>
      <c r="B360" s="1882"/>
      <c r="C360" s="1882"/>
      <c r="D360" s="1883"/>
      <c r="E360" s="1883"/>
      <c r="F360" s="1882"/>
      <c r="G360" s="1882"/>
      <c r="H360" s="1883"/>
      <c r="I360" s="1883"/>
      <c r="J360" s="1883"/>
      <c r="K360" s="1883"/>
      <c r="L360" s="1883"/>
      <c r="M360" s="1883"/>
      <c r="N360" s="1883"/>
      <c r="O360" s="1882"/>
      <c r="P360" s="1882"/>
      <c r="Q360" s="1882"/>
      <c r="R360" s="1882"/>
      <c r="S360" s="1885"/>
      <c r="T360" s="1882"/>
      <c r="U360" s="1886"/>
      <c r="V360" s="1882"/>
      <c r="W360" s="1882"/>
      <c r="X360" s="1882"/>
      <c r="Y360" s="1882"/>
      <c r="Z360" s="1882"/>
    </row>
    <row r="361" spans="1:26" ht="16.5" customHeight="1">
      <c r="A361" s="1883"/>
      <c r="B361" s="1882"/>
      <c r="C361" s="1882"/>
      <c r="D361" s="1883"/>
      <c r="E361" s="1883"/>
      <c r="F361" s="1882"/>
      <c r="G361" s="1882"/>
      <c r="H361" s="1883"/>
      <c r="I361" s="1883"/>
      <c r="J361" s="1883"/>
      <c r="K361" s="1883"/>
      <c r="L361" s="1883"/>
      <c r="M361" s="1883"/>
      <c r="N361" s="1883"/>
      <c r="O361" s="1882"/>
      <c r="P361" s="1882"/>
      <c r="Q361" s="1882"/>
      <c r="R361" s="1882"/>
      <c r="S361" s="1885"/>
      <c r="T361" s="1882"/>
      <c r="U361" s="1886"/>
      <c r="V361" s="1882"/>
      <c r="W361" s="1882"/>
      <c r="X361" s="1882"/>
      <c r="Y361" s="1882"/>
      <c r="Z361" s="1882"/>
    </row>
    <row r="362" spans="1:26" ht="16.5" customHeight="1">
      <c r="A362" s="1883"/>
      <c r="B362" s="1882"/>
      <c r="C362" s="1882"/>
      <c r="D362" s="1883"/>
      <c r="E362" s="1883"/>
      <c r="F362" s="1882"/>
      <c r="G362" s="1882"/>
      <c r="H362" s="1883"/>
      <c r="I362" s="1883"/>
      <c r="J362" s="1883"/>
      <c r="K362" s="1883"/>
      <c r="L362" s="1883"/>
      <c r="M362" s="1883"/>
      <c r="N362" s="1883"/>
      <c r="O362" s="1882"/>
      <c r="P362" s="1882"/>
      <c r="Q362" s="1882"/>
      <c r="R362" s="1882"/>
      <c r="S362" s="1885"/>
      <c r="T362" s="1882"/>
      <c r="U362" s="1886"/>
      <c r="V362" s="1882"/>
      <c r="W362" s="1882"/>
      <c r="X362" s="1882"/>
      <c r="Y362" s="1882"/>
      <c r="Z362" s="1882"/>
    </row>
    <row r="363" spans="1:26" ht="16.5" customHeight="1">
      <c r="A363" s="1883"/>
      <c r="B363" s="1882"/>
      <c r="C363" s="1882"/>
      <c r="D363" s="1883"/>
      <c r="E363" s="1883"/>
      <c r="F363" s="1882"/>
      <c r="G363" s="1882"/>
      <c r="H363" s="1883"/>
      <c r="I363" s="1883"/>
      <c r="J363" s="1883"/>
      <c r="K363" s="1883"/>
      <c r="L363" s="1883"/>
      <c r="M363" s="1883"/>
      <c r="N363" s="1883"/>
      <c r="O363" s="1882"/>
      <c r="P363" s="1882"/>
      <c r="Q363" s="1882"/>
      <c r="R363" s="1882"/>
      <c r="S363" s="1885"/>
      <c r="T363" s="1882"/>
      <c r="U363" s="1886"/>
      <c r="V363" s="1882"/>
      <c r="W363" s="1882"/>
      <c r="X363" s="1882"/>
      <c r="Y363" s="1882"/>
      <c r="Z363" s="1882"/>
    </row>
    <row r="364" spans="1:26" ht="16.5" customHeight="1">
      <c r="A364" s="1883"/>
      <c r="B364" s="1882"/>
      <c r="C364" s="1882"/>
      <c r="D364" s="1883"/>
      <c r="E364" s="1883"/>
      <c r="F364" s="1882"/>
      <c r="G364" s="1882"/>
      <c r="H364" s="1883"/>
      <c r="I364" s="1883"/>
      <c r="J364" s="1883"/>
      <c r="K364" s="1883"/>
      <c r="L364" s="1883"/>
      <c r="M364" s="1883"/>
      <c r="N364" s="1883"/>
      <c r="O364" s="1882"/>
      <c r="P364" s="1882"/>
      <c r="Q364" s="1882"/>
      <c r="R364" s="1882"/>
      <c r="S364" s="1885"/>
      <c r="T364" s="1882"/>
      <c r="U364" s="1886"/>
      <c r="V364" s="1882"/>
      <c r="W364" s="1882"/>
      <c r="X364" s="1882"/>
      <c r="Y364" s="1882"/>
      <c r="Z364" s="1882"/>
    </row>
    <row r="365" spans="1:26" ht="16.5" customHeight="1">
      <c r="A365" s="1883"/>
      <c r="B365" s="1882"/>
      <c r="C365" s="1882"/>
      <c r="D365" s="1883"/>
      <c r="E365" s="1883"/>
      <c r="F365" s="1882"/>
      <c r="G365" s="1882"/>
      <c r="H365" s="1883"/>
      <c r="I365" s="1883"/>
      <c r="J365" s="1883"/>
      <c r="K365" s="1883"/>
      <c r="L365" s="1883"/>
      <c r="M365" s="1883"/>
      <c r="N365" s="1883"/>
      <c r="O365" s="1882"/>
      <c r="P365" s="1882"/>
      <c r="Q365" s="1882"/>
      <c r="R365" s="1882"/>
      <c r="S365" s="1885"/>
      <c r="T365" s="1882"/>
      <c r="U365" s="1886"/>
      <c r="V365" s="1882"/>
      <c r="W365" s="1882"/>
      <c r="X365" s="1882"/>
      <c r="Y365" s="1882"/>
      <c r="Z365" s="1882"/>
    </row>
    <row r="366" spans="1:26" ht="16.5" customHeight="1">
      <c r="A366" s="1883"/>
      <c r="B366" s="1882"/>
      <c r="C366" s="1882"/>
      <c r="D366" s="1883"/>
      <c r="E366" s="1883"/>
      <c r="F366" s="1882"/>
      <c r="G366" s="1882"/>
      <c r="H366" s="1883"/>
      <c r="I366" s="1883"/>
      <c r="J366" s="1883"/>
      <c r="K366" s="1883"/>
      <c r="L366" s="1883"/>
      <c r="M366" s="1883"/>
      <c r="N366" s="1883"/>
      <c r="O366" s="1882"/>
      <c r="P366" s="1882"/>
      <c r="Q366" s="1882"/>
      <c r="R366" s="1882"/>
      <c r="S366" s="1885"/>
      <c r="T366" s="1882"/>
      <c r="U366" s="1886"/>
      <c r="V366" s="1882"/>
      <c r="W366" s="1882"/>
      <c r="X366" s="1882"/>
      <c r="Y366" s="1882"/>
      <c r="Z366" s="1882"/>
    </row>
    <row r="367" spans="1:26" ht="16.5" customHeight="1">
      <c r="A367" s="1883"/>
      <c r="B367" s="1882"/>
      <c r="C367" s="1882"/>
      <c r="D367" s="1883"/>
      <c r="E367" s="1883"/>
      <c r="F367" s="1882"/>
      <c r="G367" s="1882"/>
      <c r="H367" s="1883"/>
      <c r="I367" s="1883"/>
      <c r="J367" s="1883"/>
      <c r="K367" s="1883"/>
      <c r="L367" s="1883"/>
      <c r="M367" s="1883"/>
      <c r="N367" s="1883"/>
      <c r="O367" s="1882"/>
      <c r="P367" s="1882"/>
      <c r="Q367" s="1882"/>
      <c r="R367" s="1882"/>
      <c r="S367" s="1885"/>
      <c r="T367" s="1882"/>
      <c r="U367" s="1886"/>
      <c r="V367" s="1882"/>
      <c r="W367" s="1882"/>
      <c r="X367" s="1882"/>
      <c r="Y367" s="1882"/>
      <c r="Z367" s="1882"/>
    </row>
    <row r="368" spans="1:26" ht="16.5" customHeight="1">
      <c r="A368" s="1883"/>
      <c r="B368" s="1882"/>
      <c r="C368" s="1882"/>
      <c r="D368" s="1883"/>
      <c r="E368" s="1883"/>
      <c r="F368" s="1882"/>
      <c r="G368" s="1882"/>
      <c r="H368" s="1883"/>
      <c r="I368" s="1883"/>
      <c r="J368" s="1883"/>
      <c r="K368" s="1883"/>
      <c r="L368" s="1883"/>
      <c r="M368" s="1883"/>
      <c r="N368" s="1883"/>
      <c r="O368" s="1882"/>
      <c r="P368" s="1882"/>
      <c r="Q368" s="1882"/>
      <c r="R368" s="1882"/>
      <c r="S368" s="1885"/>
      <c r="T368" s="1882"/>
      <c r="U368" s="1886"/>
      <c r="V368" s="1882"/>
      <c r="W368" s="1882"/>
      <c r="X368" s="1882"/>
      <c r="Y368" s="1882"/>
      <c r="Z368" s="1882"/>
    </row>
    <row r="369" spans="1:26" ht="16.5" customHeight="1">
      <c r="A369" s="1883"/>
      <c r="B369" s="1882"/>
      <c r="C369" s="1882"/>
      <c r="D369" s="1883"/>
      <c r="E369" s="1883"/>
      <c r="F369" s="1882"/>
      <c r="G369" s="1882"/>
      <c r="H369" s="1883"/>
      <c r="I369" s="1883"/>
      <c r="J369" s="1883"/>
      <c r="K369" s="1883"/>
      <c r="L369" s="1883"/>
      <c r="M369" s="1883"/>
      <c r="N369" s="1883"/>
      <c r="O369" s="1882"/>
      <c r="P369" s="1882"/>
      <c r="Q369" s="1882"/>
      <c r="R369" s="1882"/>
      <c r="S369" s="1885"/>
      <c r="T369" s="1882"/>
      <c r="U369" s="1886"/>
      <c r="V369" s="1882"/>
      <c r="W369" s="1882"/>
      <c r="X369" s="1882"/>
      <c r="Y369" s="1882"/>
      <c r="Z369" s="1882"/>
    </row>
    <row r="370" spans="1:26" ht="16.5" customHeight="1">
      <c r="A370" s="1883"/>
      <c r="B370" s="1882"/>
      <c r="C370" s="1882"/>
      <c r="D370" s="1883"/>
      <c r="E370" s="1883"/>
      <c r="F370" s="1882"/>
      <c r="G370" s="1882"/>
      <c r="H370" s="1883"/>
      <c r="I370" s="1883"/>
      <c r="J370" s="1883"/>
      <c r="K370" s="1883"/>
      <c r="L370" s="1883"/>
      <c r="M370" s="1883"/>
      <c r="N370" s="1883"/>
      <c r="O370" s="1882"/>
      <c r="P370" s="1882"/>
      <c r="Q370" s="1882"/>
      <c r="R370" s="1882"/>
      <c r="S370" s="1885"/>
      <c r="T370" s="1882"/>
      <c r="U370" s="1886"/>
      <c r="V370" s="1882"/>
      <c r="W370" s="1882"/>
      <c r="X370" s="1882"/>
      <c r="Y370" s="1882"/>
      <c r="Z370" s="1882"/>
    </row>
    <row r="371" spans="1:26" ht="16.5" customHeight="1">
      <c r="A371" s="1883"/>
      <c r="B371" s="1882"/>
      <c r="C371" s="1882"/>
      <c r="D371" s="1883"/>
      <c r="E371" s="1883"/>
      <c r="F371" s="1882"/>
      <c r="G371" s="1882"/>
      <c r="H371" s="1883"/>
      <c r="I371" s="1883"/>
      <c r="J371" s="1883"/>
      <c r="K371" s="1883"/>
      <c r="L371" s="1883"/>
      <c r="M371" s="1883"/>
      <c r="N371" s="1883"/>
      <c r="O371" s="1882"/>
      <c r="P371" s="1882"/>
      <c r="Q371" s="1882"/>
      <c r="R371" s="1882"/>
      <c r="S371" s="1885"/>
      <c r="T371" s="1882"/>
      <c r="U371" s="1886"/>
      <c r="V371" s="1882"/>
      <c r="W371" s="1882"/>
      <c r="X371" s="1882"/>
      <c r="Y371" s="1882"/>
      <c r="Z371" s="1882"/>
    </row>
    <row r="372" spans="1:26" ht="16.5" customHeight="1">
      <c r="A372" s="1883"/>
      <c r="B372" s="1882"/>
      <c r="C372" s="1882"/>
      <c r="D372" s="1883"/>
      <c r="E372" s="1883"/>
      <c r="F372" s="1882"/>
      <c r="G372" s="1882"/>
      <c r="H372" s="1883"/>
      <c r="I372" s="1883"/>
      <c r="J372" s="1883"/>
      <c r="K372" s="1883"/>
      <c r="L372" s="1883"/>
      <c r="M372" s="1883"/>
      <c r="N372" s="1883"/>
      <c r="O372" s="1882"/>
      <c r="P372" s="1882"/>
      <c r="Q372" s="1882"/>
      <c r="R372" s="1882"/>
      <c r="S372" s="1885"/>
      <c r="T372" s="1882"/>
      <c r="U372" s="1886"/>
      <c r="V372" s="1882"/>
      <c r="W372" s="1882"/>
      <c r="X372" s="1882"/>
      <c r="Y372" s="1882"/>
      <c r="Z372" s="1882"/>
    </row>
    <row r="373" spans="1:26" ht="16.5" customHeight="1">
      <c r="A373" s="1883"/>
      <c r="B373" s="1882"/>
      <c r="C373" s="1882"/>
      <c r="D373" s="1883"/>
      <c r="E373" s="1883"/>
      <c r="F373" s="1882"/>
      <c r="G373" s="1882"/>
      <c r="H373" s="1883"/>
      <c r="I373" s="1883"/>
      <c r="J373" s="1883"/>
      <c r="K373" s="1883"/>
      <c r="L373" s="1883"/>
      <c r="M373" s="1883"/>
      <c r="N373" s="1883"/>
      <c r="O373" s="1882"/>
      <c r="P373" s="1882"/>
      <c r="Q373" s="1882"/>
      <c r="R373" s="1882"/>
      <c r="S373" s="1885"/>
      <c r="T373" s="1882"/>
      <c r="U373" s="1886"/>
      <c r="V373" s="1882"/>
      <c r="W373" s="1882"/>
      <c r="X373" s="1882"/>
      <c r="Y373" s="1882"/>
      <c r="Z373" s="1882"/>
    </row>
    <row r="374" spans="1:26" ht="16.5" customHeight="1">
      <c r="A374" s="1883"/>
      <c r="B374" s="1882"/>
      <c r="C374" s="1882"/>
      <c r="D374" s="1883"/>
      <c r="E374" s="1883"/>
      <c r="F374" s="1882"/>
      <c r="G374" s="1882"/>
      <c r="H374" s="1883"/>
      <c r="I374" s="1883"/>
      <c r="J374" s="1883"/>
      <c r="K374" s="1883"/>
      <c r="L374" s="1883"/>
      <c r="M374" s="1883"/>
      <c r="N374" s="1883"/>
      <c r="O374" s="1882"/>
      <c r="P374" s="1882"/>
      <c r="Q374" s="1882"/>
      <c r="R374" s="1882"/>
      <c r="S374" s="1885"/>
      <c r="T374" s="1882"/>
      <c r="U374" s="1886"/>
      <c r="V374" s="1882"/>
      <c r="W374" s="1882"/>
      <c r="X374" s="1882"/>
      <c r="Y374" s="1882"/>
      <c r="Z374" s="1882"/>
    </row>
    <row r="375" spans="1:26" ht="16.5" customHeight="1">
      <c r="A375" s="1883"/>
      <c r="B375" s="1882"/>
      <c r="C375" s="1882"/>
      <c r="D375" s="1883"/>
      <c r="E375" s="1883"/>
      <c r="F375" s="1882"/>
      <c r="G375" s="1882"/>
      <c r="H375" s="1883"/>
      <c r="I375" s="1883"/>
      <c r="J375" s="1883"/>
      <c r="K375" s="1883"/>
      <c r="L375" s="1883"/>
      <c r="M375" s="1883"/>
      <c r="N375" s="1883"/>
      <c r="O375" s="1882"/>
      <c r="P375" s="1882"/>
      <c r="Q375" s="1882"/>
      <c r="R375" s="1882"/>
      <c r="S375" s="1885"/>
      <c r="T375" s="1882"/>
      <c r="U375" s="1886"/>
      <c r="V375" s="1882"/>
      <c r="W375" s="1882"/>
      <c r="X375" s="1882"/>
      <c r="Y375" s="1882"/>
      <c r="Z375" s="1882"/>
    </row>
    <row r="376" spans="1:26" ht="16.5" customHeight="1">
      <c r="A376" s="1883"/>
      <c r="B376" s="1882"/>
      <c r="C376" s="1882"/>
      <c r="D376" s="1883"/>
      <c r="E376" s="1883"/>
      <c r="F376" s="1882"/>
      <c r="G376" s="1882"/>
      <c r="H376" s="1883"/>
      <c r="I376" s="1883"/>
      <c r="J376" s="1883"/>
      <c r="K376" s="1883"/>
      <c r="L376" s="1883"/>
      <c r="M376" s="1883"/>
      <c r="N376" s="1883"/>
      <c r="O376" s="1882"/>
      <c r="P376" s="1882"/>
      <c r="Q376" s="1882"/>
      <c r="R376" s="1882"/>
      <c r="S376" s="1885"/>
      <c r="T376" s="1882"/>
      <c r="U376" s="1886"/>
      <c r="V376" s="1882"/>
      <c r="W376" s="1882"/>
      <c r="X376" s="1882"/>
      <c r="Y376" s="1882"/>
      <c r="Z376" s="1882"/>
    </row>
    <row r="377" spans="1:26" ht="16.5" customHeight="1">
      <c r="A377" s="1883"/>
      <c r="B377" s="1882"/>
      <c r="C377" s="1882"/>
      <c r="D377" s="1883"/>
      <c r="E377" s="1883"/>
      <c r="F377" s="1882"/>
      <c r="G377" s="1882"/>
      <c r="H377" s="1883"/>
      <c r="I377" s="1883"/>
      <c r="J377" s="1883"/>
      <c r="K377" s="1883"/>
      <c r="L377" s="1883"/>
      <c r="M377" s="1883"/>
      <c r="N377" s="1883"/>
      <c r="O377" s="1882"/>
      <c r="P377" s="1882"/>
      <c r="Q377" s="1882"/>
      <c r="R377" s="1882"/>
      <c r="S377" s="1885"/>
      <c r="T377" s="1882"/>
      <c r="U377" s="1886"/>
      <c r="V377" s="1882"/>
      <c r="W377" s="1882"/>
      <c r="X377" s="1882"/>
      <c r="Y377" s="1882"/>
      <c r="Z377" s="1882"/>
    </row>
    <row r="378" spans="1:26" ht="16.5" customHeight="1">
      <c r="A378" s="1883"/>
      <c r="B378" s="1882"/>
      <c r="C378" s="1882"/>
      <c r="D378" s="1883"/>
      <c r="E378" s="1883"/>
      <c r="F378" s="1882"/>
      <c r="G378" s="1882"/>
      <c r="H378" s="1883"/>
      <c r="I378" s="1883"/>
      <c r="J378" s="1883"/>
      <c r="K378" s="1883"/>
      <c r="L378" s="1883"/>
      <c r="M378" s="1883"/>
      <c r="N378" s="1883"/>
      <c r="O378" s="1882"/>
      <c r="P378" s="1882"/>
      <c r="Q378" s="1882"/>
      <c r="R378" s="1882"/>
      <c r="S378" s="1885"/>
      <c r="T378" s="1882"/>
      <c r="U378" s="1886"/>
      <c r="V378" s="1882"/>
      <c r="W378" s="1882"/>
      <c r="X378" s="1882"/>
      <c r="Y378" s="1882"/>
      <c r="Z378" s="1882"/>
    </row>
    <row r="379" spans="1:26" ht="16.5" customHeight="1">
      <c r="A379" s="1883"/>
      <c r="B379" s="1882"/>
      <c r="C379" s="1882"/>
      <c r="D379" s="1883"/>
      <c r="E379" s="1883"/>
      <c r="F379" s="1882"/>
      <c r="G379" s="1882"/>
      <c r="H379" s="1883"/>
      <c r="I379" s="1883"/>
      <c r="J379" s="1883"/>
      <c r="K379" s="1883"/>
      <c r="L379" s="1883"/>
      <c r="M379" s="1883"/>
      <c r="N379" s="1883"/>
      <c r="O379" s="1882"/>
      <c r="P379" s="1882"/>
      <c r="Q379" s="1882"/>
      <c r="R379" s="1882"/>
      <c r="S379" s="1885"/>
      <c r="T379" s="1882"/>
      <c r="U379" s="1886"/>
      <c r="V379" s="1882"/>
      <c r="W379" s="1882"/>
      <c r="X379" s="1882"/>
      <c r="Y379" s="1882"/>
      <c r="Z379" s="1882"/>
    </row>
    <row r="380" spans="1:26" ht="16.5" customHeight="1">
      <c r="A380" s="1883"/>
      <c r="B380" s="1882"/>
      <c r="C380" s="1882"/>
      <c r="D380" s="1883"/>
      <c r="E380" s="1883"/>
      <c r="F380" s="1882"/>
      <c r="G380" s="1882"/>
      <c r="H380" s="1883"/>
      <c r="I380" s="1883"/>
      <c r="J380" s="1883"/>
      <c r="K380" s="1883"/>
      <c r="L380" s="1883"/>
      <c r="M380" s="1883"/>
      <c r="N380" s="1883"/>
      <c r="O380" s="1882"/>
      <c r="P380" s="1882"/>
      <c r="Q380" s="1882"/>
      <c r="R380" s="1882"/>
      <c r="S380" s="1885"/>
      <c r="T380" s="1882"/>
      <c r="U380" s="1886"/>
      <c r="V380" s="1882"/>
      <c r="W380" s="1882"/>
      <c r="X380" s="1882"/>
      <c r="Y380" s="1882"/>
      <c r="Z380" s="1882"/>
    </row>
    <row r="381" spans="1:26" ht="16.5" customHeight="1">
      <c r="A381" s="1883"/>
      <c r="B381" s="1882"/>
      <c r="C381" s="1882"/>
      <c r="D381" s="1883"/>
      <c r="E381" s="1883"/>
      <c r="F381" s="1882"/>
      <c r="G381" s="1882"/>
      <c r="H381" s="1883"/>
      <c r="I381" s="1883"/>
      <c r="J381" s="1883"/>
      <c r="K381" s="1883"/>
      <c r="L381" s="1883"/>
      <c r="M381" s="1883"/>
      <c r="N381" s="1883"/>
      <c r="O381" s="1882"/>
      <c r="P381" s="1882"/>
      <c r="Q381" s="1882"/>
      <c r="R381" s="1882"/>
      <c r="S381" s="1885"/>
      <c r="T381" s="1882"/>
      <c r="U381" s="1886"/>
      <c r="V381" s="1882"/>
      <c r="W381" s="1882"/>
      <c r="X381" s="1882"/>
      <c r="Y381" s="1882"/>
      <c r="Z381" s="1882"/>
    </row>
    <row r="382" spans="1:26" ht="16.5" customHeight="1">
      <c r="A382" s="1883"/>
      <c r="B382" s="1882"/>
      <c r="C382" s="1882"/>
      <c r="D382" s="1883"/>
      <c r="E382" s="1883"/>
      <c r="F382" s="1882"/>
      <c r="G382" s="1882"/>
      <c r="H382" s="1883"/>
      <c r="I382" s="1883"/>
      <c r="J382" s="1883"/>
      <c r="K382" s="1883"/>
      <c r="L382" s="1883"/>
      <c r="M382" s="1883"/>
      <c r="N382" s="1883"/>
      <c r="O382" s="1882"/>
      <c r="P382" s="1882"/>
      <c r="Q382" s="1882"/>
      <c r="R382" s="1882"/>
      <c r="S382" s="1885"/>
      <c r="T382" s="1882"/>
      <c r="U382" s="1886"/>
      <c r="V382" s="1882"/>
      <c r="W382" s="1882"/>
      <c r="X382" s="1882"/>
      <c r="Y382" s="1882"/>
      <c r="Z382" s="1882"/>
    </row>
    <row r="383" spans="1:26" ht="16.5" customHeight="1">
      <c r="A383" s="1883"/>
      <c r="B383" s="1882"/>
      <c r="C383" s="1882"/>
      <c r="D383" s="1883"/>
      <c r="E383" s="1883"/>
      <c r="F383" s="1882"/>
      <c r="G383" s="1882"/>
      <c r="H383" s="1883"/>
      <c r="I383" s="1883"/>
      <c r="J383" s="1883"/>
      <c r="K383" s="1883"/>
      <c r="L383" s="1883"/>
      <c r="M383" s="1883"/>
      <c r="N383" s="1883"/>
      <c r="O383" s="1882"/>
      <c r="P383" s="1882"/>
      <c r="Q383" s="1882"/>
      <c r="R383" s="1882"/>
      <c r="S383" s="1885"/>
      <c r="T383" s="1882"/>
      <c r="U383" s="1886"/>
      <c r="V383" s="1882"/>
      <c r="W383" s="1882"/>
      <c r="X383" s="1882"/>
      <c r="Y383" s="1882"/>
      <c r="Z383" s="1882"/>
    </row>
    <row r="384" spans="1:26" ht="16.5" customHeight="1">
      <c r="A384" s="1883"/>
      <c r="B384" s="1882"/>
      <c r="C384" s="1882"/>
      <c r="D384" s="1883"/>
      <c r="E384" s="1883"/>
      <c r="F384" s="1882"/>
      <c r="G384" s="1882"/>
      <c r="H384" s="1883"/>
      <c r="I384" s="1883"/>
      <c r="J384" s="1883"/>
      <c r="K384" s="1883"/>
      <c r="L384" s="1883"/>
      <c r="M384" s="1883"/>
      <c r="N384" s="1883"/>
      <c r="O384" s="1882"/>
      <c r="P384" s="1882"/>
      <c r="Q384" s="1882"/>
      <c r="R384" s="1882"/>
      <c r="S384" s="1885"/>
      <c r="T384" s="1882"/>
      <c r="U384" s="1886"/>
      <c r="V384" s="1882"/>
      <c r="W384" s="1882"/>
      <c r="X384" s="1882"/>
      <c r="Y384" s="1882"/>
      <c r="Z384" s="1882"/>
    </row>
    <row r="385" spans="1:26" ht="16.5" customHeight="1">
      <c r="A385" s="1883"/>
      <c r="B385" s="1882"/>
      <c r="C385" s="1882"/>
      <c r="D385" s="1883"/>
      <c r="E385" s="1883"/>
      <c r="F385" s="1882"/>
      <c r="G385" s="1882"/>
      <c r="H385" s="1883"/>
      <c r="I385" s="1883"/>
      <c r="J385" s="1883"/>
      <c r="K385" s="1883"/>
      <c r="L385" s="1883"/>
      <c r="M385" s="1883"/>
      <c r="N385" s="1883"/>
      <c r="O385" s="1882"/>
      <c r="P385" s="1882"/>
      <c r="Q385" s="1882"/>
      <c r="R385" s="1882"/>
      <c r="S385" s="1885"/>
      <c r="T385" s="1882"/>
      <c r="U385" s="1886"/>
      <c r="V385" s="1882"/>
      <c r="W385" s="1882"/>
      <c r="X385" s="1882"/>
      <c r="Y385" s="1882"/>
      <c r="Z385" s="1882"/>
    </row>
    <row r="386" spans="1:26" ht="16.5" customHeight="1">
      <c r="A386" s="1883"/>
      <c r="B386" s="1882"/>
      <c r="C386" s="1882"/>
      <c r="D386" s="1883"/>
      <c r="E386" s="1883"/>
      <c r="F386" s="1882"/>
      <c r="G386" s="1882"/>
      <c r="H386" s="1883"/>
      <c r="I386" s="1883"/>
      <c r="J386" s="1883"/>
      <c r="K386" s="1883"/>
      <c r="L386" s="1883"/>
      <c r="M386" s="1883"/>
      <c r="N386" s="1883"/>
      <c r="O386" s="1882"/>
      <c r="P386" s="1882"/>
      <c r="Q386" s="1882"/>
      <c r="R386" s="1882"/>
      <c r="S386" s="1885"/>
      <c r="T386" s="1882"/>
      <c r="U386" s="1886"/>
      <c r="V386" s="1882"/>
      <c r="W386" s="1882"/>
      <c r="X386" s="1882"/>
      <c r="Y386" s="1882"/>
      <c r="Z386" s="1882"/>
    </row>
    <row r="387" spans="1:26" ht="16.5" customHeight="1">
      <c r="A387" s="1883"/>
      <c r="B387" s="1882"/>
      <c r="C387" s="1882"/>
      <c r="D387" s="1883"/>
      <c r="E387" s="1883"/>
      <c r="F387" s="1882"/>
      <c r="G387" s="1882"/>
      <c r="H387" s="1883"/>
      <c r="I387" s="1883"/>
      <c r="J387" s="1883"/>
      <c r="K387" s="1883"/>
      <c r="L387" s="1883"/>
      <c r="M387" s="1883"/>
      <c r="N387" s="1883"/>
      <c r="O387" s="1882"/>
      <c r="P387" s="1882"/>
      <c r="Q387" s="1882"/>
      <c r="R387" s="1882"/>
      <c r="S387" s="1885"/>
      <c r="T387" s="1882"/>
      <c r="U387" s="1886"/>
      <c r="V387" s="1882"/>
      <c r="W387" s="1882"/>
      <c r="X387" s="1882"/>
      <c r="Y387" s="1882"/>
      <c r="Z387" s="1882"/>
    </row>
    <row r="388" spans="1:26" ht="16.5" customHeight="1">
      <c r="A388" s="1883"/>
      <c r="B388" s="1882"/>
      <c r="C388" s="1882"/>
      <c r="D388" s="1883"/>
      <c r="E388" s="1883"/>
      <c r="F388" s="1882"/>
      <c r="G388" s="1882"/>
      <c r="H388" s="1883"/>
      <c r="I388" s="1883"/>
      <c r="J388" s="1883"/>
      <c r="K388" s="1883"/>
      <c r="L388" s="1883"/>
      <c r="M388" s="1883"/>
      <c r="N388" s="1883"/>
      <c r="O388" s="1882"/>
      <c r="P388" s="1882"/>
      <c r="Q388" s="1882"/>
      <c r="R388" s="1882"/>
      <c r="S388" s="1885"/>
      <c r="T388" s="1882"/>
      <c r="U388" s="1886"/>
      <c r="V388" s="1882"/>
      <c r="W388" s="1882"/>
      <c r="X388" s="1882"/>
      <c r="Y388" s="1882"/>
      <c r="Z388" s="1882"/>
    </row>
    <row r="389" spans="1:26" ht="16.5" customHeight="1">
      <c r="A389" s="1883"/>
      <c r="B389" s="1882"/>
      <c r="C389" s="1882"/>
      <c r="D389" s="1883"/>
      <c r="E389" s="1883"/>
      <c r="F389" s="1882"/>
      <c r="G389" s="1882"/>
      <c r="H389" s="1883"/>
      <c r="I389" s="1883"/>
      <c r="J389" s="1883"/>
      <c r="K389" s="1883"/>
      <c r="L389" s="1883"/>
      <c r="M389" s="1883"/>
      <c r="N389" s="1883"/>
      <c r="O389" s="1882"/>
      <c r="P389" s="1882"/>
      <c r="Q389" s="1882"/>
      <c r="R389" s="1882"/>
      <c r="S389" s="1885"/>
      <c r="T389" s="1882"/>
      <c r="U389" s="1886"/>
      <c r="V389" s="1882"/>
      <c r="W389" s="1882"/>
      <c r="X389" s="1882"/>
      <c r="Y389" s="1882"/>
      <c r="Z389" s="1882"/>
    </row>
    <row r="390" spans="1:26" ht="16.5" customHeight="1">
      <c r="A390" s="1883"/>
      <c r="B390" s="1882"/>
      <c r="C390" s="1882"/>
      <c r="D390" s="1883"/>
      <c r="E390" s="1883"/>
      <c r="F390" s="1882"/>
      <c r="G390" s="1882"/>
      <c r="H390" s="1883"/>
      <c r="I390" s="1883"/>
      <c r="J390" s="1883"/>
      <c r="K390" s="1883"/>
      <c r="L390" s="1883"/>
      <c r="M390" s="1883"/>
      <c r="N390" s="1883"/>
      <c r="O390" s="1882"/>
      <c r="P390" s="1882"/>
      <c r="Q390" s="1882"/>
      <c r="R390" s="1882"/>
      <c r="S390" s="1885"/>
      <c r="T390" s="1882"/>
      <c r="U390" s="1886"/>
      <c r="V390" s="1882"/>
      <c r="W390" s="1882"/>
      <c r="X390" s="1882"/>
      <c r="Y390" s="1882"/>
      <c r="Z390" s="1882"/>
    </row>
    <row r="391" spans="1:26" ht="16.5" customHeight="1">
      <c r="A391" s="1883"/>
      <c r="B391" s="1882"/>
      <c r="C391" s="1882"/>
      <c r="D391" s="1883"/>
      <c r="E391" s="1883"/>
      <c r="F391" s="1882"/>
      <c r="G391" s="1882"/>
      <c r="H391" s="1883"/>
      <c r="I391" s="1883"/>
      <c r="J391" s="1883"/>
      <c r="K391" s="1883"/>
      <c r="L391" s="1883"/>
      <c r="M391" s="1883"/>
      <c r="N391" s="1883"/>
      <c r="O391" s="1882"/>
      <c r="P391" s="1882"/>
      <c r="Q391" s="1882"/>
      <c r="R391" s="1882"/>
      <c r="S391" s="1885"/>
      <c r="T391" s="1882"/>
      <c r="U391" s="1886"/>
      <c r="V391" s="1882"/>
      <c r="W391" s="1882"/>
      <c r="X391" s="1882"/>
      <c r="Y391" s="1882"/>
      <c r="Z391" s="1882"/>
    </row>
    <row r="392" spans="1:26" ht="16.5" customHeight="1">
      <c r="A392" s="1883"/>
      <c r="B392" s="1882"/>
      <c r="C392" s="1882"/>
      <c r="D392" s="1883"/>
      <c r="E392" s="1883"/>
      <c r="F392" s="1882"/>
      <c r="G392" s="1882"/>
      <c r="H392" s="1883"/>
      <c r="I392" s="1883"/>
      <c r="J392" s="1883"/>
      <c r="K392" s="1883"/>
      <c r="L392" s="1883"/>
      <c r="M392" s="1883"/>
      <c r="N392" s="1883"/>
      <c r="O392" s="1882"/>
      <c r="P392" s="1882"/>
      <c r="Q392" s="1882"/>
      <c r="R392" s="1882"/>
      <c r="S392" s="1885"/>
      <c r="T392" s="1882"/>
      <c r="U392" s="1886"/>
      <c r="V392" s="1882"/>
      <c r="W392" s="1882"/>
      <c r="X392" s="1882"/>
      <c r="Y392" s="1882"/>
      <c r="Z392" s="1882"/>
    </row>
    <row r="393" spans="1:26" ht="16.5" customHeight="1">
      <c r="A393" s="1883"/>
      <c r="B393" s="1882"/>
      <c r="C393" s="1882"/>
      <c r="D393" s="1883"/>
      <c r="E393" s="1883"/>
      <c r="F393" s="1882"/>
      <c r="G393" s="1882"/>
      <c r="H393" s="1883"/>
      <c r="I393" s="1883"/>
      <c r="J393" s="1883"/>
      <c r="K393" s="1883"/>
      <c r="L393" s="1883"/>
      <c r="M393" s="1883"/>
      <c r="N393" s="1883"/>
      <c r="O393" s="1882"/>
      <c r="P393" s="1882"/>
      <c r="Q393" s="1882"/>
      <c r="R393" s="1882"/>
      <c r="S393" s="1885"/>
      <c r="T393" s="1882"/>
      <c r="U393" s="1886"/>
      <c r="V393" s="1882"/>
      <c r="W393" s="1882"/>
      <c r="X393" s="1882"/>
      <c r="Y393" s="1882"/>
      <c r="Z393" s="1882"/>
    </row>
    <row r="394" spans="1:26" ht="16.5" customHeight="1">
      <c r="A394" s="1883"/>
      <c r="B394" s="1882"/>
      <c r="C394" s="1882"/>
      <c r="D394" s="1883"/>
      <c r="E394" s="1883"/>
      <c r="F394" s="1882"/>
      <c r="G394" s="1882"/>
      <c r="H394" s="1883"/>
      <c r="I394" s="1883"/>
      <c r="J394" s="1883"/>
      <c r="K394" s="1883"/>
      <c r="L394" s="1883"/>
      <c r="M394" s="1883"/>
      <c r="N394" s="1883"/>
      <c r="O394" s="1882"/>
      <c r="P394" s="1882"/>
      <c r="Q394" s="1882"/>
      <c r="R394" s="1882"/>
      <c r="S394" s="1885"/>
      <c r="T394" s="1882"/>
      <c r="U394" s="1886"/>
      <c r="V394" s="1882"/>
      <c r="W394" s="1882"/>
      <c r="X394" s="1882"/>
      <c r="Y394" s="1882"/>
      <c r="Z394" s="1882"/>
    </row>
    <row r="395" spans="1:26" ht="16.5" customHeight="1">
      <c r="A395" s="1883"/>
      <c r="B395" s="1882"/>
      <c r="C395" s="1882"/>
      <c r="D395" s="1883"/>
      <c r="E395" s="1883"/>
      <c r="F395" s="1882"/>
      <c r="G395" s="1882"/>
      <c r="H395" s="1883"/>
      <c r="I395" s="1883"/>
      <c r="J395" s="1883"/>
      <c r="K395" s="1883"/>
      <c r="L395" s="1883"/>
      <c r="M395" s="1883"/>
      <c r="N395" s="1883"/>
      <c r="O395" s="1882"/>
      <c r="P395" s="1882"/>
      <c r="Q395" s="1882"/>
      <c r="R395" s="1882"/>
      <c r="S395" s="1885"/>
      <c r="T395" s="1882"/>
      <c r="U395" s="1886"/>
      <c r="V395" s="1882"/>
      <c r="W395" s="1882"/>
      <c r="X395" s="1882"/>
      <c r="Y395" s="1882"/>
      <c r="Z395" s="1882"/>
    </row>
    <row r="396" spans="1:26" ht="16.5" customHeight="1">
      <c r="A396" s="1883"/>
      <c r="B396" s="1882"/>
      <c r="C396" s="1882"/>
      <c r="D396" s="1883"/>
      <c r="E396" s="1883"/>
      <c r="F396" s="1882"/>
      <c r="G396" s="1882"/>
      <c r="H396" s="1883"/>
      <c r="I396" s="1883"/>
      <c r="J396" s="1883"/>
      <c r="K396" s="1883"/>
      <c r="L396" s="1883"/>
      <c r="M396" s="1883"/>
      <c r="N396" s="1883"/>
      <c r="O396" s="1882"/>
      <c r="P396" s="1882"/>
      <c r="Q396" s="1882"/>
      <c r="R396" s="1882"/>
      <c r="S396" s="1885"/>
      <c r="T396" s="1882"/>
      <c r="U396" s="1886"/>
      <c r="V396" s="1882"/>
      <c r="W396" s="1882"/>
      <c r="X396" s="1882"/>
      <c r="Y396" s="1882"/>
      <c r="Z396" s="1882"/>
    </row>
    <row r="397" spans="1:26" ht="16.5" customHeight="1">
      <c r="A397" s="1883"/>
      <c r="B397" s="1882"/>
      <c r="C397" s="1882"/>
      <c r="D397" s="1883"/>
      <c r="E397" s="1883"/>
      <c r="F397" s="1882"/>
      <c r="G397" s="1882"/>
      <c r="H397" s="1883"/>
      <c r="I397" s="1883"/>
      <c r="J397" s="1883"/>
      <c r="K397" s="1883"/>
      <c r="L397" s="1883"/>
      <c r="M397" s="1883"/>
      <c r="N397" s="1883"/>
      <c r="O397" s="1882"/>
      <c r="P397" s="1882"/>
      <c r="Q397" s="1882"/>
      <c r="R397" s="1882"/>
      <c r="S397" s="1885"/>
      <c r="T397" s="1882"/>
      <c r="U397" s="1886"/>
      <c r="V397" s="1882"/>
      <c r="W397" s="1882"/>
      <c r="X397" s="1882"/>
      <c r="Y397" s="1882"/>
      <c r="Z397" s="1882"/>
    </row>
    <row r="398" spans="1:26" ht="16.5" customHeight="1">
      <c r="A398" s="1883"/>
      <c r="B398" s="1882"/>
      <c r="C398" s="1882"/>
      <c r="D398" s="1883"/>
      <c r="E398" s="1883"/>
      <c r="F398" s="1882"/>
      <c r="G398" s="1882"/>
      <c r="H398" s="1883"/>
      <c r="I398" s="1883"/>
      <c r="J398" s="1883"/>
      <c r="K398" s="1883"/>
      <c r="L398" s="1883"/>
      <c r="M398" s="1883"/>
      <c r="N398" s="1883"/>
      <c r="O398" s="1882"/>
      <c r="P398" s="1882"/>
      <c r="Q398" s="1882"/>
      <c r="R398" s="1882"/>
      <c r="S398" s="1885"/>
      <c r="T398" s="1882"/>
      <c r="U398" s="1886"/>
      <c r="V398" s="1882"/>
      <c r="W398" s="1882"/>
      <c r="X398" s="1882"/>
      <c r="Y398" s="1882"/>
      <c r="Z398" s="1882"/>
    </row>
    <row r="399" spans="1:26" ht="16.5" customHeight="1">
      <c r="A399" s="1883"/>
      <c r="B399" s="1882"/>
      <c r="C399" s="1882"/>
      <c r="D399" s="1883"/>
      <c r="E399" s="1883"/>
      <c r="F399" s="1882"/>
      <c r="G399" s="1882"/>
      <c r="H399" s="1883"/>
      <c r="I399" s="1883"/>
      <c r="J399" s="1883"/>
      <c r="K399" s="1883"/>
      <c r="L399" s="1883"/>
      <c r="M399" s="1883"/>
      <c r="N399" s="1883"/>
      <c r="O399" s="1882"/>
      <c r="P399" s="1882"/>
      <c r="Q399" s="1882"/>
      <c r="R399" s="1882"/>
      <c r="S399" s="1885"/>
      <c r="T399" s="1882"/>
      <c r="U399" s="1886"/>
      <c r="V399" s="1882"/>
      <c r="W399" s="1882"/>
      <c r="X399" s="1882"/>
      <c r="Y399" s="1882"/>
      <c r="Z399" s="1882"/>
    </row>
    <row r="400" spans="1:26" ht="16.5" customHeight="1">
      <c r="A400" s="1883"/>
      <c r="B400" s="1882"/>
      <c r="C400" s="1882"/>
      <c r="D400" s="1883"/>
      <c r="E400" s="1883"/>
      <c r="F400" s="1882"/>
      <c r="G400" s="1882"/>
      <c r="H400" s="1883"/>
      <c r="I400" s="1883"/>
      <c r="J400" s="1883"/>
      <c r="K400" s="1883"/>
      <c r="L400" s="1883"/>
      <c r="M400" s="1883"/>
      <c r="N400" s="1883"/>
      <c r="O400" s="1882"/>
      <c r="P400" s="1882"/>
      <c r="Q400" s="1882"/>
      <c r="R400" s="1882"/>
      <c r="S400" s="1885"/>
      <c r="T400" s="1882"/>
      <c r="U400" s="1886"/>
      <c r="V400" s="1882"/>
      <c r="W400" s="1882"/>
      <c r="X400" s="1882"/>
      <c r="Y400" s="1882"/>
      <c r="Z400" s="1882"/>
    </row>
    <row r="401" spans="1:26" ht="16.5" customHeight="1">
      <c r="A401" s="1883"/>
      <c r="B401" s="1882"/>
      <c r="C401" s="1882"/>
      <c r="D401" s="1883"/>
      <c r="E401" s="1883"/>
      <c r="F401" s="1882"/>
      <c r="G401" s="1882"/>
      <c r="H401" s="1883"/>
      <c r="I401" s="1883"/>
      <c r="J401" s="1883"/>
      <c r="K401" s="1883"/>
      <c r="L401" s="1883"/>
      <c r="M401" s="1883"/>
      <c r="N401" s="1883"/>
      <c r="O401" s="1882"/>
      <c r="P401" s="1882"/>
      <c r="Q401" s="1882"/>
      <c r="R401" s="1882"/>
      <c r="S401" s="1885"/>
      <c r="T401" s="1882"/>
      <c r="U401" s="1886"/>
      <c r="V401" s="1882"/>
      <c r="W401" s="1882"/>
      <c r="X401" s="1882"/>
      <c r="Y401" s="1882"/>
      <c r="Z401" s="1882"/>
    </row>
    <row r="402" spans="1:26" ht="16.5" customHeight="1">
      <c r="A402" s="1883"/>
      <c r="B402" s="1882"/>
      <c r="C402" s="1882"/>
      <c r="D402" s="1883"/>
      <c r="E402" s="1883"/>
      <c r="F402" s="1882"/>
      <c r="G402" s="1882"/>
      <c r="H402" s="1883"/>
      <c r="I402" s="1883"/>
      <c r="J402" s="1883"/>
      <c r="K402" s="1883"/>
      <c r="L402" s="1883"/>
      <c r="M402" s="1883"/>
      <c r="N402" s="1883"/>
      <c r="O402" s="1882"/>
      <c r="P402" s="1882"/>
      <c r="Q402" s="1882"/>
      <c r="R402" s="1882"/>
      <c r="S402" s="1885"/>
      <c r="T402" s="1882"/>
      <c r="U402" s="1886"/>
      <c r="V402" s="1882"/>
      <c r="W402" s="1882"/>
      <c r="X402" s="1882"/>
      <c r="Y402" s="1882"/>
      <c r="Z402" s="1882"/>
    </row>
    <row r="403" spans="1:26" ht="16.5" customHeight="1">
      <c r="A403" s="1883"/>
      <c r="B403" s="1882"/>
      <c r="C403" s="1882"/>
      <c r="D403" s="1883"/>
      <c r="E403" s="1883"/>
      <c r="F403" s="1882"/>
      <c r="G403" s="1882"/>
      <c r="H403" s="1883"/>
      <c r="I403" s="1883"/>
      <c r="J403" s="1883"/>
      <c r="K403" s="1883"/>
      <c r="L403" s="1883"/>
      <c r="M403" s="1883"/>
      <c r="N403" s="1883"/>
      <c r="O403" s="1882"/>
      <c r="P403" s="1882"/>
      <c r="Q403" s="1882"/>
      <c r="R403" s="1882"/>
      <c r="S403" s="1885"/>
      <c r="T403" s="1882"/>
      <c r="U403" s="1886"/>
      <c r="V403" s="1882"/>
      <c r="W403" s="1882"/>
      <c r="X403" s="1882"/>
      <c r="Y403" s="1882"/>
      <c r="Z403" s="1882"/>
    </row>
    <row r="404" spans="1:26" ht="16.5" customHeight="1">
      <c r="A404" s="1883"/>
      <c r="B404" s="1882"/>
      <c r="C404" s="1882"/>
      <c r="D404" s="1883"/>
      <c r="E404" s="1883"/>
      <c r="F404" s="1882"/>
      <c r="G404" s="1882"/>
      <c r="H404" s="1883"/>
      <c r="I404" s="1883"/>
      <c r="J404" s="1883"/>
      <c r="K404" s="1883"/>
      <c r="L404" s="1883"/>
      <c r="M404" s="1883"/>
      <c r="N404" s="1883"/>
      <c r="O404" s="1882"/>
      <c r="P404" s="1882"/>
      <c r="Q404" s="1882"/>
      <c r="R404" s="1882"/>
      <c r="S404" s="1885"/>
      <c r="T404" s="1882"/>
      <c r="U404" s="1886"/>
      <c r="V404" s="1882"/>
      <c r="W404" s="1882"/>
      <c r="X404" s="1882"/>
      <c r="Y404" s="1882"/>
      <c r="Z404" s="1882"/>
    </row>
    <row r="405" spans="1:26" ht="16.5" customHeight="1">
      <c r="A405" s="1883"/>
      <c r="B405" s="1882"/>
      <c r="C405" s="1882"/>
      <c r="D405" s="1883"/>
      <c r="E405" s="1883"/>
      <c r="F405" s="1882"/>
      <c r="G405" s="1882"/>
      <c r="H405" s="1883"/>
      <c r="I405" s="1883"/>
      <c r="J405" s="1883"/>
      <c r="K405" s="1883"/>
      <c r="L405" s="1883"/>
      <c r="M405" s="1883"/>
      <c r="N405" s="1883"/>
      <c r="O405" s="1882"/>
      <c r="P405" s="1882"/>
      <c r="Q405" s="1882"/>
      <c r="R405" s="1882"/>
      <c r="S405" s="1885"/>
      <c r="T405" s="1882"/>
      <c r="U405" s="1886"/>
      <c r="V405" s="1882"/>
      <c r="W405" s="1882"/>
      <c r="X405" s="1882"/>
      <c r="Y405" s="1882"/>
      <c r="Z405" s="1882"/>
    </row>
    <row r="406" spans="1:26" ht="16.5" customHeight="1">
      <c r="A406" s="1883"/>
      <c r="B406" s="1882"/>
      <c r="C406" s="1882"/>
      <c r="D406" s="1883"/>
      <c r="E406" s="1883"/>
      <c r="F406" s="1882"/>
      <c r="G406" s="1882"/>
      <c r="H406" s="1883"/>
      <c r="I406" s="1883"/>
      <c r="J406" s="1883"/>
      <c r="K406" s="1883"/>
      <c r="L406" s="1883"/>
      <c r="M406" s="1883"/>
      <c r="N406" s="1883"/>
      <c r="O406" s="1882"/>
      <c r="P406" s="1882"/>
      <c r="Q406" s="1882"/>
      <c r="R406" s="1882"/>
      <c r="S406" s="1885"/>
      <c r="T406" s="1882"/>
      <c r="U406" s="1886"/>
      <c r="V406" s="1882"/>
      <c r="W406" s="1882"/>
      <c r="X406" s="1882"/>
      <c r="Y406" s="1882"/>
      <c r="Z406" s="1882"/>
    </row>
    <row r="407" spans="1:26" ht="16.5" customHeight="1">
      <c r="A407" s="1883"/>
      <c r="B407" s="1882"/>
      <c r="C407" s="1882"/>
      <c r="D407" s="1883"/>
      <c r="E407" s="1883"/>
      <c r="F407" s="1882"/>
      <c r="G407" s="1882"/>
      <c r="H407" s="1883"/>
      <c r="I407" s="1883"/>
      <c r="J407" s="1883"/>
      <c r="K407" s="1883"/>
      <c r="L407" s="1883"/>
      <c r="M407" s="1883"/>
      <c r="N407" s="1883"/>
      <c r="O407" s="1882"/>
      <c r="P407" s="1882"/>
      <c r="Q407" s="1882"/>
      <c r="R407" s="1882"/>
      <c r="S407" s="1885"/>
      <c r="T407" s="1882"/>
      <c r="U407" s="1886"/>
      <c r="V407" s="1882"/>
      <c r="W407" s="1882"/>
      <c r="X407" s="1882"/>
      <c r="Y407" s="1882"/>
      <c r="Z407" s="1882"/>
    </row>
    <row r="408" spans="1:26" ht="16.5" customHeight="1">
      <c r="A408" s="1883"/>
      <c r="B408" s="1882"/>
      <c r="C408" s="1882"/>
      <c r="D408" s="1883"/>
      <c r="E408" s="1883"/>
      <c r="F408" s="1882"/>
      <c r="G408" s="1882"/>
      <c r="H408" s="1883"/>
      <c r="I408" s="1883"/>
      <c r="J408" s="1883"/>
      <c r="K408" s="1883"/>
      <c r="L408" s="1883"/>
      <c r="M408" s="1883"/>
      <c r="N408" s="1883"/>
      <c r="O408" s="1882"/>
      <c r="P408" s="1882"/>
      <c r="Q408" s="1882"/>
      <c r="R408" s="1882"/>
      <c r="S408" s="1885"/>
      <c r="T408" s="1882"/>
      <c r="U408" s="1886"/>
      <c r="V408" s="1882"/>
      <c r="W408" s="1882"/>
      <c r="X408" s="1882"/>
      <c r="Y408" s="1882"/>
      <c r="Z408" s="1882"/>
    </row>
    <row r="409" spans="1:26" ht="16.5" customHeight="1">
      <c r="A409" s="1883"/>
      <c r="B409" s="1882"/>
      <c r="C409" s="1882"/>
      <c r="D409" s="1883"/>
      <c r="E409" s="1883"/>
      <c r="F409" s="1882"/>
      <c r="G409" s="1882"/>
      <c r="H409" s="1883"/>
      <c r="I409" s="1883"/>
      <c r="J409" s="1883"/>
      <c r="K409" s="1883"/>
      <c r="L409" s="1883"/>
      <c r="M409" s="1883"/>
      <c r="N409" s="1883"/>
      <c r="O409" s="1882"/>
      <c r="P409" s="1882"/>
      <c r="Q409" s="1882"/>
      <c r="R409" s="1882"/>
      <c r="S409" s="1885"/>
      <c r="T409" s="1882"/>
      <c r="U409" s="1886"/>
      <c r="V409" s="1882"/>
      <c r="W409" s="1882"/>
      <c r="X409" s="1882"/>
      <c r="Y409" s="1882"/>
      <c r="Z409" s="1882"/>
    </row>
    <row r="410" spans="1:26" ht="16.5" customHeight="1">
      <c r="A410" s="1883"/>
      <c r="B410" s="1882"/>
      <c r="C410" s="1882"/>
      <c r="D410" s="1883"/>
      <c r="E410" s="1883"/>
      <c r="F410" s="1882"/>
      <c r="G410" s="1882"/>
      <c r="H410" s="1883"/>
      <c r="I410" s="1883"/>
      <c r="J410" s="1883"/>
      <c r="K410" s="1883"/>
      <c r="L410" s="1883"/>
      <c r="M410" s="1883"/>
      <c r="N410" s="1883"/>
      <c r="O410" s="1882"/>
      <c r="P410" s="1882"/>
      <c r="Q410" s="1882"/>
      <c r="R410" s="1882"/>
      <c r="S410" s="1885"/>
      <c r="T410" s="1882"/>
      <c r="U410" s="1886"/>
      <c r="V410" s="1882"/>
      <c r="W410" s="1882"/>
      <c r="X410" s="1882"/>
      <c r="Y410" s="1882"/>
      <c r="Z410" s="1882"/>
    </row>
    <row r="411" spans="1:26" ht="16.5" customHeight="1">
      <c r="A411" s="1883"/>
      <c r="B411" s="1882"/>
      <c r="C411" s="1882"/>
      <c r="D411" s="1883"/>
      <c r="E411" s="1883"/>
      <c r="F411" s="1882"/>
      <c r="G411" s="1882"/>
      <c r="H411" s="1883"/>
      <c r="I411" s="1883"/>
      <c r="J411" s="1883"/>
      <c r="K411" s="1883"/>
      <c r="L411" s="1883"/>
      <c r="M411" s="1883"/>
      <c r="N411" s="1883"/>
      <c r="O411" s="1882"/>
      <c r="P411" s="1882"/>
      <c r="Q411" s="1882"/>
      <c r="R411" s="1882"/>
      <c r="S411" s="1885"/>
      <c r="T411" s="1882"/>
      <c r="U411" s="1886"/>
      <c r="V411" s="1882"/>
      <c r="W411" s="1882"/>
      <c r="X411" s="1882"/>
      <c r="Y411" s="1882"/>
      <c r="Z411" s="1882"/>
    </row>
    <row r="412" spans="1:26" ht="16.5" customHeight="1">
      <c r="A412" s="1883"/>
      <c r="B412" s="1882"/>
      <c r="C412" s="1882"/>
      <c r="D412" s="1883"/>
      <c r="E412" s="1883"/>
      <c r="F412" s="1882"/>
      <c r="G412" s="1882"/>
      <c r="H412" s="1883"/>
      <c r="I412" s="1883"/>
      <c r="J412" s="1883"/>
      <c r="K412" s="1883"/>
      <c r="L412" s="1883"/>
      <c r="M412" s="1883"/>
      <c r="N412" s="1883"/>
      <c r="O412" s="1882"/>
      <c r="P412" s="1882"/>
      <c r="Q412" s="1882"/>
      <c r="R412" s="1882"/>
      <c r="S412" s="1885"/>
      <c r="T412" s="1882"/>
      <c r="U412" s="1886"/>
      <c r="V412" s="1882"/>
      <c r="W412" s="1882"/>
      <c r="X412" s="1882"/>
      <c r="Y412" s="1882"/>
      <c r="Z412" s="1882"/>
    </row>
    <row r="413" spans="1:26" ht="16.5" customHeight="1">
      <c r="A413" s="1883"/>
      <c r="B413" s="1882"/>
      <c r="C413" s="1882"/>
      <c r="D413" s="1883"/>
      <c r="E413" s="1883"/>
      <c r="F413" s="1882"/>
      <c r="G413" s="1882"/>
      <c r="H413" s="1883"/>
      <c r="I413" s="1883"/>
      <c r="J413" s="1883"/>
      <c r="K413" s="1883"/>
      <c r="L413" s="1883"/>
      <c r="M413" s="1883"/>
      <c r="N413" s="1883"/>
      <c r="O413" s="1882"/>
      <c r="P413" s="1882"/>
      <c r="Q413" s="1882"/>
      <c r="R413" s="1882"/>
      <c r="S413" s="1885"/>
      <c r="T413" s="1882"/>
      <c r="U413" s="1886"/>
      <c r="V413" s="1882"/>
      <c r="W413" s="1882"/>
      <c r="X413" s="1882"/>
      <c r="Y413" s="1882"/>
      <c r="Z413" s="1882"/>
    </row>
    <row r="414" spans="1:26" ht="16.5" customHeight="1">
      <c r="A414" s="1883"/>
      <c r="B414" s="1882"/>
      <c r="C414" s="1882"/>
      <c r="D414" s="1883"/>
      <c r="E414" s="1883"/>
      <c r="F414" s="1882"/>
      <c r="G414" s="1882"/>
      <c r="H414" s="1883"/>
      <c r="I414" s="1883"/>
      <c r="J414" s="1883"/>
      <c r="K414" s="1883"/>
      <c r="L414" s="1883"/>
      <c r="M414" s="1883"/>
      <c r="N414" s="1883"/>
      <c r="O414" s="1882"/>
      <c r="P414" s="1882"/>
      <c r="Q414" s="1882"/>
      <c r="R414" s="1882"/>
      <c r="S414" s="1885"/>
      <c r="T414" s="1882"/>
      <c r="U414" s="1886"/>
      <c r="V414" s="1882"/>
      <c r="W414" s="1882"/>
      <c r="X414" s="1882"/>
      <c r="Y414" s="1882"/>
      <c r="Z414" s="1882"/>
    </row>
    <row r="415" spans="1:26" ht="16.5" customHeight="1">
      <c r="A415" s="1883"/>
      <c r="B415" s="1882"/>
      <c r="C415" s="1882"/>
      <c r="D415" s="1883"/>
      <c r="E415" s="1883"/>
      <c r="F415" s="1882"/>
      <c r="G415" s="1882"/>
      <c r="H415" s="1883"/>
      <c r="I415" s="1883"/>
      <c r="J415" s="1883"/>
      <c r="K415" s="1883"/>
      <c r="L415" s="1883"/>
      <c r="M415" s="1883"/>
      <c r="N415" s="1883"/>
      <c r="O415" s="1882"/>
      <c r="P415" s="1882"/>
      <c r="Q415" s="1882"/>
      <c r="R415" s="1882"/>
      <c r="S415" s="1885"/>
      <c r="T415" s="1882"/>
      <c r="U415" s="1886"/>
      <c r="V415" s="1882"/>
      <c r="W415" s="1882"/>
      <c r="X415" s="1882"/>
      <c r="Y415" s="1882"/>
      <c r="Z415" s="1882"/>
    </row>
    <row r="416" spans="1:26" ht="16.5" customHeight="1">
      <c r="A416" s="1883"/>
      <c r="B416" s="1882"/>
      <c r="C416" s="1882"/>
      <c r="D416" s="1883"/>
      <c r="E416" s="1883"/>
      <c r="F416" s="1882"/>
      <c r="G416" s="1882"/>
      <c r="H416" s="1883"/>
      <c r="I416" s="1883"/>
      <c r="J416" s="1883"/>
      <c r="K416" s="1883"/>
      <c r="L416" s="1883"/>
      <c r="M416" s="1883"/>
      <c r="N416" s="1883"/>
      <c r="O416" s="1882"/>
      <c r="P416" s="1882"/>
      <c r="Q416" s="1882"/>
      <c r="R416" s="1882"/>
      <c r="S416" s="1885"/>
      <c r="T416" s="1882"/>
      <c r="U416" s="1886"/>
      <c r="V416" s="1882"/>
      <c r="W416" s="1882"/>
      <c r="X416" s="1882"/>
      <c r="Y416" s="1882"/>
      <c r="Z416" s="1882"/>
    </row>
    <row r="417" spans="1:26" ht="16.5" customHeight="1">
      <c r="A417" s="1883"/>
      <c r="B417" s="1882"/>
      <c r="C417" s="1882"/>
      <c r="D417" s="1883"/>
      <c r="E417" s="1883"/>
      <c r="F417" s="1882"/>
      <c r="G417" s="1882"/>
      <c r="H417" s="1883"/>
      <c r="I417" s="1883"/>
      <c r="J417" s="1883"/>
      <c r="K417" s="1883"/>
      <c r="L417" s="1883"/>
      <c r="M417" s="1883"/>
      <c r="N417" s="1883"/>
      <c r="O417" s="1882"/>
      <c r="P417" s="1882"/>
      <c r="Q417" s="1882"/>
      <c r="R417" s="1882"/>
      <c r="S417" s="1885"/>
      <c r="T417" s="1882"/>
      <c r="U417" s="1886"/>
      <c r="V417" s="1882"/>
      <c r="W417" s="1882"/>
      <c r="X417" s="1882"/>
      <c r="Y417" s="1882"/>
      <c r="Z417" s="1882"/>
    </row>
    <row r="418" spans="1:26" ht="16.5" customHeight="1">
      <c r="A418" s="1883"/>
      <c r="B418" s="1882"/>
      <c r="C418" s="1882"/>
      <c r="D418" s="1883"/>
      <c r="E418" s="1883"/>
      <c r="F418" s="1882"/>
      <c r="G418" s="1882"/>
      <c r="H418" s="1883"/>
      <c r="I418" s="1883"/>
      <c r="J418" s="1883"/>
      <c r="K418" s="1883"/>
      <c r="L418" s="1883"/>
      <c r="M418" s="1883"/>
      <c r="N418" s="1883"/>
      <c r="O418" s="1882"/>
      <c r="P418" s="1882"/>
      <c r="Q418" s="1882"/>
      <c r="R418" s="1882"/>
      <c r="S418" s="1885"/>
      <c r="T418" s="1882"/>
      <c r="U418" s="1886"/>
      <c r="V418" s="1882"/>
      <c r="W418" s="1882"/>
      <c r="X418" s="1882"/>
      <c r="Y418" s="1882"/>
      <c r="Z418" s="1882"/>
    </row>
    <row r="419" spans="1:26" ht="16.5" customHeight="1">
      <c r="A419" s="1883"/>
      <c r="B419" s="1882"/>
      <c r="C419" s="1882"/>
      <c r="D419" s="1883"/>
      <c r="E419" s="1883"/>
      <c r="F419" s="1882"/>
      <c r="G419" s="1882"/>
      <c r="H419" s="1883"/>
      <c r="I419" s="1883"/>
      <c r="J419" s="1883"/>
      <c r="K419" s="1883"/>
      <c r="L419" s="1883"/>
      <c r="M419" s="1883"/>
      <c r="N419" s="1883"/>
      <c r="O419" s="1882"/>
      <c r="P419" s="1882"/>
      <c r="Q419" s="1882"/>
      <c r="R419" s="1882"/>
      <c r="S419" s="1885"/>
      <c r="T419" s="1882"/>
      <c r="U419" s="1886"/>
      <c r="V419" s="1882"/>
      <c r="W419" s="1882"/>
      <c r="X419" s="1882"/>
      <c r="Y419" s="1882"/>
      <c r="Z419" s="1882"/>
    </row>
    <row r="420" spans="1:26" ht="16.5" customHeight="1">
      <c r="A420" s="1883"/>
      <c r="B420" s="1882"/>
      <c r="C420" s="1882"/>
      <c r="D420" s="1883"/>
      <c r="E420" s="1883"/>
      <c r="F420" s="1882"/>
      <c r="G420" s="1882"/>
      <c r="H420" s="1883"/>
      <c r="I420" s="1883"/>
      <c r="J420" s="1883"/>
      <c r="K420" s="1883"/>
      <c r="L420" s="1883"/>
      <c r="M420" s="1883"/>
      <c r="N420" s="1883"/>
      <c r="O420" s="1882"/>
      <c r="P420" s="1882"/>
      <c r="Q420" s="1882"/>
      <c r="R420" s="1882"/>
      <c r="S420" s="1885"/>
      <c r="T420" s="1882"/>
      <c r="U420" s="1886"/>
      <c r="V420" s="1882"/>
      <c r="W420" s="1882"/>
      <c r="X420" s="1882"/>
      <c r="Y420" s="1882"/>
      <c r="Z420" s="1882"/>
    </row>
    <row r="421" spans="1:26" ht="16.5" customHeight="1">
      <c r="A421" s="1883"/>
      <c r="B421" s="1882"/>
      <c r="C421" s="1882"/>
      <c r="D421" s="1883"/>
      <c r="E421" s="1883"/>
      <c r="F421" s="1882"/>
      <c r="G421" s="1882"/>
      <c r="H421" s="1883"/>
      <c r="I421" s="1883"/>
      <c r="J421" s="1883"/>
      <c r="K421" s="1883"/>
      <c r="L421" s="1883"/>
      <c r="M421" s="1883"/>
      <c r="N421" s="1883"/>
      <c r="O421" s="1882"/>
      <c r="P421" s="1882"/>
      <c r="Q421" s="1882"/>
      <c r="R421" s="1882"/>
      <c r="S421" s="1885"/>
      <c r="T421" s="1882"/>
      <c r="U421" s="1886"/>
      <c r="V421" s="1882"/>
      <c r="W421" s="1882"/>
      <c r="X421" s="1882"/>
      <c r="Y421" s="1882"/>
      <c r="Z421" s="1882"/>
    </row>
    <row r="422" spans="1:26" ht="16.5" customHeight="1">
      <c r="A422" s="1883"/>
      <c r="B422" s="1882"/>
      <c r="C422" s="1882"/>
      <c r="D422" s="1883"/>
      <c r="E422" s="1883"/>
      <c r="F422" s="1882"/>
      <c r="G422" s="1882"/>
      <c r="H422" s="1883"/>
      <c r="I422" s="1883"/>
      <c r="J422" s="1883"/>
      <c r="K422" s="1883"/>
      <c r="L422" s="1883"/>
      <c r="M422" s="1883"/>
      <c r="N422" s="1883"/>
      <c r="O422" s="1882"/>
      <c r="P422" s="1882"/>
      <c r="Q422" s="1882"/>
      <c r="R422" s="1882"/>
      <c r="S422" s="1885"/>
      <c r="T422" s="1882"/>
      <c r="U422" s="1886"/>
      <c r="V422" s="1882"/>
      <c r="W422" s="1882"/>
      <c r="X422" s="1882"/>
      <c r="Y422" s="1882"/>
      <c r="Z422" s="1882"/>
    </row>
    <row r="423" spans="1:26" ht="16.5" customHeight="1">
      <c r="A423" s="1883"/>
      <c r="B423" s="1882"/>
      <c r="C423" s="1882"/>
      <c r="D423" s="1883"/>
      <c r="E423" s="1883"/>
      <c r="F423" s="1882"/>
      <c r="G423" s="1882"/>
      <c r="H423" s="1883"/>
      <c r="I423" s="1883"/>
      <c r="J423" s="1883"/>
      <c r="K423" s="1883"/>
      <c r="L423" s="1883"/>
      <c r="M423" s="1883"/>
      <c r="N423" s="1883"/>
      <c r="O423" s="1882"/>
      <c r="P423" s="1882"/>
      <c r="Q423" s="1882"/>
      <c r="R423" s="1882"/>
      <c r="S423" s="1885"/>
      <c r="T423" s="1882"/>
      <c r="U423" s="1886"/>
      <c r="V423" s="1882"/>
      <c r="W423" s="1882"/>
      <c r="X423" s="1882"/>
      <c r="Y423" s="1882"/>
      <c r="Z423" s="1882"/>
    </row>
    <row r="424" spans="1:26" ht="16.5" customHeight="1">
      <c r="A424" s="1883"/>
      <c r="B424" s="1882"/>
      <c r="C424" s="1882"/>
      <c r="D424" s="1883"/>
      <c r="E424" s="1883"/>
      <c r="F424" s="1882"/>
      <c r="G424" s="1882"/>
      <c r="H424" s="1883"/>
      <c r="I424" s="1883"/>
      <c r="J424" s="1883"/>
      <c r="K424" s="1883"/>
      <c r="L424" s="1883"/>
      <c r="M424" s="1883"/>
      <c r="N424" s="1883"/>
      <c r="O424" s="1882"/>
      <c r="P424" s="1882"/>
      <c r="Q424" s="1882"/>
      <c r="R424" s="1882"/>
      <c r="S424" s="1885"/>
      <c r="T424" s="1882"/>
      <c r="U424" s="1886"/>
      <c r="V424" s="1882"/>
      <c r="W424" s="1882"/>
      <c r="X424" s="1882"/>
      <c r="Y424" s="1882"/>
      <c r="Z424" s="1882"/>
    </row>
    <row r="425" spans="1:26" ht="16.5" customHeight="1">
      <c r="A425" s="1883"/>
      <c r="B425" s="1882"/>
      <c r="C425" s="1882"/>
      <c r="D425" s="1883"/>
      <c r="E425" s="1883"/>
      <c r="F425" s="1882"/>
      <c r="G425" s="1882"/>
      <c r="H425" s="1883"/>
      <c r="I425" s="1883"/>
      <c r="J425" s="1883"/>
      <c r="K425" s="1883"/>
      <c r="L425" s="1883"/>
      <c r="M425" s="1883"/>
      <c r="N425" s="1883"/>
      <c r="O425" s="1882"/>
      <c r="P425" s="1882"/>
      <c r="Q425" s="1882"/>
      <c r="R425" s="1882"/>
      <c r="S425" s="1885"/>
      <c r="T425" s="1882"/>
      <c r="U425" s="1886"/>
      <c r="V425" s="1882"/>
      <c r="W425" s="1882"/>
      <c r="X425" s="1882"/>
      <c r="Y425" s="1882"/>
      <c r="Z425" s="1882"/>
    </row>
    <row r="426" spans="1:26" ht="16.5" customHeight="1">
      <c r="A426" s="1883"/>
      <c r="B426" s="1882"/>
      <c r="C426" s="1882"/>
      <c r="D426" s="1883"/>
      <c r="E426" s="1883"/>
      <c r="F426" s="1882"/>
      <c r="G426" s="1882"/>
      <c r="H426" s="1883"/>
      <c r="I426" s="1883"/>
      <c r="J426" s="1883"/>
      <c r="K426" s="1883"/>
      <c r="L426" s="1883"/>
      <c r="M426" s="1883"/>
      <c r="N426" s="1883"/>
      <c r="O426" s="1882"/>
      <c r="P426" s="1882"/>
      <c r="Q426" s="1882"/>
      <c r="R426" s="1882"/>
      <c r="S426" s="1885"/>
      <c r="T426" s="1882"/>
      <c r="U426" s="1886"/>
      <c r="V426" s="1882"/>
      <c r="W426" s="1882"/>
      <c r="X426" s="1882"/>
      <c r="Y426" s="1882"/>
      <c r="Z426" s="1882"/>
    </row>
    <row r="427" spans="1:26" ht="16.5" customHeight="1">
      <c r="A427" s="1883"/>
      <c r="B427" s="1882"/>
      <c r="C427" s="1882"/>
      <c r="D427" s="1883"/>
      <c r="E427" s="1883"/>
      <c r="F427" s="1882"/>
      <c r="G427" s="1882"/>
      <c r="H427" s="1883"/>
      <c r="I427" s="1883"/>
      <c r="J427" s="1883"/>
      <c r="K427" s="1883"/>
      <c r="L427" s="1883"/>
      <c r="M427" s="1883"/>
      <c r="N427" s="1883"/>
      <c r="O427" s="1882"/>
      <c r="P427" s="1882"/>
      <c r="Q427" s="1882"/>
      <c r="R427" s="1882"/>
      <c r="S427" s="1885"/>
      <c r="T427" s="1882"/>
      <c r="U427" s="1886"/>
      <c r="V427" s="1882"/>
      <c r="W427" s="1882"/>
      <c r="X427" s="1882"/>
      <c r="Y427" s="1882"/>
      <c r="Z427" s="1882"/>
    </row>
    <row r="428" spans="1:26" ht="16.5" customHeight="1">
      <c r="A428" s="1883"/>
      <c r="B428" s="1882"/>
      <c r="C428" s="1882"/>
      <c r="D428" s="1883"/>
      <c r="E428" s="1883"/>
      <c r="F428" s="1882"/>
      <c r="G428" s="1882"/>
      <c r="H428" s="1883"/>
      <c r="I428" s="1883"/>
      <c r="J428" s="1883"/>
      <c r="K428" s="1883"/>
      <c r="L428" s="1883"/>
      <c r="M428" s="1883"/>
      <c r="N428" s="1883"/>
      <c r="O428" s="1882"/>
      <c r="P428" s="1882"/>
      <c r="Q428" s="1882"/>
      <c r="R428" s="1882"/>
      <c r="S428" s="1885"/>
      <c r="T428" s="1882"/>
      <c r="U428" s="1886"/>
      <c r="V428" s="1882"/>
      <c r="W428" s="1882"/>
      <c r="X428" s="1882"/>
      <c r="Y428" s="1882"/>
      <c r="Z428" s="1882"/>
    </row>
    <row r="429" spans="1:26" ht="16.5" customHeight="1">
      <c r="A429" s="1883"/>
      <c r="B429" s="1882"/>
      <c r="C429" s="1882"/>
      <c r="D429" s="1883"/>
      <c r="E429" s="1883"/>
      <c r="F429" s="1882"/>
      <c r="G429" s="1882"/>
      <c r="H429" s="1883"/>
      <c r="I429" s="1883"/>
      <c r="J429" s="1883"/>
      <c r="K429" s="1883"/>
      <c r="L429" s="1883"/>
      <c r="M429" s="1883"/>
      <c r="N429" s="1883"/>
      <c r="O429" s="1882"/>
      <c r="P429" s="1882"/>
      <c r="Q429" s="1882"/>
      <c r="R429" s="1882"/>
      <c r="S429" s="1885"/>
      <c r="T429" s="1882"/>
      <c r="U429" s="1886"/>
      <c r="V429" s="1882"/>
      <c r="W429" s="1882"/>
      <c r="X429" s="1882"/>
      <c r="Y429" s="1882"/>
      <c r="Z429" s="1882"/>
    </row>
    <row r="430" spans="1:26" ht="16.5" customHeight="1">
      <c r="A430" s="1883"/>
      <c r="B430" s="1882"/>
      <c r="C430" s="1882"/>
      <c r="D430" s="1883"/>
      <c r="E430" s="1883"/>
      <c r="F430" s="1882"/>
      <c r="G430" s="1882"/>
      <c r="H430" s="1883"/>
      <c r="I430" s="1883"/>
      <c r="J430" s="1883"/>
      <c r="K430" s="1883"/>
      <c r="L430" s="1883"/>
      <c r="M430" s="1883"/>
      <c r="N430" s="1883"/>
      <c r="O430" s="1882"/>
      <c r="P430" s="1882"/>
      <c r="Q430" s="1882"/>
      <c r="R430" s="1882"/>
      <c r="S430" s="1885"/>
      <c r="T430" s="1882"/>
      <c r="U430" s="1886"/>
      <c r="V430" s="1882"/>
      <c r="W430" s="1882"/>
      <c r="X430" s="1882"/>
      <c r="Y430" s="1882"/>
      <c r="Z430" s="1882"/>
    </row>
    <row r="431" spans="1:26" ht="16.5" customHeight="1">
      <c r="A431" s="1883"/>
      <c r="B431" s="1882"/>
      <c r="C431" s="1882"/>
      <c r="D431" s="1883"/>
      <c r="E431" s="1883"/>
      <c r="F431" s="1882"/>
      <c r="G431" s="1882"/>
      <c r="H431" s="1883"/>
      <c r="I431" s="1883"/>
      <c r="J431" s="1883"/>
      <c r="K431" s="1883"/>
      <c r="L431" s="1883"/>
      <c r="M431" s="1883"/>
      <c r="N431" s="1883"/>
      <c r="O431" s="1882"/>
      <c r="P431" s="1882"/>
      <c r="Q431" s="1882"/>
      <c r="R431" s="1882"/>
      <c r="S431" s="1885"/>
      <c r="T431" s="1882"/>
      <c r="U431" s="1886"/>
      <c r="V431" s="1882"/>
      <c r="W431" s="1882"/>
      <c r="X431" s="1882"/>
      <c r="Y431" s="1882"/>
      <c r="Z431" s="1882"/>
    </row>
    <row r="432" spans="1:26" ht="16.5" customHeight="1">
      <c r="A432" s="1883"/>
      <c r="B432" s="1882"/>
      <c r="C432" s="1882"/>
      <c r="D432" s="1883"/>
      <c r="E432" s="1883"/>
      <c r="F432" s="1882"/>
      <c r="G432" s="1882"/>
      <c r="H432" s="1883"/>
      <c r="I432" s="1883"/>
      <c r="J432" s="1883"/>
      <c r="K432" s="1883"/>
      <c r="L432" s="1883"/>
      <c r="M432" s="1883"/>
      <c r="N432" s="1883"/>
      <c r="O432" s="1882"/>
      <c r="P432" s="1882"/>
      <c r="Q432" s="1882"/>
      <c r="R432" s="1882"/>
      <c r="S432" s="1885"/>
      <c r="T432" s="1882"/>
      <c r="U432" s="1886"/>
      <c r="V432" s="1882"/>
      <c r="W432" s="1882"/>
      <c r="X432" s="1882"/>
      <c r="Y432" s="1882"/>
      <c r="Z432" s="1882"/>
    </row>
    <row r="433" spans="1:26" ht="16.5" customHeight="1">
      <c r="A433" s="1883"/>
      <c r="B433" s="1882"/>
      <c r="C433" s="1882"/>
      <c r="D433" s="1883"/>
      <c r="E433" s="1883"/>
      <c r="F433" s="1882"/>
      <c r="G433" s="1882"/>
      <c r="H433" s="1883"/>
      <c r="I433" s="1883"/>
      <c r="J433" s="1883"/>
      <c r="K433" s="1883"/>
      <c r="L433" s="1883"/>
      <c r="M433" s="1883"/>
      <c r="N433" s="1883"/>
      <c r="O433" s="1882"/>
      <c r="P433" s="1882"/>
      <c r="Q433" s="1882"/>
      <c r="R433" s="1882"/>
      <c r="S433" s="1885"/>
      <c r="T433" s="1882"/>
      <c r="U433" s="1886"/>
      <c r="V433" s="1882"/>
      <c r="W433" s="1882"/>
      <c r="X433" s="1882"/>
      <c r="Y433" s="1882"/>
      <c r="Z433" s="1882"/>
    </row>
    <row r="434" spans="1:26" ht="16.5" customHeight="1">
      <c r="A434" s="1883"/>
      <c r="B434" s="1882"/>
      <c r="C434" s="1882"/>
      <c r="D434" s="1883"/>
      <c r="E434" s="1883"/>
      <c r="F434" s="1882"/>
      <c r="G434" s="1882"/>
      <c r="H434" s="1883"/>
      <c r="I434" s="1883"/>
      <c r="J434" s="1883"/>
      <c r="K434" s="1883"/>
      <c r="L434" s="1883"/>
      <c r="M434" s="1883"/>
      <c r="N434" s="1883"/>
      <c r="O434" s="1882"/>
      <c r="P434" s="1882"/>
      <c r="Q434" s="1882"/>
      <c r="R434" s="1882"/>
      <c r="S434" s="1885"/>
      <c r="T434" s="1882"/>
      <c r="U434" s="1886"/>
      <c r="V434" s="1882"/>
      <c r="W434" s="1882"/>
      <c r="X434" s="1882"/>
      <c r="Y434" s="1882"/>
      <c r="Z434" s="1882"/>
    </row>
    <row r="435" spans="1:26" ht="16.5" customHeight="1">
      <c r="A435" s="1883"/>
      <c r="B435" s="1882"/>
      <c r="C435" s="1882"/>
      <c r="D435" s="1883"/>
      <c r="E435" s="1883"/>
      <c r="F435" s="1882"/>
      <c r="G435" s="1882"/>
      <c r="H435" s="1883"/>
      <c r="I435" s="1883"/>
      <c r="J435" s="1883"/>
      <c r="K435" s="1883"/>
      <c r="L435" s="1883"/>
      <c r="M435" s="1883"/>
      <c r="N435" s="1883"/>
      <c r="O435" s="1882"/>
      <c r="P435" s="1882"/>
      <c r="Q435" s="1882"/>
      <c r="R435" s="1882"/>
      <c r="S435" s="1885"/>
      <c r="T435" s="1882"/>
      <c r="U435" s="1886"/>
      <c r="V435" s="1882"/>
      <c r="W435" s="1882"/>
      <c r="X435" s="1882"/>
      <c r="Y435" s="1882"/>
      <c r="Z435" s="1882"/>
    </row>
    <row r="436" spans="1:26" ht="16.5" customHeight="1">
      <c r="A436" s="1883"/>
      <c r="B436" s="1882"/>
      <c r="C436" s="1882"/>
      <c r="D436" s="1883"/>
      <c r="E436" s="1883"/>
      <c r="F436" s="1882"/>
      <c r="G436" s="1882"/>
      <c r="H436" s="1883"/>
      <c r="I436" s="1883"/>
      <c r="J436" s="1883"/>
      <c r="K436" s="1883"/>
      <c r="L436" s="1883"/>
      <c r="M436" s="1883"/>
      <c r="N436" s="1883"/>
      <c r="O436" s="1882"/>
      <c r="P436" s="1882"/>
      <c r="Q436" s="1882"/>
      <c r="R436" s="1882"/>
      <c r="S436" s="1885"/>
      <c r="T436" s="1882"/>
      <c r="U436" s="1886"/>
      <c r="V436" s="1882"/>
      <c r="W436" s="1882"/>
      <c r="X436" s="1882"/>
      <c r="Y436" s="1882"/>
      <c r="Z436" s="1882"/>
    </row>
    <row r="437" spans="1:26" ht="16.5" customHeight="1">
      <c r="A437" s="1883"/>
      <c r="B437" s="1882"/>
      <c r="C437" s="1882"/>
      <c r="D437" s="1883"/>
      <c r="E437" s="1883"/>
      <c r="F437" s="1882"/>
      <c r="G437" s="1882"/>
      <c r="H437" s="1883"/>
      <c r="I437" s="1883"/>
      <c r="J437" s="1883"/>
      <c r="K437" s="1883"/>
      <c r="L437" s="1883"/>
      <c r="M437" s="1883"/>
      <c r="N437" s="1883"/>
      <c r="O437" s="1882"/>
      <c r="P437" s="1882"/>
      <c r="Q437" s="1882"/>
      <c r="R437" s="1882"/>
      <c r="S437" s="1885"/>
      <c r="T437" s="1882"/>
      <c r="U437" s="1886"/>
      <c r="V437" s="1882"/>
      <c r="W437" s="1882"/>
      <c r="X437" s="1882"/>
      <c r="Y437" s="1882"/>
      <c r="Z437" s="1882"/>
    </row>
    <row r="438" spans="1:26" ht="16.5" customHeight="1">
      <c r="A438" s="1883"/>
      <c r="B438" s="1882"/>
      <c r="C438" s="1882"/>
      <c r="D438" s="1883"/>
      <c r="E438" s="1883"/>
      <c r="F438" s="1882"/>
      <c r="G438" s="1882"/>
      <c r="H438" s="1883"/>
      <c r="I438" s="1883"/>
      <c r="J438" s="1883"/>
      <c r="K438" s="1883"/>
      <c r="L438" s="1883"/>
      <c r="M438" s="1883"/>
      <c r="N438" s="1883"/>
      <c r="O438" s="1882"/>
      <c r="P438" s="1882"/>
      <c r="Q438" s="1882"/>
      <c r="R438" s="1882"/>
      <c r="S438" s="1885"/>
      <c r="T438" s="1882"/>
      <c r="U438" s="1886"/>
      <c r="V438" s="1882"/>
      <c r="W438" s="1882"/>
      <c r="X438" s="1882"/>
      <c r="Y438" s="1882"/>
      <c r="Z438" s="1882"/>
    </row>
    <row r="439" spans="1:26" ht="16.5" customHeight="1">
      <c r="A439" s="1883"/>
      <c r="B439" s="1882"/>
      <c r="C439" s="1882"/>
      <c r="D439" s="1883"/>
      <c r="E439" s="1883"/>
      <c r="F439" s="1882"/>
      <c r="G439" s="1882"/>
      <c r="H439" s="1883"/>
      <c r="I439" s="1883"/>
      <c r="J439" s="1883"/>
      <c r="K439" s="1883"/>
      <c r="L439" s="1883"/>
      <c r="M439" s="1883"/>
      <c r="N439" s="1883"/>
      <c r="O439" s="1882"/>
      <c r="P439" s="1882"/>
      <c r="Q439" s="1882"/>
      <c r="R439" s="1882"/>
      <c r="S439" s="1885"/>
      <c r="T439" s="1882"/>
      <c r="U439" s="1886"/>
      <c r="V439" s="1882"/>
      <c r="W439" s="1882"/>
      <c r="X439" s="1882"/>
      <c r="Y439" s="1882"/>
      <c r="Z439" s="1882"/>
    </row>
    <row r="440" spans="1:26" ht="16.5" customHeight="1">
      <c r="A440" s="1883"/>
      <c r="B440" s="1882"/>
      <c r="C440" s="1882"/>
      <c r="D440" s="1883"/>
      <c r="E440" s="1883"/>
      <c r="F440" s="1882"/>
      <c r="G440" s="1882"/>
      <c r="H440" s="1883"/>
      <c r="I440" s="1883"/>
      <c r="J440" s="1883"/>
      <c r="K440" s="1883"/>
      <c r="L440" s="1883"/>
      <c r="M440" s="1883"/>
      <c r="N440" s="1883"/>
      <c r="O440" s="1882"/>
      <c r="P440" s="1882"/>
      <c r="Q440" s="1882"/>
      <c r="R440" s="1882"/>
      <c r="S440" s="1885"/>
      <c r="T440" s="1882"/>
      <c r="U440" s="1886"/>
      <c r="V440" s="1882"/>
      <c r="W440" s="1882"/>
      <c r="X440" s="1882"/>
      <c r="Y440" s="1882"/>
      <c r="Z440" s="1882"/>
    </row>
    <row r="441" spans="1:26" ht="16.5" customHeight="1">
      <c r="A441" s="1883"/>
      <c r="B441" s="1882"/>
      <c r="C441" s="1882"/>
      <c r="D441" s="1883"/>
      <c r="E441" s="1883"/>
      <c r="F441" s="1882"/>
      <c r="G441" s="1882"/>
      <c r="H441" s="1883"/>
      <c r="I441" s="1883"/>
      <c r="J441" s="1883"/>
      <c r="K441" s="1883"/>
      <c r="L441" s="1883"/>
      <c r="M441" s="1883"/>
      <c r="N441" s="1883"/>
      <c r="O441" s="1882"/>
      <c r="P441" s="1882"/>
      <c r="Q441" s="1882"/>
      <c r="R441" s="1882"/>
      <c r="S441" s="1885"/>
      <c r="T441" s="1882"/>
      <c r="U441" s="1886"/>
      <c r="V441" s="1882"/>
      <c r="W441" s="1882"/>
      <c r="X441" s="1882"/>
      <c r="Y441" s="1882"/>
      <c r="Z441" s="1882"/>
    </row>
    <row r="442" spans="1:26" ht="16.5" customHeight="1">
      <c r="A442" s="1883"/>
      <c r="B442" s="1882"/>
      <c r="C442" s="1882"/>
      <c r="D442" s="1883"/>
      <c r="E442" s="1883"/>
      <c r="F442" s="1882"/>
      <c r="G442" s="1882"/>
      <c r="H442" s="1883"/>
      <c r="I442" s="1883"/>
      <c r="J442" s="1883"/>
      <c r="K442" s="1883"/>
      <c r="L442" s="1883"/>
      <c r="M442" s="1883"/>
      <c r="N442" s="1883"/>
      <c r="O442" s="1882"/>
      <c r="P442" s="1882"/>
      <c r="Q442" s="1882"/>
      <c r="R442" s="1882"/>
      <c r="S442" s="1885"/>
      <c r="T442" s="1882"/>
      <c r="U442" s="1886"/>
      <c r="V442" s="1882"/>
      <c r="W442" s="1882"/>
      <c r="X442" s="1882"/>
      <c r="Y442" s="1882"/>
      <c r="Z442" s="1882"/>
    </row>
    <row r="443" spans="1:26" ht="16.5" customHeight="1">
      <c r="A443" s="1883"/>
      <c r="B443" s="1882"/>
      <c r="C443" s="1882"/>
      <c r="D443" s="1883"/>
      <c r="E443" s="1883"/>
      <c r="F443" s="1882"/>
      <c r="G443" s="1882"/>
      <c r="H443" s="1883"/>
      <c r="I443" s="1883"/>
      <c r="J443" s="1883"/>
      <c r="K443" s="1883"/>
      <c r="L443" s="1883"/>
      <c r="M443" s="1883"/>
      <c r="N443" s="1883"/>
      <c r="O443" s="1882"/>
      <c r="P443" s="1882"/>
      <c r="Q443" s="1882"/>
      <c r="R443" s="1882"/>
      <c r="S443" s="1885"/>
      <c r="T443" s="1882"/>
      <c r="U443" s="1886"/>
      <c r="V443" s="1882"/>
      <c r="W443" s="1882"/>
      <c r="X443" s="1882"/>
      <c r="Y443" s="1882"/>
      <c r="Z443" s="1882"/>
    </row>
    <row r="444" spans="1:26" ht="16.5" customHeight="1">
      <c r="A444" s="1883"/>
      <c r="B444" s="1882"/>
      <c r="C444" s="1882"/>
      <c r="D444" s="1883"/>
      <c r="E444" s="1883"/>
      <c r="F444" s="1882"/>
      <c r="G444" s="1882"/>
      <c r="H444" s="1883"/>
      <c r="I444" s="1883"/>
      <c r="J444" s="1883"/>
      <c r="K444" s="1883"/>
      <c r="L444" s="1883"/>
      <c r="M444" s="1883"/>
      <c r="N444" s="1883"/>
      <c r="O444" s="1882"/>
      <c r="P444" s="1882"/>
      <c r="Q444" s="1882"/>
      <c r="R444" s="1882"/>
      <c r="S444" s="1885"/>
      <c r="T444" s="1882"/>
      <c r="U444" s="1886"/>
      <c r="V444" s="1882"/>
      <c r="W444" s="1882"/>
      <c r="X444" s="1882"/>
      <c r="Y444" s="1882"/>
      <c r="Z444" s="1882"/>
    </row>
    <row r="445" spans="1:26" ht="16.5" customHeight="1">
      <c r="A445" s="1883"/>
      <c r="B445" s="1882"/>
      <c r="C445" s="1882"/>
      <c r="D445" s="1883"/>
      <c r="E445" s="1883"/>
      <c r="F445" s="1882"/>
      <c r="G445" s="1882"/>
      <c r="H445" s="1883"/>
      <c r="I445" s="1883"/>
      <c r="J445" s="1883"/>
      <c r="K445" s="1883"/>
      <c r="L445" s="1883"/>
      <c r="M445" s="1883"/>
      <c r="N445" s="1883"/>
      <c r="O445" s="1882"/>
      <c r="P445" s="1882"/>
      <c r="Q445" s="1882"/>
      <c r="R445" s="1882"/>
      <c r="S445" s="1885"/>
      <c r="T445" s="1882"/>
      <c r="U445" s="1886"/>
      <c r="V445" s="1882"/>
      <c r="W445" s="1882"/>
      <c r="X445" s="1882"/>
      <c r="Y445" s="1882"/>
      <c r="Z445" s="1882"/>
    </row>
    <row r="446" spans="1:26" ht="16.5" customHeight="1">
      <c r="A446" s="1883"/>
      <c r="B446" s="1882"/>
      <c r="C446" s="1882"/>
      <c r="D446" s="1883"/>
      <c r="E446" s="1883"/>
      <c r="F446" s="1882"/>
      <c r="G446" s="1882"/>
      <c r="H446" s="1883"/>
      <c r="I446" s="1883"/>
      <c r="J446" s="1883"/>
      <c r="K446" s="1883"/>
      <c r="L446" s="1883"/>
      <c r="M446" s="1883"/>
      <c r="N446" s="1883"/>
      <c r="O446" s="1882"/>
      <c r="P446" s="1882"/>
      <c r="Q446" s="1882"/>
      <c r="R446" s="1882"/>
      <c r="S446" s="1885"/>
      <c r="T446" s="1882"/>
      <c r="U446" s="1886"/>
      <c r="V446" s="1882"/>
      <c r="W446" s="1882"/>
      <c r="X446" s="1882"/>
      <c r="Y446" s="1882"/>
      <c r="Z446" s="1882"/>
    </row>
    <row r="447" spans="1:26" ht="16.5" customHeight="1">
      <c r="A447" s="1883"/>
      <c r="B447" s="1882"/>
      <c r="C447" s="1882"/>
      <c r="D447" s="1883"/>
      <c r="E447" s="1883"/>
      <c r="F447" s="1882"/>
      <c r="G447" s="1882"/>
      <c r="H447" s="1883"/>
      <c r="I447" s="1883"/>
      <c r="J447" s="1883"/>
      <c r="K447" s="1883"/>
      <c r="L447" s="1883"/>
      <c r="M447" s="1883"/>
      <c r="N447" s="1883"/>
      <c r="O447" s="1882"/>
      <c r="P447" s="1882"/>
      <c r="Q447" s="1882"/>
      <c r="R447" s="1882"/>
      <c r="S447" s="1885"/>
      <c r="T447" s="1882"/>
      <c r="U447" s="1886"/>
      <c r="V447" s="1882"/>
      <c r="W447" s="1882"/>
      <c r="X447" s="1882"/>
      <c r="Y447" s="1882"/>
      <c r="Z447" s="1882"/>
    </row>
    <row r="448" spans="1:26" ht="16.5" customHeight="1">
      <c r="A448" s="1883"/>
      <c r="B448" s="1882"/>
      <c r="C448" s="1882"/>
      <c r="D448" s="1883"/>
      <c r="E448" s="1883"/>
      <c r="F448" s="1882"/>
      <c r="G448" s="1882"/>
      <c r="H448" s="1883"/>
      <c r="I448" s="1883"/>
      <c r="J448" s="1883"/>
      <c r="K448" s="1883"/>
      <c r="L448" s="1883"/>
      <c r="M448" s="1883"/>
      <c r="N448" s="1883"/>
      <c r="O448" s="1882"/>
      <c r="P448" s="1882"/>
      <c r="Q448" s="1882"/>
      <c r="R448" s="1882"/>
      <c r="S448" s="1885"/>
      <c r="T448" s="1882"/>
      <c r="U448" s="1886"/>
      <c r="V448" s="1882"/>
      <c r="W448" s="1882"/>
      <c r="X448" s="1882"/>
      <c r="Y448" s="1882"/>
      <c r="Z448" s="1882"/>
    </row>
    <row r="449" spans="1:26" ht="16.5" customHeight="1">
      <c r="A449" s="1883"/>
      <c r="B449" s="1882"/>
      <c r="C449" s="1882"/>
      <c r="D449" s="1883"/>
      <c r="E449" s="1883"/>
      <c r="F449" s="1882"/>
      <c r="G449" s="1882"/>
      <c r="H449" s="1883"/>
      <c r="I449" s="1883"/>
      <c r="J449" s="1883"/>
      <c r="K449" s="1883"/>
      <c r="L449" s="1883"/>
      <c r="M449" s="1883"/>
      <c r="N449" s="1883"/>
      <c r="O449" s="1882"/>
      <c r="P449" s="1882"/>
      <c r="Q449" s="1882"/>
      <c r="R449" s="1882"/>
      <c r="S449" s="1885"/>
      <c r="T449" s="1882"/>
      <c r="U449" s="1886"/>
      <c r="V449" s="1882"/>
      <c r="W449" s="1882"/>
      <c r="X449" s="1882"/>
      <c r="Y449" s="1882"/>
      <c r="Z449" s="1882"/>
    </row>
    <row r="450" spans="1:26" ht="16.5" customHeight="1">
      <c r="A450" s="1883"/>
      <c r="B450" s="1882"/>
      <c r="C450" s="1882"/>
      <c r="D450" s="1883"/>
      <c r="E450" s="1883"/>
      <c r="F450" s="1882"/>
      <c r="G450" s="1882"/>
      <c r="H450" s="1883"/>
      <c r="I450" s="1883"/>
      <c r="J450" s="1883"/>
      <c r="K450" s="1883"/>
      <c r="L450" s="1883"/>
      <c r="M450" s="1883"/>
      <c r="N450" s="1883"/>
      <c r="O450" s="1882"/>
      <c r="P450" s="1882"/>
      <c r="Q450" s="1882"/>
      <c r="R450" s="1882"/>
      <c r="S450" s="1885"/>
      <c r="T450" s="1882"/>
      <c r="U450" s="1886"/>
      <c r="V450" s="1882"/>
      <c r="W450" s="1882"/>
      <c r="X450" s="1882"/>
      <c r="Y450" s="1882"/>
      <c r="Z450" s="1882"/>
    </row>
    <row r="451" spans="1:26" ht="16.5" customHeight="1">
      <c r="A451" s="1883"/>
      <c r="B451" s="1882"/>
      <c r="C451" s="1882"/>
      <c r="D451" s="1883"/>
      <c r="E451" s="1883"/>
      <c r="F451" s="1882"/>
      <c r="G451" s="1882"/>
      <c r="H451" s="1883"/>
      <c r="I451" s="1883"/>
      <c r="J451" s="1883"/>
      <c r="K451" s="1883"/>
      <c r="L451" s="1883"/>
      <c r="M451" s="1883"/>
      <c r="N451" s="1883"/>
      <c r="O451" s="1882"/>
      <c r="P451" s="1882"/>
      <c r="Q451" s="1882"/>
      <c r="R451" s="1882"/>
      <c r="S451" s="1885"/>
      <c r="T451" s="1882"/>
      <c r="U451" s="1886"/>
      <c r="V451" s="1882"/>
      <c r="W451" s="1882"/>
      <c r="X451" s="1882"/>
      <c r="Y451" s="1882"/>
      <c r="Z451" s="1882"/>
    </row>
    <row r="452" spans="1:26" ht="15.75" customHeight="1">
      <c r="D452" s="37"/>
      <c r="E452" s="37"/>
      <c r="H452" s="37"/>
      <c r="I452" s="37"/>
      <c r="J452" s="37"/>
      <c r="K452" s="37"/>
      <c r="L452" s="37"/>
      <c r="M452" s="37"/>
      <c r="N452" s="37"/>
      <c r="U452" s="2032"/>
    </row>
    <row r="453" spans="1:26" ht="15.75" customHeight="1">
      <c r="D453" s="37"/>
      <c r="E453" s="37"/>
      <c r="H453" s="37"/>
      <c r="I453" s="37"/>
      <c r="J453" s="37"/>
      <c r="K453" s="37"/>
      <c r="L453" s="37"/>
      <c r="M453" s="37"/>
      <c r="N453" s="37"/>
      <c r="U453" s="2032"/>
    </row>
    <row r="454" spans="1:26" ht="15.75" customHeight="1">
      <c r="D454" s="37"/>
      <c r="E454" s="37"/>
      <c r="H454" s="37"/>
      <c r="I454" s="37"/>
      <c r="J454" s="37"/>
      <c r="K454" s="37"/>
      <c r="L454" s="37"/>
      <c r="M454" s="37"/>
      <c r="N454" s="37"/>
      <c r="U454" s="2032"/>
    </row>
    <row r="455" spans="1:26" ht="15.75" customHeight="1">
      <c r="D455" s="37"/>
      <c r="E455" s="37"/>
      <c r="H455" s="37"/>
      <c r="I455" s="37"/>
      <c r="J455" s="37"/>
      <c r="K455" s="37"/>
      <c r="L455" s="37"/>
      <c r="M455" s="37"/>
      <c r="N455" s="37"/>
      <c r="U455" s="2032"/>
    </row>
    <row r="456" spans="1:26" ht="15.75" customHeight="1">
      <c r="D456" s="37"/>
      <c r="E456" s="37"/>
      <c r="H456" s="37"/>
      <c r="I456" s="37"/>
      <c r="J456" s="37"/>
      <c r="K456" s="37"/>
      <c r="L456" s="37"/>
      <c r="M456" s="37"/>
      <c r="N456" s="37"/>
      <c r="U456" s="2032"/>
    </row>
    <row r="457" spans="1:26" ht="15.75" customHeight="1">
      <c r="D457" s="37"/>
      <c r="E457" s="37"/>
      <c r="H457" s="37"/>
      <c r="I457" s="37"/>
      <c r="J457" s="37"/>
      <c r="K457" s="37"/>
      <c r="L457" s="37"/>
      <c r="M457" s="37"/>
      <c r="N457" s="37"/>
      <c r="U457" s="2032"/>
    </row>
    <row r="458" spans="1:26" ht="15.75" customHeight="1">
      <c r="D458" s="37"/>
      <c r="E458" s="37"/>
      <c r="H458" s="37"/>
      <c r="I458" s="37"/>
      <c r="J458" s="37"/>
      <c r="K458" s="37"/>
      <c r="L458" s="37"/>
      <c r="M458" s="37"/>
      <c r="N458" s="37"/>
      <c r="U458" s="2032"/>
    </row>
    <row r="459" spans="1:26" ht="15.75" customHeight="1">
      <c r="D459" s="37"/>
      <c r="E459" s="37"/>
      <c r="H459" s="37"/>
      <c r="I459" s="37"/>
      <c r="J459" s="37"/>
      <c r="K459" s="37"/>
      <c r="L459" s="37"/>
      <c r="M459" s="37"/>
      <c r="N459" s="37"/>
      <c r="U459" s="2032"/>
    </row>
    <row r="460" spans="1:26" ht="15.75" customHeight="1">
      <c r="D460" s="37"/>
      <c r="E460" s="37"/>
      <c r="H460" s="37"/>
      <c r="I460" s="37"/>
      <c r="J460" s="37"/>
      <c r="K460" s="37"/>
      <c r="L460" s="37"/>
      <c r="M460" s="37"/>
      <c r="N460" s="37"/>
      <c r="U460" s="2032"/>
    </row>
    <row r="461" spans="1:26" ht="15.75" customHeight="1">
      <c r="D461" s="37"/>
      <c r="E461" s="37"/>
      <c r="H461" s="37"/>
      <c r="I461" s="37"/>
      <c r="J461" s="37"/>
      <c r="K461" s="37"/>
      <c r="L461" s="37"/>
      <c r="M461" s="37"/>
      <c r="N461" s="37"/>
      <c r="U461" s="2032"/>
    </row>
    <row r="462" spans="1:26" ht="15.75" customHeight="1">
      <c r="D462" s="37"/>
      <c r="E462" s="37"/>
      <c r="H462" s="37"/>
      <c r="I462" s="37"/>
      <c r="J462" s="37"/>
      <c r="K462" s="37"/>
      <c r="L462" s="37"/>
      <c r="M462" s="37"/>
      <c r="N462" s="37"/>
      <c r="U462" s="2032"/>
    </row>
    <row r="463" spans="1:26" ht="15.75" customHeight="1">
      <c r="D463" s="37"/>
      <c r="E463" s="37"/>
      <c r="H463" s="37"/>
      <c r="I463" s="37"/>
      <c r="J463" s="37"/>
      <c r="K463" s="37"/>
      <c r="L463" s="37"/>
      <c r="M463" s="37"/>
      <c r="N463" s="37"/>
      <c r="U463" s="2032"/>
    </row>
    <row r="464" spans="1:26" ht="15.75" customHeight="1">
      <c r="D464" s="37"/>
      <c r="E464" s="37"/>
      <c r="H464" s="37"/>
      <c r="I464" s="37"/>
      <c r="J464" s="37"/>
      <c r="K464" s="37"/>
      <c r="L464" s="37"/>
      <c r="M464" s="37"/>
      <c r="N464" s="37"/>
      <c r="U464" s="2032"/>
    </row>
    <row r="465" spans="4:21" ht="15.75" customHeight="1">
      <c r="D465" s="37"/>
      <c r="E465" s="37"/>
      <c r="H465" s="37"/>
      <c r="I465" s="37"/>
      <c r="J465" s="37"/>
      <c r="K465" s="37"/>
      <c r="L465" s="37"/>
      <c r="M465" s="37"/>
      <c r="N465" s="37"/>
      <c r="U465" s="2032"/>
    </row>
    <row r="466" spans="4:21" ht="15.75" customHeight="1">
      <c r="D466" s="37"/>
      <c r="E466" s="37"/>
      <c r="H466" s="37"/>
      <c r="I466" s="37"/>
      <c r="J466" s="37"/>
      <c r="K466" s="37"/>
      <c r="L466" s="37"/>
      <c r="M466" s="37"/>
      <c r="N466" s="37"/>
      <c r="U466" s="2032"/>
    </row>
    <row r="467" spans="4:21" ht="15.75" customHeight="1">
      <c r="D467" s="37"/>
      <c r="E467" s="37"/>
      <c r="H467" s="37"/>
      <c r="I467" s="37"/>
      <c r="J467" s="37"/>
      <c r="K467" s="37"/>
      <c r="L467" s="37"/>
      <c r="M467" s="37"/>
      <c r="N467" s="37"/>
      <c r="U467" s="2032"/>
    </row>
    <row r="468" spans="4:21" ht="15.75" customHeight="1">
      <c r="D468" s="37"/>
      <c r="E468" s="37"/>
      <c r="H468" s="37"/>
      <c r="I468" s="37"/>
      <c r="J468" s="37"/>
      <c r="K468" s="37"/>
      <c r="L468" s="37"/>
      <c r="M468" s="37"/>
      <c r="N468" s="37"/>
      <c r="U468" s="2032"/>
    </row>
    <row r="469" spans="4:21" ht="15.75" customHeight="1">
      <c r="D469" s="37"/>
      <c r="E469" s="37"/>
      <c r="H469" s="37"/>
      <c r="I469" s="37"/>
      <c r="J469" s="37"/>
      <c r="K469" s="37"/>
      <c r="L469" s="37"/>
      <c r="M469" s="37"/>
      <c r="N469" s="37"/>
      <c r="U469" s="2032"/>
    </row>
    <row r="470" spans="4:21" ht="15.75" customHeight="1">
      <c r="D470" s="37"/>
      <c r="E470" s="37"/>
      <c r="H470" s="37"/>
      <c r="I470" s="37"/>
      <c r="J470" s="37"/>
      <c r="K470" s="37"/>
      <c r="L470" s="37"/>
      <c r="M470" s="37"/>
      <c r="N470" s="37"/>
      <c r="U470" s="2032"/>
    </row>
    <row r="471" spans="4:21" ht="15.75" customHeight="1">
      <c r="D471" s="37"/>
      <c r="E471" s="37"/>
      <c r="H471" s="37"/>
      <c r="I471" s="37"/>
      <c r="J471" s="37"/>
      <c r="K471" s="37"/>
      <c r="L471" s="37"/>
      <c r="M471" s="37"/>
      <c r="N471" s="37"/>
      <c r="U471" s="2032"/>
    </row>
    <row r="472" spans="4:21" ht="15.75" customHeight="1">
      <c r="D472" s="37"/>
      <c r="E472" s="37"/>
      <c r="H472" s="37"/>
      <c r="I472" s="37"/>
      <c r="J472" s="37"/>
      <c r="K472" s="37"/>
      <c r="L472" s="37"/>
      <c r="M472" s="37"/>
      <c r="N472" s="37"/>
      <c r="U472" s="2032"/>
    </row>
    <row r="473" spans="4:21" ht="15.75" customHeight="1">
      <c r="D473" s="37"/>
      <c r="E473" s="37"/>
      <c r="H473" s="37"/>
      <c r="I473" s="37"/>
      <c r="J473" s="37"/>
      <c r="K473" s="37"/>
      <c r="L473" s="37"/>
      <c r="M473" s="37"/>
      <c r="N473" s="37"/>
      <c r="U473" s="2032"/>
    </row>
    <row r="474" spans="4:21" ht="15.75" customHeight="1">
      <c r="D474" s="37"/>
      <c r="E474" s="37"/>
      <c r="H474" s="37"/>
      <c r="I474" s="37"/>
      <c r="J474" s="37"/>
      <c r="K474" s="37"/>
      <c r="L474" s="37"/>
      <c r="M474" s="37"/>
      <c r="N474" s="37"/>
      <c r="U474" s="2032"/>
    </row>
    <row r="475" spans="4:21" ht="15.75" customHeight="1">
      <c r="D475" s="37"/>
      <c r="E475" s="37"/>
      <c r="H475" s="37"/>
      <c r="I475" s="37"/>
      <c r="J475" s="37"/>
      <c r="K475" s="37"/>
      <c r="L475" s="37"/>
      <c r="M475" s="37"/>
      <c r="N475" s="37"/>
      <c r="U475" s="2032"/>
    </row>
    <row r="476" spans="4:21" ht="15.75" customHeight="1">
      <c r="D476" s="37"/>
      <c r="E476" s="37"/>
      <c r="H476" s="37"/>
      <c r="I476" s="37"/>
      <c r="J476" s="37"/>
      <c r="K476" s="37"/>
      <c r="L476" s="37"/>
      <c r="M476" s="37"/>
      <c r="N476" s="37"/>
      <c r="U476" s="2032"/>
    </row>
    <row r="477" spans="4:21" ht="15.75" customHeight="1">
      <c r="D477" s="37"/>
      <c r="E477" s="37"/>
      <c r="H477" s="37"/>
      <c r="I477" s="37"/>
      <c r="J477" s="37"/>
      <c r="K477" s="37"/>
      <c r="L477" s="37"/>
      <c r="M477" s="37"/>
      <c r="N477" s="37"/>
      <c r="U477" s="2032"/>
    </row>
    <row r="478" spans="4:21" ht="15.75" customHeight="1">
      <c r="D478" s="37"/>
      <c r="E478" s="37"/>
      <c r="H478" s="37"/>
      <c r="I478" s="37"/>
      <c r="J478" s="37"/>
      <c r="K478" s="37"/>
      <c r="L478" s="37"/>
      <c r="M478" s="37"/>
      <c r="N478" s="37"/>
      <c r="U478" s="2032"/>
    </row>
    <row r="479" spans="4:21" ht="15.75" customHeight="1">
      <c r="D479" s="37"/>
      <c r="E479" s="37"/>
      <c r="H479" s="37"/>
      <c r="I479" s="37"/>
      <c r="J479" s="37"/>
      <c r="K479" s="37"/>
      <c r="L479" s="37"/>
      <c r="M479" s="37"/>
      <c r="N479" s="37"/>
      <c r="U479" s="2032"/>
    </row>
    <row r="480" spans="4:21" ht="15.75" customHeight="1">
      <c r="D480" s="37"/>
      <c r="E480" s="37"/>
      <c r="H480" s="37"/>
      <c r="I480" s="37"/>
      <c r="J480" s="37"/>
      <c r="K480" s="37"/>
      <c r="L480" s="37"/>
      <c r="M480" s="37"/>
      <c r="N480" s="37"/>
      <c r="U480" s="2032"/>
    </row>
    <row r="481" spans="4:21" ht="15.75" customHeight="1">
      <c r="D481" s="37"/>
      <c r="E481" s="37"/>
      <c r="H481" s="37"/>
      <c r="I481" s="37"/>
      <c r="J481" s="37"/>
      <c r="K481" s="37"/>
      <c r="L481" s="37"/>
      <c r="M481" s="37"/>
      <c r="N481" s="37"/>
      <c r="U481" s="2032"/>
    </row>
    <row r="482" spans="4:21" ht="15.75" customHeight="1">
      <c r="D482" s="37"/>
      <c r="E482" s="37"/>
      <c r="H482" s="37"/>
      <c r="I482" s="37"/>
      <c r="J482" s="37"/>
      <c r="K482" s="37"/>
      <c r="L482" s="37"/>
      <c r="M482" s="37"/>
      <c r="N482" s="37"/>
      <c r="U482" s="2032"/>
    </row>
    <row r="483" spans="4:21" ht="15.75" customHeight="1">
      <c r="D483" s="37"/>
      <c r="E483" s="37"/>
      <c r="H483" s="37"/>
      <c r="I483" s="37"/>
      <c r="J483" s="37"/>
      <c r="K483" s="37"/>
      <c r="L483" s="37"/>
      <c r="M483" s="37"/>
      <c r="N483" s="37"/>
      <c r="U483" s="2032"/>
    </row>
    <row r="484" spans="4:21" ht="15.75" customHeight="1">
      <c r="D484" s="37"/>
      <c r="E484" s="37"/>
      <c r="H484" s="37"/>
      <c r="I484" s="37"/>
      <c r="J484" s="37"/>
      <c r="K484" s="37"/>
      <c r="L484" s="37"/>
      <c r="M484" s="37"/>
      <c r="N484" s="37"/>
      <c r="U484" s="2032"/>
    </row>
    <row r="485" spans="4:21" ht="15.75" customHeight="1">
      <c r="D485" s="37"/>
      <c r="E485" s="37"/>
      <c r="H485" s="37"/>
      <c r="I485" s="37"/>
      <c r="J485" s="37"/>
      <c r="K485" s="37"/>
      <c r="L485" s="37"/>
      <c r="M485" s="37"/>
      <c r="N485" s="37"/>
      <c r="U485" s="2032"/>
    </row>
    <row r="486" spans="4:21" ht="15.75" customHeight="1">
      <c r="D486" s="37"/>
      <c r="E486" s="37"/>
      <c r="H486" s="37"/>
      <c r="I486" s="37"/>
      <c r="J486" s="37"/>
      <c r="K486" s="37"/>
      <c r="L486" s="37"/>
      <c r="M486" s="37"/>
      <c r="N486" s="37"/>
      <c r="U486" s="2032"/>
    </row>
    <row r="487" spans="4:21" ht="15.75" customHeight="1">
      <c r="D487" s="37"/>
      <c r="E487" s="37"/>
      <c r="H487" s="37"/>
      <c r="I487" s="37"/>
      <c r="J487" s="37"/>
      <c r="K487" s="37"/>
      <c r="L487" s="37"/>
      <c r="M487" s="37"/>
      <c r="N487" s="37"/>
      <c r="U487" s="2032"/>
    </row>
    <row r="488" spans="4:21" ht="15.75" customHeight="1">
      <c r="D488" s="37"/>
      <c r="E488" s="37"/>
      <c r="H488" s="37"/>
      <c r="I488" s="37"/>
      <c r="J488" s="37"/>
      <c r="K488" s="37"/>
      <c r="L488" s="37"/>
      <c r="M488" s="37"/>
      <c r="N488" s="37"/>
      <c r="U488" s="2032"/>
    </row>
    <row r="489" spans="4:21" ht="15.75" customHeight="1">
      <c r="D489" s="37"/>
      <c r="E489" s="37"/>
      <c r="H489" s="37"/>
      <c r="I489" s="37"/>
      <c r="J489" s="37"/>
      <c r="K489" s="37"/>
      <c r="L489" s="37"/>
      <c r="M489" s="37"/>
      <c r="N489" s="37"/>
      <c r="U489" s="2032"/>
    </row>
    <row r="490" spans="4:21" ht="15.75" customHeight="1">
      <c r="D490" s="37"/>
      <c r="E490" s="37"/>
      <c r="H490" s="37"/>
      <c r="I490" s="37"/>
      <c r="J490" s="37"/>
      <c r="K490" s="37"/>
      <c r="L490" s="37"/>
      <c r="M490" s="37"/>
      <c r="N490" s="37"/>
      <c r="U490" s="2032"/>
    </row>
    <row r="491" spans="4:21" ht="15.75" customHeight="1">
      <c r="D491" s="37"/>
      <c r="E491" s="37"/>
      <c r="H491" s="37"/>
      <c r="I491" s="37"/>
      <c r="J491" s="37"/>
      <c r="K491" s="37"/>
      <c r="L491" s="37"/>
      <c r="M491" s="37"/>
      <c r="N491" s="37"/>
      <c r="U491" s="2032"/>
    </row>
    <row r="492" spans="4:21" ht="15.75" customHeight="1">
      <c r="D492" s="37"/>
      <c r="E492" s="37"/>
      <c r="H492" s="37"/>
      <c r="I492" s="37"/>
      <c r="J492" s="37"/>
      <c r="K492" s="37"/>
      <c r="L492" s="37"/>
      <c r="M492" s="37"/>
      <c r="N492" s="37"/>
      <c r="U492" s="2032"/>
    </row>
    <row r="493" spans="4:21" ht="15.75" customHeight="1">
      <c r="D493" s="37"/>
      <c r="E493" s="37"/>
      <c r="H493" s="37"/>
      <c r="I493" s="37"/>
      <c r="J493" s="37"/>
      <c r="K493" s="37"/>
      <c r="L493" s="37"/>
      <c r="M493" s="37"/>
      <c r="N493" s="37"/>
      <c r="U493" s="2032"/>
    </row>
    <row r="494" spans="4:21" ht="15.75" customHeight="1">
      <c r="D494" s="37"/>
      <c r="E494" s="37"/>
      <c r="H494" s="37"/>
      <c r="I494" s="37"/>
      <c r="J494" s="37"/>
      <c r="K494" s="37"/>
      <c r="L494" s="37"/>
      <c r="M494" s="37"/>
      <c r="N494" s="37"/>
      <c r="U494" s="2032"/>
    </row>
    <row r="495" spans="4:21" ht="15.75" customHeight="1">
      <c r="D495" s="37"/>
      <c r="E495" s="37"/>
      <c r="H495" s="37"/>
      <c r="I495" s="37"/>
      <c r="J495" s="37"/>
      <c r="K495" s="37"/>
      <c r="L495" s="37"/>
      <c r="M495" s="37"/>
      <c r="N495" s="37"/>
      <c r="U495" s="2032"/>
    </row>
    <row r="496" spans="4:21" ht="15.75" customHeight="1">
      <c r="D496" s="37"/>
      <c r="E496" s="37"/>
      <c r="H496" s="37"/>
      <c r="I496" s="37"/>
      <c r="J496" s="37"/>
      <c r="K496" s="37"/>
      <c r="L496" s="37"/>
      <c r="M496" s="37"/>
      <c r="N496" s="37"/>
      <c r="U496" s="2032"/>
    </row>
    <row r="497" spans="4:21" ht="15.75" customHeight="1">
      <c r="D497" s="37"/>
      <c r="E497" s="37"/>
      <c r="H497" s="37"/>
      <c r="I497" s="37"/>
      <c r="J497" s="37"/>
      <c r="K497" s="37"/>
      <c r="L497" s="37"/>
      <c r="M497" s="37"/>
      <c r="N497" s="37"/>
      <c r="U497" s="2032"/>
    </row>
    <row r="498" spans="4:21" ht="15.75" customHeight="1">
      <c r="D498" s="37"/>
      <c r="E498" s="37"/>
      <c r="H498" s="37"/>
      <c r="I498" s="37"/>
      <c r="J498" s="37"/>
      <c r="K498" s="37"/>
      <c r="L498" s="37"/>
      <c r="M498" s="37"/>
      <c r="N498" s="37"/>
      <c r="U498" s="2032"/>
    </row>
    <row r="499" spans="4:21" ht="15.75" customHeight="1">
      <c r="D499" s="37"/>
      <c r="E499" s="37"/>
      <c r="H499" s="37"/>
      <c r="I499" s="37"/>
      <c r="J499" s="37"/>
      <c r="K499" s="37"/>
      <c r="L499" s="37"/>
      <c r="M499" s="37"/>
      <c r="N499" s="37"/>
      <c r="U499" s="2032"/>
    </row>
    <row r="500" spans="4:21" ht="15.75" customHeight="1">
      <c r="D500" s="37"/>
      <c r="E500" s="37"/>
      <c r="H500" s="37"/>
      <c r="I500" s="37"/>
      <c r="J500" s="37"/>
      <c r="K500" s="37"/>
      <c r="L500" s="37"/>
      <c r="M500" s="37"/>
      <c r="N500" s="37"/>
      <c r="U500" s="2032"/>
    </row>
    <row r="501" spans="4:21" ht="15.75" customHeight="1">
      <c r="D501" s="37"/>
      <c r="E501" s="37"/>
      <c r="H501" s="37"/>
      <c r="I501" s="37"/>
      <c r="J501" s="37"/>
      <c r="K501" s="37"/>
      <c r="L501" s="37"/>
      <c r="M501" s="37"/>
      <c r="N501" s="37"/>
      <c r="U501" s="2032"/>
    </row>
    <row r="502" spans="4:21" ht="15.75" customHeight="1">
      <c r="D502" s="37"/>
      <c r="E502" s="37"/>
      <c r="H502" s="37"/>
      <c r="I502" s="37"/>
      <c r="J502" s="37"/>
      <c r="K502" s="37"/>
      <c r="L502" s="37"/>
      <c r="M502" s="37"/>
      <c r="N502" s="37"/>
      <c r="U502" s="2032"/>
    </row>
    <row r="503" spans="4:21" ht="15.75" customHeight="1">
      <c r="D503" s="37"/>
      <c r="E503" s="37"/>
      <c r="H503" s="37"/>
      <c r="I503" s="37"/>
      <c r="J503" s="37"/>
      <c r="K503" s="37"/>
      <c r="L503" s="37"/>
      <c r="M503" s="37"/>
      <c r="N503" s="37"/>
      <c r="U503" s="2032"/>
    </row>
    <row r="504" spans="4:21" ht="15.75" customHeight="1">
      <c r="D504" s="37"/>
      <c r="E504" s="37"/>
      <c r="H504" s="37"/>
      <c r="I504" s="37"/>
      <c r="J504" s="37"/>
      <c r="K504" s="37"/>
      <c r="L504" s="37"/>
      <c r="M504" s="37"/>
      <c r="N504" s="37"/>
      <c r="U504" s="2032"/>
    </row>
    <row r="505" spans="4:21" ht="15.75" customHeight="1">
      <c r="D505" s="37"/>
      <c r="E505" s="37"/>
      <c r="H505" s="37"/>
      <c r="I505" s="37"/>
      <c r="J505" s="37"/>
      <c r="K505" s="37"/>
      <c r="L505" s="37"/>
      <c r="M505" s="37"/>
      <c r="N505" s="37"/>
      <c r="U505" s="2032"/>
    </row>
    <row r="506" spans="4:21" ht="15.75" customHeight="1">
      <c r="D506" s="37"/>
      <c r="E506" s="37"/>
      <c r="H506" s="37"/>
      <c r="I506" s="37"/>
      <c r="J506" s="37"/>
      <c r="K506" s="37"/>
      <c r="L506" s="37"/>
      <c r="M506" s="37"/>
      <c r="N506" s="37"/>
      <c r="U506" s="2032"/>
    </row>
    <row r="507" spans="4:21" ht="15.75" customHeight="1">
      <c r="D507" s="37"/>
      <c r="E507" s="37"/>
      <c r="H507" s="37"/>
      <c r="I507" s="37"/>
      <c r="J507" s="37"/>
      <c r="K507" s="37"/>
      <c r="L507" s="37"/>
      <c r="M507" s="37"/>
      <c r="N507" s="37"/>
      <c r="U507" s="2032"/>
    </row>
    <row r="508" spans="4:21" ht="15.75" customHeight="1">
      <c r="D508" s="37"/>
      <c r="E508" s="37"/>
      <c r="H508" s="37"/>
      <c r="I508" s="37"/>
      <c r="J508" s="37"/>
      <c r="K508" s="37"/>
      <c r="L508" s="37"/>
      <c r="M508" s="37"/>
      <c r="N508" s="37"/>
      <c r="U508" s="2032"/>
    </row>
    <row r="509" spans="4:21" ht="15.75" customHeight="1">
      <c r="D509" s="37"/>
      <c r="E509" s="37"/>
      <c r="H509" s="37"/>
      <c r="I509" s="37"/>
      <c r="J509" s="37"/>
      <c r="K509" s="37"/>
      <c r="L509" s="37"/>
      <c r="M509" s="37"/>
      <c r="N509" s="37"/>
      <c r="U509" s="2032"/>
    </row>
    <row r="510" spans="4:21" ht="15.75" customHeight="1">
      <c r="D510" s="37"/>
      <c r="E510" s="37"/>
      <c r="H510" s="37"/>
      <c r="I510" s="37"/>
      <c r="J510" s="37"/>
      <c r="K510" s="37"/>
      <c r="L510" s="37"/>
      <c r="M510" s="37"/>
      <c r="N510" s="37"/>
      <c r="U510" s="2032"/>
    </row>
    <row r="511" spans="4:21" ht="15.75" customHeight="1">
      <c r="D511" s="37"/>
      <c r="E511" s="37"/>
      <c r="H511" s="37"/>
      <c r="I511" s="37"/>
      <c r="J511" s="37"/>
      <c r="K511" s="37"/>
      <c r="L511" s="37"/>
      <c r="M511" s="37"/>
      <c r="N511" s="37"/>
      <c r="U511" s="2032"/>
    </row>
    <row r="512" spans="4:21" ht="15.75" customHeight="1">
      <c r="D512" s="37"/>
      <c r="E512" s="37"/>
      <c r="H512" s="37"/>
      <c r="I512" s="37"/>
      <c r="J512" s="37"/>
      <c r="K512" s="37"/>
      <c r="L512" s="37"/>
      <c r="M512" s="37"/>
      <c r="N512" s="37"/>
      <c r="U512" s="2032"/>
    </row>
    <row r="513" spans="4:21" ht="15.75" customHeight="1">
      <c r="D513" s="37"/>
      <c r="E513" s="37"/>
      <c r="H513" s="37"/>
      <c r="I513" s="37"/>
      <c r="J513" s="37"/>
      <c r="K513" s="37"/>
      <c r="L513" s="37"/>
      <c r="M513" s="37"/>
      <c r="N513" s="37"/>
      <c r="U513" s="2032"/>
    </row>
    <row r="514" spans="4:21" ht="15.75" customHeight="1">
      <c r="D514" s="37"/>
      <c r="E514" s="37"/>
      <c r="H514" s="37"/>
      <c r="I514" s="37"/>
      <c r="J514" s="37"/>
      <c r="K514" s="37"/>
      <c r="L514" s="37"/>
      <c r="M514" s="37"/>
      <c r="N514" s="37"/>
      <c r="U514" s="2032"/>
    </row>
    <row r="515" spans="4:21" ht="15.75" customHeight="1">
      <c r="D515" s="37"/>
      <c r="E515" s="37"/>
      <c r="H515" s="37"/>
      <c r="I515" s="37"/>
      <c r="J515" s="37"/>
      <c r="K515" s="37"/>
      <c r="L515" s="37"/>
      <c r="M515" s="37"/>
      <c r="N515" s="37"/>
      <c r="U515" s="2032"/>
    </row>
    <row r="516" spans="4:21" ht="15.75" customHeight="1">
      <c r="D516" s="37"/>
      <c r="E516" s="37"/>
      <c r="H516" s="37"/>
      <c r="I516" s="37"/>
      <c r="J516" s="37"/>
      <c r="K516" s="37"/>
      <c r="L516" s="37"/>
      <c r="M516" s="37"/>
      <c r="N516" s="37"/>
      <c r="U516" s="2032"/>
    </row>
    <row r="517" spans="4:21" ht="15.75" customHeight="1">
      <c r="D517" s="37"/>
      <c r="E517" s="37"/>
      <c r="H517" s="37"/>
      <c r="I517" s="37"/>
      <c r="J517" s="37"/>
      <c r="K517" s="37"/>
      <c r="L517" s="37"/>
      <c r="M517" s="37"/>
      <c r="N517" s="37"/>
      <c r="U517" s="2032"/>
    </row>
    <row r="518" spans="4:21" ht="15.75" customHeight="1">
      <c r="D518" s="37"/>
      <c r="E518" s="37"/>
      <c r="H518" s="37"/>
      <c r="I518" s="37"/>
      <c r="J518" s="37"/>
      <c r="K518" s="37"/>
      <c r="L518" s="37"/>
      <c r="M518" s="37"/>
      <c r="N518" s="37"/>
      <c r="U518" s="2032"/>
    </row>
    <row r="519" spans="4:21" ht="15.75" customHeight="1">
      <c r="D519" s="37"/>
      <c r="E519" s="37"/>
      <c r="H519" s="37"/>
      <c r="I519" s="37"/>
      <c r="J519" s="37"/>
      <c r="K519" s="37"/>
      <c r="L519" s="37"/>
      <c r="M519" s="37"/>
      <c r="N519" s="37"/>
      <c r="U519" s="2032"/>
    </row>
    <row r="520" spans="4:21" ht="15.75" customHeight="1">
      <c r="D520" s="37"/>
      <c r="E520" s="37"/>
      <c r="H520" s="37"/>
      <c r="I520" s="37"/>
      <c r="J520" s="37"/>
      <c r="K520" s="37"/>
      <c r="L520" s="37"/>
      <c r="M520" s="37"/>
      <c r="N520" s="37"/>
      <c r="U520" s="2032"/>
    </row>
    <row r="521" spans="4:21" ht="15.75" customHeight="1">
      <c r="D521" s="37"/>
      <c r="E521" s="37"/>
      <c r="H521" s="37"/>
      <c r="I521" s="37"/>
      <c r="J521" s="37"/>
      <c r="K521" s="37"/>
      <c r="L521" s="37"/>
      <c r="M521" s="37"/>
      <c r="N521" s="37"/>
      <c r="U521" s="2032"/>
    </row>
    <row r="522" spans="4:21" ht="15.75" customHeight="1">
      <c r="D522" s="37"/>
      <c r="E522" s="37"/>
      <c r="H522" s="37"/>
      <c r="I522" s="37"/>
      <c r="J522" s="37"/>
      <c r="K522" s="37"/>
      <c r="L522" s="37"/>
      <c r="M522" s="37"/>
      <c r="N522" s="37"/>
      <c r="U522" s="2032"/>
    </row>
    <row r="523" spans="4:21" ht="15.75" customHeight="1">
      <c r="D523" s="37"/>
      <c r="E523" s="37"/>
      <c r="H523" s="37"/>
      <c r="I523" s="37"/>
      <c r="J523" s="37"/>
      <c r="K523" s="37"/>
      <c r="L523" s="37"/>
      <c r="M523" s="37"/>
      <c r="N523" s="37"/>
      <c r="U523" s="2032"/>
    </row>
    <row r="524" spans="4:21" ht="15.75" customHeight="1">
      <c r="D524" s="37"/>
      <c r="E524" s="37"/>
      <c r="H524" s="37"/>
      <c r="I524" s="37"/>
      <c r="J524" s="37"/>
      <c r="K524" s="37"/>
      <c r="L524" s="37"/>
      <c r="M524" s="37"/>
      <c r="N524" s="37"/>
      <c r="U524" s="2032"/>
    </row>
    <row r="525" spans="4:21" ht="15.75" customHeight="1">
      <c r="D525" s="37"/>
      <c r="E525" s="37"/>
      <c r="H525" s="37"/>
      <c r="I525" s="37"/>
      <c r="J525" s="37"/>
      <c r="K525" s="37"/>
      <c r="L525" s="37"/>
      <c r="M525" s="37"/>
      <c r="N525" s="37"/>
      <c r="U525" s="2032"/>
    </row>
    <row r="526" spans="4:21" ht="15.75" customHeight="1">
      <c r="D526" s="37"/>
      <c r="E526" s="37"/>
      <c r="H526" s="37"/>
      <c r="I526" s="37"/>
      <c r="J526" s="37"/>
      <c r="K526" s="37"/>
      <c r="L526" s="37"/>
      <c r="M526" s="37"/>
      <c r="N526" s="37"/>
      <c r="U526" s="2032"/>
    </row>
    <row r="527" spans="4:21" ht="15.75" customHeight="1">
      <c r="D527" s="37"/>
      <c r="E527" s="37"/>
      <c r="H527" s="37"/>
      <c r="I527" s="37"/>
      <c r="J527" s="37"/>
      <c r="K527" s="37"/>
      <c r="L527" s="37"/>
      <c r="M527" s="37"/>
      <c r="N527" s="37"/>
      <c r="U527" s="2032"/>
    </row>
    <row r="528" spans="4:21" ht="15.75" customHeight="1">
      <c r="D528" s="37"/>
      <c r="E528" s="37"/>
      <c r="H528" s="37"/>
      <c r="I528" s="37"/>
      <c r="J528" s="37"/>
      <c r="K528" s="37"/>
      <c r="L528" s="37"/>
      <c r="M528" s="37"/>
      <c r="N528" s="37"/>
      <c r="U528" s="2032"/>
    </row>
    <row r="529" spans="4:21" ht="15.75" customHeight="1">
      <c r="D529" s="37"/>
      <c r="E529" s="37"/>
      <c r="H529" s="37"/>
      <c r="I529" s="37"/>
      <c r="J529" s="37"/>
      <c r="K529" s="37"/>
      <c r="L529" s="37"/>
      <c r="M529" s="37"/>
      <c r="N529" s="37"/>
      <c r="U529" s="2032"/>
    </row>
    <row r="530" spans="4:21" ht="15.75" customHeight="1">
      <c r="D530" s="37"/>
      <c r="E530" s="37"/>
      <c r="H530" s="37"/>
      <c r="I530" s="37"/>
      <c r="J530" s="37"/>
      <c r="K530" s="37"/>
      <c r="L530" s="37"/>
      <c r="M530" s="37"/>
      <c r="N530" s="37"/>
      <c r="U530" s="2032"/>
    </row>
    <row r="531" spans="4:21" ht="15.75" customHeight="1">
      <c r="D531" s="37"/>
      <c r="E531" s="37"/>
      <c r="H531" s="37"/>
      <c r="I531" s="37"/>
      <c r="J531" s="37"/>
      <c r="K531" s="37"/>
      <c r="L531" s="37"/>
      <c r="M531" s="37"/>
      <c r="N531" s="37"/>
      <c r="U531" s="2032"/>
    </row>
    <row r="532" spans="4:21" ht="15.75" customHeight="1">
      <c r="D532" s="37"/>
      <c r="E532" s="37"/>
      <c r="H532" s="37"/>
      <c r="I532" s="37"/>
      <c r="J532" s="37"/>
      <c r="K532" s="37"/>
      <c r="L532" s="37"/>
      <c r="M532" s="37"/>
      <c r="N532" s="37"/>
      <c r="U532" s="2032"/>
    </row>
    <row r="533" spans="4:21" ht="15.75" customHeight="1">
      <c r="D533" s="37"/>
      <c r="E533" s="37"/>
      <c r="H533" s="37"/>
      <c r="I533" s="37"/>
      <c r="J533" s="37"/>
      <c r="K533" s="37"/>
      <c r="L533" s="37"/>
      <c r="M533" s="37"/>
      <c r="N533" s="37"/>
      <c r="U533" s="2032"/>
    </row>
    <row r="534" spans="4:21" ht="15.75" customHeight="1">
      <c r="D534" s="37"/>
      <c r="E534" s="37"/>
      <c r="H534" s="37"/>
      <c r="I534" s="37"/>
      <c r="J534" s="37"/>
      <c r="K534" s="37"/>
      <c r="L534" s="37"/>
      <c r="M534" s="37"/>
      <c r="N534" s="37"/>
      <c r="U534" s="2032"/>
    </row>
    <row r="535" spans="4:21" ht="15.75" customHeight="1">
      <c r="D535" s="37"/>
      <c r="E535" s="37"/>
      <c r="H535" s="37"/>
      <c r="I535" s="37"/>
      <c r="J535" s="37"/>
      <c r="K535" s="37"/>
      <c r="L535" s="37"/>
      <c r="M535" s="37"/>
      <c r="N535" s="37"/>
      <c r="U535" s="2032"/>
    </row>
    <row r="536" spans="4:21" ht="15.75" customHeight="1">
      <c r="D536" s="37"/>
      <c r="E536" s="37"/>
      <c r="H536" s="37"/>
      <c r="I536" s="37"/>
      <c r="J536" s="37"/>
      <c r="K536" s="37"/>
      <c r="L536" s="37"/>
      <c r="M536" s="37"/>
      <c r="N536" s="37"/>
      <c r="U536" s="2032"/>
    </row>
    <row r="537" spans="4:21" ht="15.75" customHeight="1">
      <c r="D537" s="37"/>
      <c r="E537" s="37"/>
      <c r="H537" s="37"/>
      <c r="I537" s="37"/>
      <c r="J537" s="37"/>
      <c r="K537" s="37"/>
      <c r="L537" s="37"/>
      <c r="M537" s="37"/>
      <c r="N537" s="37"/>
      <c r="U537" s="2032"/>
    </row>
    <row r="538" spans="4:21" ht="15.75" customHeight="1">
      <c r="D538" s="37"/>
      <c r="E538" s="37"/>
      <c r="H538" s="37"/>
      <c r="I538" s="37"/>
      <c r="J538" s="37"/>
      <c r="K538" s="37"/>
      <c r="L538" s="37"/>
      <c r="M538" s="37"/>
      <c r="N538" s="37"/>
      <c r="U538" s="2032"/>
    </row>
    <row r="539" spans="4:21" ht="15.75" customHeight="1">
      <c r="D539" s="37"/>
      <c r="E539" s="37"/>
      <c r="H539" s="37"/>
      <c r="I539" s="37"/>
      <c r="J539" s="37"/>
      <c r="K539" s="37"/>
      <c r="L539" s="37"/>
      <c r="M539" s="37"/>
      <c r="N539" s="37"/>
      <c r="U539" s="2032"/>
    </row>
    <row r="540" spans="4:21" ht="15.75" customHeight="1">
      <c r="D540" s="37"/>
      <c r="E540" s="37"/>
      <c r="H540" s="37"/>
      <c r="I540" s="37"/>
      <c r="J540" s="37"/>
      <c r="K540" s="37"/>
      <c r="L540" s="37"/>
      <c r="M540" s="37"/>
      <c r="N540" s="37"/>
      <c r="U540" s="2032"/>
    </row>
    <row r="541" spans="4:21" ht="15.75" customHeight="1">
      <c r="D541" s="37"/>
      <c r="E541" s="37"/>
      <c r="H541" s="37"/>
      <c r="I541" s="37"/>
      <c r="J541" s="37"/>
      <c r="K541" s="37"/>
      <c r="L541" s="37"/>
      <c r="M541" s="37"/>
      <c r="N541" s="37"/>
      <c r="U541" s="2032"/>
    </row>
    <row r="542" spans="4:21" ht="15.75" customHeight="1">
      <c r="D542" s="37"/>
      <c r="E542" s="37"/>
      <c r="H542" s="37"/>
      <c r="I542" s="37"/>
      <c r="J542" s="37"/>
      <c r="K542" s="37"/>
      <c r="L542" s="37"/>
      <c r="M542" s="37"/>
      <c r="N542" s="37"/>
      <c r="U542" s="2032"/>
    </row>
    <row r="543" spans="4:21" ht="15.75" customHeight="1">
      <c r="D543" s="37"/>
      <c r="E543" s="37"/>
      <c r="H543" s="37"/>
      <c r="I543" s="37"/>
      <c r="J543" s="37"/>
      <c r="K543" s="37"/>
      <c r="L543" s="37"/>
      <c r="M543" s="37"/>
      <c r="N543" s="37"/>
      <c r="U543" s="2032"/>
    </row>
    <row r="544" spans="4:21" ht="15.75" customHeight="1">
      <c r="D544" s="37"/>
      <c r="E544" s="37"/>
      <c r="H544" s="37"/>
      <c r="I544" s="37"/>
      <c r="J544" s="37"/>
      <c r="K544" s="37"/>
      <c r="L544" s="37"/>
      <c r="M544" s="37"/>
      <c r="N544" s="37"/>
      <c r="U544" s="2032"/>
    </row>
    <row r="545" spans="4:21" ht="15.75" customHeight="1">
      <c r="D545" s="37"/>
      <c r="E545" s="37"/>
      <c r="H545" s="37"/>
      <c r="I545" s="37"/>
      <c r="J545" s="37"/>
      <c r="K545" s="37"/>
      <c r="L545" s="37"/>
      <c r="M545" s="37"/>
      <c r="N545" s="37"/>
      <c r="U545" s="2032"/>
    </row>
    <row r="546" spans="4:21" ht="15.75" customHeight="1">
      <c r="D546" s="37"/>
      <c r="E546" s="37"/>
      <c r="H546" s="37"/>
      <c r="I546" s="37"/>
      <c r="J546" s="37"/>
      <c r="K546" s="37"/>
      <c r="L546" s="37"/>
      <c r="M546" s="37"/>
      <c r="N546" s="37"/>
      <c r="U546" s="2032"/>
    </row>
    <row r="547" spans="4:21" ht="15.75" customHeight="1">
      <c r="D547" s="37"/>
      <c r="E547" s="37"/>
      <c r="H547" s="37"/>
      <c r="I547" s="37"/>
      <c r="J547" s="37"/>
      <c r="K547" s="37"/>
      <c r="L547" s="37"/>
      <c r="M547" s="37"/>
      <c r="N547" s="37"/>
      <c r="U547" s="2032"/>
    </row>
    <row r="548" spans="4:21" ht="15.75" customHeight="1">
      <c r="D548" s="37"/>
      <c r="E548" s="37"/>
      <c r="H548" s="37"/>
      <c r="I548" s="37"/>
      <c r="J548" s="37"/>
      <c r="K548" s="37"/>
      <c r="L548" s="37"/>
      <c r="M548" s="37"/>
      <c r="N548" s="37"/>
      <c r="U548" s="2032"/>
    </row>
    <row r="549" spans="4:21" ht="15.75" customHeight="1">
      <c r="D549" s="37"/>
      <c r="E549" s="37"/>
      <c r="H549" s="37"/>
      <c r="I549" s="37"/>
      <c r="J549" s="37"/>
      <c r="K549" s="37"/>
      <c r="L549" s="37"/>
      <c r="M549" s="37"/>
      <c r="N549" s="37"/>
      <c r="U549" s="2032"/>
    </row>
    <row r="550" spans="4:21" ht="15.75" customHeight="1">
      <c r="D550" s="37"/>
      <c r="E550" s="37"/>
      <c r="H550" s="37"/>
      <c r="I550" s="37"/>
      <c r="J550" s="37"/>
      <c r="K550" s="37"/>
      <c r="L550" s="37"/>
      <c r="M550" s="37"/>
      <c r="N550" s="37"/>
      <c r="U550" s="2032"/>
    </row>
    <row r="551" spans="4:21" ht="15.75" customHeight="1">
      <c r="D551" s="37"/>
      <c r="E551" s="37"/>
      <c r="H551" s="37"/>
      <c r="I551" s="37"/>
      <c r="J551" s="37"/>
      <c r="K551" s="37"/>
      <c r="L551" s="37"/>
      <c r="M551" s="37"/>
      <c r="N551" s="37"/>
      <c r="U551" s="2032"/>
    </row>
    <row r="552" spans="4:21" ht="15.75" customHeight="1">
      <c r="D552" s="37"/>
      <c r="E552" s="37"/>
      <c r="H552" s="37"/>
      <c r="I552" s="37"/>
      <c r="J552" s="37"/>
      <c r="K552" s="37"/>
      <c r="L552" s="37"/>
      <c r="M552" s="37"/>
      <c r="N552" s="37"/>
      <c r="U552" s="2032"/>
    </row>
    <row r="553" spans="4:21" ht="15.75" customHeight="1">
      <c r="D553" s="37"/>
      <c r="E553" s="37"/>
      <c r="H553" s="37"/>
      <c r="I553" s="37"/>
      <c r="J553" s="37"/>
      <c r="K553" s="37"/>
      <c r="L553" s="37"/>
      <c r="M553" s="37"/>
      <c r="N553" s="37"/>
      <c r="U553" s="2032"/>
    </row>
    <row r="554" spans="4:21" ht="15.75" customHeight="1">
      <c r="D554" s="37"/>
      <c r="E554" s="37"/>
      <c r="H554" s="37"/>
      <c r="I554" s="37"/>
      <c r="J554" s="37"/>
      <c r="K554" s="37"/>
      <c r="L554" s="37"/>
      <c r="M554" s="37"/>
      <c r="N554" s="37"/>
      <c r="U554" s="2032"/>
    </row>
    <row r="555" spans="4:21" ht="15.75" customHeight="1">
      <c r="D555" s="37"/>
      <c r="E555" s="37"/>
      <c r="H555" s="37"/>
      <c r="I555" s="37"/>
      <c r="J555" s="37"/>
      <c r="K555" s="37"/>
      <c r="L555" s="37"/>
      <c r="M555" s="37"/>
      <c r="N555" s="37"/>
      <c r="U555" s="2032"/>
    </row>
    <row r="556" spans="4:21" ht="15.75" customHeight="1">
      <c r="D556" s="37"/>
      <c r="E556" s="37"/>
      <c r="H556" s="37"/>
      <c r="I556" s="37"/>
      <c r="J556" s="37"/>
      <c r="K556" s="37"/>
      <c r="L556" s="37"/>
      <c r="M556" s="37"/>
      <c r="N556" s="37"/>
      <c r="U556" s="2032"/>
    </row>
    <row r="557" spans="4:21" ht="15.75" customHeight="1">
      <c r="D557" s="37"/>
      <c r="E557" s="37"/>
      <c r="H557" s="37"/>
      <c r="I557" s="37"/>
      <c r="J557" s="37"/>
      <c r="K557" s="37"/>
      <c r="L557" s="37"/>
      <c r="M557" s="37"/>
      <c r="N557" s="37"/>
      <c r="U557" s="2032"/>
    </row>
    <row r="558" spans="4:21" ht="15.75" customHeight="1">
      <c r="D558" s="37"/>
      <c r="E558" s="37"/>
      <c r="H558" s="37"/>
      <c r="I558" s="37"/>
      <c r="J558" s="37"/>
      <c r="K558" s="37"/>
      <c r="L558" s="37"/>
      <c r="M558" s="37"/>
      <c r="N558" s="37"/>
      <c r="U558" s="2032"/>
    </row>
    <row r="559" spans="4:21" ht="15.75" customHeight="1">
      <c r="D559" s="37"/>
      <c r="E559" s="37"/>
      <c r="H559" s="37"/>
      <c r="I559" s="37"/>
      <c r="J559" s="37"/>
      <c r="K559" s="37"/>
      <c r="L559" s="37"/>
      <c r="M559" s="37"/>
      <c r="N559" s="37"/>
      <c r="U559" s="2032"/>
    </row>
    <row r="560" spans="4:21" ht="15.75" customHeight="1">
      <c r="D560" s="37"/>
      <c r="E560" s="37"/>
      <c r="H560" s="37"/>
      <c r="I560" s="37"/>
      <c r="J560" s="37"/>
      <c r="K560" s="37"/>
      <c r="L560" s="37"/>
      <c r="M560" s="37"/>
      <c r="N560" s="37"/>
      <c r="U560" s="2032"/>
    </row>
    <row r="561" spans="4:21" ht="15.75" customHeight="1">
      <c r="D561" s="37"/>
      <c r="E561" s="37"/>
      <c r="H561" s="37"/>
      <c r="I561" s="37"/>
      <c r="J561" s="37"/>
      <c r="K561" s="37"/>
      <c r="L561" s="37"/>
      <c r="M561" s="37"/>
      <c r="N561" s="37"/>
      <c r="U561" s="2032"/>
    </row>
    <row r="562" spans="4:21" ht="15.75" customHeight="1">
      <c r="D562" s="37"/>
      <c r="E562" s="37"/>
      <c r="H562" s="37"/>
      <c r="I562" s="37"/>
      <c r="J562" s="37"/>
      <c r="K562" s="37"/>
      <c r="L562" s="37"/>
      <c r="M562" s="37"/>
      <c r="N562" s="37"/>
      <c r="U562" s="2032"/>
    </row>
    <row r="563" spans="4:21" ht="15.75" customHeight="1">
      <c r="D563" s="37"/>
      <c r="E563" s="37"/>
      <c r="H563" s="37"/>
      <c r="I563" s="37"/>
      <c r="J563" s="37"/>
      <c r="K563" s="37"/>
      <c r="L563" s="37"/>
      <c r="M563" s="37"/>
      <c r="N563" s="37"/>
      <c r="U563" s="2032"/>
    </row>
    <row r="564" spans="4:21" ht="15.75" customHeight="1">
      <c r="D564" s="37"/>
      <c r="E564" s="37"/>
      <c r="H564" s="37"/>
      <c r="I564" s="37"/>
      <c r="J564" s="37"/>
      <c r="K564" s="37"/>
      <c r="L564" s="37"/>
      <c r="M564" s="37"/>
      <c r="N564" s="37"/>
      <c r="U564" s="2032"/>
    </row>
    <row r="565" spans="4:21" ht="15.75" customHeight="1">
      <c r="D565" s="37"/>
      <c r="E565" s="37"/>
      <c r="H565" s="37"/>
      <c r="I565" s="37"/>
      <c r="J565" s="37"/>
      <c r="K565" s="37"/>
      <c r="L565" s="37"/>
      <c r="M565" s="37"/>
      <c r="N565" s="37"/>
      <c r="U565" s="2032"/>
    </row>
    <row r="566" spans="4:21" ht="15.75" customHeight="1">
      <c r="D566" s="37"/>
      <c r="E566" s="37"/>
      <c r="H566" s="37"/>
      <c r="I566" s="37"/>
      <c r="J566" s="37"/>
      <c r="K566" s="37"/>
      <c r="L566" s="37"/>
      <c r="M566" s="37"/>
      <c r="N566" s="37"/>
      <c r="U566" s="2032"/>
    </row>
    <row r="567" spans="4:21" ht="15.75" customHeight="1">
      <c r="D567" s="37"/>
      <c r="E567" s="37"/>
      <c r="H567" s="37"/>
      <c r="I567" s="37"/>
      <c r="J567" s="37"/>
      <c r="K567" s="37"/>
      <c r="L567" s="37"/>
      <c r="M567" s="37"/>
      <c r="N567" s="37"/>
      <c r="U567" s="2032"/>
    </row>
    <row r="568" spans="4:21" ht="15.75" customHeight="1">
      <c r="D568" s="37"/>
      <c r="E568" s="37"/>
      <c r="H568" s="37"/>
      <c r="I568" s="37"/>
      <c r="J568" s="37"/>
      <c r="K568" s="37"/>
      <c r="L568" s="37"/>
      <c r="M568" s="37"/>
      <c r="N568" s="37"/>
      <c r="U568" s="2032"/>
    </row>
    <row r="569" spans="4:21" ht="15.75" customHeight="1">
      <c r="D569" s="37"/>
      <c r="E569" s="37"/>
      <c r="H569" s="37"/>
      <c r="I569" s="37"/>
      <c r="J569" s="37"/>
      <c r="K569" s="37"/>
      <c r="L569" s="37"/>
      <c r="M569" s="37"/>
      <c r="N569" s="37"/>
      <c r="U569" s="2032"/>
    </row>
    <row r="570" spans="4:21" ht="15.75" customHeight="1">
      <c r="D570" s="37"/>
      <c r="E570" s="37"/>
      <c r="H570" s="37"/>
      <c r="I570" s="37"/>
      <c r="J570" s="37"/>
      <c r="K570" s="37"/>
      <c r="L570" s="37"/>
      <c r="M570" s="37"/>
      <c r="N570" s="37"/>
      <c r="U570" s="2032"/>
    </row>
    <row r="571" spans="4:21" ht="15.75" customHeight="1">
      <c r="D571" s="37"/>
      <c r="E571" s="37"/>
      <c r="H571" s="37"/>
      <c r="I571" s="37"/>
      <c r="J571" s="37"/>
      <c r="K571" s="37"/>
      <c r="L571" s="37"/>
      <c r="M571" s="37"/>
      <c r="N571" s="37"/>
      <c r="U571" s="2032"/>
    </row>
    <row r="572" spans="4:21" ht="15.75" customHeight="1">
      <c r="D572" s="37"/>
      <c r="E572" s="37"/>
      <c r="H572" s="37"/>
      <c r="I572" s="37"/>
      <c r="J572" s="37"/>
      <c r="K572" s="37"/>
      <c r="L572" s="37"/>
      <c r="M572" s="37"/>
      <c r="N572" s="37"/>
      <c r="U572" s="2032"/>
    </row>
    <row r="573" spans="4:21" ht="15.75" customHeight="1">
      <c r="D573" s="37"/>
      <c r="E573" s="37"/>
      <c r="H573" s="37"/>
      <c r="I573" s="37"/>
      <c r="J573" s="37"/>
      <c r="K573" s="37"/>
      <c r="L573" s="37"/>
      <c r="M573" s="37"/>
      <c r="N573" s="37"/>
      <c r="U573" s="2032"/>
    </row>
    <row r="574" spans="4:21" ht="15.75" customHeight="1">
      <c r="D574" s="37"/>
      <c r="E574" s="37"/>
      <c r="H574" s="37"/>
      <c r="I574" s="37"/>
      <c r="J574" s="37"/>
      <c r="K574" s="37"/>
      <c r="L574" s="37"/>
      <c r="M574" s="37"/>
      <c r="N574" s="37"/>
      <c r="U574" s="2032"/>
    </row>
    <row r="575" spans="4:21" ht="15.75" customHeight="1">
      <c r="D575" s="37"/>
      <c r="E575" s="37"/>
      <c r="H575" s="37"/>
      <c r="I575" s="37"/>
      <c r="J575" s="37"/>
      <c r="K575" s="37"/>
      <c r="L575" s="37"/>
      <c r="M575" s="37"/>
      <c r="N575" s="37"/>
      <c r="U575" s="2032"/>
    </row>
    <row r="576" spans="4:21" ht="15.75" customHeight="1">
      <c r="D576" s="37"/>
      <c r="E576" s="37"/>
      <c r="H576" s="37"/>
      <c r="I576" s="37"/>
      <c r="J576" s="37"/>
      <c r="K576" s="37"/>
      <c r="L576" s="37"/>
      <c r="M576" s="37"/>
      <c r="N576" s="37"/>
      <c r="U576" s="2032"/>
    </row>
    <row r="577" spans="4:21" ht="15.75" customHeight="1">
      <c r="D577" s="37"/>
      <c r="E577" s="37"/>
      <c r="H577" s="37"/>
      <c r="I577" s="37"/>
      <c r="J577" s="37"/>
      <c r="K577" s="37"/>
      <c r="L577" s="37"/>
      <c r="M577" s="37"/>
      <c r="N577" s="37"/>
      <c r="U577" s="2032"/>
    </row>
    <row r="578" spans="4:21" ht="15.75" customHeight="1">
      <c r="D578" s="37"/>
      <c r="E578" s="37"/>
      <c r="H578" s="37"/>
      <c r="I578" s="37"/>
      <c r="J578" s="37"/>
      <c r="K578" s="37"/>
      <c r="L578" s="37"/>
      <c r="M578" s="37"/>
      <c r="N578" s="37"/>
      <c r="U578" s="2032"/>
    </row>
    <row r="579" spans="4:21" ht="15.75" customHeight="1">
      <c r="D579" s="37"/>
      <c r="E579" s="37"/>
      <c r="H579" s="37"/>
      <c r="I579" s="37"/>
      <c r="J579" s="37"/>
      <c r="K579" s="37"/>
      <c r="L579" s="37"/>
      <c r="M579" s="37"/>
      <c r="N579" s="37"/>
      <c r="U579" s="2032"/>
    </row>
    <row r="580" spans="4:21" ht="15.75" customHeight="1">
      <c r="D580" s="37"/>
      <c r="E580" s="37"/>
      <c r="H580" s="37"/>
      <c r="I580" s="37"/>
      <c r="J580" s="37"/>
      <c r="K580" s="37"/>
      <c r="L580" s="37"/>
      <c r="M580" s="37"/>
      <c r="N580" s="37"/>
      <c r="U580" s="2032"/>
    </row>
    <row r="581" spans="4:21" ht="15.75" customHeight="1">
      <c r="D581" s="37"/>
      <c r="E581" s="37"/>
      <c r="H581" s="37"/>
      <c r="I581" s="37"/>
      <c r="J581" s="37"/>
      <c r="K581" s="37"/>
      <c r="L581" s="37"/>
      <c r="M581" s="37"/>
      <c r="N581" s="37"/>
      <c r="U581" s="2032"/>
    </row>
    <row r="582" spans="4:21" ht="15.75" customHeight="1">
      <c r="D582" s="37"/>
      <c r="E582" s="37"/>
      <c r="H582" s="37"/>
      <c r="I582" s="37"/>
      <c r="J582" s="37"/>
      <c r="K582" s="37"/>
      <c r="L582" s="37"/>
      <c r="M582" s="37"/>
      <c r="N582" s="37"/>
      <c r="U582" s="2032"/>
    </row>
    <row r="583" spans="4:21" ht="15.75" customHeight="1">
      <c r="D583" s="37"/>
      <c r="E583" s="37"/>
      <c r="H583" s="37"/>
      <c r="I583" s="37"/>
      <c r="J583" s="37"/>
      <c r="K583" s="37"/>
      <c r="L583" s="37"/>
      <c r="M583" s="37"/>
      <c r="N583" s="37"/>
      <c r="U583" s="2032"/>
    </row>
    <row r="584" spans="4:21" ht="15.75" customHeight="1">
      <c r="D584" s="37"/>
      <c r="E584" s="37"/>
      <c r="H584" s="37"/>
      <c r="I584" s="37"/>
      <c r="J584" s="37"/>
      <c r="K584" s="37"/>
      <c r="L584" s="37"/>
      <c r="M584" s="37"/>
      <c r="N584" s="37"/>
      <c r="U584" s="2032"/>
    </row>
    <row r="585" spans="4:21" ht="15.75" customHeight="1">
      <c r="D585" s="37"/>
      <c r="E585" s="37"/>
      <c r="H585" s="37"/>
      <c r="I585" s="37"/>
      <c r="J585" s="37"/>
      <c r="K585" s="37"/>
      <c r="L585" s="37"/>
      <c r="M585" s="37"/>
      <c r="N585" s="37"/>
      <c r="U585" s="2032"/>
    </row>
    <row r="586" spans="4:21" ht="15.75" customHeight="1">
      <c r="D586" s="37"/>
      <c r="E586" s="37"/>
      <c r="H586" s="37"/>
      <c r="I586" s="37"/>
      <c r="J586" s="37"/>
      <c r="K586" s="37"/>
      <c r="L586" s="37"/>
      <c r="M586" s="37"/>
      <c r="N586" s="37"/>
      <c r="U586" s="2032"/>
    </row>
    <row r="587" spans="4:21" ht="15.75" customHeight="1">
      <c r="D587" s="37"/>
      <c r="E587" s="37"/>
      <c r="H587" s="37"/>
      <c r="I587" s="37"/>
      <c r="J587" s="37"/>
      <c r="K587" s="37"/>
      <c r="L587" s="37"/>
      <c r="M587" s="37"/>
      <c r="N587" s="37"/>
      <c r="U587" s="2032"/>
    </row>
    <row r="588" spans="4:21" ht="15.75" customHeight="1">
      <c r="D588" s="37"/>
      <c r="E588" s="37"/>
      <c r="H588" s="37"/>
      <c r="I588" s="37"/>
      <c r="J588" s="37"/>
      <c r="K588" s="37"/>
      <c r="L588" s="37"/>
      <c r="M588" s="37"/>
      <c r="N588" s="37"/>
      <c r="U588" s="2032"/>
    </row>
    <row r="589" spans="4:21" ht="15.75" customHeight="1">
      <c r="D589" s="37"/>
      <c r="E589" s="37"/>
      <c r="H589" s="37"/>
      <c r="I589" s="37"/>
      <c r="J589" s="37"/>
      <c r="K589" s="37"/>
      <c r="L589" s="37"/>
      <c r="M589" s="37"/>
      <c r="N589" s="37"/>
      <c r="U589" s="2032"/>
    </row>
    <row r="590" spans="4:21" ht="15.75" customHeight="1">
      <c r="D590" s="37"/>
      <c r="E590" s="37"/>
      <c r="H590" s="37"/>
      <c r="I590" s="37"/>
      <c r="J590" s="37"/>
      <c r="K590" s="37"/>
      <c r="L590" s="37"/>
      <c r="M590" s="37"/>
      <c r="N590" s="37"/>
      <c r="U590" s="2032"/>
    </row>
    <row r="591" spans="4:21" ht="15.75" customHeight="1">
      <c r="D591" s="37"/>
      <c r="E591" s="37"/>
      <c r="H591" s="37"/>
      <c r="I591" s="37"/>
      <c r="J591" s="37"/>
      <c r="K591" s="37"/>
      <c r="L591" s="37"/>
      <c r="M591" s="37"/>
      <c r="N591" s="37"/>
      <c r="U591" s="2032"/>
    </row>
    <row r="592" spans="4:21" ht="15.75" customHeight="1">
      <c r="D592" s="37"/>
      <c r="E592" s="37"/>
      <c r="H592" s="37"/>
      <c r="I592" s="37"/>
      <c r="J592" s="37"/>
      <c r="K592" s="37"/>
      <c r="L592" s="37"/>
      <c r="M592" s="37"/>
      <c r="N592" s="37"/>
      <c r="U592" s="2032"/>
    </row>
    <row r="593" spans="4:21" ht="15.75" customHeight="1">
      <c r="D593" s="37"/>
      <c r="E593" s="37"/>
      <c r="H593" s="37"/>
      <c r="I593" s="37"/>
      <c r="J593" s="37"/>
      <c r="K593" s="37"/>
      <c r="L593" s="37"/>
      <c r="M593" s="37"/>
      <c r="N593" s="37"/>
      <c r="U593" s="2032"/>
    </row>
    <row r="594" spans="4:21" ht="15.75" customHeight="1">
      <c r="D594" s="37"/>
      <c r="E594" s="37"/>
      <c r="H594" s="37"/>
      <c r="I594" s="37"/>
      <c r="J594" s="37"/>
      <c r="K594" s="37"/>
      <c r="L594" s="37"/>
      <c r="M594" s="37"/>
      <c r="N594" s="37"/>
      <c r="U594" s="2032"/>
    </row>
    <row r="595" spans="4:21" ht="15.75" customHeight="1">
      <c r="D595" s="37"/>
      <c r="E595" s="37"/>
      <c r="H595" s="37"/>
      <c r="I595" s="37"/>
      <c r="J595" s="37"/>
      <c r="K595" s="37"/>
      <c r="L595" s="37"/>
      <c r="M595" s="37"/>
      <c r="N595" s="37"/>
      <c r="U595" s="2032"/>
    </row>
    <row r="596" spans="4:21" ht="15.75" customHeight="1">
      <c r="D596" s="37"/>
      <c r="E596" s="37"/>
      <c r="H596" s="37"/>
      <c r="I596" s="37"/>
      <c r="J596" s="37"/>
      <c r="K596" s="37"/>
      <c r="L596" s="37"/>
      <c r="M596" s="37"/>
      <c r="N596" s="37"/>
      <c r="U596" s="2032"/>
    </row>
    <row r="597" spans="4:21" ht="15.75" customHeight="1">
      <c r="D597" s="37"/>
      <c r="E597" s="37"/>
      <c r="H597" s="37"/>
      <c r="I597" s="37"/>
      <c r="J597" s="37"/>
      <c r="K597" s="37"/>
      <c r="L597" s="37"/>
      <c r="M597" s="37"/>
      <c r="N597" s="37"/>
      <c r="U597" s="2032"/>
    </row>
    <row r="598" spans="4:21" ht="15.75" customHeight="1">
      <c r="D598" s="37"/>
      <c r="E598" s="37"/>
      <c r="H598" s="37"/>
      <c r="I598" s="37"/>
      <c r="J598" s="37"/>
      <c r="K598" s="37"/>
      <c r="L598" s="37"/>
      <c r="M598" s="37"/>
      <c r="N598" s="37"/>
      <c r="U598" s="2032"/>
    </row>
    <row r="599" spans="4:21" ht="15.75" customHeight="1">
      <c r="D599" s="37"/>
      <c r="E599" s="37"/>
      <c r="H599" s="37"/>
      <c r="I599" s="37"/>
      <c r="J599" s="37"/>
      <c r="K599" s="37"/>
      <c r="L599" s="37"/>
      <c r="M599" s="37"/>
      <c r="N599" s="37"/>
      <c r="U599" s="2032"/>
    </row>
    <row r="600" spans="4:21" ht="15.75" customHeight="1">
      <c r="D600" s="37"/>
      <c r="E600" s="37"/>
      <c r="H600" s="37"/>
      <c r="I600" s="37"/>
      <c r="J600" s="37"/>
      <c r="K600" s="37"/>
      <c r="L600" s="37"/>
      <c r="M600" s="37"/>
      <c r="N600" s="37"/>
      <c r="U600" s="2032"/>
    </row>
    <row r="601" spans="4:21" ht="15.75" customHeight="1">
      <c r="D601" s="37"/>
      <c r="E601" s="37"/>
      <c r="H601" s="37"/>
      <c r="I601" s="37"/>
      <c r="J601" s="37"/>
      <c r="K601" s="37"/>
      <c r="L601" s="37"/>
      <c r="M601" s="37"/>
      <c r="N601" s="37"/>
      <c r="U601" s="2032"/>
    </row>
    <row r="602" spans="4:21" ht="15.75" customHeight="1">
      <c r="D602" s="37"/>
      <c r="E602" s="37"/>
      <c r="H602" s="37"/>
      <c r="I602" s="37"/>
      <c r="J602" s="37"/>
      <c r="K602" s="37"/>
      <c r="L602" s="37"/>
      <c r="M602" s="37"/>
      <c r="N602" s="37"/>
      <c r="U602" s="2032"/>
    </row>
    <row r="603" spans="4:21" ht="15.75" customHeight="1">
      <c r="D603" s="37"/>
      <c r="E603" s="37"/>
      <c r="H603" s="37"/>
      <c r="I603" s="37"/>
      <c r="J603" s="37"/>
      <c r="K603" s="37"/>
      <c r="L603" s="37"/>
      <c r="M603" s="37"/>
      <c r="N603" s="37"/>
      <c r="U603" s="2032"/>
    </row>
    <row r="604" spans="4:21" ht="15.75" customHeight="1">
      <c r="D604" s="37"/>
      <c r="E604" s="37"/>
      <c r="H604" s="37"/>
      <c r="I604" s="37"/>
      <c r="J604" s="37"/>
      <c r="K604" s="37"/>
      <c r="L604" s="37"/>
      <c r="M604" s="37"/>
      <c r="N604" s="37"/>
      <c r="U604" s="2032"/>
    </row>
    <row r="605" spans="4:21" ht="15.75" customHeight="1">
      <c r="D605" s="37"/>
      <c r="E605" s="37"/>
      <c r="H605" s="37"/>
      <c r="I605" s="37"/>
      <c r="J605" s="37"/>
      <c r="K605" s="37"/>
      <c r="L605" s="37"/>
      <c r="M605" s="37"/>
      <c r="N605" s="37"/>
      <c r="U605" s="2032"/>
    </row>
    <row r="606" spans="4:21" ht="15.75" customHeight="1">
      <c r="D606" s="37"/>
      <c r="E606" s="37"/>
      <c r="H606" s="37"/>
      <c r="I606" s="37"/>
      <c r="J606" s="37"/>
      <c r="K606" s="37"/>
      <c r="L606" s="37"/>
      <c r="M606" s="37"/>
      <c r="N606" s="37"/>
      <c r="U606" s="2032"/>
    </row>
    <row r="607" spans="4:21" ht="15.75" customHeight="1">
      <c r="D607" s="37"/>
      <c r="E607" s="37"/>
      <c r="H607" s="37"/>
      <c r="I607" s="37"/>
      <c r="J607" s="37"/>
      <c r="K607" s="37"/>
      <c r="L607" s="37"/>
      <c r="M607" s="37"/>
      <c r="N607" s="37"/>
      <c r="U607" s="2032"/>
    </row>
    <row r="608" spans="4:21" ht="15.75" customHeight="1">
      <c r="D608" s="37"/>
      <c r="E608" s="37"/>
      <c r="H608" s="37"/>
      <c r="I608" s="37"/>
      <c r="J608" s="37"/>
      <c r="K608" s="37"/>
      <c r="L608" s="37"/>
      <c r="M608" s="37"/>
      <c r="N608" s="37"/>
      <c r="U608" s="2032"/>
    </row>
    <row r="609" spans="4:21" ht="15.75" customHeight="1">
      <c r="D609" s="37"/>
      <c r="E609" s="37"/>
      <c r="H609" s="37"/>
      <c r="I609" s="37"/>
      <c r="J609" s="37"/>
      <c r="K609" s="37"/>
      <c r="L609" s="37"/>
      <c r="M609" s="37"/>
      <c r="N609" s="37"/>
      <c r="U609" s="2032"/>
    </row>
    <row r="610" spans="4:21" ht="15.75" customHeight="1">
      <c r="D610" s="37"/>
      <c r="E610" s="37"/>
      <c r="H610" s="37"/>
      <c r="I610" s="37"/>
      <c r="J610" s="37"/>
      <c r="K610" s="37"/>
      <c r="L610" s="37"/>
      <c r="M610" s="37"/>
      <c r="N610" s="37"/>
      <c r="U610" s="2032"/>
    </row>
    <row r="611" spans="4:21" ht="15.75" customHeight="1">
      <c r="D611" s="37"/>
      <c r="E611" s="37"/>
      <c r="H611" s="37"/>
      <c r="I611" s="37"/>
      <c r="J611" s="37"/>
      <c r="K611" s="37"/>
      <c r="L611" s="37"/>
      <c r="M611" s="37"/>
      <c r="N611" s="37"/>
      <c r="U611" s="2032"/>
    </row>
    <row r="612" spans="4:21" ht="15.75" customHeight="1">
      <c r="D612" s="37"/>
      <c r="E612" s="37"/>
      <c r="H612" s="37"/>
      <c r="I612" s="37"/>
      <c r="J612" s="37"/>
      <c r="K612" s="37"/>
      <c r="L612" s="37"/>
      <c r="M612" s="37"/>
      <c r="N612" s="37"/>
      <c r="U612" s="2032"/>
    </row>
    <row r="613" spans="4:21" ht="15.75" customHeight="1">
      <c r="D613" s="37"/>
      <c r="E613" s="37"/>
      <c r="H613" s="37"/>
      <c r="I613" s="37"/>
      <c r="J613" s="37"/>
      <c r="K613" s="37"/>
      <c r="L613" s="37"/>
      <c r="M613" s="37"/>
      <c r="N613" s="37"/>
      <c r="U613" s="2032"/>
    </row>
    <row r="614" spans="4:21" ht="15.75" customHeight="1">
      <c r="D614" s="37"/>
      <c r="E614" s="37"/>
      <c r="H614" s="37"/>
      <c r="I614" s="37"/>
      <c r="J614" s="37"/>
      <c r="K614" s="37"/>
      <c r="L614" s="37"/>
      <c r="M614" s="37"/>
      <c r="N614" s="37"/>
      <c r="U614" s="2032"/>
    </row>
    <row r="615" spans="4:21" ht="15.75" customHeight="1">
      <c r="D615" s="37"/>
      <c r="E615" s="37"/>
      <c r="H615" s="37"/>
      <c r="I615" s="37"/>
      <c r="J615" s="37"/>
      <c r="K615" s="37"/>
      <c r="L615" s="37"/>
      <c r="M615" s="37"/>
      <c r="N615" s="37"/>
      <c r="U615" s="2032"/>
    </row>
    <row r="616" spans="4:21" ht="15.75" customHeight="1">
      <c r="D616" s="37"/>
      <c r="E616" s="37"/>
      <c r="H616" s="37"/>
      <c r="I616" s="37"/>
      <c r="J616" s="37"/>
      <c r="K616" s="37"/>
      <c r="L616" s="37"/>
      <c r="M616" s="37"/>
      <c r="N616" s="37"/>
      <c r="U616" s="2032"/>
    </row>
    <row r="617" spans="4:21" ht="15.75" customHeight="1">
      <c r="D617" s="37"/>
      <c r="E617" s="37"/>
      <c r="H617" s="37"/>
      <c r="I617" s="37"/>
      <c r="J617" s="37"/>
      <c r="K617" s="37"/>
      <c r="L617" s="37"/>
      <c r="M617" s="37"/>
      <c r="N617" s="37"/>
      <c r="U617" s="2032"/>
    </row>
    <row r="618" spans="4:21" ht="15.75" customHeight="1">
      <c r="D618" s="37"/>
      <c r="E618" s="37"/>
      <c r="H618" s="37"/>
      <c r="I618" s="37"/>
      <c r="J618" s="37"/>
      <c r="K618" s="37"/>
      <c r="L618" s="37"/>
      <c r="M618" s="37"/>
      <c r="N618" s="37"/>
      <c r="U618" s="2032"/>
    </row>
    <row r="619" spans="4:21" ht="15.75" customHeight="1">
      <c r="D619" s="37"/>
      <c r="E619" s="37"/>
      <c r="H619" s="37"/>
      <c r="I619" s="37"/>
      <c r="J619" s="37"/>
      <c r="K619" s="37"/>
      <c r="L619" s="37"/>
      <c r="M619" s="37"/>
      <c r="N619" s="37"/>
      <c r="U619" s="2032"/>
    </row>
    <row r="620" spans="4:21" ht="15.75" customHeight="1">
      <c r="D620" s="37"/>
      <c r="E620" s="37"/>
      <c r="H620" s="37"/>
      <c r="I620" s="37"/>
      <c r="J620" s="37"/>
      <c r="K620" s="37"/>
      <c r="L620" s="37"/>
      <c r="M620" s="37"/>
      <c r="N620" s="37"/>
      <c r="U620" s="2032"/>
    </row>
    <row r="621" spans="4:21" ht="15.75" customHeight="1">
      <c r="D621" s="37"/>
      <c r="E621" s="37"/>
      <c r="H621" s="37"/>
      <c r="I621" s="37"/>
      <c r="J621" s="37"/>
      <c r="K621" s="37"/>
      <c r="L621" s="37"/>
      <c r="M621" s="37"/>
      <c r="N621" s="37"/>
      <c r="U621" s="2032"/>
    </row>
    <row r="622" spans="4:21" ht="15.75" customHeight="1">
      <c r="D622" s="37"/>
      <c r="E622" s="37"/>
      <c r="H622" s="37"/>
      <c r="I622" s="37"/>
      <c r="J622" s="37"/>
      <c r="K622" s="37"/>
      <c r="L622" s="37"/>
      <c r="M622" s="37"/>
      <c r="N622" s="37"/>
      <c r="U622" s="2032"/>
    </row>
    <row r="623" spans="4:21" ht="15.75" customHeight="1">
      <c r="D623" s="37"/>
      <c r="E623" s="37"/>
      <c r="H623" s="37"/>
      <c r="I623" s="37"/>
      <c r="J623" s="37"/>
      <c r="K623" s="37"/>
      <c r="L623" s="37"/>
      <c r="M623" s="37"/>
      <c r="N623" s="37"/>
      <c r="U623" s="2032"/>
    </row>
    <row r="624" spans="4:21" ht="15.75" customHeight="1">
      <c r="D624" s="37"/>
      <c r="E624" s="37"/>
      <c r="H624" s="37"/>
      <c r="I624" s="37"/>
      <c r="J624" s="37"/>
      <c r="K624" s="37"/>
      <c r="L624" s="37"/>
      <c r="M624" s="37"/>
      <c r="N624" s="37"/>
      <c r="U624" s="2032"/>
    </row>
    <row r="625" spans="4:21" ht="15.75" customHeight="1">
      <c r="D625" s="37"/>
      <c r="E625" s="37"/>
      <c r="H625" s="37"/>
      <c r="I625" s="37"/>
      <c r="J625" s="37"/>
      <c r="K625" s="37"/>
      <c r="L625" s="37"/>
      <c r="M625" s="37"/>
      <c r="N625" s="37"/>
      <c r="U625" s="2032"/>
    </row>
    <row r="626" spans="4:21" ht="15.75" customHeight="1">
      <c r="D626" s="37"/>
      <c r="E626" s="37"/>
      <c r="H626" s="37"/>
      <c r="I626" s="37"/>
      <c r="J626" s="37"/>
      <c r="K626" s="37"/>
      <c r="L626" s="37"/>
      <c r="M626" s="37"/>
      <c r="N626" s="37"/>
      <c r="U626" s="2032"/>
    </row>
    <row r="627" spans="4:21" ht="15.75" customHeight="1">
      <c r="D627" s="37"/>
      <c r="E627" s="37"/>
      <c r="H627" s="37"/>
      <c r="I627" s="37"/>
      <c r="J627" s="37"/>
      <c r="K627" s="37"/>
      <c r="L627" s="37"/>
      <c r="M627" s="37"/>
      <c r="N627" s="37"/>
      <c r="U627" s="2032"/>
    </row>
    <row r="628" spans="4:21" ht="15.75" customHeight="1">
      <c r="D628" s="37"/>
      <c r="E628" s="37"/>
      <c r="H628" s="37"/>
      <c r="I628" s="37"/>
      <c r="J628" s="37"/>
      <c r="K628" s="37"/>
      <c r="L628" s="37"/>
      <c r="M628" s="37"/>
      <c r="N628" s="37"/>
      <c r="U628" s="2032"/>
    </row>
    <row r="629" spans="4:21" ht="15.75" customHeight="1">
      <c r="D629" s="37"/>
      <c r="E629" s="37"/>
      <c r="H629" s="37"/>
      <c r="I629" s="37"/>
      <c r="J629" s="37"/>
      <c r="K629" s="37"/>
      <c r="L629" s="37"/>
      <c r="M629" s="37"/>
      <c r="N629" s="37"/>
      <c r="U629" s="2032"/>
    </row>
    <row r="630" spans="4:21" ht="15.75" customHeight="1">
      <c r="D630" s="37"/>
      <c r="E630" s="37"/>
      <c r="H630" s="37"/>
      <c r="I630" s="37"/>
      <c r="J630" s="37"/>
      <c r="K630" s="37"/>
      <c r="L630" s="37"/>
      <c r="M630" s="37"/>
      <c r="N630" s="37"/>
      <c r="U630" s="2032"/>
    </row>
    <row r="631" spans="4:21" ht="15.75" customHeight="1">
      <c r="D631" s="37"/>
      <c r="E631" s="37"/>
      <c r="H631" s="37"/>
      <c r="I631" s="37"/>
      <c r="J631" s="37"/>
      <c r="K631" s="37"/>
      <c r="L631" s="37"/>
      <c r="M631" s="37"/>
      <c r="N631" s="37"/>
      <c r="U631" s="2032"/>
    </row>
    <row r="632" spans="4:21" ht="15.75" customHeight="1">
      <c r="D632" s="37"/>
      <c r="E632" s="37"/>
      <c r="H632" s="37"/>
      <c r="I632" s="37"/>
      <c r="J632" s="37"/>
      <c r="K632" s="37"/>
      <c r="L632" s="37"/>
      <c r="M632" s="37"/>
      <c r="N632" s="37"/>
      <c r="U632" s="2032"/>
    </row>
    <row r="633" spans="4:21" ht="15.75" customHeight="1">
      <c r="D633" s="37"/>
      <c r="E633" s="37"/>
      <c r="H633" s="37"/>
      <c r="I633" s="37"/>
      <c r="J633" s="37"/>
      <c r="K633" s="37"/>
      <c r="L633" s="37"/>
      <c r="M633" s="37"/>
      <c r="N633" s="37"/>
      <c r="U633" s="2032"/>
    </row>
    <row r="634" spans="4:21" ht="15.75" customHeight="1">
      <c r="D634" s="37"/>
      <c r="E634" s="37"/>
      <c r="H634" s="37"/>
      <c r="I634" s="37"/>
      <c r="J634" s="37"/>
      <c r="K634" s="37"/>
      <c r="L634" s="37"/>
      <c r="M634" s="37"/>
      <c r="N634" s="37"/>
      <c r="U634" s="2032"/>
    </row>
    <row r="635" spans="4:21" ht="15.75" customHeight="1">
      <c r="D635" s="37"/>
      <c r="E635" s="37"/>
      <c r="H635" s="37"/>
      <c r="I635" s="37"/>
      <c r="J635" s="37"/>
      <c r="K635" s="37"/>
      <c r="L635" s="37"/>
      <c r="M635" s="37"/>
      <c r="N635" s="37"/>
      <c r="U635" s="2032"/>
    </row>
    <row r="636" spans="4:21" ht="15.75" customHeight="1">
      <c r="D636" s="37"/>
      <c r="E636" s="37"/>
      <c r="H636" s="37"/>
      <c r="I636" s="37"/>
      <c r="J636" s="37"/>
      <c r="K636" s="37"/>
      <c r="L636" s="37"/>
      <c r="M636" s="37"/>
      <c r="N636" s="37"/>
      <c r="U636" s="2032"/>
    </row>
    <row r="637" spans="4:21" ht="15.75" customHeight="1">
      <c r="D637" s="37"/>
      <c r="E637" s="37"/>
      <c r="H637" s="37"/>
      <c r="I637" s="37"/>
      <c r="J637" s="37"/>
      <c r="K637" s="37"/>
      <c r="L637" s="37"/>
      <c r="M637" s="37"/>
      <c r="N637" s="37"/>
      <c r="U637" s="2032"/>
    </row>
    <row r="638" spans="4:21" ht="15.75" customHeight="1">
      <c r="D638" s="37"/>
      <c r="E638" s="37"/>
      <c r="H638" s="37"/>
      <c r="I638" s="37"/>
      <c r="J638" s="37"/>
      <c r="K638" s="37"/>
      <c r="L638" s="37"/>
      <c r="M638" s="37"/>
      <c r="N638" s="37"/>
      <c r="U638" s="2032"/>
    </row>
    <row r="639" spans="4:21" ht="15.75" customHeight="1">
      <c r="D639" s="37"/>
      <c r="E639" s="37"/>
      <c r="H639" s="37"/>
      <c r="I639" s="37"/>
      <c r="J639" s="37"/>
      <c r="K639" s="37"/>
      <c r="L639" s="37"/>
      <c r="M639" s="37"/>
      <c r="N639" s="37"/>
      <c r="U639" s="2032"/>
    </row>
    <row r="640" spans="4:21" ht="15.75" customHeight="1">
      <c r="D640" s="37"/>
      <c r="E640" s="37"/>
      <c r="H640" s="37"/>
      <c r="I640" s="37"/>
      <c r="J640" s="37"/>
      <c r="K640" s="37"/>
      <c r="L640" s="37"/>
      <c r="M640" s="37"/>
      <c r="N640" s="37"/>
      <c r="U640" s="2032"/>
    </row>
    <row r="641" spans="4:21" ht="15.75" customHeight="1">
      <c r="D641" s="37"/>
      <c r="E641" s="37"/>
      <c r="H641" s="37"/>
      <c r="I641" s="37"/>
      <c r="J641" s="37"/>
      <c r="K641" s="37"/>
      <c r="L641" s="37"/>
      <c r="M641" s="37"/>
      <c r="N641" s="37"/>
      <c r="U641" s="2032"/>
    </row>
    <row r="642" spans="4:21" ht="15.75" customHeight="1">
      <c r="D642" s="37"/>
      <c r="E642" s="37"/>
      <c r="H642" s="37"/>
      <c r="I642" s="37"/>
      <c r="J642" s="37"/>
      <c r="K642" s="37"/>
      <c r="L642" s="37"/>
      <c r="M642" s="37"/>
      <c r="N642" s="37"/>
      <c r="U642" s="2032"/>
    </row>
    <row r="643" spans="4:21" ht="15.75" customHeight="1">
      <c r="D643" s="37"/>
      <c r="E643" s="37"/>
      <c r="H643" s="37"/>
      <c r="I643" s="37"/>
      <c r="J643" s="37"/>
      <c r="K643" s="37"/>
      <c r="L643" s="37"/>
      <c r="M643" s="37"/>
      <c r="N643" s="37"/>
      <c r="U643" s="2032"/>
    </row>
    <row r="644" spans="4:21" ht="15.75" customHeight="1">
      <c r="D644" s="37"/>
      <c r="E644" s="37"/>
      <c r="H644" s="37"/>
      <c r="I644" s="37"/>
      <c r="J644" s="37"/>
      <c r="K644" s="37"/>
      <c r="L644" s="37"/>
      <c r="M644" s="37"/>
      <c r="N644" s="37"/>
      <c r="U644" s="2032"/>
    </row>
    <row r="645" spans="4:21" ht="15.75" customHeight="1">
      <c r="D645" s="37"/>
      <c r="E645" s="37"/>
      <c r="H645" s="37"/>
      <c r="I645" s="37"/>
      <c r="J645" s="37"/>
      <c r="K645" s="37"/>
      <c r="L645" s="37"/>
      <c r="M645" s="37"/>
      <c r="N645" s="37"/>
      <c r="U645" s="2032"/>
    </row>
    <row r="646" spans="4:21" ht="15.75" customHeight="1">
      <c r="D646" s="37"/>
      <c r="E646" s="37"/>
      <c r="H646" s="37"/>
      <c r="I646" s="37"/>
      <c r="J646" s="37"/>
      <c r="K646" s="37"/>
      <c r="L646" s="37"/>
      <c r="M646" s="37"/>
      <c r="N646" s="37"/>
      <c r="U646" s="2032"/>
    </row>
    <row r="647" spans="4:21" ht="15.75" customHeight="1">
      <c r="D647" s="37"/>
      <c r="E647" s="37"/>
      <c r="H647" s="37"/>
      <c r="I647" s="37"/>
      <c r="J647" s="37"/>
      <c r="K647" s="37"/>
      <c r="L647" s="37"/>
      <c r="M647" s="37"/>
      <c r="N647" s="37"/>
      <c r="U647" s="2032"/>
    </row>
    <row r="648" spans="4:21" ht="15.75" customHeight="1">
      <c r="D648" s="37"/>
      <c r="E648" s="37"/>
      <c r="H648" s="37"/>
      <c r="I648" s="37"/>
      <c r="J648" s="37"/>
      <c r="K648" s="37"/>
      <c r="L648" s="37"/>
      <c r="M648" s="37"/>
      <c r="N648" s="37"/>
      <c r="U648" s="2032"/>
    </row>
    <row r="649" spans="4:21" ht="15.75" customHeight="1">
      <c r="D649" s="37"/>
      <c r="E649" s="37"/>
      <c r="H649" s="37"/>
      <c r="I649" s="37"/>
      <c r="J649" s="37"/>
      <c r="K649" s="37"/>
      <c r="L649" s="37"/>
      <c r="M649" s="37"/>
      <c r="N649" s="37"/>
      <c r="U649" s="2032"/>
    </row>
    <row r="650" spans="4:21" ht="15.75" customHeight="1">
      <c r="D650" s="37"/>
      <c r="E650" s="37"/>
      <c r="H650" s="37"/>
      <c r="I650" s="37"/>
      <c r="J650" s="37"/>
      <c r="K650" s="37"/>
      <c r="L650" s="37"/>
      <c r="M650" s="37"/>
      <c r="N650" s="37"/>
      <c r="U650" s="2032"/>
    </row>
    <row r="651" spans="4:21" ht="15.75" customHeight="1">
      <c r="D651" s="37"/>
      <c r="E651" s="37"/>
      <c r="H651" s="37"/>
      <c r="I651" s="37"/>
      <c r="J651" s="37"/>
      <c r="K651" s="37"/>
      <c r="L651" s="37"/>
      <c r="M651" s="37"/>
      <c r="N651" s="37"/>
      <c r="U651" s="2032"/>
    </row>
    <row r="652" spans="4:21" ht="15.75" customHeight="1">
      <c r="D652" s="37"/>
      <c r="E652" s="37"/>
      <c r="H652" s="37"/>
      <c r="I652" s="37"/>
      <c r="J652" s="37"/>
      <c r="K652" s="37"/>
      <c r="L652" s="37"/>
      <c r="M652" s="37"/>
      <c r="N652" s="37"/>
      <c r="U652" s="2032"/>
    </row>
    <row r="653" spans="4:21" ht="15.75" customHeight="1">
      <c r="D653" s="37"/>
      <c r="E653" s="37"/>
      <c r="H653" s="37"/>
      <c r="I653" s="37"/>
      <c r="J653" s="37"/>
      <c r="K653" s="37"/>
      <c r="L653" s="37"/>
      <c r="M653" s="37"/>
      <c r="N653" s="37"/>
      <c r="U653" s="2032"/>
    </row>
    <row r="654" spans="4:21" ht="15.75" customHeight="1">
      <c r="D654" s="37"/>
      <c r="E654" s="37"/>
      <c r="H654" s="37"/>
      <c r="I654" s="37"/>
      <c r="J654" s="37"/>
      <c r="K654" s="37"/>
      <c r="L654" s="37"/>
      <c r="M654" s="37"/>
      <c r="N654" s="37"/>
      <c r="U654" s="2032"/>
    </row>
    <row r="655" spans="4:21" ht="15.75" customHeight="1">
      <c r="D655" s="37"/>
      <c r="E655" s="37"/>
      <c r="H655" s="37"/>
      <c r="I655" s="37"/>
      <c r="J655" s="37"/>
      <c r="K655" s="37"/>
      <c r="L655" s="37"/>
      <c r="M655" s="37"/>
      <c r="N655" s="37"/>
      <c r="U655" s="2032"/>
    </row>
    <row r="656" spans="4:21" ht="15.75" customHeight="1">
      <c r="D656" s="37"/>
      <c r="E656" s="37"/>
      <c r="H656" s="37"/>
      <c r="I656" s="37"/>
      <c r="J656" s="37"/>
      <c r="K656" s="37"/>
      <c r="L656" s="37"/>
      <c r="M656" s="37"/>
      <c r="N656" s="37"/>
      <c r="U656" s="2032"/>
    </row>
    <row r="657" spans="4:21" ht="15.75" customHeight="1">
      <c r="D657" s="37"/>
      <c r="E657" s="37"/>
      <c r="H657" s="37"/>
      <c r="I657" s="37"/>
      <c r="J657" s="37"/>
      <c r="K657" s="37"/>
      <c r="L657" s="37"/>
      <c r="M657" s="37"/>
      <c r="N657" s="37"/>
      <c r="U657" s="2032"/>
    </row>
    <row r="658" spans="4:21" ht="15.75" customHeight="1">
      <c r="D658" s="37"/>
      <c r="E658" s="37"/>
      <c r="H658" s="37"/>
      <c r="I658" s="37"/>
      <c r="J658" s="37"/>
      <c r="K658" s="37"/>
      <c r="L658" s="37"/>
      <c r="M658" s="37"/>
      <c r="N658" s="37"/>
      <c r="U658" s="2032"/>
    </row>
    <row r="659" spans="4:21" ht="15.75" customHeight="1">
      <c r="D659" s="37"/>
      <c r="E659" s="37"/>
      <c r="H659" s="37"/>
      <c r="I659" s="37"/>
      <c r="J659" s="37"/>
      <c r="K659" s="37"/>
      <c r="L659" s="37"/>
      <c r="M659" s="37"/>
      <c r="N659" s="37"/>
      <c r="U659" s="2032"/>
    </row>
    <row r="660" spans="4:21" ht="15.75" customHeight="1">
      <c r="D660" s="37"/>
      <c r="E660" s="37"/>
      <c r="H660" s="37"/>
      <c r="I660" s="37"/>
      <c r="J660" s="37"/>
      <c r="K660" s="37"/>
      <c r="L660" s="37"/>
      <c r="M660" s="37"/>
      <c r="N660" s="37"/>
      <c r="U660" s="2032"/>
    </row>
    <row r="661" spans="4:21" ht="15.75" customHeight="1">
      <c r="D661" s="37"/>
      <c r="E661" s="37"/>
      <c r="H661" s="37"/>
      <c r="I661" s="37"/>
      <c r="J661" s="37"/>
      <c r="K661" s="37"/>
      <c r="L661" s="37"/>
      <c r="M661" s="37"/>
      <c r="N661" s="37"/>
      <c r="U661" s="2032"/>
    </row>
    <row r="662" spans="4:21" ht="15.75" customHeight="1">
      <c r="D662" s="37"/>
      <c r="E662" s="37"/>
      <c r="H662" s="37"/>
      <c r="I662" s="37"/>
      <c r="J662" s="37"/>
      <c r="K662" s="37"/>
      <c r="L662" s="37"/>
      <c r="M662" s="37"/>
      <c r="N662" s="37"/>
      <c r="U662" s="2032"/>
    </row>
    <row r="663" spans="4:21" ht="15.75" customHeight="1">
      <c r="D663" s="37"/>
      <c r="E663" s="37"/>
      <c r="H663" s="37"/>
      <c r="I663" s="37"/>
      <c r="J663" s="37"/>
      <c r="K663" s="37"/>
      <c r="L663" s="37"/>
      <c r="M663" s="37"/>
      <c r="N663" s="37"/>
      <c r="U663" s="2032"/>
    </row>
    <row r="664" spans="4:21" ht="15.75" customHeight="1">
      <c r="D664" s="37"/>
      <c r="E664" s="37"/>
      <c r="H664" s="37"/>
      <c r="I664" s="37"/>
      <c r="J664" s="37"/>
      <c r="K664" s="37"/>
      <c r="L664" s="37"/>
      <c r="M664" s="37"/>
      <c r="N664" s="37"/>
      <c r="U664" s="2032"/>
    </row>
    <row r="665" spans="4:21" ht="15.75" customHeight="1">
      <c r="D665" s="37"/>
      <c r="E665" s="37"/>
      <c r="H665" s="37"/>
      <c r="I665" s="37"/>
      <c r="J665" s="37"/>
      <c r="K665" s="37"/>
      <c r="L665" s="37"/>
      <c r="M665" s="37"/>
      <c r="N665" s="37"/>
      <c r="U665" s="2032"/>
    </row>
    <row r="666" spans="4:21" ht="15.75" customHeight="1">
      <c r="D666" s="37"/>
      <c r="E666" s="37"/>
      <c r="H666" s="37"/>
      <c r="I666" s="37"/>
      <c r="J666" s="37"/>
      <c r="K666" s="37"/>
      <c r="L666" s="37"/>
      <c r="M666" s="37"/>
      <c r="N666" s="37"/>
      <c r="U666" s="2032"/>
    </row>
    <row r="667" spans="4:21" ht="15.75" customHeight="1">
      <c r="D667" s="37"/>
      <c r="E667" s="37"/>
      <c r="H667" s="37"/>
      <c r="I667" s="37"/>
      <c r="J667" s="37"/>
      <c r="K667" s="37"/>
      <c r="L667" s="37"/>
      <c r="M667" s="37"/>
      <c r="N667" s="37"/>
      <c r="U667" s="2032"/>
    </row>
    <row r="668" spans="4:21" ht="15.75" customHeight="1">
      <c r="D668" s="37"/>
      <c r="E668" s="37"/>
      <c r="H668" s="37"/>
      <c r="I668" s="37"/>
      <c r="J668" s="37"/>
      <c r="K668" s="37"/>
      <c r="L668" s="37"/>
      <c r="M668" s="37"/>
      <c r="N668" s="37"/>
      <c r="U668" s="2032"/>
    </row>
    <row r="669" spans="4:21" ht="15.75" customHeight="1">
      <c r="D669" s="37"/>
      <c r="E669" s="37"/>
      <c r="H669" s="37"/>
      <c r="I669" s="37"/>
      <c r="J669" s="37"/>
      <c r="K669" s="37"/>
      <c r="L669" s="37"/>
      <c r="M669" s="37"/>
      <c r="N669" s="37"/>
      <c r="U669" s="2032"/>
    </row>
    <row r="670" spans="4:21" ht="15.75" customHeight="1">
      <c r="D670" s="37"/>
      <c r="E670" s="37"/>
      <c r="H670" s="37"/>
      <c r="I670" s="37"/>
      <c r="J670" s="37"/>
      <c r="K670" s="37"/>
      <c r="L670" s="37"/>
      <c r="M670" s="37"/>
      <c r="N670" s="37"/>
      <c r="U670" s="2032"/>
    </row>
    <row r="671" spans="4:21" ht="15.75" customHeight="1">
      <c r="D671" s="37"/>
      <c r="E671" s="37"/>
      <c r="H671" s="37"/>
      <c r="I671" s="37"/>
      <c r="J671" s="37"/>
      <c r="K671" s="37"/>
      <c r="L671" s="37"/>
      <c r="M671" s="37"/>
      <c r="N671" s="37"/>
      <c r="U671" s="2032"/>
    </row>
    <row r="672" spans="4:21" ht="15.75" customHeight="1">
      <c r="D672" s="37"/>
      <c r="E672" s="37"/>
      <c r="H672" s="37"/>
      <c r="I672" s="37"/>
      <c r="J672" s="37"/>
      <c r="K672" s="37"/>
      <c r="L672" s="37"/>
      <c r="M672" s="37"/>
      <c r="N672" s="37"/>
      <c r="U672" s="2032"/>
    </row>
    <row r="673" spans="4:21" ht="15.75" customHeight="1">
      <c r="D673" s="37"/>
      <c r="E673" s="37"/>
      <c r="H673" s="37"/>
      <c r="I673" s="37"/>
      <c r="J673" s="37"/>
      <c r="K673" s="37"/>
      <c r="L673" s="37"/>
      <c r="M673" s="37"/>
      <c r="N673" s="37"/>
      <c r="U673" s="2032"/>
    </row>
    <row r="674" spans="4:21" ht="15.75" customHeight="1">
      <c r="D674" s="37"/>
      <c r="E674" s="37"/>
      <c r="H674" s="37"/>
      <c r="I674" s="37"/>
      <c r="J674" s="37"/>
      <c r="K674" s="37"/>
      <c r="L674" s="37"/>
      <c r="M674" s="37"/>
      <c r="N674" s="37"/>
      <c r="U674" s="2032"/>
    </row>
    <row r="675" spans="4:21" ht="15.75" customHeight="1">
      <c r="D675" s="37"/>
      <c r="E675" s="37"/>
      <c r="H675" s="37"/>
      <c r="I675" s="37"/>
      <c r="J675" s="37"/>
      <c r="K675" s="37"/>
      <c r="L675" s="37"/>
      <c r="M675" s="37"/>
      <c r="N675" s="37"/>
      <c r="U675" s="2032"/>
    </row>
    <row r="676" spans="4:21" ht="15.75" customHeight="1">
      <c r="D676" s="37"/>
      <c r="E676" s="37"/>
      <c r="H676" s="37"/>
      <c r="I676" s="37"/>
      <c r="J676" s="37"/>
      <c r="K676" s="37"/>
      <c r="L676" s="37"/>
      <c r="M676" s="37"/>
      <c r="N676" s="37"/>
      <c r="U676" s="2032"/>
    </row>
    <row r="677" spans="4:21" ht="15.75" customHeight="1">
      <c r="D677" s="37"/>
      <c r="E677" s="37"/>
      <c r="H677" s="37"/>
      <c r="I677" s="37"/>
      <c r="J677" s="37"/>
      <c r="K677" s="37"/>
      <c r="L677" s="37"/>
      <c r="M677" s="37"/>
      <c r="N677" s="37"/>
      <c r="U677" s="2032"/>
    </row>
    <row r="678" spans="4:21" ht="15.75" customHeight="1">
      <c r="D678" s="37"/>
      <c r="E678" s="37"/>
      <c r="H678" s="37"/>
      <c r="I678" s="37"/>
      <c r="J678" s="37"/>
      <c r="K678" s="37"/>
      <c r="L678" s="37"/>
      <c r="M678" s="37"/>
      <c r="N678" s="37"/>
      <c r="U678" s="2032"/>
    </row>
    <row r="679" spans="4:21" ht="15.75" customHeight="1">
      <c r="D679" s="37"/>
      <c r="E679" s="37"/>
      <c r="H679" s="37"/>
      <c r="I679" s="37"/>
      <c r="J679" s="37"/>
      <c r="K679" s="37"/>
      <c r="L679" s="37"/>
      <c r="M679" s="37"/>
      <c r="N679" s="37"/>
      <c r="U679" s="2032"/>
    </row>
    <row r="680" spans="4:21" ht="15.75" customHeight="1">
      <c r="D680" s="37"/>
      <c r="E680" s="37"/>
      <c r="H680" s="37"/>
      <c r="I680" s="37"/>
      <c r="J680" s="37"/>
      <c r="K680" s="37"/>
      <c r="L680" s="37"/>
      <c r="M680" s="37"/>
      <c r="N680" s="37"/>
      <c r="U680" s="2032"/>
    </row>
    <row r="681" spans="4:21" ht="15.75" customHeight="1">
      <c r="D681" s="37"/>
      <c r="E681" s="37"/>
      <c r="H681" s="37"/>
      <c r="I681" s="37"/>
      <c r="J681" s="37"/>
      <c r="K681" s="37"/>
      <c r="L681" s="37"/>
      <c r="M681" s="37"/>
      <c r="N681" s="37"/>
      <c r="U681" s="2032"/>
    </row>
    <row r="682" spans="4:21" ht="15.75" customHeight="1">
      <c r="D682" s="37"/>
      <c r="E682" s="37"/>
      <c r="H682" s="37"/>
      <c r="I682" s="37"/>
      <c r="J682" s="37"/>
      <c r="K682" s="37"/>
      <c r="L682" s="37"/>
      <c r="M682" s="37"/>
      <c r="N682" s="37"/>
      <c r="U682" s="2032"/>
    </row>
    <row r="683" spans="4:21" ht="15.75" customHeight="1">
      <c r="D683" s="37"/>
      <c r="E683" s="37"/>
      <c r="H683" s="37"/>
      <c r="I683" s="37"/>
      <c r="J683" s="37"/>
      <c r="K683" s="37"/>
      <c r="L683" s="37"/>
      <c r="M683" s="37"/>
      <c r="N683" s="37"/>
      <c r="U683" s="2032"/>
    </row>
    <row r="684" spans="4:21" ht="15.75" customHeight="1">
      <c r="D684" s="37"/>
      <c r="E684" s="37"/>
      <c r="H684" s="37"/>
      <c r="I684" s="37"/>
      <c r="J684" s="37"/>
      <c r="K684" s="37"/>
      <c r="L684" s="37"/>
      <c r="M684" s="37"/>
      <c r="N684" s="37"/>
      <c r="U684" s="2032"/>
    </row>
    <row r="685" spans="4:21" ht="15.75" customHeight="1">
      <c r="D685" s="37"/>
      <c r="E685" s="37"/>
      <c r="H685" s="37"/>
      <c r="I685" s="37"/>
      <c r="J685" s="37"/>
      <c r="K685" s="37"/>
      <c r="L685" s="37"/>
      <c r="M685" s="37"/>
      <c r="N685" s="37"/>
      <c r="U685" s="2032"/>
    </row>
    <row r="686" spans="4:21" ht="15.75" customHeight="1">
      <c r="D686" s="37"/>
      <c r="E686" s="37"/>
      <c r="H686" s="37"/>
      <c r="I686" s="37"/>
      <c r="J686" s="37"/>
      <c r="K686" s="37"/>
      <c r="L686" s="37"/>
      <c r="M686" s="37"/>
      <c r="N686" s="37"/>
      <c r="U686" s="2032"/>
    </row>
    <row r="687" spans="4:21" ht="15.75" customHeight="1">
      <c r="D687" s="37"/>
      <c r="E687" s="37"/>
      <c r="H687" s="37"/>
      <c r="I687" s="37"/>
      <c r="J687" s="37"/>
      <c r="K687" s="37"/>
      <c r="L687" s="37"/>
      <c r="M687" s="37"/>
      <c r="N687" s="37"/>
      <c r="U687" s="2032"/>
    </row>
    <row r="688" spans="4:21" ht="15.75" customHeight="1">
      <c r="D688" s="37"/>
      <c r="E688" s="37"/>
      <c r="H688" s="37"/>
      <c r="I688" s="37"/>
      <c r="J688" s="37"/>
      <c r="K688" s="37"/>
      <c r="L688" s="37"/>
      <c r="M688" s="37"/>
      <c r="N688" s="37"/>
      <c r="U688" s="2032"/>
    </row>
    <row r="689" spans="4:21" ht="15.75" customHeight="1">
      <c r="D689" s="37"/>
      <c r="E689" s="37"/>
      <c r="H689" s="37"/>
      <c r="I689" s="37"/>
      <c r="J689" s="37"/>
      <c r="K689" s="37"/>
      <c r="L689" s="37"/>
      <c r="M689" s="37"/>
      <c r="N689" s="37"/>
      <c r="U689" s="2032"/>
    </row>
    <row r="690" spans="4:21" ht="15.75" customHeight="1">
      <c r="D690" s="37"/>
      <c r="E690" s="37"/>
      <c r="H690" s="37"/>
      <c r="I690" s="37"/>
      <c r="J690" s="37"/>
      <c r="K690" s="37"/>
      <c r="L690" s="37"/>
      <c r="M690" s="37"/>
      <c r="N690" s="37"/>
      <c r="U690" s="2032"/>
    </row>
    <row r="691" spans="4:21" ht="15.75" customHeight="1">
      <c r="D691" s="37"/>
      <c r="E691" s="37"/>
      <c r="H691" s="37"/>
      <c r="I691" s="37"/>
      <c r="J691" s="37"/>
      <c r="K691" s="37"/>
      <c r="L691" s="37"/>
      <c r="M691" s="37"/>
      <c r="N691" s="37"/>
      <c r="U691" s="2032"/>
    </row>
    <row r="692" spans="4:21" ht="15.75" customHeight="1">
      <c r="D692" s="37"/>
      <c r="E692" s="37"/>
      <c r="H692" s="37"/>
      <c r="I692" s="37"/>
      <c r="J692" s="37"/>
      <c r="K692" s="37"/>
      <c r="L692" s="37"/>
      <c r="M692" s="37"/>
      <c r="N692" s="37"/>
      <c r="U692" s="2032"/>
    </row>
    <row r="693" spans="4:21" ht="15.75" customHeight="1">
      <c r="D693" s="37"/>
      <c r="E693" s="37"/>
      <c r="H693" s="37"/>
      <c r="I693" s="37"/>
      <c r="J693" s="37"/>
      <c r="K693" s="37"/>
      <c r="L693" s="37"/>
      <c r="M693" s="37"/>
      <c r="N693" s="37"/>
      <c r="U693" s="2032"/>
    </row>
    <row r="694" spans="4:21" ht="15.75" customHeight="1">
      <c r="D694" s="37"/>
      <c r="E694" s="37"/>
      <c r="H694" s="37"/>
      <c r="I694" s="37"/>
      <c r="J694" s="37"/>
      <c r="K694" s="37"/>
      <c r="L694" s="37"/>
      <c r="M694" s="37"/>
      <c r="N694" s="37"/>
      <c r="U694" s="2032"/>
    </row>
    <row r="695" spans="4:21" ht="15.75" customHeight="1">
      <c r="D695" s="37"/>
      <c r="E695" s="37"/>
      <c r="H695" s="37"/>
      <c r="I695" s="37"/>
      <c r="J695" s="37"/>
      <c r="K695" s="37"/>
      <c r="L695" s="37"/>
      <c r="M695" s="37"/>
      <c r="N695" s="37"/>
      <c r="U695" s="2032"/>
    </row>
    <row r="696" spans="4:21" ht="15.75" customHeight="1">
      <c r="D696" s="37"/>
      <c r="E696" s="37"/>
      <c r="H696" s="37"/>
      <c r="I696" s="37"/>
      <c r="J696" s="37"/>
      <c r="K696" s="37"/>
      <c r="L696" s="37"/>
      <c r="M696" s="37"/>
      <c r="N696" s="37"/>
      <c r="U696" s="2032"/>
    </row>
    <row r="697" spans="4:21" ht="15.75" customHeight="1">
      <c r="D697" s="37"/>
      <c r="E697" s="37"/>
      <c r="H697" s="37"/>
      <c r="I697" s="37"/>
      <c r="J697" s="37"/>
      <c r="K697" s="37"/>
      <c r="L697" s="37"/>
      <c r="M697" s="37"/>
      <c r="N697" s="37"/>
      <c r="U697" s="2032"/>
    </row>
    <row r="698" spans="4:21" ht="15.75" customHeight="1">
      <c r="D698" s="37"/>
      <c r="E698" s="37"/>
      <c r="H698" s="37"/>
      <c r="I698" s="37"/>
      <c r="J698" s="37"/>
      <c r="K698" s="37"/>
      <c r="L698" s="37"/>
      <c r="M698" s="37"/>
      <c r="N698" s="37"/>
      <c r="U698" s="2032"/>
    </row>
    <row r="699" spans="4:21" ht="15.75" customHeight="1">
      <c r="D699" s="37"/>
      <c r="E699" s="37"/>
      <c r="H699" s="37"/>
      <c r="I699" s="37"/>
      <c r="J699" s="37"/>
      <c r="K699" s="37"/>
      <c r="L699" s="37"/>
      <c r="M699" s="37"/>
      <c r="N699" s="37"/>
      <c r="U699" s="2032"/>
    </row>
    <row r="700" spans="4:21" ht="15.75" customHeight="1">
      <c r="D700" s="37"/>
      <c r="E700" s="37"/>
      <c r="H700" s="37"/>
      <c r="I700" s="37"/>
      <c r="J700" s="37"/>
      <c r="K700" s="37"/>
      <c r="L700" s="37"/>
      <c r="M700" s="37"/>
      <c r="N700" s="37"/>
      <c r="U700" s="2032"/>
    </row>
    <row r="701" spans="4:21" ht="15.75" customHeight="1">
      <c r="D701" s="37"/>
      <c r="E701" s="37"/>
      <c r="H701" s="37"/>
      <c r="I701" s="37"/>
      <c r="J701" s="37"/>
      <c r="K701" s="37"/>
      <c r="L701" s="37"/>
      <c r="M701" s="37"/>
      <c r="N701" s="37"/>
      <c r="U701" s="2032"/>
    </row>
    <row r="702" spans="4:21" ht="15.75" customHeight="1">
      <c r="D702" s="37"/>
      <c r="E702" s="37"/>
      <c r="H702" s="37"/>
      <c r="I702" s="37"/>
      <c r="J702" s="37"/>
      <c r="K702" s="37"/>
      <c r="L702" s="37"/>
      <c r="M702" s="37"/>
      <c r="N702" s="37"/>
      <c r="U702" s="2032"/>
    </row>
    <row r="703" spans="4:21" ht="15.75" customHeight="1">
      <c r="D703" s="37"/>
      <c r="E703" s="37"/>
      <c r="H703" s="37"/>
      <c r="I703" s="37"/>
      <c r="J703" s="37"/>
      <c r="K703" s="37"/>
      <c r="L703" s="37"/>
      <c r="M703" s="37"/>
      <c r="N703" s="37"/>
      <c r="U703" s="2032"/>
    </row>
    <row r="704" spans="4:21" ht="15.75" customHeight="1">
      <c r="D704" s="37"/>
      <c r="E704" s="37"/>
      <c r="H704" s="37"/>
      <c r="I704" s="37"/>
      <c r="J704" s="37"/>
      <c r="K704" s="37"/>
      <c r="L704" s="37"/>
      <c r="M704" s="37"/>
      <c r="N704" s="37"/>
      <c r="U704" s="2032"/>
    </row>
    <row r="705" spans="4:21" ht="15.75" customHeight="1">
      <c r="D705" s="37"/>
      <c r="E705" s="37"/>
      <c r="H705" s="37"/>
      <c r="I705" s="37"/>
      <c r="J705" s="37"/>
      <c r="K705" s="37"/>
      <c r="L705" s="37"/>
      <c r="M705" s="37"/>
      <c r="N705" s="37"/>
      <c r="U705" s="2032"/>
    </row>
    <row r="706" spans="4:21" ht="15.75" customHeight="1">
      <c r="D706" s="37"/>
      <c r="E706" s="37"/>
      <c r="H706" s="37"/>
      <c r="I706" s="37"/>
      <c r="J706" s="37"/>
      <c r="K706" s="37"/>
      <c r="L706" s="37"/>
      <c r="M706" s="37"/>
      <c r="N706" s="37"/>
      <c r="U706" s="2032"/>
    </row>
    <row r="707" spans="4:21" ht="15.75" customHeight="1">
      <c r="D707" s="37"/>
      <c r="E707" s="37"/>
      <c r="H707" s="37"/>
      <c r="I707" s="37"/>
      <c r="J707" s="37"/>
      <c r="K707" s="37"/>
      <c r="L707" s="37"/>
      <c r="M707" s="37"/>
      <c r="N707" s="37"/>
      <c r="U707" s="2032"/>
    </row>
    <row r="708" spans="4:21" ht="15.75" customHeight="1">
      <c r="D708" s="37"/>
      <c r="E708" s="37"/>
      <c r="H708" s="37"/>
      <c r="I708" s="37"/>
      <c r="J708" s="37"/>
      <c r="K708" s="37"/>
      <c r="L708" s="37"/>
      <c r="M708" s="37"/>
      <c r="N708" s="37"/>
      <c r="U708" s="2032"/>
    </row>
    <row r="709" spans="4:21" ht="15.75" customHeight="1">
      <c r="D709" s="37"/>
      <c r="E709" s="37"/>
      <c r="H709" s="37"/>
      <c r="I709" s="37"/>
      <c r="J709" s="37"/>
      <c r="K709" s="37"/>
      <c r="L709" s="37"/>
      <c r="M709" s="37"/>
      <c r="N709" s="37"/>
      <c r="U709" s="2032"/>
    </row>
    <row r="710" spans="4:21" ht="15.75" customHeight="1">
      <c r="D710" s="37"/>
      <c r="E710" s="37"/>
      <c r="H710" s="37"/>
      <c r="I710" s="37"/>
      <c r="J710" s="37"/>
      <c r="K710" s="37"/>
      <c r="L710" s="37"/>
      <c r="M710" s="37"/>
      <c r="N710" s="37"/>
      <c r="U710" s="2032"/>
    </row>
    <row r="711" spans="4:21" ht="15.75" customHeight="1">
      <c r="D711" s="37"/>
      <c r="E711" s="37"/>
      <c r="H711" s="37"/>
      <c r="I711" s="37"/>
      <c r="J711" s="37"/>
      <c r="K711" s="37"/>
      <c r="L711" s="37"/>
      <c r="M711" s="37"/>
      <c r="N711" s="37"/>
      <c r="U711" s="2032"/>
    </row>
    <row r="712" spans="4:21" ht="15.75" customHeight="1">
      <c r="D712" s="37"/>
      <c r="E712" s="37"/>
      <c r="H712" s="37"/>
      <c r="I712" s="37"/>
      <c r="J712" s="37"/>
      <c r="K712" s="37"/>
      <c r="L712" s="37"/>
      <c r="M712" s="37"/>
      <c r="N712" s="37"/>
      <c r="U712" s="2032"/>
    </row>
    <row r="713" spans="4:21" ht="15.75" customHeight="1">
      <c r="D713" s="37"/>
      <c r="E713" s="37"/>
      <c r="H713" s="37"/>
      <c r="I713" s="37"/>
      <c r="J713" s="37"/>
      <c r="K713" s="37"/>
      <c r="L713" s="37"/>
      <c r="M713" s="37"/>
      <c r="N713" s="37"/>
      <c r="U713" s="2032"/>
    </row>
    <row r="714" spans="4:21" ht="15.75" customHeight="1">
      <c r="D714" s="37"/>
      <c r="E714" s="37"/>
      <c r="H714" s="37"/>
      <c r="I714" s="37"/>
      <c r="J714" s="37"/>
      <c r="K714" s="37"/>
      <c r="L714" s="37"/>
      <c r="M714" s="37"/>
      <c r="N714" s="37"/>
      <c r="U714" s="2032"/>
    </row>
    <row r="715" spans="4:21" ht="15.75" customHeight="1">
      <c r="D715" s="37"/>
      <c r="E715" s="37"/>
      <c r="H715" s="37"/>
      <c r="I715" s="37"/>
      <c r="J715" s="37"/>
      <c r="K715" s="37"/>
      <c r="L715" s="37"/>
      <c r="M715" s="37"/>
      <c r="N715" s="37"/>
      <c r="U715" s="2032"/>
    </row>
    <row r="716" spans="4:21" ht="15.75" customHeight="1">
      <c r="D716" s="37"/>
      <c r="E716" s="37"/>
      <c r="H716" s="37"/>
      <c r="I716" s="37"/>
      <c r="J716" s="37"/>
      <c r="K716" s="37"/>
      <c r="L716" s="37"/>
      <c r="M716" s="37"/>
      <c r="N716" s="37"/>
      <c r="U716" s="2032"/>
    </row>
    <row r="717" spans="4:21" ht="15.75" customHeight="1">
      <c r="D717" s="37"/>
      <c r="E717" s="37"/>
      <c r="H717" s="37"/>
      <c r="I717" s="37"/>
      <c r="J717" s="37"/>
      <c r="K717" s="37"/>
      <c r="L717" s="37"/>
      <c r="M717" s="37"/>
      <c r="N717" s="37"/>
      <c r="U717" s="2032"/>
    </row>
    <row r="718" spans="4:21" ht="15.75" customHeight="1">
      <c r="D718" s="37"/>
      <c r="E718" s="37"/>
      <c r="H718" s="37"/>
      <c r="I718" s="37"/>
      <c r="J718" s="37"/>
      <c r="K718" s="37"/>
      <c r="L718" s="37"/>
      <c r="M718" s="37"/>
      <c r="N718" s="37"/>
      <c r="U718" s="2032"/>
    </row>
    <row r="719" spans="4:21" ht="15.75" customHeight="1">
      <c r="D719" s="37"/>
      <c r="E719" s="37"/>
      <c r="H719" s="37"/>
      <c r="I719" s="37"/>
      <c r="J719" s="37"/>
      <c r="K719" s="37"/>
      <c r="L719" s="37"/>
      <c r="M719" s="37"/>
      <c r="N719" s="37"/>
      <c r="U719" s="2032"/>
    </row>
    <row r="720" spans="4:21" ht="15.75" customHeight="1">
      <c r="D720" s="37"/>
      <c r="E720" s="37"/>
      <c r="H720" s="37"/>
      <c r="I720" s="37"/>
      <c r="J720" s="37"/>
      <c r="K720" s="37"/>
      <c r="L720" s="37"/>
      <c r="M720" s="37"/>
      <c r="N720" s="37"/>
      <c r="U720" s="2032"/>
    </row>
    <row r="721" spans="4:21" ht="15.75" customHeight="1">
      <c r="D721" s="37"/>
      <c r="E721" s="37"/>
      <c r="H721" s="37"/>
      <c r="I721" s="37"/>
      <c r="J721" s="37"/>
      <c r="K721" s="37"/>
      <c r="L721" s="37"/>
      <c r="M721" s="37"/>
      <c r="N721" s="37"/>
      <c r="U721" s="2032"/>
    </row>
    <row r="722" spans="4:21" ht="15.75" customHeight="1">
      <c r="D722" s="37"/>
      <c r="E722" s="37"/>
      <c r="H722" s="37"/>
      <c r="I722" s="37"/>
      <c r="J722" s="37"/>
      <c r="K722" s="37"/>
      <c r="L722" s="37"/>
      <c r="M722" s="37"/>
      <c r="N722" s="37"/>
      <c r="U722" s="2032"/>
    </row>
    <row r="723" spans="4:21" ht="15.75" customHeight="1">
      <c r="D723" s="37"/>
      <c r="E723" s="37"/>
      <c r="H723" s="37"/>
      <c r="I723" s="37"/>
      <c r="J723" s="37"/>
      <c r="K723" s="37"/>
      <c r="L723" s="37"/>
      <c r="M723" s="37"/>
      <c r="N723" s="37"/>
      <c r="U723" s="2032"/>
    </row>
    <row r="724" spans="4:21" ht="15.75" customHeight="1">
      <c r="D724" s="37"/>
      <c r="E724" s="37"/>
      <c r="H724" s="37"/>
      <c r="I724" s="37"/>
      <c r="J724" s="37"/>
      <c r="K724" s="37"/>
      <c r="L724" s="37"/>
      <c r="M724" s="37"/>
      <c r="N724" s="37"/>
      <c r="U724" s="2032"/>
    </row>
    <row r="725" spans="4:21" ht="15.75" customHeight="1">
      <c r="D725" s="37"/>
      <c r="E725" s="37"/>
      <c r="H725" s="37"/>
      <c r="I725" s="37"/>
      <c r="J725" s="37"/>
      <c r="K725" s="37"/>
      <c r="L725" s="37"/>
      <c r="M725" s="37"/>
      <c r="N725" s="37"/>
      <c r="U725" s="2032"/>
    </row>
    <row r="726" spans="4:21" ht="15.75" customHeight="1">
      <c r="D726" s="37"/>
      <c r="E726" s="37"/>
      <c r="H726" s="37"/>
      <c r="I726" s="37"/>
      <c r="J726" s="37"/>
      <c r="K726" s="37"/>
      <c r="L726" s="37"/>
      <c r="M726" s="37"/>
      <c r="N726" s="37"/>
      <c r="U726" s="2032"/>
    </row>
    <row r="727" spans="4:21" ht="15.75" customHeight="1">
      <c r="D727" s="37"/>
      <c r="E727" s="37"/>
      <c r="H727" s="37"/>
      <c r="I727" s="37"/>
      <c r="J727" s="37"/>
      <c r="K727" s="37"/>
      <c r="L727" s="37"/>
      <c r="M727" s="37"/>
      <c r="N727" s="37"/>
      <c r="U727" s="2032"/>
    </row>
    <row r="728" spans="4:21" ht="15.75" customHeight="1">
      <c r="D728" s="37"/>
      <c r="E728" s="37"/>
      <c r="H728" s="37"/>
      <c r="I728" s="37"/>
      <c r="J728" s="37"/>
      <c r="K728" s="37"/>
      <c r="L728" s="37"/>
      <c r="M728" s="37"/>
      <c r="N728" s="37"/>
      <c r="U728" s="2032"/>
    </row>
    <row r="729" spans="4:21" ht="15.75" customHeight="1">
      <c r="D729" s="37"/>
      <c r="E729" s="37"/>
      <c r="H729" s="37"/>
      <c r="I729" s="37"/>
      <c r="J729" s="37"/>
      <c r="K729" s="37"/>
      <c r="L729" s="37"/>
      <c r="M729" s="37"/>
      <c r="N729" s="37"/>
      <c r="U729" s="2032"/>
    </row>
    <row r="730" spans="4:21" ht="15.75" customHeight="1">
      <c r="D730" s="37"/>
      <c r="E730" s="37"/>
      <c r="H730" s="37"/>
      <c r="I730" s="37"/>
      <c r="J730" s="37"/>
      <c r="K730" s="37"/>
      <c r="L730" s="37"/>
      <c r="M730" s="37"/>
      <c r="N730" s="37"/>
      <c r="U730" s="2032"/>
    </row>
    <row r="731" spans="4:21" ht="15.75" customHeight="1">
      <c r="D731" s="37"/>
      <c r="E731" s="37"/>
      <c r="H731" s="37"/>
      <c r="I731" s="37"/>
      <c r="J731" s="37"/>
      <c r="K731" s="37"/>
      <c r="L731" s="37"/>
      <c r="M731" s="37"/>
      <c r="N731" s="37"/>
      <c r="U731" s="2032"/>
    </row>
    <row r="732" spans="4:21" ht="15.75" customHeight="1">
      <c r="D732" s="37"/>
      <c r="E732" s="37"/>
      <c r="H732" s="37"/>
      <c r="I732" s="37"/>
      <c r="J732" s="37"/>
      <c r="K732" s="37"/>
      <c r="L732" s="37"/>
      <c r="M732" s="37"/>
      <c r="N732" s="37"/>
      <c r="U732" s="2032"/>
    </row>
    <row r="733" spans="4:21" ht="15.75" customHeight="1">
      <c r="D733" s="37"/>
      <c r="E733" s="37"/>
      <c r="H733" s="37"/>
      <c r="I733" s="37"/>
      <c r="J733" s="37"/>
      <c r="K733" s="37"/>
      <c r="L733" s="37"/>
      <c r="M733" s="37"/>
      <c r="N733" s="37"/>
      <c r="U733" s="2032"/>
    </row>
    <row r="734" spans="4:21" ht="15.75" customHeight="1">
      <c r="D734" s="37"/>
      <c r="E734" s="37"/>
      <c r="H734" s="37"/>
      <c r="I734" s="37"/>
      <c r="J734" s="37"/>
      <c r="K734" s="37"/>
      <c r="L734" s="37"/>
      <c r="M734" s="37"/>
      <c r="N734" s="37"/>
      <c r="U734" s="2032"/>
    </row>
    <row r="735" spans="4:21" ht="15.75" customHeight="1">
      <c r="D735" s="37"/>
      <c r="E735" s="37"/>
      <c r="H735" s="37"/>
      <c r="I735" s="37"/>
      <c r="J735" s="37"/>
      <c r="K735" s="37"/>
      <c r="L735" s="37"/>
      <c r="M735" s="37"/>
      <c r="N735" s="37"/>
      <c r="U735" s="2032"/>
    </row>
    <row r="736" spans="4:21" ht="15.75" customHeight="1">
      <c r="D736" s="37"/>
      <c r="E736" s="37"/>
      <c r="H736" s="37"/>
      <c r="I736" s="37"/>
      <c r="J736" s="37"/>
      <c r="K736" s="37"/>
      <c r="L736" s="37"/>
      <c r="M736" s="37"/>
      <c r="N736" s="37"/>
      <c r="U736" s="2032"/>
    </row>
    <row r="737" spans="4:21" ht="15.75" customHeight="1">
      <c r="D737" s="37"/>
      <c r="E737" s="37"/>
      <c r="H737" s="37"/>
      <c r="I737" s="37"/>
      <c r="J737" s="37"/>
      <c r="K737" s="37"/>
      <c r="L737" s="37"/>
      <c r="M737" s="37"/>
      <c r="N737" s="37"/>
      <c r="U737" s="2032"/>
    </row>
    <row r="738" spans="4:21" ht="15.75" customHeight="1">
      <c r="D738" s="37"/>
      <c r="E738" s="37"/>
      <c r="H738" s="37"/>
      <c r="I738" s="37"/>
      <c r="J738" s="37"/>
      <c r="K738" s="37"/>
      <c r="L738" s="37"/>
      <c r="M738" s="37"/>
      <c r="N738" s="37"/>
      <c r="U738" s="2032"/>
    </row>
    <row r="739" spans="4:21" ht="15.75" customHeight="1">
      <c r="D739" s="37"/>
      <c r="E739" s="37"/>
      <c r="H739" s="37"/>
      <c r="I739" s="37"/>
      <c r="J739" s="37"/>
      <c r="K739" s="37"/>
      <c r="L739" s="37"/>
      <c r="M739" s="37"/>
      <c r="N739" s="37"/>
      <c r="U739" s="2032"/>
    </row>
    <row r="740" spans="4:21" ht="15.75" customHeight="1">
      <c r="D740" s="37"/>
      <c r="E740" s="37"/>
      <c r="H740" s="37"/>
      <c r="I740" s="37"/>
      <c r="J740" s="37"/>
      <c r="K740" s="37"/>
      <c r="L740" s="37"/>
      <c r="M740" s="37"/>
      <c r="N740" s="37"/>
      <c r="U740" s="2032"/>
    </row>
    <row r="741" spans="4:21" ht="15.75" customHeight="1">
      <c r="D741" s="37"/>
      <c r="E741" s="37"/>
      <c r="H741" s="37"/>
      <c r="I741" s="37"/>
      <c r="J741" s="37"/>
      <c r="K741" s="37"/>
      <c r="L741" s="37"/>
      <c r="M741" s="37"/>
      <c r="N741" s="37"/>
      <c r="U741" s="2032"/>
    </row>
    <row r="742" spans="4:21" ht="15.75" customHeight="1">
      <c r="D742" s="37"/>
      <c r="E742" s="37"/>
      <c r="H742" s="37"/>
      <c r="I742" s="37"/>
      <c r="J742" s="37"/>
      <c r="K742" s="37"/>
      <c r="L742" s="37"/>
      <c r="M742" s="37"/>
      <c r="N742" s="37"/>
      <c r="U742" s="2032"/>
    </row>
    <row r="743" spans="4:21" ht="15.75" customHeight="1">
      <c r="D743" s="37"/>
      <c r="E743" s="37"/>
      <c r="H743" s="37"/>
      <c r="I743" s="37"/>
      <c r="J743" s="37"/>
      <c r="K743" s="37"/>
      <c r="L743" s="37"/>
      <c r="M743" s="37"/>
      <c r="N743" s="37"/>
      <c r="U743" s="2032"/>
    </row>
    <row r="744" spans="4:21" ht="15.75" customHeight="1">
      <c r="D744" s="37"/>
      <c r="E744" s="37"/>
      <c r="H744" s="37"/>
      <c r="I744" s="37"/>
      <c r="J744" s="37"/>
      <c r="K744" s="37"/>
      <c r="L744" s="37"/>
      <c r="M744" s="37"/>
      <c r="N744" s="37"/>
      <c r="U744" s="2032"/>
    </row>
    <row r="745" spans="4:21" ht="15.75" customHeight="1">
      <c r="D745" s="37"/>
      <c r="E745" s="37"/>
      <c r="H745" s="37"/>
      <c r="I745" s="37"/>
      <c r="J745" s="37"/>
      <c r="K745" s="37"/>
      <c r="L745" s="37"/>
      <c r="M745" s="37"/>
      <c r="N745" s="37"/>
      <c r="U745" s="2032"/>
    </row>
    <row r="746" spans="4:21" ht="15.75" customHeight="1">
      <c r="D746" s="37"/>
      <c r="E746" s="37"/>
      <c r="H746" s="37"/>
      <c r="I746" s="37"/>
      <c r="J746" s="37"/>
      <c r="K746" s="37"/>
      <c r="L746" s="37"/>
      <c r="M746" s="37"/>
      <c r="N746" s="37"/>
      <c r="U746" s="2032"/>
    </row>
    <row r="747" spans="4:21" ht="15.75" customHeight="1">
      <c r="D747" s="37"/>
      <c r="E747" s="37"/>
      <c r="H747" s="37"/>
      <c r="I747" s="37"/>
      <c r="J747" s="37"/>
      <c r="K747" s="37"/>
      <c r="L747" s="37"/>
      <c r="M747" s="37"/>
      <c r="N747" s="37"/>
      <c r="U747" s="2032"/>
    </row>
    <row r="748" spans="4:21" ht="15.75" customHeight="1">
      <c r="D748" s="37"/>
      <c r="E748" s="37"/>
      <c r="H748" s="37"/>
      <c r="I748" s="37"/>
      <c r="J748" s="37"/>
      <c r="K748" s="37"/>
      <c r="L748" s="37"/>
      <c r="M748" s="37"/>
      <c r="N748" s="37"/>
      <c r="U748" s="2032"/>
    </row>
    <row r="749" spans="4:21" ht="15.75" customHeight="1">
      <c r="D749" s="37"/>
      <c r="E749" s="37"/>
      <c r="H749" s="37"/>
      <c r="I749" s="37"/>
      <c r="J749" s="37"/>
      <c r="K749" s="37"/>
      <c r="L749" s="37"/>
      <c r="M749" s="37"/>
      <c r="N749" s="37"/>
      <c r="U749" s="2032"/>
    </row>
    <row r="750" spans="4:21" ht="15.75" customHeight="1">
      <c r="D750" s="37"/>
      <c r="E750" s="37"/>
      <c r="H750" s="37"/>
      <c r="I750" s="37"/>
      <c r="J750" s="37"/>
      <c r="K750" s="37"/>
      <c r="L750" s="37"/>
      <c r="M750" s="37"/>
      <c r="N750" s="37"/>
      <c r="U750" s="2032"/>
    </row>
    <row r="751" spans="4:21" ht="15.75" customHeight="1">
      <c r="D751" s="37"/>
      <c r="E751" s="37"/>
      <c r="H751" s="37"/>
      <c r="I751" s="37"/>
      <c r="J751" s="37"/>
      <c r="K751" s="37"/>
      <c r="L751" s="37"/>
      <c r="M751" s="37"/>
      <c r="N751" s="37"/>
      <c r="U751" s="2032"/>
    </row>
    <row r="752" spans="4:21" ht="15.75" customHeight="1">
      <c r="D752" s="37"/>
      <c r="E752" s="37"/>
      <c r="H752" s="37"/>
      <c r="I752" s="37"/>
      <c r="J752" s="37"/>
      <c r="K752" s="37"/>
      <c r="L752" s="37"/>
      <c r="M752" s="37"/>
      <c r="N752" s="37"/>
      <c r="U752" s="2032"/>
    </row>
    <row r="753" spans="4:21" ht="15.75" customHeight="1">
      <c r="D753" s="37"/>
      <c r="E753" s="37"/>
      <c r="H753" s="37"/>
      <c r="I753" s="37"/>
      <c r="J753" s="37"/>
      <c r="K753" s="37"/>
      <c r="L753" s="37"/>
      <c r="M753" s="37"/>
      <c r="N753" s="37"/>
      <c r="U753" s="2032"/>
    </row>
    <row r="754" spans="4:21" ht="15.75" customHeight="1">
      <c r="D754" s="37"/>
      <c r="E754" s="37"/>
      <c r="H754" s="37"/>
      <c r="I754" s="37"/>
      <c r="J754" s="37"/>
      <c r="K754" s="37"/>
      <c r="L754" s="37"/>
      <c r="M754" s="37"/>
      <c r="N754" s="37"/>
      <c r="U754" s="2032"/>
    </row>
    <row r="755" spans="4:21" ht="15.75" customHeight="1">
      <c r="D755" s="37"/>
      <c r="E755" s="37"/>
      <c r="H755" s="37"/>
      <c r="I755" s="37"/>
      <c r="J755" s="37"/>
      <c r="K755" s="37"/>
      <c r="L755" s="37"/>
      <c r="M755" s="37"/>
      <c r="N755" s="37"/>
      <c r="U755" s="2032"/>
    </row>
    <row r="756" spans="4:21" ht="15.75" customHeight="1">
      <c r="D756" s="37"/>
      <c r="E756" s="37"/>
      <c r="H756" s="37"/>
      <c r="I756" s="37"/>
      <c r="J756" s="37"/>
      <c r="K756" s="37"/>
      <c r="L756" s="37"/>
      <c r="M756" s="37"/>
      <c r="N756" s="37"/>
      <c r="U756" s="2032"/>
    </row>
    <row r="757" spans="4:21" ht="15.75" customHeight="1">
      <c r="D757" s="37"/>
      <c r="E757" s="37"/>
      <c r="H757" s="37"/>
      <c r="I757" s="37"/>
      <c r="J757" s="37"/>
      <c r="K757" s="37"/>
      <c r="L757" s="37"/>
      <c r="M757" s="37"/>
      <c r="N757" s="37"/>
      <c r="U757" s="2032"/>
    </row>
    <row r="758" spans="4:21" ht="15.75" customHeight="1">
      <c r="D758" s="37"/>
      <c r="E758" s="37"/>
      <c r="H758" s="37"/>
      <c r="I758" s="37"/>
      <c r="J758" s="37"/>
      <c r="K758" s="37"/>
      <c r="L758" s="37"/>
      <c r="M758" s="37"/>
      <c r="N758" s="37"/>
      <c r="U758" s="2032"/>
    </row>
    <row r="759" spans="4:21" ht="15.75" customHeight="1">
      <c r="D759" s="37"/>
      <c r="E759" s="37"/>
      <c r="H759" s="37"/>
      <c r="I759" s="37"/>
      <c r="J759" s="37"/>
      <c r="K759" s="37"/>
      <c r="L759" s="37"/>
      <c r="M759" s="37"/>
      <c r="N759" s="37"/>
      <c r="U759" s="2032"/>
    </row>
    <row r="760" spans="4:21" ht="15.75" customHeight="1">
      <c r="D760" s="37"/>
      <c r="E760" s="37"/>
      <c r="H760" s="37"/>
      <c r="I760" s="37"/>
      <c r="J760" s="37"/>
      <c r="K760" s="37"/>
      <c r="L760" s="37"/>
      <c r="M760" s="37"/>
      <c r="N760" s="37"/>
      <c r="U760" s="2032"/>
    </row>
    <row r="761" spans="4:21" ht="15.75" customHeight="1">
      <c r="D761" s="37"/>
      <c r="E761" s="37"/>
      <c r="H761" s="37"/>
      <c r="I761" s="37"/>
      <c r="J761" s="37"/>
      <c r="K761" s="37"/>
      <c r="L761" s="37"/>
      <c r="M761" s="37"/>
      <c r="N761" s="37"/>
      <c r="U761" s="2032"/>
    </row>
    <row r="762" spans="4:21" ht="15.75" customHeight="1">
      <c r="D762" s="37"/>
      <c r="E762" s="37"/>
      <c r="H762" s="37"/>
      <c r="I762" s="37"/>
      <c r="J762" s="37"/>
      <c r="K762" s="37"/>
      <c r="L762" s="37"/>
      <c r="M762" s="37"/>
      <c r="N762" s="37"/>
      <c r="U762" s="2032"/>
    </row>
    <row r="763" spans="4:21" ht="15.75" customHeight="1">
      <c r="D763" s="37"/>
      <c r="E763" s="37"/>
      <c r="H763" s="37"/>
      <c r="I763" s="37"/>
      <c r="J763" s="37"/>
      <c r="K763" s="37"/>
      <c r="L763" s="37"/>
      <c r="M763" s="37"/>
      <c r="N763" s="37"/>
      <c r="U763" s="2032"/>
    </row>
    <row r="764" spans="4:21" ht="15.75" customHeight="1">
      <c r="D764" s="37"/>
      <c r="E764" s="37"/>
      <c r="H764" s="37"/>
      <c r="I764" s="37"/>
      <c r="J764" s="37"/>
      <c r="K764" s="37"/>
      <c r="L764" s="37"/>
      <c r="M764" s="37"/>
      <c r="N764" s="37"/>
      <c r="U764" s="2032"/>
    </row>
    <row r="765" spans="4:21" ht="15.75" customHeight="1">
      <c r="D765" s="37"/>
      <c r="E765" s="37"/>
      <c r="H765" s="37"/>
      <c r="I765" s="37"/>
      <c r="J765" s="37"/>
      <c r="K765" s="37"/>
      <c r="L765" s="37"/>
      <c r="M765" s="37"/>
      <c r="N765" s="37"/>
      <c r="U765" s="2032"/>
    </row>
    <row r="766" spans="4:21" ht="15.75" customHeight="1">
      <c r="D766" s="37"/>
      <c r="E766" s="37"/>
      <c r="H766" s="37"/>
      <c r="I766" s="37"/>
      <c r="J766" s="37"/>
      <c r="K766" s="37"/>
      <c r="L766" s="37"/>
      <c r="M766" s="37"/>
      <c r="N766" s="37"/>
      <c r="U766" s="2032"/>
    </row>
    <row r="767" spans="4:21" ht="15.75" customHeight="1">
      <c r="D767" s="37"/>
      <c r="E767" s="37"/>
      <c r="H767" s="37"/>
      <c r="I767" s="37"/>
      <c r="J767" s="37"/>
      <c r="K767" s="37"/>
      <c r="L767" s="37"/>
      <c r="M767" s="37"/>
      <c r="N767" s="37"/>
      <c r="U767" s="2032"/>
    </row>
    <row r="768" spans="4:21" ht="15.75" customHeight="1">
      <c r="D768" s="37"/>
      <c r="E768" s="37"/>
      <c r="H768" s="37"/>
      <c r="I768" s="37"/>
      <c r="J768" s="37"/>
      <c r="K768" s="37"/>
      <c r="L768" s="37"/>
      <c r="M768" s="37"/>
      <c r="N768" s="37"/>
      <c r="U768" s="2032"/>
    </row>
    <row r="769" spans="4:21" ht="15.75" customHeight="1">
      <c r="D769" s="37"/>
      <c r="E769" s="37"/>
      <c r="H769" s="37"/>
      <c r="I769" s="37"/>
      <c r="J769" s="37"/>
      <c r="K769" s="37"/>
      <c r="L769" s="37"/>
      <c r="M769" s="37"/>
      <c r="N769" s="37"/>
      <c r="U769" s="2032"/>
    </row>
    <row r="770" spans="4:21" ht="15.75" customHeight="1">
      <c r="D770" s="37"/>
      <c r="E770" s="37"/>
      <c r="H770" s="37"/>
      <c r="I770" s="37"/>
      <c r="J770" s="37"/>
      <c r="K770" s="37"/>
      <c r="L770" s="37"/>
      <c r="M770" s="37"/>
      <c r="N770" s="37"/>
      <c r="U770" s="2032"/>
    </row>
    <row r="771" spans="4:21" ht="15.75" customHeight="1">
      <c r="D771" s="37"/>
      <c r="E771" s="37"/>
      <c r="H771" s="37"/>
      <c r="I771" s="37"/>
      <c r="J771" s="37"/>
      <c r="K771" s="37"/>
      <c r="L771" s="37"/>
      <c r="M771" s="37"/>
      <c r="N771" s="37"/>
      <c r="U771" s="2032"/>
    </row>
    <row r="772" spans="4:21" ht="15.75" customHeight="1">
      <c r="D772" s="37"/>
      <c r="E772" s="37"/>
      <c r="H772" s="37"/>
      <c r="I772" s="37"/>
      <c r="J772" s="37"/>
      <c r="K772" s="37"/>
      <c r="L772" s="37"/>
      <c r="M772" s="37"/>
      <c r="N772" s="37"/>
      <c r="U772" s="2032"/>
    </row>
    <row r="773" spans="4:21" ht="15.75" customHeight="1">
      <c r="D773" s="37"/>
      <c r="E773" s="37"/>
      <c r="H773" s="37"/>
      <c r="I773" s="37"/>
      <c r="J773" s="37"/>
      <c r="K773" s="37"/>
      <c r="L773" s="37"/>
      <c r="M773" s="37"/>
      <c r="N773" s="37"/>
      <c r="U773" s="2032"/>
    </row>
    <row r="774" spans="4:21" ht="15.75" customHeight="1">
      <c r="D774" s="37"/>
      <c r="E774" s="37"/>
      <c r="H774" s="37"/>
      <c r="I774" s="37"/>
      <c r="J774" s="37"/>
      <c r="K774" s="37"/>
      <c r="L774" s="37"/>
      <c r="M774" s="37"/>
      <c r="N774" s="37"/>
      <c r="U774" s="2032"/>
    </row>
    <row r="775" spans="4:21" ht="15.75" customHeight="1">
      <c r="D775" s="37"/>
      <c r="E775" s="37"/>
      <c r="H775" s="37"/>
      <c r="I775" s="37"/>
      <c r="J775" s="37"/>
      <c r="K775" s="37"/>
      <c r="L775" s="37"/>
      <c r="M775" s="37"/>
      <c r="N775" s="37"/>
      <c r="U775" s="2032"/>
    </row>
    <row r="776" spans="4:21" ht="15.75" customHeight="1">
      <c r="D776" s="37"/>
      <c r="E776" s="37"/>
      <c r="H776" s="37"/>
      <c r="I776" s="37"/>
      <c r="J776" s="37"/>
      <c r="K776" s="37"/>
      <c r="L776" s="37"/>
      <c r="M776" s="37"/>
      <c r="N776" s="37"/>
      <c r="U776" s="2032"/>
    </row>
    <row r="777" spans="4:21" ht="15.75" customHeight="1">
      <c r="D777" s="37"/>
      <c r="E777" s="37"/>
      <c r="H777" s="37"/>
      <c r="I777" s="37"/>
      <c r="J777" s="37"/>
      <c r="K777" s="37"/>
      <c r="L777" s="37"/>
      <c r="M777" s="37"/>
      <c r="N777" s="37"/>
      <c r="U777" s="2032"/>
    </row>
    <row r="778" spans="4:21" ht="15.75" customHeight="1">
      <c r="D778" s="37"/>
      <c r="E778" s="37"/>
      <c r="H778" s="37"/>
      <c r="I778" s="37"/>
      <c r="J778" s="37"/>
      <c r="K778" s="37"/>
      <c r="L778" s="37"/>
      <c r="M778" s="37"/>
      <c r="N778" s="37"/>
      <c r="U778" s="2032"/>
    </row>
    <row r="779" spans="4:21" ht="15.75" customHeight="1">
      <c r="D779" s="37"/>
      <c r="E779" s="37"/>
      <c r="H779" s="37"/>
      <c r="I779" s="37"/>
      <c r="J779" s="37"/>
      <c r="K779" s="37"/>
      <c r="L779" s="37"/>
      <c r="M779" s="37"/>
      <c r="N779" s="37"/>
      <c r="U779" s="2032"/>
    </row>
    <row r="780" spans="4:21" ht="15.75" customHeight="1">
      <c r="D780" s="37"/>
      <c r="E780" s="37"/>
      <c r="H780" s="37"/>
      <c r="I780" s="37"/>
      <c r="J780" s="37"/>
      <c r="K780" s="37"/>
      <c r="L780" s="37"/>
      <c r="M780" s="37"/>
      <c r="N780" s="37"/>
      <c r="U780" s="2032"/>
    </row>
    <row r="781" spans="4:21" ht="15.75" customHeight="1">
      <c r="D781" s="37"/>
      <c r="E781" s="37"/>
      <c r="H781" s="37"/>
      <c r="I781" s="37"/>
      <c r="J781" s="37"/>
      <c r="K781" s="37"/>
      <c r="L781" s="37"/>
      <c r="M781" s="37"/>
      <c r="N781" s="37"/>
      <c r="U781" s="2032"/>
    </row>
    <row r="782" spans="4:21" ht="15.75" customHeight="1">
      <c r="D782" s="37"/>
      <c r="E782" s="37"/>
      <c r="H782" s="37"/>
      <c r="I782" s="37"/>
      <c r="J782" s="37"/>
      <c r="K782" s="37"/>
      <c r="L782" s="37"/>
      <c r="M782" s="37"/>
      <c r="N782" s="37"/>
      <c r="U782" s="2032"/>
    </row>
    <row r="783" spans="4:21" ht="15.75" customHeight="1">
      <c r="D783" s="37"/>
      <c r="E783" s="37"/>
      <c r="H783" s="37"/>
      <c r="I783" s="37"/>
      <c r="J783" s="37"/>
      <c r="K783" s="37"/>
      <c r="L783" s="37"/>
      <c r="M783" s="37"/>
      <c r="N783" s="37"/>
      <c r="U783" s="2032"/>
    </row>
    <row r="784" spans="4:21" ht="15.75" customHeight="1">
      <c r="D784" s="37"/>
      <c r="E784" s="37"/>
      <c r="H784" s="37"/>
      <c r="I784" s="37"/>
      <c r="J784" s="37"/>
      <c r="K784" s="37"/>
      <c r="L784" s="37"/>
      <c r="M784" s="37"/>
      <c r="N784" s="37"/>
      <c r="U784" s="2032"/>
    </row>
    <row r="785" spans="4:21" ht="15.75" customHeight="1">
      <c r="D785" s="37"/>
      <c r="E785" s="37"/>
      <c r="H785" s="37"/>
      <c r="I785" s="37"/>
      <c r="J785" s="37"/>
      <c r="K785" s="37"/>
      <c r="L785" s="37"/>
      <c r="M785" s="37"/>
      <c r="N785" s="37"/>
      <c r="U785" s="2032"/>
    </row>
    <row r="786" spans="4:21" ht="15.75" customHeight="1">
      <c r="D786" s="37"/>
      <c r="E786" s="37"/>
      <c r="H786" s="37"/>
      <c r="I786" s="37"/>
      <c r="J786" s="37"/>
      <c r="K786" s="37"/>
      <c r="L786" s="37"/>
      <c r="M786" s="37"/>
      <c r="N786" s="37"/>
      <c r="U786" s="2032"/>
    </row>
    <row r="787" spans="4:21" ht="15.75" customHeight="1">
      <c r="D787" s="37"/>
      <c r="E787" s="37"/>
      <c r="H787" s="37"/>
      <c r="I787" s="37"/>
      <c r="J787" s="37"/>
      <c r="K787" s="37"/>
      <c r="L787" s="37"/>
      <c r="M787" s="37"/>
      <c r="N787" s="37"/>
      <c r="U787" s="2032"/>
    </row>
    <row r="788" spans="4:21" ht="15.75" customHeight="1">
      <c r="D788" s="37"/>
      <c r="E788" s="37"/>
      <c r="H788" s="37"/>
      <c r="I788" s="37"/>
      <c r="J788" s="37"/>
      <c r="K788" s="37"/>
      <c r="L788" s="37"/>
      <c r="M788" s="37"/>
      <c r="N788" s="37"/>
      <c r="U788" s="2032"/>
    </row>
    <row r="789" spans="4:21" ht="15.75" customHeight="1">
      <c r="D789" s="37"/>
      <c r="E789" s="37"/>
      <c r="H789" s="37"/>
      <c r="I789" s="37"/>
      <c r="J789" s="37"/>
      <c r="K789" s="37"/>
      <c r="L789" s="37"/>
      <c r="M789" s="37"/>
      <c r="N789" s="37"/>
      <c r="U789" s="2032"/>
    </row>
    <row r="790" spans="4:21" ht="15.75" customHeight="1">
      <c r="D790" s="37"/>
      <c r="E790" s="37"/>
      <c r="H790" s="37"/>
      <c r="I790" s="37"/>
      <c r="J790" s="37"/>
      <c r="K790" s="37"/>
      <c r="L790" s="37"/>
      <c r="M790" s="37"/>
      <c r="N790" s="37"/>
      <c r="U790" s="2032"/>
    </row>
    <row r="791" spans="4:21" ht="15.75" customHeight="1">
      <c r="D791" s="37"/>
      <c r="E791" s="37"/>
      <c r="H791" s="37"/>
      <c r="I791" s="37"/>
      <c r="J791" s="37"/>
      <c r="K791" s="37"/>
      <c r="L791" s="37"/>
      <c r="M791" s="37"/>
      <c r="N791" s="37"/>
      <c r="U791" s="2032"/>
    </row>
    <row r="792" spans="4:21" ht="15.75" customHeight="1">
      <c r="D792" s="37"/>
      <c r="E792" s="37"/>
      <c r="H792" s="37"/>
      <c r="I792" s="37"/>
      <c r="J792" s="37"/>
      <c r="K792" s="37"/>
      <c r="L792" s="37"/>
      <c r="M792" s="37"/>
      <c r="N792" s="37"/>
      <c r="U792" s="2032"/>
    </row>
    <row r="793" spans="4:21" ht="15.75" customHeight="1">
      <c r="D793" s="37"/>
      <c r="E793" s="37"/>
      <c r="H793" s="37"/>
      <c r="I793" s="37"/>
      <c r="J793" s="37"/>
      <c r="K793" s="37"/>
      <c r="L793" s="37"/>
      <c r="M793" s="37"/>
      <c r="N793" s="37"/>
      <c r="U793" s="2032"/>
    </row>
    <row r="794" spans="4:21" ht="15.75" customHeight="1">
      <c r="D794" s="37"/>
      <c r="E794" s="37"/>
      <c r="H794" s="37"/>
      <c r="I794" s="37"/>
      <c r="J794" s="37"/>
      <c r="K794" s="37"/>
      <c r="L794" s="37"/>
      <c r="M794" s="37"/>
      <c r="N794" s="37"/>
      <c r="U794" s="2032"/>
    </row>
    <row r="795" spans="4:21" ht="15.75" customHeight="1">
      <c r="D795" s="37"/>
      <c r="E795" s="37"/>
      <c r="H795" s="37"/>
      <c r="I795" s="37"/>
      <c r="J795" s="37"/>
      <c r="K795" s="37"/>
      <c r="L795" s="37"/>
      <c r="M795" s="37"/>
      <c r="N795" s="37"/>
      <c r="U795" s="2032"/>
    </row>
    <row r="796" spans="4:21" ht="15.75" customHeight="1">
      <c r="D796" s="37"/>
      <c r="E796" s="37"/>
      <c r="H796" s="37"/>
      <c r="I796" s="37"/>
      <c r="J796" s="37"/>
      <c r="K796" s="37"/>
      <c r="L796" s="37"/>
      <c r="M796" s="37"/>
      <c r="N796" s="37"/>
      <c r="U796" s="2032"/>
    </row>
    <row r="797" spans="4:21" ht="15.75" customHeight="1">
      <c r="D797" s="37"/>
      <c r="E797" s="37"/>
      <c r="H797" s="37"/>
      <c r="I797" s="37"/>
      <c r="J797" s="37"/>
      <c r="K797" s="37"/>
      <c r="L797" s="37"/>
      <c r="M797" s="37"/>
      <c r="N797" s="37"/>
      <c r="U797" s="2032"/>
    </row>
    <row r="798" spans="4:21" ht="15.75" customHeight="1">
      <c r="D798" s="37"/>
      <c r="E798" s="37"/>
      <c r="H798" s="37"/>
      <c r="I798" s="37"/>
      <c r="J798" s="37"/>
      <c r="K798" s="37"/>
      <c r="L798" s="37"/>
      <c r="M798" s="37"/>
      <c r="N798" s="37"/>
      <c r="U798" s="2032"/>
    </row>
    <row r="799" spans="4:21" ht="15.75" customHeight="1">
      <c r="D799" s="37"/>
      <c r="E799" s="37"/>
      <c r="H799" s="37"/>
      <c r="I799" s="37"/>
      <c r="J799" s="37"/>
      <c r="K799" s="37"/>
      <c r="L799" s="37"/>
      <c r="M799" s="37"/>
      <c r="N799" s="37"/>
      <c r="U799" s="2032"/>
    </row>
    <row r="800" spans="4:21" ht="15.75" customHeight="1">
      <c r="D800" s="37"/>
      <c r="E800" s="37"/>
      <c r="H800" s="37"/>
      <c r="I800" s="37"/>
      <c r="J800" s="37"/>
      <c r="K800" s="37"/>
      <c r="L800" s="37"/>
      <c r="M800" s="37"/>
      <c r="N800" s="37"/>
      <c r="U800" s="2032"/>
    </row>
    <row r="801" spans="4:21" ht="15.75" customHeight="1">
      <c r="D801" s="37"/>
      <c r="E801" s="37"/>
      <c r="H801" s="37"/>
      <c r="I801" s="37"/>
      <c r="J801" s="37"/>
      <c r="K801" s="37"/>
      <c r="L801" s="37"/>
      <c r="M801" s="37"/>
      <c r="N801" s="37"/>
      <c r="U801" s="2032"/>
    </row>
    <row r="802" spans="4:21" ht="15.75" customHeight="1">
      <c r="D802" s="37"/>
      <c r="E802" s="37"/>
      <c r="H802" s="37"/>
      <c r="I802" s="37"/>
      <c r="J802" s="37"/>
      <c r="K802" s="37"/>
      <c r="L802" s="37"/>
      <c r="M802" s="37"/>
      <c r="N802" s="37"/>
      <c r="U802" s="2032"/>
    </row>
    <row r="803" spans="4:21" ht="15.75" customHeight="1">
      <c r="D803" s="37"/>
      <c r="E803" s="37"/>
      <c r="H803" s="37"/>
      <c r="I803" s="37"/>
      <c r="J803" s="37"/>
      <c r="K803" s="37"/>
      <c r="L803" s="37"/>
      <c r="M803" s="37"/>
      <c r="N803" s="37"/>
      <c r="U803" s="2032"/>
    </row>
    <row r="804" spans="4:21" ht="15.75" customHeight="1">
      <c r="D804" s="37"/>
      <c r="E804" s="37"/>
      <c r="H804" s="37"/>
      <c r="I804" s="37"/>
      <c r="J804" s="37"/>
      <c r="K804" s="37"/>
      <c r="L804" s="37"/>
      <c r="M804" s="37"/>
      <c r="N804" s="37"/>
      <c r="U804" s="2032"/>
    </row>
    <row r="805" spans="4:21" ht="15.75" customHeight="1">
      <c r="D805" s="37"/>
      <c r="E805" s="37"/>
      <c r="H805" s="37"/>
      <c r="I805" s="37"/>
      <c r="J805" s="37"/>
      <c r="K805" s="37"/>
      <c r="L805" s="37"/>
      <c r="M805" s="37"/>
      <c r="N805" s="37"/>
      <c r="U805" s="2032"/>
    </row>
    <row r="806" spans="4:21" ht="15.75" customHeight="1">
      <c r="D806" s="37"/>
      <c r="E806" s="37"/>
      <c r="H806" s="37"/>
      <c r="I806" s="37"/>
      <c r="J806" s="37"/>
      <c r="K806" s="37"/>
      <c r="L806" s="37"/>
      <c r="M806" s="37"/>
      <c r="N806" s="37"/>
      <c r="U806" s="2032"/>
    </row>
    <row r="807" spans="4:21" ht="15.75" customHeight="1">
      <c r="D807" s="37"/>
      <c r="E807" s="37"/>
      <c r="H807" s="37"/>
      <c r="I807" s="37"/>
      <c r="J807" s="37"/>
      <c r="K807" s="37"/>
      <c r="L807" s="37"/>
      <c r="M807" s="37"/>
      <c r="N807" s="37"/>
      <c r="U807" s="2032"/>
    </row>
    <row r="808" spans="4:21" ht="15.75" customHeight="1">
      <c r="D808" s="37"/>
      <c r="E808" s="37"/>
      <c r="H808" s="37"/>
      <c r="I808" s="37"/>
      <c r="J808" s="37"/>
      <c r="K808" s="37"/>
      <c r="L808" s="37"/>
      <c r="M808" s="37"/>
      <c r="N808" s="37"/>
      <c r="U808" s="2032"/>
    </row>
    <row r="809" spans="4:21" ht="15.75" customHeight="1">
      <c r="D809" s="37"/>
      <c r="E809" s="37"/>
      <c r="H809" s="37"/>
      <c r="I809" s="37"/>
      <c r="J809" s="37"/>
      <c r="K809" s="37"/>
      <c r="L809" s="37"/>
      <c r="M809" s="37"/>
      <c r="N809" s="37"/>
      <c r="U809" s="2032"/>
    </row>
    <row r="810" spans="4:21" ht="15.75" customHeight="1">
      <c r="D810" s="37"/>
      <c r="E810" s="37"/>
      <c r="H810" s="37"/>
      <c r="I810" s="37"/>
      <c r="J810" s="37"/>
      <c r="K810" s="37"/>
      <c r="L810" s="37"/>
      <c r="M810" s="37"/>
      <c r="N810" s="37"/>
      <c r="U810" s="2032"/>
    </row>
    <row r="811" spans="4:21" ht="15.75" customHeight="1">
      <c r="D811" s="37"/>
      <c r="E811" s="37"/>
      <c r="H811" s="37"/>
      <c r="I811" s="37"/>
      <c r="J811" s="37"/>
      <c r="K811" s="37"/>
      <c r="L811" s="37"/>
      <c r="M811" s="37"/>
      <c r="N811" s="37"/>
      <c r="U811" s="2032"/>
    </row>
    <row r="812" spans="4:21" ht="15.75" customHeight="1">
      <c r="D812" s="37"/>
      <c r="E812" s="37"/>
      <c r="H812" s="37"/>
      <c r="I812" s="37"/>
      <c r="J812" s="37"/>
      <c r="K812" s="37"/>
      <c r="L812" s="37"/>
      <c r="M812" s="37"/>
      <c r="N812" s="37"/>
      <c r="U812" s="2032"/>
    </row>
    <row r="813" spans="4:21" ht="15.75" customHeight="1">
      <c r="D813" s="37"/>
      <c r="E813" s="37"/>
      <c r="H813" s="37"/>
      <c r="I813" s="37"/>
      <c r="J813" s="37"/>
      <c r="K813" s="37"/>
      <c r="L813" s="37"/>
      <c r="M813" s="37"/>
      <c r="N813" s="37"/>
      <c r="U813" s="2032"/>
    </row>
    <row r="814" spans="4:21" ht="15.75" customHeight="1">
      <c r="D814" s="37"/>
      <c r="E814" s="37"/>
      <c r="H814" s="37"/>
      <c r="I814" s="37"/>
      <c r="J814" s="37"/>
      <c r="K814" s="37"/>
      <c r="L814" s="37"/>
      <c r="M814" s="37"/>
      <c r="N814" s="37"/>
      <c r="U814" s="2032"/>
    </row>
    <row r="815" spans="4:21" ht="15.75" customHeight="1">
      <c r="D815" s="37"/>
      <c r="E815" s="37"/>
      <c r="H815" s="37"/>
      <c r="I815" s="37"/>
      <c r="J815" s="37"/>
      <c r="K815" s="37"/>
      <c r="L815" s="37"/>
      <c r="M815" s="37"/>
      <c r="N815" s="37"/>
      <c r="U815" s="2032"/>
    </row>
    <row r="816" spans="4:21" ht="15.75" customHeight="1">
      <c r="D816" s="37"/>
      <c r="E816" s="37"/>
      <c r="H816" s="37"/>
      <c r="I816" s="37"/>
      <c r="J816" s="37"/>
      <c r="K816" s="37"/>
      <c r="L816" s="37"/>
      <c r="M816" s="37"/>
      <c r="N816" s="37"/>
      <c r="U816" s="2032"/>
    </row>
    <row r="817" spans="4:21" ht="15.75" customHeight="1">
      <c r="D817" s="37"/>
      <c r="E817" s="37"/>
      <c r="H817" s="37"/>
      <c r="I817" s="37"/>
      <c r="J817" s="37"/>
      <c r="K817" s="37"/>
      <c r="L817" s="37"/>
      <c r="M817" s="37"/>
      <c r="N817" s="37"/>
      <c r="U817" s="2032"/>
    </row>
    <row r="818" spans="4:21" ht="15.75" customHeight="1">
      <c r="D818" s="37"/>
      <c r="E818" s="37"/>
      <c r="H818" s="37"/>
      <c r="I818" s="37"/>
      <c r="J818" s="37"/>
      <c r="K818" s="37"/>
      <c r="L818" s="37"/>
      <c r="M818" s="37"/>
      <c r="N818" s="37"/>
      <c r="U818" s="2032"/>
    </row>
    <row r="819" spans="4:21" ht="15.75" customHeight="1">
      <c r="D819" s="37"/>
      <c r="E819" s="37"/>
      <c r="H819" s="37"/>
      <c r="I819" s="37"/>
      <c r="J819" s="37"/>
      <c r="K819" s="37"/>
      <c r="L819" s="37"/>
      <c r="M819" s="37"/>
      <c r="N819" s="37"/>
      <c r="U819" s="2032"/>
    </row>
    <row r="820" spans="4:21" ht="15.75" customHeight="1">
      <c r="D820" s="37"/>
      <c r="E820" s="37"/>
      <c r="H820" s="37"/>
      <c r="I820" s="37"/>
      <c r="J820" s="37"/>
      <c r="K820" s="37"/>
      <c r="L820" s="37"/>
      <c r="M820" s="37"/>
      <c r="N820" s="37"/>
      <c r="U820" s="2032"/>
    </row>
    <row r="821" spans="4:21" ht="15.75" customHeight="1">
      <c r="D821" s="37"/>
      <c r="E821" s="37"/>
      <c r="H821" s="37"/>
      <c r="I821" s="37"/>
      <c r="J821" s="37"/>
      <c r="K821" s="37"/>
      <c r="L821" s="37"/>
      <c r="M821" s="37"/>
      <c r="N821" s="37"/>
      <c r="U821" s="2032"/>
    </row>
    <row r="822" spans="4:21" ht="15.75" customHeight="1">
      <c r="D822" s="37"/>
      <c r="E822" s="37"/>
      <c r="H822" s="37"/>
      <c r="I822" s="37"/>
      <c r="J822" s="37"/>
      <c r="K822" s="37"/>
      <c r="L822" s="37"/>
      <c r="M822" s="37"/>
      <c r="N822" s="37"/>
      <c r="U822" s="2032"/>
    </row>
    <row r="823" spans="4:21" ht="15.75" customHeight="1">
      <c r="D823" s="37"/>
      <c r="E823" s="37"/>
      <c r="H823" s="37"/>
      <c r="I823" s="37"/>
      <c r="J823" s="37"/>
      <c r="K823" s="37"/>
      <c r="L823" s="37"/>
      <c r="M823" s="37"/>
      <c r="N823" s="37"/>
      <c r="U823" s="2032"/>
    </row>
    <row r="824" spans="4:21" ht="15.75" customHeight="1">
      <c r="D824" s="37"/>
      <c r="E824" s="37"/>
      <c r="H824" s="37"/>
      <c r="I824" s="37"/>
      <c r="J824" s="37"/>
      <c r="K824" s="37"/>
      <c r="L824" s="37"/>
      <c r="M824" s="37"/>
      <c r="N824" s="37"/>
      <c r="U824" s="2032"/>
    </row>
    <row r="825" spans="4:21" ht="15.75" customHeight="1">
      <c r="D825" s="37"/>
      <c r="E825" s="37"/>
      <c r="H825" s="37"/>
      <c r="I825" s="37"/>
      <c r="J825" s="37"/>
      <c r="K825" s="37"/>
      <c r="L825" s="37"/>
      <c r="M825" s="37"/>
      <c r="N825" s="37"/>
      <c r="U825" s="2032"/>
    </row>
    <row r="826" spans="4:21" ht="15.75" customHeight="1">
      <c r="D826" s="37"/>
      <c r="E826" s="37"/>
      <c r="H826" s="37"/>
      <c r="I826" s="37"/>
      <c r="J826" s="37"/>
      <c r="K826" s="37"/>
      <c r="L826" s="37"/>
      <c r="M826" s="37"/>
      <c r="N826" s="37"/>
      <c r="U826" s="2032"/>
    </row>
    <row r="827" spans="4:21" ht="15.75" customHeight="1">
      <c r="D827" s="37"/>
      <c r="E827" s="37"/>
      <c r="H827" s="37"/>
      <c r="I827" s="37"/>
      <c r="J827" s="37"/>
      <c r="K827" s="37"/>
      <c r="L827" s="37"/>
      <c r="M827" s="37"/>
      <c r="N827" s="37"/>
      <c r="U827" s="2032"/>
    </row>
    <row r="828" spans="4:21" ht="15.75" customHeight="1">
      <c r="D828" s="37"/>
      <c r="E828" s="37"/>
      <c r="H828" s="37"/>
      <c r="I828" s="37"/>
      <c r="J828" s="37"/>
      <c r="K828" s="37"/>
      <c r="L828" s="37"/>
      <c r="M828" s="37"/>
      <c r="N828" s="37"/>
      <c r="U828" s="2032"/>
    </row>
    <row r="829" spans="4:21" ht="15.75" customHeight="1">
      <c r="D829" s="37"/>
      <c r="E829" s="37"/>
      <c r="H829" s="37"/>
      <c r="I829" s="37"/>
      <c r="J829" s="37"/>
      <c r="K829" s="37"/>
      <c r="L829" s="37"/>
      <c r="M829" s="37"/>
      <c r="N829" s="37"/>
      <c r="U829" s="2032"/>
    </row>
    <row r="830" spans="4:21" ht="15.75" customHeight="1">
      <c r="D830" s="37"/>
      <c r="E830" s="37"/>
      <c r="H830" s="37"/>
      <c r="I830" s="37"/>
      <c r="J830" s="37"/>
      <c r="K830" s="37"/>
      <c r="L830" s="37"/>
      <c r="M830" s="37"/>
      <c r="N830" s="37"/>
      <c r="U830" s="2032"/>
    </row>
    <row r="831" spans="4:21" ht="15.75" customHeight="1">
      <c r="D831" s="37"/>
      <c r="E831" s="37"/>
      <c r="H831" s="37"/>
      <c r="I831" s="37"/>
      <c r="J831" s="37"/>
      <c r="K831" s="37"/>
      <c r="L831" s="37"/>
      <c r="M831" s="37"/>
      <c r="N831" s="37"/>
      <c r="U831" s="2032"/>
    </row>
    <row r="832" spans="4:21" ht="15.75" customHeight="1">
      <c r="D832" s="37"/>
      <c r="E832" s="37"/>
      <c r="H832" s="37"/>
      <c r="I832" s="37"/>
      <c r="J832" s="37"/>
      <c r="K832" s="37"/>
      <c r="L832" s="37"/>
      <c r="M832" s="37"/>
      <c r="N832" s="37"/>
      <c r="U832" s="2032"/>
    </row>
    <row r="833" spans="4:21" ht="15.75" customHeight="1">
      <c r="D833" s="37"/>
      <c r="E833" s="37"/>
      <c r="H833" s="37"/>
      <c r="I833" s="37"/>
      <c r="J833" s="37"/>
      <c r="K833" s="37"/>
      <c r="L833" s="37"/>
      <c r="M833" s="37"/>
      <c r="N833" s="37"/>
      <c r="U833" s="2032"/>
    </row>
    <row r="834" spans="4:21" ht="15.75" customHeight="1">
      <c r="D834" s="37"/>
      <c r="E834" s="37"/>
      <c r="H834" s="37"/>
      <c r="I834" s="37"/>
      <c r="J834" s="37"/>
      <c r="K834" s="37"/>
      <c r="L834" s="37"/>
      <c r="M834" s="37"/>
      <c r="N834" s="37"/>
      <c r="U834" s="2032"/>
    </row>
    <row r="835" spans="4:21" ht="15.75" customHeight="1">
      <c r="D835" s="37"/>
      <c r="E835" s="37"/>
      <c r="H835" s="37"/>
      <c r="I835" s="37"/>
      <c r="J835" s="37"/>
      <c r="K835" s="37"/>
      <c r="L835" s="37"/>
      <c r="M835" s="37"/>
      <c r="N835" s="37"/>
      <c r="U835" s="2032"/>
    </row>
    <row r="836" spans="4:21" ht="15.75" customHeight="1">
      <c r="D836" s="37"/>
      <c r="E836" s="37"/>
      <c r="H836" s="37"/>
      <c r="I836" s="37"/>
      <c r="J836" s="37"/>
      <c r="K836" s="37"/>
      <c r="L836" s="37"/>
      <c r="M836" s="37"/>
      <c r="N836" s="37"/>
      <c r="U836" s="2032"/>
    </row>
    <row r="837" spans="4:21" ht="15.75" customHeight="1">
      <c r="D837" s="37"/>
      <c r="E837" s="37"/>
      <c r="H837" s="37"/>
      <c r="I837" s="37"/>
      <c r="J837" s="37"/>
      <c r="K837" s="37"/>
      <c r="L837" s="37"/>
      <c r="M837" s="37"/>
      <c r="N837" s="37"/>
      <c r="U837" s="2032"/>
    </row>
    <row r="838" spans="4:21" ht="15.75" customHeight="1">
      <c r="D838" s="37"/>
      <c r="E838" s="37"/>
      <c r="H838" s="37"/>
      <c r="I838" s="37"/>
      <c r="J838" s="37"/>
      <c r="K838" s="37"/>
      <c r="L838" s="37"/>
      <c r="M838" s="37"/>
      <c r="N838" s="37"/>
      <c r="U838" s="2032"/>
    </row>
    <row r="839" spans="4:21" ht="15.75" customHeight="1">
      <c r="D839" s="37"/>
      <c r="E839" s="37"/>
      <c r="H839" s="37"/>
      <c r="I839" s="37"/>
      <c r="J839" s="37"/>
      <c r="K839" s="37"/>
      <c r="L839" s="37"/>
      <c r="M839" s="37"/>
      <c r="N839" s="37"/>
      <c r="U839" s="2032"/>
    </row>
    <row r="840" spans="4:21" ht="15.75" customHeight="1">
      <c r="D840" s="37"/>
      <c r="E840" s="37"/>
      <c r="H840" s="37"/>
      <c r="I840" s="37"/>
      <c r="J840" s="37"/>
      <c r="K840" s="37"/>
      <c r="L840" s="37"/>
      <c r="M840" s="37"/>
      <c r="N840" s="37"/>
      <c r="U840" s="2032"/>
    </row>
    <row r="841" spans="4:21" ht="15.75" customHeight="1">
      <c r="D841" s="37"/>
      <c r="E841" s="37"/>
      <c r="H841" s="37"/>
      <c r="I841" s="37"/>
      <c r="J841" s="37"/>
      <c r="K841" s="37"/>
      <c r="L841" s="37"/>
      <c r="M841" s="37"/>
      <c r="N841" s="37"/>
      <c r="U841" s="2032"/>
    </row>
    <row r="842" spans="4:21" ht="15.75" customHeight="1">
      <c r="D842" s="37"/>
      <c r="E842" s="37"/>
      <c r="H842" s="37"/>
      <c r="I842" s="37"/>
      <c r="J842" s="37"/>
      <c r="K842" s="37"/>
      <c r="L842" s="37"/>
      <c r="M842" s="37"/>
      <c r="N842" s="37"/>
      <c r="U842" s="2032"/>
    </row>
    <row r="843" spans="4:21" ht="15.75" customHeight="1">
      <c r="D843" s="37"/>
      <c r="E843" s="37"/>
      <c r="H843" s="37"/>
      <c r="I843" s="37"/>
      <c r="J843" s="37"/>
      <c r="K843" s="37"/>
      <c r="L843" s="37"/>
      <c r="M843" s="37"/>
      <c r="N843" s="37"/>
      <c r="U843" s="2032"/>
    </row>
    <row r="844" spans="4:21" ht="15.75" customHeight="1">
      <c r="D844" s="37"/>
      <c r="E844" s="37"/>
      <c r="H844" s="37"/>
      <c r="I844" s="37"/>
      <c r="J844" s="37"/>
      <c r="K844" s="37"/>
      <c r="L844" s="37"/>
      <c r="M844" s="37"/>
      <c r="N844" s="37"/>
      <c r="U844" s="2032"/>
    </row>
    <row r="845" spans="4:21" ht="15.75" customHeight="1">
      <c r="D845" s="37"/>
      <c r="E845" s="37"/>
      <c r="H845" s="37"/>
      <c r="I845" s="37"/>
      <c r="J845" s="37"/>
      <c r="K845" s="37"/>
      <c r="L845" s="37"/>
      <c r="M845" s="37"/>
      <c r="N845" s="37"/>
      <c r="U845" s="2032"/>
    </row>
    <row r="846" spans="4:21" ht="15.75" customHeight="1">
      <c r="D846" s="37"/>
      <c r="E846" s="37"/>
      <c r="H846" s="37"/>
      <c r="I846" s="37"/>
      <c r="J846" s="37"/>
      <c r="K846" s="37"/>
      <c r="L846" s="37"/>
      <c r="M846" s="37"/>
      <c r="N846" s="37"/>
      <c r="U846" s="2032"/>
    </row>
    <row r="847" spans="4:21" ht="15.75" customHeight="1">
      <c r="D847" s="37"/>
      <c r="E847" s="37"/>
      <c r="H847" s="37"/>
      <c r="I847" s="37"/>
      <c r="J847" s="37"/>
      <c r="K847" s="37"/>
      <c r="L847" s="37"/>
      <c r="M847" s="37"/>
      <c r="N847" s="37"/>
      <c r="U847" s="2032"/>
    </row>
    <row r="848" spans="4:21" ht="15.75" customHeight="1">
      <c r="D848" s="37"/>
      <c r="E848" s="37"/>
      <c r="H848" s="37"/>
      <c r="I848" s="37"/>
      <c r="J848" s="37"/>
      <c r="K848" s="37"/>
      <c r="L848" s="37"/>
      <c r="M848" s="37"/>
      <c r="N848" s="37"/>
      <c r="U848" s="2032"/>
    </row>
    <row r="849" spans="4:21" ht="15.75" customHeight="1">
      <c r="D849" s="37"/>
      <c r="E849" s="37"/>
      <c r="H849" s="37"/>
      <c r="I849" s="37"/>
      <c r="J849" s="37"/>
      <c r="K849" s="37"/>
      <c r="L849" s="37"/>
      <c r="M849" s="37"/>
      <c r="N849" s="37"/>
      <c r="U849" s="2032"/>
    </row>
    <row r="850" spans="4:21" ht="15.75" customHeight="1">
      <c r="D850" s="37"/>
      <c r="E850" s="37"/>
      <c r="H850" s="37"/>
      <c r="I850" s="37"/>
      <c r="J850" s="37"/>
      <c r="K850" s="37"/>
      <c r="L850" s="37"/>
      <c r="M850" s="37"/>
      <c r="N850" s="37"/>
      <c r="U850" s="2032"/>
    </row>
    <row r="851" spans="4:21" ht="15.75" customHeight="1">
      <c r="D851" s="37"/>
      <c r="E851" s="37"/>
      <c r="H851" s="37"/>
      <c r="I851" s="37"/>
      <c r="J851" s="37"/>
      <c r="K851" s="37"/>
      <c r="L851" s="37"/>
      <c r="M851" s="37"/>
      <c r="N851" s="37"/>
      <c r="U851" s="2032"/>
    </row>
    <row r="852" spans="4:21" ht="15.75" customHeight="1">
      <c r="D852" s="37"/>
      <c r="E852" s="37"/>
      <c r="H852" s="37"/>
      <c r="I852" s="37"/>
      <c r="J852" s="37"/>
      <c r="K852" s="37"/>
      <c r="L852" s="37"/>
      <c r="M852" s="37"/>
      <c r="N852" s="37"/>
      <c r="U852" s="2032"/>
    </row>
    <row r="853" spans="4:21" ht="15.75" customHeight="1">
      <c r="D853" s="37"/>
      <c r="E853" s="37"/>
      <c r="H853" s="37"/>
      <c r="I853" s="37"/>
      <c r="J853" s="37"/>
      <c r="K853" s="37"/>
      <c r="L853" s="37"/>
      <c r="M853" s="37"/>
      <c r="N853" s="37"/>
      <c r="U853" s="2032"/>
    </row>
    <row r="854" spans="4:21" ht="15.75" customHeight="1">
      <c r="D854" s="37"/>
      <c r="E854" s="37"/>
      <c r="H854" s="37"/>
      <c r="I854" s="37"/>
      <c r="J854" s="37"/>
      <c r="K854" s="37"/>
      <c r="L854" s="37"/>
      <c r="M854" s="37"/>
      <c r="N854" s="37"/>
      <c r="U854" s="2032"/>
    </row>
    <row r="855" spans="4:21" ht="15.75" customHeight="1">
      <c r="D855" s="37"/>
      <c r="E855" s="37"/>
      <c r="H855" s="37"/>
      <c r="I855" s="37"/>
      <c r="J855" s="37"/>
      <c r="K855" s="37"/>
      <c r="L855" s="37"/>
      <c r="M855" s="37"/>
      <c r="N855" s="37"/>
      <c r="U855" s="2032"/>
    </row>
    <row r="856" spans="4:21" ht="15.75" customHeight="1">
      <c r="D856" s="37"/>
      <c r="E856" s="37"/>
      <c r="H856" s="37"/>
      <c r="I856" s="37"/>
      <c r="J856" s="37"/>
      <c r="K856" s="37"/>
      <c r="L856" s="37"/>
      <c r="M856" s="37"/>
      <c r="N856" s="37"/>
      <c r="U856" s="2032"/>
    </row>
    <row r="857" spans="4:21" ht="15.75" customHeight="1">
      <c r="D857" s="37"/>
      <c r="E857" s="37"/>
      <c r="H857" s="37"/>
      <c r="I857" s="37"/>
      <c r="J857" s="37"/>
      <c r="K857" s="37"/>
      <c r="L857" s="37"/>
      <c r="M857" s="37"/>
      <c r="N857" s="37"/>
      <c r="U857" s="2032"/>
    </row>
    <row r="858" spans="4:21" ht="15.75" customHeight="1">
      <c r="D858" s="37"/>
      <c r="E858" s="37"/>
      <c r="H858" s="37"/>
      <c r="I858" s="37"/>
      <c r="J858" s="37"/>
      <c r="K858" s="37"/>
      <c r="L858" s="37"/>
      <c r="M858" s="37"/>
      <c r="N858" s="37"/>
      <c r="U858" s="2032"/>
    </row>
    <row r="859" spans="4:21" ht="15.75" customHeight="1">
      <c r="D859" s="37"/>
      <c r="E859" s="37"/>
      <c r="H859" s="37"/>
      <c r="I859" s="37"/>
      <c r="J859" s="37"/>
      <c r="K859" s="37"/>
      <c r="L859" s="37"/>
      <c r="M859" s="37"/>
      <c r="N859" s="37"/>
      <c r="U859" s="2032"/>
    </row>
    <row r="860" spans="4:21" ht="15.75" customHeight="1">
      <c r="D860" s="37"/>
      <c r="E860" s="37"/>
      <c r="H860" s="37"/>
      <c r="I860" s="37"/>
      <c r="J860" s="37"/>
      <c r="K860" s="37"/>
      <c r="L860" s="37"/>
      <c r="M860" s="37"/>
      <c r="N860" s="37"/>
      <c r="U860" s="2032"/>
    </row>
    <row r="861" spans="4:21" ht="15.75" customHeight="1">
      <c r="D861" s="37"/>
      <c r="E861" s="37"/>
      <c r="H861" s="37"/>
      <c r="I861" s="37"/>
      <c r="J861" s="37"/>
      <c r="K861" s="37"/>
      <c r="L861" s="37"/>
      <c r="M861" s="37"/>
      <c r="N861" s="37"/>
      <c r="U861" s="2032"/>
    </row>
    <row r="862" spans="4:21" ht="15.75" customHeight="1">
      <c r="D862" s="37"/>
      <c r="E862" s="37"/>
      <c r="H862" s="37"/>
      <c r="I862" s="37"/>
      <c r="J862" s="37"/>
      <c r="K862" s="37"/>
      <c r="L862" s="37"/>
      <c r="M862" s="37"/>
      <c r="N862" s="37"/>
      <c r="U862" s="2032"/>
    </row>
    <row r="863" spans="4:21" ht="15.75" customHeight="1">
      <c r="D863" s="37"/>
      <c r="E863" s="37"/>
      <c r="H863" s="37"/>
      <c r="I863" s="37"/>
      <c r="J863" s="37"/>
      <c r="K863" s="37"/>
      <c r="L863" s="37"/>
      <c r="M863" s="37"/>
      <c r="N863" s="37"/>
      <c r="U863" s="2032"/>
    </row>
    <row r="864" spans="4:21" ht="15.75" customHeight="1">
      <c r="D864" s="37"/>
      <c r="E864" s="37"/>
      <c r="H864" s="37"/>
      <c r="I864" s="37"/>
      <c r="J864" s="37"/>
      <c r="K864" s="37"/>
      <c r="L864" s="37"/>
      <c r="M864" s="37"/>
      <c r="N864" s="37"/>
      <c r="U864" s="2032"/>
    </row>
    <row r="865" spans="4:21" ht="15.75" customHeight="1">
      <c r="D865" s="37"/>
      <c r="E865" s="37"/>
      <c r="H865" s="37"/>
      <c r="I865" s="37"/>
      <c r="J865" s="37"/>
      <c r="K865" s="37"/>
      <c r="L865" s="37"/>
      <c r="M865" s="37"/>
      <c r="N865" s="37"/>
      <c r="U865" s="2032"/>
    </row>
    <row r="866" spans="4:21" ht="15.75" customHeight="1">
      <c r="D866" s="37"/>
      <c r="E866" s="37"/>
      <c r="H866" s="37"/>
      <c r="I866" s="37"/>
      <c r="J866" s="37"/>
      <c r="K866" s="37"/>
      <c r="L866" s="37"/>
      <c r="M866" s="37"/>
      <c r="N866" s="37"/>
      <c r="U866" s="2032"/>
    </row>
    <row r="867" spans="4:21" ht="15.75" customHeight="1">
      <c r="D867" s="37"/>
      <c r="E867" s="37"/>
      <c r="H867" s="37"/>
      <c r="I867" s="37"/>
      <c r="J867" s="37"/>
      <c r="K867" s="37"/>
      <c r="L867" s="37"/>
      <c r="M867" s="37"/>
      <c r="N867" s="37"/>
      <c r="U867" s="2032"/>
    </row>
    <row r="868" spans="4:21" ht="15.75" customHeight="1">
      <c r="D868" s="37"/>
      <c r="E868" s="37"/>
      <c r="H868" s="37"/>
      <c r="I868" s="37"/>
      <c r="J868" s="37"/>
      <c r="K868" s="37"/>
      <c r="L868" s="37"/>
      <c r="M868" s="37"/>
      <c r="N868" s="37"/>
      <c r="U868" s="2032"/>
    </row>
    <row r="869" spans="4:21" ht="15.75" customHeight="1">
      <c r="D869" s="37"/>
      <c r="E869" s="37"/>
      <c r="H869" s="37"/>
      <c r="I869" s="37"/>
      <c r="J869" s="37"/>
      <c r="K869" s="37"/>
      <c r="L869" s="37"/>
      <c r="M869" s="37"/>
      <c r="N869" s="37"/>
      <c r="U869" s="2032"/>
    </row>
    <row r="870" spans="4:21" ht="15.75" customHeight="1">
      <c r="D870" s="37"/>
      <c r="E870" s="37"/>
      <c r="H870" s="37"/>
      <c r="I870" s="37"/>
      <c r="J870" s="37"/>
      <c r="K870" s="37"/>
      <c r="L870" s="37"/>
      <c r="M870" s="37"/>
      <c r="N870" s="37"/>
      <c r="U870" s="2032"/>
    </row>
    <row r="871" spans="4:21" ht="15.75" customHeight="1">
      <c r="D871" s="37"/>
      <c r="E871" s="37"/>
      <c r="H871" s="37"/>
      <c r="I871" s="37"/>
      <c r="J871" s="37"/>
      <c r="K871" s="37"/>
      <c r="L871" s="37"/>
      <c r="M871" s="37"/>
      <c r="N871" s="37"/>
      <c r="U871" s="2032"/>
    </row>
    <row r="872" spans="4:21" ht="15.75" customHeight="1">
      <c r="D872" s="37"/>
      <c r="E872" s="37"/>
      <c r="H872" s="37"/>
      <c r="I872" s="37"/>
      <c r="J872" s="37"/>
      <c r="K872" s="37"/>
      <c r="L872" s="37"/>
      <c r="M872" s="37"/>
      <c r="N872" s="37"/>
      <c r="U872" s="2032"/>
    </row>
    <row r="873" spans="4:21" ht="15.75" customHeight="1">
      <c r="D873" s="37"/>
      <c r="E873" s="37"/>
      <c r="H873" s="37"/>
      <c r="I873" s="37"/>
      <c r="J873" s="37"/>
      <c r="K873" s="37"/>
      <c r="L873" s="37"/>
      <c r="M873" s="37"/>
      <c r="N873" s="37"/>
      <c r="U873" s="2032"/>
    </row>
    <row r="874" spans="4:21" ht="15.75" customHeight="1">
      <c r="D874" s="37"/>
      <c r="E874" s="37"/>
      <c r="H874" s="37"/>
      <c r="I874" s="37"/>
      <c r="J874" s="37"/>
      <c r="K874" s="37"/>
      <c r="L874" s="37"/>
      <c r="M874" s="37"/>
      <c r="N874" s="37"/>
      <c r="U874" s="2032"/>
    </row>
    <row r="875" spans="4:21" ht="15.75" customHeight="1">
      <c r="D875" s="37"/>
      <c r="E875" s="37"/>
      <c r="H875" s="37"/>
      <c r="I875" s="37"/>
      <c r="J875" s="37"/>
      <c r="K875" s="37"/>
      <c r="L875" s="37"/>
      <c r="M875" s="37"/>
      <c r="N875" s="37"/>
      <c r="U875" s="2032"/>
    </row>
    <row r="876" spans="4:21" ht="15.75" customHeight="1">
      <c r="D876" s="37"/>
      <c r="E876" s="37"/>
      <c r="H876" s="37"/>
      <c r="I876" s="37"/>
      <c r="J876" s="37"/>
      <c r="K876" s="37"/>
      <c r="L876" s="37"/>
      <c r="M876" s="37"/>
      <c r="N876" s="37"/>
      <c r="U876" s="2032"/>
    </row>
    <row r="877" spans="4:21" ht="15.75" customHeight="1">
      <c r="D877" s="37"/>
      <c r="E877" s="37"/>
      <c r="H877" s="37"/>
      <c r="I877" s="37"/>
      <c r="J877" s="37"/>
      <c r="K877" s="37"/>
      <c r="L877" s="37"/>
      <c r="M877" s="37"/>
      <c r="N877" s="37"/>
      <c r="U877" s="2032"/>
    </row>
    <row r="878" spans="4:21" ht="15.75" customHeight="1">
      <c r="D878" s="37"/>
      <c r="E878" s="37"/>
      <c r="H878" s="37"/>
      <c r="I878" s="37"/>
      <c r="J878" s="37"/>
      <c r="K878" s="37"/>
      <c r="L878" s="37"/>
      <c r="M878" s="37"/>
      <c r="N878" s="37"/>
      <c r="U878" s="2032"/>
    </row>
    <row r="879" spans="4:21" ht="15.75" customHeight="1">
      <c r="D879" s="37"/>
      <c r="E879" s="37"/>
      <c r="H879" s="37"/>
      <c r="I879" s="37"/>
      <c r="J879" s="37"/>
      <c r="K879" s="37"/>
      <c r="L879" s="37"/>
      <c r="M879" s="37"/>
      <c r="N879" s="37"/>
      <c r="U879" s="2032"/>
    </row>
    <row r="880" spans="4:21" ht="15.75" customHeight="1">
      <c r="D880" s="37"/>
      <c r="E880" s="37"/>
      <c r="H880" s="37"/>
      <c r="I880" s="37"/>
      <c r="J880" s="37"/>
      <c r="K880" s="37"/>
      <c r="L880" s="37"/>
      <c r="M880" s="37"/>
      <c r="N880" s="37"/>
      <c r="U880" s="2032"/>
    </row>
    <row r="881" spans="4:21" ht="15.75" customHeight="1">
      <c r="D881" s="37"/>
      <c r="E881" s="37"/>
      <c r="H881" s="37"/>
      <c r="I881" s="37"/>
      <c r="J881" s="37"/>
      <c r="K881" s="37"/>
      <c r="L881" s="37"/>
      <c r="M881" s="37"/>
      <c r="N881" s="37"/>
      <c r="U881" s="2032"/>
    </row>
    <row r="882" spans="4:21" ht="15.75" customHeight="1">
      <c r="D882" s="37"/>
      <c r="E882" s="37"/>
      <c r="H882" s="37"/>
      <c r="I882" s="37"/>
      <c r="J882" s="37"/>
      <c r="K882" s="37"/>
      <c r="L882" s="37"/>
      <c r="M882" s="37"/>
      <c r="N882" s="37"/>
      <c r="U882" s="2032"/>
    </row>
    <row r="883" spans="4:21" ht="15.75" customHeight="1">
      <c r="D883" s="37"/>
      <c r="E883" s="37"/>
      <c r="H883" s="37"/>
      <c r="I883" s="37"/>
      <c r="J883" s="37"/>
      <c r="K883" s="37"/>
      <c r="L883" s="37"/>
      <c r="M883" s="37"/>
      <c r="N883" s="37"/>
      <c r="U883" s="2032"/>
    </row>
    <row r="884" spans="4:21" ht="15.75" customHeight="1">
      <c r="D884" s="37"/>
      <c r="E884" s="37"/>
      <c r="H884" s="37"/>
      <c r="I884" s="37"/>
      <c r="J884" s="37"/>
      <c r="K884" s="37"/>
      <c r="L884" s="37"/>
      <c r="M884" s="37"/>
      <c r="N884" s="37"/>
      <c r="U884" s="2032"/>
    </row>
    <row r="885" spans="4:21" ht="15.75" customHeight="1">
      <c r="D885" s="37"/>
      <c r="E885" s="37"/>
      <c r="H885" s="37"/>
      <c r="I885" s="37"/>
      <c r="J885" s="37"/>
      <c r="K885" s="37"/>
      <c r="L885" s="37"/>
      <c r="M885" s="37"/>
      <c r="N885" s="37"/>
      <c r="U885" s="2032"/>
    </row>
    <row r="886" spans="4:21" ht="15.75" customHeight="1">
      <c r="D886" s="37"/>
      <c r="E886" s="37"/>
      <c r="H886" s="37"/>
      <c r="I886" s="37"/>
      <c r="J886" s="37"/>
      <c r="K886" s="37"/>
      <c r="L886" s="37"/>
      <c r="M886" s="37"/>
      <c r="N886" s="37"/>
      <c r="U886" s="2032"/>
    </row>
    <row r="887" spans="4:21" ht="15.75" customHeight="1">
      <c r="D887" s="37"/>
      <c r="E887" s="37"/>
      <c r="H887" s="37"/>
      <c r="I887" s="37"/>
      <c r="J887" s="37"/>
      <c r="K887" s="37"/>
      <c r="L887" s="37"/>
      <c r="M887" s="37"/>
      <c r="N887" s="37"/>
      <c r="U887" s="2032"/>
    </row>
    <row r="888" spans="4:21" ht="15.75" customHeight="1">
      <c r="D888" s="37"/>
      <c r="E888" s="37"/>
      <c r="H888" s="37"/>
      <c r="I888" s="37"/>
      <c r="J888" s="37"/>
      <c r="K888" s="37"/>
      <c r="L888" s="37"/>
      <c r="M888" s="37"/>
      <c r="N888" s="37"/>
      <c r="U888" s="2032"/>
    </row>
    <row r="889" spans="4:21" ht="15.75" customHeight="1">
      <c r="D889" s="37"/>
      <c r="E889" s="37"/>
      <c r="H889" s="37"/>
      <c r="I889" s="37"/>
      <c r="J889" s="37"/>
      <c r="K889" s="37"/>
      <c r="L889" s="37"/>
      <c r="M889" s="37"/>
      <c r="N889" s="37"/>
      <c r="U889" s="2032"/>
    </row>
    <row r="890" spans="4:21" ht="15.75" customHeight="1">
      <c r="D890" s="37"/>
      <c r="E890" s="37"/>
      <c r="H890" s="37"/>
      <c r="I890" s="37"/>
      <c r="J890" s="37"/>
      <c r="K890" s="37"/>
      <c r="L890" s="37"/>
      <c r="M890" s="37"/>
      <c r="N890" s="37"/>
      <c r="U890" s="2032"/>
    </row>
    <row r="891" spans="4:21" ht="15.75" customHeight="1">
      <c r="D891" s="37"/>
      <c r="E891" s="37"/>
      <c r="H891" s="37"/>
      <c r="I891" s="37"/>
      <c r="J891" s="37"/>
      <c r="K891" s="37"/>
      <c r="L891" s="37"/>
      <c r="M891" s="37"/>
      <c r="N891" s="37"/>
      <c r="U891" s="2032"/>
    </row>
    <row r="892" spans="4:21" ht="15.75" customHeight="1">
      <c r="D892" s="37"/>
      <c r="E892" s="37"/>
      <c r="H892" s="37"/>
      <c r="I892" s="37"/>
      <c r="J892" s="37"/>
      <c r="K892" s="37"/>
      <c r="L892" s="37"/>
      <c r="M892" s="37"/>
      <c r="N892" s="37"/>
      <c r="U892" s="2032"/>
    </row>
    <row r="893" spans="4:21" ht="15.75" customHeight="1">
      <c r="D893" s="37"/>
      <c r="E893" s="37"/>
      <c r="H893" s="37"/>
      <c r="I893" s="37"/>
      <c r="J893" s="37"/>
      <c r="K893" s="37"/>
      <c r="L893" s="37"/>
      <c r="M893" s="37"/>
      <c r="N893" s="37"/>
      <c r="U893" s="2032"/>
    </row>
    <row r="894" spans="4:21" ht="15.75" customHeight="1">
      <c r="D894" s="37"/>
      <c r="E894" s="37"/>
      <c r="H894" s="37"/>
      <c r="I894" s="37"/>
      <c r="J894" s="37"/>
      <c r="K894" s="37"/>
      <c r="L894" s="37"/>
      <c r="M894" s="37"/>
      <c r="N894" s="37"/>
      <c r="U894" s="2032"/>
    </row>
    <row r="895" spans="4:21" ht="15.75" customHeight="1">
      <c r="D895" s="37"/>
      <c r="E895" s="37"/>
      <c r="H895" s="37"/>
      <c r="I895" s="37"/>
      <c r="J895" s="37"/>
      <c r="K895" s="37"/>
      <c r="L895" s="37"/>
      <c r="M895" s="37"/>
      <c r="N895" s="37"/>
      <c r="U895" s="2032"/>
    </row>
    <row r="896" spans="4:21" ht="15.75" customHeight="1">
      <c r="D896" s="37"/>
      <c r="E896" s="37"/>
      <c r="H896" s="37"/>
      <c r="I896" s="37"/>
      <c r="J896" s="37"/>
      <c r="K896" s="37"/>
      <c r="L896" s="37"/>
      <c r="M896" s="37"/>
      <c r="N896" s="37"/>
      <c r="U896" s="2032"/>
    </row>
    <row r="897" spans="4:21" ht="15.75" customHeight="1">
      <c r="D897" s="37"/>
      <c r="E897" s="37"/>
      <c r="H897" s="37"/>
      <c r="I897" s="37"/>
      <c r="J897" s="37"/>
      <c r="K897" s="37"/>
      <c r="L897" s="37"/>
      <c r="M897" s="37"/>
      <c r="N897" s="37"/>
      <c r="U897" s="2032"/>
    </row>
    <row r="898" spans="4:21" ht="15.75" customHeight="1">
      <c r="D898" s="37"/>
      <c r="E898" s="37"/>
      <c r="H898" s="37"/>
      <c r="I898" s="37"/>
      <c r="J898" s="37"/>
      <c r="K898" s="37"/>
      <c r="L898" s="37"/>
      <c r="M898" s="37"/>
      <c r="N898" s="37"/>
      <c r="U898" s="2032"/>
    </row>
    <row r="899" spans="4:21" ht="15.75" customHeight="1">
      <c r="D899" s="37"/>
      <c r="E899" s="37"/>
      <c r="H899" s="37"/>
      <c r="I899" s="37"/>
      <c r="J899" s="37"/>
      <c r="K899" s="37"/>
      <c r="L899" s="37"/>
      <c r="M899" s="37"/>
      <c r="N899" s="37"/>
      <c r="U899" s="2032"/>
    </row>
    <row r="900" spans="4:21" ht="15.75" customHeight="1">
      <c r="D900" s="37"/>
      <c r="E900" s="37"/>
      <c r="H900" s="37"/>
      <c r="I900" s="37"/>
      <c r="J900" s="37"/>
      <c r="K900" s="37"/>
      <c r="L900" s="37"/>
      <c r="M900" s="37"/>
      <c r="N900" s="37"/>
      <c r="U900" s="2032"/>
    </row>
    <row r="901" spans="4:21" ht="15.75" customHeight="1">
      <c r="D901" s="37"/>
      <c r="E901" s="37"/>
      <c r="H901" s="37"/>
      <c r="I901" s="37"/>
      <c r="J901" s="37"/>
      <c r="K901" s="37"/>
      <c r="L901" s="37"/>
      <c r="M901" s="37"/>
      <c r="N901" s="37"/>
      <c r="U901" s="2032"/>
    </row>
    <row r="902" spans="4:21" ht="15.75" customHeight="1">
      <c r="D902" s="37"/>
      <c r="E902" s="37"/>
      <c r="H902" s="37"/>
      <c r="I902" s="37"/>
      <c r="J902" s="37"/>
      <c r="K902" s="37"/>
      <c r="L902" s="37"/>
      <c r="M902" s="37"/>
      <c r="N902" s="37"/>
      <c r="U902" s="2032"/>
    </row>
    <row r="903" spans="4:21" ht="15.75" customHeight="1">
      <c r="D903" s="37"/>
      <c r="E903" s="37"/>
      <c r="H903" s="37"/>
      <c r="I903" s="37"/>
      <c r="J903" s="37"/>
      <c r="K903" s="37"/>
      <c r="L903" s="37"/>
      <c r="M903" s="37"/>
      <c r="N903" s="37"/>
      <c r="U903" s="2032"/>
    </row>
    <row r="904" spans="4:21" ht="15.75" customHeight="1">
      <c r="D904" s="37"/>
      <c r="E904" s="37"/>
      <c r="H904" s="37"/>
      <c r="I904" s="37"/>
      <c r="J904" s="37"/>
      <c r="K904" s="37"/>
      <c r="L904" s="37"/>
      <c r="M904" s="37"/>
      <c r="N904" s="37"/>
      <c r="U904" s="2032"/>
    </row>
    <row r="905" spans="4:21" ht="15.75" customHeight="1">
      <c r="D905" s="37"/>
      <c r="E905" s="37"/>
      <c r="H905" s="37"/>
      <c r="I905" s="37"/>
      <c r="J905" s="37"/>
      <c r="K905" s="37"/>
      <c r="L905" s="37"/>
      <c r="M905" s="37"/>
      <c r="N905" s="37"/>
      <c r="U905" s="2032"/>
    </row>
    <row r="906" spans="4:21" ht="15.75" customHeight="1">
      <c r="D906" s="37"/>
      <c r="E906" s="37"/>
      <c r="H906" s="37"/>
      <c r="I906" s="37"/>
      <c r="J906" s="37"/>
      <c r="K906" s="37"/>
      <c r="L906" s="37"/>
      <c r="M906" s="37"/>
      <c r="N906" s="37"/>
      <c r="U906" s="2032"/>
    </row>
    <row r="907" spans="4:21" ht="15.75" customHeight="1">
      <c r="D907" s="37"/>
      <c r="E907" s="37"/>
      <c r="H907" s="37"/>
      <c r="I907" s="37"/>
      <c r="J907" s="37"/>
      <c r="K907" s="37"/>
      <c r="L907" s="37"/>
      <c r="M907" s="37"/>
      <c r="N907" s="37"/>
      <c r="U907" s="2032"/>
    </row>
    <row r="908" spans="4:21" ht="15.75" customHeight="1">
      <c r="D908" s="37"/>
      <c r="E908" s="37"/>
      <c r="H908" s="37"/>
      <c r="I908" s="37"/>
      <c r="J908" s="37"/>
      <c r="K908" s="37"/>
      <c r="L908" s="37"/>
      <c r="M908" s="37"/>
      <c r="N908" s="37"/>
      <c r="U908" s="2032"/>
    </row>
    <row r="909" spans="4:21" ht="15.75" customHeight="1">
      <c r="D909" s="37"/>
      <c r="E909" s="37"/>
      <c r="H909" s="37"/>
      <c r="I909" s="37"/>
      <c r="J909" s="37"/>
      <c r="K909" s="37"/>
      <c r="L909" s="37"/>
      <c r="M909" s="37"/>
      <c r="N909" s="37"/>
      <c r="U909" s="2032"/>
    </row>
    <row r="910" spans="4:21" ht="15.75" customHeight="1">
      <c r="D910" s="37"/>
      <c r="E910" s="37"/>
      <c r="H910" s="37"/>
      <c r="I910" s="37"/>
      <c r="J910" s="37"/>
      <c r="K910" s="37"/>
      <c r="L910" s="37"/>
      <c r="M910" s="37"/>
      <c r="N910" s="37"/>
      <c r="U910" s="2032"/>
    </row>
    <row r="911" spans="4:21" ht="15.75" customHeight="1">
      <c r="D911" s="37"/>
      <c r="E911" s="37"/>
      <c r="H911" s="37"/>
      <c r="I911" s="37"/>
      <c r="J911" s="37"/>
      <c r="K911" s="37"/>
      <c r="L911" s="37"/>
      <c r="M911" s="37"/>
      <c r="N911" s="37"/>
      <c r="U911" s="2032"/>
    </row>
    <row r="912" spans="4:21" ht="15.75" customHeight="1">
      <c r="D912" s="37"/>
      <c r="E912" s="37"/>
      <c r="H912" s="37"/>
      <c r="I912" s="37"/>
      <c r="J912" s="37"/>
      <c r="K912" s="37"/>
      <c r="L912" s="37"/>
      <c r="M912" s="37"/>
      <c r="N912" s="37"/>
      <c r="U912" s="2032"/>
    </row>
    <row r="913" spans="4:21" ht="15.75" customHeight="1">
      <c r="D913" s="37"/>
      <c r="E913" s="37"/>
      <c r="H913" s="37"/>
      <c r="I913" s="37"/>
      <c r="J913" s="37"/>
      <c r="K913" s="37"/>
      <c r="L913" s="37"/>
      <c r="M913" s="37"/>
      <c r="N913" s="37"/>
      <c r="U913" s="2032"/>
    </row>
    <row r="914" spans="4:21" ht="15.75" customHeight="1">
      <c r="D914" s="37"/>
      <c r="E914" s="37"/>
      <c r="H914" s="37"/>
      <c r="I914" s="37"/>
      <c r="J914" s="37"/>
      <c r="K914" s="37"/>
      <c r="L914" s="37"/>
      <c r="M914" s="37"/>
      <c r="N914" s="37"/>
      <c r="U914" s="2032"/>
    </row>
    <row r="915" spans="4:21" ht="15.75" customHeight="1">
      <c r="D915" s="37"/>
      <c r="E915" s="37"/>
      <c r="H915" s="37"/>
      <c r="I915" s="37"/>
      <c r="J915" s="37"/>
      <c r="K915" s="37"/>
      <c r="L915" s="37"/>
      <c r="M915" s="37"/>
      <c r="N915" s="37"/>
      <c r="U915" s="2032"/>
    </row>
    <row r="916" spans="4:21" ht="15.75" customHeight="1">
      <c r="D916" s="37"/>
      <c r="E916" s="37"/>
      <c r="H916" s="37"/>
      <c r="I916" s="37"/>
      <c r="J916" s="37"/>
      <c r="K916" s="37"/>
      <c r="L916" s="37"/>
      <c r="M916" s="37"/>
      <c r="N916" s="37"/>
      <c r="U916" s="2032"/>
    </row>
    <row r="917" spans="4:21" ht="15.75" customHeight="1">
      <c r="D917" s="37"/>
      <c r="E917" s="37"/>
      <c r="H917" s="37"/>
      <c r="I917" s="37"/>
      <c r="J917" s="37"/>
      <c r="K917" s="37"/>
      <c r="L917" s="37"/>
      <c r="M917" s="37"/>
      <c r="N917" s="37"/>
      <c r="U917" s="2032"/>
    </row>
    <row r="918" spans="4:21" ht="15.75" customHeight="1">
      <c r="D918" s="37"/>
      <c r="E918" s="37"/>
      <c r="H918" s="37"/>
      <c r="I918" s="37"/>
      <c r="J918" s="37"/>
      <c r="K918" s="37"/>
      <c r="L918" s="37"/>
      <c r="M918" s="37"/>
      <c r="N918" s="37"/>
      <c r="U918" s="2032"/>
    </row>
    <row r="919" spans="4:21" ht="15.75" customHeight="1">
      <c r="D919" s="37"/>
      <c r="E919" s="37"/>
      <c r="H919" s="37"/>
      <c r="I919" s="37"/>
      <c r="J919" s="37"/>
      <c r="K919" s="37"/>
      <c r="L919" s="37"/>
      <c r="M919" s="37"/>
      <c r="N919" s="37"/>
      <c r="U919" s="2032"/>
    </row>
    <row r="920" spans="4:21" ht="15.75" customHeight="1">
      <c r="D920" s="37"/>
      <c r="E920" s="37"/>
      <c r="H920" s="37"/>
      <c r="I920" s="37"/>
      <c r="J920" s="37"/>
      <c r="K920" s="37"/>
      <c r="L920" s="37"/>
      <c r="M920" s="37"/>
      <c r="N920" s="37"/>
      <c r="U920" s="2032"/>
    </row>
    <row r="921" spans="4:21" ht="15.75" customHeight="1">
      <c r="D921" s="37"/>
      <c r="E921" s="37"/>
      <c r="H921" s="37"/>
      <c r="I921" s="37"/>
      <c r="J921" s="37"/>
      <c r="K921" s="37"/>
      <c r="L921" s="37"/>
      <c r="M921" s="37"/>
      <c r="N921" s="37"/>
      <c r="U921" s="2032"/>
    </row>
    <row r="922" spans="4:21" ht="15.75" customHeight="1">
      <c r="D922" s="37"/>
      <c r="E922" s="37"/>
      <c r="H922" s="37"/>
      <c r="I922" s="37"/>
      <c r="J922" s="37"/>
      <c r="K922" s="37"/>
      <c r="L922" s="37"/>
      <c r="M922" s="37"/>
      <c r="N922" s="37"/>
      <c r="U922" s="2032"/>
    </row>
    <row r="923" spans="4:21" ht="15.75" customHeight="1">
      <c r="D923" s="37"/>
      <c r="E923" s="37"/>
      <c r="H923" s="37"/>
      <c r="I923" s="37"/>
      <c r="J923" s="37"/>
      <c r="K923" s="37"/>
      <c r="L923" s="37"/>
      <c r="M923" s="37"/>
      <c r="N923" s="37"/>
      <c r="U923" s="2032"/>
    </row>
    <row r="924" spans="4:21" ht="15.75" customHeight="1">
      <c r="D924" s="37"/>
      <c r="E924" s="37"/>
      <c r="H924" s="37"/>
      <c r="I924" s="37"/>
      <c r="J924" s="37"/>
      <c r="K924" s="37"/>
      <c r="L924" s="37"/>
      <c r="M924" s="37"/>
      <c r="N924" s="37"/>
      <c r="U924" s="2032"/>
    </row>
    <row r="925" spans="4:21" ht="15.75" customHeight="1">
      <c r="D925" s="37"/>
      <c r="E925" s="37"/>
      <c r="H925" s="37"/>
      <c r="I925" s="37"/>
      <c r="J925" s="37"/>
      <c r="K925" s="37"/>
      <c r="L925" s="37"/>
      <c r="M925" s="37"/>
      <c r="N925" s="37"/>
      <c r="U925" s="2032"/>
    </row>
    <row r="926" spans="4:21" ht="15.75" customHeight="1">
      <c r="D926" s="37"/>
      <c r="E926" s="37"/>
      <c r="H926" s="37"/>
      <c r="I926" s="37"/>
      <c r="J926" s="37"/>
      <c r="K926" s="37"/>
      <c r="L926" s="37"/>
      <c r="M926" s="37"/>
      <c r="N926" s="37"/>
      <c r="U926" s="2032"/>
    </row>
    <row r="927" spans="4:21" ht="15.75" customHeight="1">
      <c r="D927" s="37"/>
      <c r="E927" s="37"/>
      <c r="H927" s="37"/>
      <c r="I927" s="37"/>
      <c r="J927" s="37"/>
      <c r="K927" s="37"/>
      <c r="L927" s="37"/>
      <c r="M927" s="37"/>
      <c r="N927" s="37"/>
      <c r="U927" s="2032"/>
    </row>
    <row r="928" spans="4:21" ht="15.75" customHeight="1">
      <c r="D928" s="37"/>
      <c r="E928" s="37"/>
      <c r="H928" s="37"/>
      <c r="I928" s="37"/>
      <c r="J928" s="37"/>
      <c r="K928" s="37"/>
      <c r="L928" s="37"/>
      <c r="M928" s="37"/>
      <c r="N928" s="37"/>
      <c r="U928" s="2032"/>
    </row>
    <row r="929" spans="4:21" ht="15.75" customHeight="1">
      <c r="D929" s="37"/>
      <c r="E929" s="37"/>
      <c r="H929" s="37"/>
      <c r="I929" s="37"/>
      <c r="J929" s="37"/>
      <c r="K929" s="37"/>
      <c r="L929" s="37"/>
      <c r="M929" s="37"/>
      <c r="N929" s="37"/>
      <c r="U929" s="2032"/>
    </row>
    <row r="930" spans="4:21" ht="15.75" customHeight="1">
      <c r="D930" s="37"/>
      <c r="E930" s="37"/>
      <c r="H930" s="37"/>
      <c r="I930" s="37"/>
      <c r="J930" s="37"/>
      <c r="K930" s="37"/>
      <c r="L930" s="37"/>
      <c r="M930" s="37"/>
      <c r="N930" s="37"/>
      <c r="U930" s="2032"/>
    </row>
    <row r="931" spans="4:21" ht="15.75" customHeight="1">
      <c r="D931" s="37"/>
      <c r="E931" s="37"/>
      <c r="H931" s="37"/>
      <c r="I931" s="37"/>
      <c r="J931" s="37"/>
      <c r="K931" s="37"/>
      <c r="L931" s="37"/>
      <c r="M931" s="37"/>
      <c r="N931" s="37"/>
      <c r="U931" s="2032"/>
    </row>
    <row r="932" spans="4:21" ht="15.75" customHeight="1">
      <c r="D932" s="37"/>
      <c r="E932" s="37"/>
      <c r="H932" s="37"/>
      <c r="I932" s="37"/>
      <c r="J932" s="37"/>
      <c r="K932" s="37"/>
      <c r="L932" s="37"/>
      <c r="M932" s="37"/>
      <c r="N932" s="37"/>
      <c r="U932" s="2032"/>
    </row>
    <row r="933" spans="4:21" ht="15.75" customHeight="1">
      <c r="D933" s="37"/>
      <c r="E933" s="37"/>
      <c r="H933" s="37"/>
      <c r="I933" s="37"/>
      <c r="J933" s="37"/>
      <c r="K933" s="37"/>
      <c r="L933" s="37"/>
      <c r="M933" s="37"/>
      <c r="N933" s="37"/>
      <c r="U933" s="2032"/>
    </row>
    <row r="934" spans="4:21" ht="15.75" customHeight="1">
      <c r="D934" s="37"/>
      <c r="E934" s="37"/>
      <c r="H934" s="37"/>
      <c r="I934" s="37"/>
      <c r="J934" s="37"/>
      <c r="K934" s="37"/>
      <c r="L934" s="37"/>
      <c r="M934" s="37"/>
      <c r="N934" s="37"/>
      <c r="U934" s="2032"/>
    </row>
    <row r="935" spans="4:21" ht="15.75" customHeight="1">
      <c r="D935" s="37"/>
      <c r="E935" s="37"/>
      <c r="H935" s="37"/>
      <c r="I935" s="37"/>
      <c r="J935" s="37"/>
      <c r="K935" s="37"/>
      <c r="L935" s="37"/>
      <c r="M935" s="37"/>
      <c r="N935" s="37"/>
      <c r="U935" s="2032"/>
    </row>
    <row r="936" spans="4:21" ht="15.75" customHeight="1">
      <c r="D936" s="37"/>
      <c r="E936" s="37"/>
      <c r="H936" s="37"/>
      <c r="I936" s="37"/>
      <c r="J936" s="37"/>
      <c r="K936" s="37"/>
      <c r="L936" s="37"/>
      <c r="M936" s="37"/>
      <c r="N936" s="37"/>
      <c r="U936" s="2032"/>
    </row>
    <row r="937" spans="4:21" ht="15.75" customHeight="1">
      <c r="D937" s="37"/>
      <c r="E937" s="37"/>
      <c r="H937" s="37"/>
      <c r="I937" s="37"/>
      <c r="J937" s="37"/>
      <c r="K937" s="37"/>
      <c r="L937" s="37"/>
      <c r="M937" s="37"/>
      <c r="N937" s="37"/>
      <c r="U937" s="2032"/>
    </row>
    <row r="938" spans="4:21" ht="15.75" customHeight="1">
      <c r="D938" s="37"/>
      <c r="E938" s="37"/>
      <c r="H938" s="37"/>
      <c r="I938" s="37"/>
      <c r="J938" s="37"/>
      <c r="K938" s="37"/>
      <c r="L938" s="37"/>
      <c r="M938" s="37"/>
      <c r="N938" s="37"/>
      <c r="U938" s="2032"/>
    </row>
    <row r="939" spans="4:21" ht="15.75" customHeight="1">
      <c r="D939" s="37"/>
      <c r="E939" s="37"/>
      <c r="H939" s="37"/>
      <c r="I939" s="37"/>
      <c r="J939" s="37"/>
      <c r="K939" s="37"/>
      <c r="L939" s="37"/>
      <c r="M939" s="37"/>
      <c r="N939" s="37"/>
      <c r="U939" s="2032"/>
    </row>
    <row r="940" spans="4:21" ht="15.75" customHeight="1">
      <c r="D940" s="37"/>
      <c r="E940" s="37"/>
      <c r="H940" s="37"/>
      <c r="I940" s="37"/>
      <c r="J940" s="37"/>
      <c r="K940" s="37"/>
      <c r="L940" s="37"/>
      <c r="M940" s="37"/>
      <c r="N940" s="37"/>
      <c r="U940" s="2032"/>
    </row>
    <row r="941" spans="4:21" ht="15.75" customHeight="1">
      <c r="D941" s="37"/>
      <c r="E941" s="37"/>
      <c r="H941" s="37"/>
      <c r="I941" s="37"/>
      <c r="J941" s="37"/>
      <c r="K941" s="37"/>
      <c r="L941" s="37"/>
      <c r="M941" s="37"/>
      <c r="N941" s="37"/>
      <c r="U941" s="2032"/>
    </row>
    <row r="942" spans="4:21" ht="15.75" customHeight="1">
      <c r="D942" s="37"/>
      <c r="E942" s="37"/>
      <c r="H942" s="37"/>
      <c r="I942" s="37"/>
      <c r="J942" s="37"/>
      <c r="K942" s="37"/>
      <c r="L942" s="37"/>
      <c r="M942" s="37"/>
      <c r="N942" s="37"/>
      <c r="U942" s="2032"/>
    </row>
    <row r="943" spans="4:21" ht="15.75" customHeight="1">
      <c r="D943" s="37"/>
      <c r="E943" s="37"/>
      <c r="H943" s="37"/>
      <c r="I943" s="37"/>
      <c r="J943" s="37"/>
      <c r="K943" s="37"/>
      <c r="L943" s="37"/>
      <c r="M943" s="37"/>
      <c r="N943" s="37"/>
      <c r="U943" s="2032"/>
    </row>
    <row r="944" spans="4:21" ht="15.75" customHeight="1">
      <c r="D944" s="37"/>
      <c r="E944" s="37"/>
      <c r="H944" s="37"/>
      <c r="I944" s="37"/>
      <c r="J944" s="37"/>
      <c r="K944" s="37"/>
      <c r="L944" s="37"/>
      <c r="M944" s="37"/>
      <c r="N944" s="37"/>
      <c r="U944" s="2032"/>
    </row>
    <row r="945" spans="4:21" ht="15.75" customHeight="1">
      <c r="D945" s="37"/>
      <c r="E945" s="37"/>
      <c r="H945" s="37"/>
      <c r="I945" s="37"/>
      <c r="J945" s="37"/>
      <c r="K945" s="37"/>
      <c r="L945" s="37"/>
      <c r="M945" s="37"/>
      <c r="N945" s="37"/>
      <c r="U945" s="2032"/>
    </row>
    <row r="946" spans="4:21" ht="15.75" customHeight="1">
      <c r="D946" s="37"/>
      <c r="E946" s="37"/>
      <c r="H946" s="37"/>
      <c r="I946" s="37"/>
      <c r="J946" s="37"/>
      <c r="K946" s="37"/>
      <c r="L946" s="37"/>
      <c r="M946" s="37"/>
      <c r="N946" s="37"/>
      <c r="U946" s="2032"/>
    </row>
    <row r="947" spans="4:21" ht="15.75" customHeight="1">
      <c r="D947" s="37"/>
      <c r="E947" s="37"/>
      <c r="H947" s="37"/>
      <c r="I947" s="37"/>
      <c r="J947" s="37"/>
      <c r="K947" s="37"/>
      <c r="L947" s="37"/>
      <c r="M947" s="37"/>
      <c r="N947" s="37"/>
      <c r="U947" s="2032"/>
    </row>
    <row r="948" spans="4:21" ht="15.75" customHeight="1">
      <c r="D948" s="37"/>
      <c r="E948" s="37"/>
      <c r="H948" s="37"/>
      <c r="I948" s="37"/>
      <c r="J948" s="37"/>
      <c r="K948" s="37"/>
      <c r="L948" s="37"/>
      <c r="M948" s="37"/>
      <c r="N948" s="37"/>
      <c r="U948" s="2032"/>
    </row>
    <row r="949" spans="4:21" ht="15.75" customHeight="1">
      <c r="D949" s="37"/>
      <c r="E949" s="37"/>
      <c r="H949" s="37"/>
      <c r="I949" s="37"/>
      <c r="J949" s="37"/>
      <c r="K949" s="37"/>
      <c r="L949" s="37"/>
      <c r="M949" s="37"/>
      <c r="N949" s="37"/>
      <c r="U949" s="2032"/>
    </row>
    <row r="950" spans="4:21" ht="15.75" customHeight="1">
      <c r="D950" s="37"/>
      <c r="E950" s="37"/>
      <c r="H950" s="37"/>
      <c r="I950" s="37"/>
      <c r="J950" s="37"/>
      <c r="K950" s="37"/>
      <c r="L950" s="37"/>
      <c r="M950" s="37"/>
      <c r="N950" s="37"/>
      <c r="U950" s="2032"/>
    </row>
    <row r="951" spans="4:21" ht="15.75" customHeight="1">
      <c r="D951" s="37"/>
      <c r="E951" s="37"/>
      <c r="H951" s="37"/>
      <c r="I951" s="37"/>
      <c r="J951" s="37"/>
      <c r="K951" s="37"/>
      <c r="L951" s="37"/>
      <c r="M951" s="37"/>
      <c r="N951" s="37"/>
      <c r="U951" s="2032"/>
    </row>
    <row r="952" spans="4:21" ht="15.75" customHeight="1">
      <c r="D952" s="37"/>
      <c r="E952" s="37"/>
      <c r="H952" s="37"/>
      <c r="I952" s="37"/>
      <c r="J952" s="37"/>
      <c r="K952" s="37"/>
      <c r="L952" s="37"/>
      <c r="M952" s="37"/>
      <c r="N952" s="37"/>
      <c r="U952" s="2032"/>
    </row>
    <row r="953" spans="4:21" ht="15.75" customHeight="1">
      <c r="D953" s="37"/>
      <c r="E953" s="37"/>
      <c r="H953" s="37"/>
      <c r="I953" s="37"/>
      <c r="J953" s="37"/>
      <c r="K953" s="37"/>
      <c r="L953" s="37"/>
      <c r="M953" s="37"/>
      <c r="N953" s="37"/>
      <c r="U953" s="2032"/>
    </row>
    <row r="954" spans="4:21" ht="15.75" customHeight="1">
      <c r="D954" s="37"/>
      <c r="E954" s="37"/>
      <c r="H954" s="37"/>
      <c r="I954" s="37"/>
      <c r="J954" s="37"/>
      <c r="K954" s="37"/>
      <c r="L954" s="37"/>
      <c r="M954" s="37"/>
      <c r="N954" s="37"/>
      <c r="U954" s="2032"/>
    </row>
    <row r="955" spans="4:21" ht="15.75" customHeight="1">
      <c r="D955" s="37"/>
      <c r="E955" s="37"/>
      <c r="H955" s="37"/>
      <c r="I955" s="37"/>
      <c r="J955" s="37"/>
      <c r="K955" s="37"/>
      <c r="L955" s="37"/>
      <c r="M955" s="37"/>
      <c r="N955" s="37"/>
      <c r="U955" s="2032"/>
    </row>
    <row r="956" spans="4:21" ht="15.75" customHeight="1">
      <c r="D956" s="37"/>
      <c r="E956" s="37"/>
      <c r="H956" s="37"/>
      <c r="I956" s="37"/>
      <c r="J956" s="37"/>
      <c r="K956" s="37"/>
      <c r="L956" s="37"/>
      <c r="M956" s="37"/>
      <c r="N956" s="37"/>
      <c r="U956" s="2032"/>
    </row>
    <row r="957" spans="4:21" ht="15.75" customHeight="1">
      <c r="D957" s="37"/>
      <c r="E957" s="37"/>
      <c r="H957" s="37"/>
      <c r="I957" s="37"/>
      <c r="J957" s="37"/>
      <c r="K957" s="37"/>
      <c r="L957" s="37"/>
      <c r="M957" s="37"/>
      <c r="N957" s="37"/>
      <c r="U957" s="2032"/>
    </row>
    <row r="958" spans="4:21" ht="15.75" customHeight="1">
      <c r="D958" s="37"/>
      <c r="E958" s="37"/>
      <c r="H958" s="37"/>
      <c r="I958" s="37"/>
      <c r="J958" s="37"/>
      <c r="K958" s="37"/>
      <c r="L958" s="37"/>
      <c r="M958" s="37"/>
      <c r="N958" s="37"/>
      <c r="U958" s="2032"/>
    </row>
    <row r="959" spans="4:21" ht="15.75" customHeight="1">
      <c r="D959" s="37"/>
      <c r="E959" s="37"/>
      <c r="H959" s="37"/>
      <c r="I959" s="37"/>
      <c r="J959" s="37"/>
      <c r="K959" s="37"/>
      <c r="L959" s="37"/>
      <c r="M959" s="37"/>
      <c r="N959" s="37"/>
      <c r="U959" s="2032"/>
    </row>
    <row r="960" spans="4:21" ht="15.75" customHeight="1">
      <c r="D960" s="37"/>
      <c r="E960" s="37"/>
      <c r="H960" s="37"/>
      <c r="I960" s="37"/>
      <c r="J960" s="37"/>
      <c r="K960" s="37"/>
      <c r="L960" s="37"/>
      <c r="M960" s="37"/>
      <c r="N960" s="37"/>
      <c r="U960" s="2032"/>
    </row>
    <row r="961" spans="4:21" ht="15.75" customHeight="1">
      <c r="D961" s="37"/>
      <c r="E961" s="37"/>
      <c r="H961" s="37"/>
      <c r="I961" s="37"/>
      <c r="J961" s="37"/>
      <c r="K961" s="37"/>
      <c r="L961" s="37"/>
      <c r="M961" s="37"/>
      <c r="N961" s="37"/>
      <c r="U961" s="2032"/>
    </row>
    <row r="962" spans="4:21" ht="15.75" customHeight="1">
      <c r="D962" s="37"/>
      <c r="E962" s="37"/>
      <c r="H962" s="37"/>
      <c r="I962" s="37"/>
      <c r="J962" s="37"/>
      <c r="K962" s="37"/>
      <c r="L962" s="37"/>
      <c r="M962" s="37"/>
      <c r="N962" s="37"/>
      <c r="U962" s="2032"/>
    </row>
    <row r="963" spans="4:21" ht="15.75" customHeight="1">
      <c r="D963" s="37"/>
      <c r="E963" s="37"/>
      <c r="H963" s="37"/>
      <c r="I963" s="37"/>
      <c r="J963" s="37"/>
      <c r="K963" s="37"/>
      <c r="L963" s="37"/>
      <c r="M963" s="37"/>
      <c r="N963" s="37"/>
      <c r="U963" s="2032"/>
    </row>
    <row r="964" spans="4:21" ht="15.75" customHeight="1">
      <c r="D964" s="37"/>
      <c r="E964" s="37"/>
      <c r="H964" s="37"/>
      <c r="I964" s="37"/>
      <c r="J964" s="37"/>
      <c r="K964" s="37"/>
      <c r="L964" s="37"/>
      <c r="M964" s="37"/>
      <c r="N964" s="37"/>
      <c r="U964" s="2032"/>
    </row>
    <row r="965" spans="4:21" ht="15.75" customHeight="1">
      <c r="D965" s="37"/>
      <c r="E965" s="37"/>
      <c r="H965" s="37"/>
      <c r="I965" s="37"/>
      <c r="J965" s="37"/>
      <c r="K965" s="37"/>
      <c r="L965" s="37"/>
      <c r="M965" s="37"/>
      <c r="N965" s="37"/>
      <c r="U965" s="2032"/>
    </row>
    <row r="966" spans="4:21" ht="15.75" customHeight="1">
      <c r="D966" s="37"/>
      <c r="E966" s="37"/>
      <c r="H966" s="37"/>
      <c r="I966" s="37"/>
      <c r="J966" s="37"/>
      <c r="K966" s="37"/>
      <c r="L966" s="37"/>
      <c r="M966" s="37"/>
      <c r="N966" s="37"/>
      <c r="U966" s="2032"/>
    </row>
    <row r="967" spans="4:21" ht="15.75" customHeight="1">
      <c r="D967" s="37"/>
      <c r="E967" s="37"/>
      <c r="H967" s="37"/>
      <c r="I967" s="37"/>
      <c r="J967" s="37"/>
      <c r="K967" s="37"/>
      <c r="L967" s="37"/>
      <c r="M967" s="37"/>
      <c r="N967" s="37"/>
      <c r="U967" s="2032"/>
    </row>
    <row r="968" spans="4:21" ht="15.75" customHeight="1">
      <c r="D968" s="37"/>
      <c r="E968" s="37"/>
      <c r="H968" s="37"/>
      <c r="I968" s="37"/>
      <c r="J968" s="37"/>
      <c r="K968" s="37"/>
      <c r="L968" s="37"/>
      <c r="M968" s="37"/>
      <c r="N968" s="37"/>
      <c r="U968" s="2032"/>
    </row>
    <row r="969" spans="4:21" ht="15.75" customHeight="1">
      <c r="D969" s="37"/>
      <c r="E969" s="37"/>
      <c r="H969" s="37"/>
      <c r="I969" s="37"/>
      <c r="J969" s="37"/>
      <c r="K969" s="37"/>
      <c r="L969" s="37"/>
      <c r="M969" s="37"/>
      <c r="N969" s="37"/>
      <c r="U969" s="2032"/>
    </row>
    <row r="970" spans="4:21" ht="15.75" customHeight="1">
      <c r="D970" s="37"/>
      <c r="E970" s="37"/>
      <c r="H970" s="37"/>
      <c r="I970" s="37"/>
      <c r="J970" s="37"/>
      <c r="K970" s="37"/>
      <c r="L970" s="37"/>
      <c r="M970" s="37"/>
      <c r="N970" s="37"/>
      <c r="U970" s="2032"/>
    </row>
    <row r="971" spans="4:21" ht="15.75" customHeight="1">
      <c r="D971" s="37"/>
      <c r="E971" s="37"/>
      <c r="H971" s="37"/>
      <c r="I971" s="37"/>
      <c r="J971" s="37"/>
      <c r="K971" s="37"/>
      <c r="L971" s="37"/>
      <c r="M971" s="37"/>
      <c r="N971" s="37"/>
      <c r="U971" s="2032"/>
    </row>
    <row r="972" spans="4:21" ht="15.75" customHeight="1">
      <c r="D972" s="37"/>
      <c r="E972" s="37"/>
      <c r="H972" s="37"/>
      <c r="I972" s="37"/>
      <c r="J972" s="37"/>
      <c r="K972" s="37"/>
      <c r="L972" s="37"/>
      <c r="M972" s="37"/>
      <c r="N972" s="37"/>
      <c r="U972" s="2032"/>
    </row>
    <row r="973" spans="4:21" ht="15.75" customHeight="1">
      <c r="D973" s="37"/>
      <c r="E973" s="37"/>
      <c r="H973" s="37"/>
      <c r="I973" s="37"/>
      <c r="J973" s="37"/>
      <c r="K973" s="37"/>
      <c r="L973" s="37"/>
      <c r="M973" s="37"/>
      <c r="N973" s="37"/>
      <c r="U973" s="2032"/>
    </row>
    <row r="974" spans="4:21" ht="15.75" customHeight="1">
      <c r="D974" s="37"/>
      <c r="E974" s="37"/>
      <c r="H974" s="37"/>
      <c r="I974" s="37"/>
      <c r="J974" s="37"/>
      <c r="K974" s="37"/>
      <c r="L974" s="37"/>
      <c r="M974" s="37"/>
      <c r="N974" s="37"/>
      <c r="U974" s="2032"/>
    </row>
    <row r="975" spans="4:21" ht="15.75" customHeight="1">
      <c r="D975" s="37"/>
      <c r="E975" s="37"/>
      <c r="H975" s="37"/>
      <c r="I975" s="37"/>
      <c r="J975" s="37"/>
      <c r="K975" s="37"/>
      <c r="L975" s="37"/>
      <c r="M975" s="37"/>
      <c r="N975" s="37"/>
      <c r="U975" s="2032"/>
    </row>
    <row r="976" spans="4:21" ht="15.75" customHeight="1">
      <c r="D976" s="37"/>
      <c r="E976" s="37"/>
      <c r="H976" s="37"/>
      <c r="I976" s="37"/>
      <c r="J976" s="37"/>
      <c r="K976" s="37"/>
      <c r="L976" s="37"/>
      <c r="M976" s="37"/>
      <c r="N976" s="37"/>
      <c r="U976" s="2032"/>
    </row>
    <row r="977" spans="4:21" ht="15.75" customHeight="1">
      <c r="D977" s="37"/>
      <c r="E977" s="37"/>
      <c r="H977" s="37"/>
      <c r="I977" s="37"/>
      <c r="J977" s="37"/>
      <c r="K977" s="37"/>
      <c r="L977" s="37"/>
      <c r="M977" s="37"/>
      <c r="N977" s="37"/>
      <c r="U977" s="2032"/>
    </row>
    <row r="978" spans="4:21" ht="15.75" customHeight="1">
      <c r="D978" s="37"/>
      <c r="E978" s="37"/>
      <c r="H978" s="37"/>
      <c r="I978" s="37"/>
      <c r="J978" s="37"/>
      <c r="K978" s="37"/>
      <c r="L978" s="37"/>
      <c r="M978" s="37"/>
      <c r="N978" s="37"/>
      <c r="U978" s="2032"/>
    </row>
    <row r="979" spans="4:21" ht="15.75" customHeight="1">
      <c r="D979" s="37"/>
      <c r="E979" s="37"/>
      <c r="H979" s="37"/>
      <c r="I979" s="37"/>
      <c r="J979" s="37"/>
      <c r="K979" s="37"/>
      <c r="L979" s="37"/>
      <c r="M979" s="37"/>
      <c r="N979" s="37"/>
      <c r="U979" s="2032"/>
    </row>
    <row r="980" spans="4:21" ht="15.75" customHeight="1">
      <c r="D980" s="37"/>
      <c r="E980" s="37"/>
      <c r="H980" s="37"/>
      <c r="I980" s="37"/>
      <c r="J980" s="37"/>
      <c r="K980" s="37"/>
      <c r="L980" s="37"/>
      <c r="M980" s="37"/>
      <c r="N980" s="37"/>
      <c r="U980" s="2032"/>
    </row>
    <row r="981" spans="4:21" ht="15.75" customHeight="1">
      <c r="D981" s="37"/>
      <c r="E981" s="37"/>
      <c r="H981" s="37"/>
      <c r="I981" s="37"/>
      <c r="J981" s="37"/>
      <c r="K981" s="37"/>
      <c r="L981" s="37"/>
      <c r="M981" s="37"/>
      <c r="N981" s="37"/>
      <c r="U981" s="2032"/>
    </row>
    <row r="982" spans="4:21" ht="15.75" customHeight="1">
      <c r="D982" s="37"/>
      <c r="E982" s="37"/>
      <c r="H982" s="37"/>
      <c r="I982" s="37"/>
      <c r="J982" s="37"/>
      <c r="K982" s="37"/>
      <c r="L982" s="37"/>
      <c r="M982" s="37"/>
      <c r="N982" s="37"/>
      <c r="U982" s="2032"/>
    </row>
    <row r="983" spans="4:21" ht="15.75" customHeight="1">
      <c r="D983" s="37"/>
      <c r="E983" s="37"/>
      <c r="H983" s="37"/>
      <c r="I983" s="37"/>
      <c r="J983" s="37"/>
      <c r="K983" s="37"/>
      <c r="L983" s="37"/>
      <c r="M983" s="37"/>
      <c r="N983" s="37"/>
      <c r="U983" s="2032"/>
    </row>
    <row r="984" spans="4:21" ht="15.75" customHeight="1">
      <c r="D984" s="37"/>
      <c r="E984" s="37"/>
      <c r="H984" s="37"/>
      <c r="I984" s="37"/>
      <c r="J984" s="37"/>
      <c r="K984" s="37"/>
      <c r="L984" s="37"/>
      <c r="M984" s="37"/>
      <c r="N984" s="37"/>
      <c r="U984" s="2032"/>
    </row>
    <row r="985" spans="4:21" ht="15.75" customHeight="1">
      <c r="D985" s="37"/>
      <c r="E985" s="37"/>
      <c r="H985" s="37"/>
      <c r="I985" s="37"/>
      <c r="J985" s="37"/>
      <c r="K985" s="37"/>
      <c r="L985" s="37"/>
      <c r="M985" s="37"/>
      <c r="N985" s="37"/>
      <c r="U985" s="2032"/>
    </row>
    <row r="986" spans="4:21" ht="15.75" customHeight="1">
      <c r="D986" s="37"/>
      <c r="E986" s="37"/>
      <c r="H986" s="37"/>
      <c r="I986" s="37"/>
      <c r="J986" s="37"/>
      <c r="K986" s="37"/>
      <c r="L986" s="37"/>
      <c r="M986" s="37"/>
      <c r="N986" s="37"/>
      <c r="U986" s="2032"/>
    </row>
    <row r="987" spans="4:21" ht="15.75" customHeight="1">
      <c r="D987" s="37"/>
      <c r="E987" s="37"/>
      <c r="H987" s="37"/>
      <c r="I987" s="37"/>
      <c r="J987" s="37"/>
      <c r="K987" s="37"/>
      <c r="L987" s="37"/>
      <c r="M987" s="37"/>
      <c r="N987" s="37"/>
      <c r="U987" s="2032"/>
    </row>
    <row r="988" spans="4:21" ht="15.75" customHeight="1">
      <c r="D988" s="37"/>
      <c r="E988" s="37"/>
      <c r="H988" s="37"/>
      <c r="I988" s="37"/>
      <c r="J988" s="37"/>
      <c r="K988" s="37"/>
      <c r="L988" s="37"/>
      <c r="M988" s="37"/>
      <c r="N988" s="37"/>
      <c r="U988" s="2032"/>
    </row>
    <row r="989" spans="4:21" ht="15.75" customHeight="1">
      <c r="D989" s="37"/>
      <c r="E989" s="37"/>
      <c r="H989" s="37"/>
      <c r="I989" s="37"/>
      <c r="J989" s="37"/>
      <c r="K989" s="37"/>
      <c r="L989" s="37"/>
      <c r="M989" s="37"/>
      <c r="N989" s="37"/>
      <c r="U989" s="2032"/>
    </row>
    <row r="990" spans="4:21" ht="15.75" customHeight="1">
      <c r="D990" s="37"/>
      <c r="E990" s="37"/>
      <c r="H990" s="37"/>
      <c r="I990" s="37"/>
      <c r="J990" s="37"/>
      <c r="K990" s="37"/>
      <c r="L990" s="37"/>
      <c r="M990" s="37"/>
      <c r="N990" s="37"/>
      <c r="U990" s="2032"/>
    </row>
    <row r="991" spans="4:21" ht="15.75" customHeight="1">
      <c r="D991" s="37"/>
      <c r="E991" s="37"/>
      <c r="H991" s="37"/>
      <c r="I991" s="37"/>
      <c r="J991" s="37"/>
      <c r="K991" s="37"/>
      <c r="L991" s="37"/>
      <c r="M991" s="37"/>
      <c r="N991" s="37"/>
      <c r="U991" s="2032"/>
    </row>
    <row r="992" spans="4:21" ht="15.75" customHeight="1">
      <c r="D992" s="37"/>
      <c r="E992" s="37"/>
      <c r="H992" s="37"/>
      <c r="I992" s="37"/>
      <c r="J992" s="37"/>
      <c r="K992" s="37"/>
      <c r="L992" s="37"/>
      <c r="M992" s="37"/>
      <c r="N992" s="37"/>
      <c r="U992" s="2032"/>
    </row>
    <row r="993" spans="4:21" ht="15.75" customHeight="1">
      <c r="D993" s="37"/>
      <c r="E993" s="37"/>
      <c r="H993" s="37"/>
      <c r="I993" s="37"/>
      <c r="J993" s="37"/>
      <c r="K993" s="37"/>
      <c r="L993" s="37"/>
      <c r="M993" s="37"/>
      <c r="N993" s="37"/>
      <c r="U993" s="2032"/>
    </row>
    <row r="994" spans="4:21" ht="15.75" customHeight="1">
      <c r="D994" s="37"/>
      <c r="E994" s="37"/>
      <c r="H994" s="37"/>
      <c r="I994" s="37"/>
      <c r="J994" s="37"/>
      <c r="K994" s="37"/>
      <c r="L994" s="37"/>
      <c r="M994" s="37"/>
      <c r="N994" s="37"/>
      <c r="U994" s="2032"/>
    </row>
    <row r="995" spans="4:21" ht="15.75" customHeight="1">
      <c r="D995" s="37"/>
      <c r="E995" s="37"/>
      <c r="H995" s="37"/>
      <c r="I995" s="37"/>
      <c r="J995" s="37"/>
      <c r="K995" s="37"/>
      <c r="L995" s="37"/>
      <c r="M995" s="37"/>
      <c r="N995" s="37"/>
      <c r="U995" s="2032"/>
    </row>
    <row r="996" spans="4:21" ht="15.75" customHeight="1">
      <c r="D996" s="37"/>
      <c r="E996" s="37"/>
      <c r="H996" s="37"/>
      <c r="I996" s="37"/>
      <c r="J996" s="37"/>
      <c r="K996" s="37"/>
      <c r="L996" s="37"/>
      <c r="M996" s="37"/>
      <c r="N996" s="37"/>
      <c r="U996" s="2032"/>
    </row>
    <row r="997" spans="4:21" ht="15.75" customHeight="1">
      <c r="D997" s="37"/>
      <c r="E997" s="37"/>
      <c r="H997" s="37"/>
      <c r="I997" s="37"/>
      <c r="J997" s="37"/>
      <c r="K997" s="37"/>
      <c r="L997" s="37"/>
      <c r="M997" s="37"/>
      <c r="N997" s="37"/>
      <c r="U997" s="2032"/>
    </row>
    <row r="998" spans="4:21" ht="15.75" customHeight="1">
      <c r="D998" s="37"/>
      <c r="E998" s="37"/>
      <c r="H998" s="37"/>
      <c r="I998" s="37"/>
      <c r="J998" s="37"/>
      <c r="K998" s="37"/>
      <c r="L998" s="37"/>
      <c r="M998" s="37"/>
      <c r="N998" s="37"/>
      <c r="U998" s="2032"/>
    </row>
    <row r="999" spans="4:21" ht="15.75" customHeight="1">
      <c r="D999" s="37"/>
      <c r="E999" s="37"/>
      <c r="H999" s="37"/>
      <c r="I999" s="37"/>
      <c r="J999" s="37"/>
      <c r="K999" s="37"/>
      <c r="L999" s="37"/>
      <c r="M999" s="37"/>
      <c r="N999" s="37"/>
      <c r="U999" s="2032"/>
    </row>
    <row r="1000" spans="4:21" ht="15.75" customHeight="1">
      <c r="D1000" s="37"/>
      <c r="E1000" s="37"/>
      <c r="H1000" s="37"/>
      <c r="I1000" s="37"/>
      <c r="J1000" s="37"/>
      <c r="K1000" s="37"/>
      <c r="L1000" s="37"/>
      <c r="M1000" s="37"/>
      <c r="N1000" s="37"/>
      <c r="U1000" s="2032"/>
    </row>
    <row r="1001" spans="4:21" ht="15.75" customHeight="1">
      <c r="D1001" s="37"/>
      <c r="E1001" s="37"/>
      <c r="H1001" s="37"/>
      <c r="I1001" s="37"/>
      <c r="J1001" s="37"/>
      <c r="K1001" s="37"/>
      <c r="L1001" s="37"/>
      <c r="M1001" s="37"/>
      <c r="N1001" s="37"/>
      <c r="U1001" s="2032"/>
    </row>
    <row r="1002" spans="4:21" ht="15.75" customHeight="1">
      <c r="D1002" s="37"/>
      <c r="E1002" s="37"/>
      <c r="H1002" s="37"/>
      <c r="I1002" s="37"/>
      <c r="J1002" s="37"/>
      <c r="K1002" s="37"/>
      <c r="L1002" s="37"/>
      <c r="M1002" s="37"/>
      <c r="N1002" s="37"/>
      <c r="U1002" s="2032"/>
    </row>
    <row r="1003" spans="4:21" ht="15.75" customHeight="1">
      <c r="D1003" s="37"/>
      <c r="E1003" s="37"/>
      <c r="H1003" s="37"/>
      <c r="I1003" s="37"/>
      <c r="J1003" s="37"/>
      <c r="K1003" s="37"/>
      <c r="L1003" s="37"/>
      <c r="M1003" s="37"/>
      <c r="N1003" s="37"/>
      <c r="U1003" s="2032"/>
    </row>
    <row r="1004" spans="4:21" ht="15.75" customHeight="1">
      <c r="D1004" s="37"/>
      <c r="E1004" s="37"/>
      <c r="H1004" s="37"/>
      <c r="I1004" s="37"/>
      <c r="J1004" s="37"/>
      <c r="K1004" s="37"/>
      <c r="L1004" s="37"/>
      <c r="M1004" s="37"/>
      <c r="N1004" s="37"/>
      <c r="U1004" s="2032"/>
    </row>
    <row r="1005" spans="4:21" ht="15.75" customHeight="1">
      <c r="D1005" s="37"/>
      <c r="E1005" s="37"/>
      <c r="H1005" s="37"/>
      <c r="I1005" s="37"/>
      <c r="J1005" s="37"/>
      <c r="K1005" s="37"/>
      <c r="L1005" s="37"/>
      <c r="M1005" s="37"/>
      <c r="N1005" s="37"/>
      <c r="U1005" s="2032"/>
    </row>
    <row r="1006" spans="4:21" ht="15.75" customHeight="1">
      <c r="D1006" s="37"/>
      <c r="E1006" s="37"/>
      <c r="H1006" s="37"/>
      <c r="I1006" s="37"/>
      <c r="J1006" s="37"/>
      <c r="K1006" s="37"/>
      <c r="L1006" s="37"/>
      <c r="M1006" s="37"/>
      <c r="N1006" s="37"/>
      <c r="U1006" s="2032"/>
    </row>
    <row r="1007" spans="4:21" ht="15.75" customHeight="1">
      <c r="D1007" s="37"/>
      <c r="E1007" s="37"/>
      <c r="H1007" s="37"/>
      <c r="I1007" s="37"/>
      <c r="J1007" s="37"/>
      <c r="K1007" s="37"/>
      <c r="L1007" s="37"/>
      <c r="M1007" s="37"/>
      <c r="N1007" s="37"/>
      <c r="U1007" s="2032"/>
    </row>
    <row r="1008" spans="4:21" ht="15.75" customHeight="1">
      <c r="D1008" s="37"/>
      <c r="E1008" s="37"/>
      <c r="H1008" s="37"/>
      <c r="I1008" s="37"/>
      <c r="J1008" s="37"/>
      <c r="K1008" s="37"/>
      <c r="L1008" s="37"/>
      <c r="M1008" s="37"/>
      <c r="N1008" s="37"/>
      <c r="U1008" s="2032"/>
    </row>
    <row r="1009" spans="4:21" ht="15.75" customHeight="1">
      <c r="D1009" s="37"/>
      <c r="E1009" s="37"/>
      <c r="H1009" s="37"/>
      <c r="I1009" s="37"/>
      <c r="J1009" s="37"/>
      <c r="K1009" s="37"/>
      <c r="L1009" s="37"/>
      <c r="M1009" s="37"/>
      <c r="N1009" s="37"/>
      <c r="U1009" s="2032"/>
    </row>
    <row r="1010" spans="4:21" ht="15.75" customHeight="1">
      <c r="D1010" s="37"/>
      <c r="E1010" s="37"/>
      <c r="H1010" s="37"/>
      <c r="I1010" s="37"/>
      <c r="J1010" s="37"/>
      <c r="K1010" s="37"/>
      <c r="L1010" s="37"/>
      <c r="M1010" s="37"/>
      <c r="N1010" s="37"/>
      <c r="U1010" s="2032"/>
    </row>
    <row r="1011" spans="4:21" ht="15.75" customHeight="1">
      <c r="D1011" s="37"/>
      <c r="E1011" s="37"/>
      <c r="H1011" s="37"/>
      <c r="I1011" s="37"/>
      <c r="J1011" s="37"/>
      <c r="K1011" s="37"/>
      <c r="L1011" s="37"/>
      <c r="M1011" s="37"/>
      <c r="N1011" s="37"/>
      <c r="U1011" s="2032"/>
    </row>
    <row r="1012" spans="4:21" ht="15.75" customHeight="1">
      <c r="D1012" s="37"/>
      <c r="E1012" s="37"/>
      <c r="H1012" s="37"/>
      <c r="I1012" s="37"/>
      <c r="J1012" s="37"/>
      <c r="K1012" s="37"/>
      <c r="L1012" s="37"/>
      <c r="M1012" s="37"/>
      <c r="N1012" s="37"/>
      <c r="U1012" s="2032"/>
    </row>
    <row r="1013" spans="4:21" ht="15.75" customHeight="1">
      <c r="D1013" s="37"/>
      <c r="E1013" s="37"/>
      <c r="H1013" s="37"/>
      <c r="I1013" s="37"/>
      <c r="J1013" s="37"/>
      <c r="K1013" s="37"/>
      <c r="L1013" s="37"/>
      <c r="M1013" s="37"/>
      <c r="N1013" s="37"/>
      <c r="U1013" s="2032"/>
    </row>
    <row r="1014" spans="4:21" ht="15.75" customHeight="1">
      <c r="D1014" s="37"/>
      <c r="E1014" s="37"/>
      <c r="H1014" s="37"/>
      <c r="I1014" s="37"/>
      <c r="J1014" s="37"/>
      <c r="K1014" s="37"/>
      <c r="L1014" s="37"/>
      <c r="M1014" s="37"/>
      <c r="N1014" s="37"/>
      <c r="U1014" s="2032"/>
    </row>
    <row r="1015" spans="4:21" ht="15.75" customHeight="1">
      <c r="D1015" s="37"/>
      <c r="E1015" s="37"/>
      <c r="H1015" s="37"/>
      <c r="I1015" s="37"/>
      <c r="J1015" s="37"/>
      <c r="K1015" s="37"/>
      <c r="L1015" s="37"/>
      <c r="M1015" s="37"/>
      <c r="N1015" s="37"/>
      <c r="U1015" s="2032"/>
    </row>
    <row r="1016" spans="4:21" ht="15.75" customHeight="1">
      <c r="D1016" s="37"/>
      <c r="E1016" s="37"/>
      <c r="H1016" s="37"/>
      <c r="I1016" s="37"/>
      <c r="J1016" s="37"/>
      <c r="K1016" s="37"/>
      <c r="L1016" s="37"/>
      <c r="M1016" s="37"/>
      <c r="N1016" s="37"/>
      <c r="U1016" s="2032"/>
    </row>
  </sheetData>
  <mergeCells count="427">
    <mergeCell ref="A35:A36"/>
    <mergeCell ref="B35:E36"/>
    <mergeCell ref="F35:G35"/>
    <mergeCell ref="H35:H36"/>
    <mergeCell ref="I35:I36"/>
    <mergeCell ref="J35:J36"/>
    <mergeCell ref="K35:K36"/>
    <mergeCell ref="O1:R1"/>
    <mergeCell ref="A3:H3"/>
    <mergeCell ref="I3:O3"/>
    <mergeCell ref="A4:H4"/>
    <mergeCell ref="I4:O4"/>
    <mergeCell ref="A6:R6"/>
    <mergeCell ref="A7:R7"/>
    <mergeCell ref="B8:R8"/>
    <mergeCell ref="A9:A10"/>
    <mergeCell ref="B9:B10"/>
    <mergeCell ref="C9:G9"/>
    <mergeCell ref="H9:H10"/>
    <mergeCell ref="I9:N9"/>
    <mergeCell ref="L10:N10"/>
    <mergeCell ref="O9:R10"/>
    <mergeCell ref="S10:T10"/>
    <mergeCell ref="L12:N12"/>
    <mergeCell ref="O12:R12"/>
    <mergeCell ref="L13:N13"/>
    <mergeCell ref="O13:R13"/>
    <mergeCell ref="O14:R14"/>
    <mergeCell ref="L17:N17"/>
    <mergeCell ref="L19:N19"/>
    <mergeCell ref="L20:N20"/>
    <mergeCell ref="L21:N21"/>
    <mergeCell ref="L33:N33"/>
    <mergeCell ref="L14:N14"/>
    <mergeCell ref="L15:N15"/>
    <mergeCell ref="O15:R15"/>
    <mergeCell ref="L16:N16"/>
    <mergeCell ref="O16:R16"/>
    <mergeCell ref="O17:R17"/>
    <mergeCell ref="O18:R18"/>
    <mergeCell ref="O19:R19"/>
    <mergeCell ref="O20:R20"/>
    <mergeCell ref="O21:R21"/>
    <mergeCell ref="O22:R22"/>
    <mergeCell ref="O26:R26"/>
    <mergeCell ref="O33:R33"/>
    <mergeCell ref="A45:A46"/>
    <mergeCell ref="F45:G45"/>
    <mergeCell ref="H45:H46"/>
    <mergeCell ref="O45:R46"/>
    <mergeCell ref="M45:M46"/>
    <mergeCell ref="N45:N46"/>
    <mergeCell ref="B45:E46"/>
    <mergeCell ref="B34:R34"/>
    <mergeCell ref="O40:R40"/>
    <mergeCell ref="O41:R41"/>
    <mergeCell ref="O39:R39"/>
    <mergeCell ref="O42:R42"/>
    <mergeCell ref="B37:E37"/>
    <mergeCell ref="B38:E38"/>
    <mergeCell ref="O38:R38"/>
    <mergeCell ref="B39:E39"/>
    <mergeCell ref="B40:E40"/>
    <mergeCell ref="B41:E41"/>
    <mergeCell ref="B42:E42"/>
    <mergeCell ref="L35:L36"/>
    <mergeCell ref="M35:M36"/>
    <mergeCell ref="N35:N36"/>
    <mergeCell ref="O35:R36"/>
    <mergeCell ref="O37:R37"/>
    <mergeCell ref="B50:E50"/>
    <mergeCell ref="B51:E51"/>
    <mergeCell ref="I45:I46"/>
    <mergeCell ref="J45:J46"/>
    <mergeCell ref="K45:K46"/>
    <mergeCell ref="L45:L46"/>
    <mergeCell ref="B43:E43"/>
    <mergeCell ref="O43:R43"/>
    <mergeCell ref="B44:R44"/>
    <mergeCell ref="G83:G84"/>
    <mergeCell ref="H83:H84"/>
    <mergeCell ref="I83:J83"/>
    <mergeCell ref="K83:K84"/>
    <mergeCell ref="L83:M83"/>
    <mergeCell ref="N83:N84"/>
    <mergeCell ref="O47:R47"/>
    <mergeCell ref="O48:R48"/>
    <mergeCell ref="O49:R49"/>
    <mergeCell ref="O50:R50"/>
    <mergeCell ref="B52:R52"/>
    <mergeCell ref="O54:P54"/>
    <mergeCell ref="Q54:Q55"/>
    <mergeCell ref="D53:I53"/>
    <mergeCell ref="J53:R53"/>
    <mergeCell ref="G54:I54"/>
    <mergeCell ref="J54:J55"/>
    <mergeCell ref="K54:K55"/>
    <mergeCell ref="L54:M54"/>
    <mergeCell ref="N54:N55"/>
    <mergeCell ref="R54:R55"/>
    <mergeCell ref="B47:E47"/>
    <mergeCell ref="B48:E48"/>
    <mergeCell ref="B49:E49"/>
    <mergeCell ref="O83:R84"/>
    <mergeCell ref="O86:R86"/>
    <mergeCell ref="O87:R87"/>
    <mergeCell ref="O88:R88"/>
    <mergeCell ref="O91:R91"/>
    <mergeCell ref="O92:R92"/>
    <mergeCell ref="B53:B55"/>
    <mergeCell ref="D54:D55"/>
    <mergeCell ref="F54:F55"/>
    <mergeCell ref="A81:J81"/>
    <mergeCell ref="B82:R82"/>
    <mergeCell ref="A83:A84"/>
    <mergeCell ref="B85:R85"/>
    <mergeCell ref="B83:E84"/>
    <mergeCell ref="B86:E86"/>
    <mergeCell ref="B87:E87"/>
    <mergeCell ref="B88:E88"/>
    <mergeCell ref="B89:E89"/>
    <mergeCell ref="B90:E90"/>
    <mergeCell ref="B91:E91"/>
    <mergeCell ref="B92:E92"/>
    <mergeCell ref="A53:A55"/>
    <mergeCell ref="E54:E55"/>
    <mergeCell ref="F83:F84"/>
    <mergeCell ref="P119:R119"/>
    <mergeCell ref="P120:R120"/>
    <mergeCell ref="N112:N113"/>
    <mergeCell ref="O112:O113"/>
    <mergeCell ref="P114:R114"/>
    <mergeCell ref="P115:R115"/>
    <mergeCell ref="P116:R116"/>
    <mergeCell ref="P117:R117"/>
    <mergeCell ref="P118:R118"/>
    <mergeCell ref="B93:E93"/>
    <mergeCell ref="B94:E94"/>
    <mergeCell ref="B95:E95"/>
    <mergeCell ref="B96:E96"/>
    <mergeCell ref="B97:E97"/>
    <mergeCell ref="B98:E98"/>
    <mergeCell ref="O104:R104"/>
    <mergeCell ref="O106:R106"/>
    <mergeCell ref="B99:E99"/>
    <mergeCell ref="B100:E100"/>
    <mergeCell ref="B101:E101"/>
    <mergeCell ref="B102:E102"/>
    <mergeCell ref="B103:E103"/>
    <mergeCell ref="B104:E104"/>
    <mergeCell ref="B105:R105"/>
    <mergeCell ref="B107:E107"/>
    <mergeCell ref="O107:R107"/>
    <mergeCell ref="B108:E108"/>
    <mergeCell ref="O108:R108"/>
    <mergeCell ref="B109:E109"/>
    <mergeCell ref="O109:R109"/>
    <mergeCell ref="B110:E110"/>
    <mergeCell ref="J112:J113"/>
    <mergeCell ref="K112:M112"/>
    <mergeCell ref="O110:R110"/>
    <mergeCell ref="B111:R111"/>
    <mergeCell ref="A112:A113"/>
    <mergeCell ref="F112:G112"/>
    <mergeCell ref="H112:H113"/>
    <mergeCell ref="I112:I113"/>
    <mergeCell ref="P112:R113"/>
    <mergeCell ref="B112:E113"/>
    <mergeCell ref="B114:E114"/>
    <mergeCell ref="B115:E115"/>
    <mergeCell ref="B116:E116"/>
    <mergeCell ref="B117:E117"/>
    <mergeCell ref="B118:E118"/>
    <mergeCell ref="B119:E119"/>
    <mergeCell ref="P138:R138"/>
    <mergeCell ref="P139:R139"/>
    <mergeCell ref="P131:R131"/>
    <mergeCell ref="P132:R132"/>
    <mergeCell ref="P133:R133"/>
    <mergeCell ref="P134:R134"/>
    <mergeCell ref="P135:R135"/>
    <mergeCell ref="P136:R136"/>
    <mergeCell ref="P137:R137"/>
    <mergeCell ref="B138:E138"/>
    <mergeCell ref="B139:E139"/>
    <mergeCell ref="I124:I125"/>
    <mergeCell ref="J124:J125"/>
    <mergeCell ref="K124:M124"/>
    <mergeCell ref="N124:N125"/>
    <mergeCell ref="B120:E120"/>
    <mergeCell ref="B121:E121"/>
    <mergeCell ref="A122:J122"/>
    <mergeCell ref="P122:R122"/>
    <mergeCell ref="B123:R123"/>
    <mergeCell ref="A124:A125"/>
    <mergeCell ref="B140:E140"/>
    <mergeCell ref="P140:R140"/>
    <mergeCell ref="P141:R141"/>
    <mergeCell ref="P142:R142"/>
    <mergeCell ref="P143:R143"/>
    <mergeCell ref="B141:E141"/>
    <mergeCell ref="B142:E142"/>
    <mergeCell ref="B143:E143"/>
    <mergeCell ref="B144:E144"/>
    <mergeCell ref="B145:E145"/>
    <mergeCell ref="B146:E146"/>
    <mergeCell ref="B147:E147"/>
    <mergeCell ref="B148:E148"/>
    <mergeCell ref="B149:E149"/>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65:E165"/>
    <mergeCell ref="B166:E166"/>
    <mergeCell ref="B167:E167"/>
    <mergeCell ref="B168:E168"/>
    <mergeCell ref="B169:E169"/>
    <mergeCell ref="B170:E170"/>
    <mergeCell ref="B171:E171"/>
    <mergeCell ref="B172:E172"/>
    <mergeCell ref="B173:E173"/>
    <mergeCell ref="B174:E174"/>
    <mergeCell ref="B175:E175"/>
    <mergeCell ref="B191:E191"/>
    <mergeCell ref="P191:R191"/>
    <mergeCell ref="P192:R192"/>
    <mergeCell ref="B184:E184"/>
    <mergeCell ref="B185:E185"/>
    <mergeCell ref="B186:E186"/>
    <mergeCell ref="B187:E187"/>
    <mergeCell ref="B188:E188"/>
    <mergeCell ref="B189:E189"/>
    <mergeCell ref="B190:E190"/>
    <mergeCell ref="B192:E192"/>
    <mergeCell ref="B179:E179"/>
    <mergeCell ref="B180:E180"/>
    <mergeCell ref="B181:E181"/>
    <mergeCell ref="B182:E182"/>
    <mergeCell ref="B183:E183"/>
    <mergeCell ref="B176:E176"/>
    <mergeCell ref="B177:E177"/>
    <mergeCell ref="B178:E178"/>
    <mergeCell ref="P178:R178"/>
    <mergeCell ref="B193:E193"/>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18:E218"/>
    <mergeCell ref="B219:E219"/>
    <mergeCell ref="B220:E220"/>
    <mergeCell ref="B221:E221"/>
    <mergeCell ref="B222:E222"/>
    <mergeCell ref="B223:E223"/>
    <mergeCell ref="B224:E224"/>
    <mergeCell ref="A225:J225"/>
    <mergeCell ref="B226:R226"/>
    <mergeCell ref="N227:O227"/>
    <mergeCell ref="P227:R228"/>
    <mergeCell ref="A227:A228"/>
    <mergeCell ref="B227:E228"/>
    <mergeCell ref="F227:G227"/>
    <mergeCell ref="H227:H228"/>
    <mergeCell ref="I227:I228"/>
    <mergeCell ref="L227:M228"/>
    <mergeCell ref="P124:R125"/>
    <mergeCell ref="P126:R126"/>
    <mergeCell ref="P127:R127"/>
    <mergeCell ref="P128:R128"/>
    <mergeCell ref="P129:R129"/>
    <mergeCell ref="P130:R130"/>
    <mergeCell ref="B131:E131"/>
    <mergeCell ref="B132:E132"/>
    <mergeCell ref="B133:E133"/>
    <mergeCell ref="B124:E125"/>
    <mergeCell ref="F124:G124"/>
    <mergeCell ref="H124:H125"/>
    <mergeCell ref="B126:E126"/>
    <mergeCell ref="B127:E127"/>
    <mergeCell ref="B128:E128"/>
    <mergeCell ref="B129:E129"/>
    <mergeCell ref="B130:E130"/>
    <mergeCell ref="O124:O125"/>
    <mergeCell ref="B134:E134"/>
    <mergeCell ref="B135:E135"/>
    <mergeCell ref="B136:E136"/>
    <mergeCell ref="B137:E137"/>
    <mergeCell ref="P144:R144"/>
    <mergeCell ref="P145:R145"/>
    <mergeCell ref="P167:R167"/>
    <mergeCell ref="P168:R168"/>
    <mergeCell ref="P160:R160"/>
    <mergeCell ref="P161:R161"/>
    <mergeCell ref="P162:R162"/>
    <mergeCell ref="P163:R163"/>
    <mergeCell ref="P164:R164"/>
    <mergeCell ref="P165:R165"/>
    <mergeCell ref="P166:R166"/>
    <mergeCell ref="P146:R146"/>
    <mergeCell ref="P147:R147"/>
    <mergeCell ref="P148:R148"/>
    <mergeCell ref="P149:R149"/>
    <mergeCell ref="P150:R150"/>
    <mergeCell ref="P151:R151"/>
    <mergeCell ref="P152:R152"/>
    <mergeCell ref="P153:R153"/>
    <mergeCell ref="P154:R154"/>
    <mergeCell ref="P155:R155"/>
    <mergeCell ref="P156:R156"/>
    <mergeCell ref="P157:R157"/>
    <mergeCell ref="P158:R158"/>
    <mergeCell ref="P159:R159"/>
    <mergeCell ref="P176:R176"/>
    <mergeCell ref="P177:R177"/>
    <mergeCell ref="P169:R169"/>
    <mergeCell ref="P170:R170"/>
    <mergeCell ref="P171:R171"/>
    <mergeCell ref="P172:R172"/>
    <mergeCell ref="P173:R173"/>
    <mergeCell ref="P174:R174"/>
    <mergeCell ref="P175:R175"/>
    <mergeCell ref="P179:R179"/>
    <mergeCell ref="P180:R180"/>
    <mergeCell ref="P181:R181"/>
    <mergeCell ref="P182:R182"/>
    <mergeCell ref="P183:R183"/>
    <mergeCell ref="P184:R184"/>
    <mergeCell ref="P185:R185"/>
    <mergeCell ref="P186:R186"/>
    <mergeCell ref="P187:R187"/>
    <mergeCell ref="P188:R188"/>
    <mergeCell ref="P229:R229"/>
    <mergeCell ref="P230:R230"/>
    <mergeCell ref="P231:R231"/>
    <mergeCell ref="P240:R240"/>
    <mergeCell ref="P241:R241"/>
    <mergeCell ref="P242:R242"/>
    <mergeCell ref="P243:R243"/>
    <mergeCell ref="P189:R189"/>
    <mergeCell ref="P190:R190"/>
    <mergeCell ref="P193:R193"/>
    <mergeCell ref="P194:R194"/>
    <mergeCell ref="P195:R195"/>
    <mergeCell ref="P197:R197"/>
    <mergeCell ref="P225:R225"/>
    <mergeCell ref="B245:C245"/>
    <mergeCell ref="B246:C246"/>
    <mergeCell ref="B236:E236"/>
    <mergeCell ref="B237:E237"/>
    <mergeCell ref="B238:E238"/>
    <mergeCell ref="B239:E239"/>
    <mergeCell ref="B240:E240"/>
    <mergeCell ref="B241:E241"/>
    <mergeCell ref="B242:E242"/>
    <mergeCell ref="L229:M229"/>
    <mergeCell ref="J227:K228"/>
    <mergeCell ref="J229:K229"/>
    <mergeCell ref="J230:K230"/>
    <mergeCell ref="L230:M230"/>
    <mergeCell ref="J231:K231"/>
    <mergeCell ref="L231:M231"/>
    <mergeCell ref="L232:M232"/>
    <mergeCell ref="B229:E229"/>
    <mergeCell ref="B230:E230"/>
    <mergeCell ref="B231:E231"/>
    <mergeCell ref="B232:E232"/>
    <mergeCell ref="B233:E233"/>
    <mergeCell ref="B234:E234"/>
    <mergeCell ref="B235:E235"/>
    <mergeCell ref="J239:K239"/>
    <mergeCell ref="J240:K240"/>
    <mergeCell ref="J241:K241"/>
    <mergeCell ref="J242:K242"/>
    <mergeCell ref="J243:K243"/>
    <mergeCell ref="J232:K232"/>
    <mergeCell ref="J233:K233"/>
    <mergeCell ref="J234:K234"/>
    <mergeCell ref="J235:K235"/>
    <mergeCell ref="J236:K236"/>
    <mergeCell ref="J237:K237"/>
    <mergeCell ref="J238:K238"/>
    <mergeCell ref="B243:E243"/>
    <mergeCell ref="L240:M240"/>
    <mergeCell ref="L241:M241"/>
    <mergeCell ref="L242:M242"/>
    <mergeCell ref="L243:M243"/>
    <mergeCell ref="N245:Q245"/>
    <mergeCell ref="N251:Q251"/>
    <mergeCell ref="L233:M233"/>
    <mergeCell ref="L234:M234"/>
    <mergeCell ref="L235:M235"/>
    <mergeCell ref="L236:M236"/>
    <mergeCell ref="L237:M237"/>
    <mergeCell ref="L238:M238"/>
    <mergeCell ref="L239:M239"/>
  </mergeCells>
  <pageMargins left="0.7" right="0.7" top="0.75" bottom="0.75" header="0" footer="0"/>
  <pageSetup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Y981"/>
  <sheetViews>
    <sheetView topLeftCell="D92" workbookViewId="0">
      <selection activeCell="J9" sqref="J1:J1048576"/>
    </sheetView>
  </sheetViews>
  <sheetFormatPr defaultColWidth="14.453125" defaultRowHeight="15" customHeight="1" outlineLevelCol="1"/>
  <cols>
    <col min="1" max="1" width="12.81640625" customWidth="1"/>
    <col min="2" max="3" width="42.453125" customWidth="1"/>
    <col min="4" max="4" width="38.81640625" customWidth="1"/>
    <col min="5" max="6" width="7.7265625" customWidth="1" outlineLevel="1"/>
    <col min="7" max="7" width="12.26953125" customWidth="1" outlineLevel="1"/>
    <col min="8" max="8" width="12.453125" customWidth="1"/>
    <col min="9" max="9" width="18.453125" customWidth="1"/>
    <col min="10" max="25" width="9" customWidth="1"/>
  </cols>
  <sheetData>
    <row r="1" spans="1:25" ht="13.5" customHeight="1">
      <c r="A1" s="2903" t="s">
        <v>2458</v>
      </c>
      <c r="B1" s="2874"/>
      <c r="C1" s="2874"/>
      <c r="D1" s="1715"/>
      <c r="E1" s="1251"/>
      <c r="F1" s="1253"/>
      <c r="G1" s="1251"/>
      <c r="H1" s="1251"/>
      <c r="I1" s="1717" t="s">
        <v>2459</v>
      </c>
      <c r="J1" s="4"/>
      <c r="K1" s="4"/>
      <c r="L1" s="4"/>
      <c r="M1" s="4"/>
      <c r="N1" s="4"/>
      <c r="O1" s="4"/>
      <c r="P1" s="4"/>
      <c r="Q1" s="4"/>
      <c r="R1" s="4"/>
      <c r="S1" s="4"/>
      <c r="T1" s="4"/>
      <c r="U1" s="4"/>
      <c r="V1" s="4"/>
      <c r="W1" s="4"/>
      <c r="X1" s="4"/>
      <c r="Y1" s="4"/>
    </row>
    <row r="2" spans="1:25" ht="14.25" customHeight="1">
      <c r="A2" s="2981" t="s">
        <v>1</v>
      </c>
      <c r="B2" s="2874"/>
      <c r="C2" s="2874"/>
      <c r="D2" s="1248"/>
      <c r="E2" s="2966"/>
      <c r="F2" s="2874"/>
      <c r="G2" s="2874"/>
      <c r="H2" s="2874"/>
      <c r="I2" s="2874"/>
      <c r="J2" s="4"/>
      <c r="K2" s="4"/>
      <c r="L2" s="4"/>
      <c r="M2" s="4"/>
      <c r="N2" s="4"/>
      <c r="O2" s="4"/>
      <c r="P2" s="4"/>
      <c r="Q2" s="4"/>
      <c r="R2" s="4"/>
      <c r="S2" s="4"/>
      <c r="T2" s="4"/>
      <c r="U2" s="4"/>
      <c r="V2" s="4"/>
      <c r="W2" s="4"/>
      <c r="X2" s="4"/>
      <c r="Y2" s="4"/>
    </row>
    <row r="3" spans="1:25" ht="14.25" customHeight="1">
      <c r="A3" s="5"/>
      <c r="B3" s="1254"/>
      <c r="C3" s="5"/>
      <c r="D3" s="1248"/>
      <c r="E3" s="1254"/>
      <c r="F3" s="1254"/>
      <c r="G3" s="1254"/>
      <c r="H3" s="1254"/>
      <c r="I3" s="1254"/>
      <c r="J3" s="4"/>
      <c r="K3" s="4"/>
      <c r="L3" s="4"/>
      <c r="M3" s="4"/>
      <c r="N3" s="4"/>
      <c r="O3" s="4"/>
      <c r="P3" s="4"/>
      <c r="Q3" s="4"/>
      <c r="R3" s="4"/>
      <c r="S3" s="4"/>
      <c r="T3" s="4"/>
      <c r="U3" s="4"/>
      <c r="V3" s="4"/>
      <c r="W3" s="4"/>
      <c r="X3" s="4"/>
      <c r="Y3" s="4"/>
    </row>
    <row r="4" spans="1:25" ht="30" customHeight="1">
      <c r="A4" s="2966" t="s">
        <v>2460</v>
      </c>
      <c r="B4" s="2874"/>
      <c r="C4" s="2874"/>
      <c r="D4" s="2874"/>
      <c r="E4" s="2874"/>
      <c r="F4" s="2874"/>
      <c r="G4" s="2874"/>
      <c r="H4" s="2874"/>
      <c r="I4" s="2874"/>
      <c r="J4" s="4"/>
      <c r="K4" s="4"/>
      <c r="L4" s="4"/>
      <c r="M4" s="4"/>
      <c r="N4" s="4"/>
      <c r="O4" s="4"/>
      <c r="P4" s="4"/>
      <c r="Q4" s="4"/>
      <c r="R4" s="4"/>
      <c r="S4" s="4"/>
      <c r="T4" s="4"/>
      <c r="U4" s="4"/>
      <c r="V4" s="4"/>
      <c r="W4" s="4"/>
      <c r="X4" s="4"/>
      <c r="Y4" s="4"/>
    </row>
    <row r="5" spans="1:25" ht="30" customHeight="1">
      <c r="A5" s="3002" t="s">
        <v>2461</v>
      </c>
      <c r="B5" s="2880"/>
      <c r="C5" s="2880"/>
      <c r="D5" s="2880"/>
      <c r="E5" s="2880"/>
      <c r="F5" s="2880"/>
      <c r="G5" s="2880"/>
      <c r="H5" s="2880"/>
      <c r="I5" s="2880"/>
      <c r="J5" s="4"/>
      <c r="K5" s="4"/>
      <c r="L5" s="4"/>
      <c r="M5" s="4"/>
      <c r="N5" s="4"/>
      <c r="O5" s="4"/>
      <c r="P5" s="4"/>
      <c r="Q5" s="4"/>
      <c r="R5" s="4"/>
      <c r="S5" s="4"/>
      <c r="T5" s="4"/>
      <c r="U5" s="4"/>
      <c r="V5" s="4"/>
      <c r="W5" s="4"/>
      <c r="X5" s="4"/>
      <c r="Y5" s="4"/>
    </row>
    <row r="6" spans="1:25" ht="13.5" customHeight="1">
      <c r="A6" s="1720"/>
      <c r="B6" s="2033"/>
      <c r="C6" s="1720"/>
      <c r="D6" s="1720"/>
      <c r="E6" s="1720"/>
      <c r="F6" s="1721"/>
      <c r="G6" s="1720"/>
      <c r="H6" s="1720"/>
      <c r="I6" s="1721" t="s">
        <v>1633</v>
      </c>
      <c r="J6" s="4"/>
      <c r="K6" s="4"/>
      <c r="L6" s="4"/>
      <c r="M6" s="4"/>
      <c r="N6" s="4"/>
      <c r="O6" s="4"/>
      <c r="P6" s="4"/>
      <c r="Q6" s="4"/>
      <c r="R6" s="4"/>
      <c r="S6" s="4"/>
      <c r="T6" s="4"/>
      <c r="U6" s="4"/>
      <c r="V6" s="4"/>
      <c r="W6" s="4"/>
      <c r="X6" s="4"/>
      <c r="Y6" s="4"/>
    </row>
    <row r="7" spans="1:25" ht="38.25" customHeight="1">
      <c r="A7" s="2034" t="s">
        <v>159</v>
      </c>
      <c r="B7" s="2034" t="s">
        <v>1862</v>
      </c>
      <c r="C7" s="2034" t="s">
        <v>1863</v>
      </c>
      <c r="D7" s="2034" t="s">
        <v>2462</v>
      </c>
      <c r="E7" s="2034" t="s">
        <v>187</v>
      </c>
      <c r="F7" s="2034" t="s">
        <v>1865</v>
      </c>
      <c r="G7" s="2034" t="s">
        <v>1866</v>
      </c>
      <c r="H7" s="2034" t="s">
        <v>1867</v>
      </c>
      <c r="I7" s="2034" t="s">
        <v>6</v>
      </c>
      <c r="J7" s="4"/>
      <c r="K7" s="4"/>
      <c r="L7" s="4"/>
      <c r="M7" s="4"/>
      <c r="N7" s="4"/>
      <c r="O7" s="4"/>
      <c r="P7" s="4"/>
      <c r="Q7" s="4"/>
      <c r="R7" s="4"/>
      <c r="S7" s="4"/>
      <c r="T7" s="4"/>
      <c r="U7" s="4"/>
      <c r="V7" s="4"/>
      <c r="W7" s="4"/>
      <c r="X7" s="4"/>
      <c r="Y7" s="4"/>
    </row>
    <row r="8" spans="1:25" ht="52.5" customHeight="1">
      <c r="A8" s="2035" t="s">
        <v>213</v>
      </c>
      <c r="B8" s="2036" t="s">
        <v>2463</v>
      </c>
      <c r="C8" s="2035"/>
      <c r="D8" s="2035"/>
      <c r="E8" s="2035"/>
      <c r="F8" s="2035"/>
      <c r="G8" s="2035"/>
      <c r="H8" s="2035">
        <f>H9+H21+H33+H55</f>
        <v>991340</v>
      </c>
      <c r="I8" s="2035"/>
      <c r="J8" s="4"/>
      <c r="K8" s="4"/>
      <c r="L8" s="4"/>
      <c r="M8" s="4"/>
      <c r="N8" s="4"/>
      <c r="O8" s="4"/>
      <c r="P8" s="4"/>
      <c r="Q8" s="4"/>
      <c r="R8" s="4"/>
      <c r="S8" s="4"/>
      <c r="T8" s="4"/>
      <c r="U8" s="4"/>
      <c r="V8" s="4"/>
      <c r="W8" s="4"/>
      <c r="X8" s="4"/>
      <c r="Y8" s="4"/>
    </row>
    <row r="9" spans="1:25" ht="48" customHeight="1">
      <c r="A9" s="2037">
        <v>44927</v>
      </c>
      <c r="B9" s="2038"/>
      <c r="C9" s="2039"/>
      <c r="D9" s="2039"/>
      <c r="E9" s="2040"/>
      <c r="F9" s="2041"/>
      <c r="G9" s="2041"/>
      <c r="H9" s="2042">
        <f>SUM(H10:H20)</f>
        <v>473400</v>
      </c>
      <c r="I9" s="2043"/>
      <c r="J9" s="2044"/>
      <c r="K9" s="2044"/>
      <c r="L9" s="2044"/>
      <c r="M9" s="2044"/>
      <c r="N9" s="2044"/>
      <c r="O9" s="2044"/>
      <c r="P9" s="2044"/>
      <c r="Q9" s="2044"/>
      <c r="R9" s="2044"/>
      <c r="S9" s="2044"/>
      <c r="T9" s="2044"/>
      <c r="U9" s="2044"/>
      <c r="V9" s="2044"/>
      <c r="W9" s="2044"/>
      <c r="X9" s="2044"/>
      <c r="Y9" s="2044"/>
    </row>
    <row r="10" spans="1:25" ht="13.5" customHeight="1">
      <c r="A10" s="2045" t="s">
        <v>217</v>
      </c>
      <c r="B10" s="1385" t="s">
        <v>2464</v>
      </c>
      <c r="C10" s="2046" t="s">
        <v>2465</v>
      </c>
      <c r="D10" s="2046" t="s">
        <v>2466</v>
      </c>
      <c r="E10" s="2045" t="s">
        <v>2467</v>
      </c>
      <c r="F10" s="2045">
        <v>1</v>
      </c>
      <c r="G10" s="2047">
        <v>160000</v>
      </c>
      <c r="H10" s="2047">
        <v>160000</v>
      </c>
      <c r="I10" s="2048" t="s">
        <v>671</v>
      </c>
      <c r="J10" s="4"/>
      <c r="K10" s="4"/>
      <c r="L10" s="4"/>
      <c r="M10" s="4"/>
      <c r="N10" s="4"/>
      <c r="O10" s="4"/>
      <c r="P10" s="4"/>
      <c r="Q10" s="4"/>
      <c r="R10" s="4"/>
      <c r="S10" s="4"/>
      <c r="T10" s="4"/>
      <c r="U10" s="4"/>
      <c r="V10" s="4"/>
      <c r="W10" s="4"/>
      <c r="X10" s="4"/>
      <c r="Y10" s="4"/>
    </row>
    <row r="11" spans="1:25" ht="13.5" customHeight="1">
      <c r="A11" s="2045" t="s">
        <v>220</v>
      </c>
      <c r="B11" s="1385" t="s">
        <v>2468</v>
      </c>
      <c r="C11" s="1385" t="s">
        <v>2469</v>
      </c>
      <c r="D11" s="2046" t="s">
        <v>2466</v>
      </c>
      <c r="E11" s="2045" t="s">
        <v>2467</v>
      </c>
      <c r="F11" s="2045">
        <v>1</v>
      </c>
      <c r="G11" s="1383">
        <v>100</v>
      </c>
      <c r="H11" s="1383">
        <v>100</v>
      </c>
      <c r="I11" s="2048" t="s">
        <v>671</v>
      </c>
      <c r="J11" s="4"/>
      <c r="K11" s="4"/>
      <c r="L11" s="4"/>
      <c r="M11" s="4"/>
      <c r="N11" s="4"/>
      <c r="O11" s="4"/>
      <c r="P11" s="4"/>
      <c r="Q11" s="4"/>
      <c r="R11" s="4"/>
      <c r="S11" s="4"/>
      <c r="T11" s="4"/>
      <c r="U11" s="4"/>
      <c r="V11" s="4"/>
      <c r="W11" s="4"/>
      <c r="X11" s="4"/>
      <c r="Y11" s="4"/>
    </row>
    <row r="12" spans="1:25" ht="13.5" customHeight="1">
      <c r="A12" s="2045" t="s">
        <v>222</v>
      </c>
      <c r="B12" s="1385" t="s">
        <v>2470</v>
      </c>
      <c r="C12" s="1385" t="s">
        <v>2469</v>
      </c>
      <c r="D12" s="2046" t="s">
        <v>2466</v>
      </c>
      <c r="E12" s="2045" t="s">
        <v>2467</v>
      </c>
      <c r="F12" s="2045">
        <v>1</v>
      </c>
      <c r="G12" s="1383">
        <v>100</v>
      </c>
      <c r="H12" s="1383">
        <v>100</v>
      </c>
      <c r="I12" s="2048" t="s">
        <v>671</v>
      </c>
      <c r="J12" s="4"/>
      <c r="K12" s="4"/>
      <c r="L12" s="4"/>
      <c r="M12" s="4"/>
      <c r="N12" s="4"/>
      <c r="O12" s="4"/>
      <c r="P12" s="4"/>
      <c r="Q12" s="4"/>
      <c r="R12" s="4"/>
      <c r="S12" s="4"/>
      <c r="T12" s="4"/>
      <c r="U12" s="4"/>
      <c r="V12" s="4"/>
      <c r="W12" s="4"/>
      <c r="X12" s="4"/>
      <c r="Y12" s="4"/>
    </row>
    <row r="13" spans="1:25" ht="13.5" customHeight="1">
      <c r="A13" s="2045" t="s">
        <v>224</v>
      </c>
      <c r="B13" s="1385" t="s">
        <v>2471</v>
      </c>
      <c r="C13" s="1385" t="s">
        <v>2469</v>
      </c>
      <c r="D13" s="2046" t="s">
        <v>2466</v>
      </c>
      <c r="E13" s="2045" t="s">
        <v>2467</v>
      </c>
      <c r="F13" s="2045">
        <v>1</v>
      </c>
      <c r="G13" s="1383">
        <v>100</v>
      </c>
      <c r="H13" s="1383">
        <v>100</v>
      </c>
      <c r="I13" s="2048" t="s">
        <v>671</v>
      </c>
      <c r="J13" s="4"/>
      <c r="K13" s="4"/>
      <c r="L13" s="4"/>
      <c r="M13" s="4"/>
      <c r="N13" s="4"/>
      <c r="O13" s="4"/>
      <c r="P13" s="4"/>
      <c r="Q13" s="4"/>
      <c r="R13" s="4"/>
      <c r="S13" s="4"/>
      <c r="T13" s="4"/>
      <c r="U13" s="4"/>
      <c r="V13" s="4"/>
      <c r="W13" s="4"/>
      <c r="X13" s="4"/>
      <c r="Y13" s="4"/>
    </row>
    <row r="14" spans="1:25" ht="13.5" customHeight="1">
      <c r="A14" s="2045" t="s">
        <v>226</v>
      </c>
      <c r="B14" s="1385" t="s">
        <v>2472</v>
      </c>
      <c r="C14" s="1385" t="s">
        <v>2469</v>
      </c>
      <c r="D14" s="2046" t="s">
        <v>2466</v>
      </c>
      <c r="E14" s="2045" t="s">
        <v>2467</v>
      </c>
      <c r="F14" s="2045">
        <v>1</v>
      </c>
      <c r="G14" s="1383">
        <v>100</v>
      </c>
      <c r="H14" s="1383">
        <v>100</v>
      </c>
      <c r="I14" s="2048" t="s">
        <v>671</v>
      </c>
      <c r="J14" s="4"/>
      <c r="K14" s="4"/>
      <c r="L14" s="4"/>
      <c r="M14" s="4"/>
      <c r="N14" s="4"/>
      <c r="O14" s="4"/>
      <c r="P14" s="4"/>
      <c r="Q14" s="4"/>
      <c r="R14" s="4"/>
      <c r="S14" s="4"/>
      <c r="T14" s="4"/>
      <c r="U14" s="4"/>
      <c r="V14" s="4"/>
      <c r="W14" s="4"/>
      <c r="X14" s="4"/>
      <c r="Y14" s="4"/>
    </row>
    <row r="15" spans="1:25" ht="13.5" customHeight="1">
      <c r="A15" s="2045" t="s">
        <v>236</v>
      </c>
      <c r="B15" s="1385" t="s">
        <v>2473</v>
      </c>
      <c r="C15" s="1385" t="s">
        <v>2469</v>
      </c>
      <c r="D15" s="2046" t="s">
        <v>2466</v>
      </c>
      <c r="E15" s="2045" t="s">
        <v>2467</v>
      </c>
      <c r="F15" s="2045">
        <v>1</v>
      </c>
      <c r="G15" s="2047">
        <v>1000</v>
      </c>
      <c r="H15" s="2047">
        <v>1000</v>
      </c>
      <c r="I15" s="2048" t="s">
        <v>671</v>
      </c>
      <c r="J15" s="4"/>
      <c r="K15" s="4"/>
      <c r="L15" s="4"/>
      <c r="M15" s="4"/>
      <c r="N15" s="4"/>
      <c r="O15" s="4"/>
      <c r="P15" s="4"/>
      <c r="Q15" s="4"/>
      <c r="R15" s="4"/>
      <c r="S15" s="4"/>
      <c r="T15" s="4"/>
      <c r="U15" s="4"/>
      <c r="V15" s="4"/>
      <c r="W15" s="4"/>
      <c r="X15" s="4"/>
      <c r="Y15" s="4"/>
    </row>
    <row r="16" spans="1:25" ht="13.5" customHeight="1">
      <c r="A16" s="2045" t="s">
        <v>2474</v>
      </c>
      <c r="B16" s="1729" t="s">
        <v>2475</v>
      </c>
      <c r="C16" s="1738" t="s">
        <v>2476</v>
      </c>
      <c r="D16" s="1738" t="s">
        <v>2477</v>
      </c>
      <c r="E16" s="1739" t="s">
        <v>2478</v>
      </c>
      <c r="F16" s="2045">
        <v>10</v>
      </c>
      <c r="G16" s="1731">
        <v>27000</v>
      </c>
      <c r="H16" s="897">
        <f>F16*G16</f>
        <v>270000</v>
      </c>
      <c r="I16" s="1385" t="s">
        <v>936</v>
      </c>
      <c r="J16" s="4"/>
      <c r="K16" s="4"/>
      <c r="L16" s="4"/>
      <c r="M16" s="4"/>
      <c r="N16" s="4"/>
      <c r="O16" s="4"/>
      <c r="P16" s="4"/>
      <c r="Q16" s="4"/>
      <c r="R16" s="4"/>
      <c r="S16" s="4"/>
      <c r="T16" s="4"/>
      <c r="U16" s="4"/>
      <c r="V16" s="4"/>
      <c r="W16" s="4"/>
      <c r="X16" s="4"/>
      <c r="Y16" s="4"/>
    </row>
    <row r="17" spans="1:25" ht="13.5" customHeight="1">
      <c r="A17" s="2045" t="s">
        <v>2479</v>
      </c>
      <c r="B17" s="2049" t="s">
        <v>2480</v>
      </c>
      <c r="C17" s="2049" t="s">
        <v>2481</v>
      </c>
      <c r="D17" s="2050" t="s">
        <v>2482</v>
      </c>
      <c r="E17" s="2051" t="s">
        <v>1885</v>
      </c>
      <c r="F17" s="2052">
        <v>1</v>
      </c>
      <c r="G17" s="2053">
        <v>10000</v>
      </c>
      <c r="H17" s="2054">
        <v>10000</v>
      </c>
      <c r="I17" s="2055" t="s">
        <v>1686</v>
      </c>
      <c r="J17" s="2056"/>
      <c r="K17" s="2056"/>
      <c r="L17" s="2056"/>
      <c r="M17" s="2056"/>
      <c r="N17" s="2056"/>
      <c r="O17" s="2056"/>
      <c r="P17" s="2056"/>
      <c r="Q17" s="2056"/>
      <c r="R17" s="2056"/>
      <c r="S17" s="2056"/>
      <c r="T17" s="2056"/>
      <c r="U17" s="2056"/>
      <c r="V17" s="2056"/>
      <c r="W17" s="2056"/>
      <c r="X17" s="2056"/>
      <c r="Y17" s="2056"/>
    </row>
    <row r="18" spans="1:25" ht="13.5" customHeight="1">
      <c r="A18" s="2045" t="s">
        <v>2483</v>
      </c>
      <c r="B18" s="2049" t="s">
        <v>2484</v>
      </c>
      <c r="C18" s="2049" t="s">
        <v>2485</v>
      </c>
      <c r="D18" s="2050" t="s">
        <v>2486</v>
      </c>
      <c r="E18" s="2051" t="s">
        <v>1885</v>
      </c>
      <c r="F18" s="2052">
        <v>1</v>
      </c>
      <c r="G18" s="2053">
        <v>10000</v>
      </c>
      <c r="H18" s="2054">
        <v>10000</v>
      </c>
      <c r="I18" s="2055" t="s">
        <v>1686</v>
      </c>
      <c r="J18" s="2056"/>
      <c r="K18" s="2056"/>
      <c r="L18" s="2056"/>
      <c r="M18" s="2056"/>
      <c r="N18" s="2056"/>
      <c r="O18" s="2056"/>
      <c r="P18" s="2056"/>
      <c r="Q18" s="2056"/>
      <c r="R18" s="2056"/>
      <c r="S18" s="2056"/>
      <c r="T18" s="2056"/>
      <c r="U18" s="2056"/>
      <c r="V18" s="2056"/>
      <c r="W18" s="2056"/>
      <c r="X18" s="2056"/>
      <c r="Y18" s="2056"/>
    </row>
    <row r="19" spans="1:25" ht="13.5" customHeight="1">
      <c r="A19" s="2045" t="s">
        <v>2487</v>
      </c>
      <c r="B19" s="2057" t="s">
        <v>2488</v>
      </c>
      <c r="C19" s="2049" t="s">
        <v>2485</v>
      </c>
      <c r="D19" s="2058" t="s">
        <v>2489</v>
      </c>
      <c r="E19" s="2059" t="s">
        <v>2478</v>
      </c>
      <c r="F19" s="2052">
        <v>1</v>
      </c>
      <c r="G19" s="2060">
        <v>12000</v>
      </c>
      <c r="H19" s="2061">
        <v>12000</v>
      </c>
      <c r="I19" s="2055" t="s">
        <v>1993</v>
      </c>
      <c r="J19" s="2056"/>
      <c r="K19" s="2056"/>
      <c r="L19" s="2056"/>
      <c r="M19" s="2056"/>
      <c r="N19" s="2056"/>
      <c r="O19" s="2056"/>
      <c r="P19" s="2056"/>
      <c r="Q19" s="2056"/>
      <c r="R19" s="2056"/>
      <c r="S19" s="2056"/>
      <c r="T19" s="2056"/>
      <c r="U19" s="2056"/>
      <c r="V19" s="2056"/>
      <c r="W19" s="2056"/>
      <c r="X19" s="2056"/>
      <c r="Y19" s="2056"/>
    </row>
    <row r="20" spans="1:25" ht="13.5" customHeight="1">
      <c r="A20" s="2045" t="s">
        <v>2490</v>
      </c>
      <c r="B20" s="2049" t="s">
        <v>2480</v>
      </c>
      <c r="C20" s="2050" t="s">
        <v>2491</v>
      </c>
      <c r="D20" s="2050" t="s">
        <v>2492</v>
      </c>
      <c r="E20" s="2051" t="s">
        <v>2478</v>
      </c>
      <c r="F20" s="2052">
        <v>1</v>
      </c>
      <c r="G20" s="2053">
        <v>10000</v>
      </c>
      <c r="H20" s="2054">
        <v>10000</v>
      </c>
      <c r="I20" s="2055" t="s">
        <v>2493</v>
      </c>
      <c r="J20" s="2056"/>
      <c r="K20" s="2056"/>
      <c r="L20" s="2056"/>
      <c r="M20" s="2056"/>
      <c r="N20" s="2056"/>
      <c r="O20" s="2056"/>
      <c r="P20" s="2056"/>
      <c r="Q20" s="2056"/>
      <c r="R20" s="2056"/>
      <c r="S20" s="2056"/>
      <c r="T20" s="2056"/>
      <c r="U20" s="2056"/>
      <c r="V20" s="2056"/>
      <c r="W20" s="2056"/>
      <c r="X20" s="2056"/>
      <c r="Y20" s="2056"/>
    </row>
    <row r="21" spans="1:25" ht="48" customHeight="1">
      <c r="A21" s="2062"/>
      <c r="B21" s="2038" t="s">
        <v>2494</v>
      </c>
      <c r="C21" s="2063"/>
      <c r="D21" s="2063"/>
      <c r="E21" s="2064"/>
      <c r="F21" s="2065"/>
      <c r="G21" s="2065"/>
      <c r="H21" s="2066">
        <f>SUM(H22:H32)</f>
        <v>157000</v>
      </c>
      <c r="I21" s="2067"/>
      <c r="J21" s="2068"/>
      <c r="K21" s="2068"/>
      <c r="L21" s="2068"/>
      <c r="M21" s="2068"/>
      <c r="N21" s="2068"/>
      <c r="O21" s="2068"/>
      <c r="P21" s="2068"/>
      <c r="Q21" s="2068"/>
      <c r="R21" s="2068"/>
      <c r="S21" s="2068"/>
      <c r="T21" s="2068"/>
      <c r="U21" s="2068"/>
      <c r="V21" s="2068"/>
      <c r="W21" s="2068"/>
      <c r="X21" s="2068"/>
      <c r="Y21" s="2068"/>
    </row>
    <row r="22" spans="1:25" ht="13.5" customHeight="1">
      <c r="A22" s="2045">
        <v>1</v>
      </c>
      <c r="B22" s="2069" t="s">
        <v>2495</v>
      </c>
      <c r="C22" s="1738" t="s">
        <v>2496</v>
      </c>
      <c r="D22" s="1738"/>
      <c r="E22" s="1739" t="s">
        <v>2467</v>
      </c>
      <c r="F22" s="1739">
        <v>5</v>
      </c>
      <c r="G22" s="897">
        <v>10000</v>
      </c>
      <c r="H22" s="897">
        <f t="shared" ref="H22:H32" si="0">G22*F22</f>
        <v>50000</v>
      </c>
      <c r="I22" s="1739"/>
      <c r="J22" s="4"/>
      <c r="K22" s="4"/>
      <c r="L22" s="4"/>
      <c r="M22" s="4"/>
      <c r="N22" s="4"/>
      <c r="O22" s="4"/>
      <c r="P22" s="4"/>
      <c r="Q22" s="4"/>
      <c r="R22" s="4"/>
      <c r="S22" s="4"/>
      <c r="T22" s="4"/>
      <c r="U22" s="4"/>
      <c r="V22" s="4"/>
      <c r="W22" s="4"/>
      <c r="X22" s="4"/>
      <c r="Y22" s="4"/>
    </row>
    <row r="23" spans="1:25" ht="13.5" customHeight="1">
      <c r="A23" s="2052">
        <v>2</v>
      </c>
      <c r="B23" s="2070" t="s">
        <v>2497</v>
      </c>
      <c r="C23" s="2050" t="s">
        <v>2498</v>
      </c>
      <c r="D23" s="2050"/>
      <c r="E23" s="2051" t="s">
        <v>2467</v>
      </c>
      <c r="F23" s="2051">
        <v>1</v>
      </c>
      <c r="G23" s="2054">
        <v>2000</v>
      </c>
      <c r="H23" s="2054">
        <f t="shared" si="0"/>
        <v>2000</v>
      </c>
      <c r="I23" s="2051" t="s">
        <v>2499</v>
      </c>
      <c r="J23" s="2056"/>
      <c r="K23" s="2056"/>
      <c r="L23" s="2056"/>
      <c r="M23" s="2056"/>
      <c r="N23" s="2056"/>
      <c r="O23" s="2056"/>
      <c r="P23" s="2056"/>
      <c r="Q23" s="2056"/>
      <c r="R23" s="2056"/>
      <c r="S23" s="2056"/>
      <c r="T23" s="2056"/>
      <c r="U23" s="2056"/>
      <c r="V23" s="2056"/>
      <c r="W23" s="2056"/>
      <c r="X23" s="2056"/>
      <c r="Y23" s="2056"/>
    </row>
    <row r="24" spans="1:25" ht="13.5" customHeight="1">
      <c r="A24" s="2045">
        <v>3</v>
      </c>
      <c r="B24" s="2071" t="s">
        <v>2500</v>
      </c>
      <c r="C24" s="1738" t="s">
        <v>2501</v>
      </c>
      <c r="D24" s="1738"/>
      <c r="E24" s="1739" t="s">
        <v>2467</v>
      </c>
      <c r="F24" s="1739">
        <v>1</v>
      </c>
      <c r="G24" s="897">
        <v>8000</v>
      </c>
      <c r="H24" s="897">
        <f t="shared" si="0"/>
        <v>8000</v>
      </c>
      <c r="I24" s="1739"/>
      <c r="J24" s="4"/>
      <c r="K24" s="4"/>
      <c r="L24" s="4"/>
      <c r="M24" s="4"/>
      <c r="N24" s="4"/>
      <c r="O24" s="4"/>
      <c r="P24" s="4"/>
      <c r="Q24" s="4"/>
      <c r="R24" s="4"/>
      <c r="S24" s="4"/>
      <c r="T24" s="4"/>
      <c r="U24" s="4"/>
      <c r="V24" s="4"/>
      <c r="W24" s="4"/>
      <c r="X24" s="4"/>
      <c r="Y24" s="4"/>
    </row>
    <row r="25" spans="1:25" ht="13.5" customHeight="1">
      <c r="A25" s="2052">
        <v>4</v>
      </c>
      <c r="B25" s="2071" t="s">
        <v>2502</v>
      </c>
      <c r="C25" s="1738" t="s">
        <v>2503</v>
      </c>
      <c r="D25" s="1738"/>
      <c r="E25" s="1739" t="s">
        <v>2467</v>
      </c>
      <c r="F25" s="1739">
        <v>1</v>
      </c>
      <c r="G25" s="897">
        <v>4000</v>
      </c>
      <c r="H25" s="897">
        <f t="shared" si="0"/>
        <v>4000</v>
      </c>
      <c r="I25" s="1739"/>
      <c r="J25" s="4"/>
      <c r="K25" s="4"/>
      <c r="L25" s="4"/>
      <c r="M25" s="4"/>
      <c r="N25" s="4"/>
      <c r="O25" s="4"/>
      <c r="P25" s="4"/>
      <c r="Q25" s="4"/>
      <c r="R25" s="4"/>
      <c r="S25" s="4"/>
      <c r="T25" s="4"/>
      <c r="U25" s="4"/>
      <c r="V25" s="4"/>
      <c r="W25" s="4"/>
      <c r="X25" s="4"/>
      <c r="Y25" s="4"/>
    </row>
    <row r="26" spans="1:25" ht="13.5" customHeight="1">
      <c r="A26" s="2045">
        <v>5</v>
      </c>
      <c r="B26" s="2070" t="s">
        <v>2504</v>
      </c>
      <c r="C26" s="2050" t="s">
        <v>2498</v>
      </c>
      <c r="D26" s="2050"/>
      <c r="E26" s="2051" t="s">
        <v>2467</v>
      </c>
      <c r="F26" s="2051">
        <v>1</v>
      </c>
      <c r="G26" s="2054">
        <v>3000</v>
      </c>
      <c r="H26" s="2054">
        <f t="shared" si="0"/>
        <v>3000</v>
      </c>
      <c r="I26" s="2051" t="s">
        <v>2505</v>
      </c>
      <c r="J26" s="2056"/>
      <c r="K26" s="2056"/>
      <c r="L26" s="2056"/>
      <c r="M26" s="2056"/>
      <c r="N26" s="2056"/>
      <c r="O26" s="2056"/>
      <c r="P26" s="2056"/>
      <c r="Q26" s="2056"/>
      <c r="R26" s="2056"/>
      <c r="S26" s="2056"/>
      <c r="T26" s="2056"/>
      <c r="U26" s="2056"/>
      <c r="V26" s="2056"/>
      <c r="W26" s="2056"/>
      <c r="X26" s="2056"/>
      <c r="Y26" s="2056"/>
    </row>
    <row r="27" spans="1:25" ht="13.5" customHeight="1">
      <c r="A27" s="2052">
        <v>6</v>
      </c>
      <c r="B27" s="2072" t="s">
        <v>2506</v>
      </c>
      <c r="C27" s="2073" t="s">
        <v>2496</v>
      </c>
      <c r="D27" s="1738"/>
      <c r="E27" s="1739" t="s">
        <v>2467</v>
      </c>
      <c r="F27" s="1777">
        <v>5</v>
      </c>
      <c r="G27" s="897">
        <v>2000</v>
      </c>
      <c r="H27" s="897">
        <f t="shared" si="0"/>
        <v>10000</v>
      </c>
      <c r="I27" s="1739"/>
      <c r="J27" s="4"/>
      <c r="K27" s="4"/>
      <c r="L27" s="4"/>
      <c r="M27" s="4"/>
      <c r="N27" s="4"/>
      <c r="O27" s="4"/>
      <c r="P27" s="4"/>
      <c r="Q27" s="4"/>
      <c r="R27" s="4"/>
      <c r="S27" s="4"/>
      <c r="T27" s="4"/>
      <c r="U27" s="4"/>
      <c r="V27" s="4"/>
      <c r="W27" s="4"/>
      <c r="X27" s="4"/>
      <c r="Y27" s="4"/>
    </row>
    <row r="28" spans="1:25" ht="13.5" customHeight="1">
      <c r="A28" s="2045">
        <v>7</v>
      </c>
      <c r="B28" s="2074" t="s">
        <v>2507</v>
      </c>
      <c r="C28" s="2073" t="s">
        <v>2496</v>
      </c>
      <c r="D28" s="1738"/>
      <c r="E28" s="1739" t="s">
        <v>2467</v>
      </c>
      <c r="F28" s="1777">
        <v>5</v>
      </c>
      <c r="G28" s="897">
        <v>5000</v>
      </c>
      <c r="H28" s="897">
        <f t="shared" si="0"/>
        <v>25000</v>
      </c>
      <c r="I28" s="1739"/>
      <c r="J28" s="4"/>
      <c r="K28" s="4"/>
      <c r="L28" s="4"/>
      <c r="M28" s="4"/>
      <c r="N28" s="4"/>
      <c r="O28" s="4"/>
      <c r="P28" s="4"/>
      <c r="Q28" s="4"/>
      <c r="R28" s="4"/>
      <c r="S28" s="4"/>
      <c r="T28" s="4"/>
      <c r="U28" s="4"/>
      <c r="V28" s="4"/>
      <c r="W28" s="4"/>
      <c r="X28" s="4"/>
      <c r="Y28" s="4"/>
    </row>
    <row r="29" spans="1:25" ht="13.5" customHeight="1">
      <c r="A29" s="2052">
        <v>8</v>
      </c>
      <c r="B29" s="690" t="s">
        <v>2508</v>
      </c>
      <c r="C29" s="2073" t="s">
        <v>2496</v>
      </c>
      <c r="D29" s="1738"/>
      <c r="E29" s="1739" t="s">
        <v>2467</v>
      </c>
      <c r="F29" s="1777">
        <v>5</v>
      </c>
      <c r="G29" s="897">
        <v>3000</v>
      </c>
      <c r="H29" s="897">
        <f t="shared" si="0"/>
        <v>15000</v>
      </c>
      <c r="I29" s="1739"/>
      <c r="J29" s="4"/>
      <c r="K29" s="4"/>
      <c r="L29" s="4"/>
      <c r="M29" s="4"/>
      <c r="N29" s="4"/>
      <c r="O29" s="4"/>
      <c r="P29" s="4"/>
      <c r="Q29" s="4"/>
      <c r="R29" s="4"/>
      <c r="S29" s="4"/>
      <c r="T29" s="4"/>
      <c r="U29" s="4"/>
      <c r="V29" s="4"/>
      <c r="W29" s="4"/>
      <c r="X29" s="4"/>
      <c r="Y29" s="4"/>
    </row>
    <row r="30" spans="1:25" ht="13.5" customHeight="1">
      <c r="A30" s="2045">
        <v>9</v>
      </c>
      <c r="B30" s="2074" t="s">
        <v>2509</v>
      </c>
      <c r="C30" s="2073" t="s">
        <v>2496</v>
      </c>
      <c r="D30" s="1738"/>
      <c r="E30" s="1739" t="s">
        <v>2467</v>
      </c>
      <c r="F30" s="1777">
        <v>5</v>
      </c>
      <c r="G30" s="897">
        <v>3000</v>
      </c>
      <c r="H30" s="897">
        <f t="shared" si="0"/>
        <v>15000</v>
      </c>
      <c r="I30" s="1739"/>
      <c r="J30" s="4"/>
      <c r="K30" s="4"/>
      <c r="L30" s="4"/>
      <c r="M30" s="4"/>
      <c r="N30" s="4"/>
      <c r="O30" s="4"/>
      <c r="P30" s="4"/>
      <c r="Q30" s="4"/>
      <c r="R30" s="4"/>
      <c r="S30" s="4"/>
      <c r="T30" s="4"/>
      <c r="U30" s="4"/>
      <c r="V30" s="4"/>
      <c r="W30" s="4"/>
      <c r="X30" s="4"/>
      <c r="Y30" s="4"/>
    </row>
    <row r="31" spans="1:25" ht="13.5" customHeight="1">
      <c r="A31" s="2052">
        <v>10</v>
      </c>
      <c r="B31" s="690" t="s">
        <v>2510</v>
      </c>
      <c r="C31" s="2073" t="s">
        <v>2496</v>
      </c>
      <c r="D31" s="1738"/>
      <c r="E31" s="1739" t="s">
        <v>2467</v>
      </c>
      <c r="F31" s="1777">
        <v>5</v>
      </c>
      <c r="G31" s="897">
        <v>2000</v>
      </c>
      <c r="H31" s="897">
        <f t="shared" si="0"/>
        <v>10000</v>
      </c>
      <c r="I31" s="1739"/>
      <c r="J31" s="4"/>
      <c r="K31" s="4"/>
      <c r="L31" s="4"/>
      <c r="M31" s="4"/>
      <c r="N31" s="4"/>
      <c r="O31" s="4"/>
      <c r="P31" s="4"/>
      <c r="Q31" s="4"/>
      <c r="R31" s="4"/>
      <c r="S31" s="4"/>
      <c r="T31" s="4"/>
      <c r="U31" s="4"/>
      <c r="V31" s="4"/>
      <c r="W31" s="4"/>
      <c r="X31" s="4"/>
      <c r="Y31" s="4"/>
    </row>
    <row r="32" spans="1:25" ht="13.5" customHeight="1">
      <c r="A32" s="2045">
        <v>11</v>
      </c>
      <c r="B32" s="690" t="s">
        <v>2511</v>
      </c>
      <c r="C32" s="2073" t="s">
        <v>2496</v>
      </c>
      <c r="D32" s="1738"/>
      <c r="E32" s="1777" t="s">
        <v>2467</v>
      </c>
      <c r="F32" s="1777">
        <v>5</v>
      </c>
      <c r="G32" s="897">
        <v>3000</v>
      </c>
      <c r="H32" s="897">
        <f t="shared" si="0"/>
        <v>15000</v>
      </c>
      <c r="I32" s="1739"/>
      <c r="J32" s="4"/>
      <c r="K32" s="4"/>
      <c r="L32" s="4"/>
      <c r="M32" s="4"/>
      <c r="N32" s="4"/>
      <c r="O32" s="4"/>
      <c r="P32" s="4"/>
      <c r="Q32" s="4"/>
      <c r="R32" s="4"/>
      <c r="S32" s="4"/>
      <c r="T32" s="4"/>
      <c r="U32" s="4"/>
      <c r="V32" s="4"/>
      <c r="W32" s="4"/>
      <c r="X32" s="4"/>
      <c r="Y32" s="4"/>
    </row>
    <row r="33" spans="1:25" ht="30" customHeight="1">
      <c r="A33" s="2062"/>
      <c r="B33" s="2038" t="s">
        <v>2512</v>
      </c>
      <c r="C33" s="2063"/>
      <c r="D33" s="2063"/>
      <c r="E33" s="2064"/>
      <c r="F33" s="2065"/>
      <c r="G33" s="2065"/>
      <c r="H33" s="2066">
        <f>SUM(H34:H54)</f>
        <v>348000</v>
      </c>
      <c r="I33" s="2067"/>
      <c r="J33" s="2068"/>
      <c r="K33" s="2068"/>
      <c r="L33" s="2068"/>
      <c r="M33" s="2068"/>
      <c r="N33" s="2068"/>
      <c r="O33" s="2068"/>
      <c r="P33" s="2068"/>
      <c r="Q33" s="2068"/>
      <c r="R33" s="2068"/>
      <c r="S33" s="2068"/>
      <c r="T33" s="2068"/>
      <c r="U33" s="2068"/>
      <c r="V33" s="2068"/>
      <c r="W33" s="2068"/>
      <c r="X33" s="2068"/>
      <c r="Y33" s="2068"/>
    </row>
    <row r="34" spans="1:25" ht="13.5" customHeight="1">
      <c r="A34" s="2045">
        <v>1</v>
      </c>
      <c r="B34" s="2075" t="s">
        <v>2513</v>
      </c>
      <c r="C34" s="2073" t="s">
        <v>2496</v>
      </c>
      <c r="D34" s="1738"/>
      <c r="E34" s="152" t="s">
        <v>2514</v>
      </c>
      <c r="F34" s="1777">
        <v>4</v>
      </c>
      <c r="G34" s="897">
        <v>5000</v>
      </c>
      <c r="H34" s="2076">
        <v>20000</v>
      </c>
      <c r="I34" s="2077" t="s">
        <v>2515</v>
      </c>
      <c r="J34" s="4"/>
      <c r="K34" s="4"/>
      <c r="L34" s="4"/>
      <c r="M34" s="4"/>
      <c r="N34" s="4"/>
      <c r="O34" s="4"/>
      <c r="P34" s="4"/>
      <c r="Q34" s="4"/>
      <c r="R34" s="4"/>
      <c r="S34" s="4"/>
      <c r="T34" s="4"/>
      <c r="U34" s="4"/>
      <c r="V34" s="4"/>
      <c r="W34" s="4"/>
      <c r="X34" s="4"/>
      <c r="Y34" s="4"/>
    </row>
    <row r="35" spans="1:25" ht="13.5" customHeight="1">
      <c r="A35" s="2045">
        <v>2</v>
      </c>
      <c r="B35" s="2078" t="s">
        <v>2516</v>
      </c>
      <c r="C35" s="2073" t="s">
        <v>2496</v>
      </c>
      <c r="D35" s="1738"/>
      <c r="E35" s="2079" t="s">
        <v>2514</v>
      </c>
      <c r="F35" s="1777">
        <v>2</v>
      </c>
      <c r="G35" s="897">
        <v>20000</v>
      </c>
      <c r="H35" s="2080">
        <v>40000</v>
      </c>
      <c r="I35" s="2081" t="s">
        <v>2517</v>
      </c>
      <c r="J35" s="4"/>
      <c r="K35" s="4"/>
      <c r="L35" s="4"/>
      <c r="M35" s="4"/>
      <c r="N35" s="4"/>
      <c r="O35" s="4"/>
      <c r="P35" s="4"/>
      <c r="Q35" s="4"/>
      <c r="R35" s="4"/>
      <c r="S35" s="4"/>
      <c r="T35" s="4"/>
      <c r="U35" s="4"/>
      <c r="V35" s="4"/>
      <c r="W35" s="4"/>
      <c r="X35" s="4"/>
      <c r="Y35" s="4"/>
    </row>
    <row r="36" spans="1:25" ht="13.5" customHeight="1">
      <c r="A36" s="2045">
        <v>3</v>
      </c>
      <c r="B36" s="2078" t="s">
        <v>2518</v>
      </c>
      <c r="C36" s="2073" t="s">
        <v>2496</v>
      </c>
      <c r="D36" s="1738"/>
      <c r="E36" s="2079" t="s">
        <v>2519</v>
      </c>
      <c r="F36" s="1777">
        <v>2</v>
      </c>
      <c r="G36" s="897">
        <v>15000</v>
      </c>
      <c r="H36" s="2080">
        <v>30000</v>
      </c>
      <c r="I36" s="2081" t="s">
        <v>2520</v>
      </c>
      <c r="J36" s="4"/>
      <c r="K36" s="4"/>
      <c r="L36" s="4"/>
      <c r="M36" s="4"/>
      <c r="N36" s="4"/>
      <c r="O36" s="4"/>
      <c r="P36" s="4"/>
      <c r="Q36" s="4"/>
      <c r="R36" s="4"/>
      <c r="S36" s="4"/>
      <c r="T36" s="4"/>
      <c r="U36" s="4"/>
      <c r="V36" s="4"/>
      <c r="W36" s="4"/>
      <c r="X36" s="4"/>
      <c r="Y36" s="4"/>
    </row>
    <row r="37" spans="1:25" ht="13.5" customHeight="1">
      <c r="A37" s="2045">
        <v>4</v>
      </c>
      <c r="B37" s="2078" t="s">
        <v>2521</v>
      </c>
      <c r="C37" s="2073" t="s">
        <v>2496</v>
      </c>
      <c r="D37" s="1738"/>
      <c r="E37" s="2079" t="s">
        <v>2467</v>
      </c>
      <c r="F37" s="1777">
        <v>2</v>
      </c>
      <c r="G37" s="897">
        <v>20000</v>
      </c>
      <c r="H37" s="2080">
        <v>40000</v>
      </c>
      <c r="I37" s="2081" t="s">
        <v>2522</v>
      </c>
      <c r="J37" s="4"/>
      <c r="K37" s="4"/>
      <c r="L37" s="4"/>
      <c r="M37" s="4"/>
      <c r="N37" s="4"/>
      <c r="O37" s="4"/>
      <c r="P37" s="4"/>
      <c r="Q37" s="4"/>
      <c r="R37" s="4"/>
      <c r="S37" s="4"/>
      <c r="T37" s="4"/>
      <c r="U37" s="4"/>
      <c r="V37" s="4"/>
      <c r="W37" s="4"/>
      <c r="X37" s="4"/>
      <c r="Y37" s="4"/>
    </row>
    <row r="38" spans="1:25" ht="13.5" customHeight="1">
      <c r="A38" s="2045">
        <v>5</v>
      </c>
      <c r="B38" s="2078" t="s">
        <v>2523</v>
      </c>
      <c r="C38" s="2073" t="s">
        <v>2496</v>
      </c>
      <c r="D38" s="1738"/>
      <c r="E38" s="2079" t="s">
        <v>2519</v>
      </c>
      <c r="F38" s="1777">
        <v>2</v>
      </c>
      <c r="G38" s="897">
        <v>1000</v>
      </c>
      <c r="H38" s="2080">
        <v>2000</v>
      </c>
      <c r="I38" s="2081" t="s">
        <v>2520</v>
      </c>
      <c r="J38" s="4"/>
      <c r="K38" s="4"/>
      <c r="L38" s="4"/>
      <c r="M38" s="4"/>
      <c r="N38" s="4"/>
      <c r="O38" s="4"/>
      <c r="P38" s="4"/>
      <c r="Q38" s="4"/>
      <c r="R38" s="4"/>
      <c r="S38" s="4"/>
      <c r="T38" s="4"/>
      <c r="U38" s="4"/>
      <c r="V38" s="4"/>
      <c r="W38" s="4"/>
      <c r="X38" s="4"/>
      <c r="Y38" s="4"/>
    </row>
    <row r="39" spans="1:25" ht="13.5" customHeight="1">
      <c r="A39" s="2045">
        <v>6</v>
      </c>
      <c r="B39" s="2082" t="s">
        <v>2524</v>
      </c>
      <c r="C39" s="2083" t="s">
        <v>2496</v>
      </c>
      <c r="D39" s="2050"/>
      <c r="E39" s="2084" t="s">
        <v>2525</v>
      </c>
      <c r="F39" s="2085">
        <v>2</v>
      </c>
      <c r="G39" s="2054">
        <v>7500</v>
      </c>
      <c r="H39" s="2086">
        <v>15000</v>
      </c>
      <c r="I39" s="2087" t="s">
        <v>2526</v>
      </c>
      <c r="J39" s="2056"/>
      <c r="K39" s="2056"/>
      <c r="L39" s="2056"/>
      <c r="M39" s="2056"/>
      <c r="N39" s="2056"/>
      <c r="O39" s="2056"/>
      <c r="P39" s="2056"/>
      <c r="Q39" s="2056"/>
      <c r="R39" s="2056"/>
      <c r="S39" s="2056"/>
      <c r="T39" s="2056"/>
      <c r="U39" s="2056"/>
      <c r="V39" s="2056"/>
      <c r="W39" s="2056"/>
      <c r="X39" s="2056"/>
      <c r="Y39" s="2056"/>
    </row>
    <row r="40" spans="1:25" ht="13.5" customHeight="1">
      <c r="A40" s="2045">
        <v>7</v>
      </c>
      <c r="B40" s="2078" t="s">
        <v>2527</v>
      </c>
      <c r="C40" s="2073" t="s">
        <v>2496</v>
      </c>
      <c r="D40" s="1738"/>
      <c r="E40" s="2079" t="s">
        <v>2528</v>
      </c>
      <c r="F40" s="1777">
        <v>6</v>
      </c>
      <c r="G40" s="897">
        <v>1666</v>
      </c>
      <c r="H40" s="2080">
        <v>10000</v>
      </c>
      <c r="I40" s="2081" t="s">
        <v>2529</v>
      </c>
      <c r="J40" s="4"/>
      <c r="K40" s="4"/>
      <c r="L40" s="4"/>
      <c r="M40" s="4"/>
      <c r="N40" s="4"/>
      <c r="O40" s="4"/>
      <c r="P40" s="4"/>
      <c r="Q40" s="4"/>
      <c r="R40" s="4"/>
      <c r="S40" s="4"/>
      <c r="T40" s="4"/>
      <c r="U40" s="4"/>
      <c r="V40" s="4"/>
      <c r="W40" s="4"/>
      <c r="X40" s="4"/>
      <c r="Y40" s="4"/>
    </row>
    <row r="41" spans="1:25" ht="13.5" customHeight="1">
      <c r="A41" s="2045">
        <v>8</v>
      </c>
      <c r="B41" s="2082" t="s">
        <v>2530</v>
      </c>
      <c r="C41" s="2083" t="s">
        <v>2496</v>
      </c>
      <c r="D41" s="2050"/>
      <c r="E41" s="2084" t="s">
        <v>2531</v>
      </c>
      <c r="F41" s="2085">
        <v>2</v>
      </c>
      <c r="G41" s="2054">
        <v>10000</v>
      </c>
      <c r="H41" s="2086">
        <v>20000</v>
      </c>
      <c r="I41" s="2087" t="s">
        <v>2532</v>
      </c>
      <c r="J41" s="2056"/>
      <c r="K41" s="2056"/>
      <c r="L41" s="2056"/>
      <c r="M41" s="2056"/>
      <c r="N41" s="2056"/>
      <c r="O41" s="2056"/>
      <c r="P41" s="2056"/>
      <c r="Q41" s="2056"/>
      <c r="R41" s="2056"/>
      <c r="S41" s="2056"/>
      <c r="T41" s="2056"/>
      <c r="U41" s="2056"/>
      <c r="V41" s="2056"/>
      <c r="W41" s="2056"/>
      <c r="X41" s="2056"/>
      <c r="Y41" s="2056"/>
    </row>
    <row r="42" spans="1:25" ht="13.5" customHeight="1">
      <c r="A42" s="2045">
        <v>9</v>
      </c>
      <c r="B42" s="2082" t="s">
        <v>2533</v>
      </c>
      <c r="C42" s="2083" t="s">
        <v>2496</v>
      </c>
      <c r="D42" s="2050"/>
      <c r="E42" s="2084" t="s">
        <v>2525</v>
      </c>
      <c r="F42" s="2085">
        <v>4</v>
      </c>
      <c r="G42" s="2054">
        <v>15000</v>
      </c>
      <c r="H42" s="2086">
        <v>60000</v>
      </c>
      <c r="I42" s="2087" t="s">
        <v>2534</v>
      </c>
      <c r="J42" s="2056"/>
      <c r="K42" s="2056"/>
      <c r="L42" s="2056"/>
      <c r="M42" s="2056"/>
      <c r="N42" s="2056"/>
      <c r="O42" s="2056"/>
      <c r="P42" s="2056"/>
      <c r="Q42" s="2056"/>
      <c r="R42" s="2056"/>
      <c r="S42" s="2056"/>
      <c r="T42" s="2056"/>
      <c r="U42" s="2056"/>
      <c r="V42" s="2056"/>
      <c r="W42" s="2056"/>
      <c r="X42" s="2056"/>
      <c r="Y42" s="2056"/>
    </row>
    <row r="43" spans="1:25" ht="13.5" customHeight="1">
      <c r="A43" s="2045">
        <v>10</v>
      </c>
      <c r="B43" s="2082" t="s">
        <v>2535</v>
      </c>
      <c r="C43" s="2083" t="s">
        <v>2496</v>
      </c>
      <c r="D43" s="2050"/>
      <c r="E43" s="2084" t="s">
        <v>2519</v>
      </c>
      <c r="F43" s="2085">
        <v>2</v>
      </c>
      <c r="G43" s="2054">
        <v>5000</v>
      </c>
      <c r="H43" s="2086">
        <v>10000</v>
      </c>
      <c r="I43" s="2087" t="s">
        <v>2520</v>
      </c>
      <c r="J43" s="2056"/>
      <c r="K43" s="2056"/>
      <c r="L43" s="2056"/>
      <c r="M43" s="2056"/>
      <c r="N43" s="2056"/>
      <c r="O43" s="2056"/>
      <c r="P43" s="2056"/>
      <c r="Q43" s="2056"/>
      <c r="R43" s="2056"/>
      <c r="S43" s="2056"/>
      <c r="T43" s="2056"/>
      <c r="U43" s="2056"/>
      <c r="V43" s="2056"/>
      <c r="W43" s="2056"/>
      <c r="X43" s="2056"/>
      <c r="Y43" s="2056"/>
    </row>
    <row r="44" spans="1:25" ht="13.5" customHeight="1">
      <c r="A44" s="2045">
        <v>11</v>
      </c>
      <c r="B44" s="2082" t="s">
        <v>2536</v>
      </c>
      <c r="C44" s="2083" t="s">
        <v>2496</v>
      </c>
      <c r="D44" s="2050"/>
      <c r="E44" s="2084" t="s">
        <v>2525</v>
      </c>
      <c r="F44" s="2085">
        <v>2</v>
      </c>
      <c r="G44" s="2054">
        <v>3000</v>
      </c>
      <c r="H44" s="2086">
        <v>6000</v>
      </c>
      <c r="I44" s="2087" t="s">
        <v>2522</v>
      </c>
      <c r="J44" s="2056"/>
      <c r="K44" s="2056"/>
      <c r="L44" s="2056"/>
      <c r="M44" s="2056"/>
      <c r="N44" s="2056"/>
      <c r="O44" s="2056"/>
      <c r="P44" s="2056"/>
      <c r="Q44" s="2056"/>
      <c r="R44" s="2056"/>
      <c r="S44" s="2056"/>
      <c r="T44" s="2056"/>
      <c r="U44" s="2056"/>
      <c r="V44" s="2056"/>
      <c r="W44" s="2056"/>
      <c r="X44" s="2056"/>
      <c r="Y44" s="2056"/>
    </row>
    <row r="45" spans="1:25" ht="13.5" customHeight="1">
      <c r="A45" s="2045">
        <v>12</v>
      </c>
      <c r="B45" s="2078" t="s">
        <v>2537</v>
      </c>
      <c r="C45" s="2073" t="s">
        <v>2496</v>
      </c>
      <c r="D45" s="1738"/>
      <c r="E45" s="2079" t="s">
        <v>2514</v>
      </c>
      <c r="F45" s="1777">
        <v>2</v>
      </c>
      <c r="G45" s="897">
        <v>15000</v>
      </c>
      <c r="H45" s="2080">
        <v>30000</v>
      </c>
      <c r="I45" s="2081" t="s">
        <v>2517</v>
      </c>
      <c r="J45" s="4"/>
      <c r="K45" s="4"/>
      <c r="L45" s="4"/>
      <c r="M45" s="4"/>
      <c r="N45" s="4"/>
      <c r="O45" s="4"/>
      <c r="P45" s="4"/>
      <c r="Q45" s="4"/>
      <c r="R45" s="4"/>
      <c r="S45" s="4"/>
      <c r="T45" s="4"/>
      <c r="U45" s="4"/>
      <c r="V45" s="4"/>
      <c r="W45" s="4"/>
      <c r="X45" s="4"/>
      <c r="Y45" s="4"/>
    </row>
    <row r="46" spans="1:25" ht="13.5" customHeight="1">
      <c r="A46" s="2045">
        <v>13</v>
      </c>
      <c r="B46" s="2078" t="s">
        <v>2538</v>
      </c>
      <c r="C46" s="2073" t="s">
        <v>2496</v>
      </c>
      <c r="D46" s="1738"/>
      <c r="E46" s="2079" t="s">
        <v>2525</v>
      </c>
      <c r="F46" s="1777">
        <v>2</v>
      </c>
      <c r="G46" s="897">
        <v>7500</v>
      </c>
      <c r="H46" s="2080">
        <v>15000</v>
      </c>
      <c r="I46" s="2081" t="s">
        <v>2522</v>
      </c>
      <c r="J46" s="4"/>
      <c r="K46" s="4"/>
      <c r="L46" s="4"/>
      <c r="M46" s="4"/>
      <c r="N46" s="4"/>
      <c r="O46" s="4"/>
      <c r="P46" s="4"/>
      <c r="Q46" s="4"/>
      <c r="R46" s="4"/>
      <c r="S46" s="4"/>
      <c r="T46" s="4"/>
      <c r="U46" s="4"/>
      <c r="V46" s="4"/>
      <c r="W46" s="4"/>
      <c r="X46" s="4"/>
      <c r="Y46" s="4"/>
    </row>
    <row r="47" spans="1:25" ht="13.5" customHeight="1">
      <c r="A47" s="2045">
        <v>14</v>
      </c>
      <c r="B47" s="2078" t="s">
        <v>2539</v>
      </c>
      <c r="C47" s="2073" t="s">
        <v>2496</v>
      </c>
      <c r="D47" s="1738"/>
      <c r="E47" s="2079" t="s">
        <v>2519</v>
      </c>
      <c r="F47" s="1777">
        <v>4</v>
      </c>
      <c r="G47" s="897">
        <v>250</v>
      </c>
      <c r="H47" s="2080">
        <v>1000</v>
      </c>
      <c r="I47" s="2081" t="s">
        <v>2540</v>
      </c>
      <c r="J47" s="4"/>
      <c r="K47" s="4"/>
      <c r="L47" s="4"/>
      <c r="M47" s="4"/>
      <c r="N47" s="4"/>
      <c r="O47" s="4"/>
      <c r="P47" s="4"/>
      <c r="Q47" s="4"/>
      <c r="R47" s="4"/>
      <c r="S47" s="4"/>
      <c r="T47" s="4"/>
      <c r="U47" s="4"/>
      <c r="V47" s="4"/>
      <c r="W47" s="4"/>
      <c r="X47" s="4"/>
      <c r="Y47" s="4"/>
    </row>
    <row r="48" spans="1:25" ht="13.5" customHeight="1">
      <c r="A48" s="2045">
        <v>15</v>
      </c>
      <c r="B48" s="2078" t="s">
        <v>2541</v>
      </c>
      <c r="C48" s="2073" t="s">
        <v>2496</v>
      </c>
      <c r="D48" s="1738"/>
      <c r="E48" s="2079" t="s">
        <v>2525</v>
      </c>
      <c r="F48" s="1777">
        <v>120</v>
      </c>
      <c r="G48" s="897">
        <v>10000</v>
      </c>
      <c r="H48" s="2080">
        <v>1200</v>
      </c>
      <c r="I48" s="2081" t="s">
        <v>2542</v>
      </c>
      <c r="J48" s="4"/>
      <c r="K48" s="4"/>
      <c r="L48" s="4"/>
      <c r="M48" s="4"/>
      <c r="N48" s="4"/>
      <c r="O48" s="4"/>
      <c r="P48" s="4"/>
      <c r="Q48" s="4"/>
      <c r="R48" s="4"/>
      <c r="S48" s="4"/>
      <c r="T48" s="4"/>
      <c r="U48" s="4"/>
      <c r="V48" s="4"/>
      <c r="W48" s="4"/>
      <c r="X48" s="4"/>
      <c r="Y48" s="4"/>
    </row>
    <row r="49" spans="1:25" ht="13.5" customHeight="1">
      <c r="A49" s="2045">
        <v>16</v>
      </c>
      <c r="B49" s="2078" t="s">
        <v>2543</v>
      </c>
      <c r="C49" s="2073" t="s">
        <v>2496</v>
      </c>
      <c r="D49" s="1738"/>
      <c r="E49" s="2079" t="s">
        <v>2525</v>
      </c>
      <c r="F49" s="1777">
        <v>120</v>
      </c>
      <c r="G49" s="897">
        <v>10000</v>
      </c>
      <c r="H49" s="2080">
        <v>1200</v>
      </c>
      <c r="I49" s="2081" t="s">
        <v>2542</v>
      </c>
      <c r="J49" s="4"/>
      <c r="K49" s="4"/>
      <c r="L49" s="4"/>
      <c r="M49" s="4"/>
      <c r="N49" s="4"/>
      <c r="O49" s="4"/>
      <c r="P49" s="4"/>
      <c r="Q49" s="4"/>
      <c r="R49" s="4"/>
      <c r="S49" s="4"/>
      <c r="T49" s="4"/>
      <c r="U49" s="4"/>
      <c r="V49" s="4"/>
      <c r="W49" s="4"/>
      <c r="X49" s="4"/>
      <c r="Y49" s="4"/>
    </row>
    <row r="50" spans="1:25" ht="13.5" customHeight="1">
      <c r="A50" s="2045">
        <v>17</v>
      </c>
      <c r="B50" s="2078" t="s">
        <v>2544</v>
      </c>
      <c r="C50" s="2073" t="s">
        <v>2496</v>
      </c>
      <c r="D50" s="1738"/>
      <c r="E50" s="2079" t="s">
        <v>2525</v>
      </c>
      <c r="F50" s="1777">
        <v>80</v>
      </c>
      <c r="G50" s="897">
        <v>12500</v>
      </c>
      <c r="H50" s="2080">
        <v>1000</v>
      </c>
      <c r="I50" s="2081" t="s">
        <v>2545</v>
      </c>
      <c r="J50" s="4"/>
      <c r="K50" s="4"/>
      <c r="L50" s="4"/>
      <c r="M50" s="4"/>
      <c r="N50" s="4"/>
      <c r="O50" s="4"/>
      <c r="P50" s="4"/>
      <c r="Q50" s="4"/>
      <c r="R50" s="4"/>
      <c r="S50" s="4"/>
      <c r="T50" s="4"/>
      <c r="U50" s="4"/>
      <c r="V50" s="4"/>
      <c r="W50" s="4"/>
      <c r="X50" s="4"/>
      <c r="Y50" s="4"/>
    </row>
    <row r="51" spans="1:25" ht="13.5" customHeight="1">
      <c r="A51" s="2045">
        <v>18</v>
      </c>
      <c r="B51" s="2078" t="s">
        <v>2546</v>
      </c>
      <c r="C51" s="2073" t="s">
        <v>2496</v>
      </c>
      <c r="D51" s="1738"/>
      <c r="E51" s="2079" t="s">
        <v>2525</v>
      </c>
      <c r="F51" s="1777">
        <v>30</v>
      </c>
      <c r="G51" s="897">
        <v>20000</v>
      </c>
      <c r="H51" s="2080">
        <v>600</v>
      </c>
      <c r="I51" s="2081" t="s">
        <v>2547</v>
      </c>
      <c r="J51" s="4"/>
      <c r="K51" s="4"/>
      <c r="L51" s="4"/>
      <c r="M51" s="4"/>
      <c r="N51" s="4"/>
      <c r="O51" s="4"/>
      <c r="P51" s="4"/>
      <c r="Q51" s="4"/>
      <c r="R51" s="4"/>
      <c r="S51" s="4"/>
      <c r="T51" s="4"/>
      <c r="U51" s="4"/>
      <c r="V51" s="4"/>
      <c r="W51" s="4"/>
      <c r="X51" s="4"/>
      <c r="Y51" s="4"/>
    </row>
    <row r="52" spans="1:25" ht="13.5" customHeight="1">
      <c r="A52" s="2045">
        <v>19</v>
      </c>
      <c r="B52" s="2049" t="s">
        <v>2548</v>
      </c>
      <c r="C52" s="2050" t="s">
        <v>2549</v>
      </c>
      <c r="D52" s="2050" t="s">
        <v>2550</v>
      </c>
      <c r="E52" s="2051" t="s">
        <v>2467</v>
      </c>
      <c r="F52" s="2051">
        <v>1</v>
      </c>
      <c r="G52" s="2053">
        <v>15000</v>
      </c>
      <c r="H52" s="2054">
        <v>15000</v>
      </c>
      <c r="I52" s="2055"/>
      <c r="J52" s="2056"/>
      <c r="K52" s="2056"/>
      <c r="L52" s="2056"/>
      <c r="M52" s="2056"/>
      <c r="N52" s="2056"/>
      <c r="O52" s="2056"/>
      <c r="P52" s="2056"/>
      <c r="Q52" s="2056"/>
      <c r="R52" s="2056"/>
      <c r="S52" s="2056"/>
      <c r="T52" s="2056"/>
      <c r="U52" s="2056"/>
      <c r="V52" s="2056"/>
      <c r="W52" s="2056"/>
      <c r="X52" s="2056"/>
      <c r="Y52" s="2056"/>
    </row>
    <row r="53" spans="1:25" ht="13.5" customHeight="1">
      <c r="A53" s="2045">
        <v>20</v>
      </c>
      <c r="B53" s="2049" t="s">
        <v>2551</v>
      </c>
      <c r="C53" s="2050" t="s">
        <v>2552</v>
      </c>
      <c r="D53" s="2050" t="s">
        <v>2553</v>
      </c>
      <c r="E53" s="2051" t="s">
        <v>2467</v>
      </c>
      <c r="F53" s="2051">
        <v>1</v>
      </c>
      <c r="G53" s="2053">
        <v>15000</v>
      </c>
      <c r="H53" s="2054">
        <v>15000</v>
      </c>
      <c r="I53" s="2055"/>
      <c r="J53" s="2056"/>
      <c r="K53" s="2056"/>
      <c r="L53" s="2056"/>
      <c r="M53" s="2056"/>
      <c r="N53" s="2056"/>
      <c r="O53" s="2056"/>
      <c r="P53" s="2056"/>
      <c r="Q53" s="2056"/>
      <c r="R53" s="2056"/>
      <c r="S53" s="2056"/>
      <c r="T53" s="2056"/>
      <c r="U53" s="2056"/>
      <c r="V53" s="2056"/>
      <c r="W53" s="2056"/>
      <c r="X53" s="2056"/>
      <c r="Y53" s="2056"/>
    </row>
    <row r="54" spans="1:25" ht="13.5" customHeight="1">
      <c r="A54" s="2045">
        <v>21</v>
      </c>
      <c r="B54" s="2049" t="s">
        <v>2551</v>
      </c>
      <c r="C54" s="2050" t="s">
        <v>2552</v>
      </c>
      <c r="D54" s="2050" t="s">
        <v>2554</v>
      </c>
      <c r="E54" s="2051" t="s">
        <v>2467</v>
      </c>
      <c r="F54" s="2051">
        <v>1</v>
      </c>
      <c r="G54" s="2053">
        <v>15000</v>
      </c>
      <c r="H54" s="2054">
        <v>15000</v>
      </c>
      <c r="I54" s="2055"/>
      <c r="J54" s="2056"/>
      <c r="K54" s="2056"/>
      <c r="L54" s="2056"/>
      <c r="M54" s="2056"/>
      <c r="N54" s="2056"/>
      <c r="O54" s="2056"/>
      <c r="P54" s="2056"/>
      <c r="Q54" s="2056"/>
      <c r="R54" s="2056"/>
      <c r="S54" s="2056"/>
      <c r="T54" s="2056"/>
      <c r="U54" s="2056"/>
      <c r="V54" s="2056"/>
      <c r="W54" s="2056"/>
      <c r="X54" s="2056"/>
      <c r="Y54" s="2056"/>
    </row>
    <row r="55" spans="1:25" ht="30" customHeight="1">
      <c r="A55" s="2062"/>
      <c r="B55" s="2038" t="s">
        <v>2555</v>
      </c>
      <c r="C55" s="2063"/>
      <c r="D55" s="2063"/>
      <c r="E55" s="2064"/>
      <c r="F55" s="2065"/>
      <c r="G55" s="2065"/>
      <c r="H55" s="2066">
        <f>SUM(H56:H66)</f>
        <v>12940</v>
      </c>
      <c r="I55" s="2067"/>
      <c r="J55" s="2068"/>
      <c r="K55" s="2068"/>
      <c r="L55" s="2068"/>
      <c r="M55" s="2068"/>
      <c r="N55" s="2068"/>
      <c r="O55" s="2068"/>
      <c r="P55" s="2068"/>
      <c r="Q55" s="2068"/>
      <c r="R55" s="2068"/>
      <c r="S55" s="2068"/>
      <c r="T55" s="2068"/>
      <c r="U55" s="2068"/>
      <c r="V55" s="2068"/>
      <c r="W55" s="2068"/>
      <c r="X55" s="2068"/>
      <c r="Y55" s="2068"/>
    </row>
    <row r="56" spans="1:25" ht="13.5" customHeight="1">
      <c r="A56" s="2045">
        <v>1</v>
      </c>
      <c r="B56" s="2088" t="s">
        <v>2556</v>
      </c>
      <c r="C56" s="2089" t="s">
        <v>2496</v>
      </c>
      <c r="D56" s="2089" t="s">
        <v>2557</v>
      </c>
      <c r="E56" s="2090" t="s">
        <v>2558</v>
      </c>
      <c r="F56" s="2091">
        <v>5</v>
      </c>
      <c r="G56" s="2092">
        <v>350</v>
      </c>
      <c r="H56" s="2092">
        <f t="shared" ref="H56:H66" si="1">G56*F56</f>
        <v>1750</v>
      </c>
      <c r="I56" s="1385"/>
      <c r="J56" s="2068"/>
      <c r="K56" s="2068"/>
      <c r="L56" s="2068"/>
      <c r="M56" s="2068"/>
      <c r="N56" s="2068"/>
      <c r="O56" s="2068"/>
      <c r="P56" s="2068"/>
      <c r="Q56" s="2068"/>
      <c r="R56" s="2068"/>
      <c r="S56" s="2068"/>
      <c r="T56" s="2068"/>
      <c r="U56" s="2068"/>
      <c r="V56" s="2068"/>
      <c r="W56" s="2068"/>
      <c r="X56" s="2068"/>
      <c r="Y56" s="2068"/>
    </row>
    <row r="57" spans="1:25" ht="13.5" customHeight="1">
      <c r="A57" s="2045">
        <v>2</v>
      </c>
      <c r="B57" s="2088" t="s">
        <v>2559</v>
      </c>
      <c r="C57" s="2089" t="s">
        <v>2496</v>
      </c>
      <c r="D57" s="2089" t="s">
        <v>2557</v>
      </c>
      <c r="E57" s="2090" t="s">
        <v>2558</v>
      </c>
      <c r="F57" s="2091">
        <v>5</v>
      </c>
      <c r="G57" s="2092">
        <v>350</v>
      </c>
      <c r="H57" s="2092">
        <f t="shared" si="1"/>
        <v>1750</v>
      </c>
      <c r="I57" s="1385"/>
      <c r="J57" s="2068"/>
      <c r="K57" s="2068"/>
      <c r="L57" s="2068"/>
      <c r="M57" s="2068"/>
      <c r="N57" s="2068"/>
      <c r="O57" s="2068"/>
      <c r="P57" s="2068"/>
      <c r="Q57" s="2068"/>
      <c r="R57" s="2068"/>
      <c r="S57" s="2068"/>
      <c r="T57" s="2068"/>
      <c r="U57" s="2068"/>
      <c r="V57" s="2068"/>
      <c r="W57" s="2068"/>
      <c r="X57" s="2068"/>
      <c r="Y57" s="2068"/>
    </row>
    <row r="58" spans="1:25" ht="13.5" customHeight="1">
      <c r="A58" s="2045">
        <v>3</v>
      </c>
      <c r="B58" s="2088" t="s">
        <v>2560</v>
      </c>
      <c r="C58" s="2089" t="s">
        <v>2561</v>
      </c>
      <c r="D58" s="2089" t="s">
        <v>2557</v>
      </c>
      <c r="E58" s="2090" t="s">
        <v>2562</v>
      </c>
      <c r="F58" s="2091">
        <v>5</v>
      </c>
      <c r="G58" s="2092">
        <v>100</v>
      </c>
      <c r="H58" s="2092">
        <f t="shared" si="1"/>
        <v>500</v>
      </c>
      <c r="I58" s="1385"/>
      <c r="J58" s="2068"/>
      <c r="K58" s="2068"/>
      <c r="L58" s="2068"/>
      <c r="M58" s="2068"/>
      <c r="N58" s="2068"/>
      <c r="O58" s="2068"/>
      <c r="P58" s="2068"/>
      <c r="Q58" s="2068"/>
      <c r="R58" s="2068"/>
      <c r="S58" s="2068"/>
      <c r="T58" s="2068"/>
      <c r="U58" s="2068"/>
      <c r="V58" s="2068"/>
      <c r="W58" s="2068"/>
      <c r="X58" s="2068"/>
      <c r="Y58" s="2068"/>
    </row>
    <row r="59" spans="1:25" ht="13.5" customHeight="1">
      <c r="A59" s="2045">
        <v>4</v>
      </c>
      <c r="B59" s="2088" t="s">
        <v>2563</v>
      </c>
      <c r="C59" s="2089" t="s">
        <v>2561</v>
      </c>
      <c r="D59" s="2089" t="s">
        <v>2557</v>
      </c>
      <c r="E59" s="2090" t="s">
        <v>2562</v>
      </c>
      <c r="F59" s="2091">
        <v>5</v>
      </c>
      <c r="G59" s="2092">
        <v>100</v>
      </c>
      <c r="H59" s="2092">
        <f t="shared" si="1"/>
        <v>500</v>
      </c>
      <c r="I59" s="1385"/>
      <c r="J59" s="2068"/>
      <c r="K59" s="2068"/>
      <c r="L59" s="2068"/>
      <c r="M59" s="2068"/>
      <c r="N59" s="2068"/>
      <c r="O59" s="2068"/>
      <c r="P59" s="2068"/>
      <c r="Q59" s="2068"/>
      <c r="R59" s="2068"/>
      <c r="S59" s="2068"/>
      <c r="T59" s="2068"/>
      <c r="U59" s="2068"/>
      <c r="V59" s="2068"/>
      <c r="W59" s="2068"/>
      <c r="X59" s="2068"/>
      <c r="Y59" s="2068"/>
    </row>
    <row r="60" spans="1:25" ht="13.5" customHeight="1">
      <c r="A60" s="2045">
        <v>5</v>
      </c>
      <c r="B60" s="2088" t="s">
        <v>2564</v>
      </c>
      <c r="C60" s="2089" t="s">
        <v>2565</v>
      </c>
      <c r="D60" s="2089" t="s">
        <v>2557</v>
      </c>
      <c r="E60" s="2090" t="s">
        <v>2478</v>
      </c>
      <c r="F60" s="2091">
        <v>5</v>
      </c>
      <c r="G60" s="2092">
        <v>400</v>
      </c>
      <c r="H60" s="2092">
        <f t="shared" si="1"/>
        <v>2000</v>
      </c>
      <c r="I60" s="1385"/>
      <c r="J60" s="2068"/>
      <c r="K60" s="2068"/>
      <c r="L60" s="2068"/>
      <c r="M60" s="2068"/>
      <c r="N60" s="2068"/>
      <c r="O60" s="2068"/>
      <c r="P60" s="2068"/>
      <c r="Q60" s="2068"/>
      <c r="R60" s="2068"/>
      <c r="S60" s="2068"/>
      <c r="T60" s="2068"/>
      <c r="U60" s="2068"/>
      <c r="V60" s="2068"/>
      <c r="W60" s="2068"/>
      <c r="X60" s="2068"/>
      <c r="Y60" s="2068"/>
    </row>
    <row r="61" spans="1:25" ht="13.5" customHeight="1">
      <c r="A61" s="2045">
        <v>6</v>
      </c>
      <c r="B61" s="2088" t="s">
        <v>2566</v>
      </c>
      <c r="C61" s="2089" t="s">
        <v>2565</v>
      </c>
      <c r="D61" s="2089" t="s">
        <v>2557</v>
      </c>
      <c r="E61" s="2090" t="s">
        <v>2478</v>
      </c>
      <c r="F61" s="2091">
        <v>5</v>
      </c>
      <c r="G61" s="2092">
        <v>100</v>
      </c>
      <c r="H61" s="2092">
        <f t="shared" si="1"/>
        <v>500</v>
      </c>
      <c r="I61" s="1385"/>
      <c r="J61" s="2068"/>
      <c r="K61" s="2068"/>
      <c r="L61" s="2068"/>
      <c r="M61" s="2068"/>
      <c r="N61" s="2068"/>
      <c r="O61" s="2068"/>
      <c r="P61" s="2068"/>
      <c r="Q61" s="2068"/>
      <c r="R61" s="2068"/>
      <c r="S61" s="2068"/>
      <c r="T61" s="2068"/>
      <c r="U61" s="2068"/>
      <c r="V61" s="2068"/>
      <c r="W61" s="2068"/>
      <c r="X61" s="2068"/>
      <c r="Y61" s="2068"/>
    </row>
    <row r="62" spans="1:25" ht="13.5" customHeight="1">
      <c r="A62" s="2045">
        <v>7</v>
      </c>
      <c r="B62" s="2088" t="s">
        <v>2567</v>
      </c>
      <c r="C62" s="2089" t="s">
        <v>2565</v>
      </c>
      <c r="D62" s="2089" t="s">
        <v>2557</v>
      </c>
      <c r="E62" s="2090" t="s">
        <v>2478</v>
      </c>
      <c r="F62" s="2091">
        <v>3</v>
      </c>
      <c r="G62" s="2092">
        <v>30</v>
      </c>
      <c r="H62" s="2092">
        <f t="shared" si="1"/>
        <v>90</v>
      </c>
      <c r="I62" s="1385"/>
      <c r="J62" s="2068"/>
      <c r="K62" s="2068"/>
      <c r="L62" s="2068"/>
      <c r="M62" s="2068"/>
      <c r="N62" s="2068"/>
      <c r="O62" s="2068"/>
      <c r="P62" s="2068"/>
      <c r="Q62" s="2068"/>
      <c r="R62" s="2068"/>
      <c r="S62" s="2068"/>
      <c r="T62" s="2068"/>
      <c r="U62" s="2068"/>
      <c r="V62" s="2068"/>
      <c r="W62" s="2068"/>
      <c r="X62" s="2068"/>
      <c r="Y62" s="2068"/>
    </row>
    <row r="63" spans="1:25" ht="13.5" customHeight="1">
      <c r="A63" s="2045">
        <v>8</v>
      </c>
      <c r="B63" s="2088" t="s">
        <v>2568</v>
      </c>
      <c r="C63" s="2089" t="s">
        <v>2565</v>
      </c>
      <c r="D63" s="2089" t="s">
        <v>2557</v>
      </c>
      <c r="E63" s="2090" t="s">
        <v>2478</v>
      </c>
      <c r="F63" s="2091">
        <v>3</v>
      </c>
      <c r="G63" s="2092">
        <v>350</v>
      </c>
      <c r="H63" s="2092">
        <f t="shared" si="1"/>
        <v>1050</v>
      </c>
      <c r="I63" s="1385"/>
      <c r="J63" s="2068"/>
      <c r="K63" s="2068"/>
      <c r="L63" s="2068"/>
      <c r="M63" s="2068"/>
      <c r="N63" s="2068"/>
      <c r="O63" s="2068"/>
      <c r="P63" s="2068"/>
      <c r="Q63" s="2068"/>
      <c r="R63" s="2068"/>
      <c r="S63" s="2068"/>
      <c r="T63" s="2068"/>
      <c r="U63" s="2068"/>
      <c r="V63" s="2068"/>
      <c r="W63" s="2068"/>
      <c r="X63" s="2068"/>
      <c r="Y63" s="2068"/>
    </row>
    <row r="64" spans="1:25" ht="13.5" customHeight="1">
      <c r="A64" s="2045">
        <v>9</v>
      </c>
      <c r="B64" s="2088" t="s">
        <v>2569</v>
      </c>
      <c r="C64" s="2089" t="s">
        <v>2565</v>
      </c>
      <c r="D64" s="2089" t="s">
        <v>2557</v>
      </c>
      <c r="E64" s="2090" t="s">
        <v>2478</v>
      </c>
      <c r="F64" s="2091">
        <v>3</v>
      </c>
      <c r="G64" s="2092">
        <v>100</v>
      </c>
      <c r="H64" s="2092">
        <f t="shared" si="1"/>
        <v>300</v>
      </c>
      <c r="I64" s="1385"/>
      <c r="J64" s="2068"/>
      <c r="K64" s="2068"/>
      <c r="L64" s="2068"/>
      <c r="M64" s="2068"/>
      <c r="N64" s="2068"/>
      <c r="O64" s="2068"/>
      <c r="P64" s="2068"/>
      <c r="Q64" s="2068"/>
      <c r="R64" s="2068"/>
      <c r="S64" s="2068"/>
      <c r="T64" s="2068"/>
      <c r="U64" s="2068"/>
      <c r="V64" s="2068"/>
      <c r="W64" s="2068"/>
      <c r="X64" s="2068"/>
      <c r="Y64" s="2068"/>
    </row>
    <row r="65" spans="1:25" ht="13.5" customHeight="1">
      <c r="A65" s="2045">
        <v>10</v>
      </c>
      <c r="B65" s="1385" t="s">
        <v>2570</v>
      </c>
      <c r="C65" s="2089" t="s">
        <v>2565</v>
      </c>
      <c r="D65" s="2089" t="s">
        <v>2557</v>
      </c>
      <c r="E65" s="2090" t="s">
        <v>2478</v>
      </c>
      <c r="F65" s="2091">
        <v>3</v>
      </c>
      <c r="G65" s="2047">
        <v>1000</v>
      </c>
      <c r="H65" s="2092">
        <f t="shared" si="1"/>
        <v>3000</v>
      </c>
      <c r="I65" s="1385"/>
      <c r="J65" s="2068"/>
      <c r="K65" s="2068"/>
      <c r="L65" s="2068"/>
      <c r="M65" s="2068"/>
      <c r="N65" s="2068"/>
      <c r="O65" s="2068"/>
      <c r="P65" s="2068"/>
      <c r="Q65" s="2068"/>
      <c r="R65" s="2068"/>
      <c r="S65" s="2068"/>
      <c r="T65" s="2068"/>
      <c r="U65" s="2068"/>
      <c r="V65" s="2068"/>
      <c r="W65" s="2068"/>
      <c r="X65" s="2068"/>
      <c r="Y65" s="2068"/>
    </row>
    <row r="66" spans="1:25" ht="13.5" customHeight="1">
      <c r="A66" s="2045">
        <v>11</v>
      </c>
      <c r="B66" s="1385" t="s">
        <v>2571</v>
      </c>
      <c r="C66" s="2089" t="s">
        <v>2565</v>
      </c>
      <c r="D66" s="2089" t="s">
        <v>2557</v>
      </c>
      <c r="E66" s="2090" t="s">
        <v>2478</v>
      </c>
      <c r="F66" s="2091">
        <v>3</v>
      </c>
      <c r="G66" s="2047">
        <v>500</v>
      </c>
      <c r="H66" s="2092">
        <f t="shared" si="1"/>
        <v>1500</v>
      </c>
      <c r="I66" s="1385"/>
      <c r="J66" s="2068"/>
      <c r="K66" s="2068"/>
      <c r="L66" s="2068"/>
      <c r="M66" s="2068"/>
      <c r="N66" s="2068"/>
      <c r="O66" s="2068"/>
      <c r="P66" s="2068"/>
      <c r="Q66" s="2068"/>
      <c r="R66" s="2068"/>
      <c r="S66" s="2068"/>
      <c r="T66" s="2068"/>
      <c r="U66" s="2068"/>
      <c r="V66" s="2068"/>
      <c r="W66" s="2068"/>
      <c r="X66" s="2068"/>
      <c r="Y66" s="2068"/>
    </row>
    <row r="67" spans="1:25" ht="62.25" customHeight="1">
      <c r="A67" s="2035" t="s">
        <v>246</v>
      </c>
      <c r="B67" s="2036" t="s">
        <v>2572</v>
      </c>
      <c r="C67" s="2035"/>
      <c r="D67" s="2035"/>
      <c r="E67" s="2035"/>
      <c r="F67" s="2035"/>
      <c r="G67" s="2035"/>
      <c r="H67" s="2035">
        <f>SUM(H68:H71)</f>
        <v>15000</v>
      </c>
      <c r="I67" s="2035"/>
      <c r="J67" s="781"/>
      <c r="K67" s="781"/>
      <c r="L67" s="781"/>
      <c r="M67" s="781"/>
      <c r="N67" s="781"/>
      <c r="O67" s="781"/>
      <c r="P67" s="781"/>
      <c r="Q67" s="781"/>
      <c r="R67" s="781"/>
      <c r="S67" s="781"/>
      <c r="T67" s="781"/>
      <c r="U67" s="781"/>
      <c r="V67" s="781"/>
      <c r="W67" s="781"/>
      <c r="X67" s="781"/>
      <c r="Y67" s="781"/>
    </row>
    <row r="68" spans="1:25" ht="13.5" customHeight="1">
      <c r="A68" s="2093"/>
      <c r="B68" s="2094" t="s">
        <v>2573</v>
      </c>
      <c r="C68" s="2095" t="s">
        <v>2574</v>
      </c>
      <c r="D68" s="2095" t="s">
        <v>2575</v>
      </c>
      <c r="E68" s="2096" t="s">
        <v>2531</v>
      </c>
      <c r="F68" s="2096">
        <v>1</v>
      </c>
      <c r="G68" s="2097"/>
      <c r="H68" s="2098">
        <f>SUM(H69)</f>
        <v>0</v>
      </c>
      <c r="I68" s="2093"/>
      <c r="J68" s="781"/>
      <c r="K68" s="781"/>
      <c r="L68" s="781"/>
      <c r="M68" s="781"/>
      <c r="N68" s="781"/>
      <c r="O68" s="781"/>
      <c r="P68" s="781"/>
      <c r="Q68" s="781"/>
      <c r="R68" s="781"/>
      <c r="S68" s="781"/>
      <c r="T68" s="781"/>
      <c r="U68" s="781"/>
      <c r="V68" s="781"/>
      <c r="W68" s="781"/>
      <c r="X68" s="781"/>
      <c r="Y68" s="781"/>
    </row>
    <row r="69" spans="1:25" ht="13.5" customHeight="1">
      <c r="A69" s="2093"/>
      <c r="B69" s="2094" t="s">
        <v>2576</v>
      </c>
      <c r="C69" s="2095" t="s">
        <v>2574</v>
      </c>
      <c r="D69" s="2095" t="s">
        <v>2575</v>
      </c>
      <c r="E69" s="2096" t="s">
        <v>2531</v>
      </c>
      <c r="F69" s="2096">
        <v>1</v>
      </c>
      <c r="G69" s="2097"/>
      <c r="H69" s="2099"/>
      <c r="I69" s="2093"/>
      <c r="J69" s="781"/>
      <c r="K69" s="781"/>
      <c r="L69" s="781"/>
      <c r="M69" s="781"/>
      <c r="N69" s="781"/>
      <c r="O69" s="781"/>
      <c r="P69" s="781"/>
      <c r="Q69" s="781"/>
      <c r="R69" s="781"/>
      <c r="S69" s="781"/>
      <c r="T69" s="781"/>
      <c r="U69" s="781"/>
      <c r="V69" s="781"/>
      <c r="W69" s="781"/>
      <c r="X69" s="781"/>
      <c r="Y69" s="781"/>
    </row>
    <row r="70" spans="1:25" ht="13.5" customHeight="1">
      <c r="A70" s="2093"/>
      <c r="B70" s="2100" t="s">
        <v>2577</v>
      </c>
      <c r="C70" s="2093"/>
      <c r="D70" s="2100" t="s">
        <v>2578</v>
      </c>
      <c r="E70" s="1375" t="s">
        <v>2579</v>
      </c>
      <c r="F70" s="1375">
        <v>1</v>
      </c>
      <c r="G70" s="2093"/>
      <c r="H70" s="2093"/>
      <c r="I70" s="2093"/>
      <c r="J70" s="781"/>
      <c r="K70" s="781"/>
      <c r="L70" s="781"/>
      <c r="M70" s="781"/>
      <c r="N70" s="781"/>
      <c r="O70" s="781"/>
      <c r="P70" s="781"/>
      <c r="Q70" s="781"/>
      <c r="R70" s="781"/>
      <c r="S70" s="781"/>
      <c r="T70" s="781"/>
      <c r="U70" s="781"/>
      <c r="V70" s="781"/>
      <c r="W70" s="781"/>
      <c r="X70" s="781"/>
      <c r="Y70" s="781"/>
    </row>
    <row r="71" spans="1:25" ht="13.5" customHeight="1">
      <c r="A71" s="2093"/>
      <c r="B71" s="2101" t="s">
        <v>2580</v>
      </c>
      <c r="C71" s="2102"/>
      <c r="D71" s="2102" t="s">
        <v>2581</v>
      </c>
      <c r="E71" s="2103" t="s">
        <v>2582</v>
      </c>
      <c r="F71" s="2103">
        <v>3</v>
      </c>
      <c r="G71" s="2104">
        <v>5000</v>
      </c>
      <c r="H71" s="2104">
        <v>15000</v>
      </c>
      <c r="I71" s="2093"/>
      <c r="J71" s="781"/>
      <c r="K71" s="781"/>
      <c r="L71" s="781"/>
      <c r="M71" s="781"/>
      <c r="N71" s="781"/>
      <c r="O71" s="781"/>
      <c r="P71" s="781"/>
      <c r="Q71" s="781"/>
      <c r="R71" s="781"/>
      <c r="S71" s="781"/>
      <c r="T71" s="781"/>
      <c r="U71" s="781"/>
      <c r="V71" s="781"/>
      <c r="W71" s="781"/>
      <c r="X71" s="781"/>
      <c r="Y71" s="781"/>
    </row>
    <row r="72" spans="1:25" ht="18" customHeight="1">
      <c r="A72" s="3064" t="s">
        <v>1999</v>
      </c>
      <c r="B72" s="3065"/>
      <c r="C72" s="2105"/>
      <c r="D72" s="2105"/>
      <c r="E72" s="2106"/>
      <c r="F72" s="2107"/>
      <c r="G72" s="2106"/>
      <c r="H72" s="2108">
        <f>H67+H8</f>
        <v>1006340</v>
      </c>
      <c r="I72" s="2109"/>
      <c r="J72" s="4"/>
      <c r="K72" s="4"/>
      <c r="L72" s="4"/>
      <c r="M72" s="4"/>
      <c r="N72" s="4"/>
      <c r="O72" s="4"/>
      <c r="P72" s="4"/>
      <c r="Q72" s="4"/>
      <c r="R72" s="4"/>
      <c r="S72" s="4"/>
      <c r="T72" s="4"/>
      <c r="U72" s="4"/>
      <c r="V72" s="4"/>
      <c r="W72" s="4"/>
      <c r="X72" s="4"/>
      <c r="Y72" s="4"/>
    </row>
    <row r="73" spans="1:25" ht="13.5" customHeight="1">
      <c r="A73" s="3"/>
      <c r="B73" s="1251"/>
      <c r="C73" s="1251"/>
      <c r="D73" s="1251"/>
      <c r="E73" s="1251"/>
      <c r="F73" s="1253"/>
      <c r="G73" s="1251"/>
      <c r="H73" s="1251"/>
      <c r="I73" s="1721"/>
      <c r="J73" s="4"/>
      <c r="K73" s="4"/>
      <c r="L73" s="4"/>
      <c r="M73" s="4"/>
      <c r="N73" s="4"/>
      <c r="O73" s="4"/>
      <c r="P73" s="4"/>
      <c r="Q73" s="4"/>
      <c r="R73" s="4"/>
      <c r="S73" s="4"/>
      <c r="T73" s="4"/>
      <c r="U73" s="4"/>
      <c r="V73" s="4"/>
      <c r="W73" s="4"/>
      <c r="X73" s="4"/>
      <c r="Y73" s="4"/>
    </row>
    <row r="74" spans="1:25" ht="15" customHeight="1">
      <c r="A74" s="4"/>
      <c r="B74" s="1251"/>
      <c r="C74" s="4"/>
      <c r="D74" s="4"/>
      <c r="E74" s="4"/>
      <c r="F74" s="3"/>
      <c r="G74" s="2964" t="s">
        <v>2583</v>
      </c>
      <c r="H74" s="2874"/>
      <c r="I74" s="2874"/>
      <c r="J74" s="4"/>
      <c r="K74" s="4"/>
      <c r="L74" s="4"/>
      <c r="M74" s="4"/>
      <c r="N74" s="4"/>
      <c r="O74" s="4"/>
      <c r="P74" s="4"/>
      <c r="Q74" s="4"/>
      <c r="R74" s="4"/>
      <c r="S74" s="4"/>
      <c r="T74" s="4"/>
      <c r="U74" s="4"/>
      <c r="V74" s="4"/>
      <c r="W74" s="4"/>
      <c r="X74" s="4"/>
      <c r="Y74" s="4"/>
    </row>
    <row r="75" spans="1:25" ht="30" customHeight="1">
      <c r="A75" s="2981" t="s">
        <v>2001</v>
      </c>
      <c r="B75" s="2874"/>
      <c r="C75" s="2874"/>
      <c r="D75" s="2874"/>
      <c r="E75" s="2874"/>
      <c r="F75" s="2874"/>
      <c r="G75" s="2874"/>
      <c r="H75" s="2874"/>
      <c r="I75" s="2874"/>
      <c r="J75" s="4"/>
      <c r="K75" s="4"/>
      <c r="L75" s="4"/>
      <c r="M75" s="4"/>
      <c r="N75" s="4"/>
      <c r="O75" s="4"/>
      <c r="P75" s="4"/>
      <c r="Q75" s="4"/>
      <c r="R75" s="4"/>
      <c r="S75" s="4"/>
      <c r="T75" s="4"/>
      <c r="U75" s="4"/>
      <c r="V75" s="4"/>
      <c r="W75" s="4"/>
      <c r="X75" s="4"/>
      <c r="Y75" s="4"/>
    </row>
    <row r="76" spans="1:25" ht="13.5" customHeight="1">
      <c r="A76" s="4"/>
      <c r="B76" s="1251"/>
      <c r="C76" s="5"/>
      <c r="D76" s="1254"/>
      <c r="E76" s="781"/>
      <c r="F76" s="5"/>
      <c r="G76" s="4"/>
      <c r="H76" s="4"/>
      <c r="I76" s="4"/>
      <c r="J76" s="4"/>
      <c r="K76" s="4"/>
      <c r="L76" s="4"/>
      <c r="M76" s="4"/>
      <c r="N76" s="4"/>
      <c r="O76" s="4"/>
      <c r="P76" s="4"/>
      <c r="Q76" s="4"/>
      <c r="R76" s="4"/>
      <c r="S76" s="4"/>
      <c r="T76" s="4"/>
      <c r="U76" s="4"/>
      <c r="V76" s="4"/>
      <c r="W76" s="4"/>
      <c r="X76" s="4"/>
      <c r="Y76" s="4"/>
    </row>
    <row r="77" spans="1:25" ht="13.5" customHeight="1">
      <c r="A77" s="4"/>
      <c r="B77" s="1251"/>
      <c r="C77" s="5"/>
      <c r="D77" s="1254"/>
      <c r="E77" s="781"/>
      <c r="F77" s="5"/>
      <c r="G77" s="4"/>
      <c r="H77" s="4"/>
      <c r="I77" s="4"/>
      <c r="J77" s="4"/>
      <c r="K77" s="4"/>
      <c r="L77" s="4"/>
      <c r="M77" s="4"/>
      <c r="N77" s="4"/>
      <c r="O77" s="4"/>
      <c r="P77" s="4"/>
      <c r="Q77" s="4"/>
      <c r="R77" s="4"/>
      <c r="S77" s="4"/>
      <c r="T77" s="4"/>
      <c r="U77" s="4"/>
      <c r="V77" s="4"/>
      <c r="W77" s="4"/>
      <c r="X77" s="4"/>
      <c r="Y77" s="4"/>
    </row>
    <row r="78" spans="1:25" ht="13.5" customHeight="1">
      <c r="A78" s="4"/>
      <c r="B78" s="1251"/>
      <c r="C78" s="5"/>
      <c r="D78" s="1254"/>
      <c r="E78" s="781"/>
      <c r="F78" s="5"/>
      <c r="G78" s="4"/>
      <c r="H78" s="4"/>
      <c r="I78" s="4"/>
      <c r="J78" s="4"/>
      <c r="K78" s="4"/>
      <c r="L78" s="4"/>
      <c r="M78" s="4"/>
      <c r="N78" s="4"/>
      <c r="O78" s="4"/>
      <c r="P78" s="4"/>
      <c r="Q78" s="4"/>
      <c r="R78" s="4"/>
      <c r="S78" s="4"/>
      <c r="T78" s="4"/>
      <c r="U78" s="4"/>
      <c r="V78" s="4"/>
      <c r="W78" s="4"/>
      <c r="X78" s="4"/>
      <c r="Y78" s="4"/>
    </row>
    <row r="79" spans="1:25" ht="13.5" customHeight="1">
      <c r="A79" s="3"/>
      <c r="B79" s="1251"/>
      <c r="C79" s="1251"/>
      <c r="D79" s="1251"/>
      <c r="E79" s="1251"/>
      <c r="F79" s="1253"/>
      <c r="G79" s="1251"/>
      <c r="H79" s="1251"/>
      <c r="I79" s="4"/>
      <c r="J79" s="4"/>
      <c r="K79" s="4"/>
      <c r="L79" s="4"/>
      <c r="M79" s="4"/>
      <c r="N79" s="4"/>
      <c r="O79" s="4"/>
      <c r="P79" s="4"/>
      <c r="Q79" s="4"/>
      <c r="R79" s="4"/>
      <c r="S79" s="4"/>
      <c r="T79" s="4"/>
      <c r="U79" s="4"/>
      <c r="V79" s="4"/>
      <c r="W79" s="4"/>
      <c r="X79" s="4"/>
      <c r="Y79" s="4"/>
    </row>
    <row r="80" spans="1:25" ht="13.5" customHeight="1">
      <c r="A80" s="3"/>
      <c r="B80" s="1251"/>
      <c r="C80" s="1251"/>
      <c r="D80" s="1251"/>
      <c r="E80" s="1251"/>
      <c r="F80" s="1253"/>
      <c r="G80" s="2966"/>
      <c r="H80" s="2874"/>
      <c r="I80" s="2874"/>
      <c r="J80" s="4"/>
      <c r="K80" s="4"/>
      <c r="L80" s="4"/>
      <c r="M80" s="4"/>
      <c r="N80" s="4"/>
      <c r="O80" s="4"/>
      <c r="P80" s="4"/>
      <c r="Q80" s="4"/>
      <c r="R80" s="4"/>
      <c r="S80" s="4"/>
      <c r="T80" s="4"/>
      <c r="U80" s="4"/>
      <c r="V80" s="4"/>
      <c r="W80" s="4"/>
      <c r="X80" s="4"/>
      <c r="Y80" s="4"/>
    </row>
    <row r="81" spans="1:25" ht="13.5" customHeight="1">
      <c r="A81" s="3"/>
      <c r="B81" s="1251"/>
      <c r="C81" s="1251"/>
      <c r="D81" s="1251"/>
      <c r="E81" s="1251"/>
      <c r="F81" s="1253"/>
      <c r="G81" s="1251"/>
      <c r="H81" s="1251"/>
      <c r="I81" s="4"/>
      <c r="J81" s="4"/>
      <c r="K81" s="4"/>
      <c r="L81" s="4"/>
      <c r="M81" s="4"/>
      <c r="N81" s="4"/>
      <c r="O81" s="4"/>
      <c r="P81" s="4"/>
      <c r="Q81" s="4"/>
      <c r="R81" s="4"/>
      <c r="S81" s="4"/>
      <c r="T81" s="4"/>
      <c r="U81" s="4"/>
      <c r="V81" s="4"/>
      <c r="W81" s="4"/>
      <c r="X81" s="4"/>
      <c r="Y81" s="4"/>
    </row>
    <row r="82" spans="1:25" ht="13.5" customHeight="1">
      <c r="A82" s="3"/>
      <c r="B82" s="1251"/>
      <c r="C82" s="1251"/>
      <c r="D82" s="1251"/>
      <c r="E82" s="1251"/>
      <c r="F82" s="1253"/>
      <c r="G82" s="1251"/>
      <c r="H82" s="1251"/>
      <c r="I82" s="4"/>
      <c r="J82" s="4"/>
      <c r="K82" s="4"/>
      <c r="L82" s="4"/>
      <c r="M82" s="4"/>
      <c r="N82" s="4"/>
      <c r="O82" s="4"/>
      <c r="P82" s="4"/>
      <c r="Q82" s="4"/>
      <c r="R82" s="4"/>
      <c r="S82" s="4"/>
      <c r="T82" s="4"/>
      <c r="U82" s="4"/>
      <c r="V82" s="4"/>
      <c r="W82" s="4"/>
      <c r="X82" s="4"/>
      <c r="Y82" s="4"/>
    </row>
    <row r="83" spans="1:25" ht="13.5" customHeight="1">
      <c r="A83" s="3"/>
      <c r="B83" s="1251"/>
      <c r="C83" s="1251"/>
      <c r="D83" s="1251"/>
      <c r="E83" s="1251"/>
      <c r="F83" s="1253"/>
      <c r="G83" s="1251"/>
      <c r="H83" s="1251"/>
      <c r="I83" s="4"/>
      <c r="J83" s="4"/>
      <c r="K83" s="4"/>
      <c r="L83" s="4"/>
      <c r="M83" s="4"/>
      <c r="N83" s="4"/>
      <c r="O83" s="4"/>
      <c r="P83" s="4"/>
      <c r="Q83" s="4"/>
      <c r="R83" s="4"/>
      <c r="S83" s="4"/>
      <c r="T83" s="4"/>
      <c r="U83" s="4"/>
      <c r="V83" s="4"/>
      <c r="W83" s="4"/>
      <c r="X83" s="4"/>
      <c r="Y83" s="4"/>
    </row>
    <row r="84" spans="1:25" ht="13.5" customHeight="1">
      <c r="A84" s="3"/>
      <c r="B84" s="1251"/>
      <c r="C84" s="1251"/>
      <c r="D84" s="1251"/>
      <c r="E84" s="1251"/>
      <c r="F84" s="1253"/>
      <c r="G84" s="1251"/>
      <c r="H84" s="1251"/>
      <c r="I84" s="4"/>
      <c r="J84" s="4"/>
      <c r="K84" s="4"/>
      <c r="L84" s="4"/>
      <c r="M84" s="4"/>
      <c r="N84" s="4"/>
      <c r="O84" s="4"/>
      <c r="P84" s="4"/>
      <c r="Q84" s="4"/>
      <c r="R84" s="4"/>
      <c r="S84" s="4"/>
      <c r="T84" s="4"/>
      <c r="U84" s="4"/>
      <c r="V84" s="4"/>
      <c r="W84" s="4"/>
      <c r="X84" s="4"/>
      <c r="Y84" s="4"/>
    </row>
    <row r="85" spans="1:25" ht="13.5" customHeight="1">
      <c r="A85" s="3"/>
      <c r="B85" s="1251"/>
      <c r="C85" s="1251"/>
      <c r="D85" s="1251"/>
      <c r="E85" s="1251"/>
      <c r="F85" s="1253"/>
      <c r="G85" s="1251"/>
      <c r="H85" s="1251"/>
      <c r="I85" s="4"/>
      <c r="J85" s="4"/>
      <c r="K85" s="4"/>
      <c r="L85" s="4"/>
      <c r="M85" s="4"/>
      <c r="N85" s="4"/>
      <c r="O85" s="4"/>
      <c r="P85" s="4"/>
      <c r="Q85" s="4"/>
      <c r="R85" s="4"/>
      <c r="S85" s="4"/>
      <c r="T85" s="4"/>
      <c r="U85" s="4"/>
      <c r="V85" s="4"/>
      <c r="W85" s="4"/>
      <c r="X85" s="4"/>
      <c r="Y85" s="4"/>
    </row>
    <row r="86" spans="1:25" ht="13.5" customHeight="1">
      <c r="A86" s="3"/>
      <c r="B86" s="1251"/>
      <c r="C86" s="1251"/>
      <c r="D86" s="1251"/>
      <c r="E86" s="1251"/>
      <c r="F86" s="1253"/>
      <c r="G86" s="1251"/>
      <c r="H86" s="1251"/>
      <c r="I86" s="4"/>
      <c r="J86" s="4"/>
      <c r="K86" s="4"/>
      <c r="L86" s="4"/>
      <c r="M86" s="4"/>
      <c r="N86" s="4"/>
      <c r="O86" s="4"/>
      <c r="P86" s="4"/>
      <c r="Q86" s="4"/>
      <c r="R86" s="4"/>
      <c r="S86" s="4"/>
      <c r="T86" s="4"/>
      <c r="U86" s="4"/>
      <c r="V86" s="4"/>
      <c r="W86" s="4"/>
      <c r="X86" s="4"/>
      <c r="Y86" s="4"/>
    </row>
    <row r="87" spans="1:25" ht="13.5" customHeight="1">
      <c r="A87" s="3"/>
      <c r="B87" s="1251"/>
      <c r="C87" s="1251"/>
      <c r="D87" s="1251"/>
      <c r="E87" s="1251"/>
      <c r="F87" s="1253"/>
      <c r="G87" s="1251"/>
      <c r="H87" s="1251"/>
      <c r="I87" s="4"/>
      <c r="J87" s="4"/>
      <c r="K87" s="4"/>
      <c r="L87" s="4"/>
      <c r="M87" s="4"/>
      <c r="N87" s="4"/>
      <c r="O87" s="4"/>
      <c r="P87" s="4"/>
      <c r="Q87" s="4"/>
      <c r="R87" s="4"/>
      <c r="S87" s="4"/>
      <c r="T87" s="4"/>
      <c r="U87" s="4"/>
      <c r="V87" s="4"/>
      <c r="W87" s="4"/>
      <c r="X87" s="4"/>
      <c r="Y87" s="4"/>
    </row>
    <row r="88" spans="1:25" ht="13.5" customHeight="1">
      <c r="A88" s="3"/>
      <c r="B88" s="1251"/>
      <c r="C88" s="1251"/>
      <c r="D88" s="1251"/>
      <c r="E88" s="1251"/>
      <c r="F88" s="1253"/>
      <c r="G88" s="1251"/>
      <c r="H88" s="1251"/>
      <c r="I88" s="4"/>
      <c r="J88" s="4"/>
      <c r="K88" s="4"/>
      <c r="L88" s="4"/>
      <c r="M88" s="4"/>
      <c r="N88" s="4"/>
      <c r="O88" s="4"/>
      <c r="P88" s="4"/>
      <c r="Q88" s="4"/>
      <c r="R88" s="4"/>
      <c r="S88" s="4"/>
      <c r="T88" s="4"/>
      <c r="U88" s="4"/>
      <c r="V88" s="4"/>
      <c r="W88" s="4"/>
      <c r="X88" s="4"/>
      <c r="Y88" s="4"/>
    </row>
    <row r="89" spans="1:25" ht="13.5" customHeight="1">
      <c r="A89" s="3"/>
      <c r="B89" s="1251"/>
      <c r="C89" s="1251"/>
      <c r="D89" s="1251"/>
      <c r="E89" s="1251"/>
      <c r="F89" s="1253"/>
      <c r="G89" s="1251"/>
      <c r="H89" s="1251"/>
      <c r="I89" s="4"/>
      <c r="J89" s="4"/>
      <c r="K89" s="4"/>
      <c r="L89" s="4"/>
      <c r="M89" s="4"/>
      <c r="N89" s="4"/>
      <c r="O89" s="4"/>
      <c r="P89" s="4"/>
      <c r="Q89" s="4"/>
      <c r="R89" s="4"/>
      <c r="S89" s="4"/>
      <c r="T89" s="4"/>
      <c r="U89" s="4"/>
      <c r="V89" s="4"/>
      <c r="W89" s="4"/>
      <c r="X89" s="4"/>
      <c r="Y89" s="4"/>
    </row>
    <row r="90" spans="1:25" ht="13.5" customHeight="1">
      <c r="A90" s="3"/>
      <c r="B90" s="1251"/>
      <c r="C90" s="1251"/>
      <c r="D90" s="1251"/>
      <c r="E90" s="1251"/>
      <c r="F90" s="1253"/>
      <c r="G90" s="1251"/>
      <c r="H90" s="1251"/>
      <c r="I90" s="4"/>
      <c r="J90" s="4"/>
      <c r="K90" s="4"/>
      <c r="L90" s="4"/>
      <c r="M90" s="4"/>
      <c r="N90" s="4"/>
      <c r="O90" s="4"/>
      <c r="P90" s="4"/>
      <c r="Q90" s="4"/>
      <c r="R90" s="4"/>
      <c r="S90" s="4"/>
      <c r="T90" s="4"/>
      <c r="U90" s="4"/>
      <c r="V90" s="4"/>
      <c r="W90" s="4"/>
      <c r="X90" s="4"/>
      <c r="Y90" s="4"/>
    </row>
    <row r="91" spans="1:25" ht="13.5" customHeight="1">
      <c r="A91" s="3"/>
      <c r="B91" s="1251"/>
      <c r="C91" s="1251"/>
      <c r="D91" s="1251"/>
      <c r="E91" s="1251"/>
      <c r="F91" s="1253"/>
      <c r="G91" s="1251"/>
      <c r="H91" s="1251"/>
      <c r="I91" s="4"/>
      <c r="J91" s="4"/>
      <c r="K91" s="4"/>
      <c r="L91" s="4"/>
      <c r="M91" s="4"/>
      <c r="N91" s="4"/>
      <c r="O91" s="4"/>
      <c r="P91" s="4"/>
      <c r="Q91" s="4"/>
      <c r="R91" s="4"/>
      <c r="S91" s="4"/>
      <c r="T91" s="4"/>
      <c r="U91" s="4"/>
      <c r="V91" s="4"/>
      <c r="W91" s="4"/>
      <c r="X91" s="4"/>
      <c r="Y91" s="4"/>
    </row>
    <row r="92" spans="1:25" ht="13.5" customHeight="1">
      <c r="A92" s="3"/>
      <c r="B92" s="1251"/>
      <c r="C92" s="1251"/>
      <c r="D92" s="1251"/>
      <c r="E92" s="1251"/>
      <c r="F92" s="1253"/>
      <c r="G92" s="1251"/>
      <c r="H92" s="1251"/>
      <c r="I92" s="4"/>
      <c r="J92" s="4"/>
      <c r="K92" s="4"/>
      <c r="L92" s="4"/>
      <c r="M92" s="4"/>
      <c r="N92" s="4"/>
      <c r="O92" s="4"/>
      <c r="P92" s="4"/>
      <c r="Q92" s="4"/>
      <c r="R92" s="4"/>
      <c r="S92" s="4"/>
      <c r="T92" s="4"/>
      <c r="U92" s="4"/>
      <c r="V92" s="4"/>
      <c r="W92" s="4"/>
      <c r="X92" s="4"/>
      <c r="Y92" s="4"/>
    </row>
    <row r="93" spans="1:25" ht="13.5" customHeight="1">
      <c r="A93" s="3"/>
      <c r="B93" s="1251"/>
      <c r="C93" s="1251"/>
      <c r="D93" s="1251"/>
      <c r="E93" s="1251"/>
      <c r="F93" s="1253"/>
      <c r="G93" s="1251"/>
      <c r="H93" s="1251"/>
      <c r="I93" s="4"/>
      <c r="J93" s="4"/>
      <c r="K93" s="4"/>
      <c r="L93" s="4"/>
      <c r="M93" s="4"/>
      <c r="N93" s="4"/>
      <c r="O93" s="4"/>
      <c r="P93" s="4"/>
      <c r="Q93" s="4"/>
      <c r="R93" s="4"/>
      <c r="S93" s="4"/>
      <c r="T93" s="4"/>
      <c r="U93" s="4"/>
      <c r="V93" s="4"/>
      <c r="W93" s="4"/>
      <c r="X93" s="4"/>
      <c r="Y93" s="4"/>
    </row>
    <row r="94" spans="1:25" ht="13.5" customHeight="1">
      <c r="A94" s="3"/>
      <c r="B94" s="1251"/>
      <c r="C94" s="1251"/>
      <c r="D94" s="1251"/>
      <c r="E94" s="1251"/>
      <c r="F94" s="1253"/>
      <c r="G94" s="1251"/>
      <c r="H94" s="1251"/>
      <c r="I94" s="4"/>
      <c r="J94" s="4"/>
      <c r="K94" s="4"/>
      <c r="L94" s="4"/>
      <c r="M94" s="4"/>
      <c r="N94" s="4"/>
      <c r="O94" s="4"/>
      <c r="P94" s="4"/>
      <c r="Q94" s="4"/>
      <c r="R94" s="4"/>
      <c r="S94" s="4"/>
      <c r="T94" s="4"/>
      <c r="U94" s="4"/>
      <c r="V94" s="4"/>
      <c r="W94" s="4"/>
      <c r="X94" s="4"/>
      <c r="Y94" s="4"/>
    </row>
    <row r="95" spans="1:25" ht="13.5" customHeight="1">
      <c r="A95" s="3"/>
      <c r="B95" s="1251"/>
      <c r="C95" s="1251"/>
      <c r="D95" s="1251"/>
      <c r="E95" s="1251"/>
      <c r="F95" s="1253"/>
      <c r="G95" s="1251"/>
      <c r="H95" s="1251"/>
      <c r="I95" s="4"/>
      <c r="J95" s="4"/>
      <c r="K95" s="4"/>
      <c r="L95" s="4"/>
      <c r="M95" s="4"/>
      <c r="N95" s="4"/>
      <c r="O95" s="4"/>
      <c r="P95" s="4"/>
      <c r="Q95" s="4"/>
      <c r="R95" s="4"/>
      <c r="S95" s="4"/>
      <c r="T95" s="4"/>
      <c r="U95" s="4"/>
      <c r="V95" s="4"/>
      <c r="W95" s="4"/>
      <c r="X95" s="4"/>
      <c r="Y95" s="4"/>
    </row>
    <row r="96" spans="1:25" ht="13.5" customHeight="1">
      <c r="A96" s="3"/>
      <c r="B96" s="1251"/>
      <c r="C96" s="1251"/>
      <c r="D96" s="1251"/>
      <c r="E96" s="1251"/>
      <c r="F96" s="1253"/>
      <c r="G96" s="1251"/>
      <c r="H96" s="1251"/>
      <c r="I96" s="4"/>
      <c r="J96" s="4"/>
      <c r="K96" s="4"/>
      <c r="L96" s="4"/>
      <c r="M96" s="4"/>
      <c r="N96" s="4"/>
      <c r="O96" s="4"/>
      <c r="P96" s="4"/>
      <c r="Q96" s="4"/>
      <c r="R96" s="4"/>
      <c r="S96" s="4"/>
      <c r="T96" s="4"/>
      <c r="U96" s="4"/>
      <c r="V96" s="4"/>
      <c r="W96" s="4"/>
      <c r="X96" s="4"/>
      <c r="Y96" s="4"/>
    </row>
    <row r="97" spans="1:25" ht="13.5" customHeight="1">
      <c r="A97" s="3"/>
      <c r="B97" s="1251"/>
      <c r="C97" s="1251"/>
      <c r="D97" s="1251"/>
      <c r="E97" s="1251"/>
      <c r="F97" s="1253"/>
      <c r="G97" s="1251"/>
      <c r="H97" s="1251"/>
      <c r="I97" s="4"/>
      <c r="J97" s="4"/>
      <c r="K97" s="4"/>
      <c r="L97" s="4"/>
      <c r="M97" s="4"/>
      <c r="N97" s="4"/>
      <c r="O97" s="4"/>
      <c r="P97" s="4"/>
      <c r="Q97" s="4"/>
      <c r="R97" s="4"/>
      <c r="S97" s="4"/>
      <c r="T97" s="4"/>
      <c r="U97" s="4"/>
      <c r="V97" s="4"/>
      <c r="W97" s="4"/>
      <c r="X97" s="4"/>
      <c r="Y97" s="4"/>
    </row>
    <row r="98" spans="1:25" ht="13.5" customHeight="1">
      <c r="A98" s="3"/>
      <c r="B98" s="1251"/>
      <c r="C98" s="1251"/>
      <c r="D98" s="1251"/>
      <c r="E98" s="1251"/>
      <c r="F98" s="1253"/>
      <c r="G98" s="1251"/>
      <c r="H98" s="1251"/>
      <c r="I98" s="4"/>
      <c r="J98" s="4"/>
      <c r="K98" s="4"/>
      <c r="L98" s="4"/>
      <c r="M98" s="4"/>
      <c r="N98" s="4"/>
      <c r="O98" s="4"/>
      <c r="P98" s="4"/>
      <c r="Q98" s="4"/>
      <c r="R98" s="4"/>
      <c r="S98" s="4"/>
      <c r="T98" s="4"/>
      <c r="U98" s="4"/>
      <c r="V98" s="4"/>
      <c r="W98" s="4"/>
      <c r="X98" s="4"/>
      <c r="Y98" s="4"/>
    </row>
    <row r="99" spans="1:25" ht="13.5" customHeight="1">
      <c r="A99" s="3"/>
      <c r="B99" s="1251"/>
      <c r="C99" s="1251"/>
      <c r="D99" s="1251"/>
      <c r="E99" s="1251"/>
      <c r="F99" s="1253"/>
      <c r="G99" s="1251"/>
      <c r="H99" s="1251"/>
      <c r="I99" s="4"/>
      <c r="J99" s="4"/>
      <c r="K99" s="4"/>
      <c r="L99" s="4"/>
      <c r="M99" s="4"/>
      <c r="N99" s="4"/>
      <c r="O99" s="4"/>
      <c r="P99" s="4"/>
      <c r="Q99" s="4"/>
      <c r="R99" s="4"/>
      <c r="S99" s="4"/>
      <c r="T99" s="4"/>
      <c r="U99" s="4"/>
      <c r="V99" s="4"/>
      <c r="W99" s="4"/>
      <c r="X99" s="4"/>
      <c r="Y99" s="4"/>
    </row>
    <row r="100" spans="1:25" ht="13.5" customHeight="1">
      <c r="A100" s="3"/>
      <c r="B100" s="1251"/>
      <c r="C100" s="1251"/>
      <c r="D100" s="1251"/>
      <c r="E100" s="1251"/>
      <c r="F100" s="1253"/>
      <c r="G100" s="1251"/>
      <c r="H100" s="1251"/>
      <c r="I100" s="4"/>
      <c r="J100" s="4"/>
      <c r="K100" s="4"/>
      <c r="L100" s="4"/>
      <c r="M100" s="4"/>
      <c r="N100" s="4"/>
      <c r="O100" s="4"/>
      <c r="P100" s="4"/>
      <c r="Q100" s="4"/>
      <c r="R100" s="4"/>
      <c r="S100" s="4"/>
      <c r="T100" s="4"/>
      <c r="U100" s="4"/>
      <c r="V100" s="4"/>
      <c r="W100" s="4"/>
      <c r="X100" s="4"/>
      <c r="Y100" s="4"/>
    </row>
    <row r="101" spans="1:25" ht="13.5" customHeight="1">
      <c r="A101" s="3"/>
      <c r="B101" s="1251"/>
      <c r="C101" s="1251"/>
      <c r="D101" s="1251"/>
      <c r="E101" s="1251"/>
      <c r="F101" s="1253"/>
      <c r="G101" s="1251"/>
      <c r="H101" s="1251"/>
      <c r="I101" s="4"/>
      <c r="J101" s="4"/>
      <c r="K101" s="4"/>
      <c r="L101" s="4"/>
      <c r="M101" s="4"/>
      <c r="N101" s="4"/>
      <c r="O101" s="4"/>
      <c r="P101" s="4"/>
      <c r="Q101" s="4"/>
      <c r="R101" s="4"/>
      <c r="S101" s="4"/>
      <c r="T101" s="4"/>
      <c r="U101" s="4"/>
      <c r="V101" s="4"/>
      <c r="W101" s="4"/>
      <c r="X101" s="4"/>
      <c r="Y101" s="4"/>
    </row>
    <row r="102" spans="1:25" ht="13.5" customHeight="1">
      <c r="A102" s="3"/>
      <c r="B102" s="1251"/>
      <c r="C102" s="1251"/>
      <c r="D102" s="1251"/>
      <c r="E102" s="1251"/>
      <c r="F102" s="1253"/>
      <c r="G102" s="1251"/>
      <c r="H102" s="1251"/>
      <c r="I102" s="4"/>
      <c r="J102" s="4"/>
      <c r="K102" s="4"/>
      <c r="L102" s="4"/>
      <c r="M102" s="4"/>
      <c r="N102" s="4"/>
      <c r="O102" s="4"/>
      <c r="P102" s="4"/>
      <c r="Q102" s="4"/>
      <c r="R102" s="4"/>
      <c r="S102" s="4"/>
      <c r="T102" s="4"/>
      <c r="U102" s="4"/>
      <c r="V102" s="4"/>
      <c r="W102" s="4"/>
      <c r="X102" s="4"/>
      <c r="Y102" s="4"/>
    </row>
    <row r="103" spans="1:25" ht="13.5" customHeight="1">
      <c r="A103" s="3"/>
      <c r="B103" s="1251"/>
      <c r="C103" s="1251"/>
      <c r="D103" s="1251"/>
      <c r="E103" s="1251"/>
      <c r="F103" s="1253"/>
      <c r="G103" s="1251"/>
      <c r="H103" s="1251"/>
      <c r="I103" s="4"/>
      <c r="J103" s="4"/>
      <c r="K103" s="4"/>
      <c r="L103" s="4"/>
      <c r="M103" s="4"/>
      <c r="N103" s="4"/>
      <c r="O103" s="4"/>
      <c r="P103" s="4"/>
      <c r="Q103" s="4"/>
      <c r="R103" s="4"/>
      <c r="S103" s="4"/>
      <c r="T103" s="4"/>
      <c r="U103" s="4"/>
      <c r="V103" s="4"/>
      <c r="W103" s="4"/>
      <c r="X103" s="4"/>
      <c r="Y103" s="4"/>
    </row>
    <row r="104" spans="1:25" ht="13.5" customHeight="1">
      <c r="A104" s="3"/>
      <c r="B104" s="1251"/>
      <c r="C104" s="1251"/>
      <c r="D104" s="1251"/>
      <c r="E104" s="1251"/>
      <c r="F104" s="1253"/>
      <c r="G104" s="1251"/>
      <c r="H104" s="1251"/>
      <c r="I104" s="4"/>
      <c r="J104" s="4"/>
      <c r="K104" s="4"/>
      <c r="L104" s="4"/>
      <c r="M104" s="4"/>
      <c r="N104" s="4"/>
      <c r="O104" s="4"/>
      <c r="P104" s="4"/>
      <c r="Q104" s="4"/>
      <c r="R104" s="4"/>
      <c r="S104" s="4"/>
      <c r="T104" s="4"/>
      <c r="U104" s="4"/>
      <c r="V104" s="4"/>
      <c r="W104" s="4"/>
      <c r="X104" s="4"/>
      <c r="Y104" s="4"/>
    </row>
    <row r="105" spans="1:25" ht="13.5" customHeight="1">
      <c r="A105" s="3"/>
      <c r="B105" s="1251"/>
      <c r="C105" s="1251"/>
      <c r="D105" s="1251"/>
      <c r="E105" s="1251"/>
      <c r="F105" s="1253"/>
      <c r="G105" s="1251"/>
      <c r="H105" s="1251"/>
      <c r="I105" s="4"/>
      <c r="J105" s="4"/>
      <c r="K105" s="4"/>
      <c r="L105" s="4"/>
      <c r="M105" s="4"/>
      <c r="N105" s="4"/>
      <c r="O105" s="4"/>
      <c r="P105" s="4"/>
      <c r="Q105" s="4"/>
      <c r="R105" s="4"/>
      <c r="S105" s="4"/>
      <c r="T105" s="4"/>
      <c r="U105" s="4"/>
      <c r="V105" s="4"/>
      <c r="W105" s="4"/>
      <c r="X105" s="4"/>
      <c r="Y105" s="4"/>
    </row>
    <row r="106" spans="1:25" ht="13.5" customHeight="1">
      <c r="A106" s="3"/>
      <c r="B106" s="1251"/>
      <c r="C106" s="1251"/>
      <c r="D106" s="1251"/>
      <c r="E106" s="1251"/>
      <c r="F106" s="1253"/>
      <c r="G106" s="1251"/>
      <c r="H106" s="1251"/>
      <c r="I106" s="4"/>
      <c r="J106" s="4"/>
      <c r="K106" s="4"/>
      <c r="L106" s="4"/>
      <c r="M106" s="4"/>
      <c r="N106" s="4"/>
      <c r="O106" s="4"/>
      <c r="P106" s="4"/>
      <c r="Q106" s="4"/>
      <c r="R106" s="4"/>
      <c r="S106" s="4"/>
      <c r="T106" s="4"/>
      <c r="U106" s="4"/>
      <c r="V106" s="4"/>
      <c r="W106" s="4"/>
      <c r="X106" s="4"/>
      <c r="Y106" s="4"/>
    </row>
    <row r="107" spans="1:25" ht="13.5" customHeight="1">
      <c r="A107" s="3"/>
      <c r="B107" s="1251"/>
      <c r="C107" s="1251"/>
      <c r="D107" s="1251"/>
      <c r="E107" s="1251"/>
      <c r="F107" s="1253"/>
      <c r="G107" s="1251"/>
      <c r="H107" s="1251"/>
      <c r="I107" s="4"/>
      <c r="J107" s="4"/>
      <c r="K107" s="4"/>
      <c r="L107" s="4"/>
      <c r="M107" s="4"/>
      <c r="N107" s="4"/>
      <c r="O107" s="4"/>
      <c r="P107" s="4"/>
      <c r="Q107" s="4"/>
      <c r="R107" s="4"/>
      <c r="S107" s="4"/>
      <c r="T107" s="4"/>
      <c r="U107" s="4"/>
      <c r="V107" s="4"/>
      <c r="W107" s="4"/>
      <c r="X107" s="4"/>
      <c r="Y107" s="4"/>
    </row>
    <row r="108" spans="1:25" ht="13.5" customHeight="1">
      <c r="A108" s="3"/>
      <c r="B108" s="1251"/>
      <c r="C108" s="1251"/>
      <c r="D108" s="1251"/>
      <c r="E108" s="1251"/>
      <c r="F108" s="1253"/>
      <c r="G108" s="1251"/>
      <c r="H108" s="1251"/>
      <c r="I108" s="4"/>
      <c r="J108" s="4"/>
      <c r="K108" s="4"/>
      <c r="L108" s="4"/>
      <c r="M108" s="4"/>
      <c r="N108" s="4"/>
      <c r="O108" s="4"/>
      <c r="P108" s="4"/>
      <c r="Q108" s="4"/>
      <c r="R108" s="4"/>
      <c r="S108" s="4"/>
      <c r="T108" s="4"/>
      <c r="U108" s="4"/>
      <c r="V108" s="4"/>
      <c r="W108" s="4"/>
      <c r="X108" s="4"/>
      <c r="Y108" s="4"/>
    </row>
    <row r="109" spans="1:25" ht="13.5" customHeight="1">
      <c r="A109" s="3"/>
      <c r="B109" s="1251"/>
      <c r="C109" s="1251"/>
      <c r="D109" s="1251"/>
      <c r="E109" s="1251"/>
      <c r="F109" s="1253"/>
      <c r="G109" s="1251"/>
      <c r="H109" s="1251"/>
      <c r="I109" s="4"/>
      <c r="J109" s="4"/>
      <c r="K109" s="4"/>
      <c r="L109" s="4"/>
      <c r="M109" s="4"/>
      <c r="N109" s="4"/>
      <c r="O109" s="4"/>
      <c r="P109" s="4"/>
      <c r="Q109" s="4"/>
      <c r="R109" s="4"/>
      <c r="S109" s="4"/>
      <c r="T109" s="4"/>
      <c r="U109" s="4"/>
      <c r="V109" s="4"/>
      <c r="W109" s="4"/>
      <c r="X109" s="4"/>
      <c r="Y109" s="4"/>
    </row>
    <row r="110" spans="1:25" ht="13.5" customHeight="1">
      <c r="A110" s="3"/>
      <c r="B110" s="1251"/>
      <c r="C110" s="1251"/>
      <c r="D110" s="1251"/>
      <c r="E110" s="1251"/>
      <c r="F110" s="1253"/>
      <c r="G110" s="1251"/>
      <c r="H110" s="1251"/>
      <c r="I110" s="4"/>
      <c r="J110" s="4"/>
      <c r="K110" s="4"/>
      <c r="L110" s="4"/>
      <c r="M110" s="4"/>
      <c r="N110" s="4"/>
      <c r="O110" s="4"/>
      <c r="P110" s="4"/>
      <c r="Q110" s="4"/>
      <c r="R110" s="4"/>
      <c r="S110" s="4"/>
      <c r="T110" s="4"/>
      <c r="U110" s="4"/>
      <c r="V110" s="4"/>
      <c r="W110" s="4"/>
      <c r="X110" s="4"/>
      <c r="Y110" s="4"/>
    </row>
    <row r="111" spans="1:25" ht="13.5" customHeight="1">
      <c r="A111" s="3"/>
      <c r="B111" s="1251"/>
      <c r="C111" s="1251"/>
      <c r="D111" s="1251"/>
      <c r="E111" s="1251"/>
      <c r="F111" s="1253"/>
      <c r="G111" s="1251"/>
      <c r="H111" s="1251"/>
      <c r="I111" s="4"/>
      <c r="J111" s="4"/>
      <c r="K111" s="4"/>
      <c r="L111" s="4"/>
      <c r="M111" s="4"/>
      <c r="N111" s="4"/>
      <c r="O111" s="4"/>
      <c r="P111" s="4"/>
      <c r="Q111" s="4"/>
      <c r="R111" s="4"/>
      <c r="S111" s="4"/>
      <c r="T111" s="4"/>
      <c r="U111" s="4"/>
      <c r="V111" s="4"/>
      <c r="W111" s="4"/>
      <c r="X111" s="4"/>
      <c r="Y111" s="4"/>
    </row>
    <row r="112" spans="1:25" ht="13.5" customHeight="1">
      <c r="A112" s="3"/>
      <c r="B112" s="1251"/>
      <c r="C112" s="1251"/>
      <c r="D112" s="1251"/>
      <c r="E112" s="1251"/>
      <c r="F112" s="1253"/>
      <c r="G112" s="1251"/>
      <c r="H112" s="1251"/>
      <c r="I112" s="4"/>
      <c r="J112" s="4"/>
      <c r="K112" s="4"/>
      <c r="L112" s="4"/>
      <c r="M112" s="4"/>
      <c r="N112" s="4"/>
      <c r="O112" s="4"/>
      <c r="P112" s="4"/>
      <c r="Q112" s="4"/>
      <c r="R112" s="4"/>
      <c r="S112" s="4"/>
      <c r="T112" s="4"/>
      <c r="U112" s="4"/>
      <c r="V112" s="4"/>
      <c r="W112" s="4"/>
      <c r="X112" s="4"/>
      <c r="Y112" s="4"/>
    </row>
    <row r="113" spans="1:25" ht="13.5" customHeight="1">
      <c r="A113" s="3"/>
      <c r="B113" s="1251"/>
      <c r="C113" s="1251"/>
      <c r="D113" s="1251"/>
      <c r="E113" s="1251"/>
      <c r="F113" s="1253"/>
      <c r="G113" s="1251"/>
      <c r="H113" s="1251"/>
      <c r="I113" s="4"/>
      <c r="J113" s="4"/>
      <c r="K113" s="4"/>
      <c r="L113" s="4"/>
      <c r="M113" s="4"/>
      <c r="N113" s="4"/>
      <c r="O113" s="4"/>
      <c r="P113" s="4"/>
      <c r="Q113" s="4"/>
      <c r="R113" s="4"/>
      <c r="S113" s="4"/>
      <c r="T113" s="4"/>
      <c r="U113" s="4"/>
      <c r="V113" s="4"/>
      <c r="W113" s="4"/>
      <c r="X113" s="4"/>
      <c r="Y113" s="4"/>
    </row>
    <row r="114" spans="1:25" ht="13.5" customHeight="1">
      <c r="A114" s="3"/>
      <c r="B114" s="1251"/>
      <c r="C114" s="1251"/>
      <c r="D114" s="1251"/>
      <c r="E114" s="1251"/>
      <c r="F114" s="1253"/>
      <c r="G114" s="1251"/>
      <c r="H114" s="1251"/>
      <c r="I114" s="4"/>
      <c r="J114" s="4"/>
      <c r="K114" s="4"/>
      <c r="L114" s="4"/>
      <c r="M114" s="4"/>
      <c r="N114" s="4"/>
      <c r="O114" s="4"/>
      <c r="P114" s="4"/>
      <c r="Q114" s="4"/>
      <c r="R114" s="4"/>
      <c r="S114" s="4"/>
      <c r="T114" s="4"/>
      <c r="U114" s="4"/>
      <c r="V114" s="4"/>
      <c r="W114" s="4"/>
      <c r="X114" s="4"/>
      <c r="Y114" s="4"/>
    </row>
    <row r="115" spans="1:25" ht="13.5" customHeight="1">
      <c r="A115" s="3"/>
      <c r="B115" s="1251"/>
      <c r="C115" s="1251"/>
      <c r="D115" s="1251"/>
      <c r="E115" s="1251"/>
      <c r="F115" s="1253"/>
      <c r="G115" s="1251"/>
      <c r="H115" s="1251"/>
      <c r="I115" s="4"/>
      <c r="J115" s="4"/>
      <c r="K115" s="4"/>
      <c r="L115" s="4"/>
      <c r="M115" s="4"/>
      <c r="N115" s="4"/>
      <c r="O115" s="4"/>
      <c r="P115" s="4"/>
      <c r="Q115" s="4"/>
      <c r="R115" s="4"/>
      <c r="S115" s="4"/>
      <c r="T115" s="4"/>
      <c r="U115" s="4"/>
      <c r="V115" s="4"/>
      <c r="W115" s="4"/>
      <c r="X115" s="4"/>
      <c r="Y115" s="4"/>
    </row>
    <row r="116" spans="1:25" ht="13.5" customHeight="1">
      <c r="A116" s="3"/>
      <c r="B116" s="1251"/>
      <c r="C116" s="1251"/>
      <c r="D116" s="1251"/>
      <c r="E116" s="1251"/>
      <c r="F116" s="1253"/>
      <c r="G116" s="1251"/>
      <c r="H116" s="1251"/>
      <c r="I116" s="4"/>
      <c r="J116" s="4"/>
      <c r="K116" s="4"/>
      <c r="L116" s="4"/>
      <c r="M116" s="4"/>
      <c r="N116" s="4"/>
      <c r="O116" s="4"/>
      <c r="P116" s="4"/>
      <c r="Q116" s="4"/>
      <c r="R116" s="4"/>
      <c r="S116" s="4"/>
      <c r="T116" s="4"/>
      <c r="U116" s="4"/>
      <c r="V116" s="4"/>
      <c r="W116" s="4"/>
      <c r="X116" s="4"/>
      <c r="Y116" s="4"/>
    </row>
    <row r="117" spans="1:25" ht="13.5" customHeight="1">
      <c r="A117" s="3"/>
      <c r="B117" s="1251"/>
      <c r="C117" s="1251"/>
      <c r="D117" s="1251"/>
      <c r="E117" s="1251"/>
      <c r="F117" s="1253"/>
      <c r="G117" s="1251"/>
      <c r="H117" s="1251"/>
      <c r="I117" s="4"/>
      <c r="J117" s="4"/>
      <c r="K117" s="4"/>
      <c r="L117" s="4"/>
      <c r="M117" s="4"/>
      <c r="N117" s="4"/>
      <c r="O117" s="4"/>
      <c r="P117" s="4"/>
      <c r="Q117" s="4"/>
      <c r="R117" s="4"/>
      <c r="S117" s="4"/>
      <c r="T117" s="4"/>
      <c r="U117" s="4"/>
      <c r="V117" s="4"/>
      <c r="W117" s="4"/>
      <c r="X117" s="4"/>
      <c r="Y117" s="4"/>
    </row>
    <row r="118" spans="1:25" ht="13.5" customHeight="1">
      <c r="A118" s="3"/>
      <c r="B118" s="1251"/>
      <c r="C118" s="1251"/>
      <c r="D118" s="1251"/>
      <c r="E118" s="1251"/>
      <c r="F118" s="1253"/>
      <c r="G118" s="1251"/>
      <c r="H118" s="1251"/>
      <c r="I118" s="4"/>
      <c r="J118" s="4"/>
      <c r="K118" s="4"/>
      <c r="L118" s="4"/>
      <c r="M118" s="4"/>
      <c r="N118" s="4"/>
      <c r="O118" s="4"/>
      <c r="P118" s="4"/>
      <c r="Q118" s="4"/>
      <c r="R118" s="4"/>
      <c r="S118" s="4"/>
      <c r="T118" s="4"/>
      <c r="U118" s="4"/>
      <c r="V118" s="4"/>
      <c r="W118" s="4"/>
      <c r="X118" s="4"/>
      <c r="Y118" s="4"/>
    </row>
    <row r="119" spans="1:25" ht="13.5" customHeight="1">
      <c r="A119" s="3"/>
      <c r="B119" s="1251"/>
      <c r="C119" s="1251"/>
      <c r="D119" s="1251"/>
      <c r="E119" s="1251"/>
      <c r="F119" s="1253"/>
      <c r="G119" s="1251"/>
      <c r="H119" s="1251"/>
      <c r="I119" s="4"/>
      <c r="J119" s="4"/>
      <c r="K119" s="4"/>
      <c r="L119" s="4"/>
      <c r="M119" s="4"/>
      <c r="N119" s="4"/>
      <c r="O119" s="4"/>
      <c r="P119" s="4"/>
      <c r="Q119" s="4"/>
      <c r="R119" s="4"/>
      <c r="S119" s="4"/>
      <c r="T119" s="4"/>
      <c r="U119" s="4"/>
      <c r="V119" s="4"/>
      <c r="W119" s="4"/>
      <c r="X119" s="4"/>
      <c r="Y119" s="4"/>
    </row>
    <row r="120" spans="1:25" ht="13.5" customHeight="1">
      <c r="A120" s="3"/>
      <c r="B120" s="1251"/>
      <c r="C120" s="1251"/>
      <c r="D120" s="1251"/>
      <c r="E120" s="1251"/>
      <c r="F120" s="1253"/>
      <c r="G120" s="1251"/>
      <c r="H120" s="1251"/>
      <c r="I120" s="4"/>
      <c r="J120" s="4"/>
      <c r="K120" s="4"/>
      <c r="L120" s="4"/>
      <c r="M120" s="4"/>
      <c r="N120" s="4"/>
      <c r="O120" s="4"/>
      <c r="P120" s="4"/>
      <c r="Q120" s="4"/>
      <c r="R120" s="4"/>
      <c r="S120" s="4"/>
      <c r="T120" s="4"/>
      <c r="U120" s="4"/>
      <c r="V120" s="4"/>
      <c r="W120" s="4"/>
      <c r="X120" s="4"/>
      <c r="Y120" s="4"/>
    </row>
    <row r="121" spans="1:25" ht="13.5" customHeight="1">
      <c r="A121" s="3"/>
      <c r="B121" s="1251"/>
      <c r="C121" s="1251"/>
      <c r="D121" s="1251"/>
      <c r="E121" s="1251"/>
      <c r="F121" s="1253"/>
      <c r="G121" s="1251"/>
      <c r="H121" s="1251"/>
      <c r="I121" s="4"/>
      <c r="J121" s="4"/>
      <c r="K121" s="4"/>
      <c r="L121" s="4"/>
      <c r="M121" s="4"/>
      <c r="N121" s="4"/>
      <c r="O121" s="4"/>
      <c r="P121" s="4"/>
      <c r="Q121" s="4"/>
      <c r="R121" s="4"/>
      <c r="S121" s="4"/>
      <c r="T121" s="4"/>
      <c r="U121" s="4"/>
      <c r="V121" s="4"/>
      <c r="W121" s="4"/>
      <c r="X121" s="4"/>
      <c r="Y121" s="4"/>
    </row>
    <row r="122" spans="1:25" ht="13.5" customHeight="1">
      <c r="A122" s="3"/>
      <c r="B122" s="1251"/>
      <c r="C122" s="1251"/>
      <c r="D122" s="1251"/>
      <c r="E122" s="1251"/>
      <c r="F122" s="1253"/>
      <c r="G122" s="1251"/>
      <c r="H122" s="1251"/>
      <c r="I122" s="4"/>
      <c r="J122" s="4"/>
      <c r="K122" s="4"/>
      <c r="L122" s="4"/>
      <c r="M122" s="4"/>
      <c r="N122" s="4"/>
      <c r="O122" s="4"/>
      <c r="P122" s="4"/>
      <c r="Q122" s="4"/>
      <c r="R122" s="4"/>
      <c r="S122" s="4"/>
      <c r="T122" s="4"/>
      <c r="U122" s="4"/>
      <c r="V122" s="4"/>
      <c r="W122" s="4"/>
      <c r="X122" s="4"/>
      <c r="Y122" s="4"/>
    </row>
    <row r="123" spans="1:25" ht="13.5" customHeight="1">
      <c r="A123" s="3"/>
      <c r="B123" s="1251"/>
      <c r="C123" s="1251"/>
      <c r="D123" s="1251"/>
      <c r="E123" s="1251"/>
      <c r="F123" s="1253"/>
      <c r="G123" s="1251"/>
      <c r="H123" s="1251"/>
      <c r="I123" s="4"/>
      <c r="J123" s="4"/>
      <c r="K123" s="4"/>
      <c r="L123" s="4"/>
      <c r="M123" s="4"/>
      <c r="N123" s="4"/>
      <c r="O123" s="4"/>
      <c r="P123" s="4"/>
      <c r="Q123" s="4"/>
      <c r="R123" s="4"/>
      <c r="S123" s="4"/>
      <c r="T123" s="4"/>
      <c r="U123" s="4"/>
      <c r="V123" s="4"/>
      <c r="W123" s="4"/>
      <c r="X123" s="4"/>
      <c r="Y123" s="4"/>
    </row>
    <row r="124" spans="1:25" ht="13.5" customHeight="1">
      <c r="A124" s="3"/>
      <c r="B124" s="1251"/>
      <c r="C124" s="1251"/>
      <c r="D124" s="1251"/>
      <c r="E124" s="1251"/>
      <c r="F124" s="1253"/>
      <c r="G124" s="1251"/>
      <c r="H124" s="1251"/>
      <c r="I124" s="4"/>
      <c r="J124" s="4"/>
      <c r="K124" s="4"/>
      <c r="L124" s="4"/>
      <c r="M124" s="4"/>
      <c r="N124" s="4"/>
      <c r="O124" s="4"/>
      <c r="P124" s="4"/>
      <c r="Q124" s="4"/>
      <c r="R124" s="4"/>
      <c r="S124" s="4"/>
      <c r="T124" s="4"/>
      <c r="U124" s="4"/>
      <c r="V124" s="4"/>
      <c r="W124" s="4"/>
      <c r="X124" s="4"/>
      <c r="Y124" s="4"/>
    </row>
    <row r="125" spans="1:25" ht="13.5" customHeight="1">
      <c r="A125" s="3"/>
      <c r="B125" s="1251"/>
      <c r="C125" s="1251"/>
      <c r="D125" s="1251"/>
      <c r="E125" s="1251"/>
      <c r="F125" s="1253"/>
      <c r="G125" s="1251"/>
      <c r="H125" s="1251"/>
      <c r="I125" s="4"/>
      <c r="J125" s="4"/>
      <c r="K125" s="4"/>
      <c r="L125" s="4"/>
      <c r="M125" s="4"/>
      <c r="N125" s="4"/>
      <c r="O125" s="4"/>
      <c r="P125" s="4"/>
      <c r="Q125" s="4"/>
      <c r="R125" s="4"/>
      <c r="S125" s="4"/>
      <c r="T125" s="4"/>
      <c r="U125" s="4"/>
      <c r="V125" s="4"/>
      <c r="W125" s="4"/>
      <c r="X125" s="4"/>
      <c r="Y125" s="4"/>
    </row>
    <row r="126" spans="1:25" ht="13.5" customHeight="1">
      <c r="A126" s="3"/>
      <c r="B126" s="1251"/>
      <c r="C126" s="1251"/>
      <c r="D126" s="1251"/>
      <c r="E126" s="1251"/>
      <c r="F126" s="1253"/>
      <c r="G126" s="1251"/>
      <c r="H126" s="1251"/>
      <c r="I126" s="4"/>
      <c r="J126" s="4"/>
      <c r="K126" s="4"/>
      <c r="L126" s="4"/>
      <c r="M126" s="4"/>
      <c r="N126" s="4"/>
      <c r="O126" s="4"/>
      <c r="P126" s="4"/>
      <c r="Q126" s="4"/>
      <c r="R126" s="4"/>
      <c r="S126" s="4"/>
      <c r="T126" s="4"/>
      <c r="U126" s="4"/>
      <c r="V126" s="4"/>
      <c r="W126" s="4"/>
      <c r="X126" s="4"/>
      <c r="Y126" s="4"/>
    </row>
    <row r="127" spans="1:25" ht="13.5" customHeight="1">
      <c r="A127" s="3"/>
      <c r="B127" s="1251"/>
      <c r="C127" s="1251"/>
      <c r="D127" s="1251"/>
      <c r="E127" s="1251"/>
      <c r="F127" s="1253"/>
      <c r="G127" s="1251"/>
      <c r="H127" s="1251"/>
      <c r="I127" s="4"/>
      <c r="J127" s="4"/>
      <c r="K127" s="4"/>
      <c r="L127" s="4"/>
      <c r="M127" s="4"/>
      <c r="N127" s="4"/>
      <c r="O127" s="4"/>
      <c r="P127" s="4"/>
      <c r="Q127" s="4"/>
      <c r="R127" s="4"/>
      <c r="S127" s="4"/>
      <c r="T127" s="4"/>
      <c r="U127" s="4"/>
      <c r="V127" s="4"/>
      <c r="W127" s="4"/>
      <c r="X127" s="4"/>
      <c r="Y127" s="4"/>
    </row>
    <row r="128" spans="1:25" ht="13.5" customHeight="1">
      <c r="A128" s="3"/>
      <c r="B128" s="1251"/>
      <c r="C128" s="1251"/>
      <c r="D128" s="1251"/>
      <c r="E128" s="1251"/>
      <c r="F128" s="1253"/>
      <c r="G128" s="1251"/>
      <c r="H128" s="1251"/>
      <c r="I128" s="4"/>
      <c r="J128" s="4"/>
      <c r="K128" s="4"/>
      <c r="L128" s="4"/>
      <c r="M128" s="4"/>
      <c r="N128" s="4"/>
      <c r="O128" s="4"/>
      <c r="P128" s="4"/>
      <c r="Q128" s="4"/>
      <c r="R128" s="4"/>
      <c r="S128" s="4"/>
      <c r="T128" s="4"/>
      <c r="U128" s="4"/>
      <c r="V128" s="4"/>
      <c r="W128" s="4"/>
      <c r="X128" s="4"/>
      <c r="Y128" s="4"/>
    </row>
    <row r="129" spans="1:25" ht="13.5" customHeight="1">
      <c r="A129" s="3"/>
      <c r="B129" s="1251"/>
      <c r="C129" s="1251"/>
      <c r="D129" s="1251"/>
      <c r="E129" s="1251"/>
      <c r="F129" s="1253"/>
      <c r="G129" s="1251"/>
      <c r="H129" s="1251"/>
      <c r="I129" s="4"/>
      <c r="J129" s="4"/>
      <c r="K129" s="4"/>
      <c r="L129" s="4"/>
      <c r="M129" s="4"/>
      <c r="N129" s="4"/>
      <c r="O129" s="4"/>
      <c r="P129" s="4"/>
      <c r="Q129" s="4"/>
      <c r="R129" s="4"/>
      <c r="S129" s="4"/>
      <c r="T129" s="4"/>
      <c r="U129" s="4"/>
      <c r="V129" s="4"/>
      <c r="W129" s="4"/>
      <c r="X129" s="4"/>
      <c r="Y129" s="4"/>
    </row>
    <row r="130" spans="1:25" ht="13.5" customHeight="1">
      <c r="A130" s="3"/>
      <c r="B130" s="1251"/>
      <c r="C130" s="1251"/>
      <c r="D130" s="1251"/>
      <c r="E130" s="1251"/>
      <c r="F130" s="1253"/>
      <c r="G130" s="1251"/>
      <c r="H130" s="1251"/>
      <c r="I130" s="4"/>
      <c r="J130" s="4"/>
      <c r="K130" s="4"/>
      <c r="L130" s="4"/>
      <c r="M130" s="4"/>
      <c r="N130" s="4"/>
      <c r="O130" s="4"/>
      <c r="P130" s="4"/>
      <c r="Q130" s="4"/>
      <c r="R130" s="4"/>
      <c r="S130" s="4"/>
      <c r="T130" s="4"/>
      <c r="U130" s="4"/>
      <c r="V130" s="4"/>
      <c r="W130" s="4"/>
      <c r="X130" s="4"/>
      <c r="Y130" s="4"/>
    </row>
    <row r="131" spans="1:25" ht="13.5" customHeight="1">
      <c r="A131" s="3"/>
      <c r="B131" s="1251"/>
      <c r="C131" s="1251"/>
      <c r="D131" s="1251"/>
      <c r="E131" s="1251"/>
      <c r="F131" s="1253"/>
      <c r="G131" s="1251"/>
      <c r="H131" s="1251"/>
      <c r="I131" s="4"/>
      <c r="J131" s="4"/>
      <c r="K131" s="4"/>
      <c r="L131" s="4"/>
      <c r="M131" s="4"/>
      <c r="N131" s="4"/>
      <c r="O131" s="4"/>
      <c r="P131" s="4"/>
      <c r="Q131" s="4"/>
      <c r="R131" s="4"/>
      <c r="S131" s="4"/>
      <c r="T131" s="4"/>
      <c r="U131" s="4"/>
      <c r="V131" s="4"/>
      <c r="W131" s="4"/>
      <c r="X131" s="4"/>
      <c r="Y131" s="4"/>
    </row>
    <row r="132" spans="1:25" ht="13.5" customHeight="1">
      <c r="A132" s="3"/>
      <c r="B132" s="1251"/>
      <c r="C132" s="1251"/>
      <c r="D132" s="1251"/>
      <c r="E132" s="1251"/>
      <c r="F132" s="1253"/>
      <c r="G132" s="1251"/>
      <c r="H132" s="1251"/>
      <c r="I132" s="4"/>
      <c r="J132" s="4"/>
      <c r="K132" s="4"/>
      <c r="L132" s="4"/>
      <c r="M132" s="4"/>
      <c r="N132" s="4"/>
      <c r="O132" s="4"/>
      <c r="P132" s="4"/>
      <c r="Q132" s="4"/>
      <c r="R132" s="4"/>
      <c r="S132" s="4"/>
      <c r="T132" s="4"/>
      <c r="U132" s="4"/>
      <c r="V132" s="4"/>
      <c r="W132" s="4"/>
      <c r="X132" s="4"/>
      <c r="Y132" s="4"/>
    </row>
    <row r="133" spans="1:25" ht="13.5" customHeight="1">
      <c r="A133" s="3"/>
      <c r="B133" s="1251"/>
      <c r="C133" s="1251"/>
      <c r="D133" s="1251"/>
      <c r="E133" s="1251"/>
      <c r="F133" s="1253"/>
      <c r="G133" s="1251"/>
      <c r="H133" s="1251"/>
      <c r="I133" s="4"/>
      <c r="J133" s="4"/>
      <c r="K133" s="4"/>
      <c r="L133" s="4"/>
      <c r="M133" s="4"/>
      <c r="N133" s="4"/>
      <c r="O133" s="4"/>
      <c r="P133" s="4"/>
      <c r="Q133" s="4"/>
      <c r="R133" s="4"/>
      <c r="S133" s="4"/>
      <c r="T133" s="4"/>
      <c r="U133" s="4"/>
      <c r="V133" s="4"/>
      <c r="W133" s="4"/>
      <c r="X133" s="4"/>
      <c r="Y133" s="4"/>
    </row>
    <row r="134" spans="1:25" ht="13.5" customHeight="1">
      <c r="A134" s="3"/>
      <c r="B134" s="1251"/>
      <c r="C134" s="1251"/>
      <c r="D134" s="1251"/>
      <c r="E134" s="1251"/>
      <c r="F134" s="1253"/>
      <c r="G134" s="1251"/>
      <c r="H134" s="1251"/>
      <c r="I134" s="4"/>
      <c r="J134" s="4"/>
      <c r="K134" s="4"/>
      <c r="L134" s="4"/>
      <c r="M134" s="4"/>
      <c r="N134" s="4"/>
      <c r="O134" s="4"/>
      <c r="P134" s="4"/>
      <c r="Q134" s="4"/>
      <c r="R134" s="4"/>
      <c r="S134" s="4"/>
      <c r="T134" s="4"/>
      <c r="U134" s="4"/>
      <c r="V134" s="4"/>
      <c r="W134" s="4"/>
      <c r="X134" s="4"/>
      <c r="Y134" s="4"/>
    </row>
    <row r="135" spans="1:25" ht="13.5" customHeight="1">
      <c r="A135" s="3"/>
      <c r="B135" s="1251"/>
      <c r="C135" s="1251"/>
      <c r="D135" s="1251"/>
      <c r="E135" s="1251"/>
      <c r="F135" s="1253"/>
      <c r="G135" s="1251"/>
      <c r="H135" s="1251"/>
      <c r="I135" s="4"/>
      <c r="J135" s="4"/>
      <c r="K135" s="4"/>
      <c r="L135" s="4"/>
      <c r="M135" s="4"/>
      <c r="N135" s="4"/>
      <c r="O135" s="4"/>
      <c r="P135" s="4"/>
      <c r="Q135" s="4"/>
      <c r="R135" s="4"/>
      <c r="S135" s="4"/>
      <c r="T135" s="4"/>
      <c r="U135" s="4"/>
      <c r="V135" s="4"/>
      <c r="W135" s="4"/>
      <c r="X135" s="4"/>
      <c r="Y135" s="4"/>
    </row>
    <row r="136" spans="1:25" ht="13.5" customHeight="1">
      <c r="A136" s="3"/>
      <c r="B136" s="1251"/>
      <c r="C136" s="1251"/>
      <c r="D136" s="1251"/>
      <c r="E136" s="1251"/>
      <c r="F136" s="1253"/>
      <c r="G136" s="1251"/>
      <c r="H136" s="1251"/>
      <c r="I136" s="4"/>
      <c r="J136" s="4"/>
      <c r="K136" s="4"/>
      <c r="L136" s="4"/>
      <c r="M136" s="4"/>
      <c r="N136" s="4"/>
      <c r="O136" s="4"/>
      <c r="P136" s="4"/>
      <c r="Q136" s="4"/>
      <c r="R136" s="4"/>
      <c r="S136" s="4"/>
      <c r="T136" s="4"/>
      <c r="U136" s="4"/>
      <c r="V136" s="4"/>
      <c r="W136" s="4"/>
      <c r="X136" s="4"/>
      <c r="Y136" s="4"/>
    </row>
    <row r="137" spans="1:25" ht="13.5" customHeight="1">
      <c r="A137" s="3"/>
      <c r="B137" s="1251"/>
      <c r="C137" s="1251"/>
      <c r="D137" s="1251"/>
      <c r="E137" s="1251"/>
      <c r="F137" s="1253"/>
      <c r="G137" s="1251"/>
      <c r="H137" s="1251"/>
      <c r="I137" s="4"/>
      <c r="J137" s="4"/>
      <c r="K137" s="4"/>
      <c r="L137" s="4"/>
      <c r="M137" s="4"/>
      <c r="N137" s="4"/>
      <c r="O137" s="4"/>
      <c r="P137" s="4"/>
      <c r="Q137" s="4"/>
      <c r="R137" s="4"/>
      <c r="S137" s="4"/>
      <c r="T137" s="4"/>
      <c r="U137" s="4"/>
      <c r="V137" s="4"/>
      <c r="W137" s="4"/>
      <c r="X137" s="4"/>
      <c r="Y137" s="4"/>
    </row>
    <row r="138" spans="1:25" ht="13.5" customHeight="1">
      <c r="A138" s="3"/>
      <c r="B138" s="1251"/>
      <c r="C138" s="1251"/>
      <c r="D138" s="1251"/>
      <c r="E138" s="1251"/>
      <c r="F138" s="1253"/>
      <c r="G138" s="1251"/>
      <c r="H138" s="1251"/>
      <c r="I138" s="4"/>
      <c r="J138" s="4"/>
      <c r="K138" s="4"/>
      <c r="L138" s="4"/>
      <c r="M138" s="4"/>
      <c r="N138" s="4"/>
      <c r="O138" s="4"/>
      <c r="P138" s="4"/>
      <c r="Q138" s="4"/>
      <c r="R138" s="4"/>
      <c r="S138" s="4"/>
      <c r="T138" s="4"/>
      <c r="U138" s="4"/>
      <c r="V138" s="4"/>
      <c r="W138" s="4"/>
      <c r="X138" s="4"/>
      <c r="Y138" s="4"/>
    </row>
    <row r="139" spans="1:25" ht="13.5" customHeight="1">
      <c r="A139" s="3"/>
      <c r="B139" s="1251"/>
      <c r="C139" s="1251"/>
      <c r="D139" s="1251"/>
      <c r="E139" s="1251"/>
      <c r="F139" s="1253"/>
      <c r="G139" s="1251"/>
      <c r="H139" s="1251"/>
      <c r="I139" s="4"/>
      <c r="J139" s="4"/>
      <c r="K139" s="4"/>
      <c r="L139" s="4"/>
      <c r="M139" s="4"/>
      <c r="N139" s="4"/>
      <c r="O139" s="4"/>
      <c r="P139" s="4"/>
      <c r="Q139" s="4"/>
      <c r="R139" s="4"/>
      <c r="S139" s="4"/>
      <c r="T139" s="4"/>
      <c r="U139" s="4"/>
      <c r="V139" s="4"/>
      <c r="W139" s="4"/>
      <c r="X139" s="4"/>
      <c r="Y139" s="4"/>
    </row>
    <row r="140" spans="1:25" ht="13.5" customHeight="1">
      <c r="A140" s="3"/>
      <c r="B140" s="1251"/>
      <c r="C140" s="1251"/>
      <c r="D140" s="1251"/>
      <c r="E140" s="1251"/>
      <c r="F140" s="1253"/>
      <c r="G140" s="1251"/>
      <c r="H140" s="1251"/>
      <c r="I140" s="4"/>
      <c r="J140" s="4"/>
      <c r="K140" s="4"/>
      <c r="L140" s="4"/>
      <c r="M140" s="4"/>
      <c r="N140" s="4"/>
      <c r="O140" s="4"/>
      <c r="P140" s="4"/>
      <c r="Q140" s="4"/>
      <c r="R140" s="4"/>
      <c r="S140" s="4"/>
      <c r="T140" s="4"/>
      <c r="U140" s="4"/>
      <c r="V140" s="4"/>
      <c r="W140" s="4"/>
      <c r="X140" s="4"/>
      <c r="Y140" s="4"/>
    </row>
    <row r="141" spans="1:25" ht="13.5" customHeight="1">
      <c r="A141" s="3"/>
      <c r="B141" s="1251"/>
      <c r="C141" s="1251"/>
      <c r="D141" s="1251"/>
      <c r="E141" s="1251"/>
      <c r="F141" s="1253"/>
      <c r="G141" s="1251"/>
      <c r="H141" s="1251"/>
      <c r="I141" s="4"/>
      <c r="J141" s="4"/>
      <c r="K141" s="4"/>
      <c r="L141" s="4"/>
      <c r="M141" s="4"/>
      <c r="N141" s="4"/>
      <c r="O141" s="4"/>
      <c r="P141" s="4"/>
      <c r="Q141" s="4"/>
      <c r="R141" s="4"/>
      <c r="S141" s="4"/>
      <c r="T141" s="4"/>
      <c r="U141" s="4"/>
      <c r="V141" s="4"/>
      <c r="W141" s="4"/>
      <c r="X141" s="4"/>
      <c r="Y141" s="4"/>
    </row>
    <row r="142" spans="1:25" ht="13.5" customHeight="1">
      <c r="A142" s="3"/>
      <c r="B142" s="1251"/>
      <c r="C142" s="1251"/>
      <c r="D142" s="1251"/>
      <c r="E142" s="1251"/>
      <c r="F142" s="1253"/>
      <c r="G142" s="1251"/>
      <c r="H142" s="1251"/>
      <c r="I142" s="4"/>
      <c r="J142" s="4"/>
      <c r="K142" s="4"/>
      <c r="L142" s="4"/>
      <c r="M142" s="4"/>
      <c r="N142" s="4"/>
      <c r="O142" s="4"/>
      <c r="P142" s="4"/>
      <c r="Q142" s="4"/>
      <c r="R142" s="4"/>
      <c r="S142" s="4"/>
      <c r="T142" s="4"/>
      <c r="U142" s="4"/>
      <c r="V142" s="4"/>
      <c r="W142" s="4"/>
      <c r="X142" s="4"/>
      <c r="Y142" s="4"/>
    </row>
    <row r="143" spans="1:25" ht="13.5" customHeight="1">
      <c r="A143" s="3"/>
      <c r="B143" s="1251"/>
      <c r="C143" s="1251"/>
      <c r="D143" s="1251"/>
      <c r="E143" s="1251"/>
      <c r="F143" s="1253"/>
      <c r="G143" s="1251"/>
      <c r="H143" s="1251"/>
      <c r="I143" s="4"/>
      <c r="J143" s="4"/>
      <c r="K143" s="4"/>
      <c r="L143" s="4"/>
      <c r="M143" s="4"/>
      <c r="N143" s="4"/>
      <c r="O143" s="4"/>
      <c r="P143" s="4"/>
      <c r="Q143" s="4"/>
      <c r="R143" s="4"/>
      <c r="S143" s="4"/>
      <c r="T143" s="4"/>
      <c r="U143" s="4"/>
      <c r="V143" s="4"/>
      <c r="W143" s="4"/>
      <c r="X143" s="4"/>
      <c r="Y143" s="4"/>
    </row>
    <row r="144" spans="1:25" ht="13.5" customHeight="1">
      <c r="A144" s="3"/>
      <c r="B144" s="1251"/>
      <c r="C144" s="1251"/>
      <c r="D144" s="1251"/>
      <c r="E144" s="1251"/>
      <c r="F144" s="1253"/>
      <c r="G144" s="1251"/>
      <c r="H144" s="1251"/>
      <c r="I144" s="4"/>
      <c r="J144" s="4"/>
      <c r="K144" s="4"/>
      <c r="L144" s="4"/>
      <c r="M144" s="4"/>
      <c r="N144" s="4"/>
      <c r="O144" s="4"/>
      <c r="P144" s="4"/>
      <c r="Q144" s="4"/>
      <c r="R144" s="4"/>
      <c r="S144" s="4"/>
      <c r="T144" s="4"/>
      <c r="U144" s="4"/>
      <c r="V144" s="4"/>
      <c r="W144" s="4"/>
      <c r="X144" s="4"/>
      <c r="Y144" s="4"/>
    </row>
    <row r="145" spans="1:25" ht="13.5" customHeight="1">
      <c r="A145" s="3"/>
      <c r="B145" s="1251"/>
      <c r="C145" s="1251"/>
      <c r="D145" s="1251"/>
      <c r="E145" s="1251"/>
      <c r="F145" s="1253"/>
      <c r="G145" s="1251"/>
      <c r="H145" s="1251"/>
      <c r="I145" s="4"/>
      <c r="J145" s="4"/>
      <c r="K145" s="4"/>
      <c r="L145" s="4"/>
      <c r="M145" s="4"/>
      <c r="N145" s="4"/>
      <c r="O145" s="4"/>
      <c r="P145" s="4"/>
      <c r="Q145" s="4"/>
      <c r="R145" s="4"/>
      <c r="S145" s="4"/>
      <c r="T145" s="4"/>
      <c r="U145" s="4"/>
      <c r="V145" s="4"/>
      <c r="W145" s="4"/>
      <c r="X145" s="4"/>
      <c r="Y145" s="4"/>
    </row>
    <row r="146" spans="1:25" ht="13.5" customHeight="1">
      <c r="A146" s="3"/>
      <c r="B146" s="1251"/>
      <c r="C146" s="1251"/>
      <c r="D146" s="1251"/>
      <c r="E146" s="1251"/>
      <c r="F146" s="1253"/>
      <c r="G146" s="1251"/>
      <c r="H146" s="1251"/>
      <c r="I146" s="4"/>
      <c r="J146" s="4"/>
      <c r="K146" s="4"/>
      <c r="L146" s="4"/>
      <c r="M146" s="4"/>
      <c r="N146" s="4"/>
      <c r="O146" s="4"/>
      <c r="P146" s="4"/>
      <c r="Q146" s="4"/>
      <c r="R146" s="4"/>
      <c r="S146" s="4"/>
      <c r="T146" s="4"/>
      <c r="U146" s="4"/>
      <c r="V146" s="4"/>
      <c r="W146" s="4"/>
      <c r="X146" s="4"/>
      <c r="Y146" s="4"/>
    </row>
    <row r="147" spans="1:25" ht="13.5" customHeight="1">
      <c r="A147" s="3"/>
      <c r="B147" s="1251"/>
      <c r="C147" s="1251"/>
      <c r="D147" s="1251"/>
      <c r="E147" s="1251"/>
      <c r="F147" s="1253"/>
      <c r="G147" s="1251"/>
      <c r="H147" s="1251"/>
      <c r="I147" s="4"/>
      <c r="J147" s="4"/>
      <c r="K147" s="4"/>
      <c r="L147" s="4"/>
      <c r="M147" s="4"/>
      <c r="N147" s="4"/>
      <c r="O147" s="4"/>
      <c r="P147" s="4"/>
      <c r="Q147" s="4"/>
      <c r="R147" s="4"/>
      <c r="S147" s="4"/>
      <c r="T147" s="4"/>
      <c r="U147" s="4"/>
      <c r="V147" s="4"/>
      <c r="W147" s="4"/>
      <c r="X147" s="4"/>
      <c r="Y147" s="4"/>
    </row>
    <row r="148" spans="1:25" ht="13.5" customHeight="1">
      <c r="A148" s="3"/>
      <c r="B148" s="1251"/>
      <c r="C148" s="1251"/>
      <c r="D148" s="1251"/>
      <c r="E148" s="1251"/>
      <c r="F148" s="1253"/>
      <c r="G148" s="1251"/>
      <c r="H148" s="1251"/>
      <c r="I148" s="4"/>
      <c r="J148" s="4"/>
      <c r="K148" s="4"/>
      <c r="L148" s="4"/>
      <c r="M148" s="4"/>
      <c r="N148" s="4"/>
      <c r="O148" s="4"/>
      <c r="P148" s="4"/>
      <c r="Q148" s="4"/>
      <c r="R148" s="4"/>
      <c r="S148" s="4"/>
      <c r="T148" s="4"/>
      <c r="U148" s="4"/>
      <c r="V148" s="4"/>
      <c r="W148" s="4"/>
      <c r="X148" s="4"/>
      <c r="Y148" s="4"/>
    </row>
    <row r="149" spans="1:25" ht="13.5" customHeight="1">
      <c r="A149" s="3"/>
      <c r="B149" s="1251"/>
      <c r="C149" s="1251"/>
      <c r="D149" s="1251"/>
      <c r="E149" s="1251"/>
      <c r="F149" s="1253"/>
      <c r="G149" s="1251"/>
      <c r="H149" s="1251"/>
      <c r="I149" s="4"/>
      <c r="J149" s="4"/>
      <c r="K149" s="4"/>
      <c r="L149" s="4"/>
      <c r="M149" s="4"/>
      <c r="N149" s="4"/>
      <c r="O149" s="4"/>
      <c r="P149" s="4"/>
      <c r="Q149" s="4"/>
      <c r="R149" s="4"/>
      <c r="S149" s="4"/>
      <c r="T149" s="4"/>
      <c r="U149" s="4"/>
      <c r="V149" s="4"/>
      <c r="W149" s="4"/>
      <c r="X149" s="4"/>
      <c r="Y149" s="4"/>
    </row>
    <row r="150" spans="1:25" ht="13.5" customHeight="1">
      <c r="A150" s="3"/>
      <c r="B150" s="1251"/>
      <c r="C150" s="1251"/>
      <c r="D150" s="1251"/>
      <c r="E150" s="1251"/>
      <c r="F150" s="1253"/>
      <c r="G150" s="1251"/>
      <c r="H150" s="1251"/>
      <c r="I150" s="4"/>
      <c r="J150" s="4"/>
      <c r="K150" s="4"/>
      <c r="L150" s="4"/>
      <c r="M150" s="4"/>
      <c r="N150" s="4"/>
      <c r="O150" s="4"/>
      <c r="P150" s="4"/>
      <c r="Q150" s="4"/>
      <c r="R150" s="4"/>
      <c r="S150" s="4"/>
      <c r="T150" s="4"/>
      <c r="U150" s="4"/>
      <c r="V150" s="4"/>
      <c r="W150" s="4"/>
      <c r="X150" s="4"/>
      <c r="Y150" s="4"/>
    </row>
    <row r="151" spans="1:25" ht="13.5" customHeight="1">
      <c r="A151" s="3"/>
      <c r="B151" s="1251"/>
      <c r="C151" s="1251"/>
      <c r="D151" s="1251"/>
      <c r="E151" s="1251"/>
      <c r="F151" s="1253"/>
      <c r="G151" s="1251"/>
      <c r="H151" s="1251"/>
      <c r="I151" s="4"/>
      <c r="J151" s="4"/>
      <c r="K151" s="4"/>
      <c r="L151" s="4"/>
      <c r="M151" s="4"/>
      <c r="N151" s="4"/>
      <c r="O151" s="4"/>
      <c r="P151" s="4"/>
      <c r="Q151" s="4"/>
      <c r="R151" s="4"/>
      <c r="S151" s="4"/>
      <c r="T151" s="4"/>
      <c r="U151" s="4"/>
      <c r="V151" s="4"/>
      <c r="W151" s="4"/>
      <c r="X151" s="4"/>
      <c r="Y151" s="4"/>
    </row>
    <row r="152" spans="1:25" ht="13.5" customHeight="1">
      <c r="A152" s="3"/>
      <c r="B152" s="1251"/>
      <c r="C152" s="1251"/>
      <c r="D152" s="1251"/>
      <c r="E152" s="1251"/>
      <c r="F152" s="1253"/>
      <c r="G152" s="1251"/>
      <c r="H152" s="1251"/>
      <c r="I152" s="4"/>
      <c r="J152" s="4"/>
      <c r="K152" s="4"/>
      <c r="L152" s="4"/>
      <c r="M152" s="4"/>
      <c r="N152" s="4"/>
      <c r="O152" s="4"/>
      <c r="P152" s="4"/>
      <c r="Q152" s="4"/>
      <c r="R152" s="4"/>
      <c r="S152" s="4"/>
      <c r="T152" s="4"/>
      <c r="U152" s="4"/>
      <c r="V152" s="4"/>
      <c r="W152" s="4"/>
      <c r="X152" s="4"/>
      <c r="Y152" s="4"/>
    </row>
    <row r="153" spans="1:25" ht="13.5" customHeight="1">
      <c r="A153" s="3"/>
      <c r="B153" s="1251"/>
      <c r="C153" s="1251"/>
      <c r="D153" s="1251"/>
      <c r="E153" s="1251"/>
      <c r="F153" s="1253"/>
      <c r="G153" s="1251"/>
      <c r="H153" s="1251"/>
      <c r="I153" s="4"/>
      <c r="J153" s="4"/>
      <c r="K153" s="4"/>
      <c r="L153" s="4"/>
      <c r="M153" s="4"/>
      <c r="N153" s="4"/>
      <c r="O153" s="4"/>
      <c r="P153" s="4"/>
      <c r="Q153" s="4"/>
      <c r="R153" s="4"/>
      <c r="S153" s="4"/>
      <c r="T153" s="4"/>
      <c r="U153" s="4"/>
      <c r="V153" s="4"/>
      <c r="W153" s="4"/>
      <c r="X153" s="4"/>
      <c r="Y153" s="4"/>
    </row>
    <row r="154" spans="1:25" ht="13.5" customHeight="1">
      <c r="A154" s="3"/>
      <c r="B154" s="1251"/>
      <c r="C154" s="1251"/>
      <c r="D154" s="1251"/>
      <c r="E154" s="1251"/>
      <c r="F154" s="1253"/>
      <c r="G154" s="1251"/>
      <c r="H154" s="1251"/>
      <c r="I154" s="4"/>
      <c r="J154" s="4"/>
      <c r="K154" s="4"/>
      <c r="L154" s="4"/>
      <c r="M154" s="4"/>
      <c r="N154" s="4"/>
      <c r="O154" s="4"/>
      <c r="P154" s="4"/>
      <c r="Q154" s="4"/>
      <c r="R154" s="4"/>
      <c r="S154" s="4"/>
      <c r="T154" s="4"/>
      <c r="U154" s="4"/>
      <c r="V154" s="4"/>
      <c r="W154" s="4"/>
      <c r="X154" s="4"/>
      <c r="Y154" s="4"/>
    </row>
    <row r="155" spans="1:25" ht="13.5" customHeight="1">
      <c r="A155" s="3"/>
      <c r="B155" s="1251"/>
      <c r="C155" s="1251"/>
      <c r="D155" s="1251"/>
      <c r="E155" s="1251"/>
      <c r="F155" s="1253"/>
      <c r="G155" s="1251"/>
      <c r="H155" s="1251"/>
      <c r="I155" s="4"/>
      <c r="J155" s="4"/>
      <c r="K155" s="4"/>
      <c r="L155" s="4"/>
      <c r="M155" s="4"/>
      <c r="N155" s="4"/>
      <c r="O155" s="4"/>
      <c r="P155" s="4"/>
      <c r="Q155" s="4"/>
      <c r="R155" s="4"/>
      <c r="S155" s="4"/>
      <c r="T155" s="4"/>
      <c r="U155" s="4"/>
      <c r="V155" s="4"/>
      <c r="W155" s="4"/>
      <c r="X155" s="4"/>
      <c r="Y155" s="4"/>
    </row>
    <row r="156" spans="1:25" ht="13.5" customHeight="1">
      <c r="A156" s="3"/>
      <c r="B156" s="1251"/>
      <c r="C156" s="1251"/>
      <c r="D156" s="1251"/>
      <c r="E156" s="1251"/>
      <c r="F156" s="1253"/>
      <c r="G156" s="1251"/>
      <c r="H156" s="1251"/>
      <c r="I156" s="4"/>
      <c r="J156" s="4"/>
      <c r="K156" s="4"/>
      <c r="L156" s="4"/>
      <c r="M156" s="4"/>
      <c r="N156" s="4"/>
      <c r="O156" s="4"/>
      <c r="P156" s="4"/>
      <c r="Q156" s="4"/>
      <c r="R156" s="4"/>
      <c r="S156" s="4"/>
      <c r="T156" s="4"/>
      <c r="U156" s="4"/>
      <c r="V156" s="4"/>
      <c r="W156" s="4"/>
      <c r="X156" s="4"/>
      <c r="Y156" s="4"/>
    </row>
    <row r="157" spans="1:25" ht="13.5" customHeight="1">
      <c r="A157" s="3"/>
      <c r="B157" s="1251"/>
      <c r="C157" s="1251"/>
      <c r="D157" s="1251"/>
      <c r="E157" s="1251"/>
      <c r="F157" s="1253"/>
      <c r="G157" s="1251"/>
      <c r="H157" s="1251"/>
      <c r="I157" s="4"/>
      <c r="J157" s="4"/>
      <c r="K157" s="4"/>
      <c r="L157" s="4"/>
      <c r="M157" s="4"/>
      <c r="N157" s="4"/>
      <c r="O157" s="4"/>
      <c r="P157" s="4"/>
      <c r="Q157" s="4"/>
      <c r="R157" s="4"/>
      <c r="S157" s="4"/>
      <c r="T157" s="4"/>
      <c r="U157" s="4"/>
      <c r="V157" s="4"/>
      <c r="W157" s="4"/>
      <c r="X157" s="4"/>
      <c r="Y157" s="4"/>
    </row>
    <row r="158" spans="1:25" ht="13.5" customHeight="1">
      <c r="A158" s="3"/>
      <c r="B158" s="1251"/>
      <c r="C158" s="1251"/>
      <c r="D158" s="1251"/>
      <c r="E158" s="1251"/>
      <c r="F158" s="1253"/>
      <c r="G158" s="1251"/>
      <c r="H158" s="1251"/>
      <c r="I158" s="4"/>
      <c r="J158" s="4"/>
      <c r="K158" s="4"/>
      <c r="L158" s="4"/>
      <c r="M158" s="4"/>
      <c r="N158" s="4"/>
      <c r="O158" s="4"/>
      <c r="P158" s="4"/>
      <c r="Q158" s="4"/>
      <c r="R158" s="4"/>
      <c r="S158" s="4"/>
      <c r="T158" s="4"/>
      <c r="U158" s="4"/>
      <c r="V158" s="4"/>
      <c r="W158" s="4"/>
      <c r="X158" s="4"/>
      <c r="Y158" s="4"/>
    </row>
    <row r="159" spans="1:25" ht="13.5" customHeight="1">
      <c r="A159" s="3"/>
      <c r="B159" s="1251"/>
      <c r="C159" s="1251"/>
      <c r="D159" s="1251"/>
      <c r="E159" s="1251"/>
      <c r="F159" s="1253"/>
      <c r="G159" s="1251"/>
      <c r="H159" s="1251"/>
      <c r="I159" s="4"/>
      <c r="J159" s="4"/>
      <c r="K159" s="4"/>
      <c r="L159" s="4"/>
      <c r="M159" s="4"/>
      <c r="N159" s="4"/>
      <c r="O159" s="4"/>
      <c r="P159" s="4"/>
      <c r="Q159" s="4"/>
      <c r="R159" s="4"/>
      <c r="S159" s="4"/>
      <c r="T159" s="4"/>
      <c r="U159" s="4"/>
      <c r="V159" s="4"/>
      <c r="W159" s="4"/>
      <c r="X159" s="4"/>
      <c r="Y159" s="4"/>
    </row>
    <row r="160" spans="1:25" ht="13.5" customHeight="1">
      <c r="A160" s="3"/>
      <c r="B160" s="1251"/>
      <c r="C160" s="1251"/>
      <c r="D160" s="1251"/>
      <c r="E160" s="1251"/>
      <c r="F160" s="1253"/>
      <c r="G160" s="1251"/>
      <c r="H160" s="1251"/>
      <c r="I160" s="4"/>
      <c r="J160" s="4"/>
      <c r="K160" s="4"/>
      <c r="L160" s="4"/>
      <c r="M160" s="4"/>
      <c r="N160" s="4"/>
      <c r="O160" s="4"/>
      <c r="P160" s="4"/>
      <c r="Q160" s="4"/>
      <c r="R160" s="4"/>
      <c r="S160" s="4"/>
      <c r="T160" s="4"/>
      <c r="U160" s="4"/>
      <c r="V160" s="4"/>
      <c r="W160" s="4"/>
      <c r="X160" s="4"/>
      <c r="Y160" s="4"/>
    </row>
    <row r="161" spans="1:25" ht="13.5" customHeight="1">
      <c r="A161" s="3"/>
      <c r="B161" s="1251"/>
      <c r="C161" s="1251"/>
      <c r="D161" s="1251"/>
      <c r="E161" s="1251"/>
      <c r="F161" s="1253"/>
      <c r="G161" s="1251"/>
      <c r="H161" s="1251"/>
      <c r="I161" s="4"/>
      <c r="J161" s="4"/>
      <c r="K161" s="4"/>
      <c r="L161" s="4"/>
      <c r="M161" s="4"/>
      <c r="N161" s="4"/>
      <c r="O161" s="4"/>
      <c r="P161" s="4"/>
      <c r="Q161" s="4"/>
      <c r="R161" s="4"/>
      <c r="S161" s="4"/>
      <c r="T161" s="4"/>
      <c r="U161" s="4"/>
      <c r="V161" s="4"/>
      <c r="W161" s="4"/>
      <c r="X161" s="4"/>
      <c r="Y161" s="4"/>
    </row>
    <row r="162" spans="1:25" ht="13.5" customHeight="1">
      <c r="A162" s="3"/>
      <c r="B162" s="1251"/>
      <c r="C162" s="1251"/>
      <c r="D162" s="1251"/>
      <c r="E162" s="1251"/>
      <c r="F162" s="1253"/>
      <c r="G162" s="1251"/>
      <c r="H162" s="1251"/>
      <c r="I162" s="4"/>
      <c r="J162" s="4"/>
      <c r="K162" s="4"/>
      <c r="L162" s="4"/>
      <c r="M162" s="4"/>
      <c r="N162" s="4"/>
      <c r="O162" s="4"/>
      <c r="P162" s="4"/>
      <c r="Q162" s="4"/>
      <c r="R162" s="4"/>
      <c r="S162" s="4"/>
      <c r="T162" s="4"/>
      <c r="U162" s="4"/>
      <c r="V162" s="4"/>
      <c r="W162" s="4"/>
      <c r="X162" s="4"/>
      <c r="Y162" s="4"/>
    </row>
    <row r="163" spans="1:25" ht="13.5" customHeight="1">
      <c r="A163" s="3"/>
      <c r="B163" s="1251"/>
      <c r="C163" s="1251"/>
      <c r="D163" s="1251"/>
      <c r="E163" s="1251"/>
      <c r="F163" s="1253"/>
      <c r="G163" s="1251"/>
      <c r="H163" s="1251"/>
      <c r="I163" s="4"/>
      <c r="J163" s="4"/>
      <c r="K163" s="4"/>
      <c r="L163" s="4"/>
      <c r="M163" s="4"/>
      <c r="N163" s="4"/>
      <c r="O163" s="4"/>
      <c r="P163" s="4"/>
      <c r="Q163" s="4"/>
      <c r="R163" s="4"/>
      <c r="S163" s="4"/>
      <c r="T163" s="4"/>
      <c r="U163" s="4"/>
      <c r="V163" s="4"/>
      <c r="W163" s="4"/>
      <c r="X163" s="4"/>
      <c r="Y163" s="4"/>
    </row>
    <row r="164" spans="1:25" ht="13.5" customHeight="1">
      <c r="A164" s="3"/>
      <c r="B164" s="1251"/>
      <c r="C164" s="1251"/>
      <c r="D164" s="1251"/>
      <c r="E164" s="1251"/>
      <c r="F164" s="1253"/>
      <c r="G164" s="1251"/>
      <c r="H164" s="1251"/>
      <c r="I164" s="4"/>
      <c r="J164" s="4"/>
      <c r="K164" s="4"/>
      <c r="L164" s="4"/>
      <c r="M164" s="4"/>
      <c r="N164" s="4"/>
      <c r="O164" s="4"/>
      <c r="P164" s="4"/>
      <c r="Q164" s="4"/>
      <c r="R164" s="4"/>
      <c r="S164" s="4"/>
      <c r="T164" s="4"/>
      <c r="U164" s="4"/>
      <c r="V164" s="4"/>
      <c r="W164" s="4"/>
      <c r="X164" s="4"/>
      <c r="Y164" s="4"/>
    </row>
    <row r="165" spans="1:25" ht="13.5" customHeight="1">
      <c r="A165" s="3"/>
      <c r="B165" s="1251"/>
      <c r="C165" s="1251"/>
      <c r="D165" s="1251"/>
      <c r="E165" s="1251"/>
      <c r="F165" s="1253"/>
      <c r="G165" s="1251"/>
      <c r="H165" s="1251"/>
      <c r="I165" s="4"/>
      <c r="J165" s="4"/>
      <c r="K165" s="4"/>
      <c r="L165" s="4"/>
      <c r="M165" s="4"/>
      <c r="N165" s="4"/>
      <c r="O165" s="4"/>
      <c r="P165" s="4"/>
      <c r="Q165" s="4"/>
      <c r="R165" s="4"/>
      <c r="S165" s="4"/>
      <c r="T165" s="4"/>
      <c r="U165" s="4"/>
      <c r="V165" s="4"/>
      <c r="W165" s="4"/>
      <c r="X165" s="4"/>
      <c r="Y165" s="4"/>
    </row>
    <row r="166" spans="1:25" ht="13.5" customHeight="1">
      <c r="A166" s="3"/>
      <c r="B166" s="1251"/>
      <c r="C166" s="1251"/>
      <c r="D166" s="1251"/>
      <c r="E166" s="1251"/>
      <c r="F166" s="1253"/>
      <c r="G166" s="1251"/>
      <c r="H166" s="1251"/>
      <c r="I166" s="4"/>
      <c r="J166" s="4"/>
      <c r="K166" s="4"/>
      <c r="L166" s="4"/>
      <c r="M166" s="4"/>
      <c r="N166" s="4"/>
      <c r="O166" s="4"/>
      <c r="P166" s="4"/>
      <c r="Q166" s="4"/>
      <c r="R166" s="4"/>
      <c r="S166" s="4"/>
      <c r="T166" s="4"/>
      <c r="U166" s="4"/>
      <c r="V166" s="4"/>
      <c r="W166" s="4"/>
      <c r="X166" s="4"/>
      <c r="Y166" s="4"/>
    </row>
    <row r="167" spans="1:25" ht="13.5" customHeight="1">
      <c r="A167" s="3"/>
      <c r="B167" s="1251"/>
      <c r="C167" s="1251"/>
      <c r="D167" s="1251"/>
      <c r="E167" s="1251"/>
      <c r="F167" s="1253"/>
      <c r="G167" s="1251"/>
      <c r="H167" s="1251"/>
      <c r="I167" s="4"/>
      <c r="J167" s="4"/>
      <c r="K167" s="4"/>
      <c r="L167" s="4"/>
      <c r="M167" s="4"/>
      <c r="N167" s="4"/>
      <c r="O167" s="4"/>
      <c r="P167" s="4"/>
      <c r="Q167" s="4"/>
      <c r="R167" s="4"/>
      <c r="S167" s="4"/>
      <c r="T167" s="4"/>
      <c r="U167" s="4"/>
      <c r="V167" s="4"/>
      <c r="W167" s="4"/>
      <c r="X167" s="4"/>
      <c r="Y167" s="4"/>
    </row>
    <row r="168" spans="1:25" ht="13.5" customHeight="1">
      <c r="A168" s="3"/>
      <c r="B168" s="1251"/>
      <c r="C168" s="1251"/>
      <c r="D168" s="1251"/>
      <c r="E168" s="1251"/>
      <c r="F168" s="1253"/>
      <c r="G168" s="1251"/>
      <c r="H168" s="1251"/>
      <c r="I168" s="4"/>
      <c r="J168" s="4"/>
      <c r="K168" s="4"/>
      <c r="L168" s="4"/>
      <c r="M168" s="4"/>
      <c r="N168" s="4"/>
      <c r="O168" s="4"/>
      <c r="P168" s="4"/>
      <c r="Q168" s="4"/>
      <c r="R168" s="4"/>
      <c r="S168" s="4"/>
      <c r="T168" s="4"/>
      <c r="U168" s="4"/>
      <c r="V168" s="4"/>
      <c r="W168" s="4"/>
      <c r="X168" s="4"/>
      <c r="Y168" s="4"/>
    </row>
    <row r="169" spans="1:25" ht="13.5" customHeight="1">
      <c r="A169" s="3"/>
      <c r="B169" s="1251"/>
      <c r="C169" s="1251"/>
      <c r="D169" s="1251"/>
      <c r="E169" s="1251"/>
      <c r="F169" s="1253"/>
      <c r="G169" s="1251"/>
      <c r="H169" s="1251"/>
      <c r="I169" s="4"/>
      <c r="J169" s="4"/>
      <c r="K169" s="4"/>
      <c r="L169" s="4"/>
      <c r="M169" s="4"/>
      <c r="N169" s="4"/>
      <c r="O169" s="4"/>
      <c r="P169" s="4"/>
      <c r="Q169" s="4"/>
      <c r="R169" s="4"/>
      <c r="S169" s="4"/>
      <c r="T169" s="4"/>
      <c r="U169" s="4"/>
      <c r="V169" s="4"/>
      <c r="W169" s="4"/>
      <c r="X169" s="4"/>
      <c r="Y169" s="4"/>
    </row>
    <row r="170" spans="1:25" ht="13.5" customHeight="1">
      <c r="A170" s="3"/>
      <c r="B170" s="1251"/>
      <c r="C170" s="1251"/>
      <c r="D170" s="1251"/>
      <c r="E170" s="1251"/>
      <c r="F170" s="1253"/>
      <c r="G170" s="1251"/>
      <c r="H170" s="1251"/>
      <c r="I170" s="4"/>
      <c r="J170" s="4"/>
      <c r="K170" s="4"/>
      <c r="L170" s="4"/>
      <c r="M170" s="4"/>
      <c r="N170" s="4"/>
      <c r="O170" s="4"/>
      <c r="P170" s="4"/>
      <c r="Q170" s="4"/>
      <c r="R170" s="4"/>
      <c r="S170" s="4"/>
      <c r="T170" s="4"/>
      <c r="U170" s="4"/>
      <c r="V170" s="4"/>
      <c r="W170" s="4"/>
      <c r="X170" s="4"/>
      <c r="Y170" s="4"/>
    </row>
    <row r="171" spans="1:25" ht="13.5" customHeight="1">
      <c r="A171" s="3"/>
      <c r="B171" s="1251"/>
      <c r="C171" s="1251"/>
      <c r="D171" s="1251"/>
      <c r="E171" s="1251"/>
      <c r="F171" s="1253"/>
      <c r="G171" s="1251"/>
      <c r="H171" s="1251"/>
      <c r="I171" s="4"/>
      <c r="J171" s="4"/>
      <c r="K171" s="4"/>
      <c r="L171" s="4"/>
      <c r="M171" s="4"/>
      <c r="N171" s="4"/>
      <c r="O171" s="4"/>
      <c r="P171" s="4"/>
      <c r="Q171" s="4"/>
      <c r="R171" s="4"/>
      <c r="S171" s="4"/>
      <c r="T171" s="4"/>
      <c r="U171" s="4"/>
      <c r="V171" s="4"/>
      <c r="W171" s="4"/>
      <c r="X171" s="4"/>
      <c r="Y171" s="4"/>
    </row>
    <row r="172" spans="1:25" ht="13.5" customHeight="1">
      <c r="A172" s="3"/>
      <c r="B172" s="1251"/>
      <c r="C172" s="1251"/>
      <c r="D172" s="1251"/>
      <c r="E172" s="1251"/>
      <c r="F172" s="1253"/>
      <c r="G172" s="1251"/>
      <c r="H172" s="1251"/>
      <c r="I172" s="4"/>
      <c r="J172" s="4"/>
      <c r="K172" s="4"/>
      <c r="L172" s="4"/>
      <c r="M172" s="4"/>
      <c r="N172" s="4"/>
      <c r="O172" s="4"/>
      <c r="P172" s="4"/>
      <c r="Q172" s="4"/>
      <c r="R172" s="4"/>
      <c r="S172" s="4"/>
      <c r="T172" s="4"/>
      <c r="U172" s="4"/>
      <c r="V172" s="4"/>
      <c r="W172" s="4"/>
      <c r="X172" s="4"/>
      <c r="Y172" s="4"/>
    </row>
    <row r="173" spans="1:25" ht="13.5" customHeight="1">
      <c r="A173" s="3"/>
      <c r="B173" s="1251"/>
      <c r="C173" s="1251"/>
      <c r="D173" s="1251"/>
      <c r="E173" s="1251"/>
      <c r="F173" s="1253"/>
      <c r="G173" s="1251"/>
      <c r="H173" s="1251"/>
      <c r="I173" s="4"/>
      <c r="J173" s="4"/>
      <c r="K173" s="4"/>
      <c r="L173" s="4"/>
      <c r="M173" s="4"/>
      <c r="N173" s="4"/>
      <c r="O173" s="4"/>
      <c r="P173" s="4"/>
      <c r="Q173" s="4"/>
      <c r="R173" s="4"/>
      <c r="S173" s="4"/>
      <c r="T173" s="4"/>
      <c r="U173" s="4"/>
      <c r="V173" s="4"/>
      <c r="W173" s="4"/>
      <c r="X173" s="4"/>
      <c r="Y173" s="4"/>
    </row>
    <row r="174" spans="1:25" ht="13.5" customHeight="1">
      <c r="A174" s="3"/>
      <c r="B174" s="1251"/>
      <c r="C174" s="1251"/>
      <c r="D174" s="1251"/>
      <c r="E174" s="1251"/>
      <c r="F174" s="1253"/>
      <c r="G174" s="1251"/>
      <c r="H174" s="1251"/>
      <c r="I174" s="4"/>
      <c r="J174" s="4"/>
      <c r="K174" s="4"/>
      <c r="L174" s="4"/>
      <c r="M174" s="4"/>
      <c r="N174" s="4"/>
      <c r="O174" s="4"/>
      <c r="P174" s="4"/>
      <c r="Q174" s="4"/>
      <c r="R174" s="4"/>
      <c r="S174" s="4"/>
      <c r="T174" s="4"/>
      <c r="U174" s="4"/>
      <c r="V174" s="4"/>
      <c r="W174" s="4"/>
      <c r="X174" s="4"/>
      <c r="Y174" s="4"/>
    </row>
    <row r="175" spans="1:25" ht="13.5" customHeight="1">
      <c r="A175" s="3"/>
      <c r="B175" s="1251"/>
      <c r="C175" s="1251"/>
      <c r="D175" s="1251"/>
      <c r="E175" s="1251"/>
      <c r="F175" s="1253"/>
      <c r="G175" s="1251"/>
      <c r="H175" s="1251"/>
      <c r="I175" s="4"/>
      <c r="J175" s="4"/>
      <c r="K175" s="4"/>
      <c r="L175" s="4"/>
      <c r="M175" s="4"/>
      <c r="N175" s="4"/>
      <c r="O175" s="4"/>
      <c r="P175" s="4"/>
      <c r="Q175" s="4"/>
      <c r="R175" s="4"/>
      <c r="S175" s="4"/>
      <c r="T175" s="4"/>
      <c r="U175" s="4"/>
      <c r="V175" s="4"/>
      <c r="W175" s="4"/>
      <c r="X175" s="4"/>
      <c r="Y175" s="4"/>
    </row>
    <row r="176" spans="1:25" ht="13.5" customHeight="1">
      <c r="A176" s="3"/>
      <c r="B176" s="1251"/>
      <c r="C176" s="1251"/>
      <c r="D176" s="1251"/>
      <c r="E176" s="1251"/>
      <c r="F176" s="1253"/>
      <c r="G176" s="1251"/>
      <c r="H176" s="1251"/>
      <c r="I176" s="4"/>
      <c r="J176" s="4"/>
      <c r="K176" s="4"/>
      <c r="L176" s="4"/>
      <c r="M176" s="4"/>
      <c r="N176" s="4"/>
      <c r="O176" s="4"/>
      <c r="P176" s="4"/>
      <c r="Q176" s="4"/>
      <c r="R176" s="4"/>
      <c r="S176" s="4"/>
      <c r="T176" s="4"/>
      <c r="U176" s="4"/>
      <c r="V176" s="4"/>
      <c r="W176" s="4"/>
      <c r="X176" s="4"/>
      <c r="Y176" s="4"/>
    </row>
    <row r="177" spans="1:25" ht="13.5" customHeight="1">
      <c r="A177" s="3"/>
      <c r="B177" s="1251"/>
      <c r="C177" s="1251"/>
      <c r="D177" s="1251"/>
      <c r="E177" s="1251"/>
      <c r="F177" s="1253"/>
      <c r="G177" s="1251"/>
      <c r="H177" s="1251"/>
      <c r="I177" s="4"/>
      <c r="J177" s="4"/>
      <c r="K177" s="4"/>
      <c r="L177" s="4"/>
      <c r="M177" s="4"/>
      <c r="N177" s="4"/>
      <c r="O177" s="4"/>
      <c r="P177" s="4"/>
      <c r="Q177" s="4"/>
      <c r="R177" s="4"/>
      <c r="S177" s="4"/>
      <c r="T177" s="4"/>
      <c r="U177" s="4"/>
      <c r="V177" s="4"/>
      <c r="W177" s="4"/>
      <c r="X177" s="4"/>
      <c r="Y177" s="4"/>
    </row>
    <row r="178" spans="1:25" ht="13.5" customHeight="1">
      <c r="A178" s="3"/>
      <c r="B178" s="1251"/>
      <c r="C178" s="1251"/>
      <c r="D178" s="1251"/>
      <c r="E178" s="1251"/>
      <c r="F178" s="1253"/>
      <c r="G178" s="1251"/>
      <c r="H178" s="1251"/>
      <c r="I178" s="4"/>
      <c r="J178" s="4"/>
      <c r="K178" s="4"/>
      <c r="L178" s="4"/>
      <c r="M178" s="4"/>
      <c r="N178" s="4"/>
      <c r="O178" s="4"/>
      <c r="P178" s="4"/>
      <c r="Q178" s="4"/>
      <c r="R178" s="4"/>
      <c r="S178" s="4"/>
      <c r="T178" s="4"/>
      <c r="U178" s="4"/>
      <c r="V178" s="4"/>
      <c r="W178" s="4"/>
      <c r="X178" s="4"/>
      <c r="Y178" s="4"/>
    </row>
    <row r="179" spans="1:25" ht="13.5" customHeight="1">
      <c r="A179" s="3"/>
      <c r="B179" s="1251"/>
      <c r="C179" s="1251"/>
      <c r="D179" s="1251"/>
      <c r="E179" s="1251"/>
      <c r="F179" s="1253"/>
      <c r="G179" s="1251"/>
      <c r="H179" s="1251"/>
      <c r="I179" s="4"/>
      <c r="J179" s="4"/>
      <c r="K179" s="4"/>
      <c r="L179" s="4"/>
      <c r="M179" s="4"/>
      <c r="N179" s="4"/>
      <c r="O179" s="4"/>
      <c r="P179" s="4"/>
      <c r="Q179" s="4"/>
      <c r="R179" s="4"/>
      <c r="S179" s="4"/>
      <c r="T179" s="4"/>
      <c r="U179" s="4"/>
      <c r="V179" s="4"/>
      <c r="W179" s="4"/>
      <c r="X179" s="4"/>
      <c r="Y179" s="4"/>
    </row>
    <row r="180" spans="1:25" ht="13.5" customHeight="1">
      <c r="A180" s="3"/>
      <c r="B180" s="1251"/>
      <c r="C180" s="1251"/>
      <c r="D180" s="1251"/>
      <c r="E180" s="1251"/>
      <c r="F180" s="1253"/>
      <c r="G180" s="1251"/>
      <c r="H180" s="1251"/>
      <c r="I180" s="4"/>
      <c r="J180" s="4"/>
      <c r="K180" s="4"/>
      <c r="L180" s="4"/>
      <c r="M180" s="4"/>
      <c r="N180" s="4"/>
      <c r="O180" s="4"/>
      <c r="P180" s="4"/>
      <c r="Q180" s="4"/>
      <c r="R180" s="4"/>
      <c r="S180" s="4"/>
      <c r="T180" s="4"/>
      <c r="U180" s="4"/>
      <c r="V180" s="4"/>
      <c r="W180" s="4"/>
      <c r="X180" s="4"/>
      <c r="Y180" s="4"/>
    </row>
    <row r="181" spans="1:25" ht="13.5" customHeight="1">
      <c r="A181" s="3"/>
      <c r="B181" s="1251"/>
      <c r="C181" s="1251"/>
      <c r="D181" s="1251"/>
      <c r="E181" s="1251"/>
      <c r="F181" s="1253"/>
      <c r="G181" s="1251"/>
      <c r="H181" s="1251"/>
      <c r="I181" s="4"/>
      <c r="J181" s="4"/>
      <c r="K181" s="4"/>
      <c r="L181" s="4"/>
      <c r="M181" s="4"/>
      <c r="N181" s="4"/>
      <c r="O181" s="4"/>
      <c r="P181" s="4"/>
      <c r="Q181" s="4"/>
      <c r="R181" s="4"/>
      <c r="S181" s="4"/>
      <c r="T181" s="4"/>
      <c r="U181" s="4"/>
      <c r="V181" s="4"/>
      <c r="W181" s="4"/>
      <c r="X181" s="4"/>
      <c r="Y181" s="4"/>
    </row>
    <row r="182" spans="1:25" ht="13.5" customHeight="1">
      <c r="A182" s="3"/>
      <c r="B182" s="1251"/>
      <c r="C182" s="1251"/>
      <c r="D182" s="1251"/>
      <c r="E182" s="1251"/>
      <c r="F182" s="1253"/>
      <c r="G182" s="1251"/>
      <c r="H182" s="1251"/>
      <c r="I182" s="4"/>
      <c r="J182" s="4"/>
      <c r="K182" s="4"/>
      <c r="L182" s="4"/>
      <c r="M182" s="4"/>
      <c r="N182" s="4"/>
      <c r="O182" s="4"/>
      <c r="P182" s="4"/>
      <c r="Q182" s="4"/>
      <c r="R182" s="4"/>
      <c r="S182" s="4"/>
      <c r="T182" s="4"/>
      <c r="U182" s="4"/>
      <c r="V182" s="4"/>
      <c r="W182" s="4"/>
      <c r="X182" s="4"/>
      <c r="Y182" s="4"/>
    </row>
    <row r="183" spans="1:25" ht="13.5" customHeight="1">
      <c r="A183" s="3"/>
      <c r="B183" s="1251"/>
      <c r="C183" s="1251"/>
      <c r="D183" s="1251"/>
      <c r="E183" s="1251"/>
      <c r="F183" s="1253"/>
      <c r="G183" s="1251"/>
      <c r="H183" s="1251"/>
      <c r="I183" s="4"/>
      <c r="J183" s="4"/>
      <c r="K183" s="4"/>
      <c r="L183" s="4"/>
      <c r="M183" s="4"/>
      <c r="N183" s="4"/>
      <c r="O183" s="4"/>
      <c r="P183" s="4"/>
      <c r="Q183" s="4"/>
      <c r="R183" s="4"/>
      <c r="S183" s="4"/>
      <c r="T183" s="4"/>
      <c r="U183" s="4"/>
      <c r="V183" s="4"/>
      <c r="W183" s="4"/>
      <c r="X183" s="4"/>
      <c r="Y183" s="4"/>
    </row>
    <row r="184" spans="1:25" ht="13.5" customHeight="1">
      <c r="A184" s="3"/>
      <c r="B184" s="1251"/>
      <c r="C184" s="1251"/>
      <c r="D184" s="1251"/>
      <c r="E184" s="1251"/>
      <c r="F184" s="1253"/>
      <c r="G184" s="1251"/>
      <c r="H184" s="1251"/>
      <c r="I184" s="4"/>
      <c r="J184" s="4"/>
      <c r="K184" s="4"/>
      <c r="L184" s="4"/>
      <c r="M184" s="4"/>
      <c r="N184" s="4"/>
      <c r="O184" s="4"/>
      <c r="P184" s="4"/>
      <c r="Q184" s="4"/>
      <c r="R184" s="4"/>
      <c r="S184" s="4"/>
      <c r="T184" s="4"/>
      <c r="U184" s="4"/>
      <c r="V184" s="4"/>
      <c r="W184" s="4"/>
      <c r="X184" s="4"/>
      <c r="Y184" s="4"/>
    </row>
    <row r="185" spans="1:25" ht="13.5" customHeight="1">
      <c r="A185" s="3"/>
      <c r="B185" s="1251"/>
      <c r="C185" s="1251"/>
      <c r="D185" s="1251"/>
      <c r="E185" s="1251"/>
      <c r="F185" s="1253"/>
      <c r="G185" s="1251"/>
      <c r="H185" s="1251"/>
      <c r="I185" s="4"/>
      <c r="J185" s="4"/>
      <c r="K185" s="4"/>
      <c r="L185" s="4"/>
      <c r="M185" s="4"/>
      <c r="N185" s="4"/>
      <c r="O185" s="4"/>
      <c r="P185" s="4"/>
      <c r="Q185" s="4"/>
      <c r="R185" s="4"/>
      <c r="S185" s="4"/>
      <c r="T185" s="4"/>
      <c r="U185" s="4"/>
      <c r="V185" s="4"/>
      <c r="W185" s="4"/>
      <c r="X185" s="4"/>
      <c r="Y185" s="4"/>
    </row>
    <row r="186" spans="1:25" ht="13.5" customHeight="1">
      <c r="A186" s="3"/>
      <c r="B186" s="1251"/>
      <c r="C186" s="1251"/>
      <c r="D186" s="1251"/>
      <c r="E186" s="1251"/>
      <c r="F186" s="1253"/>
      <c r="G186" s="1251"/>
      <c r="H186" s="1251"/>
      <c r="I186" s="4"/>
      <c r="J186" s="4"/>
      <c r="K186" s="4"/>
      <c r="L186" s="4"/>
      <c r="M186" s="4"/>
      <c r="N186" s="4"/>
      <c r="O186" s="4"/>
      <c r="P186" s="4"/>
      <c r="Q186" s="4"/>
      <c r="R186" s="4"/>
      <c r="S186" s="4"/>
      <c r="T186" s="4"/>
      <c r="U186" s="4"/>
      <c r="V186" s="4"/>
      <c r="W186" s="4"/>
      <c r="X186" s="4"/>
      <c r="Y186" s="4"/>
    </row>
    <row r="187" spans="1:25" ht="13.5" customHeight="1">
      <c r="A187" s="3"/>
      <c r="B187" s="1251"/>
      <c r="C187" s="1251"/>
      <c r="D187" s="1251"/>
      <c r="E187" s="1251"/>
      <c r="F187" s="1253"/>
      <c r="G187" s="1251"/>
      <c r="H187" s="1251"/>
      <c r="I187" s="4"/>
      <c r="J187" s="4"/>
      <c r="K187" s="4"/>
      <c r="L187" s="4"/>
      <c r="M187" s="4"/>
      <c r="N187" s="4"/>
      <c r="O187" s="4"/>
      <c r="P187" s="4"/>
      <c r="Q187" s="4"/>
      <c r="R187" s="4"/>
      <c r="S187" s="4"/>
      <c r="T187" s="4"/>
      <c r="U187" s="4"/>
      <c r="V187" s="4"/>
      <c r="W187" s="4"/>
      <c r="X187" s="4"/>
      <c r="Y187" s="4"/>
    </row>
    <row r="188" spans="1:25" ht="13.5" customHeight="1">
      <c r="A188" s="3"/>
      <c r="B188" s="1251"/>
      <c r="C188" s="1251"/>
      <c r="D188" s="1251"/>
      <c r="E188" s="1251"/>
      <c r="F188" s="1253"/>
      <c r="G188" s="1251"/>
      <c r="H188" s="1251"/>
      <c r="I188" s="4"/>
      <c r="J188" s="4"/>
      <c r="K188" s="4"/>
      <c r="L188" s="4"/>
      <c r="M188" s="4"/>
      <c r="N188" s="4"/>
      <c r="O188" s="4"/>
      <c r="P188" s="4"/>
      <c r="Q188" s="4"/>
      <c r="R188" s="4"/>
      <c r="S188" s="4"/>
      <c r="T188" s="4"/>
      <c r="U188" s="4"/>
      <c r="V188" s="4"/>
      <c r="W188" s="4"/>
      <c r="X188" s="4"/>
      <c r="Y188" s="4"/>
    </row>
    <row r="189" spans="1:25" ht="13.5" customHeight="1">
      <c r="A189" s="3"/>
      <c r="B189" s="1251"/>
      <c r="C189" s="1251"/>
      <c r="D189" s="1251"/>
      <c r="E189" s="1251"/>
      <c r="F189" s="1253"/>
      <c r="G189" s="1251"/>
      <c r="H189" s="1251"/>
      <c r="I189" s="4"/>
      <c r="J189" s="4"/>
      <c r="K189" s="4"/>
      <c r="L189" s="4"/>
      <c r="M189" s="4"/>
      <c r="N189" s="4"/>
      <c r="O189" s="4"/>
      <c r="P189" s="4"/>
      <c r="Q189" s="4"/>
      <c r="R189" s="4"/>
      <c r="S189" s="4"/>
      <c r="T189" s="4"/>
      <c r="U189" s="4"/>
      <c r="V189" s="4"/>
      <c r="W189" s="4"/>
      <c r="X189" s="4"/>
      <c r="Y189" s="4"/>
    </row>
    <row r="190" spans="1:25" ht="13.5" customHeight="1">
      <c r="A190" s="3"/>
      <c r="B190" s="1251"/>
      <c r="C190" s="1251"/>
      <c r="D190" s="1251"/>
      <c r="E190" s="1251"/>
      <c r="F190" s="1253"/>
      <c r="G190" s="1251"/>
      <c r="H190" s="1251"/>
      <c r="I190" s="4"/>
      <c r="J190" s="4"/>
      <c r="K190" s="4"/>
      <c r="L190" s="4"/>
      <c r="M190" s="4"/>
      <c r="N190" s="4"/>
      <c r="O190" s="4"/>
      <c r="P190" s="4"/>
      <c r="Q190" s="4"/>
      <c r="R190" s="4"/>
      <c r="S190" s="4"/>
      <c r="T190" s="4"/>
      <c r="U190" s="4"/>
      <c r="V190" s="4"/>
      <c r="W190" s="4"/>
      <c r="X190" s="4"/>
      <c r="Y190" s="4"/>
    </row>
    <row r="191" spans="1:25" ht="13.5" customHeight="1">
      <c r="A191" s="3"/>
      <c r="B191" s="1251"/>
      <c r="C191" s="1251"/>
      <c r="D191" s="1251"/>
      <c r="E191" s="1251"/>
      <c r="F191" s="1253"/>
      <c r="G191" s="1251"/>
      <c r="H191" s="1251"/>
      <c r="I191" s="4"/>
      <c r="J191" s="4"/>
      <c r="K191" s="4"/>
      <c r="L191" s="4"/>
      <c r="M191" s="4"/>
      <c r="N191" s="4"/>
      <c r="O191" s="4"/>
      <c r="P191" s="4"/>
      <c r="Q191" s="4"/>
      <c r="R191" s="4"/>
      <c r="S191" s="4"/>
      <c r="T191" s="4"/>
      <c r="U191" s="4"/>
      <c r="V191" s="4"/>
      <c r="W191" s="4"/>
      <c r="X191" s="4"/>
      <c r="Y191" s="4"/>
    </row>
    <row r="192" spans="1:25" ht="13.5" customHeight="1">
      <c r="A192" s="3"/>
      <c r="B192" s="1251"/>
      <c r="C192" s="1251"/>
      <c r="D192" s="1251"/>
      <c r="E192" s="1251"/>
      <c r="F192" s="1253"/>
      <c r="G192" s="1251"/>
      <c r="H192" s="1251"/>
      <c r="I192" s="4"/>
      <c r="J192" s="4"/>
      <c r="K192" s="4"/>
      <c r="L192" s="4"/>
      <c r="M192" s="4"/>
      <c r="N192" s="4"/>
      <c r="O192" s="4"/>
      <c r="P192" s="4"/>
      <c r="Q192" s="4"/>
      <c r="R192" s="4"/>
      <c r="S192" s="4"/>
      <c r="T192" s="4"/>
      <c r="U192" s="4"/>
      <c r="V192" s="4"/>
      <c r="W192" s="4"/>
      <c r="X192" s="4"/>
      <c r="Y192" s="4"/>
    </row>
    <row r="193" spans="1:25" ht="13.5" customHeight="1">
      <c r="A193" s="3"/>
      <c r="B193" s="1251"/>
      <c r="C193" s="1251"/>
      <c r="D193" s="1251"/>
      <c r="E193" s="1251"/>
      <c r="F193" s="1253"/>
      <c r="G193" s="1251"/>
      <c r="H193" s="1251"/>
      <c r="I193" s="4"/>
      <c r="J193" s="4"/>
      <c r="K193" s="4"/>
      <c r="L193" s="4"/>
      <c r="M193" s="4"/>
      <c r="N193" s="4"/>
      <c r="O193" s="4"/>
      <c r="P193" s="4"/>
      <c r="Q193" s="4"/>
      <c r="R193" s="4"/>
      <c r="S193" s="4"/>
      <c r="T193" s="4"/>
      <c r="U193" s="4"/>
      <c r="V193" s="4"/>
      <c r="W193" s="4"/>
      <c r="X193" s="4"/>
      <c r="Y193" s="4"/>
    </row>
    <row r="194" spans="1:25" ht="13.5" customHeight="1">
      <c r="A194" s="3"/>
      <c r="B194" s="1251"/>
      <c r="C194" s="1251"/>
      <c r="D194" s="1251"/>
      <c r="E194" s="1251"/>
      <c r="F194" s="1253"/>
      <c r="G194" s="1251"/>
      <c r="H194" s="1251"/>
      <c r="I194" s="4"/>
      <c r="J194" s="4"/>
      <c r="K194" s="4"/>
      <c r="L194" s="4"/>
      <c r="M194" s="4"/>
      <c r="N194" s="4"/>
      <c r="O194" s="4"/>
      <c r="P194" s="4"/>
      <c r="Q194" s="4"/>
      <c r="R194" s="4"/>
      <c r="S194" s="4"/>
      <c r="T194" s="4"/>
      <c r="U194" s="4"/>
      <c r="V194" s="4"/>
      <c r="W194" s="4"/>
      <c r="X194" s="4"/>
      <c r="Y194" s="4"/>
    </row>
    <row r="195" spans="1:25" ht="13.5" customHeight="1">
      <c r="A195" s="3"/>
      <c r="B195" s="1251"/>
      <c r="C195" s="1251"/>
      <c r="D195" s="1251"/>
      <c r="E195" s="1251"/>
      <c r="F195" s="1253"/>
      <c r="G195" s="1251"/>
      <c r="H195" s="1251"/>
      <c r="I195" s="4"/>
      <c r="J195" s="4"/>
      <c r="K195" s="4"/>
      <c r="L195" s="4"/>
      <c r="M195" s="4"/>
      <c r="N195" s="4"/>
      <c r="O195" s="4"/>
      <c r="P195" s="4"/>
      <c r="Q195" s="4"/>
      <c r="R195" s="4"/>
      <c r="S195" s="4"/>
      <c r="T195" s="4"/>
      <c r="U195" s="4"/>
      <c r="V195" s="4"/>
      <c r="W195" s="4"/>
      <c r="X195" s="4"/>
      <c r="Y195" s="4"/>
    </row>
    <row r="196" spans="1:25" ht="13.5" customHeight="1">
      <c r="A196" s="3"/>
      <c r="B196" s="1251"/>
      <c r="C196" s="1251"/>
      <c r="D196" s="1251"/>
      <c r="E196" s="1251"/>
      <c r="F196" s="1253"/>
      <c r="G196" s="1251"/>
      <c r="H196" s="1251"/>
      <c r="I196" s="4"/>
      <c r="J196" s="4"/>
      <c r="K196" s="4"/>
      <c r="L196" s="4"/>
      <c r="M196" s="4"/>
      <c r="N196" s="4"/>
      <c r="O196" s="4"/>
      <c r="P196" s="4"/>
      <c r="Q196" s="4"/>
      <c r="R196" s="4"/>
      <c r="S196" s="4"/>
      <c r="T196" s="4"/>
      <c r="U196" s="4"/>
      <c r="V196" s="4"/>
      <c r="W196" s="4"/>
      <c r="X196" s="4"/>
      <c r="Y196" s="4"/>
    </row>
    <row r="197" spans="1:25" ht="13.5" customHeight="1">
      <c r="A197" s="3"/>
      <c r="B197" s="1251"/>
      <c r="C197" s="1251"/>
      <c r="D197" s="1251"/>
      <c r="E197" s="1251"/>
      <c r="F197" s="1253"/>
      <c r="G197" s="1251"/>
      <c r="H197" s="1251"/>
      <c r="I197" s="4"/>
      <c r="J197" s="4"/>
      <c r="K197" s="4"/>
      <c r="L197" s="4"/>
      <c r="M197" s="4"/>
      <c r="N197" s="4"/>
      <c r="O197" s="4"/>
      <c r="P197" s="4"/>
      <c r="Q197" s="4"/>
      <c r="R197" s="4"/>
      <c r="S197" s="4"/>
      <c r="T197" s="4"/>
      <c r="U197" s="4"/>
      <c r="V197" s="4"/>
      <c r="W197" s="4"/>
      <c r="X197" s="4"/>
      <c r="Y197" s="4"/>
    </row>
    <row r="198" spans="1:25" ht="13.5" customHeight="1">
      <c r="A198" s="3"/>
      <c r="B198" s="1251"/>
      <c r="C198" s="1251"/>
      <c r="D198" s="1251"/>
      <c r="E198" s="1251"/>
      <c r="F198" s="1253"/>
      <c r="G198" s="1251"/>
      <c r="H198" s="1251"/>
      <c r="I198" s="4"/>
      <c r="J198" s="4"/>
      <c r="K198" s="4"/>
      <c r="L198" s="4"/>
      <c r="M198" s="4"/>
      <c r="N198" s="4"/>
      <c r="O198" s="4"/>
      <c r="P198" s="4"/>
      <c r="Q198" s="4"/>
      <c r="R198" s="4"/>
      <c r="S198" s="4"/>
      <c r="T198" s="4"/>
      <c r="U198" s="4"/>
      <c r="V198" s="4"/>
      <c r="W198" s="4"/>
      <c r="X198" s="4"/>
      <c r="Y198" s="4"/>
    </row>
    <row r="199" spans="1:25" ht="13.5" customHeight="1">
      <c r="A199" s="3"/>
      <c r="B199" s="1251"/>
      <c r="C199" s="1251"/>
      <c r="D199" s="1251"/>
      <c r="E199" s="1251"/>
      <c r="F199" s="1253"/>
      <c r="G199" s="1251"/>
      <c r="H199" s="1251"/>
      <c r="I199" s="4"/>
      <c r="J199" s="4"/>
      <c r="K199" s="4"/>
      <c r="L199" s="4"/>
      <c r="M199" s="4"/>
      <c r="N199" s="4"/>
      <c r="O199" s="4"/>
      <c r="P199" s="4"/>
      <c r="Q199" s="4"/>
      <c r="R199" s="4"/>
      <c r="S199" s="4"/>
      <c r="T199" s="4"/>
      <c r="U199" s="4"/>
      <c r="V199" s="4"/>
      <c r="W199" s="4"/>
      <c r="X199" s="4"/>
      <c r="Y199" s="4"/>
    </row>
    <row r="200" spans="1:25" ht="13.5" customHeight="1">
      <c r="A200" s="3"/>
      <c r="B200" s="1251"/>
      <c r="C200" s="1251"/>
      <c r="D200" s="1251"/>
      <c r="E200" s="1251"/>
      <c r="F200" s="1253"/>
      <c r="G200" s="1251"/>
      <c r="H200" s="1251"/>
      <c r="I200" s="4"/>
      <c r="J200" s="4"/>
      <c r="K200" s="4"/>
      <c r="L200" s="4"/>
      <c r="M200" s="4"/>
      <c r="N200" s="4"/>
      <c r="O200" s="4"/>
      <c r="P200" s="4"/>
      <c r="Q200" s="4"/>
      <c r="R200" s="4"/>
      <c r="S200" s="4"/>
      <c r="T200" s="4"/>
      <c r="U200" s="4"/>
      <c r="V200" s="4"/>
      <c r="W200" s="4"/>
      <c r="X200" s="4"/>
      <c r="Y200" s="4"/>
    </row>
    <row r="201" spans="1:25" ht="13.5" customHeight="1">
      <c r="A201" s="3"/>
      <c r="B201" s="1251"/>
      <c r="C201" s="1251"/>
      <c r="D201" s="1251"/>
      <c r="E201" s="1251"/>
      <c r="F201" s="1253"/>
      <c r="G201" s="1251"/>
      <c r="H201" s="1251"/>
      <c r="I201" s="4"/>
      <c r="J201" s="4"/>
      <c r="K201" s="4"/>
      <c r="L201" s="4"/>
      <c r="M201" s="4"/>
      <c r="N201" s="4"/>
      <c r="O201" s="4"/>
      <c r="P201" s="4"/>
      <c r="Q201" s="4"/>
      <c r="R201" s="4"/>
      <c r="S201" s="4"/>
      <c r="T201" s="4"/>
      <c r="U201" s="4"/>
      <c r="V201" s="4"/>
      <c r="W201" s="4"/>
      <c r="X201" s="4"/>
      <c r="Y201" s="4"/>
    </row>
    <row r="202" spans="1:25" ht="13.5" customHeight="1">
      <c r="A202" s="3"/>
      <c r="B202" s="1251"/>
      <c r="C202" s="1251"/>
      <c r="D202" s="1251"/>
      <c r="E202" s="1251"/>
      <c r="F202" s="1253"/>
      <c r="G202" s="1251"/>
      <c r="H202" s="1251"/>
      <c r="I202" s="4"/>
      <c r="J202" s="4"/>
      <c r="K202" s="4"/>
      <c r="L202" s="4"/>
      <c r="M202" s="4"/>
      <c r="N202" s="4"/>
      <c r="O202" s="4"/>
      <c r="P202" s="4"/>
      <c r="Q202" s="4"/>
      <c r="R202" s="4"/>
      <c r="S202" s="4"/>
      <c r="T202" s="4"/>
      <c r="U202" s="4"/>
      <c r="V202" s="4"/>
      <c r="W202" s="4"/>
      <c r="X202" s="4"/>
      <c r="Y202" s="4"/>
    </row>
    <row r="203" spans="1:25" ht="13.5" customHeight="1">
      <c r="A203" s="3"/>
      <c r="B203" s="1251"/>
      <c r="C203" s="1251"/>
      <c r="D203" s="1251"/>
      <c r="E203" s="1251"/>
      <c r="F203" s="1253"/>
      <c r="G203" s="1251"/>
      <c r="H203" s="1251"/>
      <c r="I203" s="4"/>
      <c r="J203" s="4"/>
      <c r="K203" s="4"/>
      <c r="L203" s="4"/>
      <c r="M203" s="4"/>
      <c r="N203" s="4"/>
      <c r="O203" s="4"/>
      <c r="P203" s="4"/>
      <c r="Q203" s="4"/>
      <c r="R203" s="4"/>
      <c r="S203" s="4"/>
      <c r="T203" s="4"/>
      <c r="U203" s="4"/>
      <c r="V203" s="4"/>
      <c r="W203" s="4"/>
      <c r="X203" s="4"/>
      <c r="Y203" s="4"/>
    </row>
    <row r="204" spans="1:25" ht="13.5" customHeight="1">
      <c r="A204" s="3"/>
      <c r="B204" s="1251"/>
      <c r="C204" s="1251"/>
      <c r="D204" s="1251"/>
      <c r="E204" s="1251"/>
      <c r="F204" s="1253"/>
      <c r="G204" s="1251"/>
      <c r="H204" s="1251"/>
      <c r="I204" s="4"/>
      <c r="J204" s="4"/>
      <c r="K204" s="4"/>
      <c r="L204" s="4"/>
      <c r="M204" s="4"/>
      <c r="N204" s="4"/>
      <c r="O204" s="4"/>
      <c r="P204" s="4"/>
      <c r="Q204" s="4"/>
      <c r="R204" s="4"/>
      <c r="S204" s="4"/>
      <c r="T204" s="4"/>
      <c r="U204" s="4"/>
      <c r="V204" s="4"/>
      <c r="W204" s="4"/>
      <c r="X204" s="4"/>
      <c r="Y204" s="4"/>
    </row>
    <row r="205" spans="1:25" ht="13.5" customHeight="1">
      <c r="A205" s="3"/>
      <c r="B205" s="1251"/>
      <c r="C205" s="1251"/>
      <c r="D205" s="1251"/>
      <c r="E205" s="1251"/>
      <c r="F205" s="1253"/>
      <c r="G205" s="1251"/>
      <c r="H205" s="1251"/>
      <c r="I205" s="4"/>
      <c r="J205" s="4"/>
      <c r="K205" s="4"/>
      <c r="L205" s="4"/>
      <c r="M205" s="4"/>
      <c r="N205" s="4"/>
      <c r="O205" s="4"/>
      <c r="P205" s="4"/>
      <c r="Q205" s="4"/>
      <c r="R205" s="4"/>
      <c r="S205" s="4"/>
      <c r="T205" s="4"/>
      <c r="U205" s="4"/>
      <c r="V205" s="4"/>
      <c r="W205" s="4"/>
      <c r="X205" s="4"/>
      <c r="Y205" s="4"/>
    </row>
    <row r="206" spans="1:25" ht="13.5" customHeight="1">
      <c r="A206" s="3"/>
      <c r="B206" s="1251"/>
      <c r="C206" s="1251"/>
      <c r="D206" s="1251"/>
      <c r="E206" s="1251"/>
      <c r="F206" s="1253"/>
      <c r="G206" s="1251"/>
      <c r="H206" s="1251"/>
      <c r="I206" s="4"/>
      <c r="J206" s="4"/>
      <c r="K206" s="4"/>
      <c r="L206" s="4"/>
      <c r="M206" s="4"/>
      <c r="N206" s="4"/>
      <c r="O206" s="4"/>
      <c r="P206" s="4"/>
      <c r="Q206" s="4"/>
      <c r="R206" s="4"/>
      <c r="S206" s="4"/>
      <c r="T206" s="4"/>
      <c r="U206" s="4"/>
      <c r="V206" s="4"/>
      <c r="W206" s="4"/>
      <c r="X206" s="4"/>
      <c r="Y206" s="4"/>
    </row>
    <row r="207" spans="1:25" ht="13.5" customHeight="1">
      <c r="A207" s="3"/>
      <c r="B207" s="1251"/>
      <c r="C207" s="1251"/>
      <c r="D207" s="1251"/>
      <c r="E207" s="1251"/>
      <c r="F207" s="1253"/>
      <c r="G207" s="1251"/>
      <c r="H207" s="1251"/>
      <c r="I207" s="4"/>
      <c r="J207" s="4"/>
      <c r="K207" s="4"/>
      <c r="L207" s="4"/>
      <c r="M207" s="4"/>
      <c r="N207" s="4"/>
      <c r="O207" s="4"/>
      <c r="P207" s="4"/>
      <c r="Q207" s="4"/>
      <c r="R207" s="4"/>
      <c r="S207" s="4"/>
      <c r="T207" s="4"/>
      <c r="U207" s="4"/>
      <c r="V207" s="4"/>
      <c r="W207" s="4"/>
      <c r="X207" s="4"/>
      <c r="Y207" s="4"/>
    </row>
    <row r="208" spans="1:25" ht="13.5" customHeight="1">
      <c r="A208" s="3"/>
      <c r="B208" s="1251"/>
      <c r="C208" s="1251"/>
      <c r="D208" s="1251"/>
      <c r="E208" s="1251"/>
      <c r="F208" s="1253"/>
      <c r="G208" s="1251"/>
      <c r="H208" s="1251"/>
      <c r="I208" s="4"/>
      <c r="J208" s="4"/>
      <c r="K208" s="4"/>
      <c r="L208" s="4"/>
      <c r="M208" s="4"/>
      <c r="N208" s="4"/>
      <c r="O208" s="4"/>
      <c r="P208" s="4"/>
      <c r="Q208" s="4"/>
      <c r="R208" s="4"/>
      <c r="S208" s="4"/>
      <c r="T208" s="4"/>
      <c r="U208" s="4"/>
      <c r="V208" s="4"/>
      <c r="W208" s="4"/>
      <c r="X208" s="4"/>
      <c r="Y208" s="4"/>
    </row>
    <row r="209" spans="1:25" ht="13.5" customHeight="1">
      <c r="A209" s="3"/>
      <c r="B209" s="1251"/>
      <c r="C209" s="1251"/>
      <c r="D209" s="1251"/>
      <c r="E209" s="1251"/>
      <c r="F209" s="1253"/>
      <c r="G209" s="1251"/>
      <c r="H209" s="1251"/>
      <c r="I209" s="4"/>
      <c r="J209" s="4"/>
      <c r="K209" s="4"/>
      <c r="L209" s="4"/>
      <c r="M209" s="4"/>
      <c r="N209" s="4"/>
      <c r="O209" s="4"/>
      <c r="P209" s="4"/>
      <c r="Q209" s="4"/>
      <c r="R209" s="4"/>
      <c r="S209" s="4"/>
      <c r="T209" s="4"/>
      <c r="U209" s="4"/>
      <c r="V209" s="4"/>
      <c r="W209" s="4"/>
      <c r="X209" s="4"/>
      <c r="Y209" s="4"/>
    </row>
    <row r="210" spans="1:25" ht="13.5" customHeight="1">
      <c r="A210" s="3"/>
      <c r="B210" s="1251"/>
      <c r="C210" s="1251"/>
      <c r="D210" s="1251"/>
      <c r="E210" s="1251"/>
      <c r="F210" s="1253"/>
      <c r="G210" s="1251"/>
      <c r="H210" s="1251"/>
      <c r="I210" s="4"/>
      <c r="J210" s="4"/>
      <c r="K210" s="4"/>
      <c r="L210" s="4"/>
      <c r="M210" s="4"/>
      <c r="N210" s="4"/>
      <c r="O210" s="4"/>
      <c r="P210" s="4"/>
      <c r="Q210" s="4"/>
      <c r="R210" s="4"/>
      <c r="S210" s="4"/>
      <c r="T210" s="4"/>
      <c r="U210" s="4"/>
      <c r="V210" s="4"/>
      <c r="W210" s="4"/>
      <c r="X210" s="4"/>
      <c r="Y210" s="4"/>
    </row>
    <row r="211" spans="1:25" ht="13.5" customHeight="1">
      <c r="A211" s="3"/>
      <c r="B211" s="1251"/>
      <c r="C211" s="1251"/>
      <c r="D211" s="1251"/>
      <c r="E211" s="1251"/>
      <c r="F211" s="1253"/>
      <c r="G211" s="1251"/>
      <c r="H211" s="1251"/>
      <c r="I211" s="4"/>
      <c r="J211" s="4"/>
      <c r="K211" s="4"/>
      <c r="L211" s="4"/>
      <c r="M211" s="4"/>
      <c r="N211" s="4"/>
      <c r="O211" s="4"/>
      <c r="P211" s="4"/>
      <c r="Q211" s="4"/>
      <c r="R211" s="4"/>
      <c r="S211" s="4"/>
      <c r="T211" s="4"/>
      <c r="U211" s="4"/>
      <c r="V211" s="4"/>
      <c r="W211" s="4"/>
      <c r="X211" s="4"/>
      <c r="Y211" s="4"/>
    </row>
    <row r="212" spans="1:25" ht="13.5" customHeight="1">
      <c r="A212" s="3"/>
      <c r="B212" s="1251"/>
      <c r="C212" s="1251"/>
      <c r="D212" s="1251"/>
      <c r="E212" s="1251"/>
      <c r="F212" s="1253"/>
      <c r="G212" s="1251"/>
      <c r="H212" s="1251"/>
      <c r="I212" s="4"/>
      <c r="J212" s="4"/>
      <c r="K212" s="4"/>
      <c r="L212" s="4"/>
      <c r="M212" s="4"/>
      <c r="N212" s="4"/>
      <c r="O212" s="4"/>
      <c r="P212" s="4"/>
      <c r="Q212" s="4"/>
      <c r="R212" s="4"/>
      <c r="S212" s="4"/>
      <c r="T212" s="4"/>
      <c r="U212" s="4"/>
      <c r="V212" s="4"/>
      <c r="W212" s="4"/>
      <c r="X212" s="4"/>
      <c r="Y212" s="4"/>
    </row>
    <row r="213" spans="1:25" ht="13.5" customHeight="1">
      <c r="A213" s="3"/>
      <c r="B213" s="1251"/>
      <c r="C213" s="1251"/>
      <c r="D213" s="1251"/>
      <c r="E213" s="1251"/>
      <c r="F213" s="1253"/>
      <c r="G213" s="1251"/>
      <c r="H213" s="1251"/>
      <c r="I213" s="4"/>
      <c r="J213" s="4"/>
      <c r="K213" s="4"/>
      <c r="L213" s="4"/>
      <c r="M213" s="4"/>
      <c r="N213" s="4"/>
      <c r="O213" s="4"/>
      <c r="P213" s="4"/>
      <c r="Q213" s="4"/>
      <c r="R213" s="4"/>
      <c r="S213" s="4"/>
      <c r="T213" s="4"/>
      <c r="U213" s="4"/>
      <c r="V213" s="4"/>
      <c r="W213" s="4"/>
      <c r="X213" s="4"/>
      <c r="Y213" s="4"/>
    </row>
    <row r="214" spans="1:25" ht="13.5" customHeight="1">
      <c r="A214" s="3"/>
      <c r="B214" s="1251"/>
      <c r="C214" s="1251"/>
      <c r="D214" s="1251"/>
      <c r="E214" s="1251"/>
      <c r="F214" s="1253"/>
      <c r="G214" s="1251"/>
      <c r="H214" s="1251"/>
      <c r="I214" s="4"/>
      <c r="J214" s="4"/>
      <c r="K214" s="4"/>
      <c r="L214" s="4"/>
      <c r="M214" s="4"/>
      <c r="N214" s="4"/>
      <c r="O214" s="4"/>
      <c r="P214" s="4"/>
      <c r="Q214" s="4"/>
      <c r="R214" s="4"/>
      <c r="S214" s="4"/>
      <c r="T214" s="4"/>
      <c r="U214" s="4"/>
      <c r="V214" s="4"/>
      <c r="W214" s="4"/>
      <c r="X214" s="4"/>
      <c r="Y214" s="4"/>
    </row>
    <row r="215" spans="1:25" ht="13.5" customHeight="1">
      <c r="A215" s="3"/>
      <c r="B215" s="1251"/>
      <c r="C215" s="1251"/>
      <c r="D215" s="1251"/>
      <c r="E215" s="1251"/>
      <c r="F215" s="1253"/>
      <c r="G215" s="1251"/>
      <c r="H215" s="1251"/>
      <c r="I215" s="4"/>
      <c r="J215" s="4"/>
      <c r="K215" s="4"/>
      <c r="L215" s="4"/>
      <c r="M215" s="4"/>
      <c r="N215" s="4"/>
      <c r="O215" s="4"/>
      <c r="P215" s="4"/>
      <c r="Q215" s="4"/>
      <c r="R215" s="4"/>
      <c r="S215" s="4"/>
      <c r="T215" s="4"/>
      <c r="U215" s="4"/>
      <c r="V215" s="4"/>
      <c r="W215" s="4"/>
      <c r="X215" s="4"/>
      <c r="Y215" s="4"/>
    </row>
    <row r="216" spans="1:25" ht="13.5" customHeight="1">
      <c r="A216" s="3"/>
      <c r="B216" s="1251"/>
      <c r="C216" s="1251"/>
      <c r="D216" s="1251"/>
      <c r="E216" s="1251"/>
      <c r="F216" s="1253"/>
      <c r="G216" s="1251"/>
      <c r="H216" s="1251"/>
      <c r="I216" s="4"/>
      <c r="J216" s="4"/>
      <c r="K216" s="4"/>
      <c r="L216" s="4"/>
      <c r="M216" s="4"/>
      <c r="N216" s="4"/>
      <c r="O216" s="4"/>
      <c r="P216" s="4"/>
      <c r="Q216" s="4"/>
      <c r="R216" s="4"/>
      <c r="S216" s="4"/>
      <c r="T216" s="4"/>
      <c r="U216" s="4"/>
      <c r="V216" s="4"/>
      <c r="W216" s="4"/>
      <c r="X216" s="4"/>
      <c r="Y216" s="4"/>
    </row>
    <row r="217" spans="1:25" ht="13.5" customHeight="1">
      <c r="A217" s="3"/>
      <c r="B217" s="1251"/>
      <c r="C217" s="1251"/>
      <c r="D217" s="1251"/>
      <c r="E217" s="1251"/>
      <c r="F217" s="1253"/>
      <c r="G217" s="1251"/>
      <c r="H217" s="1251"/>
      <c r="I217" s="4"/>
      <c r="J217" s="4"/>
      <c r="K217" s="4"/>
      <c r="L217" s="4"/>
      <c r="M217" s="4"/>
      <c r="N217" s="4"/>
      <c r="O217" s="4"/>
      <c r="P217" s="4"/>
      <c r="Q217" s="4"/>
      <c r="R217" s="4"/>
      <c r="S217" s="4"/>
      <c r="T217" s="4"/>
      <c r="U217" s="4"/>
      <c r="V217" s="4"/>
      <c r="W217" s="4"/>
      <c r="X217" s="4"/>
      <c r="Y217" s="4"/>
    </row>
    <row r="218" spans="1:25" ht="13.5" customHeight="1">
      <c r="A218" s="3"/>
      <c r="B218" s="1251"/>
      <c r="C218" s="1251"/>
      <c r="D218" s="1251"/>
      <c r="E218" s="1251"/>
      <c r="F218" s="1253"/>
      <c r="G218" s="1251"/>
      <c r="H218" s="1251"/>
      <c r="I218" s="4"/>
      <c r="J218" s="4"/>
      <c r="K218" s="4"/>
      <c r="L218" s="4"/>
      <c r="M218" s="4"/>
      <c r="N218" s="4"/>
      <c r="O218" s="4"/>
      <c r="P218" s="4"/>
      <c r="Q218" s="4"/>
      <c r="R218" s="4"/>
      <c r="S218" s="4"/>
      <c r="T218" s="4"/>
      <c r="U218" s="4"/>
      <c r="V218" s="4"/>
      <c r="W218" s="4"/>
      <c r="X218" s="4"/>
      <c r="Y218" s="4"/>
    </row>
    <row r="219" spans="1:25" ht="13.5" customHeight="1">
      <c r="A219" s="3"/>
      <c r="B219" s="1251"/>
      <c r="C219" s="1251"/>
      <c r="D219" s="1251"/>
      <c r="E219" s="1251"/>
      <c r="F219" s="1253"/>
      <c r="G219" s="1251"/>
      <c r="H219" s="1251"/>
      <c r="I219" s="4"/>
      <c r="J219" s="4"/>
      <c r="K219" s="4"/>
      <c r="L219" s="4"/>
      <c r="M219" s="4"/>
      <c r="N219" s="4"/>
      <c r="O219" s="4"/>
      <c r="P219" s="4"/>
      <c r="Q219" s="4"/>
      <c r="R219" s="4"/>
      <c r="S219" s="4"/>
      <c r="T219" s="4"/>
      <c r="U219" s="4"/>
      <c r="V219" s="4"/>
      <c r="W219" s="4"/>
      <c r="X219" s="4"/>
      <c r="Y219" s="4"/>
    </row>
    <row r="220" spans="1:25" ht="13.5" customHeight="1">
      <c r="A220" s="3"/>
      <c r="B220" s="1251"/>
      <c r="C220" s="1251"/>
      <c r="D220" s="1251"/>
      <c r="E220" s="1251"/>
      <c r="F220" s="1253"/>
      <c r="G220" s="1251"/>
      <c r="H220" s="1251"/>
      <c r="I220" s="4"/>
      <c r="J220" s="4"/>
      <c r="K220" s="4"/>
      <c r="L220" s="4"/>
      <c r="M220" s="4"/>
      <c r="N220" s="4"/>
      <c r="O220" s="4"/>
      <c r="P220" s="4"/>
      <c r="Q220" s="4"/>
      <c r="R220" s="4"/>
      <c r="S220" s="4"/>
      <c r="T220" s="4"/>
      <c r="U220" s="4"/>
      <c r="V220" s="4"/>
      <c r="W220" s="4"/>
      <c r="X220" s="4"/>
      <c r="Y220" s="4"/>
    </row>
    <row r="221" spans="1:25" ht="13.5" customHeight="1">
      <c r="A221" s="3"/>
      <c r="B221" s="1251"/>
      <c r="C221" s="1251"/>
      <c r="D221" s="1251"/>
      <c r="E221" s="1251"/>
      <c r="F221" s="1253"/>
      <c r="G221" s="1251"/>
      <c r="H221" s="1251"/>
      <c r="I221" s="4"/>
      <c r="J221" s="4"/>
      <c r="K221" s="4"/>
      <c r="L221" s="4"/>
      <c r="M221" s="4"/>
      <c r="N221" s="4"/>
      <c r="O221" s="4"/>
      <c r="P221" s="4"/>
      <c r="Q221" s="4"/>
      <c r="R221" s="4"/>
      <c r="S221" s="4"/>
      <c r="T221" s="4"/>
      <c r="U221" s="4"/>
      <c r="V221" s="4"/>
      <c r="W221" s="4"/>
      <c r="X221" s="4"/>
      <c r="Y221" s="4"/>
    </row>
    <row r="222" spans="1:25" ht="13.5" customHeight="1">
      <c r="A222" s="3"/>
      <c r="B222" s="1251"/>
      <c r="C222" s="1251"/>
      <c r="D222" s="1251"/>
      <c r="E222" s="1251"/>
      <c r="F222" s="1253"/>
      <c r="G222" s="1251"/>
      <c r="H222" s="1251"/>
      <c r="I222" s="4"/>
      <c r="J222" s="4"/>
      <c r="K222" s="4"/>
      <c r="L222" s="4"/>
      <c r="M222" s="4"/>
      <c r="N222" s="4"/>
      <c r="O222" s="4"/>
      <c r="P222" s="4"/>
      <c r="Q222" s="4"/>
      <c r="R222" s="4"/>
      <c r="S222" s="4"/>
      <c r="T222" s="4"/>
      <c r="U222" s="4"/>
      <c r="V222" s="4"/>
      <c r="W222" s="4"/>
      <c r="X222" s="4"/>
      <c r="Y222" s="4"/>
    </row>
    <row r="223" spans="1:25" ht="13.5" customHeight="1">
      <c r="A223" s="3"/>
      <c r="B223" s="1251"/>
      <c r="C223" s="1251"/>
      <c r="D223" s="1251"/>
      <c r="E223" s="1251"/>
      <c r="F223" s="1253"/>
      <c r="G223" s="1251"/>
      <c r="H223" s="1251"/>
      <c r="I223" s="4"/>
      <c r="J223" s="4"/>
      <c r="K223" s="4"/>
      <c r="L223" s="4"/>
      <c r="M223" s="4"/>
      <c r="N223" s="4"/>
      <c r="O223" s="4"/>
      <c r="P223" s="4"/>
      <c r="Q223" s="4"/>
      <c r="R223" s="4"/>
      <c r="S223" s="4"/>
      <c r="T223" s="4"/>
      <c r="U223" s="4"/>
      <c r="V223" s="4"/>
      <c r="W223" s="4"/>
      <c r="X223" s="4"/>
      <c r="Y223" s="4"/>
    </row>
    <row r="224" spans="1:25" ht="13.5" customHeight="1">
      <c r="A224" s="3"/>
      <c r="B224" s="1251"/>
      <c r="C224" s="1251"/>
      <c r="D224" s="1251"/>
      <c r="E224" s="1251"/>
      <c r="F224" s="1253"/>
      <c r="G224" s="1251"/>
      <c r="H224" s="1251"/>
      <c r="I224" s="4"/>
      <c r="J224" s="4"/>
      <c r="K224" s="4"/>
      <c r="L224" s="4"/>
      <c r="M224" s="4"/>
      <c r="N224" s="4"/>
      <c r="O224" s="4"/>
      <c r="P224" s="4"/>
      <c r="Q224" s="4"/>
      <c r="R224" s="4"/>
      <c r="S224" s="4"/>
      <c r="T224" s="4"/>
      <c r="U224" s="4"/>
      <c r="V224" s="4"/>
      <c r="W224" s="4"/>
      <c r="X224" s="4"/>
      <c r="Y224" s="4"/>
    </row>
    <row r="225" spans="1:25" ht="13.5" customHeight="1">
      <c r="A225" s="3"/>
      <c r="B225" s="1251"/>
      <c r="C225" s="1251"/>
      <c r="D225" s="1251"/>
      <c r="E225" s="1251"/>
      <c r="F225" s="1253"/>
      <c r="G225" s="1251"/>
      <c r="H225" s="1251"/>
      <c r="I225" s="4"/>
      <c r="J225" s="4"/>
      <c r="K225" s="4"/>
      <c r="L225" s="4"/>
      <c r="M225" s="4"/>
      <c r="N225" s="4"/>
      <c r="O225" s="4"/>
      <c r="P225" s="4"/>
      <c r="Q225" s="4"/>
      <c r="R225" s="4"/>
      <c r="S225" s="4"/>
      <c r="T225" s="4"/>
      <c r="U225" s="4"/>
      <c r="V225" s="4"/>
      <c r="W225" s="4"/>
      <c r="X225" s="4"/>
      <c r="Y225" s="4"/>
    </row>
    <row r="226" spans="1:25" ht="13.5" customHeight="1">
      <c r="A226" s="3"/>
      <c r="B226" s="1251"/>
      <c r="C226" s="1251"/>
      <c r="D226" s="1251"/>
      <c r="E226" s="1251"/>
      <c r="F226" s="1253"/>
      <c r="G226" s="1251"/>
      <c r="H226" s="1251"/>
      <c r="I226" s="4"/>
      <c r="J226" s="4"/>
      <c r="K226" s="4"/>
      <c r="L226" s="4"/>
      <c r="M226" s="4"/>
      <c r="N226" s="4"/>
      <c r="O226" s="4"/>
      <c r="P226" s="4"/>
      <c r="Q226" s="4"/>
      <c r="R226" s="4"/>
      <c r="S226" s="4"/>
      <c r="T226" s="4"/>
      <c r="U226" s="4"/>
      <c r="V226" s="4"/>
      <c r="W226" s="4"/>
      <c r="X226" s="4"/>
      <c r="Y226" s="4"/>
    </row>
    <row r="227" spans="1:25" ht="13.5" customHeight="1">
      <c r="A227" s="3"/>
      <c r="B227" s="1251"/>
      <c r="C227" s="1251"/>
      <c r="D227" s="1251"/>
      <c r="E227" s="1251"/>
      <c r="F227" s="1253"/>
      <c r="G227" s="1251"/>
      <c r="H227" s="1251"/>
      <c r="I227" s="4"/>
      <c r="J227" s="4"/>
      <c r="K227" s="4"/>
      <c r="L227" s="4"/>
      <c r="M227" s="4"/>
      <c r="N227" s="4"/>
      <c r="O227" s="4"/>
      <c r="P227" s="4"/>
      <c r="Q227" s="4"/>
      <c r="R227" s="4"/>
      <c r="S227" s="4"/>
      <c r="T227" s="4"/>
      <c r="U227" s="4"/>
      <c r="V227" s="4"/>
      <c r="W227" s="4"/>
      <c r="X227" s="4"/>
      <c r="Y227" s="4"/>
    </row>
    <row r="228" spans="1:25" ht="13.5" customHeight="1">
      <c r="A228" s="3"/>
      <c r="B228" s="1251"/>
      <c r="C228" s="1251"/>
      <c r="D228" s="1251"/>
      <c r="E228" s="1251"/>
      <c r="F228" s="1253"/>
      <c r="G228" s="1251"/>
      <c r="H228" s="1251"/>
      <c r="I228" s="4"/>
      <c r="J228" s="4"/>
      <c r="K228" s="4"/>
      <c r="L228" s="4"/>
      <c r="M228" s="4"/>
      <c r="N228" s="4"/>
      <c r="O228" s="4"/>
      <c r="P228" s="4"/>
      <c r="Q228" s="4"/>
      <c r="R228" s="4"/>
      <c r="S228" s="4"/>
      <c r="T228" s="4"/>
      <c r="U228" s="4"/>
      <c r="V228" s="4"/>
      <c r="W228" s="4"/>
      <c r="X228" s="4"/>
      <c r="Y228" s="4"/>
    </row>
    <row r="229" spans="1:25" ht="13.5" customHeight="1">
      <c r="A229" s="3"/>
      <c r="B229" s="1251"/>
      <c r="C229" s="1251"/>
      <c r="D229" s="1251"/>
      <c r="E229" s="1251"/>
      <c r="F229" s="1253"/>
      <c r="G229" s="1251"/>
      <c r="H229" s="1251"/>
      <c r="I229" s="4"/>
      <c r="J229" s="4"/>
      <c r="K229" s="4"/>
      <c r="L229" s="4"/>
      <c r="M229" s="4"/>
      <c r="N229" s="4"/>
      <c r="O229" s="4"/>
      <c r="P229" s="4"/>
      <c r="Q229" s="4"/>
      <c r="R229" s="4"/>
      <c r="S229" s="4"/>
      <c r="T229" s="4"/>
      <c r="U229" s="4"/>
      <c r="V229" s="4"/>
      <c r="W229" s="4"/>
      <c r="X229" s="4"/>
      <c r="Y229" s="4"/>
    </row>
    <row r="230" spans="1:25" ht="13.5" customHeight="1">
      <c r="A230" s="3"/>
      <c r="B230" s="1251"/>
      <c r="C230" s="1251"/>
      <c r="D230" s="1251"/>
      <c r="E230" s="1251"/>
      <c r="F230" s="1253"/>
      <c r="G230" s="1251"/>
      <c r="H230" s="1251"/>
      <c r="I230" s="4"/>
      <c r="J230" s="4"/>
      <c r="K230" s="4"/>
      <c r="L230" s="4"/>
      <c r="M230" s="4"/>
      <c r="N230" s="4"/>
      <c r="O230" s="4"/>
      <c r="P230" s="4"/>
      <c r="Q230" s="4"/>
      <c r="R230" s="4"/>
      <c r="S230" s="4"/>
      <c r="T230" s="4"/>
      <c r="U230" s="4"/>
      <c r="V230" s="4"/>
      <c r="W230" s="4"/>
      <c r="X230" s="4"/>
      <c r="Y230" s="4"/>
    </row>
    <row r="231" spans="1:25" ht="13.5" customHeight="1">
      <c r="A231" s="3"/>
      <c r="B231" s="1251"/>
      <c r="C231" s="1251"/>
      <c r="D231" s="1251"/>
      <c r="E231" s="1251"/>
      <c r="F231" s="1253"/>
      <c r="G231" s="1251"/>
      <c r="H231" s="1251"/>
      <c r="I231" s="4"/>
      <c r="J231" s="4"/>
      <c r="K231" s="4"/>
      <c r="L231" s="4"/>
      <c r="M231" s="4"/>
      <c r="N231" s="4"/>
      <c r="O231" s="4"/>
      <c r="P231" s="4"/>
      <c r="Q231" s="4"/>
      <c r="R231" s="4"/>
      <c r="S231" s="4"/>
      <c r="T231" s="4"/>
      <c r="U231" s="4"/>
      <c r="V231" s="4"/>
      <c r="W231" s="4"/>
      <c r="X231" s="4"/>
      <c r="Y231" s="4"/>
    </row>
    <row r="232" spans="1:25" ht="13.5" customHeight="1">
      <c r="A232" s="3"/>
      <c r="B232" s="1251"/>
      <c r="C232" s="1251"/>
      <c r="D232" s="1251"/>
      <c r="E232" s="1251"/>
      <c r="F232" s="1253"/>
      <c r="G232" s="1251"/>
      <c r="H232" s="1251"/>
      <c r="I232" s="4"/>
      <c r="J232" s="4"/>
      <c r="K232" s="4"/>
      <c r="L232" s="4"/>
      <c r="M232" s="4"/>
      <c r="N232" s="4"/>
      <c r="O232" s="4"/>
      <c r="P232" s="4"/>
      <c r="Q232" s="4"/>
      <c r="R232" s="4"/>
      <c r="S232" s="4"/>
      <c r="T232" s="4"/>
      <c r="U232" s="4"/>
      <c r="V232" s="4"/>
      <c r="W232" s="4"/>
      <c r="X232" s="4"/>
      <c r="Y232" s="4"/>
    </row>
    <row r="233" spans="1:25" ht="13.5" customHeight="1">
      <c r="A233" s="3"/>
      <c r="B233" s="1251"/>
      <c r="C233" s="1251"/>
      <c r="D233" s="1251"/>
      <c r="E233" s="1251"/>
      <c r="F233" s="1253"/>
      <c r="G233" s="1251"/>
      <c r="H233" s="1251"/>
      <c r="I233" s="4"/>
      <c r="J233" s="4"/>
      <c r="K233" s="4"/>
      <c r="L233" s="4"/>
      <c r="M233" s="4"/>
      <c r="N233" s="4"/>
      <c r="O233" s="4"/>
      <c r="P233" s="4"/>
      <c r="Q233" s="4"/>
      <c r="R233" s="4"/>
      <c r="S233" s="4"/>
      <c r="T233" s="4"/>
      <c r="U233" s="4"/>
      <c r="V233" s="4"/>
      <c r="W233" s="4"/>
      <c r="X233" s="4"/>
      <c r="Y233" s="4"/>
    </row>
    <row r="234" spans="1:25" ht="13.5" customHeight="1">
      <c r="A234" s="3"/>
      <c r="B234" s="1251"/>
      <c r="C234" s="1251"/>
      <c r="D234" s="1251"/>
      <c r="E234" s="1251"/>
      <c r="F234" s="1253"/>
      <c r="G234" s="1251"/>
      <c r="H234" s="1251"/>
      <c r="I234" s="4"/>
      <c r="J234" s="4"/>
      <c r="K234" s="4"/>
      <c r="L234" s="4"/>
      <c r="M234" s="4"/>
      <c r="N234" s="4"/>
      <c r="O234" s="4"/>
      <c r="P234" s="4"/>
      <c r="Q234" s="4"/>
      <c r="R234" s="4"/>
      <c r="S234" s="4"/>
      <c r="T234" s="4"/>
      <c r="U234" s="4"/>
      <c r="V234" s="4"/>
      <c r="W234" s="4"/>
      <c r="X234" s="4"/>
      <c r="Y234" s="4"/>
    </row>
    <row r="235" spans="1:25" ht="13.5" customHeight="1">
      <c r="A235" s="3"/>
      <c r="B235" s="1251"/>
      <c r="C235" s="1251"/>
      <c r="D235" s="1251"/>
      <c r="E235" s="1251"/>
      <c r="F235" s="1253"/>
      <c r="G235" s="1251"/>
      <c r="H235" s="1251"/>
      <c r="I235" s="4"/>
      <c r="J235" s="4"/>
      <c r="K235" s="4"/>
      <c r="L235" s="4"/>
      <c r="M235" s="4"/>
      <c r="N235" s="4"/>
      <c r="O235" s="4"/>
      <c r="P235" s="4"/>
      <c r="Q235" s="4"/>
      <c r="R235" s="4"/>
      <c r="S235" s="4"/>
      <c r="T235" s="4"/>
      <c r="U235" s="4"/>
      <c r="V235" s="4"/>
      <c r="W235" s="4"/>
      <c r="X235" s="4"/>
      <c r="Y235" s="4"/>
    </row>
    <row r="236" spans="1:25" ht="13.5" customHeight="1">
      <c r="A236" s="3"/>
      <c r="B236" s="1251"/>
      <c r="C236" s="1251"/>
      <c r="D236" s="1251"/>
      <c r="E236" s="1251"/>
      <c r="F236" s="1253"/>
      <c r="G236" s="1251"/>
      <c r="H236" s="1251"/>
      <c r="I236" s="4"/>
      <c r="J236" s="4"/>
      <c r="K236" s="4"/>
      <c r="L236" s="4"/>
      <c r="M236" s="4"/>
      <c r="N236" s="4"/>
      <c r="O236" s="4"/>
      <c r="P236" s="4"/>
      <c r="Q236" s="4"/>
      <c r="R236" s="4"/>
      <c r="S236" s="4"/>
      <c r="T236" s="4"/>
      <c r="U236" s="4"/>
      <c r="V236" s="4"/>
      <c r="W236" s="4"/>
      <c r="X236" s="4"/>
      <c r="Y236" s="4"/>
    </row>
    <row r="237" spans="1:25" ht="13.5" customHeight="1">
      <c r="A237" s="3"/>
      <c r="B237" s="1251"/>
      <c r="C237" s="1251"/>
      <c r="D237" s="1251"/>
      <c r="E237" s="1251"/>
      <c r="F237" s="1253"/>
      <c r="G237" s="1251"/>
      <c r="H237" s="1251"/>
      <c r="I237" s="4"/>
      <c r="J237" s="4"/>
      <c r="K237" s="4"/>
      <c r="L237" s="4"/>
      <c r="M237" s="4"/>
      <c r="N237" s="4"/>
      <c r="O237" s="4"/>
      <c r="P237" s="4"/>
      <c r="Q237" s="4"/>
      <c r="R237" s="4"/>
      <c r="S237" s="4"/>
      <c r="T237" s="4"/>
      <c r="U237" s="4"/>
      <c r="V237" s="4"/>
      <c r="W237" s="4"/>
      <c r="X237" s="4"/>
      <c r="Y237" s="4"/>
    </row>
    <row r="238" spans="1:25" ht="13.5" customHeight="1">
      <c r="A238" s="3"/>
      <c r="B238" s="1251"/>
      <c r="C238" s="1251"/>
      <c r="D238" s="1251"/>
      <c r="E238" s="1251"/>
      <c r="F238" s="1253"/>
      <c r="G238" s="1251"/>
      <c r="H238" s="1251"/>
      <c r="I238" s="4"/>
      <c r="J238" s="4"/>
      <c r="K238" s="4"/>
      <c r="L238" s="4"/>
      <c r="M238" s="4"/>
      <c r="N238" s="4"/>
      <c r="O238" s="4"/>
      <c r="P238" s="4"/>
      <c r="Q238" s="4"/>
      <c r="R238" s="4"/>
      <c r="S238" s="4"/>
      <c r="T238" s="4"/>
      <c r="U238" s="4"/>
      <c r="V238" s="4"/>
      <c r="W238" s="4"/>
      <c r="X238" s="4"/>
      <c r="Y238" s="4"/>
    </row>
    <row r="239" spans="1:25" ht="13.5" customHeight="1">
      <c r="A239" s="3"/>
      <c r="B239" s="1251"/>
      <c r="C239" s="1251"/>
      <c r="D239" s="1251"/>
      <c r="E239" s="1251"/>
      <c r="F239" s="1253"/>
      <c r="G239" s="1251"/>
      <c r="H239" s="1251"/>
      <c r="I239" s="4"/>
      <c r="J239" s="4"/>
      <c r="K239" s="4"/>
      <c r="L239" s="4"/>
      <c r="M239" s="4"/>
      <c r="N239" s="4"/>
      <c r="O239" s="4"/>
      <c r="P239" s="4"/>
      <c r="Q239" s="4"/>
      <c r="R239" s="4"/>
      <c r="S239" s="4"/>
      <c r="T239" s="4"/>
      <c r="U239" s="4"/>
      <c r="V239" s="4"/>
      <c r="W239" s="4"/>
      <c r="X239" s="4"/>
      <c r="Y239" s="4"/>
    </row>
    <row r="240" spans="1:25" ht="13.5" customHeight="1">
      <c r="A240" s="3"/>
      <c r="B240" s="1251"/>
      <c r="C240" s="1251"/>
      <c r="D240" s="1251"/>
      <c r="E240" s="1251"/>
      <c r="F240" s="1253"/>
      <c r="G240" s="1251"/>
      <c r="H240" s="1251"/>
      <c r="I240" s="4"/>
      <c r="J240" s="4"/>
      <c r="K240" s="4"/>
      <c r="L240" s="4"/>
      <c r="M240" s="4"/>
      <c r="N240" s="4"/>
      <c r="O240" s="4"/>
      <c r="P240" s="4"/>
      <c r="Q240" s="4"/>
      <c r="R240" s="4"/>
      <c r="S240" s="4"/>
      <c r="T240" s="4"/>
      <c r="U240" s="4"/>
      <c r="V240" s="4"/>
      <c r="W240" s="4"/>
      <c r="X240" s="4"/>
      <c r="Y240" s="4"/>
    </row>
    <row r="241" spans="1:25" ht="13.5" customHeight="1">
      <c r="A241" s="3"/>
      <c r="B241" s="1251"/>
      <c r="C241" s="1251"/>
      <c r="D241" s="1251"/>
      <c r="E241" s="1251"/>
      <c r="F241" s="1253"/>
      <c r="G241" s="1251"/>
      <c r="H241" s="1251"/>
      <c r="I241" s="4"/>
      <c r="J241" s="4"/>
      <c r="K241" s="4"/>
      <c r="L241" s="4"/>
      <c r="M241" s="4"/>
      <c r="N241" s="4"/>
      <c r="O241" s="4"/>
      <c r="P241" s="4"/>
      <c r="Q241" s="4"/>
      <c r="R241" s="4"/>
      <c r="S241" s="4"/>
      <c r="T241" s="4"/>
      <c r="U241" s="4"/>
      <c r="V241" s="4"/>
      <c r="W241" s="4"/>
      <c r="X241" s="4"/>
      <c r="Y241" s="4"/>
    </row>
    <row r="242" spans="1:25" ht="13.5" customHeight="1">
      <c r="A242" s="3"/>
      <c r="B242" s="1251"/>
      <c r="C242" s="1251"/>
      <c r="D242" s="1251"/>
      <c r="E242" s="1251"/>
      <c r="F242" s="1253"/>
      <c r="G242" s="1251"/>
      <c r="H242" s="1251"/>
      <c r="I242" s="4"/>
      <c r="J242" s="4"/>
      <c r="K242" s="4"/>
      <c r="L242" s="4"/>
      <c r="M242" s="4"/>
      <c r="N242" s="4"/>
      <c r="O242" s="4"/>
      <c r="P242" s="4"/>
      <c r="Q242" s="4"/>
      <c r="R242" s="4"/>
      <c r="S242" s="4"/>
      <c r="T242" s="4"/>
      <c r="U242" s="4"/>
      <c r="V242" s="4"/>
      <c r="W242" s="4"/>
      <c r="X242" s="4"/>
      <c r="Y242" s="4"/>
    </row>
    <row r="243" spans="1:25" ht="13.5" customHeight="1">
      <c r="A243" s="3"/>
      <c r="B243" s="1251"/>
      <c r="C243" s="1251"/>
      <c r="D243" s="1251"/>
      <c r="E243" s="1251"/>
      <c r="F243" s="1253"/>
      <c r="G243" s="1251"/>
      <c r="H243" s="1251"/>
      <c r="I243" s="4"/>
      <c r="J243" s="4"/>
      <c r="K243" s="4"/>
      <c r="L243" s="4"/>
      <c r="M243" s="4"/>
      <c r="N243" s="4"/>
      <c r="O243" s="4"/>
      <c r="P243" s="4"/>
      <c r="Q243" s="4"/>
      <c r="R243" s="4"/>
      <c r="S243" s="4"/>
      <c r="T243" s="4"/>
      <c r="U243" s="4"/>
      <c r="V243" s="4"/>
      <c r="W243" s="4"/>
      <c r="X243" s="4"/>
      <c r="Y243" s="4"/>
    </row>
    <row r="244" spans="1:25" ht="13.5" customHeight="1">
      <c r="A244" s="3"/>
      <c r="B244" s="1251"/>
      <c r="C244" s="1251"/>
      <c r="D244" s="1251"/>
      <c r="E244" s="1251"/>
      <c r="F244" s="1253"/>
      <c r="G244" s="1251"/>
      <c r="H244" s="1251"/>
      <c r="I244" s="4"/>
      <c r="J244" s="4"/>
      <c r="K244" s="4"/>
      <c r="L244" s="4"/>
      <c r="M244" s="4"/>
      <c r="N244" s="4"/>
      <c r="O244" s="4"/>
      <c r="P244" s="4"/>
      <c r="Q244" s="4"/>
      <c r="R244" s="4"/>
      <c r="S244" s="4"/>
      <c r="T244" s="4"/>
      <c r="U244" s="4"/>
      <c r="V244" s="4"/>
      <c r="W244" s="4"/>
      <c r="X244" s="4"/>
      <c r="Y244" s="4"/>
    </row>
    <row r="245" spans="1:25" ht="13.5" customHeight="1">
      <c r="A245" s="3"/>
      <c r="B245" s="1251"/>
      <c r="C245" s="1251"/>
      <c r="D245" s="1251"/>
      <c r="E245" s="1251"/>
      <c r="F245" s="1253"/>
      <c r="G245" s="1251"/>
      <c r="H245" s="1251"/>
      <c r="I245" s="4"/>
      <c r="J245" s="4"/>
      <c r="K245" s="4"/>
      <c r="L245" s="4"/>
      <c r="M245" s="4"/>
      <c r="N245" s="4"/>
      <c r="O245" s="4"/>
      <c r="P245" s="4"/>
      <c r="Q245" s="4"/>
      <c r="R245" s="4"/>
      <c r="S245" s="4"/>
      <c r="T245" s="4"/>
      <c r="U245" s="4"/>
      <c r="V245" s="4"/>
      <c r="W245" s="4"/>
      <c r="X245" s="4"/>
      <c r="Y245" s="4"/>
    </row>
    <row r="246" spans="1:25" ht="13.5" customHeight="1">
      <c r="A246" s="3"/>
      <c r="B246" s="1251"/>
      <c r="C246" s="1251"/>
      <c r="D246" s="1251"/>
      <c r="E246" s="1251"/>
      <c r="F246" s="1253"/>
      <c r="G246" s="1251"/>
      <c r="H246" s="1251"/>
      <c r="I246" s="4"/>
      <c r="J246" s="4"/>
      <c r="K246" s="4"/>
      <c r="L246" s="4"/>
      <c r="M246" s="4"/>
      <c r="N246" s="4"/>
      <c r="O246" s="4"/>
      <c r="P246" s="4"/>
      <c r="Q246" s="4"/>
      <c r="R246" s="4"/>
      <c r="S246" s="4"/>
      <c r="T246" s="4"/>
      <c r="U246" s="4"/>
      <c r="V246" s="4"/>
      <c r="W246" s="4"/>
      <c r="X246" s="4"/>
      <c r="Y246" s="4"/>
    </row>
    <row r="247" spans="1:25" ht="13.5" customHeight="1">
      <c r="A247" s="3"/>
      <c r="B247" s="1251"/>
      <c r="C247" s="1251"/>
      <c r="D247" s="1251"/>
      <c r="E247" s="1251"/>
      <c r="F247" s="1253"/>
      <c r="G247" s="1251"/>
      <c r="H247" s="1251"/>
      <c r="I247" s="4"/>
      <c r="J247" s="4"/>
      <c r="K247" s="4"/>
      <c r="L247" s="4"/>
      <c r="M247" s="4"/>
      <c r="N247" s="4"/>
      <c r="O247" s="4"/>
      <c r="P247" s="4"/>
      <c r="Q247" s="4"/>
      <c r="R247" s="4"/>
      <c r="S247" s="4"/>
      <c r="T247" s="4"/>
      <c r="U247" s="4"/>
      <c r="V247" s="4"/>
      <c r="W247" s="4"/>
      <c r="X247" s="4"/>
      <c r="Y247" s="4"/>
    </row>
    <row r="248" spans="1:25" ht="13.5" customHeight="1">
      <c r="A248" s="3"/>
      <c r="B248" s="1251"/>
      <c r="C248" s="1251"/>
      <c r="D248" s="1251"/>
      <c r="E248" s="1251"/>
      <c r="F248" s="1253"/>
      <c r="G248" s="1251"/>
      <c r="H248" s="1251"/>
      <c r="I248" s="4"/>
      <c r="J248" s="4"/>
      <c r="K248" s="4"/>
      <c r="L248" s="4"/>
      <c r="M248" s="4"/>
      <c r="N248" s="4"/>
      <c r="O248" s="4"/>
      <c r="P248" s="4"/>
      <c r="Q248" s="4"/>
      <c r="R248" s="4"/>
      <c r="S248" s="4"/>
      <c r="T248" s="4"/>
      <c r="U248" s="4"/>
      <c r="V248" s="4"/>
      <c r="W248" s="4"/>
      <c r="X248" s="4"/>
      <c r="Y248" s="4"/>
    </row>
    <row r="249" spans="1:25" ht="13.5" customHeight="1">
      <c r="A249" s="3"/>
      <c r="B249" s="1251"/>
      <c r="C249" s="1251"/>
      <c r="D249" s="1251"/>
      <c r="E249" s="1251"/>
      <c r="F249" s="1253"/>
      <c r="G249" s="1251"/>
      <c r="H249" s="1251"/>
      <c r="I249" s="4"/>
      <c r="J249" s="4"/>
      <c r="K249" s="4"/>
      <c r="L249" s="4"/>
      <c r="M249" s="4"/>
      <c r="N249" s="4"/>
      <c r="O249" s="4"/>
      <c r="P249" s="4"/>
      <c r="Q249" s="4"/>
      <c r="R249" s="4"/>
      <c r="S249" s="4"/>
      <c r="T249" s="4"/>
      <c r="U249" s="4"/>
      <c r="V249" s="4"/>
      <c r="W249" s="4"/>
      <c r="X249" s="4"/>
      <c r="Y249" s="4"/>
    </row>
    <row r="250" spans="1:25" ht="13.5" customHeight="1">
      <c r="A250" s="3"/>
      <c r="B250" s="1251"/>
      <c r="C250" s="1251"/>
      <c r="D250" s="1251"/>
      <c r="E250" s="1251"/>
      <c r="F250" s="1253"/>
      <c r="G250" s="1251"/>
      <c r="H250" s="1251"/>
      <c r="I250" s="4"/>
      <c r="J250" s="4"/>
      <c r="K250" s="4"/>
      <c r="L250" s="4"/>
      <c r="M250" s="4"/>
      <c r="N250" s="4"/>
      <c r="O250" s="4"/>
      <c r="P250" s="4"/>
      <c r="Q250" s="4"/>
      <c r="R250" s="4"/>
      <c r="S250" s="4"/>
      <c r="T250" s="4"/>
      <c r="U250" s="4"/>
      <c r="V250" s="4"/>
      <c r="W250" s="4"/>
      <c r="X250" s="4"/>
      <c r="Y250" s="4"/>
    </row>
    <row r="251" spans="1:25" ht="13.5" customHeight="1">
      <c r="A251" s="3"/>
      <c r="B251" s="1251"/>
      <c r="C251" s="1251"/>
      <c r="D251" s="1251"/>
      <c r="E251" s="1251"/>
      <c r="F251" s="1253"/>
      <c r="G251" s="1251"/>
      <c r="H251" s="1251"/>
      <c r="I251" s="4"/>
      <c r="J251" s="4"/>
      <c r="K251" s="4"/>
      <c r="L251" s="4"/>
      <c r="M251" s="4"/>
      <c r="N251" s="4"/>
      <c r="O251" s="4"/>
      <c r="P251" s="4"/>
      <c r="Q251" s="4"/>
      <c r="R251" s="4"/>
      <c r="S251" s="4"/>
      <c r="T251" s="4"/>
      <c r="U251" s="4"/>
      <c r="V251" s="4"/>
      <c r="W251" s="4"/>
      <c r="X251" s="4"/>
      <c r="Y251" s="4"/>
    </row>
    <row r="252" spans="1:25" ht="13.5" customHeight="1">
      <c r="A252" s="3"/>
      <c r="B252" s="1251"/>
      <c r="C252" s="1251"/>
      <c r="D252" s="1251"/>
      <c r="E252" s="1251"/>
      <c r="F252" s="1253"/>
      <c r="G252" s="1251"/>
      <c r="H252" s="1251"/>
      <c r="I252" s="4"/>
      <c r="J252" s="4"/>
      <c r="K252" s="4"/>
      <c r="L252" s="4"/>
      <c r="M252" s="4"/>
      <c r="N252" s="4"/>
      <c r="O252" s="4"/>
      <c r="P252" s="4"/>
      <c r="Q252" s="4"/>
      <c r="R252" s="4"/>
      <c r="S252" s="4"/>
      <c r="T252" s="4"/>
      <c r="U252" s="4"/>
      <c r="V252" s="4"/>
      <c r="W252" s="4"/>
      <c r="X252" s="4"/>
      <c r="Y252" s="4"/>
    </row>
    <row r="253" spans="1:25" ht="13.5" customHeight="1">
      <c r="A253" s="3"/>
      <c r="B253" s="1251"/>
      <c r="C253" s="1251"/>
      <c r="D253" s="1251"/>
      <c r="E253" s="1251"/>
      <c r="F253" s="1253"/>
      <c r="G253" s="1251"/>
      <c r="H253" s="1251"/>
      <c r="I253" s="4"/>
      <c r="J253" s="4"/>
      <c r="K253" s="4"/>
      <c r="L253" s="4"/>
      <c r="M253" s="4"/>
      <c r="N253" s="4"/>
      <c r="O253" s="4"/>
      <c r="P253" s="4"/>
      <c r="Q253" s="4"/>
      <c r="R253" s="4"/>
      <c r="S253" s="4"/>
      <c r="T253" s="4"/>
      <c r="U253" s="4"/>
      <c r="V253" s="4"/>
      <c r="W253" s="4"/>
      <c r="X253" s="4"/>
      <c r="Y253" s="4"/>
    </row>
    <row r="254" spans="1:25" ht="13.5" customHeight="1">
      <c r="A254" s="3"/>
      <c r="B254" s="1251"/>
      <c r="C254" s="1251"/>
      <c r="D254" s="1251"/>
      <c r="E254" s="1251"/>
      <c r="F254" s="1253"/>
      <c r="G254" s="1251"/>
      <c r="H254" s="1251"/>
      <c r="I254" s="4"/>
      <c r="J254" s="4"/>
      <c r="K254" s="4"/>
      <c r="L254" s="4"/>
      <c r="M254" s="4"/>
      <c r="N254" s="4"/>
      <c r="O254" s="4"/>
      <c r="P254" s="4"/>
      <c r="Q254" s="4"/>
      <c r="R254" s="4"/>
      <c r="S254" s="4"/>
      <c r="T254" s="4"/>
      <c r="U254" s="4"/>
      <c r="V254" s="4"/>
      <c r="W254" s="4"/>
      <c r="X254" s="4"/>
      <c r="Y254" s="4"/>
    </row>
    <row r="255" spans="1:25" ht="13.5" customHeight="1">
      <c r="A255" s="3"/>
      <c r="B255" s="1251"/>
      <c r="C255" s="1251"/>
      <c r="D255" s="1251"/>
      <c r="E255" s="1251"/>
      <c r="F255" s="1253"/>
      <c r="G255" s="1251"/>
      <c r="H255" s="1251"/>
      <c r="I255" s="4"/>
      <c r="J255" s="4"/>
      <c r="K255" s="4"/>
      <c r="L255" s="4"/>
      <c r="M255" s="4"/>
      <c r="N255" s="4"/>
      <c r="O255" s="4"/>
      <c r="P255" s="4"/>
      <c r="Q255" s="4"/>
      <c r="R255" s="4"/>
      <c r="S255" s="4"/>
      <c r="T255" s="4"/>
      <c r="U255" s="4"/>
      <c r="V255" s="4"/>
      <c r="W255" s="4"/>
      <c r="X255" s="4"/>
      <c r="Y255" s="4"/>
    </row>
    <row r="256" spans="1:25" ht="13.5" customHeight="1">
      <c r="A256" s="3"/>
      <c r="B256" s="1251"/>
      <c r="C256" s="1251"/>
      <c r="D256" s="1251"/>
      <c r="E256" s="1251"/>
      <c r="F256" s="1253"/>
      <c r="G256" s="1251"/>
      <c r="H256" s="1251"/>
      <c r="I256" s="4"/>
      <c r="J256" s="4"/>
      <c r="K256" s="4"/>
      <c r="L256" s="4"/>
      <c r="M256" s="4"/>
      <c r="N256" s="4"/>
      <c r="O256" s="4"/>
      <c r="P256" s="4"/>
      <c r="Q256" s="4"/>
      <c r="R256" s="4"/>
      <c r="S256" s="4"/>
      <c r="T256" s="4"/>
      <c r="U256" s="4"/>
      <c r="V256" s="4"/>
      <c r="W256" s="4"/>
      <c r="X256" s="4"/>
      <c r="Y256" s="4"/>
    </row>
    <row r="257" spans="1:25" ht="13.5" customHeight="1">
      <c r="A257" s="3"/>
      <c r="B257" s="1251"/>
      <c r="C257" s="1251"/>
      <c r="D257" s="1251"/>
      <c r="E257" s="1251"/>
      <c r="F257" s="1253"/>
      <c r="G257" s="1251"/>
      <c r="H257" s="1251"/>
      <c r="I257" s="4"/>
      <c r="J257" s="4"/>
      <c r="K257" s="4"/>
      <c r="L257" s="4"/>
      <c r="M257" s="4"/>
      <c r="N257" s="4"/>
      <c r="O257" s="4"/>
      <c r="P257" s="4"/>
      <c r="Q257" s="4"/>
      <c r="R257" s="4"/>
      <c r="S257" s="4"/>
      <c r="T257" s="4"/>
      <c r="U257" s="4"/>
      <c r="V257" s="4"/>
      <c r="W257" s="4"/>
      <c r="X257" s="4"/>
      <c r="Y257" s="4"/>
    </row>
    <row r="258" spans="1:25" ht="13.5" customHeight="1">
      <c r="A258" s="3"/>
      <c r="B258" s="1251"/>
      <c r="C258" s="1251"/>
      <c r="D258" s="1251"/>
      <c r="E258" s="1251"/>
      <c r="F258" s="1253"/>
      <c r="G258" s="1251"/>
      <c r="H258" s="1251"/>
      <c r="I258" s="4"/>
      <c r="J258" s="4"/>
      <c r="K258" s="4"/>
      <c r="L258" s="4"/>
      <c r="M258" s="4"/>
      <c r="N258" s="4"/>
      <c r="O258" s="4"/>
      <c r="P258" s="4"/>
      <c r="Q258" s="4"/>
      <c r="R258" s="4"/>
      <c r="S258" s="4"/>
      <c r="T258" s="4"/>
      <c r="U258" s="4"/>
      <c r="V258" s="4"/>
      <c r="W258" s="4"/>
      <c r="X258" s="4"/>
      <c r="Y258" s="4"/>
    </row>
    <row r="259" spans="1:25" ht="13.5" customHeight="1">
      <c r="A259" s="3"/>
      <c r="B259" s="1251"/>
      <c r="C259" s="1251"/>
      <c r="D259" s="1251"/>
      <c r="E259" s="1251"/>
      <c r="F259" s="1253"/>
      <c r="G259" s="1251"/>
      <c r="H259" s="1251"/>
      <c r="I259" s="4"/>
      <c r="J259" s="4"/>
      <c r="K259" s="4"/>
      <c r="L259" s="4"/>
      <c r="M259" s="4"/>
      <c r="N259" s="4"/>
      <c r="O259" s="4"/>
      <c r="P259" s="4"/>
      <c r="Q259" s="4"/>
      <c r="R259" s="4"/>
      <c r="S259" s="4"/>
      <c r="T259" s="4"/>
      <c r="U259" s="4"/>
      <c r="V259" s="4"/>
      <c r="W259" s="4"/>
      <c r="X259" s="4"/>
      <c r="Y259" s="4"/>
    </row>
    <row r="260" spans="1:25" ht="13.5" customHeight="1">
      <c r="A260" s="3"/>
      <c r="B260" s="1251"/>
      <c r="C260" s="1251"/>
      <c r="D260" s="1251"/>
      <c r="E260" s="1251"/>
      <c r="F260" s="1253"/>
      <c r="G260" s="1251"/>
      <c r="H260" s="1251"/>
      <c r="I260" s="4"/>
      <c r="J260" s="4"/>
      <c r="K260" s="4"/>
      <c r="L260" s="4"/>
      <c r="M260" s="4"/>
      <c r="N260" s="4"/>
      <c r="O260" s="4"/>
      <c r="P260" s="4"/>
      <c r="Q260" s="4"/>
      <c r="R260" s="4"/>
      <c r="S260" s="4"/>
      <c r="T260" s="4"/>
      <c r="U260" s="4"/>
      <c r="V260" s="4"/>
      <c r="W260" s="4"/>
      <c r="X260" s="4"/>
      <c r="Y260" s="4"/>
    </row>
    <row r="261" spans="1:25" ht="13.5" customHeight="1">
      <c r="A261" s="3"/>
      <c r="B261" s="1251"/>
      <c r="C261" s="1251"/>
      <c r="D261" s="1251"/>
      <c r="E261" s="1251"/>
      <c r="F261" s="1253"/>
      <c r="G261" s="1251"/>
      <c r="H261" s="1251"/>
      <c r="I261" s="4"/>
      <c r="J261" s="4"/>
      <c r="K261" s="4"/>
      <c r="L261" s="4"/>
      <c r="M261" s="4"/>
      <c r="N261" s="4"/>
      <c r="O261" s="4"/>
      <c r="P261" s="4"/>
      <c r="Q261" s="4"/>
      <c r="R261" s="4"/>
      <c r="S261" s="4"/>
      <c r="T261" s="4"/>
      <c r="U261" s="4"/>
      <c r="V261" s="4"/>
      <c r="W261" s="4"/>
      <c r="X261" s="4"/>
      <c r="Y261" s="4"/>
    </row>
    <row r="262" spans="1:25" ht="13.5" customHeight="1">
      <c r="A262" s="3"/>
      <c r="B262" s="1251"/>
      <c r="C262" s="1251"/>
      <c r="D262" s="1251"/>
      <c r="E262" s="1251"/>
      <c r="F262" s="1253"/>
      <c r="G262" s="1251"/>
      <c r="H262" s="1251"/>
      <c r="I262" s="4"/>
      <c r="J262" s="4"/>
      <c r="K262" s="4"/>
      <c r="L262" s="4"/>
      <c r="M262" s="4"/>
      <c r="N262" s="4"/>
      <c r="O262" s="4"/>
      <c r="P262" s="4"/>
      <c r="Q262" s="4"/>
      <c r="R262" s="4"/>
      <c r="S262" s="4"/>
      <c r="T262" s="4"/>
      <c r="U262" s="4"/>
      <c r="V262" s="4"/>
      <c r="W262" s="4"/>
      <c r="X262" s="4"/>
      <c r="Y262" s="4"/>
    </row>
    <row r="263" spans="1:25" ht="13.5" customHeight="1">
      <c r="A263" s="3"/>
      <c r="B263" s="1251"/>
      <c r="C263" s="1251"/>
      <c r="D263" s="1251"/>
      <c r="E263" s="1251"/>
      <c r="F263" s="1253"/>
      <c r="G263" s="1251"/>
      <c r="H263" s="1251"/>
      <c r="I263" s="4"/>
      <c r="J263" s="4"/>
      <c r="K263" s="4"/>
      <c r="L263" s="4"/>
      <c r="M263" s="4"/>
      <c r="N263" s="4"/>
      <c r="O263" s="4"/>
      <c r="P263" s="4"/>
      <c r="Q263" s="4"/>
      <c r="R263" s="4"/>
      <c r="S263" s="4"/>
      <c r="T263" s="4"/>
      <c r="U263" s="4"/>
      <c r="V263" s="4"/>
      <c r="W263" s="4"/>
      <c r="X263" s="4"/>
      <c r="Y263" s="4"/>
    </row>
    <row r="264" spans="1:25" ht="13.5" customHeight="1">
      <c r="A264" s="3"/>
      <c r="B264" s="1251"/>
      <c r="C264" s="1251"/>
      <c r="D264" s="1251"/>
      <c r="E264" s="1251"/>
      <c r="F264" s="1253"/>
      <c r="G264" s="1251"/>
      <c r="H264" s="1251"/>
      <c r="I264" s="4"/>
      <c r="J264" s="4"/>
      <c r="K264" s="4"/>
      <c r="L264" s="4"/>
      <c r="M264" s="4"/>
      <c r="N264" s="4"/>
      <c r="O264" s="4"/>
      <c r="P264" s="4"/>
      <c r="Q264" s="4"/>
      <c r="R264" s="4"/>
      <c r="S264" s="4"/>
      <c r="T264" s="4"/>
      <c r="U264" s="4"/>
      <c r="V264" s="4"/>
      <c r="W264" s="4"/>
      <c r="X264" s="4"/>
      <c r="Y264" s="4"/>
    </row>
    <row r="265" spans="1:25" ht="13.5" customHeight="1">
      <c r="A265" s="3"/>
      <c r="B265" s="1251"/>
      <c r="C265" s="1251"/>
      <c r="D265" s="1251"/>
      <c r="E265" s="1251"/>
      <c r="F265" s="1253"/>
      <c r="G265" s="1251"/>
      <c r="H265" s="1251"/>
      <c r="I265" s="4"/>
      <c r="J265" s="4"/>
      <c r="K265" s="4"/>
      <c r="L265" s="4"/>
      <c r="M265" s="4"/>
      <c r="N265" s="4"/>
      <c r="O265" s="4"/>
      <c r="P265" s="4"/>
      <c r="Q265" s="4"/>
      <c r="R265" s="4"/>
      <c r="S265" s="4"/>
      <c r="T265" s="4"/>
      <c r="U265" s="4"/>
      <c r="V265" s="4"/>
      <c r="W265" s="4"/>
      <c r="X265" s="4"/>
      <c r="Y265" s="4"/>
    </row>
    <row r="266" spans="1:25" ht="13.5" customHeight="1">
      <c r="A266" s="3"/>
      <c r="B266" s="1251"/>
      <c r="C266" s="1251"/>
      <c r="D266" s="1251"/>
      <c r="E266" s="1251"/>
      <c r="F266" s="1253"/>
      <c r="G266" s="1251"/>
      <c r="H266" s="1251"/>
      <c r="I266" s="4"/>
      <c r="J266" s="4"/>
      <c r="K266" s="4"/>
      <c r="L266" s="4"/>
      <c r="M266" s="4"/>
      <c r="N266" s="4"/>
      <c r="O266" s="4"/>
      <c r="P266" s="4"/>
      <c r="Q266" s="4"/>
      <c r="R266" s="4"/>
      <c r="S266" s="4"/>
      <c r="T266" s="4"/>
      <c r="U266" s="4"/>
      <c r="V266" s="4"/>
      <c r="W266" s="4"/>
      <c r="X266" s="4"/>
      <c r="Y266" s="4"/>
    </row>
    <row r="267" spans="1:25" ht="13.5" customHeight="1">
      <c r="A267" s="3"/>
      <c r="B267" s="1251"/>
      <c r="C267" s="1251"/>
      <c r="D267" s="1251"/>
      <c r="E267" s="1251"/>
      <c r="F267" s="1253"/>
      <c r="G267" s="1251"/>
      <c r="H267" s="1251"/>
      <c r="I267" s="4"/>
      <c r="J267" s="4"/>
      <c r="K267" s="4"/>
      <c r="L267" s="4"/>
      <c r="M267" s="4"/>
      <c r="N267" s="4"/>
      <c r="O267" s="4"/>
      <c r="P267" s="4"/>
      <c r="Q267" s="4"/>
      <c r="R267" s="4"/>
      <c r="S267" s="4"/>
      <c r="T267" s="4"/>
      <c r="U267" s="4"/>
      <c r="V267" s="4"/>
      <c r="W267" s="4"/>
      <c r="X267" s="4"/>
      <c r="Y267" s="4"/>
    </row>
    <row r="268" spans="1:25" ht="13.5" customHeight="1">
      <c r="A268" s="3"/>
      <c r="B268" s="1251"/>
      <c r="C268" s="1251"/>
      <c r="D268" s="1251"/>
      <c r="E268" s="1251"/>
      <c r="F268" s="1253"/>
      <c r="G268" s="1251"/>
      <c r="H268" s="1251"/>
      <c r="I268" s="4"/>
      <c r="J268" s="4"/>
      <c r="K268" s="4"/>
      <c r="L268" s="4"/>
      <c r="M268" s="4"/>
      <c r="N268" s="4"/>
      <c r="O268" s="4"/>
      <c r="P268" s="4"/>
      <c r="Q268" s="4"/>
      <c r="R268" s="4"/>
      <c r="S268" s="4"/>
      <c r="T268" s="4"/>
      <c r="U268" s="4"/>
      <c r="V268" s="4"/>
      <c r="W268" s="4"/>
      <c r="X268" s="4"/>
      <c r="Y268" s="4"/>
    </row>
    <row r="269" spans="1:25" ht="13.5" customHeight="1">
      <c r="A269" s="3"/>
      <c r="B269" s="1251"/>
      <c r="C269" s="1251"/>
      <c r="D269" s="1251"/>
      <c r="E269" s="1251"/>
      <c r="F269" s="1253"/>
      <c r="G269" s="1251"/>
      <c r="H269" s="1251"/>
      <c r="I269" s="4"/>
      <c r="J269" s="4"/>
      <c r="K269" s="4"/>
      <c r="L269" s="4"/>
      <c r="M269" s="4"/>
      <c r="N269" s="4"/>
      <c r="O269" s="4"/>
      <c r="P269" s="4"/>
      <c r="Q269" s="4"/>
      <c r="R269" s="4"/>
      <c r="S269" s="4"/>
      <c r="T269" s="4"/>
      <c r="U269" s="4"/>
      <c r="V269" s="4"/>
      <c r="W269" s="4"/>
      <c r="X269" s="4"/>
      <c r="Y269" s="4"/>
    </row>
    <row r="270" spans="1:25" ht="13.5" customHeight="1">
      <c r="A270" s="3"/>
      <c r="B270" s="1251"/>
      <c r="C270" s="1251"/>
      <c r="D270" s="1251"/>
      <c r="E270" s="1251"/>
      <c r="F270" s="1253"/>
      <c r="G270" s="1251"/>
      <c r="H270" s="1251"/>
      <c r="I270" s="4"/>
      <c r="J270" s="4"/>
      <c r="K270" s="4"/>
      <c r="L270" s="4"/>
      <c r="M270" s="4"/>
      <c r="N270" s="4"/>
      <c r="O270" s="4"/>
      <c r="P270" s="4"/>
      <c r="Q270" s="4"/>
      <c r="R270" s="4"/>
      <c r="S270" s="4"/>
      <c r="T270" s="4"/>
      <c r="U270" s="4"/>
      <c r="V270" s="4"/>
      <c r="W270" s="4"/>
      <c r="X270" s="4"/>
      <c r="Y270" s="4"/>
    </row>
    <row r="271" spans="1:25" ht="13.5" customHeight="1">
      <c r="A271" s="3"/>
      <c r="B271" s="1251"/>
      <c r="C271" s="1251"/>
      <c r="D271" s="1251"/>
      <c r="E271" s="1251"/>
      <c r="F271" s="1253"/>
      <c r="G271" s="1251"/>
      <c r="H271" s="1251"/>
      <c r="I271" s="4"/>
      <c r="J271" s="4"/>
      <c r="K271" s="4"/>
      <c r="L271" s="4"/>
      <c r="M271" s="4"/>
      <c r="N271" s="4"/>
      <c r="O271" s="4"/>
      <c r="P271" s="4"/>
      <c r="Q271" s="4"/>
      <c r="R271" s="4"/>
      <c r="S271" s="4"/>
      <c r="T271" s="4"/>
      <c r="U271" s="4"/>
      <c r="V271" s="4"/>
      <c r="W271" s="4"/>
      <c r="X271" s="4"/>
      <c r="Y271" s="4"/>
    </row>
    <row r="272" spans="1:25" ht="13.5" customHeight="1">
      <c r="A272" s="3"/>
      <c r="B272" s="1251"/>
      <c r="C272" s="1251"/>
      <c r="D272" s="1251"/>
      <c r="E272" s="1251"/>
      <c r="F272" s="1253"/>
      <c r="G272" s="1251"/>
      <c r="H272" s="1251"/>
      <c r="I272" s="4"/>
      <c r="J272" s="4"/>
      <c r="K272" s="4"/>
      <c r="L272" s="4"/>
      <c r="M272" s="4"/>
      <c r="N272" s="4"/>
      <c r="O272" s="4"/>
      <c r="P272" s="4"/>
      <c r="Q272" s="4"/>
      <c r="R272" s="4"/>
      <c r="S272" s="4"/>
      <c r="T272" s="4"/>
      <c r="U272" s="4"/>
      <c r="V272" s="4"/>
      <c r="W272" s="4"/>
      <c r="X272" s="4"/>
      <c r="Y272" s="4"/>
    </row>
    <row r="273" spans="1:25" ht="13.5" customHeight="1">
      <c r="A273" s="3"/>
      <c r="B273" s="1251"/>
      <c r="C273" s="1251"/>
      <c r="D273" s="1251"/>
      <c r="E273" s="1251"/>
      <c r="F273" s="1253"/>
      <c r="G273" s="1251"/>
      <c r="H273" s="1251"/>
      <c r="I273" s="4"/>
      <c r="J273" s="4"/>
      <c r="K273" s="4"/>
      <c r="L273" s="4"/>
      <c r="M273" s="4"/>
      <c r="N273" s="4"/>
      <c r="O273" s="4"/>
      <c r="P273" s="4"/>
      <c r="Q273" s="4"/>
      <c r="R273" s="4"/>
      <c r="S273" s="4"/>
      <c r="T273" s="4"/>
      <c r="U273" s="4"/>
      <c r="V273" s="4"/>
      <c r="W273" s="4"/>
      <c r="X273" s="4"/>
      <c r="Y273" s="4"/>
    </row>
    <row r="274" spans="1:25" ht="13.5" customHeight="1">
      <c r="A274" s="3"/>
      <c r="B274" s="1251"/>
      <c r="C274" s="1251"/>
      <c r="D274" s="1251"/>
      <c r="E274" s="1251"/>
      <c r="F274" s="1253"/>
      <c r="G274" s="1251"/>
      <c r="H274" s="1251"/>
      <c r="I274" s="4"/>
      <c r="J274" s="4"/>
      <c r="K274" s="4"/>
      <c r="L274" s="4"/>
      <c r="M274" s="4"/>
      <c r="N274" s="4"/>
      <c r="O274" s="4"/>
      <c r="P274" s="4"/>
      <c r="Q274" s="4"/>
      <c r="R274" s="4"/>
      <c r="S274" s="4"/>
      <c r="T274" s="4"/>
      <c r="U274" s="4"/>
      <c r="V274" s="4"/>
      <c r="W274" s="4"/>
      <c r="X274" s="4"/>
      <c r="Y274" s="4"/>
    </row>
    <row r="275" spans="1:25" ht="13.5" customHeight="1">
      <c r="A275" s="3"/>
      <c r="B275" s="1251"/>
      <c r="C275" s="1251"/>
      <c r="D275" s="1251"/>
      <c r="E275" s="1251"/>
      <c r="F275" s="1253"/>
      <c r="G275" s="1251"/>
      <c r="H275" s="1251"/>
      <c r="I275" s="4"/>
      <c r="J275" s="4"/>
      <c r="K275" s="4"/>
      <c r="L275" s="4"/>
      <c r="M275" s="4"/>
      <c r="N275" s="4"/>
      <c r="O275" s="4"/>
      <c r="P275" s="4"/>
      <c r="Q275" s="4"/>
      <c r="R275" s="4"/>
      <c r="S275" s="4"/>
      <c r="T275" s="4"/>
      <c r="U275" s="4"/>
      <c r="V275" s="4"/>
      <c r="W275" s="4"/>
      <c r="X275" s="4"/>
      <c r="Y275" s="4"/>
    </row>
    <row r="276" spans="1:25" ht="15.75" customHeight="1">
      <c r="A276" s="2110"/>
      <c r="B276" s="2111"/>
      <c r="C276" s="2110"/>
      <c r="D276" s="2110"/>
      <c r="E276" s="2110"/>
      <c r="F276" s="2112"/>
      <c r="G276" s="2110"/>
      <c r="H276" s="2110"/>
      <c r="I276" s="2110"/>
      <c r="J276" s="2110"/>
      <c r="K276" s="2110"/>
      <c r="L276" s="2110"/>
      <c r="M276" s="2110"/>
      <c r="N276" s="2110"/>
      <c r="O276" s="2110"/>
      <c r="P276" s="2110"/>
      <c r="Q276" s="2110"/>
      <c r="R276" s="2110"/>
      <c r="S276" s="2110"/>
      <c r="T276" s="2110"/>
      <c r="U276" s="2110"/>
      <c r="V276" s="2110"/>
      <c r="W276" s="2110"/>
      <c r="X276" s="2110"/>
      <c r="Y276" s="2110"/>
    </row>
    <row r="277" spans="1:25" ht="15.75" customHeight="1">
      <c r="A277" s="2110"/>
      <c r="B277" s="2111"/>
      <c r="C277" s="2110"/>
      <c r="D277" s="2110"/>
      <c r="E277" s="2110"/>
      <c r="F277" s="2112"/>
      <c r="G277" s="2110"/>
      <c r="H277" s="2110"/>
      <c r="I277" s="2110"/>
      <c r="J277" s="2110"/>
      <c r="K277" s="2110"/>
      <c r="L277" s="2110"/>
      <c r="M277" s="2110"/>
      <c r="N277" s="2110"/>
      <c r="O277" s="2110"/>
      <c r="P277" s="2110"/>
      <c r="Q277" s="2110"/>
      <c r="R277" s="2110"/>
      <c r="S277" s="2110"/>
      <c r="T277" s="2110"/>
      <c r="U277" s="2110"/>
      <c r="V277" s="2110"/>
      <c r="W277" s="2110"/>
      <c r="X277" s="2110"/>
      <c r="Y277" s="2110"/>
    </row>
    <row r="278" spans="1:25" ht="15.75" customHeight="1">
      <c r="A278" s="2110"/>
      <c r="B278" s="2111"/>
      <c r="C278" s="2110"/>
      <c r="D278" s="2110"/>
      <c r="E278" s="2110"/>
      <c r="F278" s="2112"/>
      <c r="G278" s="2110"/>
      <c r="H278" s="2110"/>
      <c r="I278" s="2110"/>
      <c r="J278" s="2110"/>
      <c r="K278" s="2110"/>
      <c r="L278" s="2110"/>
      <c r="M278" s="2110"/>
      <c r="N278" s="2110"/>
      <c r="O278" s="2110"/>
      <c r="P278" s="2110"/>
      <c r="Q278" s="2110"/>
      <c r="R278" s="2110"/>
      <c r="S278" s="2110"/>
      <c r="T278" s="2110"/>
      <c r="U278" s="2110"/>
      <c r="V278" s="2110"/>
      <c r="W278" s="2110"/>
      <c r="X278" s="2110"/>
      <c r="Y278" s="2110"/>
    </row>
    <row r="279" spans="1:25" ht="15.75" customHeight="1">
      <c r="A279" s="2110"/>
      <c r="B279" s="2111"/>
      <c r="C279" s="2110"/>
      <c r="D279" s="2110"/>
      <c r="E279" s="2110"/>
      <c r="F279" s="2112"/>
      <c r="G279" s="2110"/>
      <c r="H279" s="2110"/>
      <c r="I279" s="2110"/>
      <c r="J279" s="2110"/>
      <c r="K279" s="2110"/>
      <c r="L279" s="2110"/>
      <c r="M279" s="2110"/>
      <c r="N279" s="2110"/>
      <c r="O279" s="2110"/>
      <c r="P279" s="2110"/>
      <c r="Q279" s="2110"/>
      <c r="R279" s="2110"/>
      <c r="S279" s="2110"/>
      <c r="T279" s="2110"/>
      <c r="U279" s="2110"/>
      <c r="V279" s="2110"/>
      <c r="W279" s="2110"/>
      <c r="X279" s="2110"/>
      <c r="Y279" s="2110"/>
    </row>
    <row r="280" spans="1:25" ht="15.75" customHeight="1">
      <c r="A280" s="2110"/>
      <c r="B280" s="2111"/>
      <c r="C280" s="2110"/>
      <c r="D280" s="2110"/>
      <c r="E280" s="2110"/>
      <c r="F280" s="2112"/>
      <c r="G280" s="2110"/>
      <c r="H280" s="2110"/>
      <c r="I280" s="2110"/>
      <c r="J280" s="2110"/>
      <c r="K280" s="2110"/>
      <c r="L280" s="2110"/>
      <c r="M280" s="2110"/>
      <c r="N280" s="2110"/>
      <c r="O280" s="2110"/>
      <c r="P280" s="2110"/>
      <c r="Q280" s="2110"/>
      <c r="R280" s="2110"/>
      <c r="S280" s="2110"/>
      <c r="T280" s="2110"/>
      <c r="U280" s="2110"/>
      <c r="V280" s="2110"/>
      <c r="W280" s="2110"/>
      <c r="X280" s="2110"/>
      <c r="Y280" s="2110"/>
    </row>
    <row r="281" spans="1:25" ht="15.75" customHeight="1">
      <c r="A281" s="2110"/>
      <c r="B281" s="2111"/>
      <c r="C281" s="2110"/>
      <c r="D281" s="2110"/>
      <c r="E281" s="2110"/>
      <c r="F281" s="2112"/>
      <c r="G281" s="2110"/>
      <c r="H281" s="2110"/>
      <c r="I281" s="2110"/>
      <c r="J281" s="2110"/>
      <c r="K281" s="2110"/>
      <c r="L281" s="2110"/>
      <c r="M281" s="2110"/>
      <c r="N281" s="2110"/>
      <c r="O281" s="2110"/>
      <c r="P281" s="2110"/>
      <c r="Q281" s="2110"/>
      <c r="R281" s="2110"/>
      <c r="S281" s="2110"/>
      <c r="T281" s="2110"/>
      <c r="U281" s="2110"/>
      <c r="V281" s="2110"/>
      <c r="W281" s="2110"/>
      <c r="X281" s="2110"/>
      <c r="Y281" s="2110"/>
    </row>
    <row r="282" spans="1:25" ht="15.75" customHeight="1">
      <c r="A282" s="2110"/>
      <c r="B282" s="2111"/>
      <c r="C282" s="2110"/>
      <c r="D282" s="2110"/>
      <c r="E282" s="2110"/>
      <c r="F282" s="2112"/>
      <c r="G282" s="2110"/>
      <c r="H282" s="2110"/>
      <c r="I282" s="2110"/>
      <c r="J282" s="2110"/>
      <c r="K282" s="2110"/>
      <c r="L282" s="2110"/>
      <c r="M282" s="2110"/>
      <c r="N282" s="2110"/>
      <c r="O282" s="2110"/>
      <c r="P282" s="2110"/>
      <c r="Q282" s="2110"/>
      <c r="R282" s="2110"/>
      <c r="S282" s="2110"/>
      <c r="T282" s="2110"/>
      <c r="U282" s="2110"/>
      <c r="V282" s="2110"/>
      <c r="W282" s="2110"/>
      <c r="X282" s="2110"/>
      <c r="Y282" s="2110"/>
    </row>
    <row r="283" spans="1:25" ht="15.75" customHeight="1">
      <c r="A283" s="2110"/>
      <c r="B283" s="2111"/>
      <c r="C283" s="2110"/>
      <c r="D283" s="2110"/>
      <c r="E283" s="2110"/>
      <c r="F283" s="2112"/>
      <c r="G283" s="2110"/>
      <c r="H283" s="2110"/>
      <c r="I283" s="2110"/>
      <c r="J283" s="2110"/>
      <c r="K283" s="2110"/>
      <c r="L283" s="2110"/>
      <c r="M283" s="2110"/>
      <c r="N283" s="2110"/>
      <c r="O283" s="2110"/>
      <c r="P283" s="2110"/>
      <c r="Q283" s="2110"/>
      <c r="R283" s="2110"/>
      <c r="S283" s="2110"/>
      <c r="T283" s="2110"/>
      <c r="U283" s="2110"/>
      <c r="V283" s="2110"/>
      <c r="W283" s="2110"/>
      <c r="X283" s="2110"/>
      <c r="Y283" s="2110"/>
    </row>
    <row r="284" spans="1:25" ht="15.75" customHeight="1">
      <c r="A284" s="2110"/>
      <c r="B284" s="2111"/>
      <c r="C284" s="2110"/>
      <c r="D284" s="2110"/>
      <c r="E284" s="2110"/>
      <c r="F284" s="2112"/>
      <c r="G284" s="2110"/>
      <c r="H284" s="2110"/>
      <c r="I284" s="2110"/>
      <c r="J284" s="2110"/>
      <c r="K284" s="2110"/>
      <c r="L284" s="2110"/>
      <c r="M284" s="2110"/>
      <c r="N284" s="2110"/>
      <c r="O284" s="2110"/>
      <c r="P284" s="2110"/>
      <c r="Q284" s="2110"/>
      <c r="R284" s="2110"/>
      <c r="S284" s="2110"/>
      <c r="T284" s="2110"/>
      <c r="U284" s="2110"/>
      <c r="V284" s="2110"/>
      <c r="W284" s="2110"/>
      <c r="X284" s="2110"/>
      <c r="Y284" s="2110"/>
    </row>
    <row r="285" spans="1:25" ht="15.75" customHeight="1">
      <c r="A285" s="2110"/>
      <c r="B285" s="2111"/>
      <c r="C285" s="2110"/>
      <c r="D285" s="2110"/>
      <c r="E285" s="2110"/>
      <c r="F285" s="2112"/>
      <c r="G285" s="2110"/>
      <c r="H285" s="2110"/>
      <c r="I285" s="2110"/>
      <c r="J285" s="2110"/>
      <c r="K285" s="2110"/>
      <c r="L285" s="2110"/>
      <c r="M285" s="2110"/>
      <c r="N285" s="2110"/>
      <c r="O285" s="2110"/>
      <c r="P285" s="2110"/>
      <c r="Q285" s="2110"/>
      <c r="R285" s="2110"/>
      <c r="S285" s="2110"/>
      <c r="T285" s="2110"/>
      <c r="U285" s="2110"/>
      <c r="V285" s="2110"/>
      <c r="W285" s="2110"/>
      <c r="X285" s="2110"/>
      <c r="Y285" s="2110"/>
    </row>
    <row r="286" spans="1:25" ht="15.75" customHeight="1">
      <c r="A286" s="2110"/>
      <c r="B286" s="2111"/>
      <c r="C286" s="2110"/>
      <c r="D286" s="2110"/>
      <c r="E286" s="2110"/>
      <c r="F286" s="2112"/>
      <c r="G286" s="2110"/>
      <c r="H286" s="2110"/>
      <c r="I286" s="2110"/>
      <c r="J286" s="2110"/>
      <c r="K286" s="2110"/>
      <c r="L286" s="2110"/>
      <c r="M286" s="2110"/>
      <c r="N286" s="2110"/>
      <c r="O286" s="2110"/>
      <c r="P286" s="2110"/>
      <c r="Q286" s="2110"/>
      <c r="R286" s="2110"/>
      <c r="S286" s="2110"/>
      <c r="T286" s="2110"/>
      <c r="U286" s="2110"/>
      <c r="V286" s="2110"/>
      <c r="W286" s="2110"/>
      <c r="X286" s="2110"/>
      <c r="Y286" s="2110"/>
    </row>
    <row r="287" spans="1:25" ht="15.75" customHeight="1">
      <c r="A287" s="2110"/>
      <c r="B287" s="2111"/>
      <c r="C287" s="2110"/>
      <c r="D287" s="2110"/>
      <c r="E287" s="2110"/>
      <c r="F287" s="2112"/>
      <c r="G287" s="2110"/>
      <c r="H287" s="2110"/>
      <c r="I287" s="2110"/>
      <c r="J287" s="2110"/>
      <c r="K287" s="2110"/>
      <c r="L287" s="2110"/>
      <c r="M287" s="2110"/>
      <c r="N287" s="2110"/>
      <c r="O287" s="2110"/>
      <c r="P287" s="2110"/>
      <c r="Q287" s="2110"/>
      <c r="R287" s="2110"/>
      <c r="S287" s="2110"/>
      <c r="T287" s="2110"/>
      <c r="U287" s="2110"/>
      <c r="V287" s="2110"/>
      <c r="W287" s="2110"/>
      <c r="X287" s="2110"/>
      <c r="Y287" s="2110"/>
    </row>
    <row r="288" spans="1:25" ht="15.75" customHeight="1">
      <c r="A288" s="2110"/>
      <c r="B288" s="2111"/>
      <c r="C288" s="2110"/>
      <c r="D288" s="2110"/>
      <c r="E288" s="2110"/>
      <c r="F288" s="2112"/>
      <c r="G288" s="2110"/>
      <c r="H288" s="2110"/>
      <c r="I288" s="2110"/>
      <c r="J288" s="2110"/>
      <c r="K288" s="2110"/>
      <c r="L288" s="2110"/>
      <c r="M288" s="2110"/>
      <c r="N288" s="2110"/>
      <c r="O288" s="2110"/>
      <c r="P288" s="2110"/>
      <c r="Q288" s="2110"/>
      <c r="R288" s="2110"/>
      <c r="S288" s="2110"/>
      <c r="T288" s="2110"/>
      <c r="U288" s="2110"/>
      <c r="V288" s="2110"/>
      <c r="W288" s="2110"/>
      <c r="X288" s="2110"/>
      <c r="Y288" s="2110"/>
    </row>
    <row r="289" spans="1:25" ht="15.75" customHeight="1">
      <c r="A289" s="2110"/>
      <c r="B289" s="2111"/>
      <c r="C289" s="2110"/>
      <c r="D289" s="2110"/>
      <c r="E289" s="2110"/>
      <c r="F289" s="2112"/>
      <c r="G289" s="2110"/>
      <c r="H289" s="2110"/>
      <c r="I289" s="2110"/>
      <c r="J289" s="2110"/>
      <c r="K289" s="2110"/>
      <c r="L289" s="2110"/>
      <c r="M289" s="2110"/>
      <c r="N289" s="2110"/>
      <c r="O289" s="2110"/>
      <c r="P289" s="2110"/>
      <c r="Q289" s="2110"/>
      <c r="R289" s="2110"/>
      <c r="S289" s="2110"/>
      <c r="T289" s="2110"/>
      <c r="U289" s="2110"/>
      <c r="V289" s="2110"/>
      <c r="W289" s="2110"/>
      <c r="X289" s="2110"/>
      <c r="Y289" s="2110"/>
    </row>
    <row r="290" spans="1:25" ht="15.75" customHeight="1">
      <c r="A290" s="2110"/>
      <c r="B290" s="2111"/>
      <c r="C290" s="2110"/>
      <c r="D290" s="2110"/>
      <c r="E290" s="2110"/>
      <c r="F290" s="2112"/>
      <c r="G290" s="2110"/>
      <c r="H290" s="2110"/>
      <c r="I290" s="2110"/>
      <c r="J290" s="2110"/>
      <c r="K290" s="2110"/>
      <c r="L290" s="2110"/>
      <c r="M290" s="2110"/>
      <c r="N290" s="2110"/>
      <c r="O290" s="2110"/>
      <c r="P290" s="2110"/>
      <c r="Q290" s="2110"/>
      <c r="R290" s="2110"/>
      <c r="S290" s="2110"/>
      <c r="T290" s="2110"/>
      <c r="U290" s="2110"/>
      <c r="V290" s="2110"/>
      <c r="W290" s="2110"/>
      <c r="X290" s="2110"/>
      <c r="Y290" s="2110"/>
    </row>
    <row r="291" spans="1:25" ht="15.75" customHeight="1">
      <c r="A291" s="2110"/>
      <c r="B291" s="2111"/>
      <c r="C291" s="2110"/>
      <c r="D291" s="2110"/>
      <c r="E291" s="2110"/>
      <c r="F291" s="2112"/>
      <c r="G291" s="2110"/>
      <c r="H291" s="2110"/>
      <c r="I291" s="2110"/>
      <c r="J291" s="2110"/>
      <c r="K291" s="2110"/>
      <c r="L291" s="2110"/>
      <c r="M291" s="2110"/>
      <c r="N291" s="2110"/>
      <c r="O291" s="2110"/>
      <c r="P291" s="2110"/>
      <c r="Q291" s="2110"/>
      <c r="R291" s="2110"/>
      <c r="S291" s="2110"/>
      <c r="T291" s="2110"/>
      <c r="U291" s="2110"/>
      <c r="V291" s="2110"/>
      <c r="W291" s="2110"/>
      <c r="X291" s="2110"/>
      <c r="Y291" s="2110"/>
    </row>
    <row r="292" spans="1:25" ht="15.75" customHeight="1">
      <c r="A292" s="2110"/>
      <c r="B292" s="2111"/>
      <c r="C292" s="2110"/>
      <c r="D292" s="2110"/>
      <c r="E292" s="2110"/>
      <c r="F292" s="2112"/>
      <c r="G292" s="2110"/>
      <c r="H292" s="2110"/>
      <c r="I292" s="2110"/>
      <c r="J292" s="2110"/>
      <c r="K292" s="2110"/>
      <c r="L292" s="2110"/>
      <c r="M292" s="2110"/>
      <c r="N292" s="2110"/>
      <c r="O292" s="2110"/>
      <c r="P292" s="2110"/>
      <c r="Q292" s="2110"/>
      <c r="R292" s="2110"/>
      <c r="S292" s="2110"/>
      <c r="T292" s="2110"/>
      <c r="U292" s="2110"/>
      <c r="V292" s="2110"/>
      <c r="W292" s="2110"/>
      <c r="X292" s="2110"/>
      <c r="Y292" s="2110"/>
    </row>
    <row r="293" spans="1:25" ht="15.75" customHeight="1">
      <c r="A293" s="2110"/>
      <c r="B293" s="2111"/>
      <c r="C293" s="2110"/>
      <c r="D293" s="2110"/>
      <c r="E293" s="2110"/>
      <c r="F293" s="2112"/>
      <c r="G293" s="2110"/>
      <c r="H293" s="2110"/>
      <c r="I293" s="2110"/>
      <c r="J293" s="2110"/>
      <c r="K293" s="2110"/>
      <c r="L293" s="2110"/>
      <c r="M293" s="2110"/>
      <c r="N293" s="2110"/>
      <c r="O293" s="2110"/>
      <c r="P293" s="2110"/>
      <c r="Q293" s="2110"/>
      <c r="R293" s="2110"/>
      <c r="S293" s="2110"/>
      <c r="T293" s="2110"/>
      <c r="U293" s="2110"/>
      <c r="V293" s="2110"/>
      <c r="W293" s="2110"/>
      <c r="X293" s="2110"/>
      <c r="Y293" s="2110"/>
    </row>
    <row r="294" spans="1:25" ht="15.75" customHeight="1">
      <c r="A294" s="2110"/>
      <c r="B294" s="2111"/>
      <c r="C294" s="2110"/>
      <c r="D294" s="2110"/>
      <c r="E294" s="2110"/>
      <c r="F294" s="2112"/>
      <c r="G294" s="2110"/>
      <c r="H294" s="2110"/>
      <c r="I294" s="2110"/>
      <c r="J294" s="2110"/>
      <c r="K294" s="2110"/>
      <c r="L294" s="2110"/>
      <c r="M294" s="2110"/>
      <c r="N294" s="2110"/>
      <c r="O294" s="2110"/>
      <c r="P294" s="2110"/>
      <c r="Q294" s="2110"/>
      <c r="R294" s="2110"/>
      <c r="S294" s="2110"/>
      <c r="T294" s="2110"/>
      <c r="U294" s="2110"/>
      <c r="V294" s="2110"/>
      <c r="W294" s="2110"/>
      <c r="X294" s="2110"/>
      <c r="Y294" s="2110"/>
    </row>
    <row r="295" spans="1:25" ht="15.75" customHeight="1">
      <c r="A295" s="2110"/>
      <c r="B295" s="2111"/>
      <c r="C295" s="2110"/>
      <c r="D295" s="2110"/>
      <c r="E295" s="2110"/>
      <c r="F295" s="2112"/>
      <c r="G295" s="2110"/>
      <c r="H295" s="2110"/>
      <c r="I295" s="2110"/>
      <c r="J295" s="2110"/>
      <c r="K295" s="2110"/>
      <c r="L295" s="2110"/>
      <c r="M295" s="2110"/>
      <c r="N295" s="2110"/>
      <c r="O295" s="2110"/>
      <c r="P295" s="2110"/>
      <c r="Q295" s="2110"/>
      <c r="R295" s="2110"/>
      <c r="S295" s="2110"/>
      <c r="T295" s="2110"/>
      <c r="U295" s="2110"/>
      <c r="V295" s="2110"/>
      <c r="W295" s="2110"/>
      <c r="X295" s="2110"/>
      <c r="Y295" s="2110"/>
    </row>
    <row r="296" spans="1:25" ht="15.75" customHeight="1">
      <c r="A296" s="2110"/>
      <c r="B296" s="2111"/>
      <c r="C296" s="2110"/>
      <c r="D296" s="2110"/>
      <c r="E296" s="2110"/>
      <c r="F296" s="2112"/>
      <c r="G296" s="2110"/>
      <c r="H296" s="2110"/>
      <c r="I296" s="2110"/>
      <c r="J296" s="2110"/>
      <c r="K296" s="2110"/>
      <c r="L296" s="2110"/>
      <c r="M296" s="2110"/>
      <c r="N296" s="2110"/>
      <c r="O296" s="2110"/>
      <c r="P296" s="2110"/>
      <c r="Q296" s="2110"/>
      <c r="R296" s="2110"/>
      <c r="S296" s="2110"/>
      <c r="T296" s="2110"/>
      <c r="U296" s="2110"/>
      <c r="V296" s="2110"/>
      <c r="W296" s="2110"/>
      <c r="X296" s="2110"/>
      <c r="Y296" s="2110"/>
    </row>
    <row r="297" spans="1:25" ht="15.75" customHeight="1">
      <c r="A297" s="2110"/>
      <c r="B297" s="2111"/>
      <c r="C297" s="2110"/>
      <c r="D297" s="2110"/>
      <c r="E297" s="2110"/>
      <c r="F297" s="2112"/>
      <c r="G297" s="2110"/>
      <c r="H297" s="2110"/>
      <c r="I297" s="2110"/>
      <c r="J297" s="2110"/>
      <c r="K297" s="2110"/>
      <c r="L297" s="2110"/>
      <c r="M297" s="2110"/>
      <c r="N297" s="2110"/>
      <c r="O297" s="2110"/>
      <c r="P297" s="2110"/>
      <c r="Q297" s="2110"/>
      <c r="R297" s="2110"/>
      <c r="S297" s="2110"/>
      <c r="T297" s="2110"/>
      <c r="U297" s="2110"/>
      <c r="V297" s="2110"/>
      <c r="W297" s="2110"/>
      <c r="X297" s="2110"/>
      <c r="Y297" s="2110"/>
    </row>
    <row r="298" spans="1:25" ht="15.75" customHeight="1">
      <c r="A298" s="2110"/>
      <c r="B298" s="2111"/>
      <c r="C298" s="2110"/>
      <c r="D298" s="2110"/>
      <c r="E298" s="2110"/>
      <c r="F298" s="2112"/>
      <c r="G298" s="2110"/>
      <c r="H298" s="2110"/>
      <c r="I298" s="2110"/>
      <c r="J298" s="2110"/>
      <c r="K298" s="2110"/>
      <c r="L298" s="2110"/>
      <c r="M298" s="2110"/>
      <c r="N298" s="2110"/>
      <c r="O298" s="2110"/>
      <c r="P298" s="2110"/>
      <c r="Q298" s="2110"/>
      <c r="R298" s="2110"/>
      <c r="S298" s="2110"/>
      <c r="T298" s="2110"/>
      <c r="U298" s="2110"/>
      <c r="V298" s="2110"/>
      <c r="W298" s="2110"/>
      <c r="X298" s="2110"/>
      <c r="Y298" s="2110"/>
    </row>
    <row r="299" spans="1:25" ht="15.75" customHeight="1">
      <c r="A299" s="2110"/>
      <c r="B299" s="2111"/>
      <c r="C299" s="2110"/>
      <c r="D299" s="2110"/>
      <c r="E299" s="2110"/>
      <c r="F299" s="2112"/>
      <c r="G299" s="2110"/>
      <c r="H299" s="2110"/>
      <c r="I299" s="2110"/>
      <c r="J299" s="2110"/>
      <c r="K299" s="2110"/>
      <c r="L299" s="2110"/>
      <c r="M299" s="2110"/>
      <c r="N299" s="2110"/>
      <c r="O299" s="2110"/>
      <c r="P299" s="2110"/>
      <c r="Q299" s="2110"/>
      <c r="R299" s="2110"/>
      <c r="S299" s="2110"/>
      <c r="T299" s="2110"/>
      <c r="U299" s="2110"/>
      <c r="V299" s="2110"/>
      <c r="W299" s="2110"/>
      <c r="X299" s="2110"/>
      <c r="Y299" s="2110"/>
    </row>
    <row r="300" spans="1:25" ht="15.75" customHeight="1">
      <c r="A300" s="2110"/>
      <c r="B300" s="2111"/>
      <c r="C300" s="2110"/>
      <c r="D300" s="2110"/>
      <c r="E300" s="2110"/>
      <c r="F300" s="2112"/>
      <c r="G300" s="2110"/>
      <c r="H300" s="2110"/>
      <c r="I300" s="2110"/>
      <c r="J300" s="2110"/>
      <c r="K300" s="2110"/>
      <c r="L300" s="2110"/>
      <c r="M300" s="2110"/>
      <c r="N300" s="2110"/>
      <c r="O300" s="2110"/>
      <c r="P300" s="2110"/>
      <c r="Q300" s="2110"/>
      <c r="R300" s="2110"/>
      <c r="S300" s="2110"/>
      <c r="T300" s="2110"/>
      <c r="U300" s="2110"/>
      <c r="V300" s="2110"/>
      <c r="W300" s="2110"/>
      <c r="X300" s="2110"/>
      <c r="Y300" s="2110"/>
    </row>
    <row r="301" spans="1:25" ht="15.75" customHeight="1">
      <c r="A301" s="2110"/>
      <c r="B301" s="2111"/>
      <c r="C301" s="2110"/>
      <c r="D301" s="2110"/>
      <c r="E301" s="2110"/>
      <c r="F301" s="2112"/>
      <c r="G301" s="2110"/>
      <c r="H301" s="2110"/>
      <c r="I301" s="2110"/>
      <c r="J301" s="2110"/>
      <c r="K301" s="2110"/>
      <c r="L301" s="2110"/>
      <c r="M301" s="2110"/>
      <c r="N301" s="2110"/>
      <c r="O301" s="2110"/>
      <c r="P301" s="2110"/>
      <c r="Q301" s="2110"/>
      <c r="R301" s="2110"/>
      <c r="S301" s="2110"/>
      <c r="T301" s="2110"/>
      <c r="U301" s="2110"/>
      <c r="V301" s="2110"/>
      <c r="W301" s="2110"/>
      <c r="X301" s="2110"/>
      <c r="Y301" s="2110"/>
    </row>
    <row r="302" spans="1:25" ht="15.75" customHeight="1">
      <c r="A302" s="2110"/>
      <c r="B302" s="2111"/>
      <c r="C302" s="2110"/>
      <c r="D302" s="2110"/>
      <c r="E302" s="2110"/>
      <c r="F302" s="2112"/>
      <c r="G302" s="2110"/>
      <c r="H302" s="2110"/>
      <c r="I302" s="2110"/>
      <c r="J302" s="2110"/>
      <c r="K302" s="2110"/>
      <c r="L302" s="2110"/>
      <c r="M302" s="2110"/>
      <c r="N302" s="2110"/>
      <c r="O302" s="2110"/>
      <c r="P302" s="2110"/>
      <c r="Q302" s="2110"/>
      <c r="R302" s="2110"/>
      <c r="S302" s="2110"/>
      <c r="T302" s="2110"/>
      <c r="U302" s="2110"/>
      <c r="V302" s="2110"/>
      <c r="W302" s="2110"/>
      <c r="X302" s="2110"/>
      <c r="Y302" s="2110"/>
    </row>
    <row r="303" spans="1:25" ht="15.75" customHeight="1">
      <c r="A303" s="2110"/>
      <c r="B303" s="2111"/>
      <c r="C303" s="2110"/>
      <c r="D303" s="2110"/>
      <c r="E303" s="2110"/>
      <c r="F303" s="2112"/>
      <c r="G303" s="2110"/>
      <c r="H303" s="2110"/>
      <c r="I303" s="2110"/>
      <c r="J303" s="2110"/>
      <c r="K303" s="2110"/>
      <c r="L303" s="2110"/>
      <c r="M303" s="2110"/>
      <c r="N303" s="2110"/>
      <c r="O303" s="2110"/>
      <c r="P303" s="2110"/>
      <c r="Q303" s="2110"/>
      <c r="R303" s="2110"/>
      <c r="S303" s="2110"/>
      <c r="T303" s="2110"/>
      <c r="U303" s="2110"/>
      <c r="V303" s="2110"/>
      <c r="W303" s="2110"/>
      <c r="X303" s="2110"/>
      <c r="Y303" s="2110"/>
    </row>
    <row r="304" spans="1:25" ht="15.75" customHeight="1">
      <c r="A304" s="2110"/>
      <c r="B304" s="2111"/>
      <c r="C304" s="2110"/>
      <c r="D304" s="2110"/>
      <c r="E304" s="2110"/>
      <c r="F304" s="2112"/>
      <c r="G304" s="2110"/>
      <c r="H304" s="2110"/>
      <c r="I304" s="2110"/>
      <c r="J304" s="2110"/>
      <c r="K304" s="2110"/>
      <c r="L304" s="2110"/>
      <c r="M304" s="2110"/>
      <c r="N304" s="2110"/>
      <c r="O304" s="2110"/>
      <c r="P304" s="2110"/>
      <c r="Q304" s="2110"/>
      <c r="R304" s="2110"/>
      <c r="S304" s="2110"/>
      <c r="T304" s="2110"/>
      <c r="U304" s="2110"/>
      <c r="V304" s="2110"/>
      <c r="W304" s="2110"/>
      <c r="X304" s="2110"/>
      <c r="Y304" s="2110"/>
    </row>
    <row r="305" spans="1:25" ht="15.75" customHeight="1">
      <c r="A305" s="2110"/>
      <c r="B305" s="2111"/>
      <c r="C305" s="2110"/>
      <c r="D305" s="2110"/>
      <c r="E305" s="2110"/>
      <c r="F305" s="2112"/>
      <c r="G305" s="2110"/>
      <c r="H305" s="2110"/>
      <c r="I305" s="2110"/>
      <c r="J305" s="2110"/>
      <c r="K305" s="2110"/>
      <c r="L305" s="2110"/>
      <c r="M305" s="2110"/>
      <c r="N305" s="2110"/>
      <c r="O305" s="2110"/>
      <c r="P305" s="2110"/>
      <c r="Q305" s="2110"/>
      <c r="R305" s="2110"/>
      <c r="S305" s="2110"/>
      <c r="T305" s="2110"/>
      <c r="U305" s="2110"/>
      <c r="V305" s="2110"/>
      <c r="W305" s="2110"/>
      <c r="X305" s="2110"/>
      <c r="Y305" s="2110"/>
    </row>
    <row r="306" spans="1:25" ht="15.75" customHeight="1">
      <c r="A306" s="2110"/>
      <c r="B306" s="2111"/>
      <c r="C306" s="2110"/>
      <c r="D306" s="2110"/>
      <c r="E306" s="2110"/>
      <c r="F306" s="2112"/>
      <c r="G306" s="2110"/>
      <c r="H306" s="2110"/>
      <c r="I306" s="2110"/>
      <c r="J306" s="2110"/>
      <c r="K306" s="2110"/>
      <c r="L306" s="2110"/>
      <c r="M306" s="2110"/>
      <c r="N306" s="2110"/>
      <c r="O306" s="2110"/>
      <c r="P306" s="2110"/>
      <c r="Q306" s="2110"/>
      <c r="R306" s="2110"/>
      <c r="S306" s="2110"/>
      <c r="T306" s="2110"/>
      <c r="U306" s="2110"/>
      <c r="V306" s="2110"/>
      <c r="W306" s="2110"/>
      <c r="X306" s="2110"/>
      <c r="Y306" s="2110"/>
    </row>
    <row r="307" spans="1:25" ht="15.75" customHeight="1">
      <c r="A307" s="2110"/>
      <c r="B307" s="2111"/>
      <c r="C307" s="2110"/>
      <c r="D307" s="2110"/>
      <c r="E307" s="2110"/>
      <c r="F307" s="2112"/>
      <c r="G307" s="2110"/>
      <c r="H307" s="2110"/>
      <c r="I307" s="2110"/>
      <c r="J307" s="2110"/>
      <c r="K307" s="2110"/>
      <c r="L307" s="2110"/>
      <c r="M307" s="2110"/>
      <c r="N307" s="2110"/>
      <c r="O307" s="2110"/>
      <c r="P307" s="2110"/>
      <c r="Q307" s="2110"/>
      <c r="R307" s="2110"/>
      <c r="S307" s="2110"/>
      <c r="T307" s="2110"/>
      <c r="U307" s="2110"/>
      <c r="V307" s="2110"/>
      <c r="W307" s="2110"/>
      <c r="X307" s="2110"/>
      <c r="Y307" s="2110"/>
    </row>
    <row r="308" spans="1:25" ht="15.75" customHeight="1">
      <c r="A308" s="2110"/>
      <c r="B308" s="2111"/>
      <c r="C308" s="2110"/>
      <c r="D308" s="2110"/>
      <c r="E308" s="2110"/>
      <c r="F308" s="2112"/>
      <c r="G308" s="2110"/>
      <c r="H308" s="2110"/>
      <c r="I308" s="2110"/>
      <c r="J308" s="2110"/>
      <c r="K308" s="2110"/>
      <c r="L308" s="2110"/>
      <c r="M308" s="2110"/>
      <c r="N308" s="2110"/>
      <c r="O308" s="2110"/>
      <c r="P308" s="2110"/>
      <c r="Q308" s="2110"/>
      <c r="R308" s="2110"/>
      <c r="S308" s="2110"/>
      <c r="T308" s="2110"/>
      <c r="U308" s="2110"/>
      <c r="V308" s="2110"/>
      <c r="W308" s="2110"/>
      <c r="X308" s="2110"/>
      <c r="Y308" s="2110"/>
    </row>
    <row r="309" spans="1:25" ht="15.75" customHeight="1">
      <c r="A309" s="2110"/>
      <c r="B309" s="2111"/>
      <c r="C309" s="2110"/>
      <c r="D309" s="2110"/>
      <c r="E309" s="2110"/>
      <c r="F309" s="2112"/>
      <c r="G309" s="2110"/>
      <c r="H309" s="2110"/>
      <c r="I309" s="2110"/>
      <c r="J309" s="2110"/>
      <c r="K309" s="2110"/>
      <c r="L309" s="2110"/>
      <c r="M309" s="2110"/>
      <c r="N309" s="2110"/>
      <c r="O309" s="2110"/>
      <c r="P309" s="2110"/>
      <c r="Q309" s="2110"/>
      <c r="R309" s="2110"/>
      <c r="S309" s="2110"/>
      <c r="T309" s="2110"/>
      <c r="U309" s="2110"/>
      <c r="V309" s="2110"/>
      <c r="W309" s="2110"/>
      <c r="X309" s="2110"/>
      <c r="Y309" s="2110"/>
    </row>
    <row r="310" spans="1:25" ht="15.75" customHeight="1">
      <c r="A310" s="2110"/>
      <c r="B310" s="2111"/>
      <c r="C310" s="2110"/>
      <c r="D310" s="2110"/>
      <c r="E310" s="2110"/>
      <c r="F310" s="2112"/>
      <c r="G310" s="2110"/>
      <c r="H310" s="2110"/>
      <c r="I310" s="2110"/>
      <c r="J310" s="2110"/>
      <c r="K310" s="2110"/>
      <c r="L310" s="2110"/>
      <c r="M310" s="2110"/>
      <c r="N310" s="2110"/>
      <c r="O310" s="2110"/>
      <c r="P310" s="2110"/>
      <c r="Q310" s="2110"/>
      <c r="R310" s="2110"/>
      <c r="S310" s="2110"/>
      <c r="T310" s="2110"/>
      <c r="U310" s="2110"/>
      <c r="V310" s="2110"/>
      <c r="W310" s="2110"/>
      <c r="X310" s="2110"/>
      <c r="Y310" s="2110"/>
    </row>
    <row r="311" spans="1:25" ht="15.75" customHeight="1">
      <c r="A311" s="2110"/>
      <c r="B311" s="2111"/>
      <c r="C311" s="2110"/>
      <c r="D311" s="2110"/>
      <c r="E311" s="2110"/>
      <c r="F311" s="2112"/>
      <c r="G311" s="2110"/>
      <c r="H311" s="2110"/>
      <c r="I311" s="2110"/>
      <c r="J311" s="2110"/>
      <c r="K311" s="2110"/>
      <c r="L311" s="2110"/>
      <c r="M311" s="2110"/>
      <c r="N311" s="2110"/>
      <c r="O311" s="2110"/>
      <c r="P311" s="2110"/>
      <c r="Q311" s="2110"/>
      <c r="R311" s="2110"/>
      <c r="S311" s="2110"/>
      <c r="T311" s="2110"/>
      <c r="U311" s="2110"/>
      <c r="V311" s="2110"/>
      <c r="W311" s="2110"/>
      <c r="X311" s="2110"/>
      <c r="Y311" s="2110"/>
    </row>
    <row r="312" spans="1:25" ht="15.75" customHeight="1">
      <c r="A312" s="2110"/>
      <c r="B312" s="2111"/>
      <c r="C312" s="2110"/>
      <c r="D312" s="2110"/>
      <c r="E312" s="2110"/>
      <c r="F312" s="2112"/>
      <c r="G312" s="2110"/>
      <c r="H312" s="2110"/>
      <c r="I312" s="2110"/>
      <c r="J312" s="2110"/>
      <c r="K312" s="2110"/>
      <c r="L312" s="2110"/>
      <c r="M312" s="2110"/>
      <c r="N312" s="2110"/>
      <c r="O312" s="2110"/>
      <c r="P312" s="2110"/>
      <c r="Q312" s="2110"/>
      <c r="R312" s="2110"/>
      <c r="S312" s="2110"/>
      <c r="T312" s="2110"/>
      <c r="U312" s="2110"/>
      <c r="V312" s="2110"/>
      <c r="W312" s="2110"/>
      <c r="X312" s="2110"/>
      <c r="Y312" s="2110"/>
    </row>
    <row r="313" spans="1:25" ht="15.75" customHeight="1">
      <c r="A313" s="2110"/>
      <c r="B313" s="2111"/>
      <c r="C313" s="2110"/>
      <c r="D313" s="2110"/>
      <c r="E313" s="2110"/>
      <c r="F313" s="2112"/>
      <c r="G313" s="2110"/>
      <c r="H313" s="2110"/>
      <c r="I313" s="2110"/>
      <c r="J313" s="2110"/>
      <c r="K313" s="2110"/>
      <c r="L313" s="2110"/>
      <c r="M313" s="2110"/>
      <c r="N313" s="2110"/>
      <c r="O313" s="2110"/>
      <c r="P313" s="2110"/>
      <c r="Q313" s="2110"/>
      <c r="R313" s="2110"/>
      <c r="S313" s="2110"/>
      <c r="T313" s="2110"/>
      <c r="U313" s="2110"/>
      <c r="V313" s="2110"/>
      <c r="W313" s="2110"/>
      <c r="X313" s="2110"/>
      <c r="Y313" s="2110"/>
    </row>
    <row r="314" spans="1:25" ht="15.75" customHeight="1">
      <c r="A314" s="2110"/>
      <c r="B314" s="2111"/>
      <c r="C314" s="2110"/>
      <c r="D314" s="2110"/>
      <c r="E314" s="2110"/>
      <c r="F314" s="2112"/>
      <c r="G314" s="2110"/>
      <c r="H314" s="2110"/>
      <c r="I314" s="2110"/>
      <c r="J314" s="2110"/>
      <c r="K314" s="2110"/>
      <c r="L314" s="2110"/>
      <c r="M314" s="2110"/>
      <c r="N314" s="2110"/>
      <c r="O314" s="2110"/>
      <c r="P314" s="2110"/>
      <c r="Q314" s="2110"/>
      <c r="R314" s="2110"/>
      <c r="S314" s="2110"/>
      <c r="T314" s="2110"/>
      <c r="U314" s="2110"/>
      <c r="V314" s="2110"/>
      <c r="W314" s="2110"/>
      <c r="X314" s="2110"/>
      <c r="Y314" s="2110"/>
    </row>
    <row r="315" spans="1:25" ht="15.75" customHeight="1">
      <c r="A315" s="2110"/>
      <c r="B315" s="2111"/>
      <c r="C315" s="2110"/>
      <c r="D315" s="2110"/>
      <c r="E315" s="2110"/>
      <c r="F315" s="2112"/>
      <c r="G315" s="2110"/>
      <c r="H315" s="2110"/>
      <c r="I315" s="2110"/>
      <c r="J315" s="2110"/>
      <c r="K315" s="2110"/>
      <c r="L315" s="2110"/>
      <c r="M315" s="2110"/>
      <c r="N315" s="2110"/>
      <c r="O315" s="2110"/>
      <c r="P315" s="2110"/>
      <c r="Q315" s="2110"/>
      <c r="R315" s="2110"/>
      <c r="S315" s="2110"/>
      <c r="T315" s="2110"/>
      <c r="U315" s="2110"/>
      <c r="V315" s="2110"/>
      <c r="W315" s="2110"/>
      <c r="X315" s="2110"/>
      <c r="Y315" s="2110"/>
    </row>
    <row r="316" spans="1:25" ht="15.75" customHeight="1">
      <c r="A316" s="2110"/>
      <c r="B316" s="2111"/>
      <c r="C316" s="2110"/>
      <c r="D316" s="2110"/>
      <c r="E316" s="2110"/>
      <c r="F316" s="2112"/>
      <c r="G316" s="2110"/>
      <c r="H316" s="2110"/>
      <c r="I316" s="2110"/>
      <c r="J316" s="2110"/>
      <c r="K316" s="2110"/>
      <c r="L316" s="2110"/>
      <c r="M316" s="2110"/>
      <c r="N316" s="2110"/>
      <c r="O316" s="2110"/>
      <c r="P316" s="2110"/>
      <c r="Q316" s="2110"/>
      <c r="R316" s="2110"/>
      <c r="S316" s="2110"/>
      <c r="T316" s="2110"/>
      <c r="U316" s="2110"/>
      <c r="V316" s="2110"/>
      <c r="W316" s="2110"/>
      <c r="X316" s="2110"/>
      <c r="Y316" s="2110"/>
    </row>
    <row r="317" spans="1:25" ht="15.75" customHeight="1">
      <c r="A317" s="2110"/>
      <c r="B317" s="2111"/>
      <c r="C317" s="2110"/>
      <c r="D317" s="2110"/>
      <c r="E317" s="2110"/>
      <c r="F317" s="2112"/>
      <c r="G317" s="2110"/>
      <c r="H317" s="2110"/>
      <c r="I317" s="2110"/>
      <c r="J317" s="2110"/>
      <c r="K317" s="2110"/>
      <c r="L317" s="2110"/>
      <c r="M317" s="2110"/>
      <c r="N317" s="2110"/>
      <c r="O317" s="2110"/>
      <c r="P317" s="2110"/>
      <c r="Q317" s="2110"/>
      <c r="R317" s="2110"/>
      <c r="S317" s="2110"/>
      <c r="T317" s="2110"/>
      <c r="U317" s="2110"/>
      <c r="V317" s="2110"/>
      <c r="W317" s="2110"/>
      <c r="X317" s="2110"/>
      <c r="Y317" s="2110"/>
    </row>
    <row r="318" spans="1:25" ht="15.75" customHeight="1">
      <c r="A318" s="2110"/>
      <c r="B318" s="2111"/>
      <c r="C318" s="2110"/>
      <c r="D318" s="2110"/>
      <c r="E318" s="2110"/>
      <c r="F318" s="2112"/>
      <c r="G318" s="2110"/>
      <c r="H318" s="2110"/>
      <c r="I318" s="2110"/>
      <c r="J318" s="2110"/>
      <c r="K318" s="2110"/>
      <c r="L318" s="2110"/>
      <c r="M318" s="2110"/>
      <c r="N318" s="2110"/>
      <c r="O318" s="2110"/>
      <c r="P318" s="2110"/>
      <c r="Q318" s="2110"/>
      <c r="R318" s="2110"/>
      <c r="S318" s="2110"/>
      <c r="T318" s="2110"/>
      <c r="U318" s="2110"/>
      <c r="V318" s="2110"/>
      <c r="W318" s="2110"/>
      <c r="X318" s="2110"/>
      <c r="Y318" s="2110"/>
    </row>
    <row r="319" spans="1:25" ht="15.75" customHeight="1">
      <c r="A319" s="2110"/>
      <c r="B319" s="2111"/>
      <c r="C319" s="2110"/>
      <c r="D319" s="2110"/>
      <c r="E319" s="2110"/>
      <c r="F319" s="2112"/>
      <c r="G319" s="2110"/>
      <c r="H319" s="2110"/>
      <c r="I319" s="2110"/>
      <c r="J319" s="2110"/>
      <c r="K319" s="2110"/>
      <c r="L319" s="2110"/>
      <c r="M319" s="2110"/>
      <c r="N319" s="2110"/>
      <c r="O319" s="2110"/>
      <c r="P319" s="2110"/>
      <c r="Q319" s="2110"/>
      <c r="R319" s="2110"/>
      <c r="S319" s="2110"/>
      <c r="T319" s="2110"/>
      <c r="U319" s="2110"/>
      <c r="V319" s="2110"/>
      <c r="W319" s="2110"/>
      <c r="X319" s="2110"/>
      <c r="Y319" s="2110"/>
    </row>
    <row r="320" spans="1:25" ht="15.75" customHeight="1">
      <c r="A320" s="2110"/>
      <c r="B320" s="2111"/>
      <c r="C320" s="2110"/>
      <c r="D320" s="2110"/>
      <c r="E320" s="2110"/>
      <c r="F320" s="2112"/>
      <c r="G320" s="2110"/>
      <c r="H320" s="2110"/>
      <c r="I320" s="2110"/>
      <c r="J320" s="2110"/>
      <c r="K320" s="2110"/>
      <c r="L320" s="2110"/>
      <c r="M320" s="2110"/>
      <c r="N320" s="2110"/>
      <c r="O320" s="2110"/>
      <c r="P320" s="2110"/>
      <c r="Q320" s="2110"/>
      <c r="R320" s="2110"/>
      <c r="S320" s="2110"/>
      <c r="T320" s="2110"/>
      <c r="U320" s="2110"/>
      <c r="V320" s="2110"/>
      <c r="W320" s="2110"/>
      <c r="X320" s="2110"/>
      <c r="Y320" s="2110"/>
    </row>
    <row r="321" spans="1:25" ht="15.75" customHeight="1">
      <c r="A321" s="2110"/>
      <c r="B321" s="2111"/>
      <c r="C321" s="2110"/>
      <c r="D321" s="2110"/>
      <c r="E321" s="2110"/>
      <c r="F321" s="2112"/>
      <c r="G321" s="2110"/>
      <c r="H321" s="2110"/>
      <c r="I321" s="2110"/>
      <c r="J321" s="2110"/>
      <c r="K321" s="2110"/>
      <c r="L321" s="2110"/>
      <c r="M321" s="2110"/>
      <c r="N321" s="2110"/>
      <c r="O321" s="2110"/>
      <c r="P321" s="2110"/>
      <c r="Q321" s="2110"/>
      <c r="R321" s="2110"/>
      <c r="S321" s="2110"/>
      <c r="T321" s="2110"/>
      <c r="U321" s="2110"/>
      <c r="V321" s="2110"/>
      <c r="W321" s="2110"/>
      <c r="X321" s="2110"/>
      <c r="Y321" s="2110"/>
    </row>
    <row r="322" spans="1:25" ht="15.75" customHeight="1">
      <c r="A322" s="2110"/>
      <c r="B322" s="2111"/>
      <c r="C322" s="2110"/>
      <c r="D322" s="2110"/>
      <c r="E322" s="2110"/>
      <c r="F322" s="2112"/>
      <c r="G322" s="2110"/>
      <c r="H322" s="2110"/>
      <c r="I322" s="2110"/>
      <c r="J322" s="2110"/>
      <c r="K322" s="2110"/>
      <c r="L322" s="2110"/>
      <c r="M322" s="2110"/>
      <c r="N322" s="2110"/>
      <c r="O322" s="2110"/>
      <c r="P322" s="2110"/>
      <c r="Q322" s="2110"/>
      <c r="R322" s="2110"/>
      <c r="S322" s="2110"/>
      <c r="T322" s="2110"/>
      <c r="U322" s="2110"/>
      <c r="V322" s="2110"/>
      <c r="W322" s="2110"/>
      <c r="X322" s="2110"/>
      <c r="Y322" s="2110"/>
    </row>
    <row r="323" spans="1:25" ht="15.75" customHeight="1">
      <c r="A323" s="2110"/>
      <c r="B323" s="2111"/>
      <c r="C323" s="2110"/>
      <c r="D323" s="2110"/>
      <c r="E323" s="2110"/>
      <c r="F323" s="2112"/>
      <c r="G323" s="2110"/>
      <c r="H323" s="2110"/>
      <c r="I323" s="2110"/>
      <c r="J323" s="2110"/>
      <c r="K323" s="2110"/>
      <c r="L323" s="2110"/>
      <c r="M323" s="2110"/>
      <c r="N323" s="2110"/>
      <c r="O323" s="2110"/>
      <c r="P323" s="2110"/>
      <c r="Q323" s="2110"/>
      <c r="R323" s="2110"/>
      <c r="S323" s="2110"/>
      <c r="T323" s="2110"/>
      <c r="U323" s="2110"/>
      <c r="V323" s="2110"/>
      <c r="W323" s="2110"/>
      <c r="X323" s="2110"/>
      <c r="Y323" s="2110"/>
    </row>
    <row r="324" spans="1:25" ht="15.75" customHeight="1">
      <c r="A324" s="2110"/>
      <c r="B324" s="2111"/>
      <c r="C324" s="2110"/>
      <c r="D324" s="2110"/>
      <c r="E324" s="2110"/>
      <c r="F324" s="2112"/>
      <c r="G324" s="2110"/>
      <c r="H324" s="2110"/>
      <c r="I324" s="2110"/>
      <c r="J324" s="2110"/>
      <c r="K324" s="2110"/>
      <c r="L324" s="2110"/>
      <c r="M324" s="2110"/>
      <c r="N324" s="2110"/>
      <c r="O324" s="2110"/>
      <c r="P324" s="2110"/>
      <c r="Q324" s="2110"/>
      <c r="R324" s="2110"/>
      <c r="S324" s="2110"/>
      <c r="T324" s="2110"/>
      <c r="U324" s="2110"/>
      <c r="V324" s="2110"/>
      <c r="W324" s="2110"/>
      <c r="X324" s="2110"/>
      <c r="Y324" s="2110"/>
    </row>
    <row r="325" spans="1:25" ht="15.75" customHeight="1">
      <c r="A325" s="2110"/>
      <c r="B325" s="2111"/>
      <c r="C325" s="2110"/>
      <c r="D325" s="2110"/>
      <c r="E325" s="2110"/>
      <c r="F325" s="2112"/>
      <c r="G325" s="2110"/>
      <c r="H325" s="2110"/>
      <c r="I325" s="2110"/>
      <c r="J325" s="2110"/>
      <c r="K325" s="2110"/>
      <c r="L325" s="2110"/>
      <c r="M325" s="2110"/>
      <c r="N325" s="2110"/>
      <c r="O325" s="2110"/>
      <c r="P325" s="2110"/>
      <c r="Q325" s="2110"/>
      <c r="R325" s="2110"/>
      <c r="S325" s="2110"/>
      <c r="T325" s="2110"/>
      <c r="U325" s="2110"/>
      <c r="V325" s="2110"/>
      <c r="W325" s="2110"/>
      <c r="X325" s="2110"/>
      <c r="Y325" s="2110"/>
    </row>
    <row r="326" spans="1:25" ht="15.75" customHeight="1">
      <c r="A326" s="2110"/>
      <c r="B326" s="2111"/>
      <c r="C326" s="2110"/>
      <c r="D326" s="2110"/>
      <c r="E326" s="2110"/>
      <c r="F326" s="2112"/>
      <c r="G326" s="2110"/>
      <c r="H326" s="2110"/>
      <c r="I326" s="2110"/>
      <c r="J326" s="2110"/>
      <c r="K326" s="2110"/>
      <c r="L326" s="2110"/>
      <c r="M326" s="2110"/>
      <c r="N326" s="2110"/>
      <c r="O326" s="2110"/>
      <c r="P326" s="2110"/>
      <c r="Q326" s="2110"/>
      <c r="R326" s="2110"/>
      <c r="S326" s="2110"/>
      <c r="T326" s="2110"/>
      <c r="U326" s="2110"/>
      <c r="V326" s="2110"/>
      <c r="W326" s="2110"/>
      <c r="X326" s="2110"/>
      <c r="Y326" s="2110"/>
    </row>
    <row r="327" spans="1:25" ht="15.75" customHeight="1">
      <c r="A327" s="2110"/>
      <c r="B327" s="2111"/>
      <c r="C327" s="2110"/>
      <c r="D327" s="2110"/>
      <c r="E327" s="2110"/>
      <c r="F327" s="2112"/>
      <c r="G327" s="2110"/>
      <c r="H327" s="2110"/>
      <c r="I327" s="2110"/>
      <c r="J327" s="2110"/>
      <c r="K327" s="2110"/>
      <c r="L327" s="2110"/>
      <c r="M327" s="2110"/>
      <c r="N327" s="2110"/>
      <c r="O327" s="2110"/>
      <c r="P327" s="2110"/>
      <c r="Q327" s="2110"/>
      <c r="R327" s="2110"/>
      <c r="S327" s="2110"/>
      <c r="T327" s="2110"/>
      <c r="U327" s="2110"/>
      <c r="V327" s="2110"/>
      <c r="W327" s="2110"/>
      <c r="X327" s="2110"/>
      <c r="Y327" s="2110"/>
    </row>
    <row r="328" spans="1:25" ht="15.75" customHeight="1">
      <c r="A328" s="2110"/>
      <c r="B328" s="2111"/>
      <c r="C328" s="2110"/>
      <c r="D328" s="2110"/>
      <c r="E328" s="2110"/>
      <c r="F328" s="2112"/>
      <c r="G328" s="2110"/>
      <c r="H328" s="2110"/>
      <c r="I328" s="2110"/>
      <c r="J328" s="2110"/>
      <c r="K328" s="2110"/>
      <c r="L328" s="2110"/>
      <c r="M328" s="2110"/>
      <c r="N328" s="2110"/>
      <c r="O328" s="2110"/>
      <c r="P328" s="2110"/>
      <c r="Q328" s="2110"/>
      <c r="R328" s="2110"/>
      <c r="S328" s="2110"/>
      <c r="T328" s="2110"/>
      <c r="U328" s="2110"/>
      <c r="V328" s="2110"/>
      <c r="W328" s="2110"/>
      <c r="X328" s="2110"/>
      <c r="Y328" s="2110"/>
    </row>
    <row r="329" spans="1:25" ht="15.75" customHeight="1">
      <c r="A329" s="2110"/>
      <c r="B329" s="2111"/>
      <c r="C329" s="2110"/>
      <c r="D329" s="2110"/>
      <c r="E329" s="2110"/>
      <c r="F329" s="2112"/>
      <c r="G329" s="2110"/>
      <c r="H329" s="2110"/>
      <c r="I329" s="2110"/>
      <c r="J329" s="2110"/>
      <c r="K329" s="2110"/>
      <c r="L329" s="2110"/>
      <c r="M329" s="2110"/>
      <c r="N329" s="2110"/>
      <c r="O329" s="2110"/>
      <c r="P329" s="2110"/>
      <c r="Q329" s="2110"/>
      <c r="R329" s="2110"/>
      <c r="S329" s="2110"/>
      <c r="T329" s="2110"/>
      <c r="U329" s="2110"/>
      <c r="V329" s="2110"/>
      <c r="W329" s="2110"/>
      <c r="X329" s="2110"/>
      <c r="Y329" s="2110"/>
    </row>
    <row r="330" spans="1:25" ht="15.75" customHeight="1">
      <c r="A330" s="2110"/>
      <c r="B330" s="2111"/>
      <c r="C330" s="2110"/>
      <c r="D330" s="2110"/>
      <c r="E330" s="2110"/>
      <c r="F330" s="2112"/>
      <c r="G330" s="2110"/>
      <c r="H330" s="2110"/>
      <c r="I330" s="2110"/>
      <c r="J330" s="2110"/>
      <c r="K330" s="2110"/>
      <c r="L330" s="2110"/>
      <c r="M330" s="2110"/>
      <c r="N330" s="2110"/>
      <c r="O330" s="2110"/>
      <c r="P330" s="2110"/>
      <c r="Q330" s="2110"/>
      <c r="R330" s="2110"/>
      <c r="S330" s="2110"/>
      <c r="T330" s="2110"/>
      <c r="U330" s="2110"/>
      <c r="V330" s="2110"/>
      <c r="W330" s="2110"/>
      <c r="X330" s="2110"/>
      <c r="Y330" s="2110"/>
    </row>
    <row r="331" spans="1:25" ht="15.75" customHeight="1">
      <c r="A331" s="2110"/>
      <c r="B331" s="2111"/>
      <c r="C331" s="2110"/>
      <c r="D331" s="2110"/>
      <c r="E331" s="2110"/>
      <c r="F331" s="2112"/>
      <c r="G331" s="2110"/>
      <c r="H331" s="2110"/>
      <c r="I331" s="2110"/>
      <c r="J331" s="2110"/>
      <c r="K331" s="2110"/>
      <c r="L331" s="2110"/>
      <c r="M331" s="2110"/>
      <c r="N331" s="2110"/>
      <c r="O331" s="2110"/>
      <c r="P331" s="2110"/>
      <c r="Q331" s="2110"/>
      <c r="R331" s="2110"/>
      <c r="S331" s="2110"/>
      <c r="T331" s="2110"/>
      <c r="U331" s="2110"/>
      <c r="V331" s="2110"/>
      <c r="W331" s="2110"/>
      <c r="X331" s="2110"/>
      <c r="Y331" s="2110"/>
    </row>
    <row r="332" spans="1:25" ht="15.75" customHeight="1">
      <c r="A332" s="2110"/>
      <c r="B332" s="2111"/>
      <c r="C332" s="2110"/>
      <c r="D332" s="2110"/>
      <c r="E332" s="2110"/>
      <c r="F332" s="2112"/>
      <c r="G332" s="2110"/>
      <c r="H332" s="2110"/>
      <c r="I332" s="2110"/>
      <c r="J332" s="2110"/>
      <c r="K332" s="2110"/>
      <c r="L332" s="2110"/>
      <c r="M332" s="2110"/>
      <c r="N332" s="2110"/>
      <c r="O332" s="2110"/>
      <c r="P332" s="2110"/>
      <c r="Q332" s="2110"/>
      <c r="R332" s="2110"/>
      <c r="S332" s="2110"/>
      <c r="T332" s="2110"/>
      <c r="U332" s="2110"/>
      <c r="V332" s="2110"/>
      <c r="W332" s="2110"/>
      <c r="X332" s="2110"/>
      <c r="Y332" s="2110"/>
    </row>
    <row r="333" spans="1:25" ht="15.75" customHeight="1">
      <c r="A333" s="2110"/>
      <c r="B333" s="2111"/>
      <c r="C333" s="2110"/>
      <c r="D333" s="2110"/>
      <c r="E333" s="2110"/>
      <c r="F333" s="2112"/>
      <c r="G333" s="2110"/>
      <c r="H333" s="2110"/>
      <c r="I333" s="2110"/>
      <c r="J333" s="2110"/>
      <c r="K333" s="2110"/>
      <c r="L333" s="2110"/>
      <c r="M333" s="2110"/>
      <c r="N333" s="2110"/>
      <c r="O333" s="2110"/>
      <c r="P333" s="2110"/>
      <c r="Q333" s="2110"/>
      <c r="R333" s="2110"/>
      <c r="S333" s="2110"/>
      <c r="T333" s="2110"/>
      <c r="U333" s="2110"/>
      <c r="V333" s="2110"/>
      <c r="W333" s="2110"/>
      <c r="X333" s="2110"/>
      <c r="Y333" s="2110"/>
    </row>
    <row r="334" spans="1:25" ht="15.75" customHeight="1">
      <c r="A334" s="2110"/>
      <c r="B334" s="2111"/>
      <c r="C334" s="2110"/>
      <c r="D334" s="2110"/>
      <c r="E334" s="2110"/>
      <c r="F334" s="2112"/>
      <c r="G334" s="2110"/>
      <c r="H334" s="2110"/>
      <c r="I334" s="2110"/>
      <c r="J334" s="2110"/>
      <c r="K334" s="2110"/>
      <c r="L334" s="2110"/>
      <c r="M334" s="2110"/>
      <c r="N334" s="2110"/>
      <c r="O334" s="2110"/>
      <c r="P334" s="2110"/>
      <c r="Q334" s="2110"/>
      <c r="R334" s="2110"/>
      <c r="S334" s="2110"/>
      <c r="T334" s="2110"/>
      <c r="U334" s="2110"/>
      <c r="V334" s="2110"/>
      <c r="W334" s="2110"/>
      <c r="X334" s="2110"/>
      <c r="Y334" s="2110"/>
    </row>
    <row r="335" spans="1:25" ht="15.75" customHeight="1">
      <c r="A335" s="2110"/>
      <c r="B335" s="2111"/>
      <c r="C335" s="2110"/>
      <c r="D335" s="2110"/>
      <c r="E335" s="2110"/>
      <c r="F335" s="2112"/>
      <c r="G335" s="2110"/>
      <c r="H335" s="2110"/>
      <c r="I335" s="2110"/>
      <c r="J335" s="2110"/>
      <c r="K335" s="2110"/>
      <c r="L335" s="2110"/>
      <c r="M335" s="2110"/>
      <c r="N335" s="2110"/>
      <c r="O335" s="2110"/>
      <c r="P335" s="2110"/>
      <c r="Q335" s="2110"/>
      <c r="R335" s="2110"/>
      <c r="S335" s="2110"/>
      <c r="T335" s="2110"/>
      <c r="U335" s="2110"/>
      <c r="V335" s="2110"/>
      <c r="W335" s="2110"/>
      <c r="X335" s="2110"/>
      <c r="Y335" s="2110"/>
    </row>
    <row r="336" spans="1:25" ht="15.75" customHeight="1">
      <c r="A336" s="2110"/>
      <c r="B336" s="2111"/>
      <c r="C336" s="2110"/>
      <c r="D336" s="2110"/>
      <c r="E336" s="2110"/>
      <c r="F336" s="2112"/>
      <c r="G336" s="2110"/>
      <c r="H336" s="2110"/>
      <c r="I336" s="2110"/>
      <c r="J336" s="2110"/>
      <c r="K336" s="2110"/>
      <c r="L336" s="2110"/>
      <c r="M336" s="2110"/>
      <c r="N336" s="2110"/>
      <c r="O336" s="2110"/>
      <c r="P336" s="2110"/>
      <c r="Q336" s="2110"/>
      <c r="R336" s="2110"/>
      <c r="S336" s="2110"/>
      <c r="T336" s="2110"/>
      <c r="U336" s="2110"/>
      <c r="V336" s="2110"/>
      <c r="W336" s="2110"/>
      <c r="X336" s="2110"/>
      <c r="Y336" s="2110"/>
    </row>
    <row r="337" spans="1:25" ht="15.75" customHeight="1">
      <c r="A337" s="2110"/>
      <c r="B337" s="2111"/>
      <c r="C337" s="2110"/>
      <c r="D337" s="2110"/>
      <c r="E337" s="2110"/>
      <c r="F337" s="2112"/>
      <c r="G337" s="2110"/>
      <c r="H337" s="2110"/>
      <c r="I337" s="2110"/>
      <c r="J337" s="2110"/>
      <c r="K337" s="2110"/>
      <c r="L337" s="2110"/>
      <c r="M337" s="2110"/>
      <c r="N337" s="2110"/>
      <c r="O337" s="2110"/>
      <c r="P337" s="2110"/>
      <c r="Q337" s="2110"/>
      <c r="R337" s="2110"/>
      <c r="S337" s="2110"/>
      <c r="T337" s="2110"/>
      <c r="U337" s="2110"/>
      <c r="V337" s="2110"/>
      <c r="W337" s="2110"/>
      <c r="X337" s="2110"/>
      <c r="Y337" s="2110"/>
    </row>
    <row r="338" spans="1:25" ht="15.75" customHeight="1">
      <c r="A338" s="2110"/>
      <c r="B338" s="2111"/>
      <c r="C338" s="2110"/>
      <c r="D338" s="2110"/>
      <c r="E338" s="2110"/>
      <c r="F338" s="2112"/>
      <c r="G338" s="2110"/>
      <c r="H338" s="2110"/>
      <c r="I338" s="2110"/>
      <c r="J338" s="2110"/>
      <c r="K338" s="2110"/>
      <c r="L338" s="2110"/>
      <c r="M338" s="2110"/>
      <c r="N338" s="2110"/>
      <c r="O338" s="2110"/>
      <c r="P338" s="2110"/>
      <c r="Q338" s="2110"/>
      <c r="R338" s="2110"/>
      <c r="S338" s="2110"/>
      <c r="T338" s="2110"/>
      <c r="U338" s="2110"/>
      <c r="V338" s="2110"/>
      <c r="W338" s="2110"/>
      <c r="X338" s="2110"/>
      <c r="Y338" s="2110"/>
    </row>
    <row r="339" spans="1:25" ht="15.75" customHeight="1">
      <c r="A339" s="2110"/>
      <c r="B339" s="2111"/>
      <c r="C339" s="2110"/>
      <c r="D339" s="2110"/>
      <c r="E339" s="2110"/>
      <c r="F339" s="2112"/>
      <c r="G339" s="2110"/>
      <c r="H339" s="2110"/>
      <c r="I339" s="2110"/>
      <c r="J339" s="2110"/>
      <c r="K339" s="2110"/>
      <c r="L339" s="2110"/>
      <c r="M339" s="2110"/>
      <c r="N339" s="2110"/>
      <c r="O339" s="2110"/>
      <c r="P339" s="2110"/>
      <c r="Q339" s="2110"/>
      <c r="R339" s="2110"/>
      <c r="S339" s="2110"/>
      <c r="T339" s="2110"/>
      <c r="U339" s="2110"/>
      <c r="V339" s="2110"/>
      <c r="W339" s="2110"/>
      <c r="X339" s="2110"/>
      <c r="Y339" s="2110"/>
    </row>
    <row r="340" spans="1:25" ht="15.75" customHeight="1">
      <c r="A340" s="2110"/>
      <c r="B340" s="2111"/>
      <c r="C340" s="2110"/>
      <c r="D340" s="2110"/>
      <c r="E340" s="2110"/>
      <c r="F340" s="2112"/>
      <c r="G340" s="2110"/>
      <c r="H340" s="2110"/>
      <c r="I340" s="2110"/>
      <c r="J340" s="2110"/>
      <c r="K340" s="2110"/>
      <c r="L340" s="2110"/>
      <c r="M340" s="2110"/>
      <c r="N340" s="2110"/>
      <c r="O340" s="2110"/>
      <c r="P340" s="2110"/>
      <c r="Q340" s="2110"/>
      <c r="R340" s="2110"/>
      <c r="S340" s="2110"/>
      <c r="T340" s="2110"/>
      <c r="U340" s="2110"/>
      <c r="V340" s="2110"/>
      <c r="W340" s="2110"/>
      <c r="X340" s="2110"/>
      <c r="Y340" s="2110"/>
    </row>
    <row r="341" spans="1:25" ht="15.75" customHeight="1">
      <c r="A341" s="2110"/>
      <c r="B341" s="2111"/>
      <c r="C341" s="2110"/>
      <c r="D341" s="2110"/>
      <c r="E341" s="2110"/>
      <c r="F341" s="2112"/>
      <c r="G341" s="2110"/>
      <c r="H341" s="2110"/>
      <c r="I341" s="2110"/>
      <c r="J341" s="2110"/>
      <c r="K341" s="2110"/>
      <c r="L341" s="2110"/>
      <c r="M341" s="2110"/>
      <c r="N341" s="2110"/>
      <c r="O341" s="2110"/>
      <c r="P341" s="2110"/>
      <c r="Q341" s="2110"/>
      <c r="R341" s="2110"/>
      <c r="S341" s="2110"/>
      <c r="T341" s="2110"/>
      <c r="U341" s="2110"/>
      <c r="V341" s="2110"/>
      <c r="W341" s="2110"/>
      <c r="X341" s="2110"/>
      <c r="Y341" s="2110"/>
    </row>
    <row r="342" spans="1:25" ht="15.75" customHeight="1">
      <c r="A342" s="2110"/>
      <c r="B342" s="2111"/>
      <c r="C342" s="2110"/>
      <c r="D342" s="2110"/>
      <c r="E342" s="2110"/>
      <c r="F342" s="2112"/>
      <c r="G342" s="2110"/>
      <c r="H342" s="2110"/>
      <c r="I342" s="2110"/>
      <c r="J342" s="2110"/>
      <c r="K342" s="2110"/>
      <c r="L342" s="2110"/>
      <c r="M342" s="2110"/>
      <c r="N342" s="2110"/>
      <c r="O342" s="2110"/>
      <c r="P342" s="2110"/>
      <c r="Q342" s="2110"/>
      <c r="R342" s="2110"/>
      <c r="S342" s="2110"/>
      <c r="T342" s="2110"/>
      <c r="U342" s="2110"/>
      <c r="V342" s="2110"/>
      <c r="W342" s="2110"/>
      <c r="X342" s="2110"/>
      <c r="Y342" s="2110"/>
    </row>
    <row r="343" spans="1:25" ht="15.75" customHeight="1">
      <c r="A343" s="2110"/>
      <c r="B343" s="2111"/>
      <c r="C343" s="2110"/>
      <c r="D343" s="2110"/>
      <c r="E343" s="2110"/>
      <c r="F343" s="2112"/>
      <c r="G343" s="2110"/>
      <c r="H343" s="2110"/>
      <c r="I343" s="2110"/>
      <c r="J343" s="2110"/>
      <c r="K343" s="2110"/>
      <c r="L343" s="2110"/>
      <c r="M343" s="2110"/>
      <c r="N343" s="2110"/>
      <c r="O343" s="2110"/>
      <c r="P343" s="2110"/>
      <c r="Q343" s="2110"/>
      <c r="R343" s="2110"/>
      <c r="S343" s="2110"/>
      <c r="T343" s="2110"/>
      <c r="U343" s="2110"/>
      <c r="V343" s="2110"/>
      <c r="W343" s="2110"/>
      <c r="X343" s="2110"/>
      <c r="Y343" s="2110"/>
    </row>
    <row r="344" spans="1:25" ht="15.75" customHeight="1">
      <c r="A344" s="2110"/>
      <c r="B344" s="2111"/>
      <c r="C344" s="2110"/>
      <c r="D344" s="2110"/>
      <c r="E344" s="2110"/>
      <c r="F344" s="2112"/>
      <c r="G344" s="2110"/>
      <c r="H344" s="2110"/>
      <c r="I344" s="2110"/>
      <c r="J344" s="2110"/>
      <c r="K344" s="2110"/>
      <c r="L344" s="2110"/>
      <c r="M344" s="2110"/>
      <c r="N344" s="2110"/>
      <c r="O344" s="2110"/>
      <c r="P344" s="2110"/>
      <c r="Q344" s="2110"/>
      <c r="R344" s="2110"/>
      <c r="S344" s="2110"/>
      <c r="T344" s="2110"/>
      <c r="U344" s="2110"/>
      <c r="V344" s="2110"/>
      <c r="W344" s="2110"/>
      <c r="X344" s="2110"/>
      <c r="Y344" s="2110"/>
    </row>
    <row r="345" spans="1:25" ht="15.75" customHeight="1">
      <c r="A345" s="2110"/>
      <c r="B345" s="2111"/>
      <c r="C345" s="2110"/>
      <c r="D345" s="2110"/>
      <c r="E345" s="2110"/>
      <c r="F345" s="2112"/>
      <c r="G345" s="2110"/>
      <c r="H345" s="2110"/>
      <c r="I345" s="2110"/>
      <c r="J345" s="2110"/>
      <c r="K345" s="2110"/>
      <c r="L345" s="2110"/>
      <c r="M345" s="2110"/>
      <c r="N345" s="2110"/>
      <c r="O345" s="2110"/>
      <c r="P345" s="2110"/>
      <c r="Q345" s="2110"/>
      <c r="R345" s="2110"/>
      <c r="S345" s="2110"/>
      <c r="T345" s="2110"/>
      <c r="U345" s="2110"/>
      <c r="V345" s="2110"/>
      <c r="W345" s="2110"/>
      <c r="X345" s="2110"/>
      <c r="Y345" s="2110"/>
    </row>
    <row r="346" spans="1:25" ht="15.75" customHeight="1">
      <c r="A346" s="2110"/>
      <c r="B346" s="2111"/>
      <c r="C346" s="2110"/>
      <c r="D346" s="2110"/>
      <c r="E346" s="2110"/>
      <c r="F346" s="2112"/>
      <c r="G346" s="2110"/>
      <c r="H346" s="2110"/>
      <c r="I346" s="2110"/>
      <c r="J346" s="2110"/>
      <c r="K346" s="2110"/>
      <c r="L346" s="2110"/>
      <c r="M346" s="2110"/>
      <c r="N346" s="2110"/>
      <c r="O346" s="2110"/>
      <c r="P346" s="2110"/>
      <c r="Q346" s="2110"/>
      <c r="R346" s="2110"/>
      <c r="S346" s="2110"/>
      <c r="T346" s="2110"/>
      <c r="U346" s="2110"/>
      <c r="V346" s="2110"/>
      <c r="W346" s="2110"/>
      <c r="X346" s="2110"/>
      <c r="Y346" s="2110"/>
    </row>
    <row r="347" spans="1:25" ht="15.75" customHeight="1">
      <c r="A347" s="2110"/>
      <c r="B347" s="2111"/>
      <c r="C347" s="2110"/>
      <c r="D347" s="2110"/>
      <c r="E347" s="2110"/>
      <c r="F347" s="2112"/>
      <c r="G347" s="2110"/>
      <c r="H347" s="2110"/>
      <c r="I347" s="2110"/>
      <c r="J347" s="2110"/>
      <c r="K347" s="2110"/>
      <c r="L347" s="2110"/>
      <c r="M347" s="2110"/>
      <c r="N347" s="2110"/>
      <c r="O347" s="2110"/>
      <c r="P347" s="2110"/>
      <c r="Q347" s="2110"/>
      <c r="R347" s="2110"/>
      <c r="S347" s="2110"/>
      <c r="T347" s="2110"/>
      <c r="U347" s="2110"/>
      <c r="V347" s="2110"/>
      <c r="W347" s="2110"/>
      <c r="X347" s="2110"/>
      <c r="Y347" s="2110"/>
    </row>
    <row r="348" spans="1:25" ht="15.75" customHeight="1">
      <c r="A348" s="2110"/>
      <c r="B348" s="2111"/>
      <c r="C348" s="2110"/>
      <c r="D348" s="2110"/>
      <c r="E348" s="2110"/>
      <c r="F348" s="2112"/>
      <c r="G348" s="2110"/>
      <c r="H348" s="2110"/>
      <c r="I348" s="2110"/>
      <c r="J348" s="2110"/>
      <c r="K348" s="2110"/>
      <c r="L348" s="2110"/>
      <c r="M348" s="2110"/>
      <c r="N348" s="2110"/>
      <c r="O348" s="2110"/>
      <c r="P348" s="2110"/>
      <c r="Q348" s="2110"/>
      <c r="R348" s="2110"/>
      <c r="S348" s="2110"/>
      <c r="T348" s="2110"/>
      <c r="U348" s="2110"/>
      <c r="V348" s="2110"/>
      <c r="W348" s="2110"/>
      <c r="X348" s="2110"/>
      <c r="Y348" s="2110"/>
    </row>
    <row r="349" spans="1:25" ht="15.75" customHeight="1">
      <c r="A349" s="2110"/>
      <c r="B349" s="2111"/>
      <c r="C349" s="2110"/>
      <c r="D349" s="2110"/>
      <c r="E349" s="2110"/>
      <c r="F349" s="2112"/>
      <c r="G349" s="2110"/>
      <c r="H349" s="2110"/>
      <c r="I349" s="2110"/>
      <c r="J349" s="2110"/>
      <c r="K349" s="2110"/>
      <c r="L349" s="2110"/>
      <c r="M349" s="2110"/>
      <c r="N349" s="2110"/>
      <c r="O349" s="2110"/>
      <c r="P349" s="2110"/>
      <c r="Q349" s="2110"/>
      <c r="R349" s="2110"/>
      <c r="S349" s="2110"/>
      <c r="T349" s="2110"/>
      <c r="U349" s="2110"/>
      <c r="V349" s="2110"/>
      <c r="W349" s="2110"/>
      <c r="X349" s="2110"/>
      <c r="Y349" s="2110"/>
    </row>
    <row r="350" spans="1:25" ht="15.75" customHeight="1">
      <c r="A350" s="2110"/>
      <c r="B350" s="2111"/>
      <c r="C350" s="2110"/>
      <c r="D350" s="2110"/>
      <c r="E350" s="2110"/>
      <c r="F350" s="2112"/>
      <c r="G350" s="2110"/>
      <c r="H350" s="2110"/>
      <c r="I350" s="2110"/>
      <c r="J350" s="2110"/>
      <c r="K350" s="2110"/>
      <c r="L350" s="2110"/>
      <c r="M350" s="2110"/>
      <c r="N350" s="2110"/>
      <c r="O350" s="2110"/>
      <c r="P350" s="2110"/>
      <c r="Q350" s="2110"/>
      <c r="R350" s="2110"/>
      <c r="S350" s="2110"/>
      <c r="T350" s="2110"/>
      <c r="U350" s="2110"/>
      <c r="V350" s="2110"/>
      <c r="W350" s="2110"/>
      <c r="X350" s="2110"/>
      <c r="Y350" s="2110"/>
    </row>
    <row r="351" spans="1:25" ht="15.75" customHeight="1">
      <c r="A351" s="2110"/>
      <c r="B351" s="2111"/>
      <c r="C351" s="2110"/>
      <c r="D351" s="2110"/>
      <c r="E351" s="2110"/>
      <c r="F351" s="2112"/>
      <c r="G351" s="2110"/>
      <c r="H351" s="2110"/>
      <c r="I351" s="2110"/>
      <c r="J351" s="2110"/>
      <c r="K351" s="2110"/>
      <c r="L351" s="2110"/>
      <c r="M351" s="2110"/>
      <c r="N351" s="2110"/>
      <c r="O351" s="2110"/>
      <c r="P351" s="2110"/>
      <c r="Q351" s="2110"/>
      <c r="R351" s="2110"/>
      <c r="S351" s="2110"/>
      <c r="T351" s="2110"/>
      <c r="U351" s="2110"/>
      <c r="V351" s="2110"/>
      <c r="W351" s="2110"/>
      <c r="X351" s="2110"/>
      <c r="Y351" s="2110"/>
    </row>
    <row r="352" spans="1:25" ht="15.75" customHeight="1">
      <c r="A352" s="2110"/>
      <c r="B352" s="2111"/>
      <c r="C352" s="2110"/>
      <c r="D352" s="2110"/>
      <c r="E352" s="2110"/>
      <c r="F352" s="2112"/>
      <c r="G352" s="2110"/>
      <c r="H352" s="2110"/>
      <c r="I352" s="2110"/>
      <c r="J352" s="2110"/>
      <c r="K352" s="2110"/>
      <c r="L352" s="2110"/>
      <c r="M352" s="2110"/>
      <c r="N352" s="2110"/>
      <c r="O352" s="2110"/>
      <c r="P352" s="2110"/>
      <c r="Q352" s="2110"/>
      <c r="R352" s="2110"/>
      <c r="S352" s="2110"/>
      <c r="T352" s="2110"/>
      <c r="U352" s="2110"/>
      <c r="V352" s="2110"/>
      <c r="W352" s="2110"/>
      <c r="X352" s="2110"/>
      <c r="Y352" s="2110"/>
    </row>
    <row r="353" spans="1:25" ht="15.75" customHeight="1">
      <c r="A353" s="2110"/>
      <c r="B353" s="2111"/>
      <c r="C353" s="2110"/>
      <c r="D353" s="2110"/>
      <c r="E353" s="2110"/>
      <c r="F353" s="2112"/>
      <c r="G353" s="2110"/>
      <c r="H353" s="2110"/>
      <c r="I353" s="2110"/>
      <c r="J353" s="2110"/>
      <c r="K353" s="2110"/>
      <c r="L353" s="2110"/>
      <c r="M353" s="2110"/>
      <c r="N353" s="2110"/>
      <c r="O353" s="2110"/>
      <c r="P353" s="2110"/>
      <c r="Q353" s="2110"/>
      <c r="R353" s="2110"/>
      <c r="S353" s="2110"/>
      <c r="T353" s="2110"/>
      <c r="U353" s="2110"/>
      <c r="V353" s="2110"/>
      <c r="W353" s="2110"/>
      <c r="X353" s="2110"/>
      <c r="Y353" s="2110"/>
    </row>
    <row r="354" spans="1:25" ht="15.75" customHeight="1">
      <c r="A354" s="2110"/>
      <c r="B354" s="2111"/>
      <c r="C354" s="2110"/>
      <c r="D354" s="2110"/>
      <c r="E354" s="2110"/>
      <c r="F354" s="2112"/>
      <c r="G354" s="2110"/>
      <c r="H354" s="2110"/>
      <c r="I354" s="2110"/>
      <c r="J354" s="2110"/>
      <c r="K354" s="2110"/>
      <c r="L354" s="2110"/>
      <c r="M354" s="2110"/>
      <c r="N354" s="2110"/>
      <c r="O354" s="2110"/>
      <c r="P354" s="2110"/>
      <c r="Q354" s="2110"/>
      <c r="R354" s="2110"/>
      <c r="S354" s="2110"/>
      <c r="T354" s="2110"/>
      <c r="U354" s="2110"/>
      <c r="V354" s="2110"/>
      <c r="W354" s="2110"/>
      <c r="X354" s="2110"/>
      <c r="Y354" s="2110"/>
    </row>
    <row r="355" spans="1:25" ht="15.75" customHeight="1">
      <c r="A355" s="2110"/>
      <c r="B355" s="2111"/>
      <c r="C355" s="2110"/>
      <c r="D355" s="2110"/>
      <c r="E355" s="2110"/>
      <c r="F355" s="2112"/>
      <c r="G355" s="2110"/>
      <c r="H355" s="2110"/>
      <c r="I355" s="2110"/>
      <c r="J355" s="2110"/>
      <c r="K355" s="2110"/>
      <c r="L355" s="2110"/>
      <c r="M355" s="2110"/>
      <c r="N355" s="2110"/>
      <c r="O355" s="2110"/>
      <c r="P355" s="2110"/>
      <c r="Q355" s="2110"/>
      <c r="R355" s="2110"/>
      <c r="S355" s="2110"/>
      <c r="T355" s="2110"/>
      <c r="U355" s="2110"/>
      <c r="V355" s="2110"/>
      <c r="W355" s="2110"/>
      <c r="X355" s="2110"/>
      <c r="Y355" s="2110"/>
    </row>
    <row r="356" spans="1:25" ht="15.75" customHeight="1">
      <c r="A356" s="2110"/>
      <c r="B356" s="2111"/>
      <c r="C356" s="2110"/>
      <c r="D356" s="2110"/>
      <c r="E356" s="2110"/>
      <c r="F356" s="2112"/>
      <c r="G356" s="2110"/>
      <c r="H356" s="2110"/>
      <c r="I356" s="2110"/>
      <c r="J356" s="2110"/>
      <c r="K356" s="2110"/>
      <c r="L356" s="2110"/>
      <c r="M356" s="2110"/>
      <c r="N356" s="2110"/>
      <c r="O356" s="2110"/>
      <c r="P356" s="2110"/>
      <c r="Q356" s="2110"/>
      <c r="R356" s="2110"/>
      <c r="S356" s="2110"/>
      <c r="T356" s="2110"/>
      <c r="U356" s="2110"/>
      <c r="V356" s="2110"/>
      <c r="W356" s="2110"/>
      <c r="X356" s="2110"/>
      <c r="Y356" s="2110"/>
    </row>
    <row r="357" spans="1:25" ht="15.75" customHeight="1">
      <c r="A357" s="2110"/>
      <c r="B357" s="2111"/>
      <c r="C357" s="2110"/>
      <c r="D357" s="2110"/>
      <c r="E357" s="2110"/>
      <c r="F357" s="2112"/>
      <c r="G357" s="2110"/>
      <c r="H357" s="2110"/>
      <c r="I357" s="2110"/>
      <c r="J357" s="2110"/>
      <c r="K357" s="2110"/>
      <c r="L357" s="2110"/>
      <c r="M357" s="2110"/>
      <c r="N357" s="2110"/>
      <c r="O357" s="2110"/>
      <c r="P357" s="2110"/>
      <c r="Q357" s="2110"/>
      <c r="R357" s="2110"/>
      <c r="S357" s="2110"/>
      <c r="T357" s="2110"/>
      <c r="U357" s="2110"/>
      <c r="V357" s="2110"/>
      <c r="W357" s="2110"/>
      <c r="X357" s="2110"/>
      <c r="Y357" s="2110"/>
    </row>
    <row r="358" spans="1:25" ht="15.75" customHeight="1">
      <c r="A358" s="2110"/>
      <c r="B358" s="2111"/>
      <c r="C358" s="2110"/>
      <c r="D358" s="2110"/>
      <c r="E358" s="2110"/>
      <c r="F358" s="2112"/>
      <c r="G358" s="2110"/>
      <c r="H358" s="2110"/>
      <c r="I358" s="2110"/>
      <c r="J358" s="2110"/>
      <c r="K358" s="2110"/>
      <c r="L358" s="2110"/>
      <c r="M358" s="2110"/>
      <c r="N358" s="2110"/>
      <c r="O358" s="2110"/>
      <c r="P358" s="2110"/>
      <c r="Q358" s="2110"/>
      <c r="R358" s="2110"/>
      <c r="S358" s="2110"/>
      <c r="T358" s="2110"/>
      <c r="U358" s="2110"/>
      <c r="V358" s="2110"/>
      <c r="W358" s="2110"/>
      <c r="X358" s="2110"/>
      <c r="Y358" s="2110"/>
    </row>
    <row r="359" spans="1:25" ht="15.75" customHeight="1">
      <c r="A359" s="2110"/>
      <c r="B359" s="2111"/>
      <c r="C359" s="2110"/>
      <c r="D359" s="2110"/>
      <c r="E359" s="2110"/>
      <c r="F359" s="2112"/>
      <c r="G359" s="2110"/>
      <c r="H359" s="2110"/>
      <c r="I359" s="2110"/>
      <c r="J359" s="2110"/>
      <c r="K359" s="2110"/>
      <c r="L359" s="2110"/>
      <c r="M359" s="2110"/>
      <c r="N359" s="2110"/>
      <c r="O359" s="2110"/>
      <c r="P359" s="2110"/>
      <c r="Q359" s="2110"/>
      <c r="R359" s="2110"/>
      <c r="S359" s="2110"/>
      <c r="T359" s="2110"/>
      <c r="U359" s="2110"/>
      <c r="V359" s="2110"/>
      <c r="W359" s="2110"/>
      <c r="X359" s="2110"/>
      <c r="Y359" s="2110"/>
    </row>
    <row r="360" spans="1:25" ht="15.75" customHeight="1">
      <c r="A360" s="2110"/>
      <c r="B360" s="2111"/>
      <c r="C360" s="2110"/>
      <c r="D360" s="2110"/>
      <c r="E360" s="2110"/>
      <c r="F360" s="2112"/>
      <c r="G360" s="2110"/>
      <c r="H360" s="2110"/>
      <c r="I360" s="2110"/>
      <c r="J360" s="2110"/>
      <c r="K360" s="2110"/>
      <c r="L360" s="2110"/>
      <c r="M360" s="2110"/>
      <c r="N360" s="2110"/>
      <c r="O360" s="2110"/>
      <c r="P360" s="2110"/>
      <c r="Q360" s="2110"/>
      <c r="R360" s="2110"/>
      <c r="S360" s="2110"/>
      <c r="T360" s="2110"/>
      <c r="U360" s="2110"/>
      <c r="V360" s="2110"/>
      <c r="W360" s="2110"/>
      <c r="X360" s="2110"/>
      <c r="Y360" s="2110"/>
    </row>
    <row r="361" spans="1:25" ht="15.75" customHeight="1">
      <c r="A361" s="2110"/>
      <c r="B361" s="2111"/>
      <c r="C361" s="2110"/>
      <c r="D361" s="2110"/>
      <c r="E361" s="2110"/>
      <c r="F361" s="2112"/>
      <c r="G361" s="2110"/>
      <c r="H361" s="2110"/>
      <c r="I361" s="2110"/>
      <c r="J361" s="2110"/>
      <c r="K361" s="2110"/>
      <c r="L361" s="2110"/>
      <c r="M361" s="2110"/>
      <c r="N361" s="2110"/>
      <c r="O361" s="2110"/>
      <c r="P361" s="2110"/>
      <c r="Q361" s="2110"/>
      <c r="R361" s="2110"/>
      <c r="S361" s="2110"/>
      <c r="T361" s="2110"/>
      <c r="U361" s="2110"/>
      <c r="V361" s="2110"/>
      <c r="W361" s="2110"/>
      <c r="X361" s="2110"/>
      <c r="Y361" s="2110"/>
    </row>
    <row r="362" spans="1:25" ht="15.75" customHeight="1">
      <c r="A362" s="2110"/>
      <c r="B362" s="2111"/>
      <c r="C362" s="2110"/>
      <c r="D362" s="2110"/>
      <c r="E362" s="2110"/>
      <c r="F362" s="2112"/>
      <c r="G362" s="2110"/>
      <c r="H362" s="2110"/>
      <c r="I362" s="2110"/>
      <c r="J362" s="2110"/>
      <c r="K362" s="2110"/>
      <c r="L362" s="2110"/>
      <c r="M362" s="2110"/>
      <c r="N362" s="2110"/>
      <c r="O362" s="2110"/>
      <c r="P362" s="2110"/>
      <c r="Q362" s="2110"/>
      <c r="R362" s="2110"/>
      <c r="S362" s="2110"/>
      <c r="T362" s="2110"/>
      <c r="U362" s="2110"/>
      <c r="V362" s="2110"/>
      <c r="W362" s="2110"/>
      <c r="X362" s="2110"/>
      <c r="Y362" s="2110"/>
    </row>
    <row r="363" spans="1:25" ht="15.75" customHeight="1">
      <c r="A363" s="2110"/>
      <c r="B363" s="2111"/>
      <c r="C363" s="2110"/>
      <c r="D363" s="2110"/>
      <c r="E363" s="2110"/>
      <c r="F363" s="2112"/>
      <c r="G363" s="2110"/>
      <c r="H363" s="2110"/>
      <c r="I363" s="2110"/>
      <c r="J363" s="2110"/>
      <c r="K363" s="2110"/>
      <c r="L363" s="2110"/>
      <c r="M363" s="2110"/>
      <c r="N363" s="2110"/>
      <c r="O363" s="2110"/>
      <c r="P363" s="2110"/>
      <c r="Q363" s="2110"/>
      <c r="R363" s="2110"/>
      <c r="S363" s="2110"/>
      <c r="T363" s="2110"/>
      <c r="U363" s="2110"/>
      <c r="V363" s="2110"/>
      <c r="W363" s="2110"/>
      <c r="X363" s="2110"/>
      <c r="Y363" s="2110"/>
    </row>
    <row r="364" spans="1:25" ht="15.75" customHeight="1">
      <c r="A364" s="2110"/>
      <c r="B364" s="2111"/>
      <c r="C364" s="2110"/>
      <c r="D364" s="2110"/>
      <c r="E364" s="2110"/>
      <c r="F364" s="2112"/>
      <c r="G364" s="2110"/>
      <c r="H364" s="2110"/>
      <c r="I364" s="2110"/>
      <c r="J364" s="2110"/>
      <c r="K364" s="2110"/>
      <c r="L364" s="2110"/>
      <c r="M364" s="2110"/>
      <c r="N364" s="2110"/>
      <c r="O364" s="2110"/>
      <c r="P364" s="2110"/>
      <c r="Q364" s="2110"/>
      <c r="R364" s="2110"/>
      <c r="S364" s="2110"/>
      <c r="T364" s="2110"/>
      <c r="U364" s="2110"/>
      <c r="V364" s="2110"/>
      <c r="W364" s="2110"/>
      <c r="X364" s="2110"/>
      <c r="Y364" s="2110"/>
    </row>
    <row r="365" spans="1:25" ht="15.75" customHeight="1">
      <c r="A365" s="2110"/>
      <c r="B365" s="2111"/>
      <c r="C365" s="2110"/>
      <c r="D365" s="2110"/>
      <c r="E365" s="2110"/>
      <c r="F365" s="2112"/>
      <c r="G365" s="2110"/>
      <c r="H365" s="2110"/>
      <c r="I365" s="2110"/>
      <c r="J365" s="2110"/>
      <c r="K365" s="2110"/>
      <c r="L365" s="2110"/>
      <c r="M365" s="2110"/>
      <c r="N365" s="2110"/>
      <c r="O365" s="2110"/>
      <c r="P365" s="2110"/>
      <c r="Q365" s="2110"/>
      <c r="R365" s="2110"/>
      <c r="S365" s="2110"/>
      <c r="T365" s="2110"/>
      <c r="U365" s="2110"/>
      <c r="V365" s="2110"/>
      <c r="W365" s="2110"/>
      <c r="X365" s="2110"/>
      <c r="Y365" s="2110"/>
    </row>
    <row r="366" spans="1:25" ht="15.75" customHeight="1">
      <c r="A366" s="2110"/>
      <c r="B366" s="2111"/>
      <c r="C366" s="2110"/>
      <c r="D366" s="2110"/>
      <c r="E366" s="2110"/>
      <c r="F366" s="2112"/>
      <c r="G366" s="2110"/>
      <c r="H366" s="2110"/>
      <c r="I366" s="2110"/>
      <c r="J366" s="2110"/>
      <c r="K366" s="2110"/>
      <c r="L366" s="2110"/>
      <c r="M366" s="2110"/>
      <c r="N366" s="2110"/>
      <c r="O366" s="2110"/>
      <c r="P366" s="2110"/>
      <c r="Q366" s="2110"/>
      <c r="R366" s="2110"/>
      <c r="S366" s="2110"/>
      <c r="T366" s="2110"/>
      <c r="U366" s="2110"/>
      <c r="V366" s="2110"/>
      <c r="W366" s="2110"/>
      <c r="X366" s="2110"/>
      <c r="Y366" s="2110"/>
    </row>
    <row r="367" spans="1:25" ht="15.75" customHeight="1">
      <c r="A367" s="2110"/>
      <c r="B367" s="2111"/>
      <c r="C367" s="2110"/>
      <c r="D367" s="2110"/>
      <c r="E367" s="2110"/>
      <c r="F367" s="2112"/>
      <c r="G367" s="2110"/>
      <c r="H367" s="2110"/>
      <c r="I367" s="2110"/>
      <c r="J367" s="2110"/>
      <c r="K367" s="2110"/>
      <c r="L367" s="2110"/>
      <c r="M367" s="2110"/>
      <c r="N367" s="2110"/>
      <c r="O367" s="2110"/>
      <c r="P367" s="2110"/>
      <c r="Q367" s="2110"/>
      <c r="R367" s="2110"/>
      <c r="S367" s="2110"/>
      <c r="T367" s="2110"/>
      <c r="U367" s="2110"/>
      <c r="V367" s="2110"/>
      <c r="W367" s="2110"/>
      <c r="X367" s="2110"/>
      <c r="Y367" s="2110"/>
    </row>
    <row r="368" spans="1:25" ht="15.75" customHeight="1">
      <c r="A368" s="2110"/>
      <c r="B368" s="2111"/>
      <c r="C368" s="2110"/>
      <c r="D368" s="2110"/>
      <c r="E368" s="2110"/>
      <c r="F368" s="2112"/>
      <c r="G368" s="2110"/>
      <c r="H368" s="2110"/>
      <c r="I368" s="2110"/>
      <c r="J368" s="2110"/>
      <c r="K368" s="2110"/>
      <c r="L368" s="2110"/>
      <c r="M368" s="2110"/>
      <c r="N368" s="2110"/>
      <c r="O368" s="2110"/>
      <c r="P368" s="2110"/>
      <c r="Q368" s="2110"/>
      <c r="R368" s="2110"/>
      <c r="S368" s="2110"/>
      <c r="T368" s="2110"/>
      <c r="U368" s="2110"/>
      <c r="V368" s="2110"/>
      <c r="W368" s="2110"/>
      <c r="X368" s="2110"/>
      <c r="Y368" s="2110"/>
    </row>
    <row r="369" spans="1:25" ht="15.75" customHeight="1">
      <c r="A369" s="2110"/>
      <c r="B369" s="2111"/>
      <c r="C369" s="2110"/>
      <c r="D369" s="2110"/>
      <c r="E369" s="2110"/>
      <c r="F369" s="2112"/>
      <c r="G369" s="2110"/>
      <c r="H369" s="2110"/>
      <c r="I369" s="2110"/>
      <c r="J369" s="2110"/>
      <c r="K369" s="2110"/>
      <c r="L369" s="2110"/>
      <c r="M369" s="2110"/>
      <c r="N369" s="2110"/>
      <c r="O369" s="2110"/>
      <c r="P369" s="2110"/>
      <c r="Q369" s="2110"/>
      <c r="R369" s="2110"/>
      <c r="S369" s="2110"/>
      <c r="T369" s="2110"/>
      <c r="U369" s="2110"/>
      <c r="V369" s="2110"/>
      <c r="W369" s="2110"/>
      <c r="X369" s="2110"/>
      <c r="Y369" s="2110"/>
    </row>
    <row r="370" spans="1:25" ht="15.75" customHeight="1">
      <c r="A370" s="2110"/>
      <c r="B370" s="2111"/>
      <c r="C370" s="2110"/>
      <c r="D370" s="2110"/>
      <c r="E370" s="2110"/>
      <c r="F370" s="2112"/>
      <c r="G370" s="2110"/>
      <c r="H370" s="2110"/>
      <c r="I370" s="2110"/>
      <c r="J370" s="2110"/>
      <c r="K370" s="2110"/>
      <c r="L370" s="2110"/>
      <c r="M370" s="2110"/>
      <c r="N370" s="2110"/>
      <c r="O370" s="2110"/>
      <c r="P370" s="2110"/>
      <c r="Q370" s="2110"/>
      <c r="R370" s="2110"/>
      <c r="S370" s="2110"/>
      <c r="T370" s="2110"/>
      <c r="U370" s="2110"/>
      <c r="V370" s="2110"/>
      <c r="W370" s="2110"/>
      <c r="X370" s="2110"/>
      <c r="Y370" s="2110"/>
    </row>
    <row r="371" spans="1:25" ht="15.75" customHeight="1">
      <c r="A371" s="2110"/>
      <c r="B371" s="2111"/>
      <c r="C371" s="2110"/>
      <c r="D371" s="2110"/>
      <c r="E371" s="2110"/>
      <c r="F371" s="2112"/>
      <c r="G371" s="2110"/>
      <c r="H371" s="2110"/>
      <c r="I371" s="2110"/>
      <c r="J371" s="2110"/>
      <c r="K371" s="2110"/>
      <c r="L371" s="2110"/>
      <c r="M371" s="2110"/>
      <c r="N371" s="2110"/>
      <c r="O371" s="2110"/>
      <c r="P371" s="2110"/>
      <c r="Q371" s="2110"/>
      <c r="R371" s="2110"/>
      <c r="S371" s="2110"/>
      <c r="T371" s="2110"/>
      <c r="U371" s="2110"/>
      <c r="V371" s="2110"/>
      <c r="W371" s="2110"/>
      <c r="X371" s="2110"/>
      <c r="Y371" s="2110"/>
    </row>
    <row r="372" spans="1:25" ht="15.75" customHeight="1">
      <c r="A372" s="2110"/>
      <c r="B372" s="2111"/>
      <c r="C372" s="2110"/>
      <c r="D372" s="2110"/>
      <c r="E372" s="2110"/>
      <c r="F372" s="2112"/>
      <c r="G372" s="2110"/>
      <c r="H372" s="2110"/>
      <c r="I372" s="2110"/>
      <c r="J372" s="2110"/>
      <c r="K372" s="2110"/>
      <c r="L372" s="2110"/>
      <c r="M372" s="2110"/>
      <c r="N372" s="2110"/>
      <c r="O372" s="2110"/>
      <c r="P372" s="2110"/>
      <c r="Q372" s="2110"/>
      <c r="R372" s="2110"/>
      <c r="S372" s="2110"/>
      <c r="T372" s="2110"/>
      <c r="U372" s="2110"/>
      <c r="V372" s="2110"/>
      <c r="W372" s="2110"/>
      <c r="X372" s="2110"/>
      <c r="Y372" s="2110"/>
    </row>
    <row r="373" spans="1:25" ht="15.75" customHeight="1">
      <c r="A373" s="2110"/>
      <c r="B373" s="2111"/>
      <c r="C373" s="2110"/>
      <c r="D373" s="2110"/>
      <c r="E373" s="2110"/>
      <c r="F373" s="2112"/>
      <c r="G373" s="2110"/>
      <c r="H373" s="2110"/>
      <c r="I373" s="2110"/>
      <c r="J373" s="2110"/>
      <c r="K373" s="2110"/>
      <c r="L373" s="2110"/>
      <c r="M373" s="2110"/>
      <c r="N373" s="2110"/>
      <c r="O373" s="2110"/>
      <c r="P373" s="2110"/>
      <c r="Q373" s="2110"/>
      <c r="R373" s="2110"/>
      <c r="S373" s="2110"/>
      <c r="T373" s="2110"/>
      <c r="U373" s="2110"/>
      <c r="V373" s="2110"/>
      <c r="W373" s="2110"/>
      <c r="X373" s="2110"/>
      <c r="Y373" s="2110"/>
    </row>
    <row r="374" spans="1:25" ht="15.75" customHeight="1">
      <c r="A374" s="2110"/>
      <c r="B374" s="2111"/>
      <c r="C374" s="2110"/>
      <c r="D374" s="2110"/>
      <c r="E374" s="2110"/>
      <c r="F374" s="2112"/>
      <c r="G374" s="2110"/>
      <c r="H374" s="2110"/>
      <c r="I374" s="2110"/>
      <c r="J374" s="2110"/>
      <c r="K374" s="2110"/>
      <c r="L374" s="2110"/>
      <c r="M374" s="2110"/>
      <c r="N374" s="2110"/>
      <c r="O374" s="2110"/>
      <c r="P374" s="2110"/>
      <c r="Q374" s="2110"/>
      <c r="R374" s="2110"/>
      <c r="S374" s="2110"/>
      <c r="T374" s="2110"/>
      <c r="U374" s="2110"/>
      <c r="V374" s="2110"/>
      <c r="W374" s="2110"/>
      <c r="X374" s="2110"/>
      <c r="Y374" s="2110"/>
    </row>
    <row r="375" spans="1:25" ht="15.75" customHeight="1">
      <c r="A375" s="2110"/>
      <c r="B375" s="2111"/>
      <c r="C375" s="2110"/>
      <c r="D375" s="2110"/>
      <c r="E375" s="2110"/>
      <c r="F375" s="2112"/>
      <c r="G375" s="2110"/>
      <c r="H375" s="2110"/>
      <c r="I375" s="2110"/>
      <c r="J375" s="2110"/>
      <c r="K375" s="2110"/>
      <c r="L375" s="2110"/>
      <c r="M375" s="2110"/>
      <c r="N375" s="2110"/>
      <c r="O375" s="2110"/>
      <c r="P375" s="2110"/>
      <c r="Q375" s="2110"/>
      <c r="R375" s="2110"/>
      <c r="S375" s="2110"/>
      <c r="T375" s="2110"/>
      <c r="U375" s="2110"/>
      <c r="V375" s="2110"/>
      <c r="W375" s="2110"/>
      <c r="X375" s="2110"/>
      <c r="Y375" s="2110"/>
    </row>
    <row r="376" spans="1:25" ht="15.75" customHeight="1">
      <c r="A376" s="2110"/>
      <c r="B376" s="2111"/>
      <c r="C376" s="2110"/>
      <c r="D376" s="2110"/>
      <c r="E376" s="2110"/>
      <c r="F376" s="2112"/>
      <c r="G376" s="2110"/>
      <c r="H376" s="2110"/>
      <c r="I376" s="2110"/>
      <c r="J376" s="2110"/>
      <c r="K376" s="2110"/>
      <c r="L376" s="2110"/>
      <c r="M376" s="2110"/>
      <c r="N376" s="2110"/>
      <c r="O376" s="2110"/>
      <c r="P376" s="2110"/>
      <c r="Q376" s="2110"/>
      <c r="R376" s="2110"/>
      <c r="S376" s="2110"/>
      <c r="T376" s="2110"/>
      <c r="U376" s="2110"/>
      <c r="V376" s="2110"/>
      <c r="W376" s="2110"/>
      <c r="X376" s="2110"/>
      <c r="Y376" s="2110"/>
    </row>
    <row r="377" spans="1:25" ht="15.75" customHeight="1">
      <c r="A377" s="2110"/>
      <c r="B377" s="2111"/>
      <c r="C377" s="2110"/>
      <c r="D377" s="2110"/>
      <c r="E377" s="2110"/>
      <c r="F377" s="2112"/>
      <c r="G377" s="2110"/>
      <c r="H377" s="2110"/>
      <c r="I377" s="2110"/>
      <c r="J377" s="2110"/>
      <c r="K377" s="2110"/>
      <c r="L377" s="2110"/>
      <c r="M377" s="2110"/>
      <c r="N377" s="2110"/>
      <c r="O377" s="2110"/>
      <c r="P377" s="2110"/>
      <c r="Q377" s="2110"/>
      <c r="R377" s="2110"/>
      <c r="S377" s="2110"/>
      <c r="T377" s="2110"/>
      <c r="U377" s="2110"/>
      <c r="V377" s="2110"/>
      <c r="W377" s="2110"/>
      <c r="X377" s="2110"/>
      <c r="Y377" s="2110"/>
    </row>
    <row r="378" spans="1:25" ht="15.75" customHeight="1">
      <c r="A378" s="2110"/>
      <c r="B378" s="2111"/>
      <c r="C378" s="2110"/>
      <c r="D378" s="2110"/>
      <c r="E378" s="2110"/>
      <c r="F378" s="2112"/>
      <c r="G378" s="2110"/>
      <c r="H378" s="2110"/>
      <c r="I378" s="2110"/>
      <c r="J378" s="2110"/>
      <c r="K378" s="2110"/>
      <c r="L378" s="2110"/>
      <c r="M378" s="2110"/>
      <c r="N378" s="2110"/>
      <c r="O378" s="2110"/>
      <c r="P378" s="2110"/>
      <c r="Q378" s="2110"/>
      <c r="R378" s="2110"/>
      <c r="S378" s="2110"/>
      <c r="T378" s="2110"/>
      <c r="U378" s="2110"/>
      <c r="V378" s="2110"/>
      <c r="W378" s="2110"/>
      <c r="X378" s="2110"/>
      <c r="Y378" s="2110"/>
    </row>
    <row r="379" spans="1:25" ht="15.75" customHeight="1">
      <c r="A379" s="2110"/>
      <c r="B379" s="2111"/>
      <c r="C379" s="2110"/>
      <c r="D379" s="2110"/>
      <c r="E379" s="2110"/>
      <c r="F379" s="2112"/>
      <c r="G379" s="2110"/>
      <c r="H379" s="2110"/>
      <c r="I379" s="2110"/>
      <c r="J379" s="2110"/>
      <c r="K379" s="2110"/>
      <c r="L379" s="2110"/>
      <c r="M379" s="2110"/>
      <c r="N379" s="2110"/>
      <c r="O379" s="2110"/>
      <c r="P379" s="2110"/>
      <c r="Q379" s="2110"/>
      <c r="R379" s="2110"/>
      <c r="S379" s="2110"/>
      <c r="T379" s="2110"/>
      <c r="U379" s="2110"/>
      <c r="V379" s="2110"/>
      <c r="W379" s="2110"/>
      <c r="X379" s="2110"/>
      <c r="Y379" s="2110"/>
    </row>
    <row r="380" spans="1:25" ht="15.75" customHeight="1">
      <c r="A380" s="2110"/>
      <c r="B380" s="2111"/>
      <c r="C380" s="2110"/>
      <c r="D380" s="2110"/>
      <c r="E380" s="2110"/>
      <c r="F380" s="2112"/>
      <c r="G380" s="2110"/>
      <c r="H380" s="2110"/>
      <c r="I380" s="2110"/>
      <c r="J380" s="2110"/>
      <c r="K380" s="2110"/>
      <c r="L380" s="2110"/>
      <c r="M380" s="2110"/>
      <c r="N380" s="2110"/>
      <c r="O380" s="2110"/>
      <c r="P380" s="2110"/>
      <c r="Q380" s="2110"/>
      <c r="R380" s="2110"/>
      <c r="S380" s="2110"/>
      <c r="T380" s="2110"/>
      <c r="U380" s="2110"/>
      <c r="V380" s="2110"/>
      <c r="W380" s="2110"/>
      <c r="X380" s="2110"/>
      <c r="Y380" s="2110"/>
    </row>
    <row r="381" spans="1:25" ht="15.75" customHeight="1">
      <c r="A381" s="2110"/>
      <c r="B381" s="2111"/>
      <c r="C381" s="2110"/>
      <c r="D381" s="2110"/>
      <c r="E381" s="2110"/>
      <c r="F381" s="2112"/>
      <c r="G381" s="2110"/>
      <c r="H381" s="2110"/>
      <c r="I381" s="2110"/>
      <c r="J381" s="2110"/>
      <c r="K381" s="2110"/>
      <c r="L381" s="2110"/>
      <c r="M381" s="2110"/>
      <c r="N381" s="2110"/>
      <c r="O381" s="2110"/>
      <c r="P381" s="2110"/>
      <c r="Q381" s="2110"/>
      <c r="R381" s="2110"/>
      <c r="S381" s="2110"/>
      <c r="T381" s="2110"/>
      <c r="U381" s="2110"/>
      <c r="V381" s="2110"/>
      <c r="W381" s="2110"/>
      <c r="X381" s="2110"/>
      <c r="Y381" s="2110"/>
    </row>
    <row r="382" spans="1:25" ht="15.75" customHeight="1">
      <c r="A382" s="2110"/>
      <c r="B382" s="2111"/>
      <c r="C382" s="2110"/>
      <c r="D382" s="2110"/>
      <c r="E382" s="2110"/>
      <c r="F382" s="2112"/>
      <c r="G382" s="2110"/>
      <c r="H382" s="2110"/>
      <c r="I382" s="2110"/>
      <c r="J382" s="2110"/>
      <c r="K382" s="2110"/>
      <c r="L382" s="2110"/>
      <c r="M382" s="2110"/>
      <c r="N382" s="2110"/>
      <c r="O382" s="2110"/>
      <c r="P382" s="2110"/>
      <c r="Q382" s="2110"/>
      <c r="R382" s="2110"/>
      <c r="S382" s="2110"/>
      <c r="T382" s="2110"/>
      <c r="U382" s="2110"/>
      <c r="V382" s="2110"/>
      <c r="W382" s="2110"/>
      <c r="X382" s="2110"/>
      <c r="Y382" s="2110"/>
    </row>
    <row r="383" spans="1:25" ht="15.75" customHeight="1">
      <c r="A383" s="2110"/>
      <c r="B383" s="2111"/>
      <c r="C383" s="2110"/>
      <c r="D383" s="2110"/>
      <c r="E383" s="2110"/>
      <c r="F383" s="2112"/>
      <c r="G383" s="2110"/>
      <c r="H383" s="2110"/>
      <c r="I383" s="2110"/>
      <c r="J383" s="2110"/>
      <c r="K383" s="2110"/>
      <c r="L383" s="2110"/>
      <c r="M383" s="2110"/>
      <c r="N383" s="2110"/>
      <c r="O383" s="2110"/>
      <c r="P383" s="2110"/>
      <c r="Q383" s="2110"/>
      <c r="R383" s="2110"/>
      <c r="S383" s="2110"/>
      <c r="T383" s="2110"/>
      <c r="U383" s="2110"/>
      <c r="V383" s="2110"/>
      <c r="W383" s="2110"/>
      <c r="X383" s="2110"/>
      <c r="Y383" s="2110"/>
    </row>
    <row r="384" spans="1:25" ht="15.75" customHeight="1">
      <c r="A384" s="2110"/>
      <c r="B384" s="2111"/>
      <c r="C384" s="2110"/>
      <c r="D384" s="2110"/>
      <c r="E384" s="2110"/>
      <c r="F384" s="2112"/>
      <c r="G384" s="2110"/>
      <c r="H384" s="2110"/>
      <c r="I384" s="2110"/>
      <c r="J384" s="2110"/>
      <c r="K384" s="2110"/>
      <c r="L384" s="2110"/>
      <c r="M384" s="2110"/>
      <c r="N384" s="2110"/>
      <c r="O384" s="2110"/>
      <c r="P384" s="2110"/>
      <c r="Q384" s="2110"/>
      <c r="R384" s="2110"/>
      <c r="S384" s="2110"/>
      <c r="T384" s="2110"/>
      <c r="U384" s="2110"/>
      <c r="V384" s="2110"/>
      <c r="W384" s="2110"/>
      <c r="X384" s="2110"/>
      <c r="Y384" s="2110"/>
    </row>
    <row r="385" spans="1:25" ht="15.75" customHeight="1">
      <c r="A385" s="2110"/>
      <c r="B385" s="2111"/>
      <c r="C385" s="2110"/>
      <c r="D385" s="2110"/>
      <c r="E385" s="2110"/>
      <c r="F385" s="2112"/>
      <c r="G385" s="2110"/>
      <c r="H385" s="2110"/>
      <c r="I385" s="2110"/>
      <c r="J385" s="2110"/>
      <c r="K385" s="2110"/>
      <c r="L385" s="2110"/>
      <c r="M385" s="2110"/>
      <c r="N385" s="2110"/>
      <c r="O385" s="2110"/>
      <c r="P385" s="2110"/>
      <c r="Q385" s="2110"/>
      <c r="R385" s="2110"/>
      <c r="S385" s="2110"/>
      <c r="T385" s="2110"/>
      <c r="U385" s="2110"/>
      <c r="V385" s="2110"/>
      <c r="W385" s="2110"/>
      <c r="X385" s="2110"/>
      <c r="Y385" s="2110"/>
    </row>
    <row r="386" spans="1:25" ht="15.75" customHeight="1">
      <c r="A386" s="2110"/>
      <c r="B386" s="2111"/>
      <c r="C386" s="2110"/>
      <c r="D386" s="2110"/>
      <c r="E386" s="2110"/>
      <c r="F386" s="2112"/>
      <c r="G386" s="2110"/>
      <c r="H386" s="2110"/>
      <c r="I386" s="2110"/>
      <c r="J386" s="2110"/>
      <c r="K386" s="2110"/>
      <c r="L386" s="2110"/>
      <c r="M386" s="2110"/>
      <c r="N386" s="2110"/>
      <c r="O386" s="2110"/>
      <c r="P386" s="2110"/>
      <c r="Q386" s="2110"/>
      <c r="R386" s="2110"/>
      <c r="S386" s="2110"/>
      <c r="T386" s="2110"/>
      <c r="U386" s="2110"/>
      <c r="V386" s="2110"/>
      <c r="W386" s="2110"/>
      <c r="X386" s="2110"/>
      <c r="Y386" s="2110"/>
    </row>
    <row r="387" spans="1:25" ht="15.75" customHeight="1">
      <c r="A387" s="2110"/>
      <c r="B387" s="2111"/>
      <c r="C387" s="2110"/>
      <c r="D387" s="2110"/>
      <c r="E387" s="2110"/>
      <c r="F387" s="2112"/>
      <c r="G387" s="2110"/>
      <c r="H387" s="2110"/>
      <c r="I387" s="2110"/>
      <c r="J387" s="2110"/>
      <c r="K387" s="2110"/>
      <c r="L387" s="2110"/>
      <c r="M387" s="2110"/>
      <c r="N387" s="2110"/>
      <c r="O387" s="2110"/>
      <c r="P387" s="2110"/>
      <c r="Q387" s="2110"/>
      <c r="R387" s="2110"/>
      <c r="S387" s="2110"/>
      <c r="T387" s="2110"/>
      <c r="U387" s="2110"/>
      <c r="V387" s="2110"/>
      <c r="W387" s="2110"/>
      <c r="X387" s="2110"/>
      <c r="Y387" s="2110"/>
    </row>
    <row r="388" spans="1:25" ht="15.75" customHeight="1">
      <c r="A388" s="2110"/>
      <c r="B388" s="2111"/>
      <c r="C388" s="2110"/>
      <c r="D388" s="2110"/>
      <c r="E388" s="2110"/>
      <c r="F388" s="2112"/>
      <c r="G388" s="2110"/>
      <c r="H388" s="2110"/>
      <c r="I388" s="2110"/>
      <c r="J388" s="2110"/>
      <c r="K388" s="2110"/>
      <c r="L388" s="2110"/>
      <c r="M388" s="2110"/>
      <c r="N388" s="2110"/>
      <c r="O388" s="2110"/>
      <c r="P388" s="2110"/>
      <c r="Q388" s="2110"/>
      <c r="R388" s="2110"/>
      <c r="S388" s="2110"/>
      <c r="T388" s="2110"/>
      <c r="U388" s="2110"/>
      <c r="V388" s="2110"/>
      <c r="W388" s="2110"/>
      <c r="X388" s="2110"/>
      <c r="Y388" s="2110"/>
    </row>
    <row r="389" spans="1:25" ht="15.75" customHeight="1">
      <c r="A389" s="2110"/>
      <c r="B389" s="2111"/>
      <c r="C389" s="2110"/>
      <c r="D389" s="2110"/>
      <c r="E389" s="2110"/>
      <c r="F389" s="2112"/>
      <c r="G389" s="2110"/>
      <c r="H389" s="2110"/>
      <c r="I389" s="2110"/>
      <c r="J389" s="2110"/>
      <c r="K389" s="2110"/>
      <c r="L389" s="2110"/>
      <c r="M389" s="2110"/>
      <c r="N389" s="2110"/>
      <c r="O389" s="2110"/>
      <c r="P389" s="2110"/>
      <c r="Q389" s="2110"/>
      <c r="R389" s="2110"/>
      <c r="S389" s="2110"/>
      <c r="T389" s="2110"/>
      <c r="U389" s="2110"/>
      <c r="V389" s="2110"/>
      <c r="W389" s="2110"/>
      <c r="X389" s="2110"/>
      <c r="Y389" s="2110"/>
    </row>
    <row r="390" spans="1:25" ht="15.75" customHeight="1">
      <c r="A390" s="2110"/>
      <c r="B390" s="2111"/>
      <c r="C390" s="2110"/>
      <c r="D390" s="2110"/>
      <c r="E390" s="2110"/>
      <c r="F390" s="2112"/>
      <c r="G390" s="2110"/>
      <c r="H390" s="2110"/>
      <c r="I390" s="2110"/>
      <c r="J390" s="2110"/>
      <c r="K390" s="2110"/>
      <c r="L390" s="2110"/>
      <c r="M390" s="2110"/>
      <c r="N390" s="2110"/>
      <c r="O390" s="2110"/>
      <c r="P390" s="2110"/>
      <c r="Q390" s="2110"/>
      <c r="R390" s="2110"/>
      <c r="S390" s="2110"/>
      <c r="T390" s="2110"/>
      <c r="U390" s="2110"/>
      <c r="V390" s="2110"/>
      <c r="W390" s="2110"/>
      <c r="X390" s="2110"/>
      <c r="Y390" s="2110"/>
    </row>
    <row r="391" spans="1:25" ht="15.75" customHeight="1">
      <c r="A391" s="2110"/>
      <c r="B391" s="2111"/>
      <c r="C391" s="2110"/>
      <c r="D391" s="2110"/>
      <c r="E391" s="2110"/>
      <c r="F391" s="2112"/>
      <c r="G391" s="2110"/>
      <c r="H391" s="2110"/>
      <c r="I391" s="2110"/>
      <c r="J391" s="2110"/>
      <c r="K391" s="2110"/>
      <c r="L391" s="2110"/>
      <c r="M391" s="2110"/>
      <c r="N391" s="2110"/>
      <c r="O391" s="2110"/>
      <c r="P391" s="2110"/>
      <c r="Q391" s="2110"/>
      <c r="R391" s="2110"/>
      <c r="S391" s="2110"/>
      <c r="T391" s="2110"/>
      <c r="U391" s="2110"/>
      <c r="V391" s="2110"/>
      <c r="W391" s="2110"/>
      <c r="X391" s="2110"/>
      <c r="Y391" s="2110"/>
    </row>
    <row r="392" spans="1:25" ht="15.75" customHeight="1">
      <c r="A392" s="2110"/>
      <c r="B392" s="2111"/>
      <c r="C392" s="2110"/>
      <c r="D392" s="2110"/>
      <c r="E392" s="2110"/>
      <c r="F392" s="2112"/>
      <c r="G392" s="2110"/>
      <c r="H392" s="2110"/>
      <c r="I392" s="2110"/>
      <c r="J392" s="2110"/>
      <c r="K392" s="2110"/>
      <c r="L392" s="2110"/>
      <c r="M392" s="2110"/>
      <c r="N392" s="2110"/>
      <c r="O392" s="2110"/>
      <c r="P392" s="2110"/>
      <c r="Q392" s="2110"/>
      <c r="R392" s="2110"/>
      <c r="S392" s="2110"/>
      <c r="T392" s="2110"/>
      <c r="U392" s="2110"/>
      <c r="V392" s="2110"/>
      <c r="W392" s="2110"/>
      <c r="X392" s="2110"/>
      <c r="Y392" s="2110"/>
    </row>
    <row r="393" spans="1:25" ht="15.75" customHeight="1">
      <c r="A393" s="2110"/>
      <c r="B393" s="2111"/>
      <c r="C393" s="2110"/>
      <c r="D393" s="2110"/>
      <c r="E393" s="2110"/>
      <c r="F393" s="2112"/>
      <c r="G393" s="2110"/>
      <c r="H393" s="2110"/>
      <c r="I393" s="2110"/>
      <c r="J393" s="2110"/>
      <c r="K393" s="2110"/>
      <c r="L393" s="2110"/>
      <c r="M393" s="2110"/>
      <c r="N393" s="2110"/>
      <c r="O393" s="2110"/>
      <c r="P393" s="2110"/>
      <c r="Q393" s="2110"/>
      <c r="R393" s="2110"/>
      <c r="S393" s="2110"/>
      <c r="T393" s="2110"/>
      <c r="U393" s="2110"/>
      <c r="V393" s="2110"/>
      <c r="W393" s="2110"/>
      <c r="X393" s="2110"/>
      <c r="Y393" s="2110"/>
    </row>
    <row r="394" spans="1:25" ht="15.75" customHeight="1">
      <c r="A394" s="2110"/>
      <c r="B394" s="2111"/>
      <c r="C394" s="2110"/>
      <c r="D394" s="2110"/>
      <c r="E394" s="2110"/>
      <c r="F394" s="2112"/>
      <c r="G394" s="2110"/>
      <c r="H394" s="2110"/>
      <c r="I394" s="2110"/>
      <c r="J394" s="2110"/>
      <c r="K394" s="2110"/>
      <c r="L394" s="2110"/>
      <c r="M394" s="2110"/>
      <c r="N394" s="2110"/>
      <c r="O394" s="2110"/>
      <c r="P394" s="2110"/>
      <c r="Q394" s="2110"/>
      <c r="R394" s="2110"/>
      <c r="S394" s="2110"/>
      <c r="T394" s="2110"/>
      <c r="U394" s="2110"/>
      <c r="V394" s="2110"/>
      <c r="W394" s="2110"/>
      <c r="X394" s="2110"/>
      <c r="Y394" s="2110"/>
    </row>
    <row r="395" spans="1:25" ht="15.75" customHeight="1">
      <c r="A395" s="2110"/>
      <c r="B395" s="2111"/>
      <c r="C395" s="2110"/>
      <c r="D395" s="2110"/>
      <c r="E395" s="2110"/>
      <c r="F395" s="2112"/>
      <c r="G395" s="2110"/>
      <c r="H395" s="2110"/>
      <c r="I395" s="2110"/>
      <c r="J395" s="2110"/>
      <c r="K395" s="2110"/>
      <c r="L395" s="2110"/>
      <c r="M395" s="2110"/>
      <c r="N395" s="2110"/>
      <c r="O395" s="2110"/>
      <c r="P395" s="2110"/>
      <c r="Q395" s="2110"/>
      <c r="R395" s="2110"/>
      <c r="S395" s="2110"/>
      <c r="T395" s="2110"/>
      <c r="U395" s="2110"/>
      <c r="V395" s="2110"/>
      <c r="W395" s="2110"/>
      <c r="X395" s="2110"/>
      <c r="Y395" s="2110"/>
    </row>
    <row r="396" spans="1:25" ht="15.75" customHeight="1">
      <c r="A396" s="2110"/>
      <c r="B396" s="2111"/>
      <c r="C396" s="2110"/>
      <c r="D396" s="2110"/>
      <c r="E396" s="2110"/>
      <c r="F396" s="2112"/>
      <c r="G396" s="2110"/>
      <c r="H396" s="2110"/>
      <c r="I396" s="2110"/>
      <c r="J396" s="2110"/>
      <c r="K396" s="2110"/>
      <c r="L396" s="2110"/>
      <c r="M396" s="2110"/>
      <c r="N396" s="2110"/>
      <c r="O396" s="2110"/>
      <c r="P396" s="2110"/>
      <c r="Q396" s="2110"/>
      <c r="R396" s="2110"/>
      <c r="S396" s="2110"/>
      <c r="T396" s="2110"/>
      <c r="U396" s="2110"/>
      <c r="V396" s="2110"/>
      <c r="W396" s="2110"/>
      <c r="X396" s="2110"/>
      <c r="Y396" s="2110"/>
    </row>
    <row r="397" spans="1:25" ht="15.75" customHeight="1">
      <c r="A397" s="2110"/>
      <c r="B397" s="2111"/>
      <c r="C397" s="2110"/>
      <c r="D397" s="2110"/>
      <c r="E397" s="2110"/>
      <c r="F397" s="2112"/>
      <c r="G397" s="2110"/>
      <c r="H397" s="2110"/>
      <c r="I397" s="2110"/>
      <c r="J397" s="2110"/>
      <c r="K397" s="2110"/>
      <c r="L397" s="2110"/>
      <c r="M397" s="2110"/>
      <c r="N397" s="2110"/>
      <c r="O397" s="2110"/>
      <c r="P397" s="2110"/>
      <c r="Q397" s="2110"/>
      <c r="R397" s="2110"/>
      <c r="S397" s="2110"/>
      <c r="T397" s="2110"/>
      <c r="U397" s="2110"/>
      <c r="V397" s="2110"/>
      <c r="W397" s="2110"/>
      <c r="X397" s="2110"/>
      <c r="Y397" s="2110"/>
    </row>
    <row r="398" spans="1:25" ht="15.75" customHeight="1">
      <c r="A398" s="2110"/>
      <c r="B398" s="2111"/>
      <c r="C398" s="2110"/>
      <c r="D398" s="2110"/>
      <c r="E398" s="2110"/>
      <c r="F398" s="2112"/>
      <c r="G398" s="2110"/>
      <c r="H398" s="2110"/>
      <c r="I398" s="2110"/>
      <c r="J398" s="2110"/>
      <c r="K398" s="2110"/>
      <c r="L398" s="2110"/>
      <c r="M398" s="2110"/>
      <c r="N398" s="2110"/>
      <c r="O398" s="2110"/>
      <c r="P398" s="2110"/>
      <c r="Q398" s="2110"/>
      <c r="R398" s="2110"/>
      <c r="S398" s="2110"/>
      <c r="T398" s="2110"/>
      <c r="U398" s="2110"/>
      <c r="V398" s="2110"/>
      <c r="W398" s="2110"/>
      <c r="X398" s="2110"/>
      <c r="Y398" s="2110"/>
    </row>
    <row r="399" spans="1:25" ht="15.75" customHeight="1">
      <c r="A399" s="2110"/>
      <c r="B399" s="2111"/>
      <c r="C399" s="2110"/>
      <c r="D399" s="2110"/>
      <c r="E399" s="2110"/>
      <c r="F399" s="2112"/>
      <c r="G399" s="2110"/>
      <c r="H399" s="2110"/>
      <c r="I399" s="2110"/>
      <c r="J399" s="2110"/>
      <c r="K399" s="2110"/>
      <c r="L399" s="2110"/>
      <c r="M399" s="2110"/>
      <c r="N399" s="2110"/>
      <c r="O399" s="2110"/>
      <c r="P399" s="2110"/>
      <c r="Q399" s="2110"/>
      <c r="R399" s="2110"/>
      <c r="S399" s="2110"/>
      <c r="T399" s="2110"/>
      <c r="U399" s="2110"/>
      <c r="V399" s="2110"/>
      <c r="W399" s="2110"/>
      <c r="X399" s="2110"/>
      <c r="Y399" s="2110"/>
    </row>
    <row r="400" spans="1:25" ht="15.75" customHeight="1">
      <c r="A400" s="2110"/>
      <c r="B400" s="2111"/>
      <c r="C400" s="2110"/>
      <c r="D400" s="2110"/>
      <c r="E400" s="2110"/>
      <c r="F400" s="2112"/>
      <c r="G400" s="2110"/>
      <c r="H400" s="2110"/>
      <c r="I400" s="2110"/>
      <c r="J400" s="2110"/>
      <c r="K400" s="2110"/>
      <c r="L400" s="2110"/>
      <c r="M400" s="2110"/>
      <c r="N400" s="2110"/>
      <c r="O400" s="2110"/>
      <c r="P400" s="2110"/>
      <c r="Q400" s="2110"/>
      <c r="R400" s="2110"/>
      <c r="S400" s="2110"/>
      <c r="T400" s="2110"/>
      <c r="U400" s="2110"/>
      <c r="V400" s="2110"/>
      <c r="W400" s="2110"/>
      <c r="X400" s="2110"/>
      <c r="Y400" s="2110"/>
    </row>
    <row r="401" spans="1:25" ht="15.75" customHeight="1">
      <c r="A401" s="2110"/>
      <c r="B401" s="2111"/>
      <c r="C401" s="2110"/>
      <c r="D401" s="2110"/>
      <c r="E401" s="2110"/>
      <c r="F401" s="2112"/>
      <c r="G401" s="2110"/>
      <c r="H401" s="2110"/>
      <c r="I401" s="2110"/>
      <c r="J401" s="2110"/>
      <c r="K401" s="2110"/>
      <c r="L401" s="2110"/>
      <c r="M401" s="2110"/>
      <c r="N401" s="2110"/>
      <c r="O401" s="2110"/>
      <c r="P401" s="2110"/>
      <c r="Q401" s="2110"/>
      <c r="R401" s="2110"/>
      <c r="S401" s="2110"/>
      <c r="T401" s="2110"/>
      <c r="U401" s="2110"/>
      <c r="V401" s="2110"/>
      <c r="W401" s="2110"/>
      <c r="X401" s="2110"/>
      <c r="Y401" s="2110"/>
    </row>
    <row r="402" spans="1:25" ht="15.75" customHeight="1">
      <c r="A402" s="2110"/>
      <c r="B402" s="2111"/>
      <c r="C402" s="2110"/>
      <c r="D402" s="2110"/>
      <c r="E402" s="2110"/>
      <c r="F402" s="2112"/>
      <c r="G402" s="2110"/>
      <c r="H402" s="2110"/>
      <c r="I402" s="2110"/>
      <c r="J402" s="2110"/>
      <c r="K402" s="2110"/>
      <c r="L402" s="2110"/>
      <c r="M402" s="2110"/>
      <c r="N402" s="2110"/>
      <c r="O402" s="2110"/>
      <c r="P402" s="2110"/>
      <c r="Q402" s="2110"/>
      <c r="R402" s="2110"/>
      <c r="S402" s="2110"/>
      <c r="T402" s="2110"/>
      <c r="U402" s="2110"/>
      <c r="V402" s="2110"/>
      <c r="W402" s="2110"/>
      <c r="X402" s="2110"/>
      <c r="Y402" s="2110"/>
    </row>
    <row r="403" spans="1:25" ht="15.75" customHeight="1">
      <c r="A403" s="2110"/>
      <c r="B403" s="2111"/>
      <c r="C403" s="2110"/>
      <c r="D403" s="2110"/>
      <c r="E403" s="2110"/>
      <c r="F403" s="2112"/>
      <c r="G403" s="2110"/>
      <c r="H403" s="2110"/>
      <c r="I403" s="2110"/>
      <c r="J403" s="2110"/>
      <c r="K403" s="2110"/>
      <c r="L403" s="2110"/>
      <c r="M403" s="2110"/>
      <c r="N403" s="2110"/>
      <c r="O403" s="2110"/>
      <c r="P403" s="2110"/>
      <c r="Q403" s="2110"/>
      <c r="R403" s="2110"/>
      <c r="S403" s="2110"/>
      <c r="T403" s="2110"/>
      <c r="U403" s="2110"/>
      <c r="V403" s="2110"/>
      <c r="W403" s="2110"/>
      <c r="X403" s="2110"/>
      <c r="Y403" s="2110"/>
    </row>
    <row r="404" spans="1:25" ht="15.75" customHeight="1">
      <c r="A404" s="2110"/>
      <c r="B404" s="2111"/>
      <c r="C404" s="2110"/>
      <c r="D404" s="2110"/>
      <c r="E404" s="2110"/>
      <c r="F404" s="2112"/>
      <c r="G404" s="2110"/>
      <c r="H404" s="2110"/>
      <c r="I404" s="2110"/>
      <c r="J404" s="2110"/>
      <c r="K404" s="2110"/>
      <c r="L404" s="2110"/>
      <c r="M404" s="2110"/>
      <c r="N404" s="2110"/>
      <c r="O404" s="2110"/>
      <c r="P404" s="2110"/>
      <c r="Q404" s="2110"/>
      <c r="R404" s="2110"/>
      <c r="S404" s="2110"/>
      <c r="T404" s="2110"/>
      <c r="U404" s="2110"/>
      <c r="V404" s="2110"/>
      <c r="W404" s="2110"/>
      <c r="X404" s="2110"/>
      <c r="Y404" s="2110"/>
    </row>
    <row r="405" spans="1:25" ht="15.75" customHeight="1">
      <c r="A405" s="2110"/>
      <c r="B405" s="2111"/>
      <c r="C405" s="2110"/>
      <c r="D405" s="2110"/>
      <c r="E405" s="2110"/>
      <c r="F405" s="2112"/>
      <c r="G405" s="2110"/>
      <c r="H405" s="2110"/>
      <c r="I405" s="2110"/>
      <c r="J405" s="2110"/>
      <c r="K405" s="2110"/>
      <c r="L405" s="2110"/>
      <c r="M405" s="2110"/>
      <c r="N405" s="2110"/>
      <c r="O405" s="2110"/>
      <c r="P405" s="2110"/>
      <c r="Q405" s="2110"/>
      <c r="R405" s="2110"/>
      <c r="S405" s="2110"/>
      <c r="T405" s="2110"/>
      <c r="U405" s="2110"/>
      <c r="V405" s="2110"/>
      <c r="W405" s="2110"/>
      <c r="X405" s="2110"/>
      <c r="Y405" s="2110"/>
    </row>
    <row r="406" spans="1:25" ht="15.75" customHeight="1">
      <c r="A406" s="2110"/>
      <c r="B406" s="2111"/>
      <c r="C406" s="2110"/>
      <c r="D406" s="2110"/>
      <c r="E406" s="2110"/>
      <c r="F406" s="2112"/>
      <c r="G406" s="2110"/>
      <c r="H406" s="2110"/>
      <c r="I406" s="2110"/>
      <c r="J406" s="2110"/>
      <c r="K406" s="2110"/>
      <c r="L406" s="2110"/>
      <c r="M406" s="2110"/>
      <c r="N406" s="2110"/>
      <c r="O406" s="2110"/>
      <c r="P406" s="2110"/>
      <c r="Q406" s="2110"/>
      <c r="R406" s="2110"/>
      <c r="S406" s="2110"/>
      <c r="T406" s="2110"/>
      <c r="U406" s="2110"/>
      <c r="V406" s="2110"/>
      <c r="W406" s="2110"/>
      <c r="X406" s="2110"/>
      <c r="Y406" s="2110"/>
    </row>
    <row r="407" spans="1:25" ht="15.75" customHeight="1">
      <c r="A407" s="2110"/>
      <c r="B407" s="2111"/>
      <c r="C407" s="2110"/>
      <c r="D407" s="2110"/>
      <c r="E407" s="2110"/>
      <c r="F407" s="2112"/>
      <c r="G407" s="2110"/>
      <c r="H407" s="2110"/>
      <c r="I407" s="2110"/>
      <c r="J407" s="2110"/>
      <c r="K407" s="2110"/>
      <c r="L407" s="2110"/>
      <c r="M407" s="2110"/>
      <c r="N407" s="2110"/>
      <c r="O407" s="2110"/>
      <c r="P407" s="2110"/>
      <c r="Q407" s="2110"/>
      <c r="R407" s="2110"/>
      <c r="S407" s="2110"/>
      <c r="T407" s="2110"/>
      <c r="U407" s="2110"/>
      <c r="V407" s="2110"/>
      <c r="W407" s="2110"/>
      <c r="X407" s="2110"/>
      <c r="Y407" s="2110"/>
    </row>
    <row r="408" spans="1:25" ht="15.75" customHeight="1">
      <c r="A408" s="2110"/>
      <c r="B408" s="2111"/>
      <c r="C408" s="2110"/>
      <c r="D408" s="2110"/>
      <c r="E408" s="2110"/>
      <c r="F408" s="2112"/>
      <c r="G408" s="2110"/>
      <c r="H408" s="2110"/>
      <c r="I408" s="2110"/>
      <c r="J408" s="2110"/>
      <c r="K408" s="2110"/>
      <c r="L408" s="2110"/>
      <c r="M408" s="2110"/>
      <c r="N408" s="2110"/>
      <c r="O408" s="2110"/>
      <c r="P408" s="2110"/>
      <c r="Q408" s="2110"/>
      <c r="R408" s="2110"/>
      <c r="S408" s="2110"/>
      <c r="T408" s="2110"/>
      <c r="U408" s="2110"/>
      <c r="V408" s="2110"/>
      <c r="W408" s="2110"/>
      <c r="X408" s="2110"/>
      <c r="Y408" s="2110"/>
    </row>
    <row r="409" spans="1:25" ht="15.75" customHeight="1">
      <c r="A409" s="2110"/>
      <c r="B409" s="2111"/>
      <c r="C409" s="2110"/>
      <c r="D409" s="2110"/>
      <c r="E409" s="2110"/>
      <c r="F409" s="2112"/>
      <c r="G409" s="2110"/>
      <c r="H409" s="2110"/>
      <c r="I409" s="2110"/>
      <c r="J409" s="2110"/>
      <c r="K409" s="2110"/>
      <c r="L409" s="2110"/>
      <c r="M409" s="2110"/>
      <c r="N409" s="2110"/>
      <c r="O409" s="2110"/>
      <c r="P409" s="2110"/>
      <c r="Q409" s="2110"/>
      <c r="R409" s="2110"/>
      <c r="S409" s="2110"/>
      <c r="T409" s="2110"/>
      <c r="U409" s="2110"/>
      <c r="V409" s="2110"/>
      <c r="W409" s="2110"/>
      <c r="X409" s="2110"/>
      <c r="Y409" s="2110"/>
    </row>
    <row r="410" spans="1:25" ht="15.75" customHeight="1">
      <c r="A410" s="2110"/>
      <c r="B410" s="2111"/>
      <c r="C410" s="2110"/>
      <c r="D410" s="2110"/>
      <c r="E410" s="2110"/>
      <c r="F410" s="2112"/>
      <c r="G410" s="2110"/>
      <c r="H410" s="2110"/>
      <c r="I410" s="2110"/>
      <c r="J410" s="2110"/>
      <c r="K410" s="2110"/>
      <c r="L410" s="2110"/>
      <c r="M410" s="2110"/>
      <c r="N410" s="2110"/>
      <c r="O410" s="2110"/>
      <c r="P410" s="2110"/>
      <c r="Q410" s="2110"/>
      <c r="R410" s="2110"/>
      <c r="S410" s="2110"/>
      <c r="T410" s="2110"/>
      <c r="U410" s="2110"/>
      <c r="V410" s="2110"/>
      <c r="W410" s="2110"/>
      <c r="X410" s="2110"/>
      <c r="Y410" s="2110"/>
    </row>
    <row r="411" spans="1:25" ht="15.75" customHeight="1">
      <c r="A411" s="2110"/>
      <c r="B411" s="2111"/>
      <c r="C411" s="2110"/>
      <c r="D411" s="2110"/>
      <c r="E411" s="2110"/>
      <c r="F411" s="2112"/>
      <c r="G411" s="2110"/>
      <c r="H411" s="2110"/>
      <c r="I411" s="2110"/>
      <c r="J411" s="2110"/>
      <c r="K411" s="2110"/>
      <c r="L411" s="2110"/>
      <c r="M411" s="2110"/>
      <c r="N411" s="2110"/>
      <c r="O411" s="2110"/>
      <c r="P411" s="2110"/>
      <c r="Q411" s="2110"/>
      <c r="R411" s="2110"/>
      <c r="S411" s="2110"/>
      <c r="T411" s="2110"/>
      <c r="U411" s="2110"/>
      <c r="V411" s="2110"/>
      <c r="W411" s="2110"/>
      <c r="X411" s="2110"/>
      <c r="Y411" s="2110"/>
    </row>
    <row r="412" spans="1:25" ht="15.75" customHeight="1">
      <c r="A412" s="2110"/>
      <c r="B412" s="2111"/>
      <c r="C412" s="2110"/>
      <c r="D412" s="2110"/>
      <c r="E412" s="2110"/>
      <c r="F412" s="2112"/>
      <c r="G412" s="2110"/>
      <c r="H412" s="2110"/>
      <c r="I412" s="2110"/>
      <c r="J412" s="2110"/>
      <c r="K412" s="2110"/>
      <c r="L412" s="2110"/>
      <c r="M412" s="2110"/>
      <c r="N412" s="2110"/>
      <c r="O412" s="2110"/>
      <c r="P412" s="2110"/>
      <c r="Q412" s="2110"/>
      <c r="R412" s="2110"/>
      <c r="S412" s="2110"/>
      <c r="T412" s="2110"/>
      <c r="U412" s="2110"/>
      <c r="V412" s="2110"/>
      <c r="W412" s="2110"/>
      <c r="X412" s="2110"/>
      <c r="Y412" s="2110"/>
    </row>
    <row r="413" spans="1:25" ht="15.75" customHeight="1">
      <c r="A413" s="2110"/>
      <c r="B413" s="2111"/>
      <c r="C413" s="2110"/>
      <c r="D413" s="2110"/>
      <c r="E413" s="2110"/>
      <c r="F413" s="2112"/>
      <c r="G413" s="2110"/>
      <c r="H413" s="2110"/>
      <c r="I413" s="2110"/>
      <c r="J413" s="2110"/>
      <c r="K413" s="2110"/>
      <c r="L413" s="2110"/>
      <c r="M413" s="2110"/>
      <c r="N413" s="2110"/>
      <c r="O413" s="2110"/>
      <c r="P413" s="2110"/>
      <c r="Q413" s="2110"/>
      <c r="R413" s="2110"/>
      <c r="S413" s="2110"/>
      <c r="T413" s="2110"/>
      <c r="U413" s="2110"/>
      <c r="V413" s="2110"/>
      <c r="W413" s="2110"/>
      <c r="X413" s="2110"/>
      <c r="Y413" s="2110"/>
    </row>
    <row r="414" spans="1:25" ht="15.75" customHeight="1">
      <c r="A414" s="2110"/>
      <c r="B414" s="2111"/>
      <c r="C414" s="2110"/>
      <c r="D414" s="2110"/>
      <c r="E414" s="2110"/>
      <c r="F414" s="2112"/>
      <c r="G414" s="2110"/>
      <c r="H414" s="2110"/>
      <c r="I414" s="2110"/>
      <c r="J414" s="2110"/>
      <c r="K414" s="2110"/>
      <c r="L414" s="2110"/>
      <c r="M414" s="2110"/>
      <c r="N414" s="2110"/>
      <c r="O414" s="2110"/>
      <c r="P414" s="2110"/>
      <c r="Q414" s="2110"/>
      <c r="R414" s="2110"/>
      <c r="S414" s="2110"/>
      <c r="T414" s="2110"/>
      <c r="U414" s="2110"/>
      <c r="V414" s="2110"/>
      <c r="W414" s="2110"/>
      <c r="X414" s="2110"/>
      <c r="Y414" s="2110"/>
    </row>
    <row r="415" spans="1:25" ht="15.75" customHeight="1">
      <c r="A415" s="2110"/>
      <c r="B415" s="2111"/>
      <c r="C415" s="2110"/>
      <c r="D415" s="2110"/>
      <c r="E415" s="2110"/>
      <c r="F415" s="2112"/>
      <c r="G415" s="2110"/>
      <c r="H415" s="2110"/>
      <c r="I415" s="2110"/>
      <c r="J415" s="2110"/>
      <c r="K415" s="2110"/>
      <c r="L415" s="2110"/>
      <c r="M415" s="2110"/>
      <c r="N415" s="2110"/>
      <c r="O415" s="2110"/>
      <c r="P415" s="2110"/>
      <c r="Q415" s="2110"/>
      <c r="R415" s="2110"/>
      <c r="S415" s="2110"/>
      <c r="T415" s="2110"/>
      <c r="U415" s="2110"/>
      <c r="V415" s="2110"/>
      <c r="W415" s="2110"/>
      <c r="X415" s="2110"/>
      <c r="Y415" s="2110"/>
    </row>
    <row r="416" spans="1:25" ht="15.75" customHeight="1">
      <c r="A416" s="2110"/>
      <c r="B416" s="2111"/>
      <c r="C416" s="2110"/>
      <c r="D416" s="2110"/>
      <c r="E416" s="2110"/>
      <c r="F416" s="2112"/>
      <c r="G416" s="2110"/>
      <c r="H416" s="2110"/>
      <c r="I416" s="2110"/>
      <c r="J416" s="2110"/>
      <c r="K416" s="2110"/>
      <c r="L416" s="2110"/>
      <c r="M416" s="2110"/>
      <c r="N416" s="2110"/>
      <c r="O416" s="2110"/>
      <c r="P416" s="2110"/>
      <c r="Q416" s="2110"/>
      <c r="R416" s="2110"/>
      <c r="S416" s="2110"/>
      <c r="T416" s="2110"/>
      <c r="U416" s="2110"/>
      <c r="V416" s="2110"/>
      <c r="W416" s="2110"/>
      <c r="X416" s="2110"/>
      <c r="Y416" s="2110"/>
    </row>
    <row r="417" spans="1:25" ht="15.75" customHeight="1">
      <c r="A417" s="2110"/>
      <c r="B417" s="2111"/>
      <c r="C417" s="2110"/>
      <c r="D417" s="2110"/>
      <c r="E417" s="2110"/>
      <c r="F417" s="2112"/>
      <c r="G417" s="2110"/>
      <c r="H417" s="2110"/>
      <c r="I417" s="2110"/>
      <c r="J417" s="2110"/>
      <c r="K417" s="2110"/>
      <c r="L417" s="2110"/>
      <c r="M417" s="2110"/>
      <c r="N417" s="2110"/>
      <c r="O417" s="2110"/>
      <c r="P417" s="2110"/>
      <c r="Q417" s="2110"/>
      <c r="R417" s="2110"/>
      <c r="S417" s="2110"/>
      <c r="T417" s="2110"/>
      <c r="U417" s="2110"/>
      <c r="V417" s="2110"/>
      <c r="W417" s="2110"/>
      <c r="X417" s="2110"/>
      <c r="Y417" s="2110"/>
    </row>
    <row r="418" spans="1:25" ht="15.75" customHeight="1">
      <c r="A418" s="2110"/>
      <c r="B418" s="2111"/>
      <c r="C418" s="2110"/>
      <c r="D418" s="2110"/>
      <c r="E418" s="2110"/>
      <c r="F418" s="2112"/>
      <c r="G418" s="2110"/>
      <c r="H418" s="2110"/>
      <c r="I418" s="2110"/>
      <c r="J418" s="2110"/>
      <c r="K418" s="2110"/>
      <c r="L418" s="2110"/>
      <c r="M418" s="2110"/>
      <c r="N418" s="2110"/>
      <c r="O418" s="2110"/>
      <c r="P418" s="2110"/>
      <c r="Q418" s="2110"/>
      <c r="R418" s="2110"/>
      <c r="S418" s="2110"/>
      <c r="T418" s="2110"/>
      <c r="U418" s="2110"/>
      <c r="V418" s="2110"/>
      <c r="W418" s="2110"/>
      <c r="X418" s="2110"/>
      <c r="Y418" s="2110"/>
    </row>
    <row r="419" spans="1:25" ht="15.75" customHeight="1">
      <c r="A419" s="2110"/>
      <c r="B419" s="2111"/>
      <c r="C419" s="2110"/>
      <c r="D419" s="2110"/>
      <c r="E419" s="2110"/>
      <c r="F419" s="2112"/>
      <c r="G419" s="2110"/>
      <c r="H419" s="2110"/>
      <c r="I419" s="2110"/>
      <c r="J419" s="2110"/>
      <c r="K419" s="2110"/>
      <c r="L419" s="2110"/>
      <c r="M419" s="2110"/>
      <c r="N419" s="2110"/>
      <c r="O419" s="2110"/>
      <c r="P419" s="2110"/>
      <c r="Q419" s="2110"/>
      <c r="R419" s="2110"/>
      <c r="S419" s="2110"/>
      <c r="T419" s="2110"/>
      <c r="U419" s="2110"/>
      <c r="V419" s="2110"/>
      <c r="W419" s="2110"/>
      <c r="X419" s="2110"/>
      <c r="Y419" s="2110"/>
    </row>
    <row r="420" spans="1:25" ht="15.75" customHeight="1">
      <c r="A420" s="2110"/>
      <c r="B420" s="2111"/>
      <c r="C420" s="2110"/>
      <c r="D420" s="2110"/>
      <c r="E420" s="2110"/>
      <c r="F420" s="2112"/>
      <c r="G420" s="2110"/>
      <c r="H420" s="2110"/>
      <c r="I420" s="2110"/>
      <c r="J420" s="2110"/>
      <c r="K420" s="2110"/>
      <c r="L420" s="2110"/>
      <c r="M420" s="2110"/>
      <c r="N420" s="2110"/>
      <c r="O420" s="2110"/>
      <c r="P420" s="2110"/>
      <c r="Q420" s="2110"/>
      <c r="R420" s="2110"/>
      <c r="S420" s="2110"/>
      <c r="T420" s="2110"/>
      <c r="U420" s="2110"/>
      <c r="V420" s="2110"/>
      <c r="W420" s="2110"/>
      <c r="X420" s="2110"/>
      <c r="Y420" s="2110"/>
    </row>
    <row r="421" spans="1:25" ht="15.75" customHeight="1">
      <c r="A421" s="2110"/>
      <c r="B421" s="2111"/>
      <c r="C421" s="2110"/>
      <c r="D421" s="2110"/>
      <c r="E421" s="2110"/>
      <c r="F421" s="2112"/>
      <c r="G421" s="2110"/>
      <c r="H421" s="2110"/>
      <c r="I421" s="2110"/>
      <c r="J421" s="2110"/>
      <c r="K421" s="2110"/>
      <c r="L421" s="2110"/>
      <c r="M421" s="2110"/>
      <c r="N421" s="2110"/>
      <c r="O421" s="2110"/>
      <c r="P421" s="2110"/>
      <c r="Q421" s="2110"/>
      <c r="R421" s="2110"/>
      <c r="S421" s="2110"/>
      <c r="T421" s="2110"/>
      <c r="U421" s="2110"/>
      <c r="V421" s="2110"/>
      <c r="W421" s="2110"/>
      <c r="X421" s="2110"/>
      <c r="Y421" s="2110"/>
    </row>
    <row r="422" spans="1:25" ht="15.75" customHeight="1">
      <c r="A422" s="2110"/>
      <c r="B422" s="2111"/>
      <c r="C422" s="2110"/>
      <c r="D422" s="2110"/>
      <c r="E422" s="2110"/>
      <c r="F422" s="2112"/>
      <c r="G422" s="2110"/>
      <c r="H422" s="2110"/>
      <c r="I422" s="2110"/>
      <c r="J422" s="2110"/>
      <c r="K422" s="2110"/>
      <c r="L422" s="2110"/>
      <c r="M422" s="2110"/>
      <c r="N422" s="2110"/>
      <c r="O422" s="2110"/>
      <c r="P422" s="2110"/>
      <c r="Q422" s="2110"/>
      <c r="R422" s="2110"/>
      <c r="S422" s="2110"/>
      <c r="T422" s="2110"/>
      <c r="U422" s="2110"/>
      <c r="V422" s="2110"/>
      <c r="W422" s="2110"/>
      <c r="X422" s="2110"/>
      <c r="Y422" s="2110"/>
    </row>
    <row r="423" spans="1:25" ht="15.75" customHeight="1">
      <c r="A423" s="2110"/>
      <c r="B423" s="2111"/>
      <c r="C423" s="2110"/>
      <c r="D423" s="2110"/>
      <c r="E423" s="2110"/>
      <c r="F423" s="2112"/>
      <c r="G423" s="2110"/>
      <c r="H423" s="2110"/>
      <c r="I423" s="2110"/>
      <c r="J423" s="2110"/>
      <c r="K423" s="2110"/>
      <c r="L423" s="2110"/>
      <c r="M423" s="2110"/>
      <c r="N423" s="2110"/>
      <c r="O423" s="2110"/>
      <c r="P423" s="2110"/>
      <c r="Q423" s="2110"/>
      <c r="R423" s="2110"/>
      <c r="S423" s="2110"/>
      <c r="T423" s="2110"/>
      <c r="U423" s="2110"/>
      <c r="V423" s="2110"/>
      <c r="W423" s="2110"/>
      <c r="X423" s="2110"/>
      <c r="Y423" s="2110"/>
    </row>
    <row r="424" spans="1:25" ht="15.75" customHeight="1">
      <c r="A424" s="2110"/>
      <c r="B424" s="2111"/>
      <c r="C424" s="2110"/>
      <c r="D424" s="2110"/>
      <c r="E424" s="2110"/>
      <c r="F424" s="2112"/>
      <c r="G424" s="2110"/>
      <c r="H424" s="2110"/>
      <c r="I424" s="2110"/>
      <c r="J424" s="2110"/>
      <c r="K424" s="2110"/>
      <c r="L424" s="2110"/>
      <c r="M424" s="2110"/>
      <c r="N424" s="2110"/>
      <c r="O424" s="2110"/>
      <c r="P424" s="2110"/>
      <c r="Q424" s="2110"/>
      <c r="R424" s="2110"/>
      <c r="S424" s="2110"/>
      <c r="T424" s="2110"/>
      <c r="U424" s="2110"/>
      <c r="V424" s="2110"/>
      <c r="W424" s="2110"/>
      <c r="X424" s="2110"/>
      <c r="Y424" s="2110"/>
    </row>
    <row r="425" spans="1:25" ht="15.75" customHeight="1">
      <c r="A425" s="2110"/>
      <c r="B425" s="2111"/>
      <c r="C425" s="2110"/>
      <c r="D425" s="2110"/>
      <c r="E425" s="2110"/>
      <c r="F425" s="2112"/>
      <c r="G425" s="2110"/>
      <c r="H425" s="2110"/>
      <c r="I425" s="2110"/>
      <c r="J425" s="2110"/>
      <c r="K425" s="2110"/>
      <c r="L425" s="2110"/>
      <c r="M425" s="2110"/>
      <c r="N425" s="2110"/>
      <c r="O425" s="2110"/>
      <c r="P425" s="2110"/>
      <c r="Q425" s="2110"/>
      <c r="R425" s="2110"/>
      <c r="S425" s="2110"/>
      <c r="T425" s="2110"/>
      <c r="U425" s="2110"/>
      <c r="V425" s="2110"/>
      <c r="W425" s="2110"/>
      <c r="X425" s="2110"/>
      <c r="Y425" s="2110"/>
    </row>
    <row r="426" spans="1:25" ht="15.75" customHeight="1">
      <c r="A426" s="2110"/>
      <c r="B426" s="2111"/>
      <c r="C426" s="2110"/>
      <c r="D426" s="2110"/>
      <c r="E426" s="2110"/>
      <c r="F426" s="2112"/>
      <c r="G426" s="2110"/>
      <c r="H426" s="2110"/>
      <c r="I426" s="2110"/>
      <c r="J426" s="2110"/>
      <c r="K426" s="2110"/>
      <c r="L426" s="2110"/>
      <c r="M426" s="2110"/>
      <c r="N426" s="2110"/>
      <c r="O426" s="2110"/>
      <c r="P426" s="2110"/>
      <c r="Q426" s="2110"/>
      <c r="R426" s="2110"/>
      <c r="S426" s="2110"/>
      <c r="T426" s="2110"/>
      <c r="U426" s="2110"/>
      <c r="V426" s="2110"/>
      <c r="W426" s="2110"/>
      <c r="X426" s="2110"/>
      <c r="Y426" s="2110"/>
    </row>
    <row r="427" spans="1:25" ht="15.75" customHeight="1">
      <c r="A427" s="2110"/>
      <c r="B427" s="2111"/>
      <c r="C427" s="2110"/>
      <c r="D427" s="2110"/>
      <c r="E427" s="2110"/>
      <c r="F427" s="2112"/>
      <c r="G427" s="2110"/>
      <c r="H427" s="2110"/>
      <c r="I427" s="2110"/>
      <c r="J427" s="2110"/>
      <c r="K427" s="2110"/>
      <c r="L427" s="2110"/>
      <c r="M427" s="2110"/>
      <c r="N427" s="2110"/>
      <c r="O427" s="2110"/>
      <c r="P427" s="2110"/>
      <c r="Q427" s="2110"/>
      <c r="R427" s="2110"/>
      <c r="S427" s="2110"/>
      <c r="T427" s="2110"/>
      <c r="U427" s="2110"/>
      <c r="V427" s="2110"/>
      <c r="W427" s="2110"/>
      <c r="X427" s="2110"/>
      <c r="Y427" s="2110"/>
    </row>
    <row r="428" spans="1:25" ht="15.75" customHeight="1">
      <c r="A428" s="2110"/>
      <c r="B428" s="2111"/>
      <c r="C428" s="2110"/>
      <c r="D428" s="2110"/>
      <c r="E428" s="2110"/>
      <c r="F428" s="2112"/>
      <c r="G428" s="2110"/>
      <c r="H428" s="2110"/>
      <c r="I428" s="2110"/>
      <c r="J428" s="2110"/>
      <c r="K428" s="2110"/>
      <c r="L428" s="2110"/>
      <c r="M428" s="2110"/>
      <c r="N428" s="2110"/>
      <c r="O428" s="2110"/>
      <c r="P428" s="2110"/>
      <c r="Q428" s="2110"/>
      <c r="R428" s="2110"/>
      <c r="S428" s="2110"/>
      <c r="T428" s="2110"/>
      <c r="U428" s="2110"/>
      <c r="V428" s="2110"/>
      <c r="W428" s="2110"/>
      <c r="X428" s="2110"/>
      <c r="Y428" s="2110"/>
    </row>
    <row r="429" spans="1:25" ht="15.75" customHeight="1">
      <c r="A429" s="2110"/>
      <c r="B429" s="2111"/>
      <c r="C429" s="2110"/>
      <c r="D429" s="2110"/>
      <c r="E429" s="2110"/>
      <c r="F429" s="2112"/>
      <c r="G429" s="2110"/>
      <c r="H429" s="2110"/>
      <c r="I429" s="2110"/>
      <c r="J429" s="2110"/>
      <c r="K429" s="2110"/>
      <c r="L429" s="2110"/>
      <c r="M429" s="2110"/>
      <c r="N429" s="2110"/>
      <c r="O429" s="2110"/>
      <c r="P429" s="2110"/>
      <c r="Q429" s="2110"/>
      <c r="R429" s="2110"/>
      <c r="S429" s="2110"/>
      <c r="T429" s="2110"/>
      <c r="U429" s="2110"/>
      <c r="V429" s="2110"/>
      <c r="W429" s="2110"/>
      <c r="X429" s="2110"/>
      <c r="Y429" s="2110"/>
    </row>
    <row r="430" spans="1:25" ht="15.75" customHeight="1">
      <c r="A430" s="2110"/>
      <c r="B430" s="2111"/>
      <c r="C430" s="2110"/>
      <c r="D430" s="2110"/>
      <c r="E430" s="2110"/>
      <c r="F430" s="2112"/>
      <c r="G430" s="2110"/>
      <c r="H430" s="2110"/>
      <c r="I430" s="2110"/>
      <c r="J430" s="2110"/>
      <c r="K430" s="2110"/>
      <c r="L430" s="2110"/>
      <c r="M430" s="2110"/>
      <c r="N430" s="2110"/>
      <c r="O430" s="2110"/>
      <c r="P430" s="2110"/>
      <c r="Q430" s="2110"/>
      <c r="R430" s="2110"/>
      <c r="S430" s="2110"/>
      <c r="T430" s="2110"/>
      <c r="U430" s="2110"/>
      <c r="V430" s="2110"/>
      <c r="W430" s="2110"/>
      <c r="X430" s="2110"/>
      <c r="Y430" s="2110"/>
    </row>
    <row r="431" spans="1:25" ht="15.75" customHeight="1">
      <c r="A431" s="2110"/>
      <c r="B431" s="2111"/>
      <c r="C431" s="2110"/>
      <c r="D431" s="2110"/>
      <c r="E431" s="2110"/>
      <c r="F431" s="2112"/>
      <c r="G431" s="2110"/>
      <c r="H431" s="2110"/>
      <c r="I431" s="2110"/>
      <c r="J431" s="2110"/>
      <c r="K431" s="2110"/>
      <c r="L431" s="2110"/>
      <c r="M431" s="2110"/>
      <c r="N431" s="2110"/>
      <c r="O431" s="2110"/>
      <c r="P431" s="2110"/>
      <c r="Q431" s="2110"/>
      <c r="R431" s="2110"/>
      <c r="S431" s="2110"/>
      <c r="T431" s="2110"/>
      <c r="U431" s="2110"/>
      <c r="V431" s="2110"/>
      <c r="W431" s="2110"/>
      <c r="X431" s="2110"/>
      <c r="Y431" s="2110"/>
    </row>
    <row r="432" spans="1:25" ht="15.75" customHeight="1">
      <c r="A432" s="2110"/>
      <c r="B432" s="2111"/>
      <c r="C432" s="2110"/>
      <c r="D432" s="2110"/>
      <c r="E432" s="2110"/>
      <c r="F432" s="2112"/>
      <c r="G432" s="2110"/>
      <c r="H432" s="2110"/>
      <c r="I432" s="2110"/>
      <c r="J432" s="2110"/>
      <c r="K432" s="2110"/>
      <c r="L432" s="2110"/>
      <c r="M432" s="2110"/>
      <c r="N432" s="2110"/>
      <c r="O432" s="2110"/>
      <c r="P432" s="2110"/>
      <c r="Q432" s="2110"/>
      <c r="R432" s="2110"/>
      <c r="S432" s="2110"/>
      <c r="T432" s="2110"/>
      <c r="U432" s="2110"/>
      <c r="V432" s="2110"/>
      <c r="W432" s="2110"/>
      <c r="X432" s="2110"/>
      <c r="Y432" s="2110"/>
    </row>
    <row r="433" spans="1:25" ht="15.75" customHeight="1">
      <c r="A433" s="2110"/>
      <c r="B433" s="2111"/>
      <c r="C433" s="2110"/>
      <c r="D433" s="2110"/>
      <c r="E433" s="2110"/>
      <c r="F433" s="2112"/>
      <c r="G433" s="2110"/>
      <c r="H433" s="2110"/>
      <c r="I433" s="2110"/>
      <c r="J433" s="2110"/>
      <c r="K433" s="2110"/>
      <c r="L433" s="2110"/>
      <c r="M433" s="2110"/>
      <c r="N433" s="2110"/>
      <c r="O433" s="2110"/>
      <c r="P433" s="2110"/>
      <c r="Q433" s="2110"/>
      <c r="R433" s="2110"/>
      <c r="S433" s="2110"/>
      <c r="T433" s="2110"/>
      <c r="U433" s="2110"/>
      <c r="V433" s="2110"/>
      <c r="W433" s="2110"/>
      <c r="X433" s="2110"/>
      <c r="Y433" s="2110"/>
    </row>
    <row r="434" spans="1:25" ht="15.75" customHeight="1">
      <c r="A434" s="2110"/>
      <c r="B434" s="2111"/>
      <c r="C434" s="2110"/>
      <c r="D434" s="2110"/>
      <c r="E434" s="2110"/>
      <c r="F434" s="2112"/>
      <c r="G434" s="2110"/>
      <c r="H434" s="2110"/>
      <c r="I434" s="2110"/>
      <c r="J434" s="2110"/>
      <c r="K434" s="2110"/>
      <c r="L434" s="2110"/>
      <c r="M434" s="2110"/>
      <c r="N434" s="2110"/>
      <c r="O434" s="2110"/>
      <c r="P434" s="2110"/>
      <c r="Q434" s="2110"/>
      <c r="R434" s="2110"/>
      <c r="S434" s="2110"/>
      <c r="T434" s="2110"/>
      <c r="U434" s="2110"/>
      <c r="V434" s="2110"/>
      <c r="W434" s="2110"/>
      <c r="X434" s="2110"/>
      <c r="Y434" s="2110"/>
    </row>
    <row r="435" spans="1:25" ht="15.75" customHeight="1">
      <c r="A435" s="2110"/>
      <c r="B435" s="2111"/>
      <c r="C435" s="2110"/>
      <c r="D435" s="2110"/>
      <c r="E435" s="2110"/>
      <c r="F435" s="2112"/>
      <c r="G435" s="2110"/>
      <c r="H435" s="2110"/>
      <c r="I435" s="2110"/>
      <c r="J435" s="2110"/>
      <c r="K435" s="2110"/>
      <c r="L435" s="2110"/>
      <c r="M435" s="2110"/>
      <c r="N435" s="2110"/>
      <c r="O435" s="2110"/>
      <c r="P435" s="2110"/>
      <c r="Q435" s="2110"/>
      <c r="R435" s="2110"/>
      <c r="S435" s="2110"/>
      <c r="T435" s="2110"/>
      <c r="U435" s="2110"/>
      <c r="V435" s="2110"/>
      <c r="W435" s="2110"/>
      <c r="X435" s="2110"/>
      <c r="Y435" s="2110"/>
    </row>
    <row r="436" spans="1:25" ht="15.75" customHeight="1">
      <c r="A436" s="2110"/>
      <c r="B436" s="2111"/>
      <c r="C436" s="2110"/>
      <c r="D436" s="2110"/>
      <c r="E436" s="2110"/>
      <c r="F436" s="2112"/>
      <c r="G436" s="2110"/>
      <c r="H436" s="2110"/>
      <c r="I436" s="2110"/>
      <c r="J436" s="2110"/>
      <c r="K436" s="2110"/>
      <c r="L436" s="2110"/>
      <c r="M436" s="2110"/>
      <c r="N436" s="2110"/>
      <c r="O436" s="2110"/>
      <c r="P436" s="2110"/>
      <c r="Q436" s="2110"/>
      <c r="R436" s="2110"/>
      <c r="S436" s="2110"/>
      <c r="T436" s="2110"/>
      <c r="U436" s="2110"/>
      <c r="V436" s="2110"/>
      <c r="W436" s="2110"/>
      <c r="X436" s="2110"/>
      <c r="Y436" s="2110"/>
    </row>
    <row r="437" spans="1:25" ht="15.75" customHeight="1">
      <c r="A437" s="2110"/>
      <c r="B437" s="2111"/>
      <c r="C437" s="2110"/>
      <c r="D437" s="2110"/>
      <c r="E437" s="2110"/>
      <c r="F437" s="2112"/>
      <c r="G437" s="2110"/>
      <c r="H437" s="2110"/>
      <c r="I437" s="2110"/>
      <c r="J437" s="2110"/>
      <c r="K437" s="2110"/>
      <c r="L437" s="2110"/>
      <c r="M437" s="2110"/>
      <c r="N437" s="2110"/>
      <c r="O437" s="2110"/>
      <c r="P437" s="2110"/>
      <c r="Q437" s="2110"/>
      <c r="R437" s="2110"/>
      <c r="S437" s="2110"/>
      <c r="T437" s="2110"/>
      <c r="U437" s="2110"/>
      <c r="V437" s="2110"/>
      <c r="W437" s="2110"/>
      <c r="X437" s="2110"/>
      <c r="Y437" s="2110"/>
    </row>
    <row r="438" spans="1:25" ht="15.75" customHeight="1">
      <c r="A438" s="2110"/>
      <c r="B438" s="2111"/>
      <c r="C438" s="2110"/>
      <c r="D438" s="2110"/>
      <c r="E438" s="2110"/>
      <c r="F438" s="2112"/>
      <c r="G438" s="2110"/>
      <c r="H438" s="2110"/>
      <c r="I438" s="2110"/>
      <c r="J438" s="2110"/>
      <c r="K438" s="2110"/>
      <c r="L438" s="2110"/>
      <c r="M438" s="2110"/>
      <c r="N438" s="2110"/>
      <c r="O438" s="2110"/>
      <c r="P438" s="2110"/>
      <c r="Q438" s="2110"/>
      <c r="R438" s="2110"/>
      <c r="S438" s="2110"/>
      <c r="T438" s="2110"/>
      <c r="U438" s="2110"/>
      <c r="V438" s="2110"/>
      <c r="W438" s="2110"/>
      <c r="X438" s="2110"/>
      <c r="Y438" s="2110"/>
    </row>
    <row r="439" spans="1:25" ht="15.75" customHeight="1">
      <c r="A439" s="2110"/>
      <c r="B439" s="2111"/>
      <c r="C439" s="2110"/>
      <c r="D439" s="2110"/>
      <c r="E439" s="2110"/>
      <c r="F439" s="2112"/>
      <c r="G439" s="2110"/>
      <c r="H439" s="2110"/>
      <c r="I439" s="2110"/>
      <c r="J439" s="2110"/>
      <c r="K439" s="2110"/>
      <c r="L439" s="2110"/>
      <c r="M439" s="2110"/>
      <c r="N439" s="2110"/>
      <c r="O439" s="2110"/>
      <c r="P439" s="2110"/>
      <c r="Q439" s="2110"/>
      <c r="R439" s="2110"/>
      <c r="S439" s="2110"/>
      <c r="T439" s="2110"/>
      <c r="U439" s="2110"/>
      <c r="V439" s="2110"/>
      <c r="W439" s="2110"/>
      <c r="X439" s="2110"/>
      <c r="Y439" s="2110"/>
    </row>
    <row r="440" spans="1:25" ht="15.75" customHeight="1">
      <c r="A440" s="2110"/>
      <c r="B440" s="2111"/>
      <c r="C440" s="2110"/>
      <c r="D440" s="2110"/>
      <c r="E440" s="2110"/>
      <c r="F440" s="2112"/>
      <c r="G440" s="2110"/>
      <c r="H440" s="2110"/>
      <c r="I440" s="2110"/>
      <c r="J440" s="2110"/>
      <c r="K440" s="2110"/>
      <c r="L440" s="2110"/>
      <c r="M440" s="2110"/>
      <c r="N440" s="2110"/>
      <c r="O440" s="2110"/>
      <c r="P440" s="2110"/>
      <c r="Q440" s="2110"/>
      <c r="R440" s="2110"/>
      <c r="S440" s="2110"/>
      <c r="T440" s="2110"/>
      <c r="U440" s="2110"/>
      <c r="V440" s="2110"/>
      <c r="W440" s="2110"/>
      <c r="X440" s="2110"/>
      <c r="Y440" s="2110"/>
    </row>
    <row r="441" spans="1:25" ht="15.75" customHeight="1">
      <c r="A441" s="2110"/>
      <c r="B441" s="2111"/>
      <c r="C441" s="2110"/>
      <c r="D441" s="2110"/>
      <c r="E441" s="2110"/>
      <c r="F441" s="2112"/>
      <c r="G441" s="2110"/>
      <c r="H441" s="2110"/>
      <c r="I441" s="2110"/>
      <c r="J441" s="2110"/>
      <c r="K441" s="2110"/>
      <c r="L441" s="2110"/>
      <c r="M441" s="2110"/>
      <c r="N441" s="2110"/>
      <c r="O441" s="2110"/>
      <c r="P441" s="2110"/>
      <c r="Q441" s="2110"/>
      <c r="R441" s="2110"/>
      <c r="S441" s="2110"/>
      <c r="T441" s="2110"/>
      <c r="U441" s="2110"/>
      <c r="V441" s="2110"/>
      <c r="W441" s="2110"/>
      <c r="X441" s="2110"/>
      <c r="Y441" s="2110"/>
    </row>
    <row r="442" spans="1:25" ht="15.75" customHeight="1">
      <c r="A442" s="2110"/>
      <c r="B442" s="2111"/>
      <c r="C442" s="2110"/>
      <c r="D442" s="2110"/>
      <c r="E442" s="2110"/>
      <c r="F442" s="2112"/>
      <c r="G442" s="2110"/>
      <c r="H442" s="2110"/>
      <c r="I442" s="2110"/>
      <c r="J442" s="2110"/>
      <c r="K442" s="2110"/>
      <c r="L442" s="2110"/>
      <c r="M442" s="2110"/>
      <c r="N442" s="2110"/>
      <c r="O442" s="2110"/>
      <c r="P442" s="2110"/>
      <c r="Q442" s="2110"/>
      <c r="R442" s="2110"/>
      <c r="S442" s="2110"/>
      <c r="T442" s="2110"/>
      <c r="U442" s="2110"/>
      <c r="V442" s="2110"/>
      <c r="W442" s="2110"/>
      <c r="X442" s="2110"/>
      <c r="Y442" s="2110"/>
    </row>
    <row r="443" spans="1:25" ht="15.75" customHeight="1">
      <c r="A443" s="2110"/>
      <c r="B443" s="2111"/>
      <c r="C443" s="2110"/>
      <c r="D443" s="2110"/>
      <c r="E443" s="2110"/>
      <c r="F443" s="2112"/>
      <c r="G443" s="2110"/>
      <c r="H443" s="2110"/>
      <c r="I443" s="2110"/>
      <c r="J443" s="2110"/>
      <c r="K443" s="2110"/>
      <c r="L443" s="2110"/>
      <c r="M443" s="2110"/>
      <c r="N443" s="2110"/>
      <c r="O443" s="2110"/>
      <c r="P443" s="2110"/>
      <c r="Q443" s="2110"/>
      <c r="R443" s="2110"/>
      <c r="S443" s="2110"/>
      <c r="T443" s="2110"/>
      <c r="U443" s="2110"/>
      <c r="V443" s="2110"/>
      <c r="W443" s="2110"/>
      <c r="X443" s="2110"/>
      <c r="Y443" s="2110"/>
    </row>
    <row r="444" spans="1:25" ht="15.75" customHeight="1">
      <c r="A444" s="2110"/>
      <c r="B444" s="2111"/>
      <c r="C444" s="2110"/>
      <c r="D444" s="2110"/>
      <c r="E444" s="2110"/>
      <c r="F444" s="2112"/>
      <c r="G444" s="2110"/>
      <c r="H444" s="2110"/>
      <c r="I444" s="2110"/>
      <c r="J444" s="2110"/>
      <c r="K444" s="2110"/>
      <c r="L444" s="2110"/>
      <c r="M444" s="2110"/>
      <c r="N444" s="2110"/>
      <c r="O444" s="2110"/>
      <c r="P444" s="2110"/>
      <c r="Q444" s="2110"/>
      <c r="R444" s="2110"/>
      <c r="S444" s="2110"/>
      <c r="T444" s="2110"/>
      <c r="U444" s="2110"/>
      <c r="V444" s="2110"/>
      <c r="W444" s="2110"/>
      <c r="X444" s="2110"/>
      <c r="Y444" s="2110"/>
    </row>
    <row r="445" spans="1:25" ht="15.75" customHeight="1">
      <c r="A445" s="2110"/>
      <c r="B445" s="2111"/>
      <c r="C445" s="2110"/>
      <c r="D445" s="2110"/>
      <c r="E445" s="2110"/>
      <c r="F445" s="2112"/>
      <c r="G445" s="2110"/>
      <c r="H445" s="2110"/>
      <c r="I445" s="2110"/>
      <c r="J445" s="2110"/>
      <c r="K445" s="2110"/>
      <c r="L445" s="2110"/>
      <c r="M445" s="2110"/>
      <c r="N445" s="2110"/>
      <c r="O445" s="2110"/>
      <c r="P445" s="2110"/>
      <c r="Q445" s="2110"/>
      <c r="R445" s="2110"/>
      <c r="S445" s="2110"/>
      <c r="T445" s="2110"/>
      <c r="U445" s="2110"/>
      <c r="V445" s="2110"/>
      <c r="W445" s="2110"/>
      <c r="X445" s="2110"/>
      <c r="Y445" s="2110"/>
    </row>
    <row r="446" spans="1:25" ht="15.75" customHeight="1">
      <c r="A446" s="2110"/>
      <c r="B446" s="2111"/>
      <c r="C446" s="2110"/>
      <c r="D446" s="2110"/>
      <c r="E446" s="2110"/>
      <c r="F446" s="2112"/>
      <c r="G446" s="2110"/>
      <c r="H446" s="2110"/>
      <c r="I446" s="2110"/>
      <c r="J446" s="2110"/>
      <c r="K446" s="2110"/>
      <c r="L446" s="2110"/>
      <c r="M446" s="2110"/>
      <c r="N446" s="2110"/>
      <c r="O446" s="2110"/>
      <c r="P446" s="2110"/>
      <c r="Q446" s="2110"/>
      <c r="R446" s="2110"/>
      <c r="S446" s="2110"/>
      <c r="T446" s="2110"/>
      <c r="U446" s="2110"/>
      <c r="V446" s="2110"/>
      <c r="W446" s="2110"/>
      <c r="X446" s="2110"/>
      <c r="Y446" s="2110"/>
    </row>
    <row r="447" spans="1:25" ht="15.75" customHeight="1">
      <c r="A447" s="2110"/>
      <c r="B447" s="2111"/>
      <c r="C447" s="2110"/>
      <c r="D447" s="2110"/>
      <c r="E447" s="2110"/>
      <c r="F447" s="2112"/>
      <c r="G447" s="2110"/>
      <c r="H447" s="2110"/>
      <c r="I447" s="2110"/>
      <c r="J447" s="2110"/>
      <c r="K447" s="2110"/>
      <c r="L447" s="2110"/>
      <c r="M447" s="2110"/>
      <c r="N447" s="2110"/>
      <c r="O447" s="2110"/>
      <c r="P447" s="2110"/>
      <c r="Q447" s="2110"/>
      <c r="R447" s="2110"/>
      <c r="S447" s="2110"/>
      <c r="T447" s="2110"/>
      <c r="U447" s="2110"/>
      <c r="V447" s="2110"/>
      <c r="W447" s="2110"/>
      <c r="X447" s="2110"/>
      <c r="Y447" s="2110"/>
    </row>
    <row r="448" spans="1:25" ht="15.75" customHeight="1">
      <c r="A448" s="2110"/>
      <c r="B448" s="2111"/>
      <c r="C448" s="2110"/>
      <c r="D448" s="2110"/>
      <c r="E448" s="2110"/>
      <c r="F448" s="2112"/>
      <c r="G448" s="2110"/>
      <c r="H448" s="2110"/>
      <c r="I448" s="2110"/>
      <c r="J448" s="2110"/>
      <c r="K448" s="2110"/>
      <c r="L448" s="2110"/>
      <c r="M448" s="2110"/>
      <c r="N448" s="2110"/>
      <c r="O448" s="2110"/>
      <c r="P448" s="2110"/>
      <c r="Q448" s="2110"/>
      <c r="R448" s="2110"/>
      <c r="S448" s="2110"/>
      <c r="T448" s="2110"/>
      <c r="U448" s="2110"/>
      <c r="V448" s="2110"/>
      <c r="W448" s="2110"/>
      <c r="X448" s="2110"/>
      <c r="Y448" s="2110"/>
    </row>
    <row r="449" spans="1:25" ht="15.75" customHeight="1">
      <c r="A449" s="2110"/>
      <c r="B449" s="2111"/>
      <c r="C449" s="2110"/>
      <c r="D449" s="2110"/>
      <c r="E449" s="2110"/>
      <c r="F449" s="2112"/>
      <c r="G449" s="2110"/>
      <c r="H449" s="2110"/>
      <c r="I449" s="2110"/>
      <c r="J449" s="2110"/>
      <c r="K449" s="2110"/>
      <c r="L449" s="2110"/>
      <c r="M449" s="2110"/>
      <c r="N449" s="2110"/>
      <c r="O449" s="2110"/>
      <c r="P449" s="2110"/>
      <c r="Q449" s="2110"/>
      <c r="R449" s="2110"/>
      <c r="S449" s="2110"/>
      <c r="T449" s="2110"/>
      <c r="U449" s="2110"/>
      <c r="V449" s="2110"/>
      <c r="W449" s="2110"/>
      <c r="X449" s="2110"/>
      <c r="Y449" s="2110"/>
    </row>
    <row r="450" spans="1:25" ht="15.75" customHeight="1">
      <c r="A450" s="2110"/>
      <c r="B450" s="2111"/>
      <c r="C450" s="2110"/>
      <c r="D450" s="2110"/>
      <c r="E450" s="2110"/>
      <c r="F450" s="2112"/>
      <c r="G450" s="2110"/>
      <c r="H450" s="2110"/>
      <c r="I450" s="2110"/>
      <c r="J450" s="2110"/>
      <c r="K450" s="2110"/>
      <c r="L450" s="2110"/>
      <c r="M450" s="2110"/>
      <c r="N450" s="2110"/>
      <c r="O450" s="2110"/>
      <c r="P450" s="2110"/>
      <c r="Q450" s="2110"/>
      <c r="R450" s="2110"/>
      <c r="S450" s="2110"/>
      <c r="T450" s="2110"/>
      <c r="U450" s="2110"/>
      <c r="V450" s="2110"/>
      <c r="W450" s="2110"/>
      <c r="X450" s="2110"/>
      <c r="Y450" s="2110"/>
    </row>
    <row r="451" spans="1:25" ht="15.75" customHeight="1">
      <c r="A451" s="2110"/>
      <c r="B451" s="2111"/>
      <c r="C451" s="2110"/>
      <c r="D451" s="2110"/>
      <c r="E451" s="2110"/>
      <c r="F451" s="2112"/>
      <c r="G451" s="2110"/>
      <c r="H451" s="2110"/>
      <c r="I451" s="2110"/>
      <c r="J451" s="2110"/>
      <c r="K451" s="2110"/>
      <c r="L451" s="2110"/>
      <c r="M451" s="2110"/>
      <c r="N451" s="2110"/>
      <c r="O451" s="2110"/>
      <c r="P451" s="2110"/>
      <c r="Q451" s="2110"/>
      <c r="R451" s="2110"/>
      <c r="S451" s="2110"/>
      <c r="T451" s="2110"/>
      <c r="U451" s="2110"/>
      <c r="V451" s="2110"/>
      <c r="W451" s="2110"/>
      <c r="X451" s="2110"/>
      <c r="Y451" s="2110"/>
    </row>
    <row r="452" spans="1:25" ht="15.75" customHeight="1">
      <c r="A452" s="2110"/>
      <c r="B452" s="2111"/>
      <c r="C452" s="2110"/>
      <c r="D452" s="2110"/>
      <c r="E452" s="2110"/>
      <c r="F452" s="2112"/>
      <c r="G452" s="2110"/>
      <c r="H452" s="2110"/>
      <c r="I452" s="2110"/>
      <c r="J452" s="2110"/>
      <c r="K452" s="2110"/>
      <c r="L452" s="2110"/>
      <c r="M452" s="2110"/>
      <c r="N452" s="2110"/>
      <c r="O452" s="2110"/>
      <c r="P452" s="2110"/>
      <c r="Q452" s="2110"/>
      <c r="R452" s="2110"/>
      <c r="S452" s="2110"/>
      <c r="T452" s="2110"/>
      <c r="U452" s="2110"/>
      <c r="V452" s="2110"/>
      <c r="W452" s="2110"/>
      <c r="X452" s="2110"/>
      <c r="Y452" s="2110"/>
    </row>
    <row r="453" spans="1:25" ht="15.75" customHeight="1">
      <c r="A453" s="2110"/>
      <c r="B453" s="2111"/>
      <c r="C453" s="2110"/>
      <c r="D453" s="2110"/>
      <c r="E453" s="2110"/>
      <c r="F453" s="2112"/>
      <c r="G453" s="2110"/>
      <c r="H453" s="2110"/>
      <c r="I453" s="2110"/>
      <c r="J453" s="2110"/>
      <c r="K453" s="2110"/>
      <c r="L453" s="2110"/>
      <c r="M453" s="2110"/>
      <c r="N453" s="2110"/>
      <c r="O453" s="2110"/>
      <c r="P453" s="2110"/>
      <c r="Q453" s="2110"/>
      <c r="R453" s="2110"/>
      <c r="S453" s="2110"/>
      <c r="T453" s="2110"/>
      <c r="U453" s="2110"/>
      <c r="V453" s="2110"/>
      <c r="W453" s="2110"/>
      <c r="X453" s="2110"/>
      <c r="Y453" s="2110"/>
    </row>
    <row r="454" spans="1:25" ht="15.75" customHeight="1">
      <c r="A454" s="2110"/>
      <c r="B454" s="2111"/>
      <c r="C454" s="2110"/>
      <c r="D454" s="2110"/>
      <c r="E454" s="2110"/>
      <c r="F454" s="2112"/>
      <c r="G454" s="2110"/>
      <c r="H454" s="2110"/>
      <c r="I454" s="2110"/>
      <c r="J454" s="2110"/>
      <c r="K454" s="2110"/>
      <c r="L454" s="2110"/>
      <c r="M454" s="2110"/>
      <c r="N454" s="2110"/>
      <c r="O454" s="2110"/>
      <c r="P454" s="2110"/>
      <c r="Q454" s="2110"/>
      <c r="R454" s="2110"/>
      <c r="S454" s="2110"/>
      <c r="T454" s="2110"/>
      <c r="U454" s="2110"/>
      <c r="V454" s="2110"/>
      <c r="W454" s="2110"/>
      <c r="X454" s="2110"/>
      <c r="Y454" s="2110"/>
    </row>
    <row r="455" spans="1:25" ht="15.75" customHeight="1">
      <c r="A455" s="2110"/>
      <c r="B455" s="2111"/>
      <c r="C455" s="2110"/>
      <c r="D455" s="2110"/>
      <c r="E455" s="2110"/>
      <c r="F455" s="2112"/>
      <c r="G455" s="2110"/>
      <c r="H455" s="2110"/>
      <c r="I455" s="2110"/>
      <c r="J455" s="2110"/>
      <c r="K455" s="2110"/>
      <c r="L455" s="2110"/>
      <c r="M455" s="2110"/>
      <c r="N455" s="2110"/>
      <c r="O455" s="2110"/>
      <c r="P455" s="2110"/>
      <c r="Q455" s="2110"/>
      <c r="R455" s="2110"/>
      <c r="S455" s="2110"/>
      <c r="T455" s="2110"/>
      <c r="U455" s="2110"/>
      <c r="V455" s="2110"/>
      <c r="W455" s="2110"/>
      <c r="X455" s="2110"/>
      <c r="Y455" s="2110"/>
    </row>
    <row r="456" spans="1:25" ht="15.75" customHeight="1">
      <c r="A456" s="2110"/>
      <c r="B456" s="2111"/>
      <c r="C456" s="2110"/>
      <c r="D456" s="2110"/>
      <c r="E456" s="2110"/>
      <c r="F456" s="2112"/>
      <c r="G456" s="2110"/>
      <c r="H456" s="2110"/>
      <c r="I456" s="2110"/>
      <c r="J456" s="2110"/>
      <c r="K456" s="2110"/>
      <c r="L456" s="2110"/>
      <c r="M456" s="2110"/>
      <c r="N456" s="2110"/>
      <c r="O456" s="2110"/>
      <c r="P456" s="2110"/>
      <c r="Q456" s="2110"/>
      <c r="R456" s="2110"/>
      <c r="S456" s="2110"/>
      <c r="T456" s="2110"/>
      <c r="U456" s="2110"/>
      <c r="V456" s="2110"/>
      <c r="W456" s="2110"/>
      <c r="X456" s="2110"/>
      <c r="Y456" s="2110"/>
    </row>
    <row r="457" spans="1:25" ht="15.75" customHeight="1">
      <c r="A457" s="2110"/>
      <c r="B457" s="2111"/>
      <c r="C457" s="2110"/>
      <c r="D457" s="2110"/>
      <c r="E457" s="2110"/>
      <c r="F457" s="2112"/>
      <c r="G457" s="2110"/>
      <c r="H457" s="2110"/>
      <c r="I457" s="2110"/>
      <c r="J457" s="2110"/>
      <c r="K457" s="2110"/>
      <c r="L457" s="2110"/>
      <c r="M457" s="2110"/>
      <c r="N457" s="2110"/>
      <c r="O457" s="2110"/>
      <c r="P457" s="2110"/>
      <c r="Q457" s="2110"/>
      <c r="R457" s="2110"/>
      <c r="S457" s="2110"/>
      <c r="T457" s="2110"/>
      <c r="U457" s="2110"/>
      <c r="V457" s="2110"/>
      <c r="W457" s="2110"/>
      <c r="X457" s="2110"/>
      <c r="Y457" s="2110"/>
    </row>
    <row r="458" spans="1:25" ht="15.75" customHeight="1">
      <c r="A458" s="2110"/>
      <c r="B458" s="2111"/>
      <c r="C458" s="2110"/>
      <c r="D458" s="2110"/>
      <c r="E458" s="2110"/>
      <c r="F458" s="2112"/>
      <c r="G458" s="2110"/>
      <c r="H458" s="2110"/>
      <c r="I458" s="2110"/>
      <c r="J458" s="2110"/>
      <c r="K458" s="2110"/>
      <c r="L458" s="2110"/>
      <c r="M458" s="2110"/>
      <c r="N458" s="2110"/>
      <c r="O458" s="2110"/>
      <c r="P458" s="2110"/>
      <c r="Q458" s="2110"/>
      <c r="R458" s="2110"/>
      <c r="S458" s="2110"/>
      <c r="T458" s="2110"/>
      <c r="U458" s="2110"/>
      <c r="V458" s="2110"/>
      <c r="W458" s="2110"/>
      <c r="X458" s="2110"/>
      <c r="Y458" s="2110"/>
    </row>
    <row r="459" spans="1:25" ht="15.75" customHeight="1">
      <c r="A459" s="2110"/>
      <c r="B459" s="2111"/>
      <c r="C459" s="2110"/>
      <c r="D459" s="2110"/>
      <c r="E459" s="2110"/>
      <c r="F459" s="2112"/>
      <c r="G459" s="2110"/>
      <c r="H459" s="2110"/>
      <c r="I459" s="2110"/>
      <c r="J459" s="2110"/>
      <c r="K459" s="2110"/>
      <c r="L459" s="2110"/>
      <c r="M459" s="2110"/>
      <c r="N459" s="2110"/>
      <c r="O459" s="2110"/>
      <c r="P459" s="2110"/>
      <c r="Q459" s="2110"/>
      <c r="R459" s="2110"/>
      <c r="S459" s="2110"/>
      <c r="T459" s="2110"/>
      <c r="U459" s="2110"/>
      <c r="V459" s="2110"/>
      <c r="W459" s="2110"/>
      <c r="X459" s="2110"/>
      <c r="Y459" s="2110"/>
    </row>
    <row r="460" spans="1:25" ht="15.75" customHeight="1">
      <c r="A460" s="2110"/>
      <c r="B460" s="2111"/>
      <c r="C460" s="2110"/>
      <c r="D460" s="2110"/>
      <c r="E460" s="2110"/>
      <c r="F460" s="2112"/>
      <c r="G460" s="2110"/>
      <c r="H460" s="2110"/>
      <c r="I460" s="2110"/>
      <c r="J460" s="2110"/>
      <c r="K460" s="2110"/>
      <c r="L460" s="2110"/>
      <c r="M460" s="2110"/>
      <c r="N460" s="2110"/>
      <c r="O460" s="2110"/>
      <c r="P460" s="2110"/>
      <c r="Q460" s="2110"/>
      <c r="R460" s="2110"/>
      <c r="S460" s="2110"/>
      <c r="T460" s="2110"/>
      <c r="U460" s="2110"/>
      <c r="V460" s="2110"/>
      <c r="W460" s="2110"/>
      <c r="X460" s="2110"/>
      <c r="Y460" s="2110"/>
    </row>
    <row r="461" spans="1:25" ht="15.75" customHeight="1">
      <c r="A461" s="2110"/>
      <c r="B461" s="2111"/>
      <c r="C461" s="2110"/>
      <c r="D461" s="2110"/>
      <c r="E461" s="2110"/>
      <c r="F461" s="2112"/>
      <c r="G461" s="2110"/>
      <c r="H461" s="2110"/>
      <c r="I461" s="2110"/>
      <c r="J461" s="2110"/>
      <c r="K461" s="2110"/>
      <c r="L461" s="2110"/>
      <c r="M461" s="2110"/>
      <c r="N461" s="2110"/>
      <c r="O461" s="2110"/>
      <c r="P461" s="2110"/>
      <c r="Q461" s="2110"/>
      <c r="R461" s="2110"/>
      <c r="S461" s="2110"/>
      <c r="T461" s="2110"/>
      <c r="U461" s="2110"/>
      <c r="V461" s="2110"/>
      <c r="W461" s="2110"/>
      <c r="X461" s="2110"/>
      <c r="Y461" s="2110"/>
    </row>
    <row r="462" spans="1:25" ht="15.75" customHeight="1">
      <c r="A462" s="2110"/>
      <c r="B462" s="2111"/>
      <c r="C462" s="2110"/>
      <c r="D462" s="2110"/>
      <c r="E462" s="2110"/>
      <c r="F462" s="2112"/>
      <c r="G462" s="2110"/>
      <c r="H462" s="2110"/>
      <c r="I462" s="2110"/>
      <c r="J462" s="2110"/>
      <c r="K462" s="2110"/>
      <c r="L462" s="2110"/>
      <c r="M462" s="2110"/>
      <c r="N462" s="2110"/>
      <c r="O462" s="2110"/>
      <c r="P462" s="2110"/>
      <c r="Q462" s="2110"/>
      <c r="R462" s="2110"/>
      <c r="S462" s="2110"/>
      <c r="T462" s="2110"/>
      <c r="U462" s="2110"/>
      <c r="V462" s="2110"/>
      <c r="W462" s="2110"/>
      <c r="X462" s="2110"/>
      <c r="Y462" s="2110"/>
    </row>
    <row r="463" spans="1:25" ht="15.75" customHeight="1">
      <c r="A463" s="2110"/>
      <c r="B463" s="2111"/>
      <c r="C463" s="2110"/>
      <c r="D463" s="2110"/>
      <c r="E463" s="2110"/>
      <c r="F463" s="2112"/>
      <c r="G463" s="2110"/>
      <c r="H463" s="2110"/>
      <c r="I463" s="2110"/>
      <c r="J463" s="2110"/>
      <c r="K463" s="2110"/>
      <c r="L463" s="2110"/>
      <c r="M463" s="2110"/>
      <c r="N463" s="2110"/>
      <c r="O463" s="2110"/>
      <c r="P463" s="2110"/>
      <c r="Q463" s="2110"/>
      <c r="R463" s="2110"/>
      <c r="S463" s="2110"/>
      <c r="T463" s="2110"/>
      <c r="U463" s="2110"/>
      <c r="V463" s="2110"/>
      <c r="W463" s="2110"/>
      <c r="X463" s="2110"/>
      <c r="Y463" s="2110"/>
    </row>
    <row r="464" spans="1:25" ht="15.75" customHeight="1">
      <c r="A464" s="2110"/>
      <c r="B464" s="2111"/>
      <c r="C464" s="2110"/>
      <c r="D464" s="2110"/>
      <c r="E464" s="2110"/>
      <c r="F464" s="2112"/>
      <c r="G464" s="2110"/>
      <c r="H464" s="2110"/>
      <c r="I464" s="2110"/>
      <c r="J464" s="2110"/>
      <c r="K464" s="2110"/>
      <c r="L464" s="2110"/>
      <c r="M464" s="2110"/>
      <c r="N464" s="2110"/>
      <c r="O464" s="2110"/>
      <c r="P464" s="2110"/>
      <c r="Q464" s="2110"/>
      <c r="R464" s="2110"/>
      <c r="S464" s="2110"/>
      <c r="T464" s="2110"/>
      <c r="U464" s="2110"/>
      <c r="V464" s="2110"/>
      <c r="W464" s="2110"/>
      <c r="X464" s="2110"/>
      <c r="Y464" s="2110"/>
    </row>
    <row r="465" spans="1:25" ht="15.75" customHeight="1">
      <c r="A465" s="2110"/>
      <c r="B465" s="2111"/>
      <c r="C465" s="2110"/>
      <c r="D465" s="2110"/>
      <c r="E465" s="2110"/>
      <c r="F465" s="2112"/>
      <c r="G465" s="2110"/>
      <c r="H465" s="2110"/>
      <c r="I465" s="2110"/>
      <c r="J465" s="2110"/>
      <c r="K465" s="2110"/>
      <c r="L465" s="2110"/>
      <c r="M465" s="2110"/>
      <c r="N465" s="2110"/>
      <c r="O465" s="2110"/>
      <c r="P465" s="2110"/>
      <c r="Q465" s="2110"/>
      <c r="R465" s="2110"/>
      <c r="S465" s="2110"/>
      <c r="T465" s="2110"/>
      <c r="U465" s="2110"/>
      <c r="V465" s="2110"/>
      <c r="W465" s="2110"/>
      <c r="X465" s="2110"/>
      <c r="Y465" s="2110"/>
    </row>
    <row r="466" spans="1:25" ht="15.75" customHeight="1">
      <c r="A466" s="2110"/>
      <c r="B466" s="2111"/>
      <c r="C466" s="2110"/>
      <c r="D466" s="2110"/>
      <c r="E466" s="2110"/>
      <c r="F466" s="2112"/>
      <c r="G466" s="2110"/>
      <c r="H466" s="2110"/>
      <c r="I466" s="2110"/>
      <c r="J466" s="2110"/>
      <c r="K466" s="2110"/>
      <c r="L466" s="2110"/>
      <c r="M466" s="2110"/>
      <c r="N466" s="2110"/>
      <c r="O466" s="2110"/>
      <c r="P466" s="2110"/>
      <c r="Q466" s="2110"/>
      <c r="R466" s="2110"/>
      <c r="S466" s="2110"/>
      <c r="T466" s="2110"/>
      <c r="U466" s="2110"/>
      <c r="V466" s="2110"/>
      <c r="W466" s="2110"/>
      <c r="X466" s="2110"/>
      <c r="Y466" s="2110"/>
    </row>
    <row r="467" spans="1:25" ht="15.75" customHeight="1">
      <c r="A467" s="2110"/>
      <c r="B467" s="2111"/>
      <c r="C467" s="2110"/>
      <c r="D467" s="2110"/>
      <c r="E467" s="2110"/>
      <c r="F467" s="2112"/>
      <c r="G467" s="2110"/>
      <c r="H467" s="2110"/>
      <c r="I467" s="2110"/>
      <c r="J467" s="2110"/>
      <c r="K467" s="2110"/>
      <c r="L467" s="2110"/>
      <c r="M467" s="2110"/>
      <c r="N467" s="2110"/>
      <c r="O467" s="2110"/>
      <c r="P467" s="2110"/>
      <c r="Q467" s="2110"/>
      <c r="R467" s="2110"/>
      <c r="S467" s="2110"/>
      <c r="T467" s="2110"/>
      <c r="U467" s="2110"/>
      <c r="V467" s="2110"/>
      <c r="W467" s="2110"/>
      <c r="X467" s="2110"/>
      <c r="Y467" s="2110"/>
    </row>
    <row r="468" spans="1:25" ht="15.75" customHeight="1">
      <c r="A468" s="2110"/>
      <c r="B468" s="2111"/>
      <c r="C468" s="2110"/>
      <c r="D468" s="2110"/>
      <c r="E468" s="2110"/>
      <c r="F468" s="2112"/>
      <c r="G468" s="2110"/>
      <c r="H468" s="2110"/>
      <c r="I468" s="2110"/>
      <c r="J468" s="2110"/>
      <c r="K468" s="2110"/>
      <c r="L468" s="2110"/>
      <c r="M468" s="2110"/>
      <c r="N468" s="2110"/>
      <c r="O468" s="2110"/>
      <c r="P468" s="2110"/>
      <c r="Q468" s="2110"/>
      <c r="R468" s="2110"/>
      <c r="S468" s="2110"/>
      <c r="T468" s="2110"/>
      <c r="U468" s="2110"/>
      <c r="V468" s="2110"/>
      <c r="W468" s="2110"/>
      <c r="X468" s="2110"/>
      <c r="Y468" s="2110"/>
    </row>
    <row r="469" spans="1:25" ht="15.75" customHeight="1">
      <c r="A469" s="2110"/>
      <c r="B469" s="2111"/>
      <c r="C469" s="2110"/>
      <c r="D469" s="2110"/>
      <c r="E469" s="2110"/>
      <c r="F469" s="2112"/>
      <c r="G469" s="2110"/>
      <c r="H469" s="2110"/>
      <c r="I469" s="2110"/>
      <c r="J469" s="2110"/>
      <c r="K469" s="2110"/>
      <c r="L469" s="2110"/>
      <c r="M469" s="2110"/>
      <c r="N469" s="2110"/>
      <c r="O469" s="2110"/>
      <c r="P469" s="2110"/>
      <c r="Q469" s="2110"/>
      <c r="R469" s="2110"/>
      <c r="S469" s="2110"/>
      <c r="T469" s="2110"/>
      <c r="U469" s="2110"/>
      <c r="V469" s="2110"/>
      <c r="W469" s="2110"/>
      <c r="X469" s="2110"/>
      <c r="Y469" s="2110"/>
    </row>
    <row r="470" spans="1:25" ht="15.75" customHeight="1">
      <c r="A470" s="2110"/>
      <c r="B470" s="2111"/>
      <c r="C470" s="2110"/>
      <c r="D470" s="2110"/>
      <c r="E470" s="2110"/>
      <c r="F470" s="2112"/>
      <c r="G470" s="2110"/>
      <c r="H470" s="2110"/>
      <c r="I470" s="2110"/>
      <c r="J470" s="2110"/>
      <c r="K470" s="2110"/>
      <c r="L470" s="2110"/>
      <c r="M470" s="2110"/>
      <c r="N470" s="2110"/>
      <c r="O470" s="2110"/>
      <c r="P470" s="2110"/>
      <c r="Q470" s="2110"/>
      <c r="R470" s="2110"/>
      <c r="S470" s="2110"/>
      <c r="T470" s="2110"/>
      <c r="U470" s="2110"/>
      <c r="V470" s="2110"/>
      <c r="W470" s="2110"/>
      <c r="X470" s="2110"/>
      <c r="Y470" s="2110"/>
    </row>
    <row r="471" spans="1:25" ht="15.75" customHeight="1">
      <c r="A471" s="2110"/>
      <c r="B471" s="2111"/>
      <c r="C471" s="2110"/>
      <c r="D471" s="2110"/>
      <c r="E471" s="2110"/>
      <c r="F471" s="2112"/>
      <c r="G471" s="2110"/>
      <c r="H471" s="2110"/>
      <c r="I471" s="2110"/>
      <c r="J471" s="2110"/>
      <c r="K471" s="2110"/>
      <c r="L471" s="2110"/>
      <c r="M471" s="2110"/>
      <c r="N471" s="2110"/>
      <c r="O471" s="2110"/>
      <c r="P471" s="2110"/>
      <c r="Q471" s="2110"/>
      <c r="R471" s="2110"/>
      <c r="S471" s="2110"/>
      <c r="T471" s="2110"/>
      <c r="U471" s="2110"/>
      <c r="V471" s="2110"/>
      <c r="W471" s="2110"/>
      <c r="X471" s="2110"/>
      <c r="Y471" s="2110"/>
    </row>
    <row r="472" spans="1:25" ht="15.75" customHeight="1">
      <c r="A472" s="2110"/>
      <c r="B472" s="2111"/>
      <c r="C472" s="2110"/>
      <c r="D472" s="2110"/>
      <c r="E472" s="2110"/>
      <c r="F472" s="2112"/>
      <c r="G472" s="2110"/>
      <c r="H472" s="2110"/>
      <c r="I472" s="2110"/>
      <c r="J472" s="2110"/>
      <c r="K472" s="2110"/>
      <c r="L472" s="2110"/>
      <c r="M472" s="2110"/>
      <c r="N472" s="2110"/>
      <c r="O472" s="2110"/>
      <c r="P472" s="2110"/>
      <c r="Q472" s="2110"/>
      <c r="R472" s="2110"/>
      <c r="S472" s="2110"/>
      <c r="T472" s="2110"/>
      <c r="U472" s="2110"/>
      <c r="V472" s="2110"/>
      <c r="W472" s="2110"/>
      <c r="X472" s="2110"/>
      <c r="Y472" s="2110"/>
    </row>
    <row r="473" spans="1:25" ht="15.75" customHeight="1">
      <c r="A473" s="2110"/>
      <c r="B473" s="2111"/>
      <c r="C473" s="2110"/>
      <c r="D473" s="2110"/>
      <c r="E473" s="2110"/>
      <c r="F473" s="2112"/>
      <c r="G473" s="2110"/>
      <c r="H473" s="2110"/>
      <c r="I473" s="2110"/>
      <c r="J473" s="2110"/>
      <c r="K473" s="2110"/>
      <c r="L473" s="2110"/>
      <c r="M473" s="2110"/>
      <c r="N473" s="2110"/>
      <c r="O473" s="2110"/>
      <c r="P473" s="2110"/>
      <c r="Q473" s="2110"/>
      <c r="R473" s="2110"/>
      <c r="S473" s="2110"/>
      <c r="T473" s="2110"/>
      <c r="U473" s="2110"/>
      <c r="V473" s="2110"/>
      <c r="W473" s="2110"/>
      <c r="X473" s="2110"/>
      <c r="Y473" s="2110"/>
    </row>
    <row r="474" spans="1:25" ht="15.75" customHeight="1">
      <c r="A474" s="2110"/>
      <c r="B474" s="2111"/>
      <c r="C474" s="2110"/>
      <c r="D474" s="2110"/>
      <c r="E474" s="2110"/>
      <c r="F474" s="2112"/>
      <c r="G474" s="2110"/>
      <c r="H474" s="2110"/>
      <c r="I474" s="2110"/>
      <c r="J474" s="2110"/>
      <c r="K474" s="2110"/>
      <c r="L474" s="2110"/>
      <c r="M474" s="2110"/>
      <c r="N474" s="2110"/>
      <c r="O474" s="2110"/>
      <c r="P474" s="2110"/>
      <c r="Q474" s="2110"/>
      <c r="R474" s="2110"/>
      <c r="S474" s="2110"/>
      <c r="T474" s="2110"/>
      <c r="U474" s="2110"/>
      <c r="V474" s="2110"/>
      <c r="W474" s="2110"/>
      <c r="X474" s="2110"/>
      <c r="Y474" s="2110"/>
    </row>
    <row r="475" spans="1:25" ht="15.75" customHeight="1">
      <c r="A475" s="2110"/>
      <c r="B475" s="2111"/>
      <c r="C475" s="2110"/>
      <c r="D475" s="2110"/>
      <c r="E475" s="2110"/>
      <c r="F475" s="2112"/>
      <c r="G475" s="2110"/>
      <c r="H475" s="2110"/>
      <c r="I475" s="2110"/>
      <c r="J475" s="2110"/>
      <c r="K475" s="2110"/>
      <c r="L475" s="2110"/>
      <c r="M475" s="2110"/>
      <c r="N475" s="2110"/>
      <c r="O475" s="2110"/>
      <c r="P475" s="2110"/>
      <c r="Q475" s="2110"/>
      <c r="R475" s="2110"/>
      <c r="S475" s="2110"/>
      <c r="T475" s="2110"/>
      <c r="U475" s="2110"/>
      <c r="V475" s="2110"/>
      <c r="W475" s="2110"/>
      <c r="X475" s="2110"/>
      <c r="Y475" s="2110"/>
    </row>
    <row r="476" spans="1:25" ht="15.75" customHeight="1">
      <c r="A476" s="2110"/>
      <c r="B476" s="2111"/>
      <c r="C476" s="2110"/>
      <c r="D476" s="2110"/>
      <c r="E476" s="2110"/>
      <c r="F476" s="2112"/>
      <c r="G476" s="2110"/>
      <c r="H476" s="2110"/>
      <c r="I476" s="2110"/>
      <c r="J476" s="2110"/>
      <c r="K476" s="2110"/>
      <c r="L476" s="2110"/>
      <c r="M476" s="2110"/>
      <c r="N476" s="2110"/>
      <c r="O476" s="2110"/>
      <c r="P476" s="2110"/>
      <c r="Q476" s="2110"/>
      <c r="R476" s="2110"/>
      <c r="S476" s="2110"/>
      <c r="T476" s="2110"/>
      <c r="U476" s="2110"/>
      <c r="V476" s="2110"/>
      <c r="W476" s="2110"/>
      <c r="X476" s="2110"/>
      <c r="Y476" s="2110"/>
    </row>
    <row r="477" spans="1:25" ht="15.75" customHeight="1">
      <c r="A477" s="2110"/>
      <c r="B477" s="2111"/>
      <c r="C477" s="2110"/>
      <c r="D477" s="2110"/>
      <c r="E477" s="2110"/>
      <c r="F477" s="2112"/>
      <c r="G477" s="2110"/>
      <c r="H477" s="2110"/>
      <c r="I477" s="2110"/>
      <c r="J477" s="2110"/>
      <c r="K477" s="2110"/>
      <c r="L477" s="2110"/>
      <c r="M477" s="2110"/>
      <c r="N477" s="2110"/>
      <c r="O477" s="2110"/>
      <c r="P477" s="2110"/>
      <c r="Q477" s="2110"/>
      <c r="R477" s="2110"/>
      <c r="S477" s="2110"/>
      <c r="T477" s="2110"/>
      <c r="U477" s="2110"/>
      <c r="V477" s="2110"/>
      <c r="W477" s="2110"/>
      <c r="X477" s="2110"/>
      <c r="Y477" s="2110"/>
    </row>
    <row r="478" spans="1:25" ht="15.75" customHeight="1">
      <c r="A478" s="2110"/>
      <c r="B478" s="2111"/>
      <c r="C478" s="2110"/>
      <c r="D478" s="2110"/>
      <c r="E478" s="2110"/>
      <c r="F478" s="2112"/>
      <c r="G478" s="2110"/>
      <c r="H478" s="2110"/>
      <c r="I478" s="2110"/>
      <c r="J478" s="2110"/>
      <c r="K478" s="2110"/>
      <c r="L478" s="2110"/>
      <c r="M478" s="2110"/>
      <c r="N478" s="2110"/>
      <c r="O478" s="2110"/>
      <c r="P478" s="2110"/>
      <c r="Q478" s="2110"/>
      <c r="R478" s="2110"/>
      <c r="S478" s="2110"/>
      <c r="T478" s="2110"/>
      <c r="U478" s="2110"/>
      <c r="V478" s="2110"/>
      <c r="W478" s="2110"/>
      <c r="X478" s="2110"/>
      <c r="Y478" s="2110"/>
    </row>
    <row r="479" spans="1:25" ht="15.75" customHeight="1">
      <c r="A479" s="2110"/>
      <c r="B479" s="2111"/>
      <c r="C479" s="2110"/>
      <c r="D479" s="2110"/>
      <c r="E479" s="2110"/>
      <c r="F479" s="2112"/>
      <c r="G479" s="2110"/>
      <c r="H479" s="2110"/>
      <c r="I479" s="2110"/>
      <c r="J479" s="2110"/>
      <c r="K479" s="2110"/>
      <c r="L479" s="2110"/>
      <c r="M479" s="2110"/>
      <c r="N479" s="2110"/>
      <c r="O479" s="2110"/>
      <c r="P479" s="2110"/>
      <c r="Q479" s="2110"/>
      <c r="R479" s="2110"/>
      <c r="S479" s="2110"/>
      <c r="T479" s="2110"/>
      <c r="U479" s="2110"/>
      <c r="V479" s="2110"/>
      <c r="W479" s="2110"/>
      <c r="X479" s="2110"/>
      <c r="Y479" s="2110"/>
    </row>
    <row r="480" spans="1:25" ht="15.75" customHeight="1">
      <c r="A480" s="2110"/>
      <c r="B480" s="2111"/>
      <c r="C480" s="2110"/>
      <c r="D480" s="2110"/>
      <c r="E480" s="2110"/>
      <c r="F480" s="2112"/>
      <c r="G480" s="2110"/>
      <c r="H480" s="2110"/>
      <c r="I480" s="2110"/>
      <c r="J480" s="2110"/>
      <c r="K480" s="2110"/>
      <c r="L480" s="2110"/>
      <c r="M480" s="2110"/>
      <c r="N480" s="2110"/>
      <c r="O480" s="2110"/>
      <c r="P480" s="2110"/>
      <c r="Q480" s="2110"/>
      <c r="R480" s="2110"/>
      <c r="S480" s="2110"/>
      <c r="T480" s="2110"/>
      <c r="U480" s="2110"/>
      <c r="V480" s="2110"/>
      <c r="W480" s="2110"/>
      <c r="X480" s="2110"/>
      <c r="Y480" s="2110"/>
    </row>
    <row r="481" spans="1:25" ht="15.75" customHeight="1">
      <c r="A481" s="2110"/>
      <c r="B481" s="2111"/>
      <c r="C481" s="2110"/>
      <c r="D481" s="2110"/>
      <c r="E481" s="2110"/>
      <c r="F481" s="2112"/>
      <c r="G481" s="2110"/>
      <c r="H481" s="2110"/>
      <c r="I481" s="2110"/>
      <c r="J481" s="2110"/>
      <c r="K481" s="2110"/>
      <c r="L481" s="2110"/>
      <c r="M481" s="2110"/>
      <c r="N481" s="2110"/>
      <c r="O481" s="2110"/>
      <c r="P481" s="2110"/>
      <c r="Q481" s="2110"/>
      <c r="R481" s="2110"/>
      <c r="S481" s="2110"/>
      <c r="T481" s="2110"/>
      <c r="U481" s="2110"/>
      <c r="V481" s="2110"/>
      <c r="W481" s="2110"/>
      <c r="X481" s="2110"/>
      <c r="Y481" s="2110"/>
    </row>
    <row r="482" spans="1:25" ht="15.75" customHeight="1">
      <c r="A482" s="2110"/>
      <c r="B482" s="2111"/>
      <c r="C482" s="2110"/>
      <c r="D482" s="2110"/>
      <c r="E482" s="2110"/>
      <c r="F482" s="2112"/>
      <c r="G482" s="2110"/>
      <c r="H482" s="2110"/>
      <c r="I482" s="2110"/>
      <c r="J482" s="2110"/>
      <c r="K482" s="2110"/>
      <c r="L482" s="2110"/>
      <c r="M482" s="2110"/>
      <c r="N482" s="2110"/>
      <c r="O482" s="2110"/>
      <c r="P482" s="2110"/>
      <c r="Q482" s="2110"/>
      <c r="R482" s="2110"/>
      <c r="S482" s="2110"/>
      <c r="T482" s="2110"/>
      <c r="U482" s="2110"/>
      <c r="V482" s="2110"/>
      <c r="W482" s="2110"/>
      <c r="X482" s="2110"/>
      <c r="Y482" s="2110"/>
    </row>
    <row r="483" spans="1:25" ht="15.75" customHeight="1">
      <c r="A483" s="2110"/>
      <c r="B483" s="2111"/>
      <c r="C483" s="2110"/>
      <c r="D483" s="2110"/>
      <c r="E483" s="2110"/>
      <c r="F483" s="2112"/>
      <c r="G483" s="2110"/>
      <c r="H483" s="2110"/>
      <c r="I483" s="2110"/>
      <c r="J483" s="2110"/>
      <c r="K483" s="2110"/>
      <c r="L483" s="2110"/>
      <c r="M483" s="2110"/>
      <c r="N483" s="2110"/>
      <c r="O483" s="2110"/>
      <c r="P483" s="2110"/>
      <c r="Q483" s="2110"/>
      <c r="R483" s="2110"/>
      <c r="S483" s="2110"/>
      <c r="T483" s="2110"/>
      <c r="U483" s="2110"/>
      <c r="V483" s="2110"/>
      <c r="W483" s="2110"/>
      <c r="X483" s="2110"/>
      <c r="Y483" s="2110"/>
    </row>
    <row r="484" spans="1:25" ht="15.75" customHeight="1">
      <c r="A484" s="2110"/>
      <c r="B484" s="2111"/>
      <c r="C484" s="2110"/>
      <c r="D484" s="2110"/>
      <c r="E484" s="2110"/>
      <c r="F484" s="2112"/>
      <c r="G484" s="2110"/>
      <c r="H484" s="2110"/>
      <c r="I484" s="2110"/>
      <c r="J484" s="2110"/>
      <c r="K484" s="2110"/>
      <c r="L484" s="2110"/>
      <c r="M484" s="2110"/>
      <c r="N484" s="2110"/>
      <c r="O484" s="2110"/>
      <c r="P484" s="2110"/>
      <c r="Q484" s="2110"/>
      <c r="R484" s="2110"/>
      <c r="S484" s="2110"/>
      <c r="T484" s="2110"/>
      <c r="U484" s="2110"/>
      <c r="V484" s="2110"/>
      <c r="W484" s="2110"/>
      <c r="X484" s="2110"/>
      <c r="Y484" s="2110"/>
    </row>
    <row r="485" spans="1:25" ht="15.75" customHeight="1">
      <c r="A485" s="2110"/>
      <c r="B485" s="2111"/>
      <c r="C485" s="2110"/>
      <c r="D485" s="2110"/>
      <c r="E485" s="2110"/>
      <c r="F485" s="2112"/>
      <c r="G485" s="2110"/>
      <c r="H485" s="2110"/>
      <c r="I485" s="2110"/>
      <c r="J485" s="2110"/>
      <c r="K485" s="2110"/>
      <c r="L485" s="2110"/>
      <c r="M485" s="2110"/>
      <c r="N485" s="2110"/>
      <c r="O485" s="2110"/>
      <c r="P485" s="2110"/>
      <c r="Q485" s="2110"/>
      <c r="R485" s="2110"/>
      <c r="S485" s="2110"/>
      <c r="T485" s="2110"/>
      <c r="U485" s="2110"/>
      <c r="V485" s="2110"/>
      <c r="W485" s="2110"/>
      <c r="X485" s="2110"/>
      <c r="Y485" s="2110"/>
    </row>
    <row r="486" spans="1:25" ht="15.75" customHeight="1">
      <c r="A486" s="2110"/>
      <c r="B486" s="2111"/>
      <c r="C486" s="2110"/>
      <c r="D486" s="2110"/>
      <c r="E486" s="2110"/>
      <c r="F486" s="2112"/>
      <c r="G486" s="2110"/>
      <c r="H486" s="2110"/>
      <c r="I486" s="2110"/>
      <c r="J486" s="2110"/>
      <c r="K486" s="2110"/>
      <c r="L486" s="2110"/>
      <c r="M486" s="2110"/>
      <c r="N486" s="2110"/>
      <c r="O486" s="2110"/>
      <c r="P486" s="2110"/>
      <c r="Q486" s="2110"/>
      <c r="R486" s="2110"/>
      <c r="S486" s="2110"/>
      <c r="T486" s="2110"/>
      <c r="U486" s="2110"/>
      <c r="V486" s="2110"/>
      <c r="W486" s="2110"/>
      <c r="X486" s="2110"/>
      <c r="Y486" s="2110"/>
    </row>
    <row r="487" spans="1:25" ht="15.75" customHeight="1">
      <c r="A487" s="2110"/>
      <c r="B487" s="2111"/>
      <c r="C487" s="2110"/>
      <c r="D487" s="2110"/>
      <c r="E487" s="2110"/>
      <c r="F487" s="2112"/>
      <c r="G487" s="2110"/>
      <c r="H487" s="2110"/>
      <c r="I487" s="2110"/>
      <c r="J487" s="2110"/>
      <c r="K487" s="2110"/>
      <c r="L487" s="2110"/>
      <c r="M487" s="2110"/>
      <c r="N487" s="2110"/>
      <c r="O487" s="2110"/>
      <c r="P487" s="2110"/>
      <c r="Q487" s="2110"/>
      <c r="R487" s="2110"/>
      <c r="S487" s="2110"/>
      <c r="T487" s="2110"/>
      <c r="U487" s="2110"/>
      <c r="V487" s="2110"/>
      <c r="W487" s="2110"/>
      <c r="X487" s="2110"/>
      <c r="Y487" s="2110"/>
    </row>
    <row r="488" spans="1:25" ht="15.75" customHeight="1">
      <c r="A488" s="2110"/>
      <c r="B488" s="2111"/>
      <c r="C488" s="2110"/>
      <c r="D488" s="2110"/>
      <c r="E488" s="2110"/>
      <c r="F488" s="2112"/>
      <c r="G488" s="2110"/>
      <c r="H488" s="2110"/>
      <c r="I488" s="2110"/>
      <c r="J488" s="2110"/>
      <c r="K488" s="2110"/>
      <c r="L488" s="2110"/>
      <c r="M488" s="2110"/>
      <c r="N488" s="2110"/>
      <c r="O488" s="2110"/>
      <c r="P488" s="2110"/>
      <c r="Q488" s="2110"/>
      <c r="R488" s="2110"/>
      <c r="S488" s="2110"/>
      <c r="T488" s="2110"/>
      <c r="U488" s="2110"/>
      <c r="V488" s="2110"/>
      <c r="W488" s="2110"/>
      <c r="X488" s="2110"/>
      <c r="Y488" s="2110"/>
    </row>
    <row r="489" spans="1:25" ht="15.75" customHeight="1">
      <c r="A489" s="2110"/>
      <c r="B489" s="2111"/>
      <c r="C489" s="2110"/>
      <c r="D489" s="2110"/>
      <c r="E489" s="2110"/>
      <c r="F489" s="2112"/>
      <c r="G489" s="2110"/>
      <c r="H489" s="2110"/>
      <c r="I489" s="2110"/>
      <c r="J489" s="2110"/>
      <c r="K489" s="2110"/>
      <c r="L489" s="2110"/>
      <c r="M489" s="2110"/>
      <c r="N489" s="2110"/>
      <c r="O489" s="2110"/>
      <c r="P489" s="2110"/>
      <c r="Q489" s="2110"/>
      <c r="R489" s="2110"/>
      <c r="S489" s="2110"/>
      <c r="T489" s="2110"/>
      <c r="U489" s="2110"/>
      <c r="V489" s="2110"/>
      <c r="W489" s="2110"/>
      <c r="X489" s="2110"/>
      <c r="Y489" s="2110"/>
    </row>
    <row r="490" spans="1:25" ht="15.75" customHeight="1">
      <c r="A490" s="2110"/>
      <c r="B490" s="2111"/>
      <c r="C490" s="2110"/>
      <c r="D490" s="2110"/>
      <c r="E490" s="2110"/>
      <c r="F490" s="2112"/>
      <c r="G490" s="2110"/>
      <c r="H490" s="2110"/>
      <c r="I490" s="2110"/>
      <c r="J490" s="2110"/>
      <c r="K490" s="2110"/>
      <c r="L490" s="2110"/>
      <c r="M490" s="2110"/>
      <c r="N490" s="2110"/>
      <c r="O490" s="2110"/>
      <c r="P490" s="2110"/>
      <c r="Q490" s="2110"/>
      <c r="R490" s="2110"/>
      <c r="S490" s="2110"/>
      <c r="T490" s="2110"/>
      <c r="U490" s="2110"/>
      <c r="V490" s="2110"/>
      <c r="W490" s="2110"/>
      <c r="X490" s="2110"/>
      <c r="Y490" s="2110"/>
    </row>
    <row r="491" spans="1:25" ht="15.75" customHeight="1">
      <c r="A491" s="2110"/>
      <c r="B491" s="2111"/>
      <c r="C491" s="2110"/>
      <c r="D491" s="2110"/>
      <c r="E491" s="2110"/>
      <c r="F491" s="2112"/>
      <c r="G491" s="2110"/>
      <c r="H491" s="2110"/>
      <c r="I491" s="2110"/>
      <c r="J491" s="2110"/>
      <c r="K491" s="2110"/>
      <c r="L491" s="2110"/>
      <c r="M491" s="2110"/>
      <c r="N491" s="2110"/>
      <c r="O491" s="2110"/>
      <c r="P491" s="2110"/>
      <c r="Q491" s="2110"/>
      <c r="R491" s="2110"/>
      <c r="S491" s="2110"/>
      <c r="T491" s="2110"/>
      <c r="U491" s="2110"/>
      <c r="V491" s="2110"/>
      <c r="W491" s="2110"/>
      <c r="X491" s="2110"/>
      <c r="Y491" s="2110"/>
    </row>
    <row r="492" spans="1:25" ht="15.75" customHeight="1">
      <c r="A492" s="2110"/>
      <c r="B492" s="2111"/>
      <c r="C492" s="2110"/>
      <c r="D492" s="2110"/>
      <c r="E492" s="2110"/>
      <c r="F492" s="2112"/>
      <c r="G492" s="2110"/>
      <c r="H492" s="2110"/>
      <c r="I492" s="2110"/>
      <c r="J492" s="2110"/>
      <c r="K492" s="2110"/>
      <c r="L492" s="2110"/>
      <c r="M492" s="2110"/>
      <c r="N492" s="2110"/>
      <c r="O492" s="2110"/>
      <c r="P492" s="2110"/>
      <c r="Q492" s="2110"/>
      <c r="R492" s="2110"/>
      <c r="S492" s="2110"/>
      <c r="T492" s="2110"/>
      <c r="U492" s="2110"/>
      <c r="V492" s="2110"/>
      <c r="W492" s="2110"/>
      <c r="X492" s="2110"/>
      <c r="Y492" s="2110"/>
    </row>
    <row r="493" spans="1:25" ht="15.75" customHeight="1">
      <c r="A493" s="2110"/>
      <c r="B493" s="2111"/>
      <c r="C493" s="2110"/>
      <c r="D493" s="2110"/>
      <c r="E493" s="2110"/>
      <c r="F493" s="2112"/>
      <c r="G493" s="2110"/>
      <c r="H493" s="2110"/>
      <c r="I493" s="2110"/>
      <c r="J493" s="2110"/>
      <c r="K493" s="2110"/>
      <c r="L493" s="2110"/>
      <c r="M493" s="2110"/>
      <c r="N493" s="2110"/>
      <c r="O493" s="2110"/>
      <c r="P493" s="2110"/>
      <c r="Q493" s="2110"/>
      <c r="R493" s="2110"/>
      <c r="S493" s="2110"/>
      <c r="T493" s="2110"/>
      <c r="U493" s="2110"/>
      <c r="V493" s="2110"/>
      <c r="W493" s="2110"/>
      <c r="X493" s="2110"/>
      <c r="Y493" s="2110"/>
    </row>
    <row r="494" spans="1:25" ht="15.75" customHeight="1">
      <c r="A494" s="2110"/>
      <c r="B494" s="2111"/>
      <c r="C494" s="2110"/>
      <c r="D494" s="2110"/>
      <c r="E494" s="2110"/>
      <c r="F494" s="2112"/>
      <c r="G494" s="2110"/>
      <c r="H494" s="2110"/>
      <c r="I494" s="2110"/>
      <c r="J494" s="2110"/>
      <c r="K494" s="2110"/>
      <c r="L494" s="2110"/>
      <c r="M494" s="2110"/>
      <c r="N494" s="2110"/>
      <c r="O494" s="2110"/>
      <c r="P494" s="2110"/>
      <c r="Q494" s="2110"/>
      <c r="R494" s="2110"/>
      <c r="S494" s="2110"/>
      <c r="T494" s="2110"/>
      <c r="U494" s="2110"/>
      <c r="V494" s="2110"/>
      <c r="W494" s="2110"/>
      <c r="X494" s="2110"/>
      <c r="Y494" s="2110"/>
    </row>
    <row r="495" spans="1:25" ht="15.75" customHeight="1">
      <c r="A495" s="2110"/>
      <c r="B495" s="2111"/>
      <c r="C495" s="2110"/>
      <c r="D495" s="2110"/>
      <c r="E495" s="2110"/>
      <c r="F495" s="2112"/>
      <c r="G495" s="2110"/>
      <c r="H495" s="2110"/>
      <c r="I495" s="2110"/>
      <c r="J495" s="2110"/>
      <c r="K495" s="2110"/>
      <c r="L495" s="2110"/>
      <c r="M495" s="2110"/>
      <c r="N495" s="2110"/>
      <c r="O495" s="2110"/>
      <c r="P495" s="2110"/>
      <c r="Q495" s="2110"/>
      <c r="R495" s="2110"/>
      <c r="S495" s="2110"/>
      <c r="T495" s="2110"/>
      <c r="U495" s="2110"/>
      <c r="V495" s="2110"/>
      <c r="W495" s="2110"/>
      <c r="X495" s="2110"/>
      <c r="Y495" s="2110"/>
    </row>
    <row r="496" spans="1:25" ht="15.75" customHeight="1">
      <c r="A496" s="2110"/>
      <c r="B496" s="2111"/>
      <c r="C496" s="2110"/>
      <c r="D496" s="2110"/>
      <c r="E496" s="2110"/>
      <c r="F496" s="2112"/>
      <c r="G496" s="2110"/>
      <c r="H496" s="2110"/>
      <c r="I496" s="2110"/>
      <c r="J496" s="2110"/>
      <c r="K496" s="2110"/>
      <c r="L496" s="2110"/>
      <c r="M496" s="2110"/>
      <c r="N496" s="2110"/>
      <c r="O496" s="2110"/>
      <c r="P496" s="2110"/>
      <c r="Q496" s="2110"/>
      <c r="R496" s="2110"/>
      <c r="S496" s="2110"/>
      <c r="T496" s="2110"/>
      <c r="U496" s="2110"/>
      <c r="V496" s="2110"/>
      <c r="W496" s="2110"/>
      <c r="X496" s="2110"/>
      <c r="Y496" s="2110"/>
    </row>
    <row r="497" spans="1:25" ht="15.75" customHeight="1">
      <c r="A497" s="2110"/>
      <c r="B497" s="2111"/>
      <c r="C497" s="2110"/>
      <c r="D497" s="2110"/>
      <c r="E497" s="2110"/>
      <c r="F497" s="2112"/>
      <c r="G497" s="2110"/>
      <c r="H497" s="2110"/>
      <c r="I497" s="2110"/>
      <c r="J497" s="2110"/>
      <c r="K497" s="2110"/>
      <c r="L497" s="2110"/>
      <c r="M497" s="2110"/>
      <c r="N497" s="2110"/>
      <c r="O497" s="2110"/>
      <c r="P497" s="2110"/>
      <c r="Q497" s="2110"/>
      <c r="R497" s="2110"/>
      <c r="S497" s="2110"/>
      <c r="T497" s="2110"/>
      <c r="U497" s="2110"/>
      <c r="V497" s="2110"/>
      <c r="W497" s="2110"/>
      <c r="X497" s="2110"/>
      <c r="Y497" s="2110"/>
    </row>
    <row r="498" spans="1:25" ht="15.75" customHeight="1">
      <c r="A498" s="2110"/>
      <c r="B498" s="2111"/>
      <c r="C498" s="2110"/>
      <c r="D498" s="2110"/>
      <c r="E498" s="2110"/>
      <c r="F498" s="2112"/>
      <c r="G498" s="2110"/>
      <c r="H498" s="2110"/>
      <c r="I498" s="2110"/>
      <c r="J498" s="2110"/>
      <c r="K498" s="2110"/>
      <c r="L498" s="2110"/>
      <c r="M498" s="2110"/>
      <c r="N498" s="2110"/>
      <c r="O498" s="2110"/>
      <c r="P498" s="2110"/>
      <c r="Q498" s="2110"/>
      <c r="R498" s="2110"/>
      <c r="S498" s="2110"/>
      <c r="T498" s="2110"/>
      <c r="U498" s="2110"/>
      <c r="V498" s="2110"/>
      <c r="W498" s="2110"/>
      <c r="X498" s="2110"/>
      <c r="Y498" s="2110"/>
    </row>
    <row r="499" spans="1:25" ht="15.75" customHeight="1">
      <c r="A499" s="2110"/>
      <c r="B499" s="2111"/>
      <c r="C499" s="2110"/>
      <c r="D499" s="2110"/>
      <c r="E499" s="2110"/>
      <c r="F499" s="2112"/>
      <c r="G499" s="2110"/>
      <c r="H499" s="2110"/>
      <c r="I499" s="2110"/>
      <c r="J499" s="2110"/>
      <c r="K499" s="2110"/>
      <c r="L499" s="2110"/>
      <c r="M499" s="2110"/>
      <c r="N499" s="2110"/>
      <c r="O499" s="2110"/>
      <c r="P499" s="2110"/>
      <c r="Q499" s="2110"/>
      <c r="R499" s="2110"/>
      <c r="S499" s="2110"/>
      <c r="T499" s="2110"/>
      <c r="U499" s="2110"/>
      <c r="V499" s="2110"/>
      <c r="W499" s="2110"/>
      <c r="X499" s="2110"/>
      <c r="Y499" s="2110"/>
    </row>
    <row r="500" spans="1:25" ht="15.75" customHeight="1">
      <c r="A500" s="2110"/>
      <c r="B500" s="2111"/>
      <c r="C500" s="2110"/>
      <c r="D500" s="2110"/>
      <c r="E500" s="2110"/>
      <c r="F500" s="2112"/>
      <c r="G500" s="2110"/>
      <c r="H500" s="2110"/>
      <c r="I500" s="2110"/>
      <c r="J500" s="2110"/>
      <c r="K500" s="2110"/>
      <c r="L500" s="2110"/>
      <c r="M500" s="2110"/>
      <c r="N500" s="2110"/>
      <c r="O500" s="2110"/>
      <c r="P500" s="2110"/>
      <c r="Q500" s="2110"/>
      <c r="R500" s="2110"/>
      <c r="S500" s="2110"/>
      <c r="T500" s="2110"/>
      <c r="U500" s="2110"/>
      <c r="V500" s="2110"/>
      <c r="W500" s="2110"/>
      <c r="X500" s="2110"/>
      <c r="Y500" s="2110"/>
    </row>
    <row r="501" spans="1:25" ht="15.75" customHeight="1">
      <c r="A501" s="2110"/>
      <c r="B501" s="2111"/>
      <c r="C501" s="2110"/>
      <c r="D501" s="2110"/>
      <c r="E501" s="2110"/>
      <c r="F501" s="2112"/>
      <c r="G501" s="2110"/>
      <c r="H501" s="2110"/>
      <c r="I501" s="2110"/>
      <c r="J501" s="2110"/>
      <c r="K501" s="2110"/>
      <c r="L501" s="2110"/>
      <c r="M501" s="2110"/>
      <c r="N501" s="2110"/>
      <c r="O501" s="2110"/>
      <c r="P501" s="2110"/>
      <c r="Q501" s="2110"/>
      <c r="R501" s="2110"/>
      <c r="S501" s="2110"/>
      <c r="T501" s="2110"/>
      <c r="U501" s="2110"/>
      <c r="V501" s="2110"/>
      <c r="W501" s="2110"/>
      <c r="X501" s="2110"/>
      <c r="Y501" s="2110"/>
    </row>
    <row r="502" spans="1:25" ht="15.75" customHeight="1">
      <c r="A502" s="2110"/>
      <c r="B502" s="2111"/>
      <c r="C502" s="2110"/>
      <c r="D502" s="2110"/>
      <c r="E502" s="2110"/>
      <c r="F502" s="2112"/>
      <c r="G502" s="2110"/>
      <c r="H502" s="2110"/>
      <c r="I502" s="2110"/>
      <c r="J502" s="2110"/>
      <c r="K502" s="2110"/>
      <c r="L502" s="2110"/>
      <c r="M502" s="2110"/>
      <c r="N502" s="2110"/>
      <c r="O502" s="2110"/>
      <c r="P502" s="2110"/>
      <c r="Q502" s="2110"/>
      <c r="R502" s="2110"/>
      <c r="S502" s="2110"/>
      <c r="T502" s="2110"/>
      <c r="U502" s="2110"/>
      <c r="V502" s="2110"/>
      <c r="W502" s="2110"/>
      <c r="X502" s="2110"/>
      <c r="Y502" s="2110"/>
    </row>
    <row r="503" spans="1:25" ht="15.75" customHeight="1">
      <c r="A503" s="2110"/>
      <c r="B503" s="2111"/>
      <c r="C503" s="2110"/>
      <c r="D503" s="2110"/>
      <c r="E503" s="2110"/>
      <c r="F503" s="2112"/>
      <c r="G503" s="2110"/>
      <c r="H503" s="2110"/>
      <c r="I503" s="2110"/>
      <c r="J503" s="2110"/>
      <c r="K503" s="2110"/>
      <c r="L503" s="2110"/>
      <c r="M503" s="2110"/>
      <c r="N503" s="2110"/>
      <c r="O503" s="2110"/>
      <c r="P503" s="2110"/>
      <c r="Q503" s="2110"/>
      <c r="R503" s="2110"/>
      <c r="S503" s="2110"/>
      <c r="T503" s="2110"/>
      <c r="U503" s="2110"/>
      <c r="V503" s="2110"/>
      <c r="W503" s="2110"/>
      <c r="X503" s="2110"/>
      <c r="Y503" s="2110"/>
    </row>
    <row r="504" spans="1:25" ht="15.75" customHeight="1">
      <c r="A504" s="2110"/>
      <c r="B504" s="2111"/>
      <c r="C504" s="2110"/>
      <c r="D504" s="2110"/>
      <c r="E504" s="2110"/>
      <c r="F504" s="2112"/>
      <c r="G504" s="2110"/>
      <c r="H504" s="2110"/>
      <c r="I504" s="2110"/>
      <c r="J504" s="2110"/>
      <c r="K504" s="2110"/>
      <c r="L504" s="2110"/>
      <c r="M504" s="2110"/>
      <c r="N504" s="2110"/>
      <c r="O504" s="2110"/>
      <c r="P504" s="2110"/>
      <c r="Q504" s="2110"/>
      <c r="R504" s="2110"/>
      <c r="S504" s="2110"/>
      <c r="T504" s="2110"/>
      <c r="U504" s="2110"/>
      <c r="V504" s="2110"/>
      <c r="W504" s="2110"/>
      <c r="X504" s="2110"/>
      <c r="Y504" s="2110"/>
    </row>
    <row r="505" spans="1:25" ht="15.75" customHeight="1">
      <c r="A505" s="2110"/>
      <c r="B505" s="2111"/>
      <c r="C505" s="2110"/>
      <c r="D505" s="2110"/>
      <c r="E505" s="2110"/>
      <c r="F505" s="2112"/>
      <c r="G505" s="2110"/>
      <c r="H505" s="2110"/>
      <c r="I505" s="2110"/>
      <c r="J505" s="2110"/>
      <c r="K505" s="2110"/>
      <c r="L505" s="2110"/>
      <c r="M505" s="2110"/>
      <c r="N505" s="2110"/>
      <c r="O505" s="2110"/>
      <c r="P505" s="2110"/>
      <c r="Q505" s="2110"/>
      <c r="R505" s="2110"/>
      <c r="S505" s="2110"/>
      <c r="T505" s="2110"/>
      <c r="U505" s="2110"/>
      <c r="V505" s="2110"/>
      <c r="W505" s="2110"/>
      <c r="X505" s="2110"/>
      <c r="Y505" s="2110"/>
    </row>
    <row r="506" spans="1:25" ht="15.75" customHeight="1">
      <c r="A506" s="2110"/>
      <c r="B506" s="2111"/>
      <c r="C506" s="2110"/>
      <c r="D506" s="2110"/>
      <c r="E506" s="2110"/>
      <c r="F506" s="2112"/>
      <c r="G506" s="2110"/>
      <c r="H506" s="2110"/>
      <c r="I506" s="2110"/>
      <c r="J506" s="2110"/>
      <c r="K506" s="2110"/>
      <c r="L506" s="2110"/>
      <c r="M506" s="2110"/>
      <c r="N506" s="2110"/>
      <c r="O506" s="2110"/>
      <c r="P506" s="2110"/>
      <c r="Q506" s="2110"/>
      <c r="R506" s="2110"/>
      <c r="S506" s="2110"/>
      <c r="T506" s="2110"/>
      <c r="U506" s="2110"/>
      <c r="V506" s="2110"/>
      <c r="W506" s="2110"/>
      <c r="X506" s="2110"/>
      <c r="Y506" s="2110"/>
    </row>
    <row r="507" spans="1:25" ht="15.75" customHeight="1">
      <c r="A507" s="2110"/>
      <c r="B507" s="2111"/>
      <c r="C507" s="2110"/>
      <c r="D507" s="2110"/>
      <c r="E507" s="2110"/>
      <c r="F507" s="2112"/>
      <c r="G507" s="2110"/>
      <c r="H507" s="2110"/>
      <c r="I507" s="2110"/>
      <c r="J507" s="2110"/>
      <c r="K507" s="2110"/>
      <c r="L507" s="2110"/>
      <c r="M507" s="2110"/>
      <c r="N507" s="2110"/>
      <c r="O507" s="2110"/>
      <c r="P507" s="2110"/>
      <c r="Q507" s="2110"/>
      <c r="R507" s="2110"/>
      <c r="S507" s="2110"/>
      <c r="T507" s="2110"/>
      <c r="U507" s="2110"/>
      <c r="V507" s="2110"/>
      <c r="W507" s="2110"/>
      <c r="X507" s="2110"/>
      <c r="Y507" s="2110"/>
    </row>
    <row r="508" spans="1:25" ht="15.75" customHeight="1">
      <c r="A508" s="2110"/>
      <c r="B508" s="2111"/>
      <c r="C508" s="2110"/>
      <c r="D508" s="2110"/>
      <c r="E508" s="2110"/>
      <c r="F508" s="2112"/>
      <c r="G508" s="2110"/>
      <c r="H508" s="2110"/>
      <c r="I508" s="2110"/>
      <c r="J508" s="2110"/>
      <c r="K508" s="2110"/>
      <c r="L508" s="2110"/>
      <c r="M508" s="2110"/>
      <c r="N508" s="2110"/>
      <c r="O508" s="2110"/>
      <c r="P508" s="2110"/>
      <c r="Q508" s="2110"/>
      <c r="R508" s="2110"/>
      <c r="S508" s="2110"/>
      <c r="T508" s="2110"/>
      <c r="U508" s="2110"/>
      <c r="V508" s="2110"/>
      <c r="W508" s="2110"/>
      <c r="X508" s="2110"/>
      <c r="Y508" s="2110"/>
    </row>
    <row r="509" spans="1:25" ht="15.75" customHeight="1">
      <c r="A509" s="2110"/>
      <c r="B509" s="2111"/>
      <c r="C509" s="2110"/>
      <c r="D509" s="2110"/>
      <c r="E509" s="2110"/>
      <c r="F509" s="2112"/>
      <c r="G509" s="2110"/>
      <c r="H509" s="2110"/>
      <c r="I509" s="2110"/>
      <c r="J509" s="2110"/>
      <c r="K509" s="2110"/>
      <c r="L509" s="2110"/>
      <c r="M509" s="2110"/>
      <c r="N509" s="2110"/>
      <c r="O509" s="2110"/>
      <c r="P509" s="2110"/>
      <c r="Q509" s="2110"/>
      <c r="R509" s="2110"/>
      <c r="S509" s="2110"/>
      <c r="T509" s="2110"/>
      <c r="U509" s="2110"/>
      <c r="V509" s="2110"/>
      <c r="W509" s="2110"/>
      <c r="X509" s="2110"/>
      <c r="Y509" s="2110"/>
    </row>
    <row r="510" spans="1:25" ht="15.75" customHeight="1">
      <c r="A510" s="2110"/>
      <c r="B510" s="2111"/>
      <c r="C510" s="2110"/>
      <c r="D510" s="2110"/>
      <c r="E510" s="2110"/>
      <c r="F510" s="2112"/>
      <c r="G510" s="2110"/>
      <c r="H510" s="2110"/>
      <c r="I510" s="2110"/>
      <c r="J510" s="2110"/>
      <c r="K510" s="2110"/>
      <c r="L510" s="2110"/>
      <c r="M510" s="2110"/>
      <c r="N510" s="2110"/>
      <c r="O510" s="2110"/>
      <c r="P510" s="2110"/>
      <c r="Q510" s="2110"/>
      <c r="R510" s="2110"/>
      <c r="S510" s="2110"/>
      <c r="T510" s="2110"/>
      <c r="U510" s="2110"/>
      <c r="V510" s="2110"/>
      <c r="W510" s="2110"/>
      <c r="X510" s="2110"/>
      <c r="Y510" s="2110"/>
    </row>
    <row r="511" spans="1:25" ht="15.75" customHeight="1">
      <c r="A511" s="2110"/>
      <c r="B511" s="2111"/>
      <c r="C511" s="2110"/>
      <c r="D511" s="2110"/>
      <c r="E511" s="2110"/>
      <c r="F511" s="2112"/>
      <c r="G511" s="2110"/>
      <c r="H511" s="2110"/>
      <c r="I511" s="2110"/>
      <c r="J511" s="2110"/>
      <c r="K511" s="2110"/>
      <c r="L511" s="2110"/>
      <c r="M511" s="2110"/>
      <c r="N511" s="2110"/>
      <c r="O511" s="2110"/>
      <c r="P511" s="2110"/>
      <c r="Q511" s="2110"/>
      <c r="R511" s="2110"/>
      <c r="S511" s="2110"/>
      <c r="T511" s="2110"/>
      <c r="U511" s="2110"/>
      <c r="V511" s="2110"/>
      <c r="W511" s="2110"/>
      <c r="X511" s="2110"/>
      <c r="Y511" s="2110"/>
    </row>
    <row r="512" spans="1:25" ht="15.75" customHeight="1">
      <c r="A512" s="2110"/>
      <c r="B512" s="2111"/>
      <c r="C512" s="2110"/>
      <c r="D512" s="2110"/>
      <c r="E512" s="2110"/>
      <c r="F512" s="2112"/>
      <c r="G512" s="2110"/>
      <c r="H512" s="2110"/>
      <c r="I512" s="2110"/>
      <c r="J512" s="2110"/>
      <c r="K512" s="2110"/>
      <c r="L512" s="2110"/>
      <c r="M512" s="2110"/>
      <c r="N512" s="2110"/>
      <c r="O512" s="2110"/>
      <c r="P512" s="2110"/>
      <c r="Q512" s="2110"/>
      <c r="R512" s="2110"/>
      <c r="S512" s="2110"/>
      <c r="T512" s="2110"/>
      <c r="U512" s="2110"/>
      <c r="V512" s="2110"/>
      <c r="W512" s="2110"/>
      <c r="X512" s="2110"/>
      <c r="Y512" s="2110"/>
    </row>
    <row r="513" spans="1:25" ht="15.75" customHeight="1">
      <c r="A513" s="2110"/>
      <c r="B513" s="2111"/>
      <c r="C513" s="2110"/>
      <c r="D513" s="2110"/>
      <c r="E513" s="2110"/>
      <c r="F513" s="2112"/>
      <c r="G513" s="2110"/>
      <c r="H513" s="2110"/>
      <c r="I513" s="2110"/>
      <c r="J513" s="2110"/>
      <c r="K513" s="2110"/>
      <c r="L513" s="2110"/>
      <c r="M513" s="2110"/>
      <c r="N513" s="2110"/>
      <c r="O513" s="2110"/>
      <c r="P513" s="2110"/>
      <c r="Q513" s="2110"/>
      <c r="R513" s="2110"/>
      <c r="S513" s="2110"/>
      <c r="T513" s="2110"/>
      <c r="U513" s="2110"/>
      <c r="V513" s="2110"/>
      <c r="W513" s="2110"/>
      <c r="X513" s="2110"/>
      <c r="Y513" s="2110"/>
    </row>
    <row r="514" spans="1:25" ht="15.75" customHeight="1">
      <c r="A514" s="2110"/>
      <c r="B514" s="2111"/>
      <c r="C514" s="2110"/>
      <c r="D514" s="2110"/>
      <c r="E514" s="2110"/>
      <c r="F514" s="2112"/>
      <c r="G514" s="2110"/>
      <c r="H514" s="2110"/>
      <c r="I514" s="2110"/>
      <c r="J514" s="2110"/>
      <c r="K514" s="2110"/>
      <c r="L514" s="2110"/>
      <c r="M514" s="2110"/>
      <c r="N514" s="2110"/>
      <c r="O514" s="2110"/>
      <c r="P514" s="2110"/>
      <c r="Q514" s="2110"/>
      <c r="R514" s="2110"/>
      <c r="S514" s="2110"/>
      <c r="T514" s="2110"/>
      <c r="U514" s="2110"/>
      <c r="V514" s="2110"/>
      <c r="W514" s="2110"/>
      <c r="X514" s="2110"/>
      <c r="Y514" s="2110"/>
    </row>
    <row r="515" spans="1:25" ht="15.75" customHeight="1">
      <c r="A515" s="2110"/>
      <c r="B515" s="2111"/>
      <c r="C515" s="2110"/>
      <c r="D515" s="2110"/>
      <c r="E515" s="2110"/>
      <c r="F515" s="2112"/>
      <c r="G515" s="2110"/>
      <c r="H515" s="2110"/>
      <c r="I515" s="2110"/>
      <c r="J515" s="2110"/>
      <c r="K515" s="2110"/>
      <c r="L515" s="2110"/>
      <c r="M515" s="2110"/>
      <c r="N515" s="2110"/>
      <c r="O515" s="2110"/>
      <c r="P515" s="2110"/>
      <c r="Q515" s="2110"/>
      <c r="R515" s="2110"/>
      <c r="S515" s="2110"/>
      <c r="T515" s="2110"/>
      <c r="U515" s="2110"/>
      <c r="V515" s="2110"/>
      <c r="W515" s="2110"/>
      <c r="X515" s="2110"/>
      <c r="Y515" s="2110"/>
    </row>
    <row r="516" spans="1:25" ht="15.75" customHeight="1">
      <c r="A516" s="2110"/>
      <c r="B516" s="2111"/>
      <c r="C516" s="2110"/>
      <c r="D516" s="2110"/>
      <c r="E516" s="2110"/>
      <c r="F516" s="2112"/>
      <c r="G516" s="2110"/>
      <c r="H516" s="2110"/>
      <c r="I516" s="2110"/>
      <c r="J516" s="2110"/>
      <c r="K516" s="2110"/>
      <c r="L516" s="2110"/>
      <c r="M516" s="2110"/>
      <c r="N516" s="2110"/>
      <c r="O516" s="2110"/>
      <c r="P516" s="2110"/>
      <c r="Q516" s="2110"/>
      <c r="R516" s="2110"/>
      <c r="S516" s="2110"/>
      <c r="T516" s="2110"/>
      <c r="U516" s="2110"/>
      <c r="V516" s="2110"/>
      <c r="W516" s="2110"/>
      <c r="X516" s="2110"/>
      <c r="Y516" s="2110"/>
    </row>
    <row r="517" spans="1:25" ht="15.75" customHeight="1">
      <c r="A517" s="2110"/>
      <c r="B517" s="2111"/>
      <c r="C517" s="2110"/>
      <c r="D517" s="2110"/>
      <c r="E517" s="2110"/>
      <c r="F517" s="2112"/>
      <c r="G517" s="2110"/>
      <c r="H517" s="2110"/>
      <c r="I517" s="2110"/>
      <c r="J517" s="2110"/>
      <c r="K517" s="2110"/>
      <c r="L517" s="2110"/>
      <c r="M517" s="2110"/>
      <c r="N517" s="2110"/>
      <c r="O517" s="2110"/>
      <c r="P517" s="2110"/>
      <c r="Q517" s="2110"/>
      <c r="R517" s="2110"/>
      <c r="S517" s="2110"/>
      <c r="T517" s="2110"/>
      <c r="U517" s="2110"/>
      <c r="V517" s="2110"/>
      <c r="W517" s="2110"/>
      <c r="X517" s="2110"/>
      <c r="Y517" s="2110"/>
    </row>
    <row r="518" spans="1:25" ht="15.75" customHeight="1">
      <c r="A518" s="2110"/>
      <c r="B518" s="2111"/>
      <c r="C518" s="2110"/>
      <c r="D518" s="2110"/>
      <c r="E518" s="2110"/>
      <c r="F518" s="2112"/>
      <c r="G518" s="2110"/>
      <c r="H518" s="2110"/>
      <c r="I518" s="2110"/>
      <c r="J518" s="2110"/>
      <c r="K518" s="2110"/>
      <c r="L518" s="2110"/>
      <c r="M518" s="2110"/>
      <c r="N518" s="2110"/>
      <c r="O518" s="2110"/>
      <c r="P518" s="2110"/>
      <c r="Q518" s="2110"/>
      <c r="R518" s="2110"/>
      <c r="S518" s="2110"/>
      <c r="T518" s="2110"/>
      <c r="U518" s="2110"/>
      <c r="V518" s="2110"/>
      <c r="W518" s="2110"/>
      <c r="X518" s="2110"/>
      <c r="Y518" s="2110"/>
    </row>
    <row r="519" spans="1:25" ht="15.75" customHeight="1">
      <c r="A519" s="2110"/>
      <c r="B519" s="2111"/>
      <c r="C519" s="2110"/>
      <c r="D519" s="2110"/>
      <c r="E519" s="2110"/>
      <c r="F519" s="2112"/>
      <c r="G519" s="2110"/>
      <c r="H519" s="2110"/>
      <c r="I519" s="2110"/>
      <c r="J519" s="2110"/>
      <c r="K519" s="2110"/>
      <c r="L519" s="2110"/>
      <c r="M519" s="2110"/>
      <c r="N519" s="2110"/>
      <c r="O519" s="2110"/>
      <c r="P519" s="2110"/>
      <c r="Q519" s="2110"/>
      <c r="R519" s="2110"/>
      <c r="S519" s="2110"/>
      <c r="T519" s="2110"/>
      <c r="U519" s="2110"/>
      <c r="V519" s="2110"/>
      <c r="W519" s="2110"/>
      <c r="X519" s="2110"/>
      <c r="Y519" s="2110"/>
    </row>
    <row r="520" spans="1:25" ht="15.75" customHeight="1">
      <c r="A520" s="2110"/>
      <c r="B520" s="2111"/>
      <c r="C520" s="2110"/>
      <c r="D520" s="2110"/>
      <c r="E520" s="2110"/>
      <c r="F520" s="2112"/>
      <c r="G520" s="2110"/>
      <c r="H520" s="2110"/>
      <c r="I520" s="2110"/>
      <c r="J520" s="2110"/>
      <c r="K520" s="2110"/>
      <c r="L520" s="2110"/>
      <c r="M520" s="2110"/>
      <c r="N520" s="2110"/>
      <c r="O520" s="2110"/>
      <c r="P520" s="2110"/>
      <c r="Q520" s="2110"/>
      <c r="R520" s="2110"/>
      <c r="S520" s="2110"/>
      <c r="T520" s="2110"/>
      <c r="U520" s="2110"/>
      <c r="V520" s="2110"/>
      <c r="W520" s="2110"/>
      <c r="X520" s="2110"/>
      <c r="Y520" s="2110"/>
    </row>
    <row r="521" spans="1:25" ht="15.75" customHeight="1">
      <c r="A521" s="2110"/>
      <c r="B521" s="2111"/>
      <c r="C521" s="2110"/>
      <c r="D521" s="2110"/>
      <c r="E521" s="2110"/>
      <c r="F521" s="2112"/>
      <c r="G521" s="2110"/>
      <c r="H521" s="2110"/>
      <c r="I521" s="2110"/>
      <c r="J521" s="2110"/>
      <c r="K521" s="2110"/>
      <c r="L521" s="2110"/>
      <c r="M521" s="2110"/>
      <c r="N521" s="2110"/>
      <c r="O521" s="2110"/>
      <c r="P521" s="2110"/>
      <c r="Q521" s="2110"/>
      <c r="R521" s="2110"/>
      <c r="S521" s="2110"/>
      <c r="T521" s="2110"/>
      <c r="U521" s="2110"/>
      <c r="V521" s="2110"/>
      <c r="W521" s="2110"/>
      <c r="X521" s="2110"/>
      <c r="Y521" s="2110"/>
    </row>
    <row r="522" spans="1:25" ht="15.75" customHeight="1">
      <c r="A522" s="2110"/>
      <c r="B522" s="2111"/>
      <c r="C522" s="2110"/>
      <c r="D522" s="2110"/>
      <c r="E522" s="2110"/>
      <c r="F522" s="2112"/>
      <c r="G522" s="2110"/>
      <c r="H522" s="2110"/>
      <c r="I522" s="2110"/>
      <c r="J522" s="2110"/>
      <c r="K522" s="2110"/>
      <c r="L522" s="2110"/>
      <c r="M522" s="2110"/>
      <c r="N522" s="2110"/>
      <c r="O522" s="2110"/>
      <c r="P522" s="2110"/>
      <c r="Q522" s="2110"/>
      <c r="R522" s="2110"/>
      <c r="S522" s="2110"/>
      <c r="T522" s="2110"/>
      <c r="U522" s="2110"/>
      <c r="V522" s="2110"/>
      <c r="W522" s="2110"/>
      <c r="X522" s="2110"/>
      <c r="Y522" s="2110"/>
    </row>
    <row r="523" spans="1:25" ht="15.75" customHeight="1">
      <c r="A523" s="2110"/>
      <c r="B523" s="2111"/>
      <c r="C523" s="2110"/>
      <c r="D523" s="2110"/>
      <c r="E523" s="2110"/>
      <c r="F523" s="2112"/>
      <c r="G523" s="2110"/>
      <c r="H523" s="2110"/>
      <c r="I523" s="2110"/>
      <c r="J523" s="2110"/>
      <c r="K523" s="2110"/>
      <c r="L523" s="2110"/>
      <c r="M523" s="2110"/>
      <c r="N523" s="2110"/>
      <c r="O523" s="2110"/>
      <c r="P523" s="2110"/>
      <c r="Q523" s="2110"/>
      <c r="R523" s="2110"/>
      <c r="S523" s="2110"/>
      <c r="T523" s="2110"/>
      <c r="U523" s="2110"/>
      <c r="V523" s="2110"/>
      <c r="W523" s="2110"/>
      <c r="X523" s="2110"/>
      <c r="Y523" s="2110"/>
    </row>
    <row r="524" spans="1:25" ht="15.75" customHeight="1">
      <c r="A524" s="2110"/>
      <c r="B524" s="2111"/>
      <c r="C524" s="2110"/>
      <c r="D524" s="2110"/>
      <c r="E524" s="2110"/>
      <c r="F524" s="2112"/>
      <c r="G524" s="2110"/>
      <c r="H524" s="2110"/>
      <c r="I524" s="2110"/>
      <c r="J524" s="2110"/>
      <c r="K524" s="2110"/>
      <c r="L524" s="2110"/>
      <c r="M524" s="2110"/>
      <c r="N524" s="2110"/>
      <c r="O524" s="2110"/>
      <c r="P524" s="2110"/>
      <c r="Q524" s="2110"/>
      <c r="R524" s="2110"/>
      <c r="S524" s="2110"/>
      <c r="T524" s="2110"/>
      <c r="U524" s="2110"/>
      <c r="V524" s="2110"/>
      <c r="W524" s="2110"/>
      <c r="X524" s="2110"/>
      <c r="Y524" s="2110"/>
    </row>
    <row r="525" spans="1:25" ht="15.75" customHeight="1">
      <c r="A525" s="2110"/>
      <c r="B525" s="2111"/>
      <c r="C525" s="2110"/>
      <c r="D525" s="2110"/>
      <c r="E525" s="2110"/>
      <c r="F525" s="2112"/>
      <c r="G525" s="2110"/>
      <c r="H525" s="2110"/>
      <c r="I525" s="2110"/>
      <c r="J525" s="2110"/>
      <c r="K525" s="2110"/>
      <c r="L525" s="2110"/>
      <c r="M525" s="2110"/>
      <c r="N525" s="2110"/>
      <c r="O525" s="2110"/>
      <c r="P525" s="2110"/>
      <c r="Q525" s="2110"/>
      <c r="R525" s="2110"/>
      <c r="S525" s="2110"/>
      <c r="T525" s="2110"/>
      <c r="U525" s="2110"/>
      <c r="V525" s="2110"/>
      <c r="W525" s="2110"/>
      <c r="X525" s="2110"/>
      <c r="Y525" s="2110"/>
    </row>
    <row r="526" spans="1:25" ht="15.75" customHeight="1">
      <c r="A526" s="2110"/>
      <c r="B526" s="2111"/>
      <c r="C526" s="2110"/>
      <c r="D526" s="2110"/>
      <c r="E526" s="2110"/>
      <c r="F526" s="2112"/>
      <c r="G526" s="2110"/>
      <c r="H526" s="2110"/>
      <c r="I526" s="2110"/>
      <c r="J526" s="2110"/>
      <c r="K526" s="2110"/>
      <c r="L526" s="2110"/>
      <c r="M526" s="2110"/>
      <c r="N526" s="2110"/>
      <c r="O526" s="2110"/>
      <c r="P526" s="2110"/>
      <c r="Q526" s="2110"/>
      <c r="R526" s="2110"/>
      <c r="S526" s="2110"/>
      <c r="T526" s="2110"/>
      <c r="U526" s="2110"/>
      <c r="V526" s="2110"/>
      <c r="W526" s="2110"/>
      <c r="X526" s="2110"/>
      <c r="Y526" s="2110"/>
    </row>
    <row r="527" spans="1:25" ht="15.75" customHeight="1">
      <c r="A527" s="2110"/>
      <c r="B527" s="2111"/>
      <c r="C527" s="2110"/>
      <c r="D527" s="2110"/>
      <c r="E527" s="2110"/>
      <c r="F527" s="2112"/>
      <c r="G527" s="2110"/>
      <c r="H527" s="2110"/>
      <c r="I527" s="2110"/>
      <c r="J527" s="2110"/>
      <c r="K527" s="2110"/>
      <c r="L527" s="2110"/>
      <c r="M527" s="2110"/>
      <c r="N527" s="2110"/>
      <c r="O527" s="2110"/>
      <c r="P527" s="2110"/>
      <c r="Q527" s="2110"/>
      <c r="R527" s="2110"/>
      <c r="S527" s="2110"/>
      <c r="T527" s="2110"/>
      <c r="U527" s="2110"/>
      <c r="V527" s="2110"/>
      <c r="W527" s="2110"/>
      <c r="X527" s="2110"/>
      <c r="Y527" s="2110"/>
    </row>
    <row r="528" spans="1:25" ht="15.75" customHeight="1">
      <c r="A528" s="2110"/>
      <c r="B528" s="2111"/>
      <c r="C528" s="2110"/>
      <c r="D528" s="2110"/>
      <c r="E528" s="2110"/>
      <c r="F528" s="2112"/>
      <c r="G528" s="2110"/>
      <c r="H528" s="2110"/>
      <c r="I528" s="2110"/>
      <c r="J528" s="2110"/>
      <c r="K528" s="2110"/>
      <c r="L528" s="2110"/>
      <c r="M528" s="2110"/>
      <c r="N528" s="2110"/>
      <c r="O528" s="2110"/>
      <c r="P528" s="2110"/>
      <c r="Q528" s="2110"/>
      <c r="R528" s="2110"/>
      <c r="S528" s="2110"/>
      <c r="T528" s="2110"/>
      <c r="U528" s="2110"/>
      <c r="V528" s="2110"/>
      <c r="W528" s="2110"/>
      <c r="X528" s="2110"/>
      <c r="Y528" s="2110"/>
    </row>
    <row r="529" spans="1:25" ht="15.75" customHeight="1">
      <c r="A529" s="2110"/>
      <c r="B529" s="2111"/>
      <c r="C529" s="2110"/>
      <c r="D529" s="2110"/>
      <c r="E529" s="2110"/>
      <c r="F529" s="2112"/>
      <c r="G529" s="2110"/>
      <c r="H529" s="2110"/>
      <c r="I529" s="2110"/>
      <c r="J529" s="2110"/>
      <c r="K529" s="2110"/>
      <c r="L529" s="2110"/>
      <c r="M529" s="2110"/>
      <c r="N529" s="2110"/>
      <c r="O529" s="2110"/>
      <c r="P529" s="2110"/>
      <c r="Q529" s="2110"/>
      <c r="R529" s="2110"/>
      <c r="S529" s="2110"/>
      <c r="T529" s="2110"/>
      <c r="U529" s="2110"/>
      <c r="V529" s="2110"/>
      <c r="W529" s="2110"/>
      <c r="X529" s="2110"/>
      <c r="Y529" s="2110"/>
    </row>
    <row r="530" spans="1:25" ht="15.75" customHeight="1">
      <c r="A530" s="2110"/>
      <c r="B530" s="2111"/>
      <c r="C530" s="2110"/>
      <c r="D530" s="2110"/>
      <c r="E530" s="2110"/>
      <c r="F530" s="2112"/>
      <c r="G530" s="2110"/>
      <c r="H530" s="2110"/>
      <c r="I530" s="2110"/>
      <c r="J530" s="2110"/>
      <c r="K530" s="2110"/>
      <c r="L530" s="2110"/>
      <c r="M530" s="2110"/>
      <c r="N530" s="2110"/>
      <c r="O530" s="2110"/>
      <c r="P530" s="2110"/>
      <c r="Q530" s="2110"/>
      <c r="R530" s="2110"/>
      <c r="S530" s="2110"/>
      <c r="T530" s="2110"/>
      <c r="U530" s="2110"/>
      <c r="V530" s="2110"/>
      <c r="W530" s="2110"/>
      <c r="X530" s="2110"/>
      <c r="Y530" s="2110"/>
    </row>
    <row r="531" spans="1:25" ht="15.75" customHeight="1">
      <c r="A531" s="2110"/>
      <c r="B531" s="2111"/>
      <c r="C531" s="2110"/>
      <c r="D531" s="2110"/>
      <c r="E531" s="2110"/>
      <c r="F531" s="2112"/>
      <c r="G531" s="2110"/>
      <c r="H531" s="2110"/>
      <c r="I531" s="2110"/>
      <c r="J531" s="2110"/>
      <c r="K531" s="2110"/>
      <c r="L531" s="2110"/>
      <c r="M531" s="2110"/>
      <c r="N531" s="2110"/>
      <c r="O531" s="2110"/>
      <c r="P531" s="2110"/>
      <c r="Q531" s="2110"/>
      <c r="R531" s="2110"/>
      <c r="S531" s="2110"/>
      <c r="T531" s="2110"/>
      <c r="U531" s="2110"/>
      <c r="V531" s="2110"/>
      <c r="W531" s="2110"/>
      <c r="X531" s="2110"/>
      <c r="Y531" s="2110"/>
    </row>
    <row r="532" spans="1:25" ht="15.75" customHeight="1">
      <c r="A532" s="2110"/>
      <c r="B532" s="2111"/>
      <c r="C532" s="2110"/>
      <c r="D532" s="2110"/>
      <c r="E532" s="2110"/>
      <c r="F532" s="2112"/>
      <c r="G532" s="2110"/>
      <c r="H532" s="2110"/>
      <c r="I532" s="2110"/>
      <c r="J532" s="2110"/>
      <c r="K532" s="2110"/>
      <c r="L532" s="2110"/>
      <c r="M532" s="2110"/>
      <c r="N532" s="2110"/>
      <c r="O532" s="2110"/>
      <c r="P532" s="2110"/>
      <c r="Q532" s="2110"/>
      <c r="R532" s="2110"/>
      <c r="S532" s="2110"/>
      <c r="T532" s="2110"/>
      <c r="U532" s="2110"/>
      <c r="V532" s="2110"/>
      <c r="W532" s="2110"/>
      <c r="X532" s="2110"/>
      <c r="Y532" s="2110"/>
    </row>
    <row r="533" spans="1:25" ht="15.75" customHeight="1">
      <c r="A533" s="2110"/>
      <c r="B533" s="2111"/>
      <c r="C533" s="2110"/>
      <c r="D533" s="2110"/>
      <c r="E533" s="2110"/>
      <c r="F533" s="2112"/>
      <c r="G533" s="2110"/>
      <c r="H533" s="2110"/>
      <c r="I533" s="2110"/>
      <c r="J533" s="2110"/>
      <c r="K533" s="2110"/>
      <c r="L533" s="2110"/>
      <c r="M533" s="2110"/>
      <c r="N533" s="2110"/>
      <c r="O533" s="2110"/>
      <c r="P533" s="2110"/>
      <c r="Q533" s="2110"/>
      <c r="R533" s="2110"/>
      <c r="S533" s="2110"/>
      <c r="T533" s="2110"/>
      <c r="U533" s="2110"/>
      <c r="V533" s="2110"/>
      <c r="W533" s="2110"/>
      <c r="X533" s="2110"/>
      <c r="Y533" s="2110"/>
    </row>
    <row r="534" spans="1:25" ht="15.75" customHeight="1">
      <c r="A534" s="2110"/>
      <c r="B534" s="2111"/>
      <c r="C534" s="2110"/>
      <c r="D534" s="2110"/>
      <c r="E534" s="2110"/>
      <c r="F534" s="2112"/>
      <c r="G534" s="2110"/>
      <c r="H534" s="2110"/>
      <c r="I534" s="2110"/>
      <c r="J534" s="2110"/>
      <c r="K534" s="2110"/>
      <c r="L534" s="2110"/>
      <c r="M534" s="2110"/>
      <c r="N534" s="2110"/>
      <c r="O534" s="2110"/>
      <c r="P534" s="2110"/>
      <c r="Q534" s="2110"/>
      <c r="R534" s="2110"/>
      <c r="S534" s="2110"/>
      <c r="T534" s="2110"/>
      <c r="U534" s="2110"/>
      <c r="V534" s="2110"/>
      <c r="W534" s="2110"/>
      <c r="X534" s="2110"/>
      <c r="Y534" s="2110"/>
    </row>
    <row r="535" spans="1:25" ht="15.75" customHeight="1">
      <c r="A535" s="2110"/>
      <c r="B535" s="2111"/>
      <c r="C535" s="2110"/>
      <c r="D535" s="2110"/>
      <c r="E535" s="2110"/>
      <c r="F535" s="2112"/>
      <c r="G535" s="2110"/>
      <c r="H535" s="2110"/>
      <c r="I535" s="2110"/>
      <c r="J535" s="2110"/>
      <c r="K535" s="2110"/>
      <c r="L535" s="2110"/>
      <c r="M535" s="2110"/>
      <c r="N535" s="2110"/>
      <c r="O535" s="2110"/>
      <c r="P535" s="2110"/>
      <c r="Q535" s="2110"/>
      <c r="R535" s="2110"/>
      <c r="S535" s="2110"/>
      <c r="T535" s="2110"/>
      <c r="U535" s="2110"/>
      <c r="V535" s="2110"/>
      <c r="W535" s="2110"/>
      <c r="X535" s="2110"/>
      <c r="Y535" s="2110"/>
    </row>
    <row r="536" spans="1:25" ht="15.75" customHeight="1">
      <c r="A536" s="2110"/>
      <c r="B536" s="2111"/>
      <c r="C536" s="2110"/>
      <c r="D536" s="2110"/>
      <c r="E536" s="2110"/>
      <c r="F536" s="2112"/>
      <c r="G536" s="2110"/>
      <c r="H536" s="2110"/>
      <c r="I536" s="2110"/>
      <c r="J536" s="2110"/>
      <c r="K536" s="2110"/>
      <c r="L536" s="2110"/>
      <c r="M536" s="2110"/>
      <c r="N536" s="2110"/>
      <c r="O536" s="2110"/>
      <c r="P536" s="2110"/>
      <c r="Q536" s="2110"/>
      <c r="R536" s="2110"/>
      <c r="S536" s="2110"/>
      <c r="T536" s="2110"/>
      <c r="U536" s="2110"/>
      <c r="V536" s="2110"/>
      <c r="W536" s="2110"/>
      <c r="X536" s="2110"/>
      <c r="Y536" s="2110"/>
    </row>
    <row r="537" spans="1:25" ht="15.75" customHeight="1">
      <c r="A537" s="2110"/>
      <c r="B537" s="2111"/>
      <c r="C537" s="2110"/>
      <c r="D537" s="2110"/>
      <c r="E537" s="2110"/>
      <c r="F537" s="2112"/>
      <c r="G537" s="2110"/>
      <c r="H537" s="2110"/>
      <c r="I537" s="2110"/>
      <c r="J537" s="2110"/>
      <c r="K537" s="2110"/>
      <c r="L537" s="2110"/>
      <c r="M537" s="2110"/>
      <c r="N537" s="2110"/>
      <c r="O537" s="2110"/>
      <c r="P537" s="2110"/>
      <c r="Q537" s="2110"/>
      <c r="R537" s="2110"/>
      <c r="S537" s="2110"/>
      <c r="T537" s="2110"/>
      <c r="U537" s="2110"/>
      <c r="V537" s="2110"/>
      <c r="W537" s="2110"/>
      <c r="X537" s="2110"/>
      <c r="Y537" s="2110"/>
    </row>
    <row r="538" spans="1:25" ht="15.75" customHeight="1">
      <c r="A538" s="2110"/>
      <c r="B538" s="2111"/>
      <c r="C538" s="2110"/>
      <c r="D538" s="2110"/>
      <c r="E538" s="2110"/>
      <c r="F538" s="2112"/>
      <c r="G538" s="2110"/>
      <c r="H538" s="2110"/>
      <c r="I538" s="2110"/>
      <c r="J538" s="2110"/>
      <c r="K538" s="2110"/>
      <c r="L538" s="2110"/>
      <c r="M538" s="2110"/>
      <c r="N538" s="2110"/>
      <c r="O538" s="2110"/>
      <c r="P538" s="2110"/>
      <c r="Q538" s="2110"/>
      <c r="R538" s="2110"/>
      <c r="S538" s="2110"/>
      <c r="T538" s="2110"/>
      <c r="U538" s="2110"/>
      <c r="V538" s="2110"/>
      <c r="W538" s="2110"/>
      <c r="X538" s="2110"/>
      <c r="Y538" s="2110"/>
    </row>
    <row r="539" spans="1:25" ht="15.75" customHeight="1">
      <c r="A539" s="2110"/>
      <c r="B539" s="2111"/>
      <c r="C539" s="2110"/>
      <c r="D539" s="2110"/>
      <c r="E539" s="2110"/>
      <c r="F539" s="2112"/>
      <c r="G539" s="2110"/>
      <c r="H539" s="2110"/>
      <c r="I539" s="2110"/>
      <c r="J539" s="2110"/>
      <c r="K539" s="2110"/>
      <c r="L539" s="2110"/>
      <c r="M539" s="2110"/>
      <c r="N539" s="2110"/>
      <c r="O539" s="2110"/>
      <c r="P539" s="2110"/>
      <c r="Q539" s="2110"/>
      <c r="R539" s="2110"/>
      <c r="S539" s="2110"/>
      <c r="T539" s="2110"/>
      <c r="U539" s="2110"/>
      <c r="V539" s="2110"/>
      <c r="W539" s="2110"/>
      <c r="X539" s="2110"/>
      <c r="Y539" s="2110"/>
    </row>
    <row r="540" spans="1:25" ht="15.75" customHeight="1">
      <c r="A540" s="2110"/>
      <c r="B540" s="2111"/>
      <c r="C540" s="2110"/>
      <c r="D540" s="2110"/>
      <c r="E540" s="2110"/>
      <c r="F540" s="2112"/>
      <c r="G540" s="2110"/>
      <c r="H540" s="2110"/>
      <c r="I540" s="2110"/>
      <c r="J540" s="2110"/>
      <c r="K540" s="2110"/>
      <c r="L540" s="2110"/>
      <c r="M540" s="2110"/>
      <c r="N540" s="2110"/>
      <c r="O540" s="2110"/>
      <c r="P540" s="2110"/>
      <c r="Q540" s="2110"/>
      <c r="R540" s="2110"/>
      <c r="S540" s="2110"/>
      <c r="T540" s="2110"/>
      <c r="U540" s="2110"/>
      <c r="V540" s="2110"/>
      <c r="W540" s="2110"/>
      <c r="X540" s="2110"/>
      <c r="Y540" s="2110"/>
    </row>
    <row r="541" spans="1:25" ht="15.75" customHeight="1">
      <c r="A541" s="2110"/>
      <c r="B541" s="2111"/>
      <c r="C541" s="2110"/>
      <c r="D541" s="2110"/>
      <c r="E541" s="2110"/>
      <c r="F541" s="2112"/>
      <c r="G541" s="2110"/>
      <c r="H541" s="2110"/>
      <c r="I541" s="2110"/>
      <c r="J541" s="2110"/>
      <c r="K541" s="2110"/>
      <c r="L541" s="2110"/>
      <c r="M541" s="2110"/>
      <c r="N541" s="2110"/>
      <c r="O541" s="2110"/>
      <c r="P541" s="2110"/>
      <c r="Q541" s="2110"/>
      <c r="R541" s="2110"/>
      <c r="S541" s="2110"/>
      <c r="T541" s="2110"/>
      <c r="U541" s="2110"/>
      <c r="V541" s="2110"/>
      <c r="W541" s="2110"/>
      <c r="X541" s="2110"/>
      <c r="Y541" s="2110"/>
    </row>
    <row r="542" spans="1:25" ht="15.75" customHeight="1">
      <c r="A542" s="2110"/>
      <c r="B542" s="2111"/>
      <c r="C542" s="2110"/>
      <c r="D542" s="2110"/>
      <c r="E542" s="2110"/>
      <c r="F542" s="2112"/>
      <c r="G542" s="2110"/>
      <c r="H542" s="2110"/>
      <c r="I542" s="2110"/>
      <c r="J542" s="2110"/>
      <c r="K542" s="2110"/>
      <c r="L542" s="2110"/>
      <c r="M542" s="2110"/>
      <c r="N542" s="2110"/>
      <c r="O542" s="2110"/>
      <c r="P542" s="2110"/>
      <c r="Q542" s="2110"/>
      <c r="R542" s="2110"/>
      <c r="S542" s="2110"/>
      <c r="T542" s="2110"/>
      <c r="U542" s="2110"/>
      <c r="V542" s="2110"/>
      <c r="W542" s="2110"/>
      <c r="X542" s="2110"/>
      <c r="Y542" s="2110"/>
    </row>
    <row r="543" spans="1:25" ht="15.75" customHeight="1">
      <c r="A543" s="2110"/>
      <c r="B543" s="2111"/>
      <c r="C543" s="2110"/>
      <c r="D543" s="2110"/>
      <c r="E543" s="2110"/>
      <c r="F543" s="2112"/>
      <c r="G543" s="2110"/>
      <c r="H543" s="2110"/>
      <c r="I543" s="2110"/>
      <c r="J543" s="2110"/>
      <c r="K543" s="2110"/>
      <c r="L543" s="2110"/>
      <c r="M543" s="2110"/>
      <c r="N543" s="2110"/>
      <c r="O543" s="2110"/>
      <c r="P543" s="2110"/>
      <c r="Q543" s="2110"/>
      <c r="R543" s="2110"/>
      <c r="S543" s="2110"/>
      <c r="T543" s="2110"/>
      <c r="U543" s="2110"/>
      <c r="V543" s="2110"/>
      <c r="W543" s="2110"/>
      <c r="X543" s="2110"/>
      <c r="Y543" s="2110"/>
    </row>
    <row r="544" spans="1:25" ht="15.75" customHeight="1">
      <c r="A544" s="2110"/>
      <c r="B544" s="2111"/>
      <c r="C544" s="2110"/>
      <c r="D544" s="2110"/>
      <c r="E544" s="2110"/>
      <c r="F544" s="2112"/>
      <c r="G544" s="2110"/>
      <c r="H544" s="2110"/>
      <c r="I544" s="2110"/>
      <c r="J544" s="2110"/>
      <c r="K544" s="2110"/>
      <c r="L544" s="2110"/>
      <c r="M544" s="2110"/>
      <c r="N544" s="2110"/>
      <c r="O544" s="2110"/>
      <c r="P544" s="2110"/>
      <c r="Q544" s="2110"/>
      <c r="R544" s="2110"/>
      <c r="S544" s="2110"/>
      <c r="T544" s="2110"/>
      <c r="U544" s="2110"/>
      <c r="V544" s="2110"/>
      <c r="W544" s="2110"/>
      <c r="X544" s="2110"/>
      <c r="Y544" s="2110"/>
    </row>
    <row r="545" spans="1:25" ht="15.75" customHeight="1">
      <c r="A545" s="2110"/>
      <c r="B545" s="2111"/>
      <c r="C545" s="2110"/>
      <c r="D545" s="2110"/>
      <c r="E545" s="2110"/>
      <c r="F545" s="2112"/>
      <c r="G545" s="2110"/>
      <c r="H545" s="2110"/>
      <c r="I545" s="2110"/>
      <c r="J545" s="2110"/>
      <c r="K545" s="2110"/>
      <c r="L545" s="2110"/>
      <c r="M545" s="2110"/>
      <c r="N545" s="2110"/>
      <c r="O545" s="2110"/>
      <c r="P545" s="2110"/>
      <c r="Q545" s="2110"/>
      <c r="R545" s="2110"/>
      <c r="S545" s="2110"/>
      <c r="T545" s="2110"/>
      <c r="U545" s="2110"/>
      <c r="V545" s="2110"/>
      <c r="W545" s="2110"/>
      <c r="X545" s="2110"/>
      <c r="Y545" s="2110"/>
    </row>
    <row r="546" spans="1:25" ht="15.75" customHeight="1">
      <c r="A546" s="2110"/>
      <c r="B546" s="2111"/>
      <c r="C546" s="2110"/>
      <c r="D546" s="2110"/>
      <c r="E546" s="2110"/>
      <c r="F546" s="2112"/>
      <c r="G546" s="2110"/>
      <c r="H546" s="2110"/>
      <c r="I546" s="2110"/>
      <c r="J546" s="2110"/>
      <c r="K546" s="2110"/>
      <c r="L546" s="2110"/>
      <c r="M546" s="2110"/>
      <c r="N546" s="2110"/>
      <c r="O546" s="2110"/>
      <c r="P546" s="2110"/>
      <c r="Q546" s="2110"/>
      <c r="R546" s="2110"/>
      <c r="S546" s="2110"/>
      <c r="T546" s="2110"/>
      <c r="U546" s="2110"/>
      <c r="V546" s="2110"/>
      <c r="W546" s="2110"/>
      <c r="X546" s="2110"/>
      <c r="Y546" s="2110"/>
    </row>
    <row r="547" spans="1:25" ht="15.75" customHeight="1">
      <c r="A547" s="2110"/>
      <c r="B547" s="2111"/>
      <c r="C547" s="2110"/>
      <c r="D547" s="2110"/>
      <c r="E547" s="2110"/>
      <c r="F547" s="2112"/>
      <c r="G547" s="2110"/>
      <c r="H547" s="2110"/>
      <c r="I547" s="2110"/>
      <c r="J547" s="2110"/>
      <c r="K547" s="2110"/>
      <c r="L547" s="2110"/>
      <c r="M547" s="2110"/>
      <c r="N547" s="2110"/>
      <c r="O547" s="2110"/>
      <c r="P547" s="2110"/>
      <c r="Q547" s="2110"/>
      <c r="R547" s="2110"/>
      <c r="S547" s="2110"/>
      <c r="T547" s="2110"/>
      <c r="U547" s="2110"/>
      <c r="V547" s="2110"/>
      <c r="W547" s="2110"/>
      <c r="X547" s="2110"/>
      <c r="Y547" s="2110"/>
    </row>
    <row r="548" spans="1:25" ht="15.75" customHeight="1">
      <c r="A548" s="2110"/>
      <c r="B548" s="2111"/>
      <c r="C548" s="2110"/>
      <c r="D548" s="2110"/>
      <c r="E548" s="2110"/>
      <c r="F548" s="2112"/>
      <c r="G548" s="2110"/>
      <c r="H548" s="2110"/>
      <c r="I548" s="2110"/>
      <c r="J548" s="2110"/>
      <c r="K548" s="2110"/>
      <c r="L548" s="2110"/>
      <c r="M548" s="2110"/>
      <c r="N548" s="2110"/>
      <c r="O548" s="2110"/>
      <c r="P548" s="2110"/>
      <c r="Q548" s="2110"/>
      <c r="R548" s="2110"/>
      <c r="S548" s="2110"/>
      <c r="T548" s="2110"/>
      <c r="U548" s="2110"/>
      <c r="V548" s="2110"/>
      <c r="W548" s="2110"/>
      <c r="X548" s="2110"/>
      <c r="Y548" s="2110"/>
    </row>
    <row r="549" spans="1:25" ht="15.75" customHeight="1">
      <c r="A549" s="2110"/>
      <c r="B549" s="2111"/>
      <c r="C549" s="2110"/>
      <c r="D549" s="2110"/>
      <c r="E549" s="2110"/>
      <c r="F549" s="2112"/>
      <c r="G549" s="2110"/>
      <c r="H549" s="2110"/>
      <c r="I549" s="2110"/>
      <c r="J549" s="2110"/>
      <c r="K549" s="2110"/>
      <c r="L549" s="2110"/>
      <c r="M549" s="2110"/>
      <c r="N549" s="2110"/>
      <c r="O549" s="2110"/>
      <c r="P549" s="2110"/>
      <c r="Q549" s="2110"/>
      <c r="R549" s="2110"/>
      <c r="S549" s="2110"/>
      <c r="T549" s="2110"/>
      <c r="U549" s="2110"/>
      <c r="V549" s="2110"/>
      <c r="W549" s="2110"/>
      <c r="X549" s="2110"/>
      <c r="Y549" s="2110"/>
    </row>
    <row r="550" spans="1:25" ht="15.75" customHeight="1">
      <c r="A550" s="2110"/>
      <c r="B550" s="2111"/>
      <c r="C550" s="2110"/>
      <c r="D550" s="2110"/>
      <c r="E550" s="2110"/>
      <c r="F550" s="2112"/>
      <c r="G550" s="2110"/>
      <c r="H550" s="2110"/>
      <c r="I550" s="2110"/>
      <c r="J550" s="2110"/>
      <c r="K550" s="2110"/>
      <c r="L550" s="2110"/>
      <c r="M550" s="2110"/>
      <c r="N550" s="2110"/>
      <c r="O550" s="2110"/>
      <c r="P550" s="2110"/>
      <c r="Q550" s="2110"/>
      <c r="R550" s="2110"/>
      <c r="S550" s="2110"/>
      <c r="T550" s="2110"/>
      <c r="U550" s="2110"/>
      <c r="V550" s="2110"/>
      <c r="W550" s="2110"/>
      <c r="X550" s="2110"/>
      <c r="Y550" s="2110"/>
    </row>
    <row r="551" spans="1:25" ht="15.75" customHeight="1">
      <c r="A551" s="2110"/>
      <c r="B551" s="2111"/>
      <c r="C551" s="2110"/>
      <c r="D551" s="2110"/>
      <c r="E551" s="2110"/>
      <c r="F551" s="2112"/>
      <c r="G551" s="2110"/>
      <c r="H551" s="2110"/>
      <c r="I551" s="2110"/>
      <c r="J551" s="2110"/>
      <c r="K551" s="2110"/>
      <c r="L551" s="2110"/>
      <c r="M551" s="2110"/>
      <c r="N551" s="2110"/>
      <c r="O551" s="2110"/>
      <c r="P551" s="2110"/>
      <c r="Q551" s="2110"/>
      <c r="R551" s="2110"/>
      <c r="S551" s="2110"/>
      <c r="T551" s="2110"/>
      <c r="U551" s="2110"/>
      <c r="V551" s="2110"/>
      <c r="W551" s="2110"/>
      <c r="X551" s="2110"/>
      <c r="Y551" s="2110"/>
    </row>
    <row r="552" spans="1:25" ht="15.75" customHeight="1">
      <c r="A552" s="2110"/>
      <c r="B552" s="2111"/>
      <c r="C552" s="2110"/>
      <c r="D552" s="2110"/>
      <c r="E552" s="2110"/>
      <c r="F552" s="2112"/>
      <c r="G552" s="2110"/>
      <c r="H552" s="2110"/>
      <c r="I552" s="2110"/>
      <c r="J552" s="2110"/>
      <c r="K552" s="2110"/>
      <c r="L552" s="2110"/>
      <c r="M552" s="2110"/>
      <c r="N552" s="2110"/>
      <c r="O552" s="2110"/>
      <c r="P552" s="2110"/>
      <c r="Q552" s="2110"/>
      <c r="R552" s="2110"/>
      <c r="S552" s="2110"/>
      <c r="T552" s="2110"/>
      <c r="U552" s="2110"/>
      <c r="V552" s="2110"/>
      <c r="W552" s="2110"/>
      <c r="X552" s="2110"/>
      <c r="Y552" s="2110"/>
    </row>
    <row r="553" spans="1:25" ht="15.75" customHeight="1">
      <c r="A553" s="2110"/>
      <c r="B553" s="2111"/>
      <c r="C553" s="2110"/>
      <c r="D553" s="2110"/>
      <c r="E553" s="2110"/>
      <c r="F553" s="2112"/>
      <c r="G553" s="2110"/>
      <c r="H553" s="2110"/>
      <c r="I553" s="2110"/>
      <c r="J553" s="2110"/>
      <c r="K553" s="2110"/>
      <c r="L553" s="2110"/>
      <c r="M553" s="2110"/>
      <c r="N553" s="2110"/>
      <c r="O553" s="2110"/>
      <c r="P553" s="2110"/>
      <c r="Q553" s="2110"/>
      <c r="R553" s="2110"/>
      <c r="S553" s="2110"/>
      <c r="T553" s="2110"/>
      <c r="U553" s="2110"/>
      <c r="V553" s="2110"/>
      <c r="W553" s="2110"/>
      <c r="X553" s="2110"/>
      <c r="Y553" s="2110"/>
    </row>
    <row r="554" spans="1:25" ht="15.75" customHeight="1">
      <c r="A554" s="2110"/>
      <c r="B554" s="2111"/>
      <c r="C554" s="2110"/>
      <c r="D554" s="2110"/>
      <c r="E554" s="2110"/>
      <c r="F554" s="2112"/>
      <c r="G554" s="2110"/>
      <c r="H554" s="2110"/>
      <c r="I554" s="2110"/>
      <c r="J554" s="2110"/>
      <c r="K554" s="2110"/>
      <c r="L554" s="2110"/>
      <c r="M554" s="2110"/>
      <c r="N554" s="2110"/>
      <c r="O554" s="2110"/>
      <c r="P554" s="2110"/>
      <c r="Q554" s="2110"/>
      <c r="R554" s="2110"/>
      <c r="S554" s="2110"/>
      <c r="T554" s="2110"/>
      <c r="U554" s="2110"/>
      <c r="V554" s="2110"/>
      <c r="W554" s="2110"/>
      <c r="X554" s="2110"/>
      <c r="Y554" s="2110"/>
    </row>
    <row r="555" spans="1:25" ht="15.75" customHeight="1">
      <c r="A555" s="2110"/>
      <c r="B555" s="2111"/>
      <c r="C555" s="2110"/>
      <c r="D555" s="2110"/>
      <c r="E555" s="2110"/>
      <c r="F555" s="2112"/>
      <c r="G555" s="2110"/>
      <c r="H555" s="2110"/>
      <c r="I555" s="2110"/>
      <c r="J555" s="2110"/>
      <c r="K555" s="2110"/>
      <c r="L555" s="2110"/>
      <c r="M555" s="2110"/>
      <c r="N555" s="2110"/>
      <c r="O555" s="2110"/>
      <c r="P555" s="2110"/>
      <c r="Q555" s="2110"/>
      <c r="R555" s="2110"/>
      <c r="S555" s="2110"/>
      <c r="T555" s="2110"/>
      <c r="U555" s="2110"/>
      <c r="V555" s="2110"/>
      <c r="W555" s="2110"/>
      <c r="X555" s="2110"/>
      <c r="Y555" s="2110"/>
    </row>
    <row r="556" spans="1:25" ht="15.75" customHeight="1">
      <c r="A556" s="2110"/>
      <c r="B556" s="2111"/>
      <c r="C556" s="2110"/>
      <c r="D556" s="2110"/>
      <c r="E556" s="2110"/>
      <c r="F556" s="2112"/>
      <c r="G556" s="2110"/>
      <c r="H556" s="2110"/>
      <c r="I556" s="2110"/>
      <c r="J556" s="2110"/>
      <c r="K556" s="2110"/>
      <c r="L556" s="2110"/>
      <c r="M556" s="2110"/>
      <c r="N556" s="2110"/>
      <c r="O556" s="2110"/>
      <c r="P556" s="2110"/>
      <c r="Q556" s="2110"/>
      <c r="R556" s="2110"/>
      <c r="S556" s="2110"/>
      <c r="T556" s="2110"/>
      <c r="U556" s="2110"/>
      <c r="V556" s="2110"/>
      <c r="W556" s="2110"/>
      <c r="X556" s="2110"/>
      <c r="Y556" s="2110"/>
    </row>
    <row r="557" spans="1:25" ht="15.75" customHeight="1">
      <c r="A557" s="2110"/>
      <c r="B557" s="2111"/>
      <c r="C557" s="2110"/>
      <c r="D557" s="2110"/>
      <c r="E557" s="2110"/>
      <c r="F557" s="2112"/>
      <c r="G557" s="2110"/>
      <c r="H557" s="2110"/>
      <c r="I557" s="2110"/>
      <c r="J557" s="2110"/>
      <c r="K557" s="2110"/>
      <c r="L557" s="2110"/>
      <c r="M557" s="2110"/>
      <c r="N557" s="2110"/>
      <c r="O557" s="2110"/>
      <c r="P557" s="2110"/>
      <c r="Q557" s="2110"/>
      <c r="R557" s="2110"/>
      <c r="S557" s="2110"/>
      <c r="T557" s="2110"/>
      <c r="U557" s="2110"/>
      <c r="V557" s="2110"/>
      <c r="W557" s="2110"/>
      <c r="X557" s="2110"/>
      <c r="Y557" s="2110"/>
    </row>
    <row r="558" spans="1:25" ht="15.75" customHeight="1">
      <c r="A558" s="2110"/>
      <c r="B558" s="2111"/>
      <c r="C558" s="2110"/>
      <c r="D558" s="2110"/>
      <c r="E558" s="2110"/>
      <c r="F558" s="2112"/>
      <c r="G558" s="2110"/>
      <c r="H558" s="2110"/>
      <c r="I558" s="2110"/>
      <c r="J558" s="2110"/>
      <c r="K558" s="2110"/>
      <c r="L558" s="2110"/>
      <c r="M558" s="2110"/>
      <c r="N558" s="2110"/>
      <c r="O558" s="2110"/>
      <c r="P558" s="2110"/>
      <c r="Q558" s="2110"/>
      <c r="R558" s="2110"/>
      <c r="S558" s="2110"/>
      <c r="T558" s="2110"/>
      <c r="U558" s="2110"/>
      <c r="V558" s="2110"/>
      <c r="W558" s="2110"/>
      <c r="X558" s="2110"/>
      <c r="Y558" s="2110"/>
    </row>
    <row r="559" spans="1:25" ht="15.75" customHeight="1">
      <c r="A559" s="2110"/>
      <c r="B559" s="2111"/>
      <c r="C559" s="2110"/>
      <c r="D559" s="2110"/>
      <c r="E559" s="2110"/>
      <c r="F559" s="2112"/>
      <c r="G559" s="2110"/>
      <c r="H559" s="2110"/>
      <c r="I559" s="2110"/>
      <c r="J559" s="2110"/>
      <c r="K559" s="2110"/>
      <c r="L559" s="2110"/>
      <c r="M559" s="2110"/>
      <c r="N559" s="2110"/>
      <c r="O559" s="2110"/>
      <c r="P559" s="2110"/>
      <c r="Q559" s="2110"/>
      <c r="R559" s="2110"/>
      <c r="S559" s="2110"/>
      <c r="T559" s="2110"/>
      <c r="U559" s="2110"/>
      <c r="V559" s="2110"/>
      <c r="W559" s="2110"/>
      <c r="X559" s="2110"/>
      <c r="Y559" s="2110"/>
    </row>
    <row r="560" spans="1:25" ht="15.75" customHeight="1">
      <c r="A560" s="2110"/>
      <c r="B560" s="2111"/>
      <c r="C560" s="2110"/>
      <c r="D560" s="2110"/>
      <c r="E560" s="2110"/>
      <c r="F560" s="2112"/>
      <c r="G560" s="2110"/>
      <c r="H560" s="2110"/>
      <c r="I560" s="2110"/>
      <c r="J560" s="2110"/>
      <c r="K560" s="2110"/>
      <c r="L560" s="2110"/>
      <c r="M560" s="2110"/>
      <c r="N560" s="2110"/>
      <c r="O560" s="2110"/>
      <c r="P560" s="2110"/>
      <c r="Q560" s="2110"/>
      <c r="R560" s="2110"/>
      <c r="S560" s="2110"/>
      <c r="T560" s="2110"/>
      <c r="U560" s="2110"/>
      <c r="V560" s="2110"/>
      <c r="W560" s="2110"/>
      <c r="X560" s="2110"/>
      <c r="Y560" s="2110"/>
    </row>
    <row r="561" spans="1:25" ht="15.75" customHeight="1">
      <c r="A561" s="2110"/>
      <c r="B561" s="2111"/>
      <c r="C561" s="2110"/>
      <c r="D561" s="2110"/>
      <c r="E561" s="2110"/>
      <c r="F561" s="2112"/>
      <c r="G561" s="2110"/>
      <c r="H561" s="2110"/>
      <c r="I561" s="2110"/>
      <c r="J561" s="2110"/>
      <c r="K561" s="2110"/>
      <c r="L561" s="2110"/>
      <c r="M561" s="2110"/>
      <c r="N561" s="2110"/>
      <c r="O561" s="2110"/>
      <c r="P561" s="2110"/>
      <c r="Q561" s="2110"/>
      <c r="R561" s="2110"/>
      <c r="S561" s="2110"/>
      <c r="T561" s="2110"/>
      <c r="U561" s="2110"/>
      <c r="V561" s="2110"/>
      <c r="W561" s="2110"/>
      <c r="X561" s="2110"/>
      <c r="Y561" s="2110"/>
    </row>
    <row r="562" spans="1:25" ht="15.75" customHeight="1">
      <c r="A562" s="2110"/>
      <c r="B562" s="2111"/>
      <c r="C562" s="2110"/>
      <c r="D562" s="2110"/>
      <c r="E562" s="2110"/>
      <c r="F562" s="2112"/>
      <c r="G562" s="2110"/>
      <c r="H562" s="2110"/>
      <c r="I562" s="2110"/>
      <c r="J562" s="2110"/>
      <c r="K562" s="2110"/>
      <c r="L562" s="2110"/>
      <c r="M562" s="2110"/>
      <c r="N562" s="2110"/>
      <c r="O562" s="2110"/>
      <c r="P562" s="2110"/>
      <c r="Q562" s="2110"/>
      <c r="R562" s="2110"/>
      <c r="S562" s="2110"/>
      <c r="T562" s="2110"/>
      <c r="U562" s="2110"/>
      <c r="V562" s="2110"/>
      <c r="W562" s="2110"/>
      <c r="X562" s="2110"/>
      <c r="Y562" s="2110"/>
    </row>
    <row r="563" spans="1:25" ht="15.75" customHeight="1">
      <c r="A563" s="2110"/>
      <c r="B563" s="2111"/>
      <c r="C563" s="2110"/>
      <c r="D563" s="2110"/>
      <c r="E563" s="2110"/>
      <c r="F563" s="2112"/>
      <c r="G563" s="2110"/>
      <c r="H563" s="2110"/>
      <c r="I563" s="2110"/>
      <c r="J563" s="2110"/>
      <c r="K563" s="2110"/>
      <c r="L563" s="2110"/>
      <c r="M563" s="2110"/>
      <c r="N563" s="2110"/>
      <c r="O563" s="2110"/>
      <c r="P563" s="2110"/>
      <c r="Q563" s="2110"/>
      <c r="R563" s="2110"/>
      <c r="S563" s="2110"/>
      <c r="T563" s="2110"/>
      <c r="U563" s="2110"/>
      <c r="V563" s="2110"/>
      <c r="W563" s="2110"/>
      <c r="X563" s="2110"/>
      <c r="Y563" s="2110"/>
    </row>
    <row r="564" spans="1:25" ht="15.75" customHeight="1">
      <c r="A564" s="2110"/>
      <c r="B564" s="2111"/>
      <c r="C564" s="2110"/>
      <c r="D564" s="2110"/>
      <c r="E564" s="2110"/>
      <c r="F564" s="2112"/>
      <c r="G564" s="2110"/>
      <c r="H564" s="2110"/>
      <c r="I564" s="2110"/>
      <c r="J564" s="2110"/>
      <c r="K564" s="2110"/>
      <c r="L564" s="2110"/>
      <c r="M564" s="2110"/>
      <c r="N564" s="2110"/>
      <c r="O564" s="2110"/>
      <c r="P564" s="2110"/>
      <c r="Q564" s="2110"/>
      <c r="R564" s="2110"/>
      <c r="S564" s="2110"/>
      <c r="T564" s="2110"/>
      <c r="U564" s="2110"/>
      <c r="V564" s="2110"/>
      <c r="W564" s="2110"/>
      <c r="X564" s="2110"/>
      <c r="Y564" s="2110"/>
    </row>
    <row r="565" spans="1:25" ht="15.75" customHeight="1">
      <c r="A565" s="2110"/>
      <c r="B565" s="2111"/>
      <c r="C565" s="2110"/>
      <c r="D565" s="2110"/>
      <c r="E565" s="2110"/>
      <c r="F565" s="2112"/>
      <c r="G565" s="2110"/>
      <c r="H565" s="2110"/>
      <c r="I565" s="2110"/>
      <c r="J565" s="2110"/>
      <c r="K565" s="2110"/>
      <c r="L565" s="2110"/>
      <c r="M565" s="2110"/>
      <c r="N565" s="2110"/>
      <c r="O565" s="2110"/>
      <c r="P565" s="2110"/>
      <c r="Q565" s="2110"/>
      <c r="R565" s="2110"/>
      <c r="S565" s="2110"/>
      <c r="T565" s="2110"/>
      <c r="U565" s="2110"/>
      <c r="V565" s="2110"/>
      <c r="W565" s="2110"/>
      <c r="X565" s="2110"/>
      <c r="Y565" s="2110"/>
    </row>
    <row r="566" spans="1:25" ht="15.75" customHeight="1">
      <c r="A566" s="2110"/>
      <c r="B566" s="2111"/>
      <c r="C566" s="2110"/>
      <c r="D566" s="2110"/>
      <c r="E566" s="2110"/>
      <c r="F566" s="2112"/>
      <c r="G566" s="2110"/>
      <c r="H566" s="2110"/>
      <c r="I566" s="2110"/>
      <c r="J566" s="2110"/>
      <c r="K566" s="2110"/>
      <c r="L566" s="2110"/>
      <c r="M566" s="2110"/>
      <c r="N566" s="2110"/>
      <c r="O566" s="2110"/>
      <c r="P566" s="2110"/>
      <c r="Q566" s="2110"/>
      <c r="R566" s="2110"/>
      <c r="S566" s="2110"/>
      <c r="T566" s="2110"/>
      <c r="U566" s="2110"/>
      <c r="V566" s="2110"/>
      <c r="W566" s="2110"/>
      <c r="X566" s="2110"/>
      <c r="Y566" s="2110"/>
    </row>
    <row r="567" spans="1:25" ht="15.75" customHeight="1">
      <c r="A567" s="2110"/>
      <c r="B567" s="2111"/>
      <c r="C567" s="2110"/>
      <c r="D567" s="2110"/>
      <c r="E567" s="2110"/>
      <c r="F567" s="2112"/>
      <c r="G567" s="2110"/>
      <c r="H567" s="2110"/>
      <c r="I567" s="2110"/>
      <c r="J567" s="2110"/>
      <c r="K567" s="2110"/>
      <c r="L567" s="2110"/>
      <c r="M567" s="2110"/>
      <c r="N567" s="2110"/>
      <c r="O567" s="2110"/>
      <c r="P567" s="2110"/>
      <c r="Q567" s="2110"/>
      <c r="R567" s="2110"/>
      <c r="S567" s="2110"/>
      <c r="T567" s="2110"/>
      <c r="U567" s="2110"/>
      <c r="V567" s="2110"/>
      <c r="W567" s="2110"/>
      <c r="X567" s="2110"/>
      <c r="Y567" s="2110"/>
    </row>
    <row r="568" spans="1:25" ht="15.75" customHeight="1">
      <c r="A568" s="2110"/>
      <c r="B568" s="2111"/>
      <c r="C568" s="2110"/>
      <c r="D568" s="2110"/>
      <c r="E568" s="2110"/>
      <c r="F568" s="2112"/>
      <c r="G568" s="2110"/>
      <c r="H568" s="2110"/>
      <c r="I568" s="2110"/>
      <c r="J568" s="2110"/>
      <c r="K568" s="2110"/>
      <c r="L568" s="2110"/>
      <c r="M568" s="2110"/>
      <c r="N568" s="2110"/>
      <c r="O568" s="2110"/>
      <c r="P568" s="2110"/>
      <c r="Q568" s="2110"/>
      <c r="R568" s="2110"/>
      <c r="S568" s="2110"/>
      <c r="T568" s="2110"/>
      <c r="U568" s="2110"/>
      <c r="V568" s="2110"/>
      <c r="W568" s="2110"/>
      <c r="X568" s="2110"/>
      <c r="Y568" s="2110"/>
    </row>
    <row r="569" spans="1:25" ht="15.75" customHeight="1">
      <c r="A569" s="2110"/>
      <c r="B569" s="2111"/>
      <c r="C569" s="2110"/>
      <c r="D569" s="2110"/>
      <c r="E569" s="2110"/>
      <c r="F569" s="2112"/>
      <c r="G569" s="2110"/>
      <c r="H569" s="2110"/>
      <c r="I569" s="2110"/>
      <c r="J569" s="2110"/>
      <c r="K569" s="2110"/>
      <c r="L569" s="2110"/>
      <c r="M569" s="2110"/>
      <c r="N569" s="2110"/>
      <c r="O569" s="2110"/>
      <c r="P569" s="2110"/>
      <c r="Q569" s="2110"/>
      <c r="R569" s="2110"/>
      <c r="S569" s="2110"/>
      <c r="T569" s="2110"/>
      <c r="U569" s="2110"/>
      <c r="V569" s="2110"/>
      <c r="W569" s="2110"/>
      <c r="X569" s="2110"/>
      <c r="Y569" s="2110"/>
    </row>
    <row r="570" spans="1:25" ht="15.75" customHeight="1">
      <c r="A570" s="2110"/>
      <c r="B570" s="2111"/>
      <c r="C570" s="2110"/>
      <c r="D570" s="2110"/>
      <c r="E570" s="2110"/>
      <c r="F570" s="2112"/>
      <c r="G570" s="2110"/>
      <c r="H570" s="2110"/>
      <c r="I570" s="2110"/>
      <c r="J570" s="2110"/>
      <c r="K570" s="2110"/>
      <c r="L570" s="2110"/>
      <c r="M570" s="2110"/>
      <c r="N570" s="2110"/>
      <c r="O570" s="2110"/>
      <c r="P570" s="2110"/>
      <c r="Q570" s="2110"/>
      <c r="R570" s="2110"/>
      <c r="S570" s="2110"/>
      <c r="T570" s="2110"/>
      <c r="U570" s="2110"/>
      <c r="V570" s="2110"/>
      <c r="W570" s="2110"/>
      <c r="X570" s="2110"/>
      <c r="Y570" s="2110"/>
    </row>
    <row r="571" spans="1:25" ht="15.75" customHeight="1">
      <c r="A571" s="2110"/>
      <c r="B571" s="2111"/>
      <c r="C571" s="2110"/>
      <c r="D571" s="2110"/>
      <c r="E571" s="2110"/>
      <c r="F571" s="2112"/>
      <c r="G571" s="2110"/>
      <c r="H571" s="2110"/>
      <c r="I571" s="2110"/>
      <c r="J571" s="2110"/>
      <c r="K571" s="2110"/>
      <c r="L571" s="2110"/>
      <c r="M571" s="2110"/>
      <c r="N571" s="2110"/>
      <c r="O571" s="2110"/>
      <c r="P571" s="2110"/>
      <c r="Q571" s="2110"/>
      <c r="R571" s="2110"/>
      <c r="S571" s="2110"/>
      <c r="T571" s="2110"/>
      <c r="U571" s="2110"/>
      <c r="V571" s="2110"/>
      <c r="W571" s="2110"/>
      <c r="X571" s="2110"/>
      <c r="Y571" s="2110"/>
    </row>
    <row r="572" spans="1:25" ht="15.75" customHeight="1">
      <c r="A572" s="2110"/>
      <c r="B572" s="2111"/>
      <c r="C572" s="2110"/>
      <c r="D572" s="2110"/>
      <c r="E572" s="2110"/>
      <c r="F572" s="2112"/>
      <c r="G572" s="2110"/>
      <c r="H572" s="2110"/>
      <c r="I572" s="2110"/>
      <c r="J572" s="2110"/>
      <c r="K572" s="2110"/>
      <c r="L572" s="2110"/>
      <c r="M572" s="2110"/>
      <c r="N572" s="2110"/>
      <c r="O572" s="2110"/>
      <c r="P572" s="2110"/>
      <c r="Q572" s="2110"/>
      <c r="R572" s="2110"/>
      <c r="S572" s="2110"/>
      <c r="T572" s="2110"/>
      <c r="U572" s="2110"/>
      <c r="V572" s="2110"/>
      <c r="W572" s="2110"/>
      <c r="X572" s="2110"/>
      <c r="Y572" s="2110"/>
    </row>
    <row r="573" spans="1:25" ht="15.75" customHeight="1">
      <c r="A573" s="2110"/>
      <c r="B573" s="2111"/>
      <c r="C573" s="2110"/>
      <c r="D573" s="2110"/>
      <c r="E573" s="2110"/>
      <c r="F573" s="2112"/>
      <c r="G573" s="2110"/>
      <c r="H573" s="2110"/>
      <c r="I573" s="2110"/>
      <c r="J573" s="2110"/>
      <c r="K573" s="2110"/>
      <c r="L573" s="2110"/>
      <c r="M573" s="2110"/>
      <c r="N573" s="2110"/>
      <c r="O573" s="2110"/>
      <c r="P573" s="2110"/>
      <c r="Q573" s="2110"/>
      <c r="R573" s="2110"/>
      <c r="S573" s="2110"/>
      <c r="T573" s="2110"/>
      <c r="U573" s="2110"/>
      <c r="V573" s="2110"/>
      <c r="W573" s="2110"/>
      <c r="X573" s="2110"/>
      <c r="Y573" s="2110"/>
    </row>
    <row r="574" spans="1:25" ht="15.75" customHeight="1">
      <c r="A574" s="2110"/>
      <c r="B574" s="2111"/>
      <c r="C574" s="2110"/>
      <c r="D574" s="2110"/>
      <c r="E574" s="2110"/>
      <c r="F574" s="2112"/>
      <c r="G574" s="2110"/>
      <c r="H574" s="2110"/>
      <c r="I574" s="2110"/>
      <c r="J574" s="2110"/>
      <c r="K574" s="2110"/>
      <c r="L574" s="2110"/>
      <c r="M574" s="2110"/>
      <c r="N574" s="2110"/>
      <c r="O574" s="2110"/>
      <c r="P574" s="2110"/>
      <c r="Q574" s="2110"/>
      <c r="R574" s="2110"/>
      <c r="S574" s="2110"/>
      <c r="T574" s="2110"/>
      <c r="U574" s="2110"/>
      <c r="V574" s="2110"/>
      <c r="W574" s="2110"/>
      <c r="X574" s="2110"/>
      <c r="Y574" s="2110"/>
    </row>
    <row r="575" spans="1:25" ht="15.75" customHeight="1">
      <c r="A575" s="2110"/>
      <c r="B575" s="2111"/>
      <c r="C575" s="2110"/>
      <c r="D575" s="2110"/>
      <c r="E575" s="2110"/>
      <c r="F575" s="2112"/>
      <c r="G575" s="2110"/>
      <c r="H575" s="2110"/>
      <c r="I575" s="2110"/>
      <c r="J575" s="2110"/>
      <c r="K575" s="2110"/>
      <c r="L575" s="2110"/>
      <c r="M575" s="2110"/>
      <c r="N575" s="2110"/>
      <c r="O575" s="2110"/>
      <c r="P575" s="2110"/>
      <c r="Q575" s="2110"/>
      <c r="R575" s="2110"/>
      <c r="S575" s="2110"/>
      <c r="T575" s="2110"/>
      <c r="U575" s="2110"/>
      <c r="V575" s="2110"/>
      <c r="W575" s="2110"/>
      <c r="X575" s="2110"/>
      <c r="Y575" s="2110"/>
    </row>
    <row r="576" spans="1:25" ht="15.75" customHeight="1">
      <c r="A576" s="2110"/>
      <c r="B576" s="2111"/>
      <c r="C576" s="2110"/>
      <c r="D576" s="2110"/>
      <c r="E576" s="2110"/>
      <c r="F576" s="2112"/>
      <c r="G576" s="2110"/>
      <c r="H576" s="2110"/>
      <c r="I576" s="2110"/>
      <c r="J576" s="2110"/>
      <c r="K576" s="2110"/>
      <c r="L576" s="2110"/>
      <c r="M576" s="2110"/>
      <c r="N576" s="2110"/>
      <c r="O576" s="2110"/>
      <c r="P576" s="2110"/>
      <c r="Q576" s="2110"/>
      <c r="R576" s="2110"/>
      <c r="S576" s="2110"/>
      <c r="T576" s="2110"/>
      <c r="U576" s="2110"/>
      <c r="V576" s="2110"/>
      <c r="W576" s="2110"/>
      <c r="X576" s="2110"/>
      <c r="Y576" s="2110"/>
    </row>
    <row r="577" spans="1:25" ht="15.75" customHeight="1">
      <c r="A577" s="2110"/>
      <c r="B577" s="2111"/>
      <c r="C577" s="2110"/>
      <c r="D577" s="2110"/>
      <c r="E577" s="2110"/>
      <c r="F577" s="2112"/>
      <c r="G577" s="2110"/>
      <c r="H577" s="2110"/>
      <c r="I577" s="2110"/>
      <c r="J577" s="2110"/>
      <c r="K577" s="2110"/>
      <c r="L577" s="2110"/>
      <c r="M577" s="2110"/>
      <c r="N577" s="2110"/>
      <c r="O577" s="2110"/>
      <c r="P577" s="2110"/>
      <c r="Q577" s="2110"/>
      <c r="R577" s="2110"/>
      <c r="S577" s="2110"/>
      <c r="T577" s="2110"/>
      <c r="U577" s="2110"/>
      <c r="V577" s="2110"/>
      <c r="W577" s="2110"/>
      <c r="X577" s="2110"/>
      <c r="Y577" s="2110"/>
    </row>
    <row r="578" spans="1:25" ht="15.75" customHeight="1">
      <c r="A578" s="2110"/>
      <c r="B578" s="2111"/>
      <c r="C578" s="2110"/>
      <c r="D578" s="2110"/>
      <c r="E578" s="2110"/>
      <c r="F578" s="2112"/>
      <c r="G578" s="2110"/>
      <c r="H578" s="2110"/>
      <c r="I578" s="2110"/>
      <c r="J578" s="2110"/>
      <c r="K578" s="2110"/>
      <c r="L578" s="2110"/>
      <c r="M578" s="2110"/>
      <c r="N578" s="2110"/>
      <c r="O578" s="2110"/>
      <c r="P578" s="2110"/>
      <c r="Q578" s="2110"/>
      <c r="R578" s="2110"/>
      <c r="S578" s="2110"/>
      <c r="T578" s="2110"/>
      <c r="U578" s="2110"/>
      <c r="V578" s="2110"/>
      <c r="W578" s="2110"/>
      <c r="X578" s="2110"/>
      <c r="Y578" s="2110"/>
    </row>
    <row r="579" spans="1:25" ht="15.75" customHeight="1">
      <c r="A579" s="2110"/>
      <c r="B579" s="2111"/>
      <c r="C579" s="2110"/>
      <c r="D579" s="2110"/>
      <c r="E579" s="2110"/>
      <c r="F579" s="2112"/>
      <c r="G579" s="2110"/>
      <c r="H579" s="2110"/>
      <c r="I579" s="2110"/>
      <c r="J579" s="2110"/>
      <c r="K579" s="2110"/>
      <c r="L579" s="2110"/>
      <c r="M579" s="2110"/>
      <c r="N579" s="2110"/>
      <c r="O579" s="2110"/>
      <c r="P579" s="2110"/>
      <c r="Q579" s="2110"/>
      <c r="R579" s="2110"/>
      <c r="S579" s="2110"/>
      <c r="T579" s="2110"/>
      <c r="U579" s="2110"/>
      <c r="V579" s="2110"/>
      <c r="W579" s="2110"/>
      <c r="X579" s="2110"/>
      <c r="Y579" s="2110"/>
    </row>
    <row r="580" spans="1:25" ht="15.75" customHeight="1">
      <c r="A580" s="2110"/>
      <c r="B580" s="2111"/>
      <c r="C580" s="2110"/>
      <c r="D580" s="2110"/>
      <c r="E580" s="2110"/>
      <c r="F580" s="2112"/>
      <c r="G580" s="2110"/>
      <c r="H580" s="2110"/>
      <c r="I580" s="2110"/>
      <c r="J580" s="2110"/>
      <c r="K580" s="2110"/>
      <c r="L580" s="2110"/>
      <c r="M580" s="2110"/>
      <c r="N580" s="2110"/>
      <c r="O580" s="2110"/>
      <c r="P580" s="2110"/>
      <c r="Q580" s="2110"/>
      <c r="R580" s="2110"/>
      <c r="S580" s="2110"/>
      <c r="T580" s="2110"/>
      <c r="U580" s="2110"/>
      <c r="V580" s="2110"/>
      <c r="W580" s="2110"/>
      <c r="X580" s="2110"/>
      <c r="Y580" s="2110"/>
    </row>
    <row r="581" spans="1:25" ht="15.75" customHeight="1">
      <c r="A581" s="2110"/>
      <c r="B581" s="2111"/>
      <c r="C581" s="2110"/>
      <c r="D581" s="2110"/>
      <c r="E581" s="2110"/>
      <c r="F581" s="2112"/>
      <c r="G581" s="2110"/>
      <c r="H581" s="2110"/>
      <c r="I581" s="2110"/>
      <c r="J581" s="2110"/>
      <c r="K581" s="2110"/>
      <c r="L581" s="2110"/>
      <c r="M581" s="2110"/>
      <c r="N581" s="2110"/>
      <c r="O581" s="2110"/>
      <c r="P581" s="2110"/>
      <c r="Q581" s="2110"/>
      <c r="R581" s="2110"/>
      <c r="S581" s="2110"/>
      <c r="T581" s="2110"/>
      <c r="U581" s="2110"/>
      <c r="V581" s="2110"/>
      <c r="W581" s="2110"/>
      <c r="X581" s="2110"/>
      <c r="Y581" s="2110"/>
    </row>
    <row r="582" spans="1:25" ht="15.75" customHeight="1">
      <c r="A582" s="2110"/>
      <c r="B582" s="2111"/>
      <c r="C582" s="2110"/>
      <c r="D582" s="2110"/>
      <c r="E582" s="2110"/>
      <c r="F582" s="2112"/>
      <c r="G582" s="2110"/>
      <c r="H582" s="2110"/>
      <c r="I582" s="2110"/>
      <c r="J582" s="2110"/>
      <c r="K582" s="2110"/>
      <c r="L582" s="2110"/>
      <c r="M582" s="2110"/>
      <c r="N582" s="2110"/>
      <c r="O582" s="2110"/>
      <c r="P582" s="2110"/>
      <c r="Q582" s="2110"/>
      <c r="R582" s="2110"/>
      <c r="S582" s="2110"/>
      <c r="T582" s="2110"/>
      <c r="U582" s="2110"/>
      <c r="V582" s="2110"/>
      <c r="W582" s="2110"/>
      <c r="X582" s="2110"/>
      <c r="Y582" s="2110"/>
    </row>
    <row r="583" spans="1:25" ht="15.75" customHeight="1">
      <c r="A583" s="2110"/>
      <c r="B583" s="2111"/>
      <c r="C583" s="2110"/>
      <c r="D583" s="2110"/>
      <c r="E583" s="2110"/>
      <c r="F583" s="2112"/>
      <c r="G583" s="2110"/>
      <c r="H583" s="2110"/>
      <c r="I583" s="2110"/>
      <c r="J583" s="2110"/>
      <c r="K583" s="2110"/>
      <c r="L583" s="2110"/>
      <c r="M583" s="2110"/>
      <c r="N583" s="2110"/>
      <c r="O583" s="2110"/>
      <c r="P583" s="2110"/>
      <c r="Q583" s="2110"/>
      <c r="R583" s="2110"/>
      <c r="S583" s="2110"/>
      <c r="T583" s="2110"/>
      <c r="U583" s="2110"/>
      <c r="V583" s="2110"/>
      <c r="W583" s="2110"/>
      <c r="X583" s="2110"/>
      <c r="Y583" s="2110"/>
    </row>
    <row r="584" spans="1:25" ht="15.75" customHeight="1">
      <c r="A584" s="2110"/>
      <c r="B584" s="2111"/>
      <c r="C584" s="2110"/>
      <c r="D584" s="2110"/>
      <c r="E584" s="2110"/>
      <c r="F584" s="2112"/>
      <c r="G584" s="2110"/>
      <c r="H584" s="2110"/>
      <c r="I584" s="2110"/>
      <c r="J584" s="2110"/>
      <c r="K584" s="2110"/>
      <c r="L584" s="2110"/>
      <c r="M584" s="2110"/>
      <c r="N584" s="2110"/>
      <c r="O584" s="2110"/>
      <c r="P584" s="2110"/>
      <c r="Q584" s="2110"/>
      <c r="R584" s="2110"/>
      <c r="S584" s="2110"/>
      <c r="T584" s="2110"/>
      <c r="U584" s="2110"/>
      <c r="V584" s="2110"/>
      <c r="W584" s="2110"/>
      <c r="X584" s="2110"/>
      <c r="Y584" s="2110"/>
    </row>
    <row r="585" spans="1:25" ht="15.75" customHeight="1">
      <c r="A585" s="2110"/>
      <c r="B585" s="2111"/>
      <c r="C585" s="2110"/>
      <c r="D585" s="2110"/>
      <c r="E585" s="2110"/>
      <c r="F585" s="2112"/>
      <c r="G585" s="2110"/>
      <c r="H585" s="2110"/>
      <c r="I585" s="2110"/>
      <c r="J585" s="2110"/>
      <c r="K585" s="2110"/>
      <c r="L585" s="2110"/>
      <c r="M585" s="2110"/>
      <c r="N585" s="2110"/>
      <c r="O585" s="2110"/>
      <c r="P585" s="2110"/>
      <c r="Q585" s="2110"/>
      <c r="R585" s="2110"/>
      <c r="S585" s="2110"/>
      <c r="T585" s="2110"/>
      <c r="U585" s="2110"/>
      <c r="V585" s="2110"/>
      <c r="W585" s="2110"/>
      <c r="X585" s="2110"/>
      <c r="Y585" s="2110"/>
    </row>
    <row r="586" spans="1:25" ht="15.75" customHeight="1">
      <c r="A586" s="2110"/>
      <c r="B586" s="2111"/>
      <c r="C586" s="2110"/>
      <c r="D586" s="2110"/>
      <c r="E586" s="2110"/>
      <c r="F586" s="2112"/>
      <c r="G586" s="2110"/>
      <c r="H586" s="2110"/>
      <c r="I586" s="2110"/>
      <c r="J586" s="2110"/>
      <c r="K586" s="2110"/>
      <c r="L586" s="2110"/>
      <c r="M586" s="2110"/>
      <c r="N586" s="2110"/>
      <c r="O586" s="2110"/>
      <c r="P586" s="2110"/>
      <c r="Q586" s="2110"/>
      <c r="R586" s="2110"/>
      <c r="S586" s="2110"/>
      <c r="T586" s="2110"/>
      <c r="U586" s="2110"/>
      <c r="V586" s="2110"/>
      <c r="W586" s="2110"/>
      <c r="X586" s="2110"/>
      <c r="Y586" s="2110"/>
    </row>
    <row r="587" spans="1:25" ht="15.75" customHeight="1">
      <c r="A587" s="2110"/>
      <c r="B587" s="2111"/>
      <c r="C587" s="2110"/>
      <c r="D587" s="2110"/>
      <c r="E587" s="2110"/>
      <c r="F587" s="2112"/>
      <c r="G587" s="2110"/>
      <c r="H587" s="2110"/>
      <c r="I587" s="2110"/>
      <c r="J587" s="2110"/>
      <c r="K587" s="2110"/>
      <c r="L587" s="2110"/>
      <c r="M587" s="2110"/>
      <c r="N587" s="2110"/>
      <c r="O587" s="2110"/>
      <c r="P587" s="2110"/>
      <c r="Q587" s="2110"/>
      <c r="R587" s="2110"/>
      <c r="S587" s="2110"/>
      <c r="T587" s="2110"/>
      <c r="U587" s="2110"/>
      <c r="V587" s="2110"/>
      <c r="W587" s="2110"/>
      <c r="X587" s="2110"/>
      <c r="Y587" s="2110"/>
    </row>
    <row r="588" spans="1:25" ht="15.75" customHeight="1">
      <c r="A588" s="2110"/>
      <c r="B588" s="2111"/>
      <c r="C588" s="2110"/>
      <c r="D588" s="2110"/>
      <c r="E588" s="2110"/>
      <c r="F588" s="2112"/>
      <c r="G588" s="2110"/>
      <c r="H588" s="2110"/>
      <c r="I588" s="2110"/>
      <c r="J588" s="2110"/>
      <c r="K588" s="2110"/>
      <c r="L588" s="2110"/>
      <c r="M588" s="2110"/>
      <c r="N588" s="2110"/>
      <c r="O588" s="2110"/>
      <c r="P588" s="2110"/>
      <c r="Q588" s="2110"/>
      <c r="R588" s="2110"/>
      <c r="S588" s="2110"/>
      <c r="T588" s="2110"/>
      <c r="U588" s="2110"/>
      <c r="V588" s="2110"/>
      <c r="W588" s="2110"/>
      <c r="X588" s="2110"/>
      <c r="Y588" s="2110"/>
    </row>
    <row r="589" spans="1:25" ht="15.75" customHeight="1">
      <c r="A589" s="2110"/>
      <c r="B589" s="2111"/>
      <c r="C589" s="2110"/>
      <c r="D589" s="2110"/>
      <c r="E589" s="2110"/>
      <c r="F589" s="2112"/>
      <c r="G589" s="2110"/>
      <c r="H589" s="2110"/>
      <c r="I589" s="2110"/>
      <c r="J589" s="2110"/>
      <c r="K589" s="2110"/>
      <c r="L589" s="2110"/>
      <c r="M589" s="2110"/>
      <c r="N589" s="2110"/>
      <c r="O589" s="2110"/>
      <c r="P589" s="2110"/>
      <c r="Q589" s="2110"/>
      <c r="R589" s="2110"/>
      <c r="S589" s="2110"/>
      <c r="T589" s="2110"/>
      <c r="U589" s="2110"/>
      <c r="V589" s="2110"/>
      <c r="W589" s="2110"/>
      <c r="X589" s="2110"/>
      <c r="Y589" s="2110"/>
    </row>
    <row r="590" spans="1:25" ht="15.75" customHeight="1">
      <c r="A590" s="2110"/>
      <c r="B590" s="2111"/>
      <c r="C590" s="2110"/>
      <c r="D590" s="2110"/>
      <c r="E590" s="2110"/>
      <c r="F590" s="2112"/>
      <c r="G590" s="2110"/>
      <c r="H590" s="2110"/>
      <c r="I590" s="2110"/>
      <c r="J590" s="2110"/>
      <c r="K590" s="2110"/>
      <c r="L590" s="2110"/>
      <c r="M590" s="2110"/>
      <c r="N590" s="2110"/>
      <c r="O590" s="2110"/>
      <c r="P590" s="2110"/>
      <c r="Q590" s="2110"/>
      <c r="R590" s="2110"/>
      <c r="S590" s="2110"/>
      <c r="T590" s="2110"/>
      <c r="U590" s="2110"/>
      <c r="V590" s="2110"/>
      <c r="W590" s="2110"/>
      <c r="X590" s="2110"/>
      <c r="Y590" s="2110"/>
    </row>
    <row r="591" spans="1:25" ht="15.75" customHeight="1">
      <c r="A591" s="2110"/>
      <c r="B591" s="2111"/>
      <c r="C591" s="2110"/>
      <c r="D591" s="2110"/>
      <c r="E591" s="2110"/>
      <c r="F591" s="2112"/>
      <c r="G591" s="2110"/>
      <c r="H591" s="2110"/>
      <c r="I591" s="2110"/>
      <c r="J591" s="2110"/>
      <c r="K591" s="2110"/>
      <c r="L591" s="2110"/>
      <c r="M591" s="2110"/>
      <c r="N591" s="2110"/>
      <c r="O591" s="2110"/>
      <c r="P591" s="2110"/>
      <c r="Q591" s="2110"/>
      <c r="R591" s="2110"/>
      <c r="S591" s="2110"/>
      <c r="T591" s="2110"/>
      <c r="U591" s="2110"/>
      <c r="V591" s="2110"/>
      <c r="W591" s="2110"/>
      <c r="X591" s="2110"/>
      <c r="Y591" s="2110"/>
    </row>
    <row r="592" spans="1:25" ht="15.75" customHeight="1">
      <c r="A592" s="2110"/>
      <c r="B592" s="2111"/>
      <c r="C592" s="2110"/>
      <c r="D592" s="2110"/>
      <c r="E592" s="2110"/>
      <c r="F592" s="2112"/>
      <c r="G592" s="2110"/>
      <c r="H592" s="2110"/>
      <c r="I592" s="2110"/>
      <c r="J592" s="2110"/>
      <c r="K592" s="2110"/>
      <c r="L592" s="2110"/>
      <c r="M592" s="2110"/>
      <c r="N592" s="2110"/>
      <c r="O592" s="2110"/>
      <c r="P592" s="2110"/>
      <c r="Q592" s="2110"/>
      <c r="R592" s="2110"/>
      <c r="S592" s="2110"/>
      <c r="T592" s="2110"/>
      <c r="U592" s="2110"/>
      <c r="V592" s="2110"/>
      <c r="W592" s="2110"/>
      <c r="X592" s="2110"/>
      <c r="Y592" s="2110"/>
    </row>
    <row r="593" spans="1:25" ht="15.75" customHeight="1">
      <c r="A593" s="2110"/>
      <c r="B593" s="2111"/>
      <c r="C593" s="2110"/>
      <c r="D593" s="2110"/>
      <c r="E593" s="2110"/>
      <c r="F593" s="2112"/>
      <c r="G593" s="2110"/>
      <c r="H593" s="2110"/>
      <c r="I593" s="2110"/>
      <c r="J593" s="2110"/>
      <c r="K593" s="2110"/>
      <c r="L593" s="2110"/>
      <c r="M593" s="2110"/>
      <c r="N593" s="2110"/>
      <c r="O593" s="2110"/>
      <c r="P593" s="2110"/>
      <c r="Q593" s="2110"/>
      <c r="R593" s="2110"/>
      <c r="S593" s="2110"/>
      <c r="T593" s="2110"/>
      <c r="U593" s="2110"/>
      <c r="V593" s="2110"/>
      <c r="W593" s="2110"/>
      <c r="X593" s="2110"/>
      <c r="Y593" s="2110"/>
    </row>
    <row r="594" spans="1:25" ht="15.75" customHeight="1">
      <c r="A594" s="2110"/>
      <c r="B594" s="2111"/>
      <c r="C594" s="2110"/>
      <c r="D594" s="2110"/>
      <c r="E594" s="2110"/>
      <c r="F594" s="2112"/>
      <c r="G594" s="2110"/>
      <c r="H594" s="2110"/>
      <c r="I594" s="2110"/>
      <c r="J594" s="2110"/>
      <c r="K594" s="2110"/>
      <c r="L594" s="2110"/>
      <c r="M594" s="2110"/>
      <c r="N594" s="2110"/>
      <c r="O594" s="2110"/>
      <c r="P594" s="2110"/>
      <c r="Q594" s="2110"/>
      <c r="R594" s="2110"/>
      <c r="S594" s="2110"/>
      <c r="T594" s="2110"/>
      <c r="U594" s="2110"/>
      <c r="V594" s="2110"/>
      <c r="W594" s="2110"/>
      <c r="X594" s="2110"/>
      <c r="Y594" s="2110"/>
    </row>
    <row r="595" spans="1:25" ht="15.75" customHeight="1">
      <c r="A595" s="2110"/>
      <c r="B595" s="2111"/>
      <c r="C595" s="2110"/>
      <c r="D595" s="2110"/>
      <c r="E595" s="2110"/>
      <c r="F595" s="2112"/>
      <c r="G595" s="2110"/>
      <c r="H595" s="2110"/>
      <c r="I595" s="2110"/>
      <c r="J595" s="2110"/>
      <c r="K595" s="2110"/>
      <c r="L595" s="2110"/>
      <c r="M595" s="2110"/>
      <c r="N595" s="2110"/>
      <c r="O595" s="2110"/>
      <c r="P595" s="2110"/>
      <c r="Q595" s="2110"/>
      <c r="R595" s="2110"/>
      <c r="S595" s="2110"/>
      <c r="T595" s="2110"/>
      <c r="U595" s="2110"/>
      <c r="V595" s="2110"/>
      <c r="W595" s="2110"/>
      <c r="X595" s="2110"/>
      <c r="Y595" s="2110"/>
    </row>
    <row r="596" spans="1:25" ht="15.75" customHeight="1">
      <c r="A596" s="2110"/>
      <c r="B596" s="2111"/>
      <c r="C596" s="2110"/>
      <c r="D596" s="2110"/>
      <c r="E596" s="2110"/>
      <c r="F596" s="2112"/>
      <c r="G596" s="2110"/>
      <c r="H596" s="2110"/>
      <c r="I596" s="2110"/>
      <c r="J596" s="2110"/>
      <c r="K596" s="2110"/>
      <c r="L596" s="2110"/>
      <c r="M596" s="2110"/>
      <c r="N596" s="2110"/>
      <c r="O596" s="2110"/>
      <c r="P596" s="2110"/>
      <c r="Q596" s="2110"/>
      <c r="R596" s="2110"/>
      <c r="S596" s="2110"/>
      <c r="T596" s="2110"/>
      <c r="U596" s="2110"/>
      <c r="V596" s="2110"/>
      <c r="W596" s="2110"/>
      <c r="X596" s="2110"/>
      <c r="Y596" s="2110"/>
    </row>
    <row r="597" spans="1:25" ht="15.75" customHeight="1">
      <c r="A597" s="2110"/>
      <c r="B597" s="2111"/>
      <c r="C597" s="2110"/>
      <c r="D597" s="2110"/>
      <c r="E597" s="2110"/>
      <c r="F597" s="2112"/>
      <c r="G597" s="2110"/>
      <c r="H597" s="2110"/>
      <c r="I597" s="2110"/>
      <c r="J597" s="2110"/>
      <c r="K597" s="2110"/>
      <c r="L597" s="2110"/>
      <c r="M597" s="2110"/>
      <c r="N597" s="2110"/>
      <c r="O597" s="2110"/>
      <c r="P597" s="2110"/>
      <c r="Q597" s="2110"/>
      <c r="R597" s="2110"/>
      <c r="S597" s="2110"/>
      <c r="T597" s="2110"/>
      <c r="U597" s="2110"/>
      <c r="V597" s="2110"/>
      <c r="W597" s="2110"/>
      <c r="X597" s="2110"/>
      <c r="Y597" s="2110"/>
    </row>
    <row r="598" spans="1:25" ht="15.75" customHeight="1">
      <c r="A598" s="2110"/>
      <c r="B598" s="2111"/>
      <c r="C598" s="2110"/>
      <c r="D598" s="2110"/>
      <c r="E598" s="2110"/>
      <c r="F598" s="2112"/>
      <c r="G598" s="2110"/>
      <c r="H598" s="2110"/>
      <c r="I598" s="2110"/>
      <c r="J598" s="2110"/>
      <c r="K598" s="2110"/>
      <c r="L598" s="2110"/>
      <c r="M598" s="2110"/>
      <c r="N598" s="2110"/>
      <c r="O598" s="2110"/>
      <c r="P598" s="2110"/>
      <c r="Q598" s="2110"/>
      <c r="R598" s="2110"/>
      <c r="S598" s="2110"/>
      <c r="T598" s="2110"/>
      <c r="U598" s="2110"/>
      <c r="V598" s="2110"/>
      <c r="W598" s="2110"/>
      <c r="X598" s="2110"/>
      <c r="Y598" s="2110"/>
    </row>
    <row r="599" spans="1:25" ht="15.75" customHeight="1">
      <c r="A599" s="2110"/>
      <c r="B599" s="2111"/>
      <c r="C599" s="2110"/>
      <c r="D599" s="2110"/>
      <c r="E599" s="2110"/>
      <c r="F599" s="2112"/>
      <c r="G599" s="2110"/>
      <c r="H599" s="2110"/>
      <c r="I599" s="2110"/>
      <c r="J599" s="2110"/>
      <c r="K599" s="2110"/>
      <c r="L599" s="2110"/>
      <c r="M599" s="2110"/>
      <c r="N599" s="2110"/>
      <c r="O599" s="2110"/>
      <c r="P599" s="2110"/>
      <c r="Q599" s="2110"/>
      <c r="R599" s="2110"/>
      <c r="S599" s="2110"/>
      <c r="T599" s="2110"/>
      <c r="U599" s="2110"/>
      <c r="V599" s="2110"/>
      <c r="W599" s="2110"/>
      <c r="X599" s="2110"/>
      <c r="Y599" s="2110"/>
    </row>
    <row r="600" spans="1:25" ht="15.75" customHeight="1">
      <c r="A600" s="2110"/>
      <c r="B600" s="2111"/>
      <c r="C600" s="2110"/>
      <c r="D600" s="2110"/>
      <c r="E600" s="2110"/>
      <c r="F600" s="2112"/>
      <c r="G600" s="2110"/>
      <c r="H600" s="2110"/>
      <c r="I600" s="2110"/>
      <c r="J600" s="2110"/>
      <c r="K600" s="2110"/>
      <c r="L600" s="2110"/>
      <c r="M600" s="2110"/>
      <c r="N600" s="2110"/>
      <c r="O600" s="2110"/>
      <c r="P600" s="2110"/>
      <c r="Q600" s="2110"/>
      <c r="R600" s="2110"/>
      <c r="S600" s="2110"/>
      <c r="T600" s="2110"/>
      <c r="U600" s="2110"/>
      <c r="V600" s="2110"/>
      <c r="W600" s="2110"/>
      <c r="X600" s="2110"/>
      <c r="Y600" s="2110"/>
    </row>
    <row r="601" spans="1:25" ht="15.75" customHeight="1">
      <c r="A601" s="2110"/>
      <c r="B601" s="2111"/>
      <c r="C601" s="2110"/>
      <c r="D601" s="2110"/>
      <c r="E601" s="2110"/>
      <c r="F601" s="2112"/>
      <c r="G601" s="2110"/>
      <c r="H601" s="2110"/>
      <c r="I601" s="2110"/>
      <c r="J601" s="2110"/>
      <c r="K601" s="2110"/>
      <c r="L601" s="2110"/>
      <c r="M601" s="2110"/>
      <c r="N601" s="2110"/>
      <c r="O601" s="2110"/>
      <c r="P601" s="2110"/>
      <c r="Q601" s="2110"/>
      <c r="R601" s="2110"/>
      <c r="S601" s="2110"/>
      <c r="T601" s="2110"/>
      <c r="U601" s="2110"/>
      <c r="V601" s="2110"/>
      <c r="W601" s="2110"/>
      <c r="X601" s="2110"/>
      <c r="Y601" s="2110"/>
    </row>
    <row r="602" spans="1:25" ht="15.75" customHeight="1">
      <c r="A602" s="2110"/>
      <c r="B602" s="2111"/>
      <c r="C602" s="2110"/>
      <c r="D602" s="2110"/>
      <c r="E602" s="2110"/>
      <c r="F602" s="2112"/>
      <c r="G602" s="2110"/>
      <c r="H602" s="2110"/>
      <c r="I602" s="2110"/>
      <c r="J602" s="2110"/>
      <c r="K602" s="2110"/>
      <c r="L602" s="2110"/>
      <c r="M602" s="2110"/>
      <c r="N602" s="2110"/>
      <c r="O602" s="2110"/>
      <c r="P602" s="2110"/>
      <c r="Q602" s="2110"/>
      <c r="R602" s="2110"/>
      <c r="S602" s="2110"/>
      <c r="T602" s="2110"/>
      <c r="U602" s="2110"/>
      <c r="V602" s="2110"/>
      <c r="W602" s="2110"/>
      <c r="X602" s="2110"/>
      <c r="Y602" s="2110"/>
    </row>
    <row r="603" spans="1:25" ht="15.75" customHeight="1">
      <c r="A603" s="2110"/>
      <c r="B603" s="2111"/>
      <c r="C603" s="2110"/>
      <c r="D603" s="2110"/>
      <c r="E603" s="2110"/>
      <c r="F603" s="2112"/>
      <c r="G603" s="2110"/>
      <c r="H603" s="2110"/>
      <c r="I603" s="2110"/>
      <c r="J603" s="2110"/>
      <c r="K603" s="2110"/>
      <c r="L603" s="2110"/>
      <c r="M603" s="2110"/>
      <c r="N603" s="2110"/>
      <c r="O603" s="2110"/>
      <c r="P603" s="2110"/>
      <c r="Q603" s="2110"/>
      <c r="R603" s="2110"/>
      <c r="S603" s="2110"/>
      <c r="T603" s="2110"/>
      <c r="U603" s="2110"/>
      <c r="V603" s="2110"/>
      <c r="W603" s="2110"/>
      <c r="X603" s="2110"/>
      <c r="Y603" s="2110"/>
    </row>
    <row r="604" spans="1:25" ht="15.75" customHeight="1">
      <c r="A604" s="2110"/>
      <c r="B604" s="2111"/>
      <c r="C604" s="2110"/>
      <c r="D604" s="2110"/>
      <c r="E604" s="2110"/>
      <c r="F604" s="2112"/>
      <c r="G604" s="2110"/>
      <c r="H604" s="2110"/>
      <c r="I604" s="2110"/>
      <c r="J604" s="2110"/>
      <c r="K604" s="2110"/>
      <c r="L604" s="2110"/>
      <c r="M604" s="2110"/>
      <c r="N604" s="2110"/>
      <c r="O604" s="2110"/>
      <c r="P604" s="2110"/>
      <c r="Q604" s="2110"/>
      <c r="R604" s="2110"/>
      <c r="S604" s="2110"/>
      <c r="T604" s="2110"/>
      <c r="U604" s="2110"/>
      <c r="V604" s="2110"/>
      <c r="W604" s="2110"/>
      <c r="X604" s="2110"/>
      <c r="Y604" s="2110"/>
    </row>
    <row r="605" spans="1:25" ht="15.75" customHeight="1">
      <c r="A605" s="2110"/>
      <c r="B605" s="2111"/>
      <c r="C605" s="2110"/>
      <c r="D605" s="2110"/>
      <c r="E605" s="2110"/>
      <c r="F605" s="2112"/>
      <c r="G605" s="2110"/>
      <c r="H605" s="2110"/>
      <c r="I605" s="2110"/>
      <c r="J605" s="2110"/>
      <c r="K605" s="2110"/>
      <c r="L605" s="2110"/>
      <c r="M605" s="2110"/>
      <c r="N605" s="2110"/>
      <c r="O605" s="2110"/>
      <c r="P605" s="2110"/>
      <c r="Q605" s="2110"/>
      <c r="R605" s="2110"/>
      <c r="S605" s="2110"/>
      <c r="T605" s="2110"/>
      <c r="U605" s="2110"/>
      <c r="V605" s="2110"/>
      <c r="W605" s="2110"/>
      <c r="X605" s="2110"/>
      <c r="Y605" s="2110"/>
    </row>
    <row r="606" spans="1:25" ht="15.75" customHeight="1">
      <c r="A606" s="2110"/>
      <c r="B606" s="2111"/>
      <c r="C606" s="2110"/>
      <c r="D606" s="2110"/>
      <c r="E606" s="2110"/>
      <c r="F606" s="2112"/>
      <c r="G606" s="2110"/>
      <c r="H606" s="2110"/>
      <c r="I606" s="2110"/>
      <c r="J606" s="2110"/>
      <c r="K606" s="2110"/>
      <c r="L606" s="2110"/>
      <c r="M606" s="2110"/>
      <c r="N606" s="2110"/>
      <c r="O606" s="2110"/>
      <c r="P606" s="2110"/>
      <c r="Q606" s="2110"/>
      <c r="R606" s="2110"/>
      <c r="S606" s="2110"/>
      <c r="T606" s="2110"/>
      <c r="U606" s="2110"/>
      <c r="V606" s="2110"/>
      <c r="W606" s="2110"/>
      <c r="X606" s="2110"/>
      <c r="Y606" s="2110"/>
    </row>
    <row r="607" spans="1:25" ht="15.75" customHeight="1">
      <c r="A607" s="2110"/>
      <c r="B607" s="2111"/>
      <c r="C607" s="2110"/>
      <c r="D607" s="2110"/>
      <c r="E607" s="2110"/>
      <c r="F607" s="2112"/>
      <c r="G607" s="2110"/>
      <c r="H607" s="2110"/>
      <c r="I607" s="2110"/>
      <c r="J607" s="2110"/>
      <c r="K607" s="2110"/>
      <c r="L607" s="2110"/>
      <c r="M607" s="2110"/>
      <c r="N607" s="2110"/>
      <c r="O607" s="2110"/>
      <c r="P607" s="2110"/>
      <c r="Q607" s="2110"/>
      <c r="R607" s="2110"/>
      <c r="S607" s="2110"/>
      <c r="T607" s="2110"/>
      <c r="U607" s="2110"/>
      <c r="V607" s="2110"/>
      <c r="W607" s="2110"/>
      <c r="X607" s="2110"/>
      <c r="Y607" s="2110"/>
    </row>
    <row r="608" spans="1:25" ht="15.75" customHeight="1">
      <c r="A608" s="2110"/>
      <c r="B608" s="2111"/>
      <c r="C608" s="2110"/>
      <c r="D608" s="2110"/>
      <c r="E608" s="2110"/>
      <c r="F608" s="2112"/>
      <c r="G608" s="2110"/>
      <c r="H608" s="2110"/>
      <c r="I608" s="2110"/>
      <c r="J608" s="2110"/>
      <c r="K608" s="2110"/>
      <c r="L608" s="2110"/>
      <c r="M608" s="2110"/>
      <c r="N608" s="2110"/>
      <c r="O608" s="2110"/>
      <c r="P608" s="2110"/>
      <c r="Q608" s="2110"/>
      <c r="R608" s="2110"/>
      <c r="S608" s="2110"/>
      <c r="T608" s="2110"/>
      <c r="U608" s="2110"/>
      <c r="V608" s="2110"/>
      <c r="W608" s="2110"/>
      <c r="X608" s="2110"/>
      <c r="Y608" s="2110"/>
    </row>
    <row r="609" spans="1:25" ht="15.75" customHeight="1">
      <c r="A609" s="2110"/>
      <c r="B609" s="2111"/>
      <c r="C609" s="2110"/>
      <c r="D609" s="2110"/>
      <c r="E609" s="2110"/>
      <c r="F609" s="2112"/>
      <c r="G609" s="2110"/>
      <c r="H609" s="2110"/>
      <c r="I609" s="2110"/>
      <c r="J609" s="2110"/>
      <c r="K609" s="2110"/>
      <c r="L609" s="2110"/>
      <c r="M609" s="2110"/>
      <c r="N609" s="2110"/>
      <c r="O609" s="2110"/>
      <c r="P609" s="2110"/>
      <c r="Q609" s="2110"/>
      <c r="R609" s="2110"/>
      <c r="S609" s="2110"/>
      <c r="T609" s="2110"/>
      <c r="U609" s="2110"/>
      <c r="V609" s="2110"/>
      <c r="W609" s="2110"/>
      <c r="X609" s="2110"/>
      <c r="Y609" s="2110"/>
    </row>
    <row r="610" spans="1:25" ht="15.75" customHeight="1">
      <c r="A610" s="2110"/>
      <c r="B610" s="2111"/>
      <c r="C610" s="2110"/>
      <c r="D610" s="2110"/>
      <c r="E610" s="2110"/>
      <c r="F610" s="2112"/>
      <c r="G610" s="2110"/>
      <c r="H610" s="2110"/>
      <c r="I610" s="2110"/>
      <c r="J610" s="2110"/>
      <c r="K610" s="2110"/>
      <c r="L610" s="2110"/>
      <c r="M610" s="2110"/>
      <c r="N610" s="2110"/>
      <c r="O610" s="2110"/>
      <c r="P610" s="2110"/>
      <c r="Q610" s="2110"/>
      <c r="R610" s="2110"/>
      <c r="S610" s="2110"/>
      <c r="T610" s="2110"/>
      <c r="U610" s="2110"/>
      <c r="V610" s="2110"/>
      <c r="W610" s="2110"/>
      <c r="X610" s="2110"/>
      <c r="Y610" s="2110"/>
    </row>
    <row r="611" spans="1:25" ht="15.75" customHeight="1">
      <c r="A611" s="2110"/>
      <c r="B611" s="2111"/>
      <c r="C611" s="2110"/>
      <c r="D611" s="2110"/>
      <c r="E611" s="2110"/>
      <c r="F611" s="2112"/>
      <c r="G611" s="2110"/>
      <c r="H611" s="2110"/>
      <c r="I611" s="2110"/>
      <c r="J611" s="2110"/>
      <c r="K611" s="2110"/>
      <c r="L611" s="2110"/>
      <c r="M611" s="2110"/>
      <c r="N611" s="2110"/>
      <c r="O611" s="2110"/>
      <c r="P611" s="2110"/>
      <c r="Q611" s="2110"/>
      <c r="R611" s="2110"/>
      <c r="S611" s="2110"/>
      <c r="T611" s="2110"/>
      <c r="U611" s="2110"/>
      <c r="V611" s="2110"/>
      <c r="W611" s="2110"/>
      <c r="X611" s="2110"/>
      <c r="Y611" s="2110"/>
    </row>
    <row r="612" spans="1:25" ht="15.75" customHeight="1">
      <c r="A612" s="2110"/>
      <c r="B612" s="2111"/>
      <c r="C612" s="2110"/>
      <c r="D612" s="2110"/>
      <c r="E612" s="2110"/>
      <c r="F612" s="2112"/>
      <c r="G612" s="2110"/>
      <c r="H612" s="2110"/>
      <c r="I612" s="2110"/>
      <c r="J612" s="2110"/>
      <c r="K612" s="2110"/>
      <c r="L612" s="2110"/>
      <c r="M612" s="2110"/>
      <c r="N612" s="2110"/>
      <c r="O612" s="2110"/>
      <c r="P612" s="2110"/>
      <c r="Q612" s="2110"/>
      <c r="R612" s="2110"/>
      <c r="S612" s="2110"/>
      <c r="T612" s="2110"/>
      <c r="U612" s="2110"/>
      <c r="V612" s="2110"/>
      <c r="W612" s="2110"/>
      <c r="X612" s="2110"/>
      <c r="Y612" s="2110"/>
    </row>
    <row r="613" spans="1:25" ht="15.75" customHeight="1">
      <c r="A613" s="2110"/>
      <c r="B613" s="2111"/>
      <c r="C613" s="2110"/>
      <c r="D613" s="2110"/>
      <c r="E613" s="2110"/>
      <c r="F613" s="2112"/>
      <c r="G613" s="2110"/>
      <c r="H613" s="2110"/>
      <c r="I613" s="2110"/>
      <c r="J613" s="2110"/>
      <c r="K613" s="2110"/>
      <c r="L613" s="2110"/>
      <c r="M613" s="2110"/>
      <c r="N613" s="2110"/>
      <c r="O613" s="2110"/>
      <c r="P613" s="2110"/>
      <c r="Q613" s="2110"/>
      <c r="R613" s="2110"/>
      <c r="S613" s="2110"/>
      <c r="T613" s="2110"/>
      <c r="U613" s="2110"/>
      <c r="V613" s="2110"/>
      <c r="W613" s="2110"/>
      <c r="X613" s="2110"/>
      <c r="Y613" s="2110"/>
    </row>
    <row r="614" spans="1:25" ht="15.75" customHeight="1">
      <c r="A614" s="2110"/>
      <c r="B614" s="2111"/>
      <c r="C614" s="2110"/>
      <c r="D614" s="2110"/>
      <c r="E614" s="2110"/>
      <c r="F614" s="2112"/>
      <c r="G614" s="2110"/>
      <c r="H614" s="2110"/>
      <c r="I614" s="2110"/>
      <c r="J614" s="2110"/>
      <c r="K614" s="2110"/>
      <c r="L614" s="2110"/>
      <c r="M614" s="2110"/>
      <c r="N614" s="2110"/>
      <c r="O614" s="2110"/>
      <c r="P614" s="2110"/>
      <c r="Q614" s="2110"/>
      <c r="R614" s="2110"/>
      <c r="S614" s="2110"/>
      <c r="T614" s="2110"/>
      <c r="U614" s="2110"/>
      <c r="V614" s="2110"/>
      <c r="W614" s="2110"/>
      <c r="X614" s="2110"/>
      <c r="Y614" s="2110"/>
    </row>
    <row r="615" spans="1:25" ht="15.75" customHeight="1">
      <c r="A615" s="2110"/>
      <c r="B615" s="2111"/>
      <c r="C615" s="2110"/>
      <c r="D615" s="2110"/>
      <c r="E615" s="2110"/>
      <c r="F615" s="2112"/>
      <c r="G615" s="2110"/>
      <c r="H615" s="2110"/>
      <c r="I615" s="2110"/>
      <c r="J615" s="2110"/>
      <c r="K615" s="2110"/>
      <c r="L615" s="2110"/>
      <c r="M615" s="2110"/>
      <c r="N615" s="2110"/>
      <c r="O615" s="2110"/>
      <c r="P615" s="2110"/>
      <c r="Q615" s="2110"/>
      <c r="R615" s="2110"/>
      <c r="S615" s="2110"/>
      <c r="T615" s="2110"/>
      <c r="U615" s="2110"/>
      <c r="V615" s="2110"/>
      <c r="W615" s="2110"/>
      <c r="X615" s="2110"/>
      <c r="Y615" s="2110"/>
    </row>
    <row r="616" spans="1:25" ht="15.75" customHeight="1">
      <c r="A616" s="2110"/>
      <c r="B616" s="2111"/>
      <c r="C616" s="2110"/>
      <c r="D616" s="2110"/>
      <c r="E616" s="2110"/>
      <c r="F616" s="2112"/>
      <c r="G616" s="2110"/>
      <c r="H616" s="2110"/>
      <c r="I616" s="2110"/>
      <c r="J616" s="2110"/>
      <c r="K616" s="2110"/>
      <c r="L616" s="2110"/>
      <c r="M616" s="2110"/>
      <c r="N616" s="2110"/>
      <c r="O616" s="2110"/>
      <c r="P616" s="2110"/>
      <c r="Q616" s="2110"/>
      <c r="R616" s="2110"/>
      <c r="S616" s="2110"/>
      <c r="T616" s="2110"/>
      <c r="U616" s="2110"/>
      <c r="V616" s="2110"/>
      <c r="W616" s="2110"/>
      <c r="X616" s="2110"/>
      <c r="Y616" s="2110"/>
    </row>
    <row r="617" spans="1:25" ht="15.75" customHeight="1">
      <c r="A617" s="2110"/>
      <c r="B617" s="2111"/>
      <c r="C617" s="2110"/>
      <c r="D617" s="2110"/>
      <c r="E617" s="2110"/>
      <c r="F617" s="2112"/>
      <c r="G617" s="2110"/>
      <c r="H617" s="2110"/>
      <c r="I617" s="2110"/>
      <c r="J617" s="2110"/>
      <c r="K617" s="2110"/>
      <c r="L617" s="2110"/>
      <c r="M617" s="2110"/>
      <c r="N617" s="2110"/>
      <c r="O617" s="2110"/>
      <c r="P617" s="2110"/>
      <c r="Q617" s="2110"/>
      <c r="R617" s="2110"/>
      <c r="S617" s="2110"/>
      <c r="T617" s="2110"/>
      <c r="U617" s="2110"/>
      <c r="V617" s="2110"/>
      <c r="W617" s="2110"/>
      <c r="X617" s="2110"/>
      <c r="Y617" s="2110"/>
    </row>
    <row r="618" spans="1:25" ht="15.75" customHeight="1">
      <c r="A618" s="2110"/>
      <c r="B618" s="2111"/>
      <c r="C618" s="2110"/>
      <c r="D618" s="2110"/>
      <c r="E618" s="2110"/>
      <c r="F618" s="2112"/>
      <c r="G618" s="2110"/>
      <c r="H618" s="2110"/>
      <c r="I618" s="2110"/>
      <c r="J618" s="2110"/>
      <c r="K618" s="2110"/>
      <c r="L618" s="2110"/>
      <c r="M618" s="2110"/>
      <c r="N618" s="2110"/>
      <c r="O618" s="2110"/>
      <c r="P618" s="2110"/>
      <c r="Q618" s="2110"/>
      <c r="R618" s="2110"/>
      <c r="S618" s="2110"/>
      <c r="T618" s="2110"/>
      <c r="U618" s="2110"/>
      <c r="V618" s="2110"/>
      <c r="W618" s="2110"/>
      <c r="X618" s="2110"/>
      <c r="Y618" s="2110"/>
    </row>
    <row r="619" spans="1:25" ht="15.75" customHeight="1">
      <c r="A619" s="2110"/>
      <c r="B619" s="2111"/>
      <c r="C619" s="2110"/>
      <c r="D619" s="2110"/>
      <c r="E619" s="2110"/>
      <c r="F619" s="2112"/>
      <c r="G619" s="2110"/>
      <c r="H619" s="2110"/>
      <c r="I619" s="2110"/>
      <c r="J619" s="2110"/>
      <c r="K619" s="2110"/>
      <c r="L619" s="2110"/>
      <c r="M619" s="2110"/>
      <c r="N619" s="2110"/>
      <c r="O619" s="2110"/>
      <c r="P619" s="2110"/>
      <c r="Q619" s="2110"/>
      <c r="R619" s="2110"/>
      <c r="S619" s="2110"/>
      <c r="T619" s="2110"/>
      <c r="U619" s="2110"/>
      <c r="V619" s="2110"/>
      <c r="W619" s="2110"/>
      <c r="X619" s="2110"/>
      <c r="Y619" s="2110"/>
    </row>
    <row r="620" spans="1:25" ht="15.75" customHeight="1">
      <c r="A620" s="2110"/>
      <c r="B620" s="2111"/>
      <c r="C620" s="2110"/>
      <c r="D620" s="2110"/>
      <c r="E620" s="2110"/>
      <c r="F620" s="2112"/>
      <c r="G620" s="2110"/>
      <c r="H620" s="2110"/>
      <c r="I620" s="2110"/>
      <c r="J620" s="2110"/>
      <c r="K620" s="2110"/>
      <c r="L620" s="2110"/>
      <c r="M620" s="2110"/>
      <c r="N620" s="2110"/>
      <c r="O620" s="2110"/>
      <c r="P620" s="2110"/>
      <c r="Q620" s="2110"/>
      <c r="R620" s="2110"/>
      <c r="S620" s="2110"/>
      <c r="T620" s="2110"/>
      <c r="U620" s="2110"/>
      <c r="V620" s="2110"/>
      <c r="W620" s="2110"/>
      <c r="X620" s="2110"/>
      <c r="Y620" s="2110"/>
    </row>
    <row r="621" spans="1:25" ht="15.75" customHeight="1">
      <c r="A621" s="2110"/>
      <c r="B621" s="2111"/>
      <c r="C621" s="2110"/>
      <c r="D621" s="2110"/>
      <c r="E621" s="2110"/>
      <c r="F621" s="2112"/>
      <c r="G621" s="2110"/>
      <c r="H621" s="2110"/>
      <c r="I621" s="2110"/>
      <c r="J621" s="2110"/>
      <c r="K621" s="2110"/>
      <c r="L621" s="2110"/>
      <c r="M621" s="2110"/>
      <c r="N621" s="2110"/>
      <c r="O621" s="2110"/>
      <c r="P621" s="2110"/>
      <c r="Q621" s="2110"/>
      <c r="R621" s="2110"/>
      <c r="S621" s="2110"/>
      <c r="T621" s="2110"/>
      <c r="U621" s="2110"/>
      <c r="V621" s="2110"/>
      <c r="W621" s="2110"/>
      <c r="X621" s="2110"/>
      <c r="Y621" s="2110"/>
    </row>
    <row r="622" spans="1:25" ht="15.75" customHeight="1">
      <c r="A622" s="2110"/>
      <c r="B622" s="2111"/>
      <c r="C622" s="2110"/>
      <c r="D622" s="2110"/>
      <c r="E622" s="2110"/>
      <c r="F622" s="2112"/>
      <c r="G622" s="2110"/>
      <c r="H622" s="2110"/>
      <c r="I622" s="2110"/>
      <c r="J622" s="2110"/>
      <c r="K622" s="2110"/>
      <c r="L622" s="2110"/>
      <c r="M622" s="2110"/>
      <c r="N622" s="2110"/>
      <c r="O622" s="2110"/>
      <c r="P622" s="2110"/>
      <c r="Q622" s="2110"/>
      <c r="R622" s="2110"/>
      <c r="S622" s="2110"/>
      <c r="T622" s="2110"/>
      <c r="U622" s="2110"/>
      <c r="V622" s="2110"/>
      <c r="W622" s="2110"/>
      <c r="X622" s="2110"/>
      <c r="Y622" s="2110"/>
    </row>
    <row r="623" spans="1:25" ht="15.75" customHeight="1">
      <c r="A623" s="2110"/>
      <c r="B623" s="2111"/>
      <c r="C623" s="2110"/>
      <c r="D623" s="2110"/>
      <c r="E623" s="2110"/>
      <c r="F623" s="2112"/>
      <c r="G623" s="2110"/>
      <c r="H623" s="2110"/>
      <c r="I623" s="2110"/>
      <c r="J623" s="2110"/>
      <c r="K623" s="2110"/>
      <c r="L623" s="2110"/>
      <c r="M623" s="2110"/>
      <c r="N623" s="2110"/>
      <c r="O623" s="2110"/>
      <c r="P623" s="2110"/>
      <c r="Q623" s="2110"/>
      <c r="R623" s="2110"/>
      <c r="S623" s="2110"/>
      <c r="T623" s="2110"/>
      <c r="U623" s="2110"/>
      <c r="V623" s="2110"/>
      <c r="W623" s="2110"/>
      <c r="X623" s="2110"/>
      <c r="Y623" s="2110"/>
    </row>
    <row r="624" spans="1:25" ht="15.75" customHeight="1">
      <c r="A624" s="2110"/>
      <c r="B624" s="2111"/>
      <c r="C624" s="2110"/>
      <c r="D624" s="2110"/>
      <c r="E624" s="2110"/>
      <c r="F624" s="2112"/>
      <c r="G624" s="2110"/>
      <c r="H624" s="2110"/>
      <c r="I624" s="2110"/>
      <c r="J624" s="2110"/>
      <c r="K624" s="2110"/>
      <c r="L624" s="2110"/>
      <c r="M624" s="2110"/>
      <c r="N624" s="2110"/>
      <c r="O624" s="2110"/>
      <c r="P624" s="2110"/>
      <c r="Q624" s="2110"/>
      <c r="R624" s="2110"/>
      <c r="S624" s="2110"/>
      <c r="T624" s="2110"/>
      <c r="U624" s="2110"/>
      <c r="V624" s="2110"/>
      <c r="W624" s="2110"/>
      <c r="X624" s="2110"/>
      <c r="Y624" s="2110"/>
    </row>
    <row r="625" spans="1:25" ht="15.75" customHeight="1">
      <c r="A625" s="2110"/>
      <c r="B625" s="2111"/>
      <c r="C625" s="2110"/>
      <c r="D625" s="2110"/>
      <c r="E625" s="2110"/>
      <c r="F625" s="2112"/>
      <c r="G625" s="2110"/>
      <c r="H625" s="2110"/>
      <c r="I625" s="2110"/>
      <c r="J625" s="2110"/>
      <c r="K625" s="2110"/>
      <c r="L625" s="2110"/>
      <c r="M625" s="2110"/>
      <c r="N625" s="2110"/>
      <c r="O625" s="2110"/>
      <c r="P625" s="2110"/>
      <c r="Q625" s="2110"/>
      <c r="R625" s="2110"/>
      <c r="S625" s="2110"/>
      <c r="T625" s="2110"/>
      <c r="U625" s="2110"/>
      <c r="V625" s="2110"/>
      <c r="W625" s="2110"/>
      <c r="X625" s="2110"/>
      <c r="Y625" s="2110"/>
    </row>
    <row r="626" spans="1:25" ht="15.75" customHeight="1">
      <c r="A626" s="2110"/>
      <c r="B626" s="2111"/>
      <c r="C626" s="2110"/>
      <c r="D626" s="2110"/>
      <c r="E626" s="2110"/>
      <c r="F626" s="2112"/>
      <c r="G626" s="2110"/>
      <c r="H626" s="2110"/>
      <c r="I626" s="2110"/>
      <c r="J626" s="2110"/>
      <c r="K626" s="2110"/>
      <c r="L626" s="2110"/>
      <c r="M626" s="2110"/>
      <c r="N626" s="2110"/>
      <c r="O626" s="2110"/>
      <c r="P626" s="2110"/>
      <c r="Q626" s="2110"/>
      <c r="R626" s="2110"/>
      <c r="S626" s="2110"/>
      <c r="T626" s="2110"/>
      <c r="U626" s="2110"/>
      <c r="V626" s="2110"/>
      <c r="W626" s="2110"/>
      <c r="X626" s="2110"/>
      <c r="Y626" s="2110"/>
    </row>
    <row r="627" spans="1:25" ht="15.75" customHeight="1">
      <c r="A627" s="2110"/>
      <c r="B627" s="2111"/>
      <c r="C627" s="2110"/>
      <c r="D627" s="2110"/>
      <c r="E627" s="2110"/>
      <c r="F627" s="2112"/>
      <c r="G627" s="2110"/>
      <c r="H627" s="2110"/>
      <c r="I627" s="2110"/>
      <c r="J627" s="2110"/>
      <c r="K627" s="2110"/>
      <c r="L627" s="2110"/>
      <c r="M627" s="2110"/>
      <c r="N627" s="2110"/>
      <c r="O627" s="2110"/>
      <c r="P627" s="2110"/>
      <c r="Q627" s="2110"/>
      <c r="R627" s="2110"/>
      <c r="S627" s="2110"/>
      <c r="T627" s="2110"/>
      <c r="U627" s="2110"/>
      <c r="V627" s="2110"/>
      <c r="W627" s="2110"/>
      <c r="X627" s="2110"/>
      <c r="Y627" s="2110"/>
    </row>
    <row r="628" spans="1:25" ht="15.75" customHeight="1">
      <c r="A628" s="2110"/>
      <c r="B628" s="2111"/>
      <c r="C628" s="2110"/>
      <c r="D628" s="2110"/>
      <c r="E628" s="2110"/>
      <c r="F628" s="2112"/>
      <c r="G628" s="2110"/>
      <c r="H628" s="2110"/>
      <c r="I628" s="2110"/>
      <c r="J628" s="2110"/>
      <c r="K628" s="2110"/>
      <c r="L628" s="2110"/>
      <c r="M628" s="2110"/>
      <c r="N628" s="2110"/>
      <c r="O628" s="2110"/>
      <c r="P628" s="2110"/>
      <c r="Q628" s="2110"/>
      <c r="R628" s="2110"/>
      <c r="S628" s="2110"/>
      <c r="T628" s="2110"/>
      <c r="U628" s="2110"/>
      <c r="V628" s="2110"/>
      <c r="W628" s="2110"/>
      <c r="X628" s="2110"/>
      <c r="Y628" s="2110"/>
    </row>
    <row r="629" spans="1:25" ht="15.75" customHeight="1">
      <c r="A629" s="2110"/>
      <c r="B629" s="2111"/>
      <c r="C629" s="2110"/>
      <c r="D629" s="2110"/>
      <c r="E629" s="2110"/>
      <c r="F629" s="2112"/>
      <c r="G629" s="2110"/>
      <c r="H629" s="2110"/>
      <c r="I629" s="2110"/>
      <c r="J629" s="2110"/>
      <c r="K629" s="2110"/>
      <c r="L629" s="2110"/>
      <c r="M629" s="2110"/>
      <c r="N629" s="2110"/>
      <c r="O629" s="2110"/>
      <c r="P629" s="2110"/>
      <c r="Q629" s="2110"/>
      <c r="R629" s="2110"/>
      <c r="S629" s="2110"/>
      <c r="T629" s="2110"/>
      <c r="U629" s="2110"/>
      <c r="V629" s="2110"/>
      <c r="W629" s="2110"/>
      <c r="X629" s="2110"/>
      <c r="Y629" s="2110"/>
    </row>
    <row r="630" spans="1:25" ht="15.75" customHeight="1">
      <c r="A630" s="2110"/>
      <c r="B630" s="2111"/>
      <c r="C630" s="2110"/>
      <c r="D630" s="2110"/>
      <c r="E630" s="2110"/>
      <c r="F630" s="2112"/>
      <c r="G630" s="2110"/>
      <c r="H630" s="2110"/>
      <c r="I630" s="2110"/>
      <c r="J630" s="2110"/>
      <c r="K630" s="2110"/>
      <c r="L630" s="2110"/>
      <c r="M630" s="2110"/>
      <c r="N630" s="2110"/>
      <c r="O630" s="2110"/>
      <c r="P630" s="2110"/>
      <c r="Q630" s="2110"/>
      <c r="R630" s="2110"/>
      <c r="S630" s="2110"/>
      <c r="T630" s="2110"/>
      <c r="U630" s="2110"/>
      <c r="V630" s="2110"/>
      <c r="W630" s="2110"/>
      <c r="X630" s="2110"/>
      <c r="Y630" s="2110"/>
    </row>
    <row r="631" spans="1:25" ht="15.75" customHeight="1">
      <c r="A631" s="2110"/>
      <c r="B631" s="2111"/>
      <c r="C631" s="2110"/>
      <c r="D631" s="2110"/>
      <c r="E631" s="2110"/>
      <c r="F631" s="2112"/>
      <c r="G631" s="2110"/>
      <c r="H631" s="2110"/>
      <c r="I631" s="2110"/>
      <c r="J631" s="2110"/>
      <c r="K631" s="2110"/>
      <c r="L631" s="2110"/>
      <c r="M631" s="2110"/>
      <c r="N631" s="2110"/>
      <c r="O631" s="2110"/>
      <c r="P631" s="2110"/>
      <c r="Q631" s="2110"/>
      <c r="R631" s="2110"/>
      <c r="S631" s="2110"/>
      <c r="T631" s="2110"/>
      <c r="U631" s="2110"/>
      <c r="V631" s="2110"/>
      <c r="W631" s="2110"/>
      <c r="X631" s="2110"/>
      <c r="Y631" s="2110"/>
    </row>
    <row r="632" spans="1:25" ht="15.75" customHeight="1">
      <c r="A632" s="2110"/>
      <c r="B632" s="2111"/>
      <c r="C632" s="2110"/>
      <c r="D632" s="2110"/>
      <c r="E632" s="2110"/>
      <c r="F632" s="2112"/>
      <c r="G632" s="2110"/>
      <c r="H632" s="2110"/>
      <c r="I632" s="2110"/>
      <c r="J632" s="2110"/>
      <c r="K632" s="2110"/>
      <c r="L632" s="2110"/>
      <c r="M632" s="2110"/>
      <c r="N632" s="2110"/>
      <c r="O632" s="2110"/>
      <c r="P632" s="2110"/>
      <c r="Q632" s="2110"/>
      <c r="R632" s="2110"/>
      <c r="S632" s="2110"/>
      <c r="T632" s="2110"/>
      <c r="U632" s="2110"/>
      <c r="V632" s="2110"/>
      <c r="W632" s="2110"/>
      <c r="X632" s="2110"/>
      <c r="Y632" s="2110"/>
    </row>
    <row r="633" spans="1:25" ht="15.75" customHeight="1">
      <c r="A633" s="2110"/>
      <c r="B633" s="2111"/>
      <c r="C633" s="2110"/>
      <c r="D633" s="2110"/>
      <c r="E633" s="2110"/>
      <c r="F633" s="2112"/>
      <c r="G633" s="2110"/>
      <c r="H633" s="2110"/>
      <c r="I633" s="2110"/>
      <c r="J633" s="2110"/>
      <c r="K633" s="2110"/>
      <c r="L633" s="2110"/>
      <c r="M633" s="2110"/>
      <c r="N633" s="2110"/>
      <c r="O633" s="2110"/>
      <c r="P633" s="2110"/>
      <c r="Q633" s="2110"/>
      <c r="R633" s="2110"/>
      <c r="S633" s="2110"/>
      <c r="T633" s="2110"/>
      <c r="U633" s="2110"/>
      <c r="V633" s="2110"/>
      <c r="W633" s="2110"/>
      <c r="X633" s="2110"/>
      <c r="Y633" s="2110"/>
    </row>
    <row r="634" spans="1:25" ht="15.75" customHeight="1">
      <c r="A634" s="2110"/>
      <c r="B634" s="2111"/>
      <c r="C634" s="2110"/>
      <c r="D634" s="2110"/>
      <c r="E634" s="2110"/>
      <c r="F634" s="2112"/>
      <c r="G634" s="2110"/>
      <c r="H634" s="2110"/>
      <c r="I634" s="2110"/>
      <c r="J634" s="2110"/>
      <c r="K634" s="2110"/>
      <c r="L634" s="2110"/>
      <c r="M634" s="2110"/>
      <c r="N634" s="2110"/>
      <c r="O634" s="2110"/>
      <c r="P634" s="2110"/>
      <c r="Q634" s="2110"/>
      <c r="R634" s="2110"/>
      <c r="S634" s="2110"/>
      <c r="T634" s="2110"/>
      <c r="U634" s="2110"/>
      <c r="V634" s="2110"/>
      <c r="W634" s="2110"/>
      <c r="X634" s="2110"/>
      <c r="Y634" s="2110"/>
    </row>
    <row r="635" spans="1:25" ht="15.75" customHeight="1">
      <c r="A635" s="2110"/>
      <c r="B635" s="2111"/>
      <c r="C635" s="2110"/>
      <c r="D635" s="2110"/>
      <c r="E635" s="2110"/>
      <c r="F635" s="2112"/>
      <c r="G635" s="2110"/>
      <c r="H635" s="2110"/>
      <c r="I635" s="2110"/>
      <c r="J635" s="2110"/>
      <c r="K635" s="2110"/>
      <c r="L635" s="2110"/>
      <c r="M635" s="2110"/>
      <c r="N635" s="2110"/>
      <c r="O635" s="2110"/>
      <c r="P635" s="2110"/>
      <c r="Q635" s="2110"/>
      <c r="R635" s="2110"/>
      <c r="S635" s="2110"/>
      <c r="T635" s="2110"/>
      <c r="U635" s="2110"/>
      <c r="V635" s="2110"/>
      <c r="W635" s="2110"/>
      <c r="X635" s="2110"/>
      <c r="Y635" s="2110"/>
    </row>
    <row r="636" spans="1:25" ht="15.75" customHeight="1">
      <c r="A636" s="2110"/>
      <c r="B636" s="2111"/>
      <c r="C636" s="2110"/>
      <c r="D636" s="2110"/>
      <c r="E636" s="2110"/>
      <c r="F636" s="2112"/>
      <c r="G636" s="2110"/>
      <c r="H636" s="2110"/>
      <c r="I636" s="2110"/>
      <c r="J636" s="2110"/>
      <c r="K636" s="2110"/>
      <c r="L636" s="2110"/>
      <c r="M636" s="2110"/>
      <c r="N636" s="2110"/>
      <c r="O636" s="2110"/>
      <c r="P636" s="2110"/>
      <c r="Q636" s="2110"/>
      <c r="R636" s="2110"/>
      <c r="S636" s="2110"/>
      <c r="T636" s="2110"/>
      <c r="U636" s="2110"/>
      <c r="V636" s="2110"/>
      <c r="W636" s="2110"/>
      <c r="X636" s="2110"/>
      <c r="Y636" s="2110"/>
    </row>
    <row r="637" spans="1:25" ht="15.75" customHeight="1">
      <c r="A637" s="2110"/>
      <c r="B637" s="2111"/>
      <c r="C637" s="2110"/>
      <c r="D637" s="2110"/>
      <c r="E637" s="2110"/>
      <c r="F637" s="2112"/>
      <c r="G637" s="2110"/>
      <c r="H637" s="2110"/>
      <c r="I637" s="2110"/>
      <c r="J637" s="2110"/>
      <c r="K637" s="2110"/>
      <c r="L637" s="2110"/>
      <c r="M637" s="2110"/>
      <c r="N637" s="2110"/>
      <c r="O637" s="2110"/>
      <c r="P637" s="2110"/>
      <c r="Q637" s="2110"/>
      <c r="R637" s="2110"/>
      <c r="S637" s="2110"/>
      <c r="T637" s="2110"/>
      <c r="U637" s="2110"/>
      <c r="V637" s="2110"/>
      <c r="W637" s="2110"/>
      <c r="X637" s="2110"/>
      <c r="Y637" s="2110"/>
    </row>
    <row r="638" spans="1:25" ht="15.75" customHeight="1">
      <c r="A638" s="2110"/>
      <c r="B638" s="2111"/>
      <c r="C638" s="2110"/>
      <c r="D638" s="2110"/>
      <c r="E638" s="2110"/>
      <c r="F638" s="2112"/>
      <c r="G638" s="2110"/>
      <c r="H638" s="2110"/>
      <c r="I638" s="2110"/>
      <c r="J638" s="2110"/>
      <c r="K638" s="2110"/>
      <c r="L638" s="2110"/>
      <c r="M638" s="2110"/>
      <c r="N638" s="2110"/>
      <c r="O638" s="2110"/>
      <c r="P638" s="2110"/>
      <c r="Q638" s="2110"/>
      <c r="R638" s="2110"/>
      <c r="S638" s="2110"/>
      <c r="T638" s="2110"/>
      <c r="U638" s="2110"/>
      <c r="V638" s="2110"/>
      <c r="W638" s="2110"/>
      <c r="X638" s="2110"/>
      <c r="Y638" s="2110"/>
    </row>
    <row r="639" spans="1:25" ht="15.75" customHeight="1">
      <c r="A639" s="2110"/>
      <c r="B639" s="2111"/>
      <c r="C639" s="2110"/>
      <c r="D639" s="2110"/>
      <c r="E639" s="2110"/>
      <c r="F639" s="2112"/>
      <c r="G639" s="2110"/>
      <c r="H639" s="2110"/>
      <c r="I639" s="2110"/>
      <c r="J639" s="2110"/>
      <c r="K639" s="2110"/>
      <c r="L639" s="2110"/>
      <c r="M639" s="2110"/>
      <c r="N639" s="2110"/>
      <c r="O639" s="2110"/>
      <c r="P639" s="2110"/>
      <c r="Q639" s="2110"/>
      <c r="R639" s="2110"/>
      <c r="S639" s="2110"/>
      <c r="T639" s="2110"/>
      <c r="U639" s="2110"/>
      <c r="V639" s="2110"/>
      <c r="W639" s="2110"/>
      <c r="X639" s="2110"/>
      <c r="Y639" s="2110"/>
    </row>
    <row r="640" spans="1:25" ht="15.75" customHeight="1">
      <c r="A640" s="2110"/>
      <c r="B640" s="2111"/>
      <c r="C640" s="2110"/>
      <c r="D640" s="2110"/>
      <c r="E640" s="2110"/>
      <c r="F640" s="2112"/>
      <c r="G640" s="2110"/>
      <c r="H640" s="2110"/>
      <c r="I640" s="2110"/>
      <c r="J640" s="2110"/>
      <c r="K640" s="2110"/>
      <c r="L640" s="2110"/>
      <c r="M640" s="2110"/>
      <c r="N640" s="2110"/>
      <c r="O640" s="2110"/>
      <c r="P640" s="2110"/>
      <c r="Q640" s="2110"/>
      <c r="R640" s="2110"/>
      <c r="S640" s="2110"/>
      <c r="T640" s="2110"/>
      <c r="U640" s="2110"/>
      <c r="V640" s="2110"/>
      <c r="W640" s="2110"/>
      <c r="X640" s="2110"/>
      <c r="Y640" s="2110"/>
    </row>
    <row r="641" spans="1:25" ht="15.75" customHeight="1">
      <c r="A641" s="2110"/>
      <c r="B641" s="2111"/>
      <c r="C641" s="2110"/>
      <c r="D641" s="2110"/>
      <c r="E641" s="2110"/>
      <c r="F641" s="2112"/>
      <c r="G641" s="2110"/>
      <c r="H641" s="2110"/>
      <c r="I641" s="2110"/>
      <c r="J641" s="2110"/>
      <c r="K641" s="2110"/>
      <c r="L641" s="2110"/>
      <c r="M641" s="2110"/>
      <c r="N641" s="2110"/>
      <c r="O641" s="2110"/>
      <c r="P641" s="2110"/>
      <c r="Q641" s="2110"/>
      <c r="R641" s="2110"/>
      <c r="S641" s="2110"/>
      <c r="T641" s="2110"/>
      <c r="U641" s="2110"/>
      <c r="V641" s="2110"/>
      <c r="W641" s="2110"/>
      <c r="X641" s="2110"/>
      <c r="Y641" s="2110"/>
    </row>
    <row r="642" spans="1:25" ht="15.75" customHeight="1">
      <c r="A642" s="2110"/>
      <c r="B642" s="2111"/>
      <c r="C642" s="2110"/>
      <c r="D642" s="2110"/>
      <c r="E642" s="2110"/>
      <c r="F642" s="2112"/>
      <c r="G642" s="2110"/>
      <c r="H642" s="2110"/>
      <c r="I642" s="2110"/>
      <c r="J642" s="2110"/>
      <c r="K642" s="2110"/>
      <c r="L642" s="2110"/>
      <c r="M642" s="2110"/>
      <c r="N642" s="2110"/>
      <c r="O642" s="2110"/>
      <c r="P642" s="2110"/>
      <c r="Q642" s="2110"/>
      <c r="R642" s="2110"/>
      <c r="S642" s="2110"/>
      <c r="T642" s="2110"/>
      <c r="U642" s="2110"/>
      <c r="V642" s="2110"/>
      <c r="W642" s="2110"/>
      <c r="X642" s="2110"/>
      <c r="Y642" s="2110"/>
    </row>
    <row r="643" spans="1:25" ht="15.75" customHeight="1">
      <c r="A643" s="2110"/>
      <c r="B643" s="2111"/>
      <c r="C643" s="2110"/>
      <c r="D643" s="2110"/>
      <c r="E643" s="2110"/>
      <c r="F643" s="2112"/>
      <c r="G643" s="2110"/>
      <c r="H643" s="2110"/>
      <c r="I643" s="2110"/>
      <c r="J643" s="2110"/>
      <c r="K643" s="2110"/>
      <c r="L643" s="2110"/>
      <c r="M643" s="2110"/>
      <c r="N643" s="2110"/>
      <c r="O643" s="2110"/>
      <c r="P643" s="2110"/>
      <c r="Q643" s="2110"/>
      <c r="R643" s="2110"/>
      <c r="S643" s="2110"/>
      <c r="T643" s="2110"/>
      <c r="U643" s="2110"/>
      <c r="V643" s="2110"/>
      <c r="W643" s="2110"/>
      <c r="X643" s="2110"/>
      <c r="Y643" s="2110"/>
    </row>
    <row r="644" spans="1:25" ht="15.75" customHeight="1">
      <c r="A644" s="2110"/>
      <c r="B644" s="2111"/>
      <c r="C644" s="2110"/>
      <c r="D644" s="2110"/>
      <c r="E644" s="2110"/>
      <c r="F644" s="2112"/>
      <c r="G644" s="2110"/>
      <c r="H644" s="2110"/>
      <c r="I644" s="2110"/>
      <c r="J644" s="2110"/>
      <c r="K644" s="2110"/>
      <c r="L644" s="2110"/>
      <c r="M644" s="2110"/>
      <c r="N644" s="2110"/>
      <c r="O644" s="2110"/>
      <c r="P644" s="2110"/>
      <c r="Q644" s="2110"/>
      <c r="R644" s="2110"/>
      <c r="S644" s="2110"/>
      <c r="T644" s="2110"/>
      <c r="U644" s="2110"/>
      <c r="V644" s="2110"/>
      <c r="W644" s="2110"/>
      <c r="X644" s="2110"/>
      <c r="Y644" s="2110"/>
    </row>
    <row r="645" spans="1:25" ht="15.75" customHeight="1">
      <c r="A645" s="2110"/>
      <c r="B645" s="2111"/>
      <c r="C645" s="2110"/>
      <c r="D645" s="2110"/>
      <c r="E645" s="2110"/>
      <c r="F645" s="2112"/>
      <c r="G645" s="2110"/>
      <c r="H645" s="2110"/>
      <c r="I645" s="2110"/>
      <c r="J645" s="2110"/>
      <c r="K645" s="2110"/>
      <c r="L645" s="2110"/>
      <c r="M645" s="2110"/>
      <c r="N645" s="2110"/>
      <c r="O645" s="2110"/>
      <c r="P645" s="2110"/>
      <c r="Q645" s="2110"/>
      <c r="R645" s="2110"/>
      <c r="S645" s="2110"/>
      <c r="T645" s="2110"/>
      <c r="U645" s="2110"/>
      <c r="V645" s="2110"/>
      <c r="W645" s="2110"/>
      <c r="X645" s="2110"/>
      <c r="Y645" s="2110"/>
    </row>
    <row r="646" spans="1:25" ht="15.75" customHeight="1">
      <c r="A646" s="2110"/>
      <c r="B646" s="2111"/>
      <c r="C646" s="2110"/>
      <c r="D646" s="2110"/>
      <c r="E646" s="2110"/>
      <c r="F646" s="2112"/>
      <c r="G646" s="2110"/>
      <c r="H646" s="2110"/>
      <c r="I646" s="2110"/>
      <c r="J646" s="2110"/>
      <c r="K646" s="2110"/>
      <c r="L646" s="2110"/>
      <c r="M646" s="2110"/>
      <c r="N646" s="2110"/>
      <c r="O646" s="2110"/>
      <c r="P646" s="2110"/>
      <c r="Q646" s="2110"/>
      <c r="R646" s="2110"/>
      <c r="S646" s="2110"/>
      <c r="T646" s="2110"/>
      <c r="U646" s="2110"/>
      <c r="V646" s="2110"/>
      <c r="W646" s="2110"/>
      <c r="X646" s="2110"/>
      <c r="Y646" s="2110"/>
    </row>
    <row r="647" spans="1:25" ht="15.75" customHeight="1">
      <c r="A647" s="2110"/>
      <c r="B647" s="2111"/>
      <c r="C647" s="2110"/>
      <c r="D647" s="2110"/>
      <c r="E647" s="2110"/>
      <c r="F647" s="2112"/>
      <c r="G647" s="2110"/>
      <c r="H647" s="2110"/>
      <c r="I647" s="2110"/>
      <c r="J647" s="2110"/>
      <c r="K647" s="2110"/>
      <c r="L647" s="2110"/>
      <c r="M647" s="2110"/>
      <c r="N647" s="2110"/>
      <c r="O647" s="2110"/>
      <c r="P647" s="2110"/>
      <c r="Q647" s="2110"/>
      <c r="R647" s="2110"/>
      <c r="S647" s="2110"/>
      <c r="T647" s="2110"/>
      <c r="U647" s="2110"/>
      <c r="V647" s="2110"/>
      <c r="W647" s="2110"/>
      <c r="X647" s="2110"/>
      <c r="Y647" s="2110"/>
    </row>
    <row r="648" spans="1:25" ht="15.75" customHeight="1">
      <c r="A648" s="2110"/>
      <c r="B648" s="2111"/>
      <c r="C648" s="2110"/>
      <c r="D648" s="2110"/>
      <c r="E648" s="2110"/>
      <c r="F648" s="2112"/>
      <c r="G648" s="2110"/>
      <c r="H648" s="2110"/>
      <c r="I648" s="2110"/>
      <c r="J648" s="2110"/>
      <c r="K648" s="2110"/>
      <c r="L648" s="2110"/>
      <c r="M648" s="2110"/>
      <c r="N648" s="2110"/>
      <c r="O648" s="2110"/>
      <c r="P648" s="2110"/>
      <c r="Q648" s="2110"/>
      <c r="R648" s="2110"/>
      <c r="S648" s="2110"/>
      <c r="T648" s="2110"/>
      <c r="U648" s="2110"/>
      <c r="V648" s="2110"/>
      <c r="W648" s="2110"/>
      <c r="X648" s="2110"/>
      <c r="Y648" s="2110"/>
    </row>
    <row r="649" spans="1:25" ht="15.75" customHeight="1">
      <c r="A649" s="2110"/>
      <c r="B649" s="2111"/>
      <c r="C649" s="2110"/>
      <c r="D649" s="2110"/>
      <c r="E649" s="2110"/>
      <c r="F649" s="2112"/>
      <c r="G649" s="2110"/>
      <c r="H649" s="2110"/>
      <c r="I649" s="2110"/>
      <c r="J649" s="2110"/>
      <c r="K649" s="2110"/>
      <c r="L649" s="2110"/>
      <c r="M649" s="2110"/>
      <c r="N649" s="2110"/>
      <c r="O649" s="2110"/>
      <c r="P649" s="2110"/>
      <c r="Q649" s="2110"/>
      <c r="R649" s="2110"/>
      <c r="S649" s="2110"/>
      <c r="T649" s="2110"/>
      <c r="U649" s="2110"/>
      <c r="V649" s="2110"/>
      <c r="W649" s="2110"/>
      <c r="X649" s="2110"/>
      <c r="Y649" s="2110"/>
    </row>
    <row r="650" spans="1:25" ht="15.75" customHeight="1">
      <c r="A650" s="2110"/>
      <c r="B650" s="2111"/>
      <c r="C650" s="2110"/>
      <c r="D650" s="2110"/>
      <c r="E650" s="2110"/>
      <c r="F650" s="2112"/>
      <c r="G650" s="2110"/>
      <c r="H650" s="2110"/>
      <c r="I650" s="2110"/>
      <c r="J650" s="2110"/>
      <c r="K650" s="2110"/>
      <c r="L650" s="2110"/>
      <c r="M650" s="2110"/>
      <c r="N650" s="2110"/>
      <c r="O650" s="2110"/>
      <c r="P650" s="2110"/>
      <c r="Q650" s="2110"/>
      <c r="R650" s="2110"/>
      <c r="S650" s="2110"/>
      <c r="T650" s="2110"/>
      <c r="U650" s="2110"/>
      <c r="V650" s="2110"/>
      <c r="W650" s="2110"/>
      <c r="X650" s="2110"/>
      <c r="Y650" s="2110"/>
    </row>
    <row r="651" spans="1:25" ht="15.75" customHeight="1">
      <c r="A651" s="2110"/>
      <c r="B651" s="2111"/>
      <c r="C651" s="2110"/>
      <c r="D651" s="2110"/>
      <c r="E651" s="2110"/>
      <c r="F651" s="2112"/>
      <c r="G651" s="2110"/>
      <c r="H651" s="2110"/>
      <c r="I651" s="2110"/>
      <c r="J651" s="2110"/>
      <c r="K651" s="2110"/>
      <c r="L651" s="2110"/>
      <c r="M651" s="2110"/>
      <c r="N651" s="2110"/>
      <c r="O651" s="2110"/>
      <c r="P651" s="2110"/>
      <c r="Q651" s="2110"/>
      <c r="R651" s="2110"/>
      <c r="S651" s="2110"/>
      <c r="T651" s="2110"/>
      <c r="U651" s="2110"/>
      <c r="V651" s="2110"/>
      <c r="W651" s="2110"/>
      <c r="X651" s="2110"/>
      <c r="Y651" s="2110"/>
    </row>
    <row r="652" spans="1:25" ht="15.75" customHeight="1">
      <c r="A652" s="2110"/>
      <c r="B652" s="2111"/>
      <c r="C652" s="2110"/>
      <c r="D652" s="2110"/>
      <c r="E652" s="2110"/>
      <c r="F652" s="2112"/>
      <c r="G652" s="2110"/>
      <c r="H652" s="2110"/>
      <c r="I652" s="2110"/>
      <c r="J652" s="2110"/>
      <c r="K652" s="2110"/>
      <c r="L652" s="2110"/>
      <c r="M652" s="2110"/>
      <c r="N652" s="2110"/>
      <c r="O652" s="2110"/>
      <c r="P652" s="2110"/>
      <c r="Q652" s="2110"/>
      <c r="R652" s="2110"/>
      <c r="S652" s="2110"/>
      <c r="T652" s="2110"/>
      <c r="U652" s="2110"/>
      <c r="V652" s="2110"/>
      <c r="W652" s="2110"/>
      <c r="X652" s="2110"/>
      <c r="Y652" s="2110"/>
    </row>
    <row r="653" spans="1:25" ht="15.75" customHeight="1">
      <c r="A653" s="2110"/>
      <c r="B653" s="2111"/>
      <c r="C653" s="2110"/>
      <c r="D653" s="2110"/>
      <c r="E653" s="2110"/>
      <c r="F653" s="2112"/>
      <c r="G653" s="2110"/>
      <c r="H653" s="2110"/>
      <c r="I653" s="2110"/>
      <c r="J653" s="2110"/>
      <c r="K653" s="2110"/>
      <c r="L653" s="2110"/>
      <c r="M653" s="2110"/>
      <c r="N653" s="2110"/>
      <c r="O653" s="2110"/>
      <c r="P653" s="2110"/>
      <c r="Q653" s="2110"/>
      <c r="R653" s="2110"/>
      <c r="S653" s="2110"/>
      <c r="T653" s="2110"/>
      <c r="U653" s="2110"/>
      <c r="V653" s="2110"/>
      <c r="W653" s="2110"/>
      <c r="X653" s="2110"/>
      <c r="Y653" s="2110"/>
    </row>
    <row r="654" spans="1:25" ht="15.75" customHeight="1">
      <c r="A654" s="2110"/>
      <c r="B654" s="2111"/>
      <c r="C654" s="2110"/>
      <c r="D654" s="2110"/>
      <c r="E654" s="2110"/>
      <c r="F654" s="2112"/>
      <c r="G654" s="2110"/>
      <c r="H654" s="2110"/>
      <c r="I654" s="2110"/>
      <c r="J654" s="2110"/>
      <c r="K654" s="2110"/>
      <c r="L654" s="2110"/>
      <c r="M654" s="2110"/>
      <c r="N654" s="2110"/>
      <c r="O654" s="2110"/>
      <c r="P654" s="2110"/>
      <c r="Q654" s="2110"/>
      <c r="R654" s="2110"/>
      <c r="S654" s="2110"/>
      <c r="T654" s="2110"/>
      <c r="U654" s="2110"/>
      <c r="V654" s="2110"/>
      <c r="W654" s="2110"/>
      <c r="X654" s="2110"/>
      <c r="Y654" s="2110"/>
    </row>
    <row r="655" spans="1:25" ht="15.75" customHeight="1">
      <c r="A655" s="2110"/>
      <c r="B655" s="2111"/>
      <c r="C655" s="2110"/>
      <c r="D655" s="2110"/>
      <c r="E655" s="2110"/>
      <c r="F655" s="2112"/>
      <c r="G655" s="2110"/>
      <c r="H655" s="2110"/>
      <c r="I655" s="2110"/>
      <c r="J655" s="2110"/>
      <c r="K655" s="2110"/>
      <c r="L655" s="2110"/>
      <c r="M655" s="2110"/>
      <c r="N655" s="2110"/>
      <c r="O655" s="2110"/>
      <c r="P655" s="2110"/>
      <c r="Q655" s="2110"/>
      <c r="R655" s="2110"/>
      <c r="S655" s="2110"/>
      <c r="T655" s="2110"/>
      <c r="U655" s="2110"/>
      <c r="V655" s="2110"/>
      <c r="W655" s="2110"/>
      <c r="X655" s="2110"/>
      <c r="Y655" s="2110"/>
    </row>
    <row r="656" spans="1:25" ht="15.75" customHeight="1">
      <c r="A656" s="2110"/>
      <c r="B656" s="2111"/>
      <c r="C656" s="2110"/>
      <c r="D656" s="2110"/>
      <c r="E656" s="2110"/>
      <c r="F656" s="2112"/>
      <c r="G656" s="2110"/>
      <c r="H656" s="2110"/>
      <c r="I656" s="2110"/>
      <c r="J656" s="2110"/>
      <c r="K656" s="2110"/>
      <c r="L656" s="2110"/>
      <c r="M656" s="2110"/>
      <c r="N656" s="2110"/>
      <c r="O656" s="2110"/>
      <c r="P656" s="2110"/>
      <c r="Q656" s="2110"/>
      <c r="R656" s="2110"/>
      <c r="S656" s="2110"/>
      <c r="T656" s="2110"/>
      <c r="U656" s="2110"/>
      <c r="V656" s="2110"/>
      <c r="W656" s="2110"/>
      <c r="X656" s="2110"/>
      <c r="Y656" s="2110"/>
    </row>
    <row r="657" spans="1:25" ht="15.75" customHeight="1">
      <c r="A657" s="2110"/>
      <c r="B657" s="2111"/>
      <c r="C657" s="2110"/>
      <c r="D657" s="2110"/>
      <c r="E657" s="2110"/>
      <c r="F657" s="2112"/>
      <c r="G657" s="2110"/>
      <c r="H657" s="2110"/>
      <c r="I657" s="2110"/>
      <c r="J657" s="2110"/>
      <c r="K657" s="2110"/>
      <c r="L657" s="2110"/>
      <c r="M657" s="2110"/>
      <c r="N657" s="2110"/>
      <c r="O657" s="2110"/>
      <c r="P657" s="2110"/>
      <c r="Q657" s="2110"/>
      <c r="R657" s="2110"/>
      <c r="S657" s="2110"/>
      <c r="T657" s="2110"/>
      <c r="U657" s="2110"/>
      <c r="V657" s="2110"/>
      <c r="W657" s="2110"/>
      <c r="X657" s="2110"/>
      <c r="Y657" s="2110"/>
    </row>
    <row r="658" spans="1:25" ht="15.75" customHeight="1">
      <c r="A658" s="2110"/>
      <c r="B658" s="2111"/>
      <c r="C658" s="2110"/>
      <c r="D658" s="2110"/>
      <c r="E658" s="2110"/>
      <c r="F658" s="2112"/>
      <c r="G658" s="2110"/>
      <c r="H658" s="2110"/>
      <c r="I658" s="2110"/>
      <c r="J658" s="2110"/>
      <c r="K658" s="2110"/>
      <c r="L658" s="2110"/>
      <c r="M658" s="2110"/>
      <c r="N658" s="2110"/>
      <c r="O658" s="2110"/>
      <c r="P658" s="2110"/>
      <c r="Q658" s="2110"/>
      <c r="R658" s="2110"/>
      <c r="S658" s="2110"/>
      <c r="T658" s="2110"/>
      <c r="U658" s="2110"/>
      <c r="V658" s="2110"/>
      <c r="W658" s="2110"/>
      <c r="X658" s="2110"/>
      <c r="Y658" s="2110"/>
    </row>
    <row r="659" spans="1:25" ht="15.75" customHeight="1">
      <c r="A659" s="2110"/>
      <c r="B659" s="2111"/>
      <c r="C659" s="2110"/>
      <c r="D659" s="2110"/>
      <c r="E659" s="2110"/>
      <c r="F659" s="2112"/>
      <c r="G659" s="2110"/>
      <c r="H659" s="2110"/>
      <c r="I659" s="2110"/>
      <c r="J659" s="2110"/>
      <c r="K659" s="2110"/>
      <c r="L659" s="2110"/>
      <c r="M659" s="2110"/>
      <c r="N659" s="2110"/>
      <c r="O659" s="2110"/>
      <c r="P659" s="2110"/>
      <c r="Q659" s="2110"/>
      <c r="R659" s="2110"/>
      <c r="S659" s="2110"/>
      <c r="T659" s="2110"/>
      <c r="U659" s="2110"/>
      <c r="V659" s="2110"/>
      <c r="W659" s="2110"/>
      <c r="X659" s="2110"/>
      <c r="Y659" s="2110"/>
    </row>
    <row r="660" spans="1:25" ht="15.75" customHeight="1">
      <c r="A660" s="2110"/>
      <c r="B660" s="2111"/>
      <c r="C660" s="2110"/>
      <c r="D660" s="2110"/>
      <c r="E660" s="2110"/>
      <c r="F660" s="2112"/>
      <c r="G660" s="2110"/>
      <c r="H660" s="2110"/>
      <c r="I660" s="2110"/>
      <c r="J660" s="2110"/>
      <c r="K660" s="2110"/>
      <c r="L660" s="2110"/>
      <c r="M660" s="2110"/>
      <c r="N660" s="2110"/>
      <c r="O660" s="2110"/>
      <c r="P660" s="2110"/>
      <c r="Q660" s="2110"/>
      <c r="R660" s="2110"/>
      <c r="S660" s="2110"/>
      <c r="T660" s="2110"/>
      <c r="U660" s="2110"/>
      <c r="V660" s="2110"/>
      <c r="W660" s="2110"/>
      <c r="X660" s="2110"/>
      <c r="Y660" s="2110"/>
    </row>
    <row r="661" spans="1:25" ht="15.75" customHeight="1">
      <c r="A661" s="2110"/>
      <c r="B661" s="2111"/>
      <c r="C661" s="2110"/>
      <c r="D661" s="2110"/>
      <c r="E661" s="2110"/>
      <c r="F661" s="2112"/>
      <c r="G661" s="2110"/>
      <c r="H661" s="2110"/>
      <c r="I661" s="2110"/>
      <c r="J661" s="2110"/>
      <c r="K661" s="2110"/>
      <c r="L661" s="2110"/>
      <c r="M661" s="2110"/>
      <c r="N661" s="2110"/>
      <c r="O661" s="2110"/>
      <c r="P661" s="2110"/>
      <c r="Q661" s="2110"/>
      <c r="R661" s="2110"/>
      <c r="S661" s="2110"/>
      <c r="T661" s="2110"/>
      <c r="U661" s="2110"/>
      <c r="V661" s="2110"/>
      <c r="W661" s="2110"/>
      <c r="X661" s="2110"/>
      <c r="Y661" s="2110"/>
    </row>
    <row r="662" spans="1:25" ht="15.75" customHeight="1">
      <c r="A662" s="2110"/>
      <c r="B662" s="2111"/>
      <c r="C662" s="2110"/>
      <c r="D662" s="2110"/>
      <c r="E662" s="2110"/>
      <c r="F662" s="2112"/>
      <c r="G662" s="2110"/>
      <c r="H662" s="2110"/>
      <c r="I662" s="2110"/>
      <c r="J662" s="2110"/>
      <c r="K662" s="2110"/>
      <c r="L662" s="2110"/>
      <c r="M662" s="2110"/>
      <c r="N662" s="2110"/>
      <c r="O662" s="2110"/>
      <c r="P662" s="2110"/>
      <c r="Q662" s="2110"/>
      <c r="R662" s="2110"/>
      <c r="S662" s="2110"/>
      <c r="T662" s="2110"/>
      <c r="U662" s="2110"/>
      <c r="V662" s="2110"/>
      <c r="W662" s="2110"/>
      <c r="X662" s="2110"/>
      <c r="Y662" s="2110"/>
    </row>
    <row r="663" spans="1:25" ht="15.75" customHeight="1">
      <c r="A663" s="2110"/>
      <c r="B663" s="2111"/>
      <c r="C663" s="2110"/>
      <c r="D663" s="2110"/>
      <c r="E663" s="2110"/>
      <c r="F663" s="2112"/>
      <c r="G663" s="2110"/>
      <c r="H663" s="2110"/>
      <c r="I663" s="2110"/>
      <c r="J663" s="2110"/>
      <c r="K663" s="2110"/>
      <c r="L663" s="2110"/>
      <c r="M663" s="2110"/>
      <c r="N663" s="2110"/>
      <c r="O663" s="2110"/>
      <c r="P663" s="2110"/>
      <c r="Q663" s="2110"/>
      <c r="R663" s="2110"/>
      <c r="S663" s="2110"/>
      <c r="T663" s="2110"/>
      <c r="U663" s="2110"/>
      <c r="V663" s="2110"/>
      <c r="W663" s="2110"/>
      <c r="X663" s="2110"/>
      <c r="Y663" s="2110"/>
    </row>
    <row r="664" spans="1:25" ht="15.75" customHeight="1">
      <c r="A664" s="2110"/>
      <c r="B664" s="2111"/>
      <c r="C664" s="2110"/>
      <c r="D664" s="2110"/>
      <c r="E664" s="2110"/>
      <c r="F664" s="2112"/>
      <c r="G664" s="2110"/>
      <c r="H664" s="2110"/>
      <c r="I664" s="2110"/>
      <c r="J664" s="2110"/>
      <c r="K664" s="2110"/>
      <c r="L664" s="2110"/>
      <c r="M664" s="2110"/>
      <c r="N664" s="2110"/>
      <c r="O664" s="2110"/>
      <c r="P664" s="2110"/>
      <c r="Q664" s="2110"/>
      <c r="R664" s="2110"/>
      <c r="S664" s="2110"/>
      <c r="T664" s="2110"/>
      <c r="U664" s="2110"/>
      <c r="V664" s="2110"/>
      <c r="W664" s="2110"/>
      <c r="X664" s="2110"/>
      <c r="Y664" s="2110"/>
    </row>
    <row r="665" spans="1:25" ht="15.75" customHeight="1">
      <c r="A665" s="2110"/>
      <c r="B665" s="2111"/>
      <c r="C665" s="2110"/>
      <c r="D665" s="2110"/>
      <c r="E665" s="2110"/>
      <c r="F665" s="2112"/>
      <c r="G665" s="2110"/>
      <c r="H665" s="2110"/>
      <c r="I665" s="2110"/>
      <c r="J665" s="2110"/>
      <c r="K665" s="2110"/>
      <c r="L665" s="2110"/>
      <c r="M665" s="2110"/>
      <c r="N665" s="2110"/>
      <c r="O665" s="2110"/>
      <c r="P665" s="2110"/>
      <c r="Q665" s="2110"/>
      <c r="R665" s="2110"/>
      <c r="S665" s="2110"/>
      <c r="T665" s="2110"/>
      <c r="U665" s="2110"/>
      <c r="V665" s="2110"/>
      <c r="W665" s="2110"/>
      <c r="X665" s="2110"/>
      <c r="Y665" s="2110"/>
    </row>
    <row r="666" spans="1:25" ht="15.75" customHeight="1">
      <c r="A666" s="2110"/>
      <c r="B666" s="2111"/>
      <c r="C666" s="2110"/>
      <c r="D666" s="2110"/>
      <c r="E666" s="2110"/>
      <c r="F666" s="2112"/>
      <c r="G666" s="2110"/>
      <c r="H666" s="2110"/>
      <c r="I666" s="2110"/>
      <c r="J666" s="2110"/>
      <c r="K666" s="2110"/>
      <c r="L666" s="2110"/>
      <c r="M666" s="2110"/>
      <c r="N666" s="2110"/>
      <c r="O666" s="2110"/>
      <c r="P666" s="2110"/>
      <c r="Q666" s="2110"/>
      <c r="R666" s="2110"/>
      <c r="S666" s="2110"/>
      <c r="T666" s="2110"/>
      <c r="U666" s="2110"/>
      <c r="V666" s="2110"/>
      <c r="W666" s="2110"/>
      <c r="X666" s="2110"/>
      <c r="Y666" s="2110"/>
    </row>
    <row r="667" spans="1:25" ht="15.75" customHeight="1">
      <c r="A667" s="2110"/>
      <c r="B667" s="2111"/>
      <c r="C667" s="2110"/>
      <c r="D667" s="2110"/>
      <c r="E667" s="2110"/>
      <c r="F667" s="2112"/>
      <c r="G667" s="2110"/>
      <c r="H667" s="2110"/>
      <c r="I667" s="2110"/>
      <c r="J667" s="2110"/>
      <c r="K667" s="2110"/>
      <c r="L667" s="2110"/>
      <c r="M667" s="2110"/>
      <c r="N667" s="2110"/>
      <c r="O667" s="2110"/>
      <c r="P667" s="2110"/>
      <c r="Q667" s="2110"/>
      <c r="R667" s="2110"/>
      <c r="S667" s="2110"/>
      <c r="T667" s="2110"/>
      <c r="U667" s="2110"/>
      <c r="V667" s="2110"/>
      <c r="W667" s="2110"/>
      <c r="X667" s="2110"/>
      <c r="Y667" s="2110"/>
    </row>
    <row r="668" spans="1:25" ht="15.75" customHeight="1">
      <c r="A668" s="2110"/>
      <c r="B668" s="2111"/>
      <c r="C668" s="2110"/>
      <c r="D668" s="2110"/>
      <c r="E668" s="2110"/>
      <c r="F668" s="2112"/>
      <c r="G668" s="2110"/>
      <c r="H668" s="2110"/>
      <c r="I668" s="2110"/>
      <c r="J668" s="2110"/>
      <c r="K668" s="2110"/>
      <c r="L668" s="2110"/>
      <c r="M668" s="2110"/>
      <c r="N668" s="2110"/>
      <c r="O668" s="2110"/>
      <c r="P668" s="2110"/>
      <c r="Q668" s="2110"/>
      <c r="R668" s="2110"/>
      <c r="S668" s="2110"/>
      <c r="T668" s="2110"/>
      <c r="U668" s="2110"/>
      <c r="V668" s="2110"/>
      <c r="W668" s="2110"/>
      <c r="X668" s="2110"/>
      <c r="Y668" s="2110"/>
    </row>
    <row r="669" spans="1:25" ht="15.75" customHeight="1">
      <c r="A669" s="2110"/>
      <c r="B669" s="2111"/>
      <c r="C669" s="2110"/>
      <c r="D669" s="2110"/>
      <c r="E669" s="2110"/>
      <c r="F669" s="2112"/>
      <c r="G669" s="2110"/>
      <c r="H669" s="2110"/>
      <c r="I669" s="2110"/>
      <c r="J669" s="2110"/>
      <c r="K669" s="2110"/>
      <c r="L669" s="2110"/>
      <c r="M669" s="2110"/>
      <c r="N669" s="2110"/>
      <c r="O669" s="2110"/>
      <c r="P669" s="2110"/>
      <c r="Q669" s="2110"/>
      <c r="R669" s="2110"/>
      <c r="S669" s="2110"/>
      <c r="T669" s="2110"/>
      <c r="U669" s="2110"/>
      <c r="V669" s="2110"/>
      <c r="W669" s="2110"/>
      <c r="X669" s="2110"/>
      <c r="Y669" s="2110"/>
    </row>
    <row r="670" spans="1:25" ht="15.75" customHeight="1">
      <c r="A670" s="2110"/>
      <c r="B670" s="2111"/>
      <c r="C670" s="2110"/>
      <c r="D670" s="2110"/>
      <c r="E670" s="2110"/>
      <c r="F670" s="2112"/>
      <c r="G670" s="2110"/>
      <c r="H670" s="2110"/>
      <c r="I670" s="2110"/>
      <c r="J670" s="2110"/>
      <c r="K670" s="2110"/>
      <c r="L670" s="2110"/>
      <c r="M670" s="2110"/>
      <c r="N670" s="2110"/>
      <c r="O670" s="2110"/>
      <c r="P670" s="2110"/>
      <c r="Q670" s="2110"/>
      <c r="R670" s="2110"/>
      <c r="S670" s="2110"/>
      <c r="T670" s="2110"/>
      <c r="U670" s="2110"/>
      <c r="V670" s="2110"/>
      <c r="W670" s="2110"/>
      <c r="X670" s="2110"/>
      <c r="Y670" s="2110"/>
    </row>
    <row r="671" spans="1:25" ht="15.75" customHeight="1">
      <c r="A671" s="2110"/>
      <c r="B671" s="2111"/>
      <c r="C671" s="2110"/>
      <c r="D671" s="2110"/>
      <c r="E671" s="2110"/>
      <c r="F671" s="2112"/>
      <c r="G671" s="2110"/>
      <c r="H671" s="2110"/>
      <c r="I671" s="2110"/>
      <c r="J671" s="2110"/>
      <c r="K671" s="2110"/>
      <c r="L671" s="2110"/>
      <c r="M671" s="2110"/>
      <c r="N671" s="2110"/>
      <c r="O671" s="2110"/>
      <c r="P671" s="2110"/>
      <c r="Q671" s="2110"/>
      <c r="R671" s="2110"/>
      <c r="S671" s="2110"/>
      <c r="T671" s="2110"/>
      <c r="U671" s="2110"/>
      <c r="V671" s="2110"/>
      <c r="W671" s="2110"/>
      <c r="X671" s="2110"/>
      <c r="Y671" s="2110"/>
    </row>
    <row r="672" spans="1:25" ht="15.75" customHeight="1">
      <c r="A672" s="2110"/>
      <c r="B672" s="2111"/>
      <c r="C672" s="2110"/>
      <c r="D672" s="2110"/>
      <c r="E672" s="2110"/>
      <c r="F672" s="2112"/>
      <c r="G672" s="2110"/>
      <c r="H672" s="2110"/>
      <c r="I672" s="2110"/>
      <c r="J672" s="2110"/>
      <c r="K672" s="2110"/>
      <c r="L672" s="2110"/>
      <c r="M672" s="2110"/>
      <c r="N672" s="2110"/>
      <c r="O672" s="2110"/>
      <c r="P672" s="2110"/>
      <c r="Q672" s="2110"/>
      <c r="R672" s="2110"/>
      <c r="S672" s="2110"/>
      <c r="T672" s="2110"/>
      <c r="U672" s="2110"/>
      <c r="V672" s="2110"/>
      <c r="W672" s="2110"/>
      <c r="X672" s="2110"/>
      <c r="Y672" s="2110"/>
    </row>
    <row r="673" spans="1:25" ht="15.75" customHeight="1">
      <c r="A673" s="2110"/>
      <c r="B673" s="2111"/>
      <c r="C673" s="2110"/>
      <c r="D673" s="2110"/>
      <c r="E673" s="2110"/>
      <c r="F673" s="2112"/>
      <c r="G673" s="2110"/>
      <c r="H673" s="2110"/>
      <c r="I673" s="2110"/>
      <c r="J673" s="2110"/>
      <c r="K673" s="2110"/>
      <c r="L673" s="2110"/>
      <c r="M673" s="2110"/>
      <c r="N673" s="2110"/>
      <c r="O673" s="2110"/>
      <c r="P673" s="2110"/>
      <c r="Q673" s="2110"/>
      <c r="R673" s="2110"/>
      <c r="S673" s="2110"/>
      <c r="T673" s="2110"/>
      <c r="U673" s="2110"/>
      <c r="V673" s="2110"/>
      <c r="W673" s="2110"/>
      <c r="X673" s="2110"/>
      <c r="Y673" s="2110"/>
    </row>
    <row r="674" spans="1:25" ht="15.75" customHeight="1">
      <c r="A674" s="2110"/>
      <c r="B674" s="2111"/>
      <c r="C674" s="2110"/>
      <c r="D674" s="2110"/>
      <c r="E674" s="2110"/>
      <c r="F674" s="2112"/>
      <c r="G674" s="2110"/>
      <c r="H674" s="2110"/>
      <c r="I674" s="2110"/>
      <c r="J674" s="2110"/>
      <c r="K674" s="2110"/>
      <c r="L674" s="2110"/>
      <c r="M674" s="2110"/>
      <c r="N674" s="2110"/>
      <c r="O674" s="2110"/>
      <c r="P674" s="2110"/>
      <c r="Q674" s="2110"/>
      <c r="R674" s="2110"/>
      <c r="S674" s="2110"/>
      <c r="T674" s="2110"/>
      <c r="U674" s="2110"/>
      <c r="V674" s="2110"/>
      <c r="W674" s="2110"/>
      <c r="X674" s="2110"/>
      <c r="Y674" s="2110"/>
    </row>
    <row r="675" spans="1:25" ht="15.75" customHeight="1">
      <c r="A675" s="2110"/>
      <c r="B675" s="2111"/>
      <c r="C675" s="2110"/>
      <c r="D675" s="2110"/>
      <c r="E675" s="2110"/>
      <c r="F675" s="2112"/>
      <c r="G675" s="2110"/>
      <c r="H675" s="2110"/>
      <c r="I675" s="2110"/>
      <c r="J675" s="2110"/>
      <c r="K675" s="2110"/>
      <c r="L675" s="2110"/>
      <c r="M675" s="2110"/>
      <c r="N675" s="2110"/>
      <c r="O675" s="2110"/>
      <c r="P675" s="2110"/>
      <c r="Q675" s="2110"/>
      <c r="R675" s="2110"/>
      <c r="S675" s="2110"/>
      <c r="T675" s="2110"/>
      <c r="U675" s="2110"/>
      <c r="V675" s="2110"/>
      <c r="W675" s="2110"/>
      <c r="X675" s="2110"/>
      <c r="Y675" s="2110"/>
    </row>
    <row r="676" spans="1:25" ht="15.75" customHeight="1">
      <c r="A676" s="2110"/>
      <c r="B676" s="2111"/>
      <c r="C676" s="2110"/>
      <c r="D676" s="2110"/>
      <c r="E676" s="2110"/>
      <c r="F676" s="2112"/>
      <c r="G676" s="2110"/>
      <c r="H676" s="2110"/>
      <c r="I676" s="2110"/>
      <c r="J676" s="2110"/>
      <c r="K676" s="2110"/>
      <c r="L676" s="2110"/>
      <c r="M676" s="2110"/>
      <c r="N676" s="2110"/>
      <c r="O676" s="2110"/>
      <c r="P676" s="2110"/>
      <c r="Q676" s="2110"/>
      <c r="R676" s="2110"/>
      <c r="S676" s="2110"/>
      <c r="T676" s="2110"/>
      <c r="U676" s="2110"/>
      <c r="V676" s="2110"/>
      <c r="W676" s="2110"/>
      <c r="X676" s="2110"/>
      <c r="Y676" s="2110"/>
    </row>
    <row r="677" spans="1:25" ht="15.75" customHeight="1">
      <c r="A677" s="2110"/>
      <c r="B677" s="2111"/>
      <c r="C677" s="2110"/>
      <c r="D677" s="2110"/>
      <c r="E677" s="2110"/>
      <c r="F677" s="2112"/>
      <c r="G677" s="2110"/>
      <c r="H677" s="2110"/>
      <c r="I677" s="2110"/>
      <c r="J677" s="2110"/>
      <c r="K677" s="2110"/>
      <c r="L677" s="2110"/>
      <c r="M677" s="2110"/>
      <c r="N677" s="2110"/>
      <c r="O677" s="2110"/>
      <c r="P677" s="2110"/>
      <c r="Q677" s="2110"/>
      <c r="R677" s="2110"/>
      <c r="S677" s="2110"/>
      <c r="T677" s="2110"/>
      <c r="U677" s="2110"/>
      <c r="V677" s="2110"/>
      <c r="W677" s="2110"/>
      <c r="X677" s="2110"/>
      <c r="Y677" s="2110"/>
    </row>
    <row r="678" spans="1:25" ht="15.75" customHeight="1">
      <c r="A678" s="2110"/>
      <c r="B678" s="2111"/>
      <c r="C678" s="2110"/>
      <c r="D678" s="2110"/>
      <c r="E678" s="2110"/>
      <c r="F678" s="2112"/>
      <c r="G678" s="2110"/>
      <c r="H678" s="2110"/>
      <c r="I678" s="2110"/>
      <c r="J678" s="2110"/>
      <c r="K678" s="2110"/>
      <c r="L678" s="2110"/>
      <c r="M678" s="2110"/>
      <c r="N678" s="2110"/>
      <c r="O678" s="2110"/>
      <c r="P678" s="2110"/>
      <c r="Q678" s="2110"/>
      <c r="R678" s="2110"/>
      <c r="S678" s="2110"/>
      <c r="T678" s="2110"/>
      <c r="U678" s="2110"/>
      <c r="V678" s="2110"/>
      <c r="W678" s="2110"/>
      <c r="X678" s="2110"/>
      <c r="Y678" s="2110"/>
    </row>
    <row r="679" spans="1:25" ht="15.75" customHeight="1">
      <c r="A679" s="2110"/>
      <c r="B679" s="2111"/>
      <c r="C679" s="2110"/>
      <c r="D679" s="2110"/>
      <c r="E679" s="2110"/>
      <c r="F679" s="2112"/>
      <c r="G679" s="2110"/>
      <c r="H679" s="2110"/>
      <c r="I679" s="2110"/>
      <c r="J679" s="2110"/>
      <c r="K679" s="2110"/>
      <c r="L679" s="2110"/>
      <c r="M679" s="2110"/>
      <c r="N679" s="2110"/>
      <c r="O679" s="2110"/>
      <c r="P679" s="2110"/>
      <c r="Q679" s="2110"/>
      <c r="R679" s="2110"/>
      <c r="S679" s="2110"/>
      <c r="T679" s="2110"/>
      <c r="U679" s="2110"/>
      <c r="V679" s="2110"/>
      <c r="W679" s="2110"/>
      <c r="X679" s="2110"/>
      <c r="Y679" s="2110"/>
    </row>
    <row r="680" spans="1:25" ht="15.75" customHeight="1">
      <c r="A680" s="2110"/>
      <c r="B680" s="2111"/>
      <c r="C680" s="2110"/>
      <c r="D680" s="2110"/>
      <c r="E680" s="2110"/>
      <c r="F680" s="2112"/>
      <c r="G680" s="2110"/>
      <c r="H680" s="2110"/>
      <c r="I680" s="2110"/>
      <c r="J680" s="2110"/>
      <c r="K680" s="2110"/>
      <c r="L680" s="2110"/>
      <c r="M680" s="2110"/>
      <c r="N680" s="2110"/>
      <c r="O680" s="2110"/>
      <c r="P680" s="2110"/>
      <c r="Q680" s="2110"/>
      <c r="R680" s="2110"/>
      <c r="S680" s="2110"/>
      <c r="T680" s="2110"/>
      <c r="U680" s="2110"/>
      <c r="V680" s="2110"/>
      <c r="W680" s="2110"/>
      <c r="X680" s="2110"/>
      <c r="Y680" s="2110"/>
    </row>
    <row r="681" spans="1:25" ht="15.75" customHeight="1">
      <c r="A681" s="2110"/>
      <c r="B681" s="2111"/>
      <c r="C681" s="2110"/>
      <c r="D681" s="2110"/>
      <c r="E681" s="2110"/>
      <c r="F681" s="2112"/>
      <c r="G681" s="2110"/>
      <c r="H681" s="2110"/>
      <c r="I681" s="2110"/>
      <c r="J681" s="2110"/>
      <c r="K681" s="2110"/>
      <c r="L681" s="2110"/>
      <c r="M681" s="2110"/>
      <c r="N681" s="2110"/>
      <c r="O681" s="2110"/>
      <c r="P681" s="2110"/>
      <c r="Q681" s="2110"/>
      <c r="R681" s="2110"/>
      <c r="S681" s="2110"/>
      <c r="T681" s="2110"/>
      <c r="U681" s="2110"/>
      <c r="V681" s="2110"/>
      <c r="W681" s="2110"/>
      <c r="X681" s="2110"/>
      <c r="Y681" s="2110"/>
    </row>
    <row r="682" spans="1:25" ht="15.75" customHeight="1">
      <c r="A682" s="2110"/>
      <c r="B682" s="2111"/>
      <c r="C682" s="2110"/>
      <c r="D682" s="2110"/>
      <c r="E682" s="2110"/>
      <c r="F682" s="2112"/>
      <c r="G682" s="2110"/>
      <c r="H682" s="2110"/>
      <c r="I682" s="2110"/>
      <c r="J682" s="2110"/>
      <c r="K682" s="2110"/>
      <c r="L682" s="2110"/>
      <c r="M682" s="2110"/>
      <c r="N682" s="2110"/>
      <c r="O682" s="2110"/>
      <c r="P682" s="2110"/>
      <c r="Q682" s="2110"/>
      <c r="R682" s="2110"/>
      <c r="S682" s="2110"/>
      <c r="T682" s="2110"/>
      <c r="U682" s="2110"/>
      <c r="V682" s="2110"/>
      <c r="W682" s="2110"/>
      <c r="X682" s="2110"/>
      <c r="Y682" s="2110"/>
    </row>
    <row r="683" spans="1:25" ht="15.75" customHeight="1">
      <c r="A683" s="2110"/>
      <c r="B683" s="2111"/>
      <c r="C683" s="2110"/>
      <c r="D683" s="2110"/>
      <c r="E683" s="2110"/>
      <c r="F683" s="2112"/>
      <c r="G683" s="2110"/>
      <c r="H683" s="2110"/>
      <c r="I683" s="2110"/>
      <c r="J683" s="2110"/>
      <c r="K683" s="2110"/>
      <c r="L683" s="2110"/>
      <c r="M683" s="2110"/>
      <c r="N683" s="2110"/>
      <c r="O683" s="2110"/>
      <c r="P683" s="2110"/>
      <c r="Q683" s="2110"/>
      <c r="R683" s="2110"/>
      <c r="S683" s="2110"/>
      <c r="T683" s="2110"/>
      <c r="U683" s="2110"/>
      <c r="V683" s="2110"/>
      <c r="W683" s="2110"/>
      <c r="X683" s="2110"/>
      <c r="Y683" s="2110"/>
    </row>
    <row r="684" spans="1:25" ht="15.75" customHeight="1">
      <c r="A684" s="2110"/>
      <c r="B684" s="2111"/>
      <c r="C684" s="2110"/>
      <c r="D684" s="2110"/>
      <c r="E684" s="2110"/>
      <c r="F684" s="2112"/>
      <c r="G684" s="2110"/>
      <c r="H684" s="2110"/>
      <c r="I684" s="2110"/>
      <c r="J684" s="2110"/>
      <c r="K684" s="2110"/>
      <c r="L684" s="2110"/>
      <c r="M684" s="2110"/>
      <c r="N684" s="2110"/>
      <c r="O684" s="2110"/>
      <c r="P684" s="2110"/>
      <c r="Q684" s="2110"/>
      <c r="R684" s="2110"/>
      <c r="S684" s="2110"/>
      <c r="T684" s="2110"/>
      <c r="U684" s="2110"/>
      <c r="V684" s="2110"/>
      <c r="W684" s="2110"/>
      <c r="X684" s="2110"/>
      <c r="Y684" s="2110"/>
    </row>
    <row r="685" spans="1:25" ht="15.75" customHeight="1">
      <c r="A685" s="2110"/>
      <c r="B685" s="2111"/>
      <c r="C685" s="2110"/>
      <c r="D685" s="2110"/>
      <c r="E685" s="2110"/>
      <c r="F685" s="2112"/>
      <c r="G685" s="2110"/>
      <c r="H685" s="2110"/>
      <c r="I685" s="2110"/>
      <c r="J685" s="2110"/>
      <c r="K685" s="2110"/>
      <c r="L685" s="2110"/>
      <c r="M685" s="2110"/>
      <c r="N685" s="2110"/>
      <c r="O685" s="2110"/>
      <c r="P685" s="2110"/>
      <c r="Q685" s="2110"/>
      <c r="R685" s="2110"/>
      <c r="S685" s="2110"/>
      <c r="T685" s="2110"/>
      <c r="U685" s="2110"/>
      <c r="V685" s="2110"/>
      <c r="W685" s="2110"/>
      <c r="X685" s="2110"/>
      <c r="Y685" s="2110"/>
    </row>
    <row r="686" spans="1:25" ht="15.75" customHeight="1">
      <c r="A686" s="2110"/>
      <c r="B686" s="2111"/>
      <c r="C686" s="2110"/>
      <c r="D686" s="2110"/>
      <c r="E686" s="2110"/>
      <c r="F686" s="2112"/>
      <c r="G686" s="2110"/>
      <c r="H686" s="2110"/>
      <c r="I686" s="2110"/>
      <c r="J686" s="2110"/>
      <c r="K686" s="2110"/>
      <c r="L686" s="2110"/>
      <c r="M686" s="2110"/>
      <c r="N686" s="2110"/>
      <c r="O686" s="2110"/>
      <c r="P686" s="2110"/>
      <c r="Q686" s="2110"/>
      <c r="R686" s="2110"/>
      <c r="S686" s="2110"/>
      <c r="T686" s="2110"/>
      <c r="U686" s="2110"/>
      <c r="V686" s="2110"/>
      <c r="W686" s="2110"/>
      <c r="X686" s="2110"/>
      <c r="Y686" s="2110"/>
    </row>
    <row r="687" spans="1:25" ht="15.75" customHeight="1">
      <c r="A687" s="2110"/>
      <c r="B687" s="2111"/>
      <c r="C687" s="2110"/>
      <c r="D687" s="2110"/>
      <c r="E687" s="2110"/>
      <c r="F687" s="2112"/>
      <c r="G687" s="2110"/>
      <c r="H687" s="2110"/>
      <c r="I687" s="2110"/>
      <c r="J687" s="2110"/>
      <c r="K687" s="2110"/>
      <c r="L687" s="2110"/>
      <c r="M687" s="2110"/>
      <c r="N687" s="2110"/>
      <c r="O687" s="2110"/>
      <c r="P687" s="2110"/>
      <c r="Q687" s="2110"/>
      <c r="R687" s="2110"/>
      <c r="S687" s="2110"/>
      <c r="T687" s="2110"/>
      <c r="U687" s="2110"/>
      <c r="V687" s="2110"/>
      <c r="W687" s="2110"/>
      <c r="X687" s="2110"/>
      <c r="Y687" s="2110"/>
    </row>
    <row r="688" spans="1:25" ht="15.75" customHeight="1">
      <c r="A688" s="2110"/>
      <c r="B688" s="2111"/>
      <c r="C688" s="2110"/>
      <c r="D688" s="2110"/>
      <c r="E688" s="2110"/>
      <c r="F688" s="2112"/>
      <c r="G688" s="2110"/>
      <c r="H688" s="2110"/>
      <c r="I688" s="2110"/>
      <c r="J688" s="2110"/>
      <c r="K688" s="2110"/>
      <c r="L688" s="2110"/>
      <c r="M688" s="2110"/>
      <c r="N688" s="2110"/>
      <c r="O688" s="2110"/>
      <c r="P688" s="2110"/>
      <c r="Q688" s="2110"/>
      <c r="R688" s="2110"/>
      <c r="S688" s="2110"/>
      <c r="T688" s="2110"/>
      <c r="U688" s="2110"/>
      <c r="V688" s="2110"/>
      <c r="W688" s="2110"/>
      <c r="X688" s="2110"/>
      <c r="Y688" s="2110"/>
    </row>
    <row r="689" spans="1:25" ht="15.75" customHeight="1">
      <c r="A689" s="2110"/>
      <c r="B689" s="2111"/>
      <c r="C689" s="2110"/>
      <c r="D689" s="2110"/>
      <c r="E689" s="2110"/>
      <c r="F689" s="2112"/>
      <c r="G689" s="2110"/>
      <c r="H689" s="2110"/>
      <c r="I689" s="2110"/>
      <c r="J689" s="2110"/>
      <c r="K689" s="2110"/>
      <c r="L689" s="2110"/>
      <c r="M689" s="2110"/>
      <c r="N689" s="2110"/>
      <c r="O689" s="2110"/>
      <c r="P689" s="2110"/>
      <c r="Q689" s="2110"/>
      <c r="R689" s="2110"/>
      <c r="S689" s="2110"/>
      <c r="T689" s="2110"/>
      <c r="U689" s="2110"/>
      <c r="V689" s="2110"/>
      <c r="W689" s="2110"/>
      <c r="X689" s="2110"/>
      <c r="Y689" s="2110"/>
    </row>
    <row r="690" spans="1:25" ht="15.75" customHeight="1">
      <c r="A690" s="2110"/>
      <c r="B690" s="2111"/>
      <c r="C690" s="2110"/>
      <c r="D690" s="2110"/>
      <c r="E690" s="2110"/>
      <c r="F690" s="2112"/>
      <c r="G690" s="2110"/>
      <c r="H690" s="2110"/>
      <c r="I690" s="2110"/>
      <c r="J690" s="2110"/>
      <c r="K690" s="2110"/>
      <c r="L690" s="2110"/>
      <c r="M690" s="2110"/>
      <c r="N690" s="2110"/>
      <c r="O690" s="2110"/>
      <c r="P690" s="2110"/>
      <c r="Q690" s="2110"/>
      <c r="R690" s="2110"/>
      <c r="S690" s="2110"/>
      <c r="T690" s="2110"/>
      <c r="U690" s="2110"/>
      <c r="V690" s="2110"/>
      <c r="W690" s="2110"/>
      <c r="X690" s="2110"/>
      <c r="Y690" s="2110"/>
    </row>
    <row r="691" spans="1:25" ht="15.75" customHeight="1">
      <c r="A691" s="2110"/>
      <c r="B691" s="2111"/>
      <c r="C691" s="2110"/>
      <c r="D691" s="2110"/>
      <c r="E691" s="2110"/>
      <c r="F691" s="2112"/>
      <c r="G691" s="2110"/>
      <c r="H691" s="2110"/>
      <c r="I691" s="2110"/>
      <c r="J691" s="2110"/>
      <c r="K691" s="2110"/>
      <c r="L691" s="2110"/>
      <c r="M691" s="2110"/>
      <c r="N691" s="2110"/>
      <c r="O691" s="2110"/>
      <c r="P691" s="2110"/>
      <c r="Q691" s="2110"/>
      <c r="R691" s="2110"/>
      <c r="S691" s="2110"/>
      <c r="T691" s="2110"/>
      <c r="U691" s="2110"/>
      <c r="V691" s="2110"/>
      <c r="W691" s="2110"/>
      <c r="X691" s="2110"/>
      <c r="Y691" s="2110"/>
    </row>
    <row r="692" spans="1:25" ht="15.75" customHeight="1">
      <c r="A692" s="2110"/>
      <c r="B692" s="2111"/>
      <c r="C692" s="2110"/>
      <c r="D692" s="2110"/>
      <c r="E692" s="2110"/>
      <c r="F692" s="2112"/>
      <c r="G692" s="2110"/>
      <c r="H692" s="2110"/>
      <c r="I692" s="2110"/>
      <c r="J692" s="2110"/>
      <c r="K692" s="2110"/>
      <c r="L692" s="2110"/>
      <c r="M692" s="2110"/>
      <c r="N692" s="2110"/>
      <c r="O692" s="2110"/>
      <c r="P692" s="2110"/>
      <c r="Q692" s="2110"/>
      <c r="R692" s="2110"/>
      <c r="S692" s="2110"/>
      <c r="T692" s="2110"/>
      <c r="U692" s="2110"/>
      <c r="V692" s="2110"/>
      <c r="W692" s="2110"/>
      <c r="X692" s="2110"/>
      <c r="Y692" s="2110"/>
    </row>
    <row r="693" spans="1:25" ht="15.75" customHeight="1">
      <c r="A693" s="2110"/>
      <c r="B693" s="2111"/>
      <c r="C693" s="2110"/>
      <c r="D693" s="2110"/>
      <c r="E693" s="2110"/>
      <c r="F693" s="2112"/>
      <c r="G693" s="2110"/>
      <c r="H693" s="2110"/>
      <c r="I693" s="2110"/>
      <c r="J693" s="2110"/>
      <c r="K693" s="2110"/>
      <c r="L693" s="2110"/>
      <c r="M693" s="2110"/>
      <c r="N693" s="2110"/>
      <c r="O693" s="2110"/>
      <c r="P693" s="2110"/>
      <c r="Q693" s="2110"/>
      <c r="R693" s="2110"/>
      <c r="S693" s="2110"/>
      <c r="T693" s="2110"/>
      <c r="U693" s="2110"/>
      <c r="V693" s="2110"/>
      <c r="W693" s="2110"/>
      <c r="X693" s="2110"/>
      <c r="Y693" s="2110"/>
    </row>
    <row r="694" spans="1:25" ht="15.75" customHeight="1">
      <c r="A694" s="2110"/>
      <c r="B694" s="2111"/>
      <c r="C694" s="2110"/>
      <c r="D694" s="2110"/>
      <c r="E694" s="2110"/>
      <c r="F694" s="2112"/>
      <c r="G694" s="2110"/>
      <c r="H694" s="2110"/>
      <c r="I694" s="2110"/>
      <c r="J694" s="2110"/>
      <c r="K694" s="2110"/>
      <c r="L694" s="2110"/>
      <c r="M694" s="2110"/>
      <c r="N694" s="2110"/>
      <c r="O694" s="2110"/>
      <c r="P694" s="2110"/>
      <c r="Q694" s="2110"/>
      <c r="R694" s="2110"/>
      <c r="S694" s="2110"/>
      <c r="T694" s="2110"/>
      <c r="U694" s="2110"/>
      <c r="V694" s="2110"/>
      <c r="W694" s="2110"/>
      <c r="X694" s="2110"/>
      <c r="Y694" s="2110"/>
    </row>
    <row r="695" spans="1:25" ht="15.75" customHeight="1">
      <c r="A695" s="2110"/>
      <c r="B695" s="2111"/>
      <c r="C695" s="2110"/>
      <c r="D695" s="2110"/>
      <c r="E695" s="2110"/>
      <c r="F695" s="2112"/>
      <c r="G695" s="2110"/>
      <c r="H695" s="2110"/>
      <c r="I695" s="2110"/>
      <c r="J695" s="2110"/>
      <c r="K695" s="2110"/>
      <c r="L695" s="2110"/>
      <c r="M695" s="2110"/>
      <c r="N695" s="2110"/>
      <c r="O695" s="2110"/>
      <c r="P695" s="2110"/>
      <c r="Q695" s="2110"/>
      <c r="R695" s="2110"/>
      <c r="S695" s="2110"/>
      <c r="T695" s="2110"/>
      <c r="U695" s="2110"/>
      <c r="V695" s="2110"/>
      <c r="W695" s="2110"/>
      <c r="X695" s="2110"/>
      <c r="Y695" s="2110"/>
    </row>
    <row r="696" spans="1:25" ht="15.75" customHeight="1">
      <c r="A696" s="2110"/>
      <c r="B696" s="2111"/>
      <c r="C696" s="2110"/>
      <c r="D696" s="2110"/>
      <c r="E696" s="2110"/>
      <c r="F696" s="2112"/>
      <c r="G696" s="2110"/>
      <c r="H696" s="2110"/>
      <c r="I696" s="2110"/>
      <c r="J696" s="2110"/>
      <c r="K696" s="2110"/>
      <c r="L696" s="2110"/>
      <c r="M696" s="2110"/>
      <c r="N696" s="2110"/>
      <c r="O696" s="2110"/>
      <c r="P696" s="2110"/>
      <c r="Q696" s="2110"/>
      <c r="R696" s="2110"/>
      <c r="S696" s="2110"/>
      <c r="T696" s="2110"/>
      <c r="U696" s="2110"/>
      <c r="V696" s="2110"/>
      <c r="W696" s="2110"/>
      <c r="X696" s="2110"/>
      <c r="Y696" s="2110"/>
    </row>
    <row r="697" spans="1:25" ht="15.75" customHeight="1">
      <c r="A697" s="2110"/>
      <c r="B697" s="2111"/>
      <c r="C697" s="2110"/>
      <c r="D697" s="2110"/>
      <c r="E697" s="2110"/>
      <c r="F697" s="2112"/>
      <c r="G697" s="2110"/>
      <c r="H697" s="2110"/>
      <c r="I697" s="2110"/>
      <c r="J697" s="2110"/>
      <c r="K697" s="2110"/>
      <c r="L697" s="2110"/>
      <c r="M697" s="2110"/>
      <c r="N697" s="2110"/>
      <c r="O697" s="2110"/>
      <c r="P697" s="2110"/>
      <c r="Q697" s="2110"/>
      <c r="R697" s="2110"/>
      <c r="S697" s="2110"/>
      <c r="T697" s="2110"/>
      <c r="U697" s="2110"/>
      <c r="V697" s="2110"/>
      <c r="W697" s="2110"/>
      <c r="X697" s="2110"/>
      <c r="Y697" s="2110"/>
    </row>
    <row r="698" spans="1:25" ht="15.75" customHeight="1">
      <c r="A698" s="2110"/>
      <c r="B698" s="2111"/>
      <c r="C698" s="2110"/>
      <c r="D698" s="2110"/>
      <c r="E698" s="2110"/>
      <c r="F698" s="2112"/>
      <c r="G698" s="2110"/>
      <c r="H698" s="2110"/>
      <c r="I698" s="2110"/>
      <c r="J698" s="2110"/>
      <c r="K698" s="2110"/>
      <c r="L698" s="2110"/>
      <c r="M698" s="2110"/>
      <c r="N698" s="2110"/>
      <c r="O698" s="2110"/>
      <c r="P698" s="2110"/>
      <c r="Q698" s="2110"/>
      <c r="R698" s="2110"/>
      <c r="S698" s="2110"/>
      <c r="T698" s="2110"/>
      <c r="U698" s="2110"/>
      <c r="V698" s="2110"/>
      <c r="W698" s="2110"/>
      <c r="X698" s="2110"/>
      <c r="Y698" s="2110"/>
    </row>
    <row r="699" spans="1:25" ht="15.75" customHeight="1">
      <c r="A699" s="2110"/>
      <c r="B699" s="2111"/>
      <c r="C699" s="2110"/>
      <c r="D699" s="2110"/>
      <c r="E699" s="2110"/>
      <c r="F699" s="2112"/>
      <c r="G699" s="2110"/>
      <c r="H699" s="2110"/>
      <c r="I699" s="2110"/>
      <c r="J699" s="2110"/>
      <c r="K699" s="2110"/>
      <c r="L699" s="2110"/>
      <c r="M699" s="2110"/>
      <c r="N699" s="2110"/>
      <c r="O699" s="2110"/>
      <c r="P699" s="2110"/>
      <c r="Q699" s="2110"/>
      <c r="R699" s="2110"/>
      <c r="S699" s="2110"/>
      <c r="T699" s="2110"/>
      <c r="U699" s="2110"/>
      <c r="V699" s="2110"/>
      <c r="W699" s="2110"/>
      <c r="X699" s="2110"/>
      <c r="Y699" s="2110"/>
    </row>
    <row r="700" spans="1:25" ht="15.75" customHeight="1">
      <c r="A700" s="2110"/>
      <c r="B700" s="2111"/>
      <c r="C700" s="2110"/>
      <c r="D700" s="2110"/>
      <c r="E700" s="2110"/>
      <c r="F700" s="2112"/>
      <c r="G700" s="2110"/>
      <c r="H700" s="2110"/>
      <c r="I700" s="2110"/>
      <c r="J700" s="2110"/>
      <c r="K700" s="2110"/>
      <c r="L700" s="2110"/>
      <c r="M700" s="2110"/>
      <c r="N700" s="2110"/>
      <c r="O700" s="2110"/>
      <c r="P700" s="2110"/>
      <c r="Q700" s="2110"/>
      <c r="R700" s="2110"/>
      <c r="S700" s="2110"/>
      <c r="T700" s="2110"/>
      <c r="U700" s="2110"/>
      <c r="V700" s="2110"/>
      <c r="W700" s="2110"/>
      <c r="X700" s="2110"/>
      <c r="Y700" s="2110"/>
    </row>
    <row r="701" spans="1:25" ht="15.75" customHeight="1">
      <c r="A701" s="2110"/>
      <c r="B701" s="2111"/>
      <c r="C701" s="2110"/>
      <c r="D701" s="2110"/>
      <c r="E701" s="2110"/>
      <c r="F701" s="2112"/>
      <c r="G701" s="2110"/>
      <c r="H701" s="2110"/>
      <c r="I701" s="2110"/>
      <c r="J701" s="2110"/>
      <c r="K701" s="2110"/>
      <c r="L701" s="2110"/>
      <c r="M701" s="2110"/>
      <c r="N701" s="2110"/>
      <c r="O701" s="2110"/>
      <c r="P701" s="2110"/>
      <c r="Q701" s="2110"/>
      <c r="R701" s="2110"/>
      <c r="S701" s="2110"/>
      <c r="T701" s="2110"/>
      <c r="U701" s="2110"/>
      <c r="V701" s="2110"/>
      <c r="W701" s="2110"/>
      <c r="X701" s="2110"/>
      <c r="Y701" s="2110"/>
    </row>
    <row r="702" spans="1:25" ht="15.75" customHeight="1">
      <c r="A702" s="2110"/>
      <c r="B702" s="2111"/>
      <c r="C702" s="2110"/>
      <c r="D702" s="2110"/>
      <c r="E702" s="2110"/>
      <c r="F702" s="2112"/>
      <c r="G702" s="2110"/>
      <c r="H702" s="2110"/>
      <c r="I702" s="2110"/>
      <c r="J702" s="2110"/>
      <c r="K702" s="2110"/>
      <c r="L702" s="2110"/>
      <c r="M702" s="2110"/>
      <c r="N702" s="2110"/>
      <c r="O702" s="2110"/>
      <c r="P702" s="2110"/>
      <c r="Q702" s="2110"/>
      <c r="R702" s="2110"/>
      <c r="S702" s="2110"/>
      <c r="T702" s="2110"/>
      <c r="U702" s="2110"/>
      <c r="V702" s="2110"/>
      <c r="W702" s="2110"/>
      <c r="X702" s="2110"/>
      <c r="Y702" s="2110"/>
    </row>
    <row r="703" spans="1:25" ht="15.75" customHeight="1">
      <c r="A703" s="2110"/>
      <c r="B703" s="2111"/>
      <c r="C703" s="2110"/>
      <c r="D703" s="2110"/>
      <c r="E703" s="2110"/>
      <c r="F703" s="2112"/>
      <c r="G703" s="2110"/>
      <c r="H703" s="2110"/>
      <c r="I703" s="2110"/>
      <c r="J703" s="2110"/>
      <c r="K703" s="2110"/>
      <c r="L703" s="2110"/>
      <c r="M703" s="2110"/>
      <c r="N703" s="2110"/>
      <c r="O703" s="2110"/>
      <c r="P703" s="2110"/>
      <c r="Q703" s="2110"/>
      <c r="R703" s="2110"/>
      <c r="S703" s="2110"/>
      <c r="T703" s="2110"/>
      <c r="U703" s="2110"/>
      <c r="V703" s="2110"/>
      <c r="W703" s="2110"/>
      <c r="X703" s="2110"/>
      <c r="Y703" s="2110"/>
    </row>
    <row r="704" spans="1:25" ht="15.75" customHeight="1">
      <c r="A704" s="2110"/>
      <c r="B704" s="2111"/>
      <c r="C704" s="2110"/>
      <c r="D704" s="2110"/>
      <c r="E704" s="2110"/>
      <c r="F704" s="2112"/>
      <c r="G704" s="2110"/>
      <c r="H704" s="2110"/>
      <c r="I704" s="2110"/>
      <c r="J704" s="2110"/>
      <c r="K704" s="2110"/>
      <c r="L704" s="2110"/>
      <c r="M704" s="2110"/>
      <c r="N704" s="2110"/>
      <c r="O704" s="2110"/>
      <c r="P704" s="2110"/>
      <c r="Q704" s="2110"/>
      <c r="R704" s="2110"/>
      <c r="S704" s="2110"/>
      <c r="T704" s="2110"/>
      <c r="U704" s="2110"/>
      <c r="V704" s="2110"/>
      <c r="W704" s="2110"/>
      <c r="X704" s="2110"/>
      <c r="Y704" s="2110"/>
    </row>
    <row r="705" spans="1:25" ht="15.75" customHeight="1">
      <c r="A705" s="2110"/>
      <c r="B705" s="2111"/>
      <c r="C705" s="2110"/>
      <c r="D705" s="2110"/>
      <c r="E705" s="2110"/>
      <c r="F705" s="2112"/>
      <c r="G705" s="2110"/>
      <c r="H705" s="2110"/>
      <c r="I705" s="2110"/>
      <c r="J705" s="2110"/>
      <c r="K705" s="2110"/>
      <c r="L705" s="2110"/>
      <c r="M705" s="2110"/>
      <c r="N705" s="2110"/>
      <c r="O705" s="2110"/>
      <c r="P705" s="2110"/>
      <c r="Q705" s="2110"/>
      <c r="R705" s="2110"/>
      <c r="S705" s="2110"/>
      <c r="T705" s="2110"/>
      <c r="U705" s="2110"/>
      <c r="V705" s="2110"/>
      <c r="W705" s="2110"/>
      <c r="X705" s="2110"/>
      <c r="Y705" s="2110"/>
    </row>
    <row r="706" spans="1:25" ht="15.75" customHeight="1">
      <c r="A706" s="2110"/>
      <c r="B706" s="2111"/>
      <c r="C706" s="2110"/>
      <c r="D706" s="2110"/>
      <c r="E706" s="2110"/>
      <c r="F706" s="2112"/>
      <c r="G706" s="2110"/>
      <c r="H706" s="2110"/>
      <c r="I706" s="2110"/>
      <c r="J706" s="2110"/>
      <c r="K706" s="2110"/>
      <c r="L706" s="2110"/>
      <c r="M706" s="2110"/>
      <c r="N706" s="2110"/>
      <c r="O706" s="2110"/>
      <c r="P706" s="2110"/>
      <c r="Q706" s="2110"/>
      <c r="R706" s="2110"/>
      <c r="S706" s="2110"/>
      <c r="T706" s="2110"/>
      <c r="U706" s="2110"/>
      <c r="V706" s="2110"/>
      <c r="W706" s="2110"/>
      <c r="X706" s="2110"/>
      <c r="Y706" s="2110"/>
    </row>
    <row r="707" spans="1:25" ht="15.75" customHeight="1">
      <c r="A707" s="2110"/>
      <c r="B707" s="2111"/>
      <c r="C707" s="2110"/>
      <c r="D707" s="2110"/>
      <c r="E707" s="2110"/>
      <c r="F707" s="2112"/>
      <c r="G707" s="2110"/>
      <c r="H707" s="2110"/>
      <c r="I707" s="2110"/>
      <c r="J707" s="2110"/>
      <c r="K707" s="2110"/>
      <c r="L707" s="2110"/>
      <c r="M707" s="2110"/>
      <c r="N707" s="2110"/>
      <c r="O707" s="2110"/>
      <c r="P707" s="2110"/>
      <c r="Q707" s="2110"/>
      <c r="R707" s="2110"/>
      <c r="S707" s="2110"/>
      <c r="T707" s="2110"/>
      <c r="U707" s="2110"/>
      <c r="V707" s="2110"/>
      <c r="W707" s="2110"/>
      <c r="X707" s="2110"/>
      <c r="Y707" s="2110"/>
    </row>
    <row r="708" spans="1:25" ht="15.75" customHeight="1">
      <c r="A708" s="2110"/>
      <c r="B708" s="2111"/>
      <c r="C708" s="2110"/>
      <c r="D708" s="2110"/>
      <c r="E708" s="2110"/>
      <c r="F708" s="2112"/>
      <c r="G708" s="2110"/>
      <c r="H708" s="2110"/>
      <c r="I708" s="2110"/>
      <c r="J708" s="2110"/>
      <c r="K708" s="2110"/>
      <c r="L708" s="2110"/>
      <c r="M708" s="2110"/>
      <c r="N708" s="2110"/>
      <c r="O708" s="2110"/>
      <c r="P708" s="2110"/>
      <c r="Q708" s="2110"/>
      <c r="R708" s="2110"/>
      <c r="S708" s="2110"/>
      <c r="T708" s="2110"/>
      <c r="U708" s="2110"/>
      <c r="V708" s="2110"/>
      <c r="W708" s="2110"/>
      <c r="X708" s="2110"/>
      <c r="Y708" s="2110"/>
    </row>
    <row r="709" spans="1:25" ht="15.75" customHeight="1">
      <c r="A709" s="2110"/>
      <c r="B709" s="2111"/>
      <c r="C709" s="2110"/>
      <c r="D709" s="2110"/>
      <c r="E709" s="2110"/>
      <c r="F709" s="2112"/>
      <c r="G709" s="2110"/>
      <c r="H709" s="2110"/>
      <c r="I709" s="2110"/>
      <c r="J709" s="2110"/>
      <c r="K709" s="2110"/>
      <c r="L709" s="2110"/>
      <c r="M709" s="2110"/>
      <c r="N709" s="2110"/>
      <c r="O709" s="2110"/>
      <c r="P709" s="2110"/>
      <c r="Q709" s="2110"/>
      <c r="R709" s="2110"/>
      <c r="S709" s="2110"/>
      <c r="T709" s="2110"/>
      <c r="U709" s="2110"/>
      <c r="V709" s="2110"/>
      <c r="W709" s="2110"/>
      <c r="X709" s="2110"/>
      <c r="Y709" s="2110"/>
    </row>
    <row r="710" spans="1:25" ht="15.75" customHeight="1">
      <c r="A710" s="2110"/>
      <c r="B710" s="2111"/>
      <c r="C710" s="2110"/>
      <c r="D710" s="2110"/>
      <c r="E710" s="2110"/>
      <c r="F710" s="2112"/>
      <c r="G710" s="2110"/>
      <c r="H710" s="2110"/>
      <c r="I710" s="2110"/>
      <c r="J710" s="2110"/>
      <c r="K710" s="2110"/>
      <c r="L710" s="2110"/>
      <c r="M710" s="2110"/>
      <c r="N710" s="2110"/>
      <c r="O710" s="2110"/>
      <c r="P710" s="2110"/>
      <c r="Q710" s="2110"/>
      <c r="R710" s="2110"/>
      <c r="S710" s="2110"/>
      <c r="T710" s="2110"/>
      <c r="U710" s="2110"/>
      <c r="V710" s="2110"/>
      <c r="W710" s="2110"/>
      <c r="X710" s="2110"/>
      <c r="Y710" s="2110"/>
    </row>
    <row r="711" spans="1:25" ht="15.75" customHeight="1">
      <c r="A711" s="2110"/>
      <c r="B711" s="2111"/>
      <c r="C711" s="2110"/>
      <c r="D711" s="2110"/>
      <c r="E711" s="2110"/>
      <c r="F711" s="2112"/>
      <c r="G711" s="2110"/>
      <c r="H711" s="2110"/>
      <c r="I711" s="2110"/>
      <c r="J711" s="2110"/>
      <c r="K711" s="2110"/>
      <c r="L711" s="2110"/>
      <c r="M711" s="2110"/>
      <c r="N711" s="2110"/>
      <c r="O711" s="2110"/>
      <c r="P711" s="2110"/>
      <c r="Q711" s="2110"/>
      <c r="R711" s="2110"/>
      <c r="S711" s="2110"/>
      <c r="T711" s="2110"/>
      <c r="U711" s="2110"/>
      <c r="V711" s="2110"/>
      <c r="W711" s="2110"/>
      <c r="X711" s="2110"/>
      <c r="Y711" s="2110"/>
    </row>
    <row r="712" spans="1:25" ht="15.75" customHeight="1">
      <c r="A712" s="2110"/>
      <c r="B712" s="2111"/>
      <c r="C712" s="2110"/>
      <c r="D712" s="2110"/>
      <c r="E712" s="2110"/>
      <c r="F712" s="2112"/>
      <c r="G712" s="2110"/>
      <c r="H712" s="2110"/>
      <c r="I712" s="2110"/>
      <c r="J712" s="2110"/>
      <c r="K712" s="2110"/>
      <c r="L712" s="2110"/>
      <c r="M712" s="2110"/>
      <c r="N712" s="2110"/>
      <c r="O712" s="2110"/>
      <c r="P712" s="2110"/>
      <c r="Q712" s="2110"/>
      <c r="R712" s="2110"/>
      <c r="S712" s="2110"/>
      <c r="T712" s="2110"/>
      <c r="U712" s="2110"/>
      <c r="V712" s="2110"/>
      <c r="W712" s="2110"/>
      <c r="X712" s="2110"/>
      <c r="Y712" s="2110"/>
    </row>
    <row r="713" spans="1:25" ht="15.75" customHeight="1">
      <c r="A713" s="2110"/>
      <c r="B713" s="2111"/>
      <c r="C713" s="2110"/>
      <c r="D713" s="2110"/>
      <c r="E713" s="2110"/>
      <c r="F713" s="2112"/>
      <c r="G713" s="2110"/>
      <c r="H713" s="2110"/>
      <c r="I713" s="2110"/>
      <c r="J713" s="2110"/>
      <c r="K713" s="2110"/>
      <c r="L713" s="2110"/>
      <c r="M713" s="2110"/>
      <c r="N713" s="2110"/>
      <c r="O713" s="2110"/>
      <c r="P713" s="2110"/>
      <c r="Q713" s="2110"/>
      <c r="R713" s="2110"/>
      <c r="S713" s="2110"/>
      <c r="T713" s="2110"/>
      <c r="U713" s="2110"/>
      <c r="V713" s="2110"/>
      <c r="W713" s="2110"/>
      <c r="X713" s="2110"/>
      <c r="Y713" s="2110"/>
    </row>
    <row r="714" spans="1:25" ht="15.75" customHeight="1">
      <c r="A714" s="2110"/>
      <c r="B714" s="2111"/>
      <c r="C714" s="2110"/>
      <c r="D714" s="2110"/>
      <c r="E714" s="2110"/>
      <c r="F714" s="2112"/>
      <c r="G714" s="2110"/>
      <c r="H714" s="2110"/>
      <c r="I714" s="2110"/>
      <c r="J714" s="2110"/>
      <c r="K714" s="2110"/>
      <c r="L714" s="2110"/>
      <c r="M714" s="2110"/>
      <c r="N714" s="2110"/>
      <c r="O714" s="2110"/>
      <c r="P714" s="2110"/>
      <c r="Q714" s="2110"/>
      <c r="R714" s="2110"/>
      <c r="S714" s="2110"/>
      <c r="T714" s="2110"/>
      <c r="U714" s="2110"/>
      <c r="V714" s="2110"/>
      <c r="W714" s="2110"/>
      <c r="X714" s="2110"/>
      <c r="Y714" s="2110"/>
    </row>
    <row r="715" spans="1:25" ht="15.75" customHeight="1">
      <c r="A715" s="2110"/>
      <c r="B715" s="2111"/>
      <c r="C715" s="2110"/>
      <c r="D715" s="2110"/>
      <c r="E715" s="2110"/>
      <c r="F715" s="2112"/>
      <c r="G715" s="2110"/>
      <c r="H715" s="2110"/>
      <c r="I715" s="2110"/>
      <c r="J715" s="2110"/>
      <c r="K715" s="2110"/>
      <c r="L715" s="2110"/>
      <c r="M715" s="2110"/>
      <c r="N715" s="2110"/>
      <c r="O715" s="2110"/>
      <c r="P715" s="2110"/>
      <c r="Q715" s="2110"/>
      <c r="R715" s="2110"/>
      <c r="S715" s="2110"/>
      <c r="T715" s="2110"/>
      <c r="U715" s="2110"/>
      <c r="V715" s="2110"/>
      <c r="W715" s="2110"/>
      <c r="X715" s="2110"/>
      <c r="Y715" s="2110"/>
    </row>
    <row r="716" spans="1:25" ht="15.75" customHeight="1">
      <c r="A716" s="2110"/>
      <c r="B716" s="2111"/>
      <c r="C716" s="2110"/>
      <c r="D716" s="2110"/>
      <c r="E716" s="2110"/>
      <c r="F716" s="2112"/>
      <c r="G716" s="2110"/>
      <c r="H716" s="2110"/>
      <c r="I716" s="2110"/>
      <c r="J716" s="2110"/>
      <c r="K716" s="2110"/>
      <c r="L716" s="2110"/>
      <c r="M716" s="2110"/>
      <c r="N716" s="2110"/>
      <c r="O716" s="2110"/>
      <c r="P716" s="2110"/>
      <c r="Q716" s="2110"/>
      <c r="R716" s="2110"/>
      <c r="S716" s="2110"/>
      <c r="T716" s="2110"/>
      <c r="U716" s="2110"/>
      <c r="V716" s="2110"/>
      <c r="W716" s="2110"/>
      <c r="X716" s="2110"/>
      <c r="Y716" s="2110"/>
    </row>
    <row r="717" spans="1:25" ht="15.75" customHeight="1">
      <c r="A717" s="2110"/>
      <c r="B717" s="2111"/>
      <c r="C717" s="2110"/>
      <c r="D717" s="2110"/>
      <c r="E717" s="2110"/>
      <c r="F717" s="2112"/>
      <c r="G717" s="2110"/>
      <c r="H717" s="2110"/>
      <c r="I717" s="2110"/>
      <c r="J717" s="2110"/>
      <c r="K717" s="2110"/>
      <c r="L717" s="2110"/>
      <c r="M717" s="2110"/>
      <c r="N717" s="2110"/>
      <c r="O717" s="2110"/>
      <c r="P717" s="2110"/>
      <c r="Q717" s="2110"/>
      <c r="R717" s="2110"/>
      <c r="S717" s="2110"/>
      <c r="T717" s="2110"/>
      <c r="U717" s="2110"/>
      <c r="V717" s="2110"/>
      <c r="W717" s="2110"/>
      <c r="X717" s="2110"/>
      <c r="Y717" s="2110"/>
    </row>
    <row r="718" spans="1:25" ht="15.75" customHeight="1">
      <c r="A718" s="2110"/>
      <c r="B718" s="2111"/>
      <c r="C718" s="2110"/>
      <c r="D718" s="2110"/>
      <c r="E718" s="2110"/>
      <c r="F718" s="2112"/>
      <c r="G718" s="2110"/>
      <c r="H718" s="2110"/>
      <c r="I718" s="2110"/>
      <c r="J718" s="2110"/>
      <c r="K718" s="2110"/>
      <c r="L718" s="2110"/>
      <c r="M718" s="2110"/>
      <c r="N718" s="2110"/>
      <c r="O718" s="2110"/>
      <c r="P718" s="2110"/>
      <c r="Q718" s="2110"/>
      <c r="R718" s="2110"/>
      <c r="S718" s="2110"/>
      <c r="T718" s="2110"/>
      <c r="U718" s="2110"/>
      <c r="V718" s="2110"/>
      <c r="W718" s="2110"/>
      <c r="X718" s="2110"/>
      <c r="Y718" s="2110"/>
    </row>
    <row r="719" spans="1:25" ht="15.75" customHeight="1">
      <c r="A719" s="2110"/>
      <c r="B719" s="2111"/>
      <c r="C719" s="2110"/>
      <c r="D719" s="2110"/>
      <c r="E719" s="2110"/>
      <c r="F719" s="2112"/>
      <c r="G719" s="2110"/>
      <c r="H719" s="2110"/>
      <c r="I719" s="2110"/>
      <c r="J719" s="2110"/>
      <c r="K719" s="2110"/>
      <c r="L719" s="2110"/>
      <c r="M719" s="2110"/>
      <c r="N719" s="2110"/>
      <c r="O719" s="2110"/>
      <c r="P719" s="2110"/>
      <c r="Q719" s="2110"/>
      <c r="R719" s="2110"/>
      <c r="S719" s="2110"/>
      <c r="T719" s="2110"/>
      <c r="U719" s="2110"/>
      <c r="V719" s="2110"/>
      <c r="W719" s="2110"/>
      <c r="X719" s="2110"/>
      <c r="Y719" s="2110"/>
    </row>
    <row r="720" spans="1:25" ht="15.75" customHeight="1">
      <c r="A720" s="2110"/>
      <c r="B720" s="2111"/>
      <c r="C720" s="2110"/>
      <c r="D720" s="2110"/>
      <c r="E720" s="2110"/>
      <c r="F720" s="2112"/>
      <c r="G720" s="2110"/>
      <c r="H720" s="2110"/>
      <c r="I720" s="2110"/>
      <c r="J720" s="2110"/>
      <c r="K720" s="2110"/>
      <c r="L720" s="2110"/>
      <c r="M720" s="2110"/>
      <c r="N720" s="2110"/>
      <c r="O720" s="2110"/>
      <c r="P720" s="2110"/>
      <c r="Q720" s="2110"/>
      <c r="R720" s="2110"/>
      <c r="S720" s="2110"/>
      <c r="T720" s="2110"/>
      <c r="U720" s="2110"/>
      <c r="V720" s="2110"/>
      <c r="W720" s="2110"/>
      <c r="X720" s="2110"/>
      <c r="Y720" s="2110"/>
    </row>
    <row r="721" spans="1:25" ht="15.75" customHeight="1">
      <c r="A721" s="2110"/>
      <c r="B721" s="2111"/>
      <c r="C721" s="2110"/>
      <c r="D721" s="2110"/>
      <c r="E721" s="2110"/>
      <c r="F721" s="2112"/>
      <c r="G721" s="2110"/>
      <c r="H721" s="2110"/>
      <c r="I721" s="2110"/>
      <c r="J721" s="2110"/>
      <c r="K721" s="2110"/>
      <c r="L721" s="2110"/>
      <c r="M721" s="2110"/>
      <c r="N721" s="2110"/>
      <c r="O721" s="2110"/>
      <c r="P721" s="2110"/>
      <c r="Q721" s="2110"/>
      <c r="R721" s="2110"/>
      <c r="S721" s="2110"/>
      <c r="T721" s="2110"/>
      <c r="U721" s="2110"/>
      <c r="V721" s="2110"/>
      <c r="W721" s="2110"/>
      <c r="X721" s="2110"/>
      <c r="Y721" s="2110"/>
    </row>
    <row r="722" spans="1:25" ht="15.75" customHeight="1">
      <c r="A722" s="2110"/>
      <c r="B722" s="2111"/>
      <c r="C722" s="2110"/>
      <c r="D722" s="2110"/>
      <c r="E722" s="2110"/>
      <c r="F722" s="2112"/>
      <c r="G722" s="2110"/>
      <c r="H722" s="2110"/>
      <c r="I722" s="2110"/>
      <c r="J722" s="2110"/>
      <c r="K722" s="2110"/>
      <c r="L722" s="2110"/>
      <c r="M722" s="2110"/>
      <c r="N722" s="2110"/>
      <c r="O722" s="2110"/>
      <c r="P722" s="2110"/>
      <c r="Q722" s="2110"/>
      <c r="R722" s="2110"/>
      <c r="S722" s="2110"/>
      <c r="T722" s="2110"/>
      <c r="U722" s="2110"/>
      <c r="V722" s="2110"/>
      <c r="W722" s="2110"/>
      <c r="X722" s="2110"/>
      <c r="Y722" s="2110"/>
    </row>
    <row r="723" spans="1:25" ht="15.75" customHeight="1">
      <c r="A723" s="2110"/>
      <c r="B723" s="2111"/>
      <c r="C723" s="2110"/>
      <c r="D723" s="2110"/>
      <c r="E723" s="2110"/>
      <c r="F723" s="2112"/>
      <c r="G723" s="2110"/>
      <c r="H723" s="2110"/>
      <c r="I723" s="2110"/>
      <c r="J723" s="2110"/>
      <c r="K723" s="2110"/>
      <c r="L723" s="2110"/>
      <c r="M723" s="2110"/>
      <c r="N723" s="2110"/>
      <c r="O723" s="2110"/>
      <c r="P723" s="2110"/>
      <c r="Q723" s="2110"/>
      <c r="R723" s="2110"/>
      <c r="S723" s="2110"/>
      <c r="T723" s="2110"/>
      <c r="U723" s="2110"/>
      <c r="V723" s="2110"/>
      <c r="W723" s="2110"/>
      <c r="X723" s="2110"/>
      <c r="Y723" s="2110"/>
    </row>
    <row r="724" spans="1:25" ht="15.75" customHeight="1">
      <c r="A724" s="2110"/>
      <c r="B724" s="2111"/>
      <c r="C724" s="2110"/>
      <c r="D724" s="2110"/>
      <c r="E724" s="2110"/>
      <c r="F724" s="2112"/>
      <c r="G724" s="2110"/>
      <c r="H724" s="2110"/>
      <c r="I724" s="2110"/>
      <c r="J724" s="2110"/>
      <c r="K724" s="2110"/>
      <c r="L724" s="2110"/>
      <c r="M724" s="2110"/>
      <c r="N724" s="2110"/>
      <c r="O724" s="2110"/>
      <c r="P724" s="2110"/>
      <c r="Q724" s="2110"/>
      <c r="R724" s="2110"/>
      <c r="S724" s="2110"/>
      <c r="T724" s="2110"/>
      <c r="U724" s="2110"/>
      <c r="V724" s="2110"/>
      <c r="W724" s="2110"/>
      <c r="X724" s="2110"/>
      <c r="Y724" s="2110"/>
    </row>
    <row r="725" spans="1:25" ht="15.75" customHeight="1">
      <c r="A725" s="2110"/>
      <c r="B725" s="2111"/>
      <c r="C725" s="2110"/>
      <c r="D725" s="2110"/>
      <c r="E725" s="2110"/>
      <c r="F725" s="2112"/>
      <c r="G725" s="2110"/>
      <c r="H725" s="2110"/>
      <c r="I725" s="2110"/>
      <c r="J725" s="2110"/>
      <c r="K725" s="2110"/>
      <c r="L725" s="2110"/>
      <c r="M725" s="2110"/>
      <c r="N725" s="2110"/>
      <c r="O725" s="2110"/>
      <c r="P725" s="2110"/>
      <c r="Q725" s="2110"/>
      <c r="R725" s="2110"/>
      <c r="S725" s="2110"/>
      <c r="T725" s="2110"/>
      <c r="U725" s="2110"/>
      <c r="V725" s="2110"/>
      <c r="W725" s="2110"/>
      <c r="X725" s="2110"/>
      <c r="Y725" s="2110"/>
    </row>
    <row r="726" spans="1:25" ht="15.75" customHeight="1">
      <c r="A726" s="2110"/>
      <c r="B726" s="2111"/>
      <c r="C726" s="2110"/>
      <c r="D726" s="2110"/>
      <c r="E726" s="2110"/>
      <c r="F726" s="2112"/>
      <c r="G726" s="2110"/>
      <c r="H726" s="2110"/>
      <c r="I726" s="2110"/>
      <c r="J726" s="2110"/>
      <c r="K726" s="2110"/>
      <c r="L726" s="2110"/>
      <c r="M726" s="2110"/>
      <c r="N726" s="2110"/>
      <c r="O726" s="2110"/>
      <c r="P726" s="2110"/>
      <c r="Q726" s="2110"/>
      <c r="R726" s="2110"/>
      <c r="S726" s="2110"/>
      <c r="T726" s="2110"/>
      <c r="U726" s="2110"/>
      <c r="V726" s="2110"/>
      <c r="W726" s="2110"/>
      <c r="X726" s="2110"/>
      <c r="Y726" s="2110"/>
    </row>
    <row r="727" spans="1:25" ht="15.75" customHeight="1">
      <c r="A727" s="2110"/>
      <c r="B727" s="2111"/>
      <c r="C727" s="2110"/>
      <c r="D727" s="2110"/>
      <c r="E727" s="2110"/>
      <c r="F727" s="2112"/>
      <c r="G727" s="2110"/>
      <c r="H727" s="2110"/>
      <c r="I727" s="2110"/>
      <c r="J727" s="2110"/>
      <c r="K727" s="2110"/>
      <c r="L727" s="2110"/>
      <c r="M727" s="2110"/>
      <c r="N727" s="2110"/>
      <c r="O727" s="2110"/>
      <c r="P727" s="2110"/>
      <c r="Q727" s="2110"/>
      <c r="R727" s="2110"/>
      <c r="S727" s="2110"/>
      <c r="T727" s="2110"/>
      <c r="U727" s="2110"/>
      <c r="V727" s="2110"/>
      <c r="W727" s="2110"/>
      <c r="X727" s="2110"/>
      <c r="Y727" s="2110"/>
    </row>
    <row r="728" spans="1:25" ht="15.75" customHeight="1">
      <c r="A728" s="2110"/>
      <c r="B728" s="2111"/>
      <c r="C728" s="2110"/>
      <c r="D728" s="2110"/>
      <c r="E728" s="2110"/>
      <c r="F728" s="2112"/>
      <c r="G728" s="2110"/>
      <c r="H728" s="2110"/>
      <c r="I728" s="2110"/>
      <c r="J728" s="2110"/>
      <c r="K728" s="2110"/>
      <c r="L728" s="2110"/>
      <c r="M728" s="2110"/>
      <c r="N728" s="2110"/>
      <c r="O728" s="2110"/>
      <c r="P728" s="2110"/>
      <c r="Q728" s="2110"/>
      <c r="R728" s="2110"/>
      <c r="S728" s="2110"/>
      <c r="T728" s="2110"/>
      <c r="U728" s="2110"/>
      <c r="V728" s="2110"/>
      <c r="W728" s="2110"/>
      <c r="X728" s="2110"/>
      <c r="Y728" s="2110"/>
    </row>
    <row r="729" spans="1:25" ht="15.75" customHeight="1">
      <c r="A729" s="2110"/>
      <c r="B729" s="2111"/>
      <c r="C729" s="2110"/>
      <c r="D729" s="2110"/>
      <c r="E729" s="2110"/>
      <c r="F729" s="2112"/>
      <c r="G729" s="2110"/>
      <c r="H729" s="2110"/>
      <c r="I729" s="2110"/>
      <c r="J729" s="2110"/>
      <c r="K729" s="2110"/>
      <c r="L729" s="2110"/>
      <c r="M729" s="2110"/>
      <c r="N729" s="2110"/>
      <c r="O729" s="2110"/>
      <c r="P729" s="2110"/>
      <c r="Q729" s="2110"/>
      <c r="R729" s="2110"/>
      <c r="S729" s="2110"/>
      <c r="T729" s="2110"/>
      <c r="U729" s="2110"/>
      <c r="V729" s="2110"/>
      <c r="W729" s="2110"/>
      <c r="X729" s="2110"/>
      <c r="Y729" s="2110"/>
    </row>
    <row r="730" spans="1:25" ht="15.75" customHeight="1">
      <c r="A730" s="2110"/>
      <c r="B730" s="2111"/>
      <c r="C730" s="2110"/>
      <c r="D730" s="2110"/>
      <c r="E730" s="2110"/>
      <c r="F730" s="2112"/>
      <c r="G730" s="2110"/>
      <c r="H730" s="2110"/>
      <c r="I730" s="2110"/>
      <c r="J730" s="2110"/>
      <c r="K730" s="2110"/>
      <c r="L730" s="2110"/>
      <c r="M730" s="2110"/>
      <c r="N730" s="2110"/>
      <c r="O730" s="2110"/>
      <c r="P730" s="2110"/>
      <c r="Q730" s="2110"/>
      <c r="R730" s="2110"/>
      <c r="S730" s="2110"/>
      <c r="T730" s="2110"/>
      <c r="U730" s="2110"/>
      <c r="V730" s="2110"/>
      <c r="W730" s="2110"/>
      <c r="X730" s="2110"/>
      <c r="Y730" s="2110"/>
    </row>
    <row r="731" spans="1:25" ht="15.75" customHeight="1">
      <c r="A731" s="2110"/>
      <c r="B731" s="2111"/>
      <c r="C731" s="2110"/>
      <c r="D731" s="2110"/>
      <c r="E731" s="2110"/>
      <c r="F731" s="2112"/>
      <c r="G731" s="2110"/>
      <c r="H731" s="2110"/>
      <c r="I731" s="2110"/>
      <c r="J731" s="2110"/>
      <c r="K731" s="2110"/>
      <c r="L731" s="2110"/>
      <c r="M731" s="2110"/>
      <c r="N731" s="2110"/>
      <c r="O731" s="2110"/>
      <c r="P731" s="2110"/>
      <c r="Q731" s="2110"/>
      <c r="R731" s="2110"/>
      <c r="S731" s="2110"/>
      <c r="T731" s="2110"/>
      <c r="U731" s="2110"/>
      <c r="V731" s="2110"/>
      <c r="W731" s="2110"/>
      <c r="X731" s="2110"/>
      <c r="Y731" s="2110"/>
    </row>
    <row r="732" spans="1:25" ht="15.75" customHeight="1">
      <c r="A732" s="2110"/>
      <c r="B732" s="2111"/>
      <c r="C732" s="2110"/>
      <c r="D732" s="2110"/>
      <c r="E732" s="2110"/>
      <c r="F732" s="2112"/>
      <c r="G732" s="2110"/>
      <c r="H732" s="2110"/>
      <c r="I732" s="2110"/>
      <c r="J732" s="2110"/>
      <c r="K732" s="2110"/>
      <c r="L732" s="2110"/>
      <c r="M732" s="2110"/>
      <c r="N732" s="2110"/>
      <c r="O732" s="2110"/>
      <c r="P732" s="2110"/>
      <c r="Q732" s="2110"/>
      <c r="R732" s="2110"/>
      <c r="S732" s="2110"/>
      <c r="T732" s="2110"/>
      <c r="U732" s="2110"/>
      <c r="V732" s="2110"/>
      <c r="W732" s="2110"/>
      <c r="X732" s="2110"/>
      <c r="Y732" s="2110"/>
    </row>
    <row r="733" spans="1:25" ht="15.75" customHeight="1">
      <c r="A733" s="2110"/>
      <c r="B733" s="2111"/>
      <c r="C733" s="2110"/>
      <c r="D733" s="2110"/>
      <c r="E733" s="2110"/>
      <c r="F733" s="2112"/>
      <c r="G733" s="2110"/>
      <c r="H733" s="2110"/>
      <c r="I733" s="2110"/>
      <c r="J733" s="2110"/>
      <c r="K733" s="2110"/>
      <c r="L733" s="2110"/>
      <c r="M733" s="2110"/>
      <c r="N733" s="2110"/>
      <c r="O733" s="2110"/>
      <c r="P733" s="2110"/>
      <c r="Q733" s="2110"/>
      <c r="R733" s="2110"/>
      <c r="S733" s="2110"/>
      <c r="T733" s="2110"/>
      <c r="U733" s="2110"/>
      <c r="V733" s="2110"/>
      <c r="W733" s="2110"/>
      <c r="X733" s="2110"/>
      <c r="Y733" s="2110"/>
    </row>
    <row r="734" spans="1:25" ht="15.75" customHeight="1">
      <c r="A734" s="2110"/>
      <c r="B734" s="2111"/>
      <c r="C734" s="2110"/>
      <c r="D734" s="2110"/>
      <c r="E734" s="2110"/>
      <c r="F734" s="2112"/>
      <c r="G734" s="2110"/>
      <c r="H734" s="2110"/>
      <c r="I734" s="2110"/>
      <c r="J734" s="2110"/>
      <c r="K734" s="2110"/>
      <c r="L734" s="2110"/>
      <c r="M734" s="2110"/>
      <c r="N734" s="2110"/>
      <c r="O734" s="2110"/>
      <c r="P734" s="2110"/>
      <c r="Q734" s="2110"/>
      <c r="R734" s="2110"/>
      <c r="S734" s="2110"/>
      <c r="T734" s="2110"/>
      <c r="U734" s="2110"/>
      <c r="V734" s="2110"/>
      <c r="W734" s="2110"/>
      <c r="X734" s="2110"/>
      <c r="Y734" s="2110"/>
    </row>
    <row r="735" spans="1:25" ht="15.75" customHeight="1">
      <c r="A735" s="2110"/>
      <c r="B735" s="2111"/>
      <c r="C735" s="2110"/>
      <c r="D735" s="2110"/>
      <c r="E735" s="2110"/>
      <c r="F735" s="2112"/>
      <c r="G735" s="2110"/>
      <c r="H735" s="2110"/>
      <c r="I735" s="2110"/>
      <c r="J735" s="2110"/>
      <c r="K735" s="2110"/>
      <c r="L735" s="2110"/>
      <c r="M735" s="2110"/>
      <c r="N735" s="2110"/>
      <c r="O735" s="2110"/>
      <c r="P735" s="2110"/>
      <c r="Q735" s="2110"/>
      <c r="R735" s="2110"/>
      <c r="S735" s="2110"/>
      <c r="T735" s="2110"/>
      <c r="U735" s="2110"/>
      <c r="V735" s="2110"/>
      <c r="W735" s="2110"/>
      <c r="X735" s="2110"/>
      <c r="Y735" s="2110"/>
    </row>
    <row r="736" spans="1:25" ht="15.75" customHeight="1">
      <c r="A736" s="2110"/>
      <c r="B736" s="2111"/>
      <c r="C736" s="2110"/>
      <c r="D736" s="2110"/>
      <c r="E736" s="2110"/>
      <c r="F736" s="2112"/>
      <c r="G736" s="2110"/>
      <c r="H736" s="2110"/>
      <c r="I736" s="2110"/>
      <c r="J736" s="2110"/>
      <c r="K736" s="2110"/>
      <c r="L736" s="2110"/>
      <c r="M736" s="2110"/>
      <c r="N736" s="2110"/>
      <c r="O736" s="2110"/>
      <c r="P736" s="2110"/>
      <c r="Q736" s="2110"/>
      <c r="R736" s="2110"/>
      <c r="S736" s="2110"/>
      <c r="T736" s="2110"/>
      <c r="U736" s="2110"/>
      <c r="V736" s="2110"/>
      <c r="W736" s="2110"/>
      <c r="X736" s="2110"/>
      <c r="Y736" s="2110"/>
    </row>
    <row r="737" spans="1:25" ht="15.75" customHeight="1">
      <c r="A737" s="2110"/>
      <c r="B737" s="2111"/>
      <c r="C737" s="2110"/>
      <c r="D737" s="2110"/>
      <c r="E737" s="2110"/>
      <c r="F737" s="2112"/>
      <c r="G737" s="2110"/>
      <c r="H737" s="2110"/>
      <c r="I737" s="2110"/>
      <c r="J737" s="2110"/>
      <c r="K737" s="2110"/>
      <c r="L737" s="2110"/>
      <c r="M737" s="2110"/>
      <c r="N737" s="2110"/>
      <c r="O737" s="2110"/>
      <c r="P737" s="2110"/>
      <c r="Q737" s="2110"/>
      <c r="R737" s="2110"/>
      <c r="S737" s="2110"/>
      <c r="T737" s="2110"/>
      <c r="U737" s="2110"/>
      <c r="V737" s="2110"/>
      <c r="W737" s="2110"/>
      <c r="X737" s="2110"/>
      <c r="Y737" s="2110"/>
    </row>
    <row r="738" spans="1:25" ht="15.75" customHeight="1">
      <c r="A738" s="2110"/>
      <c r="B738" s="2111"/>
      <c r="C738" s="2110"/>
      <c r="D738" s="2110"/>
      <c r="E738" s="2110"/>
      <c r="F738" s="2112"/>
      <c r="G738" s="2110"/>
      <c r="H738" s="2110"/>
      <c r="I738" s="2110"/>
      <c r="J738" s="2110"/>
      <c r="K738" s="2110"/>
      <c r="L738" s="2110"/>
      <c r="M738" s="2110"/>
      <c r="N738" s="2110"/>
      <c r="O738" s="2110"/>
      <c r="P738" s="2110"/>
      <c r="Q738" s="2110"/>
      <c r="R738" s="2110"/>
      <c r="S738" s="2110"/>
      <c r="T738" s="2110"/>
      <c r="U738" s="2110"/>
      <c r="V738" s="2110"/>
      <c r="W738" s="2110"/>
      <c r="X738" s="2110"/>
      <c r="Y738" s="2110"/>
    </row>
    <row r="739" spans="1:25" ht="15.75" customHeight="1">
      <c r="A739" s="2110"/>
      <c r="B739" s="2111"/>
      <c r="C739" s="2110"/>
      <c r="D739" s="2110"/>
      <c r="E739" s="2110"/>
      <c r="F739" s="2112"/>
      <c r="G739" s="2110"/>
      <c r="H739" s="2110"/>
      <c r="I739" s="2110"/>
      <c r="J739" s="2110"/>
      <c r="K739" s="2110"/>
      <c r="L739" s="2110"/>
      <c r="M739" s="2110"/>
      <c r="N739" s="2110"/>
      <c r="O739" s="2110"/>
      <c r="P739" s="2110"/>
      <c r="Q739" s="2110"/>
      <c r="R739" s="2110"/>
      <c r="S739" s="2110"/>
      <c r="T739" s="2110"/>
      <c r="U739" s="2110"/>
      <c r="V739" s="2110"/>
      <c r="W739" s="2110"/>
      <c r="X739" s="2110"/>
      <c r="Y739" s="2110"/>
    </row>
    <row r="740" spans="1:25" ht="15.75" customHeight="1">
      <c r="A740" s="2110"/>
      <c r="B740" s="2111"/>
      <c r="C740" s="2110"/>
      <c r="D740" s="2110"/>
      <c r="E740" s="2110"/>
      <c r="F740" s="2112"/>
      <c r="G740" s="2110"/>
      <c r="H740" s="2110"/>
      <c r="I740" s="2110"/>
      <c r="J740" s="2110"/>
      <c r="K740" s="2110"/>
      <c r="L740" s="2110"/>
      <c r="M740" s="2110"/>
      <c r="N740" s="2110"/>
      <c r="O740" s="2110"/>
      <c r="P740" s="2110"/>
      <c r="Q740" s="2110"/>
      <c r="R740" s="2110"/>
      <c r="S740" s="2110"/>
      <c r="T740" s="2110"/>
      <c r="U740" s="2110"/>
      <c r="V740" s="2110"/>
      <c r="W740" s="2110"/>
      <c r="X740" s="2110"/>
      <c r="Y740" s="2110"/>
    </row>
    <row r="741" spans="1:25" ht="15.75" customHeight="1">
      <c r="A741" s="2110"/>
      <c r="B741" s="2111"/>
      <c r="C741" s="2110"/>
      <c r="D741" s="2110"/>
      <c r="E741" s="2110"/>
      <c r="F741" s="2112"/>
      <c r="G741" s="2110"/>
      <c r="H741" s="2110"/>
      <c r="I741" s="2110"/>
      <c r="J741" s="2110"/>
      <c r="K741" s="2110"/>
      <c r="L741" s="2110"/>
      <c r="M741" s="2110"/>
      <c r="N741" s="2110"/>
      <c r="O741" s="2110"/>
      <c r="P741" s="2110"/>
      <c r="Q741" s="2110"/>
      <c r="R741" s="2110"/>
      <c r="S741" s="2110"/>
      <c r="T741" s="2110"/>
      <c r="U741" s="2110"/>
      <c r="V741" s="2110"/>
      <c r="W741" s="2110"/>
      <c r="X741" s="2110"/>
      <c r="Y741" s="2110"/>
    </row>
    <row r="742" spans="1:25" ht="15.75" customHeight="1">
      <c r="A742" s="2110"/>
      <c r="B742" s="2111"/>
      <c r="C742" s="2110"/>
      <c r="D742" s="2110"/>
      <c r="E742" s="2110"/>
      <c r="F742" s="2112"/>
      <c r="G742" s="2110"/>
      <c r="H742" s="2110"/>
      <c r="I742" s="2110"/>
      <c r="J742" s="2110"/>
      <c r="K742" s="2110"/>
      <c r="L742" s="2110"/>
      <c r="M742" s="2110"/>
      <c r="N742" s="2110"/>
      <c r="O742" s="2110"/>
      <c r="P742" s="2110"/>
      <c r="Q742" s="2110"/>
      <c r="R742" s="2110"/>
      <c r="S742" s="2110"/>
      <c r="T742" s="2110"/>
      <c r="U742" s="2110"/>
      <c r="V742" s="2110"/>
      <c r="W742" s="2110"/>
      <c r="X742" s="2110"/>
      <c r="Y742" s="2110"/>
    </row>
    <row r="743" spans="1:25" ht="15.75" customHeight="1">
      <c r="A743" s="2110"/>
      <c r="B743" s="2111"/>
      <c r="C743" s="2110"/>
      <c r="D743" s="2110"/>
      <c r="E743" s="2110"/>
      <c r="F743" s="2112"/>
      <c r="G743" s="2110"/>
      <c r="H743" s="2110"/>
      <c r="I743" s="2110"/>
      <c r="J743" s="2110"/>
      <c r="K743" s="2110"/>
      <c r="L743" s="2110"/>
      <c r="M743" s="2110"/>
      <c r="N743" s="2110"/>
      <c r="O743" s="2110"/>
      <c r="P743" s="2110"/>
      <c r="Q743" s="2110"/>
      <c r="R743" s="2110"/>
      <c r="S743" s="2110"/>
      <c r="T743" s="2110"/>
      <c r="U743" s="2110"/>
      <c r="V743" s="2110"/>
      <c r="W743" s="2110"/>
      <c r="X743" s="2110"/>
      <c r="Y743" s="2110"/>
    </row>
    <row r="744" spans="1:25" ht="15.75" customHeight="1">
      <c r="A744" s="2110"/>
      <c r="B744" s="2111"/>
      <c r="C744" s="2110"/>
      <c r="D744" s="2110"/>
      <c r="E744" s="2110"/>
      <c r="F744" s="2112"/>
      <c r="G744" s="2110"/>
      <c r="H744" s="2110"/>
      <c r="I744" s="2110"/>
      <c r="J744" s="2110"/>
      <c r="K744" s="2110"/>
      <c r="L744" s="2110"/>
      <c r="M744" s="2110"/>
      <c r="N744" s="2110"/>
      <c r="O744" s="2110"/>
      <c r="P744" s="2110"/>
      <c r="Q744" s="2110"/>
      <c r="R744" s="2110"/>
      <c r="S744" s="2110"/>
      <c r="T744" s="2110"/>
      <c r="U744" s="2110"/>
      <c r="V744" s="2110"/>
      <c r="W744" s="2110"/>
      <c r="X744" s="2110"/>
      <c r="Y744" s="2110"/>
    </row>
    <row r="745" spans="1:25" ht="15.75" customHeight="1">
      <c r="A745" s="2110"/>
      <c r="B745" s="2111"/>
      <c r="C745" s="2110"/>
      <c r="D745" s="2110"/>
      <c r="E745" s="2110"/>
      <c r="F745" s="2112"/>
      <c r="G745" s="2110"/>
      <c r="H745" s="2110"/>
      <c r="I745" s="2110"/>
      <c r="J745" s="2110"/>
      <c r="K745" s="2110"/>
      <c r="L745" s="2110"/>
      <c r="M745" s="2110"/>
      <c r="N745" s="2110"/>
      <c r="O745" s="2110"/>
      <c r="P745" s="2110"/>
      <c r="Q745" s="2110"/>
      <c r="R745" s="2110"/>
      <c r="S745" s="2110"/>
      <c r="T745" s="2110"/>
      <c r="U745" s="2110"/>
      <c r="V745" s="2110"/>
      <c r="W745" s="2110"/>
      <c r="X745" s="2110"/>
      <c r="Y745" s="2110"/>
    </row>
    <row r="746" spans="1:25" ht="15.75" customHeight="1">
      <c r="A746" s="2110"/>
      <c r="B746" s="2111"/>
      <c r="C746" s="2110"/>
      <c r="D746" s="2110"/>
      <c r="E746" s="2110"/>
      <c r="F746" s="2112"/>
      <c r="G746" s="2110"/>
      <c r="H746" s="2110"/>
      <c r="I746" s="2110"/>
      <c r="J746" s="2110"/>
      <c r="K746" s="2110"/>
      <c r="L746" s="2110"/>
      <c r="M746" s="2110"/>
      <c r="N746" s="2110"/>
      <c r="O746" s="2110"/>
      <c r="P746" s="2110"/>
      <c r="Q746" s="2110"/>
      <c r="R746" s="2110"/>
      <c r="S746" s="2110"/>
      <c r="T746" s="2110"/>
      <c r="U746" s="2110"/>
      <c r="V746" s="2110"/>
      <c r="W746" s="2110"/>
      <c r="X746" s="2110"/>
      <c r="Y746" s="2110"/>
    </row>
    <row r="747" spans="1:25" ht="15.75" customHeight="1">
      <c r="A747" s="2110"/>
      <c r="B747" s="2111"/>
      <c r="C747" s="2110"/>
      <c r="D747" s="2110"/>
      <c r="E747" s="2110"/>
      <c r="F747" s="2112"/>
      <c r="G747" s="2110"/>
      <c r="H747" s="2110"/>
      <c r="I747" s="2110"/>
      <c r="J747" s="2110"/>
      <c r="K747" s="2110"/>
      <c r="L747" s="2110"/>
      <c r="M747" s="2110"/>
      <c r="N747" s="2110"/>
      <c r="O747" s="2110"/>
      <c r="P747" s="2110"/>
      <c r="Q747" s="2110"/>
      <c r="R747" s="2110"/>
      <c r="S747" s="2110"/>
      <c r="T747" s="2110"/>
      <c r="U747" s="2110"/>
      <c r="V747" s="2110"/>
      <c r="W747" s="2110"/>
      <c r="X747" s="2110"/>
      <c r="Y747" s="2110"/>
    </row>
    <row r="748" spans="1:25" ht="15.75" customHeight="1">
      <c r="A748" s="2110"/>
      <c r="B748" s="2111"/>
      <c r="C748" s="2110"/>
      <c r="D748" s="2110"/>
      <c r="E748" s="2110"/>
      <c r="F748" s="2112"/>
      <c r="G748" s="2110"/>
      <c r="H748" s="2110"/>
      <c r="I748" s="2110"/>
      <c r="J748" s="2110"/>
      <c r="K748" s="2110"/>
      <c r="L748" s="2110"/>
      <c r="M748" s="2110"/>
      <c r="N748" s="2110"/>
      <c r="O748" s="2110"/>
      <c r="P748" s="2110"/>
      <c r="Q748" s="2110"/>
      <c r="R748" s="2110"/>
      <c r="S748" s="2110"/>
      <c r="T748" s="2110"/>
      <c r="U748" s="2110"/>
      <c r="V748" s="2110"/>
      <c r="W748" s="2110"/>
      <c r="X748" s="2110"/>
      <c r="Y748" s="2110"/>
    </row>
    <row r="749" spans="1:25" ht="15.75" customHeight="1">
      <c r="A749" s="2110"/>
      <c r="B749" s="2111"/>
      <c r="C749" s="2110"/>
      <c r="D749" s="2110"/>
      <c r="E749" s="2110"/>
      <c r="F749" s="2112"/>
      <c r="G749" s="2110"/>
      <c r="H749" s="2110"/>
      <c r="I749" s="2110"/>
      <c r="J749" s="2110"/>
      <c r="K749" s="2110"/>
      <c r="L749" s="2110"/>
      <c r="M749" s="2110"/>
      <c r="N749" s="2110"/>
      <c r="O749" s="2110"/>
      <c r="P749" s="2110"/>
      <c r="Q749" s="2110"/>
      <c r="R749" s="2110"/>
      <c r="S749" s="2110"/>
      <c r="T749" s="2110"/>
      <c r="U749" s="2110"/>
      <c r="V749" s="2110"/>
      <c r="W749" s="2110"/>
      <c r="X749" s="2110"/>
      <c r="Y749" s="2110"/>
    </row>
    <row r="750" spans="1:25" ht="15.75" customHeight="1">
      <c r="A750" s="2110"/>
      <c r="B750" s="2111"/>
      <c r="C750" s="2110"/>
      <c r="D750" s="2110"/>
      <c r="E750" s="2110"/>
      <c r="F750" s="2112"/>
      <c r="G750" s="2110"/>
      <c r="H750" s="2110"/>
      <c r="I750" s="2110"/>
      <c r="J750" s="2110"/>
      <c r="K750" s="2110"/>
      <c r="L750" s="2110"/>
      <c r="M750" s="2110"/>
      <c r="N750" s="2110"/>
      <c r="O750" s="2110"/>
      <c r="P750" s="2110"/>
      <c r="Q750" s="2110"/>
      <c r="R750" s="2110"/>
      <c r="S750" s="2110"/>
      <c r="T750" s="2110"/>
      <c r="U750" s="2110"/>
      <c r="V750" s="2110"/>
      <c r="W750" s="2110"/>
      <c r="X750" s="2110"/>
      <c r="Y750" s="2110"/>
    </row>
    <row r="751" spans="1:25" ht="15.75" customHeight="1">
      <c r="A751" s="2110"/>
      <c r="B751" s="2111"/>
      <c r="C751" s="2110"/>
      <c r="D751" s="2110"/>
      <c r="E751" s="2110"/>
      <c r="F751" s="2112"/>
      <c r="G751" s="2110"/>
      <c r="H751" s="2110"/>
      <c r="I751" s="2110"/>
      <c r="J751" s="2110"/>
      <c r="K751" s="2110"/>
      <c r="L751" s="2110"/>
      <c r="M751" s="2110"/>
      <c r="N751" s="2110"/>
      <c r="O751" s="2110"/>
      <c r="P751" s="2110"/>
      <c r="Q751" s="2110"/>
      <c r="R751" s="2110"/>
      <c r="S751" s="2110"/>
      <c r="T751" s="2110"/>
      <c r="U751" s="2110"/>
      <c r="V751" s="2110"/>
      <c r="W751" s="2110"/>
      <c r="X751" s="2110"/>
      <c r="Y751" s="2110"/>
    </row>
    <row r="752" spans="1:25" ht="15.75" customHeight="1">
      <c r="A752" s="2110"/>
      <c r="B752" s="2111"/>
      <c r="C752" s="2110"/>
      <c r="D752" s="2110"/>
      <c r="E752" s="2110"/>
      <c r="F752" s="2112"/>
      <c r="G752" s="2110"/>
      <c r="H752" s="2110"/>
      <c r="I752" s="2110"/>
      <c r="J752" s="2110"/>
      <c r="K752" s="2110"/>
      <c r="L752" s="2110"/>
      <c r="M752" s="2110"/>
      <c r="N752" s="2110"/>
      <c r="O752" s="2110"/>
      <c r="P752" s="2110"/>
      <c r="Q752" s="2110"/>
      <c r="R752" s="2110"/>
      <c r="S752" s="2110"/>
      <c r="T752" s="2110"/>
      <c r="U752" s="2110"/>
      <c r="V752" s="2110"/>
      <c r="W752" s="2110"/>
      <c r="X752" s="2110"/>
      <c r="Y752" s="2110"/>
    </row>
    <row r="753" spans="1:25" ht="15.75" customHeight="1">
      <c r="A753" s="2110"/>
      <c r="B753" s="2111"/>
      <c r="C753" s="2110"/>
      <c r="D753" s="2110"/>
      <c r="E753" s="2110"/>
      <c r="F753" s="2112"/>
      <c r="G753" s="2110"/>
      <c r="H753" s="2110"/>
      <c r="I753" s="2110"/>
      <c r="J753" s="2110"/>
      <c r="K753" s="2110"/>
      <c r="L753" s="2110"/>
      <c r="M753" s="2110"/>
      <c r="N753" s="2110"/>
      <c r="O753" s="2110"/>
      <c r="P753" s="2110"/>
      <c r="Q753" s="2110"/>
      <c r="R753" s="2110"/>
      <c r="S753" s="2110"/>
      <c r="T753" s="2110"/>
      <c r="U753" s="2110"/>
      <c r="V753" s="2110"/>
      <c r="W753" s="2110"/>
      <c r="X753" s="2110"/>
      <c r="Y753" s="2110"/>
    </row>
    <row r="754" spans="1:25" ht="15.75" customHeight="1">
      <c r="A754" s="2110"/>
      <c r="B754" s="2111"/>
      <c r="C754" s="2110"/>
      <c r="D754" s="2110"/>
      <c r="E754" s="2110"/>
      <c r="F754" s="2112"/>
      <c r="G754" s="2110"/>
      <c r="H754" s="2110"/>
      <c r="I754" s="2110"/>
      <c r="J754" s="2110"/>
      <c r="K754" s="2110"/>
      <c r="L754" s="2110"/>
      <c r="M754" s="2110"/>
      <c r="N754" s="2110"/>
      <c r="O754" s="2110"/>
      <c r="P754" s="2110"/>
      <c r="Q754" s="2110"/>
      <c r="R754" s="2110"/>
      <c r="S754" s="2110"/>
      <c r="T754" s="2110"/>
      <c r="U754" s="2110"/>
      <c r="V754" s="2110"/>
      <c r="W754" s="2110"/>
      <c r="X754" s="2110"/>
      <c r="Y754" s="2110"/>
    </row>
    <row r="755" spans="1:25" ht="15.75" customHeight="1">
      <c r="A755" s="2110"/>
      <c r="B755" s="2111"/>
      <c r="C755" s="2110"/>
      <c r="D755" s="2110"/>
      <c r="E755" s="2110"/>
      <c r="F755" s="2112"/>
      <c r="G755" s="2110"/>
      <c r="H755" s="2110"/>
      <c r="I755" s="2110"/>
      <c r="J755" s="2110"/>
      <c r="K755" s="2110"/>
      <c r="L755" s="2110"/>
      <c r="M755" s="2110"/>
      <c r="N755" s="2110"/>
      <c r="O755" s="2110"/>
      <c r="P755" s="2110"/>
      <c r="Q755" s="2110"/>
      <c r="R755" s="2110"/>
      <c r="S755" s="2110"/>
      <c r="T755" s="2110"/>
      <c r="U755" s="2110"/>
      <c r="V755" s="2110"/>
      <c r="W755" s="2110"/>
      <c r="X755" s="2110"/>
      <c r="Y755" s="2110"/>
    </row>
    <row r="756" spans="1:25" ht="15.75" customHeight="1">
      <c r="A756" s="2110"/>
      <c r="B756" s="2111"/>
      <c r="C756" s="2110"/>
      <c r="D756" s="2110"/>
      <c r="E756" s="2110"/>
      <c r="F756" s="2112"/>
      <c r="G756" s="2110"/>
      <c r="H756" s="2110"/>
      <c r="I756" s="2110"/>
      <c r="J756" s="2110"/>
      <c r="K756" s="2110"/>
      <c r="L756" s="2110"/>
      <c r="M756" s="2110"/>
      <c r="N756" s="2110"/>
      <c r="O756" s="2110"/>
      <c r="P756" s="2110"/>
      <c r="Q756" s="2110"/>
      <c r="R756" s="2110"/>
      <c r="S756" s="2110"/>
      <c r="T756" s="2110"/>
      <c r="U756" s="2110"/>
      <c r="V756" s="2110"/>
      <c r="W756" s="2110"/>
      <c r="X756" s="2110"/>
      <c r="Y756" s="2110"/>
    </row>
    <row r="757" spans="1:25" ht="15.75" customHeight="1">
      <c r="A757" s="2110"/>
      <c r="B757" s="2111"/>
      <c r="C757" s="2110"/>
      <c r="D757" s="2110"/>
      <c r="E757" s="2110"/>
      <c r="F757" s="2112"/>
      <c r="G757" s="2110"/>
      <c r="H757" s="2110"/>
      <c r="I757" s="2110"/>
      <c r="J757" s="2110"/>
      <c r="K757" s="2110"/>
      <c r="L757" s="2110"/>
      <c r="M757" s="2110"/>
      <c r="N757" s="2110"/>
      <c r="O757" s="2110"/>
      <c r="P757" s="2110"/>
      <c r="Q757" s="2110"/>
      <c r="R757" s="2110"/>
      <c r="S757" s="2110"/>
      <c r="T757" s="2110"/>
      <c r="U757" s="2110"/>
      <c r="V757" s="2110"/>
      <c r="W757" s="2110"/>
      <c r="X757" s="2110"/>
      <c r="Y757" s="2110"/>
    </row>
    <row r="758" spans="1:25" ht="15.75" customHeight="1">
      <c r="A758" s="2110"/>
      <c r="B758" s="2111"/>
      <c r="C758" s="2110"/>
      <c r="D758" s="2110"/>
      <c r="E758" s="2110"/>
      <c r="F758" s="2112"/>
      <c r="G758" s="2110"/>
      <c r="H758" s="2110"/>
      <c r="I758" s="2110"/>
      <c r="J758" s="2110"/>
      <c r="K758" s="2110"/>
      <c r="L758" s="2110"/>
      <c r="M758" s="2110"/>
      <c r="N758" s="2110"/>
      <c r="O758" s="2110"/>
      <c r="P758" s="2110"/>
      <c r="Q758" s="2110"/>
      <c r="R758" s="2110"/>
      <c r="S758" s="2110"/>
      <c r="T758" s="2110"/>
      <c r="U758" s="2110"/>
      <c r="V758" s="2110"/>
      <c r="W758" s="2110"/>
      <c r="X758" s="2110"/>
      <c r="Y758" s="2110"/>
    </row>
    <row r="759" spans="1:25" ht="15.75" customHeight="1">
      <c r="A759" s="2110"/>
      <c r="B759" s="2111"/>
      <c r="C759" s="2110"/>
      <c r="D759" s="2110"/>
      <c r="E759" s="2110"/>
      <c r="F759" s="2112"/>
      <c r="G759" s="2110"/>
      <c r="H759" s="2110"/>
      <c r="I759" s="2110"/>
      <c r="J759" s="2110"/>
      <c r="K759" s="2110"/>
      <c r="L759" s="2110"/>
      <c r="M759" s="2110"/>
      <c r="N759" s="2110"/>
      <c r="O759" s="2110"/>
      <c r="P759" s="2110"/>
      <c r="Q759" s="2110"/>
      <c r="R759" s="2110"/>
      <c r="S759" s="2110"/>
      <c r="T759" s="2110"/>
      <c r="U759" s="2110"/>
      <c r="V759" s="2110"/>
      <c r="W759" s="2110"/>
      <c r="X759" s="2110"/>
      <c r="Y759" s="2110"/>
    </row>
    <row r="760" spans="1:25" ht="15.75" customHeight="1">
      <c r="A760" s="2110"/>
      <c r="B760" s="2111"/>
      <c r="C760" s="2110"/>
      <c r="D760" s="2110"/>
      <c r="E760" s="2110"/>
      <c r="F760" s="2112"/>
      <c r="G760" s="2110"/>
      <c r="H760" s="2110"/>
      <c r="I760" s="2110"/>
      <c r="J760" s="2110"/>
      <c r="K760" s="2110"/>
      <c r="L760" s="2110"/>
      <c r="M760" s="2110"/>
      <c r="N760" s="2110"/>
      <c r="O760" s="2110"/>
      <c r="P760" s="2110"/>
      <c r="Q760" s="2110"/>
      <c r="R760" s="2110"/>
      <c r="S760" s="2110"/>
      <c r="T760" s="2110"/>
      <c r="U760" s="2110"/>
      <c r="V760" s="2110"/>
      <c r="W760" s="2110"/>
      <c r="X760" s="2110"/>
      <c r="Y760" s="2110"/>
    </row>
    <row r="761" spans="1:25" ht="15.75" customHeight="1">
      <c r="A761" s="2110"/>
      <c r="B761" s="2111"/>
      <c r="C761" s="2110"/>
      <c r="D761" s="2110"/>
      <c r="E761" s="2110"/>
      <c r="F761" s="2112"/>
      <c r="G761" s="2110"/>
      <c r="H761" s="2110"/>
      <c r="I761" s="2110"/>
      <c r="J761" s="2110"/>
      <c r="K761" s="2110"/>
      <c r="L761" s="2110"/>
      <c r="M761" s="2110"/>
      <c r="N761" s="2110"/>
      <c r="O761" s="2110"/>
      <c r="P761" s="2110"/>
      <c r="Q761" s="2110"/>
      <c r="R761" s="2110"/>
      <c r="S761" s="2110"/>
      <c r="T761" s="2110"/>
      <c r="U761" s="2110"/>
      <c r="V761" s="2110"/>
      <c r="W761" s="2110"/>
      <c r="X761" s="2110"/>
      <c r="Y761" s="2110"/>
    </row>
    <row r="762" spans="1:25" ht="15.75" customHeight="1">
      <c r="A762" s="2110"/>
      <c r="B762" s="2111"/>
      <c r="C762" s="2110"/>
      <c r="D762" s="2110"/>
      <c r="E762" s="2110"/>
      <c r="F762" s="2112"/>
      <c r="G762" s="2110"/>
      <c r="H762" s="2110"/>
      <c r="I762" s="2110"/>
      <c r="J762" s="2110"/>
      <c r="K762" s="2110"/>
      <c r="L762" s="2110"/>
      <c r="M762" s="2110"/>
      <c r="N762" s="2110"/>
      <c r="O762" s="2110"/>
      <c r="P762" s="2110"/>
      <c r="Q762" s="2110"/>
      <c r="R762" s="2110"/>
      <c r="S762" s="2110"/>
      <c r="T762" s="2110"/>
      <c r="U762" s="2110"/>
      <c r="V762" s="2110"/>
      <c r="W762" s="2110"/>
      <c r="X762" s="2110"/>
      <c r="Y762" s="2110"/>
    </row>
    <row r="763" spans="1:25" ht="15.75" customHeight="1">
      <c r="A763" s="2110"/>
      <c r="B763" s="2111"/>
      <c r="C763" s="2110"/>
      <c r="D763" s="2110"/>
      <c r="E763" s="2110"/>
      <c r="F763" s="2112"/>
      <c r="G763" s="2110"/>
      <c r="H763" s="2110"/>
      <c r="I763" s="2110"/>
      <c r="J763" s="2110"/>
      <c r="K763" s="2110"/>
      <c r="L763" s="2110"/>
      <c r="M763" s="2110"/>
      <c r="N763" s="2110"/>
      <c r="O763" s="2110"/>
      <c r="P763" s="2110"/>
      <c r="Q763" s="2110"/>
      <c r="R763" s="2110"/>
      <c r="S763" s="2110"/>
      <c r="T763" s="2110"/>
      <c r="U763" s="2110"/>
      <c r="V763" s="2110"/>
      <c r="W763" s="2110"/>
      <c r="X763" s="2110"/>
      <c r="Y763" s="2110"/>
    </row>
    <row r="764" spans="1:25" ht="15.75" customHeight="1">
      <c r="A764" s="2110"/>
      <c r="B764" s="2111"/>
      <c r="C764" s="2110"/>
      <c r="D764" s="2110"/>
      <c r="E764" s="2110"/>
      <c r="F764" s="2112"/>
      <c r="G764" s="2110"/>
      <c r="H764" s="2110"/>
      <c r="I764" s="2110"/>
      <c r="J764" s="2110"/>
      <c r="K764" s="2110"/>
      <c r="L764" s="2110"/>
      <c r="M764" s="2110"/>
      <c r="N764" s="2110"/>
      <c r="O764" s="2110"/>
      <c r="P764" s="2110"/>
      <c r="Q764" s="2110"/>
      <c r="R764" s="2110"/>
      <c r="S764" s="2110"/>
      <c r="T764" s="2110"/>
      <c r="U764" s="2110"/>
      <c r="V764" s="2110"/>
      <c r="W764" s="2110"/>
      <c r="X764" s="2110"/>
      <c r="Y764" s="2110"/>
    </row>
    <row r="765" spans="1:25" ht="15.75" customHeight="1">
      <c r="A765" s="2110"/>
      <c r="B765" s="2111"/>
      <c r="C765" s="2110"/>
      <c r="D765" s="2110"/>
      <c r="E765" s="2110"/>
      <c r="F765" s="2112"/>
      <c r="G765" s="2110"/>
      <c r="H765" s="2110"/>
      <c r="I765" s="2110"/>
      <c r="J765" s="2110"/>
      <c r="K765" s="2110"/>
      <c r="L765" s="2110"/>
      <c r="M765" s="2110"/>
      <c r="N765" s="2110"/>
      <c r="O765" s="2110"/>
      <c r="P765" s="2110"/>
      <c r="Q765" s="2110"/>
      <c r="R765" s="2110"/>
      <c r="S765" s="2110"/>
      <c r="T765" s="2110"/>
      <c r="U765" s="2110"/>
      <c r="V765" s="2110"/>
      <c r="W765" s="2110"/>
      <c r="X765" s="2110"/>
      <c r="Y765" s="2110"/>
    </row>
    <row r="766" spans="1:25" ht="15.75" customHeight="1">
      <c r="A766" s="2110"/>
      <c r="B766" s="2111"/>
      <c r="C766" s="2110"/>
      <c r="D766" s="2110"/>
      <c r="E766" s="2110"/>
      <c r="F766" s="2112"/>
      <c r="G766" s="2110"/>
      <c r="H766" s="2110"/>
      <c r="I766" s="2110"/>
      <c r="J766" s="2110"/>
      <c r="K766" s="2110"/>
      <c r="L766" s="2110"/>
      <c r="M766" s="2110"/>
      <c r="N766" s="2110"/>
      <c r="O766" s="2110"/>
      <c r="P766" s="2110"/>
      <c r="Q766" s="2110"/>
      <c r="R766" s="2110"/>
      <c r="S766" s="2110"/>
      <c r="T766" s="2110"/>
      <c r="U766" s="2110"/>
      <c r="V766" s="2110"/>
      <c r="W766" s="2110"/>
      <c r="X766" s="2110"/>
      <c r="Y766" s="2110"/>
    </row>
    <row r="767" spans="1:25" ht="15.75" customHeight="1">
      <c r="A767" s="2110"/>
      <c r="B767" s="2111"/>
      <c r="C767" s="2110"/>
      <c r="D767" s="2110"/>
      <c r="E767" s="2110"/>
      <c r="F767" s="2112"/>
      <c r="G767" s="2110"/>
      <c r="H767" s="2110"/>
      <c r="I767" s="2110"/>
      <c r="J767" s="2110"/>
      <c r="K767" s="2110"/>
      <c r="L767" s="2110"/>
      <c r="M767" s="2110"/>
      <c r="N767" s="2110"/>
      <c r="O767" s="2110"/>
      <c r="P767" s="2110"/>
      <c r="Q767" s="2110"/>
      <c r="R767" s="2110"/>
      <c r="S767" s="2110"/>
      <c r="T767" s="2110"/>
      <c r="U767" s="2110"/>
      <c r="V767" s="2110"/>
      <c r="W767" s="2110"/>
      <c r="X767" s="2110"/>
      <c r="Y767" s="2110"/>
    </row>
    <row r="768" spans="1:25" ht="15.75" customHeight="1">
      <c r="A768" s="2110"/>
      <c r="B768" s="2111"/>
      <c r="C768" s="2110"/>
      <c r="D768" s="2110"/>
      <c r="E768" s="2110"/>
      <c r="F768" s="2112"/>
      <c r="G768" s="2110"/>
      <c r="H768" s="2110"/>
      <c r="I768" s="2110"/>
      <c r="J768" s="2110"/>
      <c r="K768" s="2110"/>
      <c r="L768" s="2110"/>
      <c r="M768" s="2110"/>
      <c r="N768" s="2110"/>
      <c r="O768" s="2110"/>
      <c r="P768" s="2110"/>
      <c r="Q768" s="2110"/>
      <c r="R768" s="2110"/>
      <c r="S768" s="2110"/>
      <c r="T768" s="2110"/>
      <c r="U768" s="2110"/>
      <c r="V768" s="2110"/>
      <c r="W768" s="2110"/>
      <c r="X768" s="2110"/>
      <c r="Y768" s="2110"/>
    </row>
    <row r="769" spans="1:25" ht="15.75" customHeight="1">
      <c r="A769" s="2110"/>
      <c r="B769" s="2111"/>
      <c r="C769" s="2110"/>
      <c r="D769" s="2110"/>
      <c r="E769" s="2110"/>
      <c r="F769" s="2112"/>
      <c r="G769" s="2110"/>
      <c r="H769" s="2110"/>
      <c r="I769" s="2110"/>
      <c r="J769" s="2110"/>
      <c r="K769" s="2110"/>
      <c r="L769" s="2110"/>
      <c r="M769" s="2110"/>
      <c r="N769" s="2110"/>
      <c r="O769" s="2110"/>
      <c r="P769" s="2110"/>
      <c r="Q769" s="2110"/>
      <c r="R769" s="2110"/>
      <c r="S769" s="2110"/>
      <c r="T769" s="2110"/>
      <c r="U769" s="2110"/>
      <c r="V769" s="2110"/>
      <c r="W769" s="2110"/>
      <c r="X769" s="2110"/>
      <c r="Y769" s="2110"/>
    </row>
    <row r="770" spans="1:25" ht="15.75" customHeight="1">
      <c r="A770" s="2110"/>
      <c r="B770" s="2111"/>
      <c r="C770" s="2110"/>
      <c r="D770" s="2110"/>
      <c r="E770" s="2110"/>
      <c r="F770" s="2112"/>
      <c r="G770" s="2110"/>
      <c r="H770" s="2110"/>
      <c r="I770" s="2110"/>
      <c r="J770" s="2110"/>
      <c r="K770" s="2110"/>
      <c r="L770" s="2110"/>
      <c r="M770" s="2110"/>
      <c r="N770" s="2110"/>
      <c r="O770" s="2110"/>
      <c r="P770" s="2110"/>
      <c r="Q770" s="2110"/>
      <c r="R770" s="2110"/>
      <c r="S770" s="2110"/>
      <c r="T770" s="2110"/>
      <c r="U770" s="2110"/>
      <c r="V770" s="2110"/>
      <c r="W770" s="2110"/>
      <c r="X770" s="2110"/>
      <c r="Y770" s="2110"/>
    </row>
    <row r="771" spans="1:25" ht="15.75" customHeight="1">
      <c r="A771" s="2110"/>
      <c r="B771" s="2111"/>
      <c r="C771" s="2110"/>
      <c r="D771" s="2110"/>
      <c r="E771" s="2110"/>
      <c r="F771" s="2112"/>
      <c r="G771" s="2110"/>
      <c r="H771" s="2110"/>
      <c r="I771" s="2110"/>
      <c r="J771" s="2110"/>
      <c r="K771" s="2110"/>
      <c r="L771" s="2110"/>
      <c r="M771" s="2110"/>
      <c r="N771" s="2110"/>
      <c r="O771" s="2110"/>
      <c r="P771" s="2110"/>
      <c r="Q771" s="2110"/>
      <c r="R771" s="2110"/>
      <c r="S771" s="2110"/>
      <c r="T771" s="2110"/>
      <c r="U771" s="2110"/>
      <c r="V771" s="2110"/>
      <c r="W771" s="2110"/>
      <c r="X771" s="2110"/>
      <c r="Y771" s="2110"/>
    </row>
    <row r="772" spans="1:25" ht="15.75" customHeight="1">
      <c r="A772" s="2110"/>
      <c r="B772" s="2111"/>
      <c r="C772" s="2110"/>
      <c r="D772" s="2110"/>
      <c r="E772" s="2110"/>
      <c r="F772" s="2112"/>
      <c r="G772" s="2110"/>
      <c r="H772" s="2110"/>
      <c r="I772" s="2110"/>
      <c r="J772" s="2110"/>
      <c r="K772" s="2110"/>
      <c r="L772" s="2110"/>
      <c r="M772" s="2110"/>
      <c r="N772" s="2110"/>
      <c r="O772" s="2110"/>
      <c r="P772" s="2110"/>
      <c r="Q772" s="2110"/>
      <c r="R772" s="2110"/>
      <c r="S772" s="2110"/>
      <c r="T772" s="2110"/>
      <c r="U772" s="2110"/>
      <c r="V772" s="2110"/>
      <c r="W772" s="2110"/>
      <c r="X772" s="2110"/>
      <c r="Y772" s="2110"/>
    </row>
    <row r="773" spans="1:25" ht="15.75" customHeight="1">
      <c r="A773" s="2110"/>
      <c r="B773" s="2111"/>
      <c r="C773" s="2110"/>
      <c r="D773" s="2110"/>
      <c r="E773" s="2110"/>
      <c r="F773" s="2112"/>
      <c r="G773" s="2110"/>
      <c r="H773" s="2110"/>
      <c r="I773" s="2110"/>
      <c r="J773" s="2110"/>
      <c r="K773" s="2110"/>
      <c r="L773" s="2110"/>
      <c r="M773" s="2110"/>
      <c r="N773" s="2110"/>
      <c r="O773" s="2110"/>
      <c r="P773" s="2110"/>
      <c r="Q773" s="2110"/>
      <c r="R773" s="2110"/>
      <c r="S773" s="2110"/>
      <c r="T773" s="2110"/>
      <c r="U773" s="2110"/>
      <c r="V773" s="2110"/>
      <c r="W773" s="2110"/>
      <c r="X773" s="2110"/>
      <c r="Y773" s="2110"/>
    </row>
    <row r="774" spans="1:25" ht="15.75" customHeight="1">
      <c r="A774" s="2110"/>
      <c r="B774" s="2111"/>
      <c r="C774" s="2110"/>
      <c r="D774" s="2110"/>
      <c r="E774" s="2110"/>
      <c r="F774" s="2112"/>
      <c r="G774" s="2110"/>
      <c r="H774" s="2110"/>
      <c r="I774" s="2110"/>
      <c r="J774" s="2110"/>
      <c r="K774" s="2110"/>
      <c r="L774" s="2110"/>
      <c r="M774" s="2110"/>
      <c r="N774" s="2110"/>
      <c r="O774" s="2110"/>
      <c r="P774" s="2110"/>
      <c r="Q774" s="2110"/>
      <c r="R774" s="2110"/>
      <c r="S774" s="2110"/>
      <c r="T774" s="2110"/>
      <c r="U774" s="2110"/>
      <c r="V774" s="2110"/>
      <c r="W774" s="2110"/>
      <c r="X774" s="2110"/>
      <c r="Y774" s="2110"/>
    </row>
    <row r="775" spans="1:25" ht="15.75" customHeight="1">
      <c r="A775" s="2110"/>
      <c r="B775" s="2111"/>
      <c r="C775" s="2110"/>
      <c r="D775" s="2110"/>
      <c r="E775" s="2110"/>
      <c r="F775" s="2112"/>
      <c r="G775" s="2110"/>
      <c r="H775" s="2110"/>
      <c r="I775" s="2110"/>
      <c r="J775" s="2110"/>
      <c r="K775" s="2110"/>
      <c r="L775" s="2110"/>
      <c r="M775" s="2110"/>
      <c r="N775" s="2110"/>
      <c r="O775" s="2110"/>
      <c r="P775" s="2110"/>
      <c r="Q775" s="2110"/>
      <c r="R775" s="2110"/>
      <c r="S775" s="2110"/>
      <c r="T775" s="2110"/>
      <c r="U775" s="2110"/>
      <c r="V775" s="2110"/>
      <c r="W775" s="2110"/>
      <c r="X775" s="2110"/>
      <c r="Y775" s="2110"/>
    </row>
    <row r="776" spans="1:25" ht="15.75" customHeight="1">
      <c r="A776" s="2110"/>
      <c r="B776" s="2111"/>
      <c r="C776" s="2110"/>
      <c r="D776" s="2110"/>
      <c r="E776" s="2110"/>
      <c r="F776" s="2112"/>
      <c r="G776" s="2110"/>
      <c r="H776" s="2110"/>
      <c r="I776" s="2110"/>
      <c r="J776" s="2110"/>
      <c r="K776" s="2110"/>
      <c r="L776" s="2110"/>
      <c r="M776" s="2110"/>
      <c r="N776" s="2110"/>
      <c r="O776" s="2110"/>
      <c r="P776" s="2110"/>
      <c r="Q776" s="2110"/>
      <c r="R776" s="2110"/>
      <c r="S776" s="2110"/>
      <c r="T776" s="2110"/>
      <c r="U776" s="2110"/>
      <c r="V776" s="2110"/>
      <c r="W776" s="2110"/>
      <c r="X776" s="2110"/>
      <c r="Y776" s="2110"/>
    </row>
    <row r="777" spans="1:25" ht="15.75" customHeight="1">
      <c r="A777" s="2110"/>
      <c r="B777" s="2111"/>
      <c r="C777" s="2110"/>
      <c r="D777" s="2110"/>
      <c r="E777" s="2110"/>
      <c r="F777" s="2112"/>
      <c r="G777" s="2110"/>
      <c r="H777" s="2110"/>
      <c r="I777" s="2110"/>
      <c r="J777" s="2110"/>
      <c r="K777" s="2110"/>
      <c r="L777" s="2110"/>
      <c r="M777" s="2110"/>
      <c r="N777" s="2110"/>
      <c r="O777" s="2110"/>
      <c r="P777" s="2110"/>
      <c r="Q777" s="2110"/>
      <c r="R777" s="2110"/>
      <c r="S777" s="2110"/>
      <c r="T777" s="2110"/>
      <c r="U777" s="2110"/>
      <c r="V777" s="2110"/>
      <c r="W777" s="2110"/>
      <c r="X777" s="2110"/>
      <c r="Y777" s="2110"/>
    </row>
    <row r="778" spans="1:25" ht="15.75" customHeight="1">
      <c r="A778" s="2110"/>
      <c r="B778" s="2111"/>
      <c r="C778" s="2110"/>
      <c r="D778" s="2110"/>
      <c r="E778" s="2110"/>
      <c r="F778" s="2112"/>
      <c r="G778" s="2110"/>
      <c r="H778" s="2110"/>
      <c r="I778" s="2110"/>
      <c r="J778" s="2110"/>
      <c r="K778" s="2110"/>
      <c r="L778" s="2110"/>
      <c r="M778" s="2110"/>
      <c r="N778" s="2110"/>
      <c r="O778" s="2110"/>
      <c r="P778" s="2110"/>
      <c r="Q778" s="2110"/>
      <c r="R778" s="2110"/>
      <c r="S778" s="2110"/>
      <c r="T778" s="2110"/>
      <c r="U778" s="2110"/>
      <c r="V778" s="2110"/>
      <c r="W778" s="2110"/>
      <c r="X778" s="2110"/>
      <c r="Y778" s="2110"/>
    </row>
    <row r="779" spans="1:25" ht="15.75" customHeight="1">
      <c r="A779" s="2110"/>
      <c r="B779" s="2111"/>
      <c r="C779" s="2110"/>
      <c r="D779" s="2110"/>
      <c r="E779" s="2110"/>
      <c r="F779" s="2112"/>
      <c r="G779" s="2110"/>
      <c r="H779" s="2110"/>
      <c r="I779" s="2110"/>
      <c r="J779" s="2110"/>
      <c r="K779" s="2110"/>
      <c r="L779" s="2110"/>
      <c r="M779" s="2110"/>
      <c r="N779" s="2110"/>
      <c r="O779" s="2110"/>
      <c r="P779" s="2110"/>
      <c r="Q779" s="2110"/>
      <c r="R779" s="2110"/>
      <c r="S779" s="2110"/>
      <c r="T779" s="2110"/>
      <c r="U779" s="2110"/>
      <c r="V779" s="2110"/>
      <c r="W779" s="2110"/>
      <c r="X779" s="2110"/>
      <c r="Y779" s="2110"/>
    </row>
    <row r="780" spans="1:25" ht="15.75" customHeight="1">
      <c r="A780" s="2110"/>
      <c r="B780" s="2111"/>
      <c r="C780" s="2110"/>
      <c r="D780" s="2110"/>
      <c r="E780" s="2110"/>
      <c r="F780" s="2112"/>
      <c r="G780" s="2110"/>
      <c r="H780" s="2110"/>
      <c r="I780" s="2110"/>
      <c r="J780" s="2110"/>
      <c r="K780" s="2110"/>
      <c r="L780" s="2110"/>
      <c r="M780" s="2110"/>
      <c r="N780" s="2110"/>
      <c r="O780" s="2110"/>
      <c r="P780" s="2110"/>
      <c r="Q780" s="2110"/>
      <c r="R780" s="2110"/>
      <c r="S780" s="2110"/>
      <c r="T780" s="2110"/>
      <c r="U780" s="2110"/>
      <c r="V780" s="2110"/>
      <c r="W780" s="2110"/>
      <c r="X780" s="2110"/>
      <c r="Y780" s="2110"/>
    </row>
    <row r="781" spans="1:25" ht="15.75" customHeight="1">
      <c r="A781" s="2110"/>
      <c r="B781" s="2111"/>
      <c r="C781" s="2110"/>
      <c r="D781" s="2110"/>
      <c r="E781" s="2110"/>
      <c r="F781" s="2112"/>
      <c r="G781" s="2110"/>
      <c r="H781" s="2110"/>
      <c r="I781" s="2110"/>
      <c r="J781" s="2110"/>
      <c r="K781" s="2110"/>
      <c r="L781" s="2110"/>
      <c r="M781" s="2110"/>
      <c r="N781" s="2110"/>
      <c r="O781" s="2110"/>
      <c r="P781" s="2110"/>
      <c r="Q781" s="2110"/>
      <c r="R781" s="2110"/>
      <c r="S781" s="2110"/>
      <c r="T781" s="2110"/>
      <c r="U781" s="2110"/>
      <c r="V781" s="2110"/>
      <c r="W781" s="2110"/>
      <c r="X781" s="2110"/>
      <c r="Y781" s="2110"/>
    </row>
    <row r="782" spans="1:25" ht="15.75" customHeight="1">
      <c r="A782" s="2110"/>
      <c r="B782" s="2111"/>
      <c r="C782" s="2110"/>
      <c r="D782" s="2110"/>
      <c r="E782" s="2110"/>
      <c r="F782" s="2112"/>
      <c r="G782" s="2110"/>
      <c r="H782" s="2110"/>
      <c r="I782" s="2110"/>
      <c r="J782" s="2110"/>
      <c r="K782" s="2110"/>
      <c r="L782" s="2110"/>
      <c r="M782" s="2110"/>
      <c r="N782" s="2110"/>
      <c r="O782" s="2110"/>
      <c r="P782" s="2110"/>
      <c r="Q782" s="2110"/>
      <c r="R782" s="2110"/>
      <c r="S782" s="2110"/>
      <c r="T782" s="2110"/>
      <c r="U782" s="2110"/>
      <c r="V782" s="2110"/>
      <c r="W782" s="2110"/>
      <c r="X782" s="2110"/>
      <c r="Y782" s="2110"/>
    </row>
    <row r="783" spans="1:25" ht="15.75" customHeight="1">
      <c r="A783" s="2110"/>
      <c r="B783" s="2111"/>
      <c r="C783" s="2110"/>
      <c r="D783" s="2110"/>
      <c r="E783" s="2110"/>
      <c r="F783" s="2112"/>
      <c r="G783" s="2110"/>
      <c r="H783" s="2110"/>
      <c r="I783" s="2110"/>
      <c r="J783" s="2110"/>
      <c r="K783" s="2110"/>
      <c r="L783" s="2110"/>
      <c r="M783" s="2110"/>
      <c r="N783" s="2110"/>
      <c r="O783" s="2110"/>
      <c r="P783" s="2110"/>
      <c r="Q783" s="2110"/>
      <c r="R783" s="2110"/>
      <c r="S783" s="2110"/>
      <c r="T783" s="2110"/>
      <c r="U783" s="2110"/>
      <c r="V783" s="2110"/>
      <c r="W783" s="2110"/>
      <c r="X783" s="2110"/>
      <c r="Y783" s="2110"/>
    </row>
    <row r="784" spans="1:25" ht="15.75" customHeight="1">
      <c r="A784" s="2110"/>
      <c r="B784" s="2111"/>
      <c r="C784" s="2110"/>
      <c r="D784" s="2110"/>
      <c r="E784" s="2110"/>
      <c r="F784" s="2112"/>
      <c r="G784" s="2110"/>
      <c r="H784" s="2110"/>
      <c r="I784" s="2110"/>
      <c r="J784" s="2110"/>
      <c r="K784" s="2110"/>
      <c r="L784" s="2110"/>
      <c r="M784" s="2110"/>
      <c r="N784" s="2110"/>
      <c r="O784" s="2110"/>
      <c r="P784" s="2110"/>
      <c r="Q784" s="2110"/>
      <c r="R784" s="2110"/>
      <c r="S784" s="2110"/>
      <c r="T784" s="2110"/>
      <c r="U784" s="2110"/>
      <c r="V784" s="2110"/>
      <c r="W784" s="2110"/>
      <c r="X784" s="2110"/>
      <c r="Y784" s="2110"/>
    </row>
    <row r="785" spans="1:25" ht="15.75" customHeight="1">
      <c r="A785" s="2110"/>
      <c r="B785" s="2111"/>
      <c r="C785" s="2110"/>
      <c r="D785" s="2110"/>
      <c r="E785" s="2110"/>
      <c r="F785" s="2112"/>
      <c r="G785" s="2110"/>
      <c r="H785" s="2110"/>
      <c r="I785" s="2110"/>
      <c r="J785" s="2110"/>
      <c r="K785" s="2110"/>
      <c r="L785" s="2110"/>
      <c r="M785" s="2110"/>
      <c r="N785" s="2110"/>
      <c r="O785" s="2110"/>
      <c r="P785" s="2110"/>
      <c r="Q785" s="2110"/>
      <c r="R785" s="2110"/>
      <c r="S785" s="2110"/>
      <c r="T785" s="2110"/>
      <c r="U785" s="2110"/>
      <c r="V785" s="2110"/>
      <c r="W785" s="2110"/>
      <c r="X785" s="2110"/>
      <c r="Y785" s="2110"/>
    </row>
    <row r="786" spans="1:25" ht="15.75" customHeight="1">
      <c r="A786" s="2110"/>
      <c r="B786" s="2111"/>
      <c r="C786" s="2110"/>
      <c r="D786" s="2110"/>
      <c r="E786" s="2110"/>
      <c r="F786" s="2112"/>
      <c r="G786" s="2110"/>
      <c r="H786" s="2110"/>
      <c r="I786" s="2110"/>
      <c r="J786" s="2110"/>
      <c r="K786" s="2110"/>
      <c r="L786" s="2110"/>
      <c r="M786" s="2110"/>
      <c r="N786" s="2110"/>
      <c r="O786" s="2110"/>
      <c r="P786" s="2110"/>
      <c r="Q786" s="2110"/>
      <c r="R786" s="2110"/>
      <c r="S786" s="2110"/>
      <c r="T786" s="2110"/>
      <c r="U786" s="2110"/>
      <c r="V786" s="2110"/>
      <c r="W786" s="2110"/>
      <c r="X786" s="2110"/>
      <c r="Y786" s="2110"/>
    </row>
    <row r="787" spans="1:25" ht="15.75" customHeight="1">
      <c r="A787" s="2110"/>
      <c r="B787" s="2111"/>
      <c r="C787" s="2110"/>
      <c r="D787" s="2110"/>
      <c r="E787" s="2110"/>
      <c r="F787" s="2112"/>
      <c r="G787" s="2110"/>
      <c r="H787" s="2110"/>
      <c r="I787" s="2110"/>
      <c r="J787" s="2110"/>
      <c r="K787" s="2110"/>
      <c r="L787" s="2110"/>
      <c r="M787" s="2110"/>
      <c r="N787" s="2110"/>
      <c r="O787" s="2110"/>
      <c r="P787" s="2110"/>
      <c r="Q787" s="2110"/>
      <c r="R787" s="2110"/>
      <c r="S787" s="2110"/>
      <c r="T787" s="2110"/>
      <c r="U787" s="2110"/>
      <c r="V787" s="2110"/>
      <c r="W787" s="2110"/>
      <c r="X787" s="2110"/>
      <c r="Y787" s="2110"/>
    </row>
    <row r="788" spans="1:25" ht="15.75" customHeight="1">
      <c r="A788" s="2110"/>
      <c r="B788" s="2111"/>
      <c r="C788" s="2110"/>
      <c r="D788" s="2110"/>
      <c r="E788" s="2110"/>
      <c r="F788" s="2112"/>
      <c r="G788" s="2110"/>
      <c r="H788" s="2110"/>
      <c r="I788" s="2110"/>
      <c r="J788" s="2110"/>
      <c r="K788" s="2110"/>
      <c r="L788" s="2110"/>
      <c r="M788" s="2110"/>
      <c r="N788" s="2110"/>
      <c r="O788" s="2110"/>
      <c r="P788" s="2110"/>
      <c r="Q788" s="2110"/>
      <c r="R788" s="2110"/>
      <c r="S788" s="2110"/>
      <c r="T788" s="2110"/>
      <c r="U788" s="2110"/>
      <c r="V788" s="2110"/>
      <c r="W788" s="2110"/>
      <c r="X788" s="2110"/>
      <c r="Y788" s="2110"/>
    </row>
    <row r="789" spans="1:25" ht="15.75" customHeight="1">
      <c r="A789" s="2110"/>
      <c r="B789" s="2111"/>
      <c r="C789" s="2110"/>
      <c r="D789" s="2110"/>
      <c r="E789" s="2110"/>
      <c r="F789" s="2112"/>
      <c r="G789" s="2110"/>
      <c r="H789" s="2110"/>
      <c r="I789" s="2110"/>
      <c r="J789" s="2110"/>
      <c r="K789" s="2110"/>
      <c r="L789" s="2110"/>
      <c r="M789" s="2110"/>
      <c r="N789" s="2110"/>
      <c r="O789" s="2110"/>
      <c r="P789" s="2110"/>
      <c r="Q789" s="2110"/>
      <c r="R789" s="2110"/>
      <c r="S789" s="2110"/>
      <c r="T789" s="2110"/>
      <c r="U789" s="2110"/>
      <c r="V789" s="2110"/>
      <c r="W789" s="2110"/>
      <c r="X789" s="2110"/>
      <c r="Y789" s="2110"/>
    </row>
    <row r="790" spans="1:25" ht="15.75" customHeight="1">
      <c r="A790" s="2110"/>
      <c r="B790" s="2111"/>
      <c r="C790" s="2110"/>
      <c r="D790" s="2110"/>
      <c r="E790" s="2110"/>
      <c r="F790" s="2112"/>
      <c r="G790" s="2110"/>
      <c r="H790" s="2110"/>
      <c r="I790" s="2110"/>
      <c r="J790" s="2110"/>
      <c r="K790" s="2110"/>
      <c r="L790" s="2110"/>
      <c r="M790" s="2110"/>
      <c r="N790" s="2110"/>
      <c r="O790" s="2110"/>
      <c r="P790" s="2110"/>
      <c r="Q790" s="2110"/>
      <c r="R790" s="2110"/>
      <c r="S790" s="2110"/>
      <c r="T790" s="2110"/>
      <c r="U790" s="2110"/>
      <c r="V790" s="2110"/>
      <c r="W790" s="2110"/>
      <c r="X790" s="2110"/>
      <c r="Y790" s="2110"/>
    </row>
    <row r="791" spans="1:25" ht="15.75" customHeight="1">
      <c r="A791" s="2110"/>
      <c r="B791" s="2111"/>
      <c r="C791" s="2110"/>
      <c r="D791" s="2110"/>
      <c r="E791" s="2110"/>
      <c r="F791" s="2112"/>
      <c r="G791" s="2110"/>
      <c r="H791" s="2110"/>
      <c r="I791" s="2110"/>
      <c r="J791" s="2110"/>
      <c r="K791" s="2110"/>
      <c r="L791" s="2110"/>
      <c r="M791" s="2110"/>
      <c r="N791" s="2110"/>
      <c r="O791" s="2110"/>
      <c r="P791" s="2110"/>
      <c r="Q791" s="2110"/>
      <c r="R791" s="2110"/>
      <c r="S791" s="2110"/>
      <c r="T791" s="2110"/>
      <c r="U791" s="2110"/>
      <c r="V791" s="2110"/>
      <c r="W791" s="2110"/>
      <c r="X791" s="2110"/>
      <c r="Y791" s="2110"/>
    </row>
    <row r="792" spans="1:25" ht="15.75" customHeight="1">
      <c r="A792" s="2110"/>
      <c r="B792" s="2111"/>
      <c r="C792" s="2110"/>
      <c r="D792" s="2110"/>
      <c r="E792" s="2110"/>
      <c r="F792" s="2112"/>
      <c r="G792" s="2110"/>
      <c r="H792" s="2110"/>
      <c r="I792" s="2110"/>
      <c r="J792" s="2110"/>
      <c r="K792" s="2110"/>
      <c r="L792" s="2110"/>
      <c r="M792" s="2110"/>
      <c r="N792" s="2110"/>
      <c r="O792" s="2110"/>
      <c r="P792" s="2110"/>
      <c r="Q792" s="2110"/>
      <c r="R792" s="2110"/>
      <c r="S792" s="2110"/>
      <c r="T792" s="2110"/>
      <c r="U792" s="2110"/>
      <c r="V792" s="2110"/>
      <c r="W792" s="2110"/>
      <c r="X792" s="2110"/>
      <c r="Y792" s="2110"/>
    </row>
    <row r="793" spans="1:25" ht="15.75" customHeight="1">
      <c r="A793" s="2110"/>
      <c r="B793" s="2111"/>
      <c r="C793" s="2110"/>
      <c r="D793" s="2110"/>
      <c r="E793" s="2110"/>
      <c r="F793" s="2112"/>
      <c r="G793" s="2110"/>
      <c r="H793" s="2110"/>
      <c r="I793" s="2110"/>
      <c r="J793" s="2110"/>
      <c r="K793" s="2110"/>
      <c r="L793" s="2110"/>
      <c r="M793" s="2110"/>
      <c r="N793" s="2110"/>
      <c r="O793" s="2110"/>
      <c r="P793" s="2110"/>
      <c r="Q793" s="2110"/>
      <c r="R793" s="2110"/>
      <c r="S793" s="2110"/>
      <c r="T793" s="2110"/>
      <c r="U793" s="2110"/>
      <c r="V793" s="2110"/>
      <c r="W793" s="2110"/>
      <c r="X793" s="2110"/>
      <c r="Y793" s="2110"/>
    </row>
    <row r="794" spans="1:25" ht="15.75" customHeight="1">
      <c r="A794" s="2110"/>
      <c r="B794" s="2111"/>
      <c r="C794" s="2110"/>
      <c r="D794" s="2110"/>
      <c r="E794" s="2110"/>
      <c r="F794" s="2112"/>
      <c r="G794" s="2110"/>
      <c r="H794" s="2110"/>
      <c r="I794" s="2110"/>
      <c r="J794" s="2110"/>
      <c r="K794" s="2110"/>
      <c r="L794" s="2110"/>
      <c r="M794" s="2110"/>
      <c r="N794" s="2110"/>
      <c r="O794" s="2110"/>
      <c r="P794" s="2110"/>
      <c r="Q794" s="2110"/>
      <c r="R794" s="2110"/>
      <c r="S794" s="2110"/>
      <c r="T794" s="2110"/>
      <c r="U794" s="2110"/>
      <c r="V794" s="2110"/>
      <c r="W794" s="2110"/>
      <c r="X794" s="2110"/>
      <c r="Y794" s="2110"/>
    </row>
    <row r="795" spans="1:25" ht="15.75" customHeight="1">
      <c r="A795" s="2110"/>
      <c r="B795" s="2111"/>
      <c r="C795" s="2110"/>
      <c r="D795" s="2110"/>
      <c r="E795" s="2110"/>
      <c r="F795" s="2112"/>
      <c r="G795" s="2110"/>
      <c r="H795" s="2110"/>
      <c r="I795" s="2110"/>
      <c r="J795" s="2110"/>
      <c r="K795" s="2110"/>
      <c r="L795" s="2110"/>
      <c r="M795" s="2110"/>
      <c r="N795" s="2110"/>
      <c r="O795" s="2110"/>
      <c r="P795" s="2110"/>
      <c r="Q795" s="2110"/>
      <c r="R795" s="2110"/>
      <c r="S795" s="2110"/>
      <c r="T795" s="2110"/>
      <c r="U795" s="2110"/>
      <c r="V795" s="2110"/>
      <c r="W795" s="2110"/>
      <c r="X795" s="2110"/>
      <c r="Y795" s="2110"/>
    </row>
    <row r="796" spans="1:25" ht="15.75" customHeight="1">
      <c r="A796" s="2110"/>
      <c r="B796" s="2111"/>
      <c r="C796" s="2110"/>
      <c r="D796" s="2110"/>
      <c r="E796" s="2110"/>
      <c r="F796" s="2112"/>
      <c r="G796" s="2110"/>
      <c r="H796" s="2110"/>
      <c r="I796" s="2110"/>
      <c r="J796" s="2110"/>
      <c r="K796" s="2110"/>
      <c r="L796" s="2110"/>
      <c r="M796" s="2110"/>
      <c r="N796" s="2110"/>
      <c r="O796" s="2110"/>
      <c r="P796" s="2110"/>
      <c r="Q796" s="2110"/>
      <c r="R796" s="2110"/>
      <c r="S796" s="2110"/>
      <c r="T796" s="2110"/>
      <c r="U796" s="2110"/>
      <c r="V796" s="2110"/>
      <c r="W796" s="2110"/>
      <c r="X796" s="2110"/>
      <c r="Y796" s="2110"/>
    </row>
    <row r="797" spans="1:25" ht="15.75" customHeight="1">
      <c r="A797" s="2110"/>
      <c r="B797" s="2111"/>
      <c r="C797" s="2110"/>
      <c r="D797" s="2110"/>
      <c r="E797" s="2110"/>
      <c r="F797" s="2112"/>
      <c r="G797" s="2110"/>
      <c r="H797" s="2110"/>
      <c r="I797" s="2110"/>
      <c r="J797" s="2110"/>
      <c r="K797" s="2110"/>
      <c r="L797" s="2110"/>
      <c r="M797" s="2110"/>
      <c r="N797" s="2110"/>
      <c r="O797" s="2110"/>
      <c r="P797" s="2110"/>
      <c r="Q797" s="2110"/>
      <c r="R797" s="2110"/>
      <c r="S797" s="2110"/>
      <c r="T797" s="2110"/>
      <c r="U797" s="2110"/>
      <c r="V797" s="2110"/>
      <c r="W797" s="2110"/>
      <c r="X797" s="2110"/>
      <c r="Y797" s="2110"/>
    </row>
    <row r="798" spans="1:25" ht="15.75" customHeight="1">
      <c r="A798" s="2110"/>
      <c r="B798" s="2111"/>
      <c r="C798" s="2110"/>
      <c r="D798" s="2110"/>
      <c r="E798" s="2110"/>
      <c r="F798" s="2112"/>
      <c r="G798" s="2110"/>
      <c r="H798" s="2110"/>
      <c r="I798" s="2110"/>
      <c r="J798" s="2110"/>
      <c r="K798" s="2110"/>
      <c r="L798" s="2110"/>
      <c r="M798" s="2110"/>
      <c r="N798" s="2110"/>
      <c r="O798" s="2110"/>
      <c r="P798" s="2110"/>
      <c r="Q798" s="2110"/>
      <c r="R798" s="2110"/>
      <c r="S798" s="2110"/>
      <c r="T798" s="2110"/>
      <c r="U798" s="2110"/>
      <c r="V798" s="2110"/>
      <c r="W798" s="2110"/>
      <c r="X798" s="2110"/>
      <c r="Y798" s="2110"/>
    </row>
    <row r="799" spans="1:25" ht="15.75" customHeight="1">
      <c r="A799" s="2110"/>
      <c r="B799" s="2111"/>
      <c r="C799" s="2110"/>
      <c r="D799" s="2110"/>
      <c r="E799" s="2110"/>
      <c r="F799" s="2112"/>
      <c r="G799" s="2110"/>
      <c r="H799" s="2110"/>
      <c r="I799" s="2110"/>
      <c r="J799" s="2110"/>
      <c r="K799" s="2110"/>
      <c r="L799" s="2110"/>
      <c r="M799" s="2110"/>
      <c r="N799" s="2110"/>
      <c r="O799" s="2110"/>
      <c r="P799" s="2110"/>
      <c r="Q799" s="2110"/>
      <c r="R799" s="2110"/>
      <c r="S799" s="2110"/>
      <c r="T799" s="2110"/>
      <c r="U799" s="2110"/>
      <c r="V799" s="2110"/>
      <c r="W799" s="2110"/>
      <c r="X799" s="2110"/>
      <c r="Y799" s="2110"/>
    </row>
    <row r="800" spans="1:25" ht="15.75" customHeight="1">
      <c r="A800" s="2110"/>
      <c r="B800" s="2111"/>
      <c r="C800" s="2110"/>
      <c r="D800" s="2110"/>
      <c r="E800" s="2110"/>
      <c r="F800" s="2112"/>
      <c r="G800" s="2110"/>
      <c r="H800" s="2110"/>
      <c r="I800" s="2110"/>
      <c r="J800" s="2110"/>
      <c r="K800" s="2110"/>
      <c r="L800" s="2110"/>
      <c r="M800" s="2110"/>
      <c r="N800" s="2110"/>
      <c r="O800" s="2110"/>
      <c r="P800" s="2110"/>
      <c r="Q800" s="2110"/>
      <c r="R800" s="2110"/>
      <c r="S800" s="2110"/>
      <c r="T800" s="2110"/>
      <c r="U800" s="2110"/>
      <c r="V800" s="2110"/>
      <c r="W800" s="2110"/>
      <c r="X800" s="2110"/>
      <c r="Y800" s="2110"/>
    </row>
    <row r="801" spans="1:25" ht="15.75" customHeight="1">
      <c r="A801" s="2110"/>
      <c r="B801" s="2111"/>
      <c r="C801" s="2110"/>
      <c r="D801" s="2110"/>
      <c r="E801" s="2110"/>
      <c r="F801" s="2112"/>
      <c r="G801" s="2110"/>
      <c r="H801" s="2110"/>
      <c r="I801" s="2110"/>
      <c r="J801" s="2110"/>
      <c r="K801" s="2110"/>
      <c r="L801" s="2110"/>
      <c r="M801" s="2110"/>
      <c r="N801" s="2110"/>
      <c r="O801" s="2110"/>
      <c r="P801" s="2110"/>
      <c r="Q801" s="2110"/>
      <c r="R801" s="2110"/>
      <c r="S801" s="2110"/>
      <c r="T801" s="2110"/>
      <c r="U801" s="2110"/>
      <c r="V801" s="2110"/>
      <c r="W801" s="2110"/>
      <c r="X801" s="2110"/>
      <c r="Y801" s="2110"/>
    </row>
    <row r="802" spans="1:25" ht="15.75" customHeight="1">
      <c r="A802" s="2110"/>
      <c r="B802" s="2111"/>
      <c r="C802" s="2110"/>
      <c r="D802" s="2110"/>
      <c r="E802" s="2110"/>
      <c r="F802" s="2112"/>
      <c r="G802" s="2110"/>
      <c r="H802" s="2110"/>
      <c r="I802" s="2110"/>
      <c r="J802" s="2110"/>
      <c r="K802" s="2110"/>
      <c r="L802" s="2110"/>
      <c r="M802" s="2110"/>
      <c r="N802" s="2110"/>
      <c r="O802" s="2110"/>
      <c r="P802" s="2110"/>
      <c r="Q802" s="2110"/>
      <c r="R802" s="2110"/>
      <c r="S802" s="2110"/>
      <c r="T802" s="2110"/>
      <c r="U802" s="2110"/>
      <c r="V802" s="2110"/>
      <c r="W802" s="2110"/>
      <c r="X802" s="2110"/>
      <c r="Y802" s="2110"/>
    </row>
    <row r="803" spans="1:25" ht="15.75" customHeight="1">
      <c r="A803" s="2110"/>
      <c r="B803" s="2111"/>
      <c r="C803" s="2110"/>
      <c r="D803" s="2110"/>
      <c r="E803" s="2110"/>
      <c r="F803" s="2112"/>
      <c r="G803" s="2110"/>
      <c r="H803" s="2110"/>
      <c r="I803" s="2110"/>
      <c r="J803" s="2110"/>
      <c r="K803" s="2110"/>
      <c r="L803" s="2110"/>
      <c r="M803" s="2110"/>
      <c r="N803" s="2110"/>
      <c r="O803" s="2110"/>
      <c r="P803" s="2110"/>
      <c r="Q803" s="2110"/>
      <c r="R803" s="2110"/>
      <c r="S803" s="2110"/>
      <c r="T803" s="2110"/>
      <c r="U803" s="2110"/>
      <c r="V803" s="2110"/>
      <c r="W803" s="2110"/>
      <c r="X803" s="2110"/>
      <c r="Y803" s="2110"/>
    </row>
    <row r="804" spans="1:25" ht="15.75" customHeight="1">
      <c r="A804" s="2110"/>
      <c r="B804" s="2111"/>
      <c r="C804" s="2110"/>
      <c r="D804" s="2110"/>
      <c r="E804" s="2110"/>
      <c r="F804" s="2112"/>
      <c r="G804" s="2110"/>
      <c r="H804" s="2110"/>
      <c r="I804" s="2110"/>
      <c r="J804" s="2110"/>
      <c r="K804" s="2110"/>
      <c r="L804" s="2110"/>
      <c r="M804" s="2110"/>
      <c r="N804" s="2110"/>
      <c r="O804" s="2110"/>
      <c r="P804" s="2110"/>
      <c r="Q804" s="2110"/>
      <c r="R804" s="2110"/>
      <c r="S804" s="2110"/>
      <c r="T804" s="2110"/>
      <c r="U804" s="2110"/>
      <c r="V804" s="2110"/>
      <c r="W804" s="2110"/>
      <c r="X804" s="2110"/>
      <c r="Y804" s="2110"/>
    </row>
    <row r="805" spans="1:25" ht="15.75" customHeight="1">
      <c r="A805" s="2110"/>
      <c r="B805" s="2111"/>
      <c r="C805" s="2110"/>
      <c r="D805" s="2110"/>
      <c r="E805" s="2110"/>
      <c r="F805" s="2112"/>
      <c r="G805" s="2110"/>
      <c r="H805" s="2110"/>
      <c r="I805" s="2110"/>
      <c r="J805" s="2110"/>
      <c r="K805" s="2110"/>
      <c r="L805" s="2110"/>
      <c r="M805" s="2110"/>
      <c r="N805" s="2110"/>
      <c r="O805" s="2110"/>
      <c r="P805" s="2110"/>
      <c r="Q805" s="2110"/>
      <c r="R805" s="2110"/>
      <c r="S805" s="2110"/>
      <c r="T805" s="2110"/>
      <c r="U805" s="2110"/>
      <c r="V805" s="2110"/>
      <c r="W805" s="2110"/>
      <c r="X805" s="2110"/>
      <c r="Y805" s="2110"/>
    </row>
    <row r="806" spans="1:25" ht="15.75" customHeight="1">
      <c r="A806" s="2110"/>
      <c r="B806" s="2111"/>
      <c r="C806" s="2110"/>
      <c r="D806" s="2110"/>
      <c r="E806" s="2110"/>
      <c r="F806" s="2112"/>
      <c r="G806" s="2110"/>
      <c r="H806" s="2110"/>
      <c r="I806" s="2110"/>
      <c r="J806" s="2110"/>
      <c r="K806" s="2110"/>
      <c r="L806" s="2110"/>
      <c r="M806" s="2110"/>
      <c r="N806" s="2110"/>
      <c r="O806" s="2110"/>
      <c r="P806" s="2110"/>
      <c r="Q806" s="2110"/>
      <c r="R806" s="2110"/>
      <c r="S806" s="2110"/>
      <c r="T806" s="2110"/>
      <c r="U806" s="2110"/>
      <c r="V806" s="2110"/>
      <c r="W806" s="2110"/>
      <c r="X806" s="2110"/>
      <c r="Y806" s="2110"/>
    </row>
    <row r="807" spans="1:25" ht="15.75" customHeight="1">
      <c r="A807" s="2110"/>
      <c r="B807" s="2111"/>
      <c r="C807" s="2110"/>
      <c r="D807" s="2110"/>
      <c r="E807" s="2110"/>
      <c r="F807" s="2112"/>
      <c r="G807" s="2110"/>
      <c r="H807" s="2110"/>
      <c r="I807" s="2110"/>
      <c r="J807" s="2110"/>
      <c r="K807" s="2110"/>
      <c r="L807" s="2110"/>
      <c r="M807" s="2110"/>
      <c r="N807" s="2110"/>
      <c r="O807" s="2110"/>
      <c r="P807" s="2110"/>
      <c r="Q807" s="2110"/>
      <c r="R807" s="2110"/>
      <c r="S807" s="2110"/>
      <c r="T807" s="2110"/>
      <c r="U807" s="2110"/>
      <c r="V807" s="2110"/>
      <c r="W807" s="2110"/>
      <c r="X807" s="2110"/>
      <c r="Y807" s="2110"/>
    </row>
    <row r="808" spans="1:25" ht="15.75" customHeight="1">
      <c r="A808" s="2110"/>
      <c r="B808" s="2111"/>
      <c r="C808" s="2110"/>
      <c r="D808" s="2110"/>
      <c r="E808" s="2110"/>
      <c r="F808" s="2112"/>
      <c r="G808" s="2110"/>
      <c r="H808" s="2110"/>
      <c r="I808" s="2110"/>
      <c r="J808" s="2110"/>
      <c r="K808" s="2110"/>
      <c r="L808" s="2110"/>
      <c r="M808" s="2110"/>
      <c r="N808" s="2110"/>
      <c r="O808" s="2110"/>
      <c r="P808" s="2110"/>
      <c r="Q808" s="2110"/>
      <c r="R808" s="2110"/>
      <c r="S808" s="2110"/>
      <c r="T808" s="2110"/>
      <c r="U808" s="2110"/>
      <c r="V808" s="2110"/>
      <c r="W808" s="2110"/>
      <c r="X808" s="2110"/>
      <c r="Y808" s="2110"/>
    </row>
    <row r="809" spans="1:25" ht="15.75" customHeight="1">
      <c r="A809" s="2110"/>
      <c r="B809" s="2111"/>
      <c r="C809" s="2110"/>
      <c r="D809" s="2110"/>
      <c r="E809" s="2110"/>
      <c r="F809" s="2112"/>
      <c r="G809" s="2110"/>
      <c r="H809" s="2110"/>
      <c r="I809" s="2110"/>
      <c r="J809" s="2110"/>
      <c r="K809" s="2110"/>
      <c r="L809" s="2110"/>
      <c r="M809" s="2110"/>
      <c r="N809" s="2110"/>
      <c r="O809" s="2110"/>
      <c r="P809" s="2110"/>
      <c r="Q809" s="2110"/>
      <c r="R809" s="2110"/>
      <c r="S809" s="2110"/>
      <c r="T809" s="2110"/>
      <c r="U809" s="2110"/>
      <c r="V809" s="2110"/>
      <c r="W809" s="2110"/>
      <c r="X809" s="2110"/>
      <c r="Y809" s="2110"/>
    </row>
    <row r="810" spans="1:25" ht="15.75" customHeight="1">
      <c r="A810" s="2110"/>
      <c r="B810" s="2111"/>
      <c r="C810" s="2110"/>
      <c r="D810" s="2110"/>
      <c r="E810" s="2110"/>
      <c r="F810" s="2112"/>
      <c r="G810" s="2110"/>
      <c r="H810" s="2110"/>
      <c r="I810" s="2110"/>
      <c r="J810" s="2110"/>
      <c r="K810" s="2110"/>
      <c r="L810" s="2110"/>
      <c r="M810" s="2110"/>
      <c r="N810" s="2110"/>
      <c r="O810" s="2110"/>
      <c r="P810" s="2110"/>
      <c r="Q810" s="2110"/>
      <c r="R810" s="2110"/>
      <c r="S810" s="2110"/>
      <c r="T810" s="2110"/>
      <c r="U810" s="2110"/>
      <c r="V810" s="2110"/>
      <c r="W810" s="2110"/>
      <c r="X810" s="2110"/>
      <c r="Y810" s="2110"/>
    </row>
    <row r="811" spans="1:25" ht="15.75" customHeight="1">
      <c r="A811" s="2110"/>
      <c r="B811" s="2111"/>
      <c r="C811" s="2110"/>
      <c r="D811" s="2110"/>
      <c r="E811" s="2110"/>
      <c r="F811" s="2112"/>
      <c r="G811" s="2110"/>
      <c r="H811" s="2110"/>
      <c r="I811" s="2110"/>
      <c r="J811" s="2110"/>
      <c r="K811" s="2110"/>
      <c r="L811" s="2110"/>
      <c r="M811" s="2110"/>
      <c r="N811" s="2110"/>
      <c r="O811" s="2110"/>
      <c r="P811" s="2110"/>
      <c r="Q811" s="2110"/>
      <c r="R811" s="2110"/>
      <c r="S811" s="2110"/>
      <c r="T811" s="2110"/>
      <c r="U811" s="2110"/>
      <c r="V811" s="2110"/>
      <c r="W811" s="2110"/>
      <c r="X811" s="2110"/>
      <c r="Y811" s="2110"/>
    </row>
    <row r="812" spans="1:25" ht="15.75" customHeight="1">
      <c r="A812" s="2110"/>
      <c r="B812" s="2111"/>
      <c r="C812" s="2110"/>
      <c r="D812" s="2110"/>
      <c r="E812" s="2110"/>
      <c r="F812" s="2112"/>
      <c r="G812" s="2110"/>
      <c r="H812" s="2110"/>
      <c r="I812" s="2110"/>
      <c r="J812" s="2110"/>
      <c r="K812" s="2110"/>
      <c r="L812" s="2110"/>
      <c r="M812" s="2110"/>
      <c r="N812" s="2110"/>
      <c r="O812" s="2110"/>
      <c r="P812" s="2110"/>
      <c r="Q812" s="2110"/>
      <c r="R812" s="2110"/>
      <c r="S812" s="2110"/>
      <c r="T812" s="2110"/>
      <c r="U812" s="2110"/>
      <c r="V812" s="2110"/>
      <c r="W812" s="2110"/>
      <c r="X812" s="2110"/>
      <c r="Y812" s="2110"/>
    </row>
    <row r="813" spans="1:25" ht="15.75" customHeight="1">
      <c r="A813" s="2110"/>
      <c r="B813" s="2111"/>
      <c r="C813" s="2110"/>
      <c r="D813" s="2110"/>
      <c r="E813" s="2110"/>
      <c r="F813" s="2112"/>
      <c r="G813" s="2110"/>
      <c r="H813" s="2110"/>
      <c r="I813" s="2110"/>
      <c r="J813" s="2110"/>
      <c r="K813" s="2110"/>
      <c r="L813" s="2110"/>
      <c r="M813" s="2110"/>
      <c r="N813" s="2110"/>
      <c r="O813" s="2110"/>
      <c r="P813" s="2110"/>
      <c r="Q813" s="2110"/>
      <c r="R813" s="2110"/>
      <c r="S813" s="2110"/>
      <c r="T813" s="2110"/>
      <c r="U813" s="2110"/>
      <c r="V813" s="2110"/>
      <c r="W813" s="2110"/>
      <c r="X813" s="2110"/>
      <c r="Y813" s="2110"/>
    </row>
    <row r="814" spans="1:25" ht="15.75" customHeight="1">
      <c r="A814" s="2110"/>
      <c r="B814" s="2111"/>
      <c r="C814" s="2110"/>
      <c r="D814" s="2110"/>
      <c r="E814" s="2110"/>
      <c r="F814" s="2112"/>
      <c r="G814" s="2110"/>
      <c r="H814" s="2110"/>
      <c r="I814" s="2110"/>
      <c r="J814" s="2110"/>
      <c r="K814" s="2110"/>
      <c r="L814" s="2110"/>
      <c r="M814" s="2110"/>
      <c r="N814" s="2110"/>
      <c r="O814" s="2110"/>
      <c r="P814" s="2110"/>
      <c r="Q814" s="2110"/>
      <c r="R814" s="2110"/>
      <c r="S814" s="2110"/>
      <c r="T814" s="2110"/>
      <c r="U814" s="2110"/>
      <c r="V814" s="2110"/>
      <c r="W814" s="2110"/>
      <c r="X814" s="2110"/>
      <c r="Y814" s="2110"/>
    </row>
    <row r="815" spans="1:25" ht="15.75" customHeight="1">
      <c r="A815" s="2110"/>
      <c r="B815" s="2111"/>
      <c r="C815" s="2110"/>
      <c r="D815" s="2110"/>
      <c r="E815" s="2110"/>
      <c r="F815" s="2112"/>
      <c r="G815" s="2110"/>
      <c r="H815" s="2110"/>
      <c r="I815" s="2110"/>
      <c r="J815" s="2110"/>
      <c r="K815" s="2110"/>
      <c r="L815" s="2110"/>
      <c r="M815" s="2110"/>
      <c r="N815" s="2110"/>
      <c r="O815" s="2110"/>
      <c r="P815" s="2110"/>
      <c r="Q815" s="2110"/>
      <c r="R815" s="2110"/>
      <c r="S815" s="2110"/>
      <c r="T815" s="2110"/>
      <c r="U815" s="2110"/>
      <c r="V815" s="2110"/>
      <c r="W815" s="2110"/>
      <c r="X815" s="2110"/>
      <c r="Y815" s="2110"/>
    </row>
    <row r="816" spans="1:25" ht="15.75" customHeight="1">
      <c r="A816" s="2110"/>
      <c r="B816" s="2111"/>
      <c r="C816" s="2110"/>
      <c r="D816" s="2110"/>
      <c r="E816" s="2110"/>
      <c r="F816" s="2112"/>
      <c r="G816" s="2110"/>
      <c r="H816" s="2110"/>
      <c r="I816" s="2110"/>
      <c r="J816" s="2110"/>
      <c r="K816" s="2110"/>
      <c r="L816" s="2110"/>
      <c r="M816" s="2110"/>
      <c r="N816" s="2110"/>
      <c r="O816" s="2110"/>
      <c r="P816" s="2110"/>
      <c r="Q816" s="2110"/>
      <c r="R816" s="2110"/>
      <c r="S816" s="2110"/>
      <c r="T816" s="2110"/>
      <c r="U816" s="2110"/>
      <c r="V816" s="2110"/>
      <c r="W816" s="2110"/>
      <c r="X816" s="2110"/>
      <c r="Y816" s="2110"/>
    </row>
    <row r="817" spans="1:25" ht="15.75" customHeight="1">
      <c r="A817" s="2110"/>
      <c r="B817" s="2111"/>
      <c r="C817" s="2110"/>
      <c r="D817" s="2110"/>
      <c r="E817" s="2110"/>
      <c r="F817" s="2112"/>
      <c r="G817" s="2110"/>
      <c r="H817" s="2110"/>
      <c r="I817" s="2110"/>
      <c r="J817" s="2110"/>
      <c r="K817" s="2110"/>
      <c r="L817" s="2110"/>
      <c r="M817" s="2110"/>
      <c r="N817" s="2110"/>
      <c r="O817" s="2110"/>
      <c r="P817" s="2110"/>
      <c r="Q817" s="2110"/>
      <c r="R817" s="2110"/>
      <c r="S817" s="2110"/>
      <c r="T817" s="2110"/>
      <c r="U817" s="2110"/>
      <c r="V817" s="2110"/>
      <c r="W817" s="2110"/>
      <c r="X817" s="2110"/>
      <c r="Y817" s="2110"/>
    </row>
    <row r="818" spans="1:25" ht="15.75" customHeight="1">
      <c r="A818" s="2110"/>
      <c r="B818" s="2111"/>
      <c r="C818" s="2110"/>
      <c r="D818" s="2110"/>
      <c r="E818" s="2110"/>
      <c r="F818" s="2112"/>
      <c r="G818" s="2110"/>
      <c r="H818" s="2110"/>
      <c r="I818" s="2110"/>
      <c r="J818" s="2110"/>
      <c r="K818" s="2110"/>
      <c r="L818" s="2110"/>
      <c r="M818" s="2110"/>
      <c r="N818" s="2110"/>
      <c r="O818" s="2110"/>
      <c r="P818" s="2110"/>
      <c r="Q818" s="2110"/>
      <c r="R818" s="2110"/>
      <c r="S818" s="2110"/>
      <c r="T818" s="2110"/>
      <c r="U818" s="2110"/>
      <c r="V818" s="2110"/>
      <c r="W818" s="2110"/>
      <c r="X818" s="2110"/>
      <c r="Y818" s="2110"/>
    </row>
    <row r="819" spans="1:25" ht="15.75" customHeight="1">
      <c r="A819" s="2110"/>
      <c r="B819" s="2111"/>
      <c r="C819" s="2110"/>
      <c r="D819" s="2110"/>
      <c r="E819" s="2110"/>
      <c r="F819" s="2112"/>
      <c r="G819" s="2110"/>
      <c r="H819" s="2110"/>
      <c r="I819" s="2110"/>
      <c r="J819" s="2110"/>
      <c r="K819" s="2110"/>
      <c r="L819" s="2110"/>
      <c r="M819" s="2110"/>
      <c r="N819" s="2110"/>
      <c r="O819" s="2110"/>
      <c r="P819" s="2110"/>
      <c r="Q819" s="2110"/>
      <c r="R819" s="2110"/>
      <c r="S819" s="2110"/>
      <c r="T819" s="2110"/>
      <c r="U819" s="2110"/>
      <c r="V819" s="2110"/>
      <c r="W819" s="2110"/>
      <c r="X819" s="2110"/>
      <c r="Y819" s="2110"/>
    </row>
    <row r="820" spans="1:25" ht="15.75" customHeight="1">
      <c r="A820" s="2110"/>
      <c r="B820" s="2111"/>
      <c r="C820" s="2110"/>
      <c r="D820" s="2110"/>
      <c r="E820" s="2110"/>
      <c r="F820" s="2112"/>
      <c r="G820" s="2110"/>
      <c r="H820" s="2110"/>
      <c r="I820" s="2110"/>
      <c r="J820" s="2110"/>
      <c r="K820" s="2110"/>
      <c r="L820" s="2110"/>
      <c r="M820" s="2110"/>
      <c r="N820" s="2110"/>
      <c r="O820" s="2110"/>
      <c r="P820" s="2110"/>
      <c r="Q820" s="2110"/>
      <c r="R820" s="2110"/>
      <c r="S820" s="2110"/>
      <c r="T820" s="2110"/>
      <c r="U820" s="2110"/>
      <c r="V820" s="2110"/>
      <c r="W820" s="2110"/>
      <c r="X820" s="2110"/>
      <c r="Y820" s="2110"/>
    </row>
    <row r="821" spans="1:25" ht="15.75" customHeight="1">
      <c r="A821" s="2110"/>
      <c r="B821" s="2111"/>
      <c r="C821" s="2110"/>
      <c r="D821" s="2110"/>
      <c r="E821" s="2110"/>
      <c r="F821" s="2112"/>
      <c r="G821" s="2110"/>
      <c r="H821" s="2110"/>
      <c r="I821" s="2110"/>
      <c r="J821" s="2110"/>
      <c r="K821" s="2110"/>
      <c r="L821" s="2110"/>
      <c r="M821" s="2110"/>
      <c r="N821" s="2110"/>
      <c r="O821" s="2110"/>
      <c r="P821" s="2110"/>
      <c r="Q821" s="2110"/>
      <c r="R821" s="2110"/>
      <c r="S821" s="2110"/>
      <c r="T821" s="2110"/>
      <c r="U821" s="2110"/>
      <c r="V821" s="2110"/>
      <c r="W821" s="2110"/>
      <c r="X821" s="2110"/>
      <c r="Y821" s="2110"/>
    </row>
    <row r="822" spans="1:25" ht="15.75" customHeight="1">
      <c r="A822" s="2110"/>
      <c r="B822" s="2111"/>
      <c r="C822" s="2110"/>
      <c r="D822" s="2110"/>
      <c r="E822" s="2110"/>
      <c r="F822" s="2112"/>
      <c r="G822" s="2110"/>
      <c r="H822" s="2110"/>
      <c r="I822" s="2110"/>
      <c r="J822" s="2110"/>
      <c r="K822" s="2110"/>
      <c r="L822" s="2110"/>
      <c r="M822" s="2110"/>
      <c r="N822" s="2110"/>
      <c r="O822" s="2110"/>
      <c r="P822" s="2110"/>
      <c r="Q822" s="2110"/>
      <c r="R822" s="2110"/>
      <c r="S822" s="2110"/>
      <c r="T822" s="2110"/>
      <c r="U822" s="2110"/>
      <c r="V822" s="2110"/>
      <c r="W822" s="2110"/>
      <c r="X822" s="2110"/>
      <c r="Y822" s="2110"/>
    </row>
    <row r="823" spans="1:25" ht="15.75" customHeight="1">
      <c r="A823" s="2110"/>
      <c r="B823" s="2111"/>
      <c r="C823" s="2110"/>
      <c r="D823" s="2110"/>
      <c r="E823" s="2110"/>
      <c r="F823" s="2112"/>
      <c r="G823" s="2110"/>
      <c r="H823" s="2110"/>
      <c r="I823" s="2110"/>
      <c r="J823" s="2110"/>
      <c r="K823" s="2110"/>
      <c r="L823" s="2110"/>
      <c r="M823" s="2110"/>
      <c r="N823" s="2110"/>
      <c r="O823" s="2110"/>
      <c r="P823" s="2110"/>
      <c r="Q823" s="2110"/>
      <c r="R823" s="2110"/>
      <c r="S823" s="2110"/>
      <c r="T823" s="2110"/>
      <c r="U823" s="2110"/>
      <c r="V823" s="2110"/>
      <c r="W823" s="2110"/>
      <c r="X823" s="2110"/>
      <c r="Y823" s="2110"/>
    </row>
    <row r="824" spans="1:25" ht="15.75" customHeight="1">
      <c r="A824" s="2110"/>
      <c r="B824" s="2111"/>
      <c r="C824" s="2110"/>
      <c r="D824" s="2110"/>
      <c r="E824" s="2110"/>
      <c r="F824" s="2112"/>
      <c r="G824" s="2110"/>
      <c r="H824" s="2110"/>
      <c r="I824" s="2110"/>
      <c r="J824" s="2110"/>
      <c r="K824" s="2110"/>
      <c r="L824" s="2110"/>
      <c r="M824" s="2110"/>
      <c r="N824" s="2110"/>
      <c r="O824" s="2110"/>
      <c r="P824" s="2110"/>
      <c r="Q824" s="2110"/>
      <c r="R824" s="2110"/>
      <c r="S824" s="2110"/>
      <c r="T824" s="2110"/>
      <c r="U824" s="2110"/>
      <c r="V824" s="2110"/>
      <c r="W824" s="2110"/>
      <c r="X824" s="2110"/>
      <c r="Y824" s="2110"/>
    </row>
    <row r="825" spans="1:25" ht="15.75" customHeight="1">
      <c r="A825" s="2110"/>
      <c r="B825" s="2111"/>
      <c r="C825" s="2110"/>
      <c r="D825" s="2110"/>
      <c r="E825" s="2110"/>
      <c r="F825" s="2112"/>
      <c r="G825" s="2110"/>
      <c r="H825" s="2110"/>
      <c r="I825" s="2110"/>
      <c r="J825" s="2110"/>
      <c r="K825" s="2110"/>
      <c r="L825" s="2110"/>
      <c r="M825" s="2110"/>
      <c r="N825" s="2110"/>
      <c r="O825" s="2110"/>
      <c r="P825" s="2110"/>
      <c r="Q825" s="2110"/>
      <c r="R825" s="2110"/>
      <c r="S825" s="2110"/>
      <c r="T825" s="2110"/>
      <c r="U825" s="2110"/>
      <c r="V825" s="2110"/>
      <c r="W825" s="2110"/>
      <c r="X825" s="2110"/>
      <c r="Y825" s="2110"/>
    </row>
    <row r="826" spans="1:25" ht="15.75" customHeight="1">
      <c r="A826" s="2110"/>
      <c r="B826" s="2111"/>
      <c r="C826" s="2110"/>
      <c r="D826" s="2110"/>
      <c r="E826" s="2110"/>
      <c r="F826" s="2112"/>
      <c r="G826" s="2110"/>
      <c r="H826" s="2110"/>
      <c r="I826" s="2110"/>
      <c r="J826" s="2110"/>
      <c r="K826" s="2110"/>
      <c r="L826" s="2110"/>
      <c r="M826" s="2110"/>
      <c r="N826" s="2110"/>
      <c r="O826" s="2110"/>
      <c r="P826" s="2110"/>
      <c r="Q826" s="2110"/>
      <c r="R826" s="2110"/>
      <c r="S826" s="2110"/>
      <c r="T826" s="2110"/>
      <c r="U826" s="2110"/>
      <c r="V826" s="2110"/>
      <c r="W826" s="2110"/>
      <c r="X826" s="2110"/>
      <c r="Y826" s="2110"/>
    </row>
    <row r="827" spans="1:25" ht="15.75" customHeight="1">
      <c r="A827" s="2110"/>
      <c r="B827" s="2111"/>
      <c r="C827" s="2110"/>
      <c r="D827" s="2110"/>
      <c r="E827" s="2110"/>
      <c r="F827" s="2112"/>
      <c r="G827" s="2110"/>
      <c r="H827" s="2110"/>
      <c r="I827" s="2110"/>
      <c r="J827" s="2110"/>
      <c r="K827" s="2110"/>
      <c r="L827" s="2110"/>
      <c r="M827" s="2110"/>
      <c r="N827" s="2110"/>
      <c r="O827" s="2110"/>
      <c r="P827" s="2110"/>
      <c r="Q827" s="2110"/>
      <c r="R827" s="2110"/>
      <c r="S827" s="2110"/>
      <c r="T827" s="2110"/>
      <c r="U827" s="2110"/>
      <c r="V827" s="2110"/>
      <c r="W827" s="2110"/>
      <c r="X827" s="2110"/>
      <c r="Y827" s="2110"/>
    </row>
    <row r="828" spans="1:25" ht="15.75" customHeight="1">
      <c r="A828" s="2110"/>
      <c r="B828" s="2111"/>
      <c r="C828" s="2110"/>
      <c r="D828" s="2110"/>
      <c r="E828" s="2110"/>
      <c r="F828" s="2112"/>
      <c r="G828" s="2110"/>
      <c r="H828" s="2110"/>
      <c r="I828" s="2110"/>
      <c r="J828" s="2110"/>
      <c r="K828" s="2110"/>
      <c r="L828" s="2110"/>
      <c r="M828" s="2110"/>
      <c r="N828" s="2110"/>
      <c r="O828" s="2110"/>
      <c r="P828" s="2110"/>
      <c r="Q828" s="2110"/>
      <c r="R828" s="2110"/>
      <c r="S828" s="2110"/>
      <c r="T828" s="2110"/>
      <c r="U828" s="2110"/>
      <c r="V828" s="2110"/>
      <c r="W828" s="2110"/>
      <c r="X828" s="2110"/>
      <c r="Y828" s="2110"/>
    </row>
    <row r="829" spans="1:25" ht="15.75" customHeight="1">
      <c r="A829" s="2110"/>
      <c r="B829" s="2111"/>
      <c r="C829" s="2110"/>
      <c r="D829" s="2110"/>
      <c r="E829" s="2110"/>
      <c r="F829" s="2112"/>
      <c r="G829" s="2110"/>
      <c r="H829" s="2110"/>
      <c r="I829" s="2110"/>
      <c r="J829" s="2110"/>
      <c r="K829" s="2110"/>
      <c r="L829" s="2110"/>
      <c r="M829" s="2110"/>
      <c r="N829" s="2110"/>
      <c r="O829" s="2110"/>
      <c r="P829" s="2110"/>
      <c r="Q829" s="2110"/>
      <c r="R829" s="2110"/>
      <c r="S829" s="2110"/>
      <c r="T829" s="2110"/>
      <c r="U829" s="2110"/>
      <c r="V829" s="2110"/>
      <c r="W829" s="2110"/>
      <c r="X829" s="2110"/>
      <c r="Y829" s="2110"/>
    </row>
    <row r="830" spans="1:25" ht="15.75" customHeight="1">
      <c r="A830" s="2110"/>
      <c r="B830" s="2111"/>
      <c r="C830" s="2110"/>
      <c r="D830" s="2110"/>
      <c r="E830" s="2110"/>
      <c r="F830" s="2112"/>
      <c r="G830" s="2110"/>
      <c r="H830" s="2110"/>
      <c r="I830" s="2110"/>
      <c r="J830" s="2110"/>
      <c r="K830" s="2110"/>
      <c r="L830" s="2110"/>
      <c r="M830" s="2110"/>
      <c r="N830" s="2110"/>
      <c r="O830" s="2110"/>
      <c r="P830" s="2110"/>
      <c r="Q830" s="2110"/>
      <c r="R830" s="2110"/>
      <c r="S830" s="2110"/>
      <c r="T830" s="2110"/>
      <c r="U830" s="2110"/>
      <c r="V830" s="2110"/>
      <c r="W830" s="2110"/>
      <c r="X830" s="2110"/>
      <c r="Y830" s="2110"/>
    </row>
    <row r="831" spans="1:25" ht="15.75" customHeight="1">
      <c r="A831" s="2110"/>
      <c r="B831" s="2111"/>
      <c r="C831" s="2110"/>
      <c r="D831" s="2110"/>
      <c r="E831" s="2110"/>
      <c r="F831" s="2112"/>
      <c r="G831" s="2110"/>
      <c r="H831" s="2110"/>
      <c r="I831" s="2110"/>
      <c r="J831" s="2110"/>
      <c r="K831" s="2110"/>
      <c r="L831" s="2110"/>
      <c r="M831" s="2110"/>
      <c r="N831" s="2110"/>
      <c r="O831" s="2110"/>
      <c r="P831" s="2110"/>
      <c r="Q831" s="2110"/>
      <c r="R831" s="2110"/>
      <c r="S831" s="2110"/>
      <c r="T831" s="2110"/>
      <c r="U831" s="2110"/>
      <c r="V831" s="2110"/>
      <c r="W831" s="2110"/>
      <c r="X831" s="2110"/>
      <c r="Y831" s="2110"/>
    </row>
    <row r="832" spans="1:25" ht="15.75" customHeight="1">
      <c r="A832" s="2110"/>
      <c r="B832" s="2111"/>
      <c r="C832" s="2110"/>
      <c r="D832" s="2110"/>
      <c r="E832" s="2110"/>
      <c r="F832" s="2112"/>
      <c r="G832" s="2110"/>
      <c r="H832" s="2110"/>
      <c r="I832" s="2110"/>
      <c r="J832" s="2110"/>
      <c r="K832" s="2110"/>
      <c r="L832" s="2110"/>
      <c r="M832" s="2110"/>
      <c r="N832" s="2110"/>
      <c r="O832" s="2110"/>
      <c r="P832" s="2110"/>
      <c r="Q832" s="2110"/>
      <c r="R832" s="2110"/>
      <c r="S832" s="2110"/>
      <c r="T832" s="2110"/>
      <c r="U832" s="2110"/>
      <c r="V832" s="2110"/>
      <c r="W832" s="2110"/>
      <c r="X832" s="2110"/>
      <c r="Y832" s="2110"/>
    </row>
    <row r="833" spans="1:25" ht="15.75" customHeight="1">
      <c r="A833" s="2110"/>
      <c r="B833" s="2111"/>
      <c r="C833" s="2110"/>
      <c r="D833" s="2110"/>
      <c r="E833" s="2110"/>
      <c r="F833" s="2112"/>
      <c r="G833" s="2110"/>
      <c r="H833" s="2110"/>
      <c r="I833" s="2110"/>
      <c r="J833" s="2110"/>
      <c r="K833" s="2110"/>
      <c r="L833" s="2110"/>
      <c r="M833" s="2110"/>
      <c r="N833" s="2110"/>
      <c r="O833" s="2110"/>
      <c r="P833" s="2110"/>
      <c r="Q833" s="2110"/>
      <c r="R833" s="2110"/>
      <c r="S833" s="2110"/>
      <c r="T833" s="2110"/>
      <c r="U833" s="2110"/>
      <c r="V833" s="2110"/>
      <c r="W833" s="2110"/>
      <c r="X833" s="2110"/>
      <c r="Y833" s="2110"/>
    </row>
    <row r="834" spans="1:25" ht="15.75" customHeight="1">
      <c r="A834" s="2110"/>
      <c r="B834" s="2111"/>
      <c r="C834" s="2110"/>
      <c r="D834" s="2110"/>
      <c r="E834" s="2110"/>
      <c r="F834" s="2112"/>
      <c r="G834" s="2110"/>
      <c r="H834" s="2110"/>
      <c r="I834" s="2110"/>
      <c r="J834" s="2110"/>
      <c r="K834" s="2110"/>
      <c r="L834" s="2110"/>
      <c r="M834" s="2110"/>
      <c r="N834" s="2110"/>
      <c r="O834" s="2110"/>
      <c r="P834" s="2110"/>
      <c r="Q834" s="2110"/>
      <c r="R834" s="2110"/>
      <c r="S834" s="2110"/>
      <c r="T834" s="2110"/>
      <c r="U834" s="2110"/>
      <c r="V834" s="2110"/>
      <c r="W834" s="2110"/>
      <c r="X834" s="2110"/>
      <c r="Y834" s="2110"/>
    </row>
    <row r="835" spans="1:25" ht="15.75" customHeight="1">
      <c r="A835" s="2110"/>
      <c r="B835" s="2111"/>
      <c r="C835" s="2110"/>
      <c r="D835" s="2110"/>
      <c r="E835" s="2110"/>
      <c r="F835" s="2112"/>
      <c r="G835" s="2110"/>
      <c r="H835" s="2110"/>
      <c r="I835" s="2110"/>
      <c r="J835" s="2110"/>
      <c r="K835" s="2110"/>
      <c r="L835" s="2110"/>
      <c r="M835" s="2110"/>
      <c r="N835" s="2110"/>
      <c r="O835" s="2110"/>
      <c r="P835" s="2110"/>
      <c r="Q835" s="2110"/>
      <c r="R835" s="2110"/>
      <c r="S835" s="2110"/>
      <c r="T835" s="2110"/>
      <c r="U835" s="2110"/>
      <c r="V835" s="2110"/>
      <c r="W835" s="2110"/>
      <c r="X835" s="2110"/>
      <c r="Y835" s="2110"/>
    </row>
    <row r="836" spans="1:25" ht="15.75" customHeight="1">
      <c r="A836" s="2110"/>
      <c r="B836" s="2111"/>
      <c r="C836" s="2110"/>
      <c r="D836" s="2110"/>
      <c r="E836" s="2110"/>
      <c r="F836" s="2112"/>
      <c r="G836" s="2110"/>
      <c r="H836" s="2110"/>
      <c r="I836" s="2110"/>
      <c r="J836" s="2110"/>
      <c r="K836" s="2110"/>
      <c r="L836" s="2110"/>
      <c r="M836" s="2110"/>
      <c r="N836" s="2110"/>
      <c r="O836" s="2110"/>
      <c r="P836" s="2110"/>
      <c r="Q836" s="2110"/>
      <c r="R836" s="2110"/>
      <c r="S836" s="2110"/>
      <c r="T836" s="2110"/>
      <c r="U836" s="2110"/>
      <c r="V836" s="2110"/>
      <c r="W836" s="2110"/>
      <c r="X836" s="2110"/>
      <c r="Y836" s="2110"/>
    </row>
    <row r="837" spans="1:25" ht="15.75" customHeight="1">
      <c r="A837" s="2110"/>
      <c r="B837" s="2111"/>
      <c r="C837" s="2110"/>
      <c r="D837" s="2110"/>
      <c r="E837" s="2110"/>
      <c r="F837" s="2112"/>
      <c r="G837" s="2110"/>
      <c r="H837" s="2110"/>
      <c r="I837" s="2110"/>
      <c r="J837" s="2110"/>
      <c r="K837" s="2110"/>
      <c r="L837" s="2110"/>
      <c r="M837" s="2110"/>
      <c r="N837" s="2110"/>
      <c r="O837" s="2110"/>
      <c r="P837" s="2110"/>
      <c r="Q837" s="2110"/>
      <c r="R837" s="2110"/>
      <c r="S837" s="2110"/>
      <c r="T837" s="2110"/>
      <c r="U837" s="2110"/>
      <c r="V837" s="2110"/>
      <c r="W837" s="2110"/>
      <c r="X837" s="2110"/>
      <c r="Y837" s="2110"/>
    </row>
    <row r="838" spans="1:25" ht="15.75" customHeight="1">
      <c r="A838" s="2110"/>
      <c r="B838" s="2111"/>
      <c r="C838" s="2110"/>
      <c r="D838" s="2110"/>
      <c r="E838" s="2110"/>
      <c r="F838" s="2112"/>
      <c r="G838" s="2110"/>
      <c r="H838" s="2110"/>
      <c r="I838" s="2110"/>
      <c r="J838" s="2110"/>
      <c r="K838" s="2110"/>
      <c r="L838" s="2110"/>
      <c r="M838" s="2110"/>
      <c r="N838" s="2110"/>
      <c r="O838" s="2110"/>
      <c r="P838" s="2110"/>
      <c r="Q838" s="2110"/>
      <c r="R838" s="2110"/>
      <c r="S838" s="2110"/>
      <c r="T838" s="2110"/>
      <c r="U838" s="2110"/>
      <c r="V838" s="2110"/>
      <c r="W838" s="2110"/>
      <c r="X838" s="2110"/>
      <c r="Y838" s="2110"/>
    </row>
    <row r="839" spans="1:25" ht="15.75" customHeight="1">
      <c r="A839" s="2110"/>
      <c r="B839" s="2111"/>
      <c r="C839" s="2110"/>
      <c r="D839" s="2110"/>
      <c r="E839" s="2110"/>
      <c r="F839" s="2112"/>
      <c r="G839" s="2110"/>
      <c r="H839" s="2110"/>
      <c r="I839" s="2110"/>
      <c r="J839" s="2110"/>
      <c r="K839" s="2110"/>
      <c r="L839" s="2110"/>
      <c r="M839" s="2110"/>
      <c r="N839" s="2110"/>
      <c r="O839" s="2110"/>
      <c r="P839" s="2110"/>
      <c r="Q839" s="2110"/>
      <c r="R839" s="2110"/>
      <c r="S839" s="2110"/>
      <c r="T839" s="2110"/>
      <c r="U839" s="2110"/>
      <c r="V839" s="2110"/>
      <c r="W839" s="2110"/>
      <c r="X839" s="2110"/>
      <c r="Y839" s="2110"/>
    </row>
    <row r="840" spans="1:25" ht="15.75" customHeight="1">
      <c r="A840" s="2110"/>
      <c r="B840" s="2111"/>
      <c r="C840" s="2110"/>
      <c r="D840" s="2110"/>
      <c r="E840" s="2110"/>
      <c r="F840" s="2112"/>
      <c r="G840" s="2110"/>
      <c r="H840" s="2110"/>
      <c r="I840" s="2110"/>
      <c r="J840" s="2110"/>
      <c r="K840" s="2110"/>
      <c r="L840" s="2110"/>
      <c r="M840" s="2110"/>
      <c r="N840" s="2110"/>
      <c r="O840" s="2110"/>
      <c r="P840" s="2110"/>
      <c r="Q840" s="2110"/>
      <c r="R840" s="2110"/>
      <c r="S840" s="2110"/>
      <c r="T840" s="2110"/>
      <c r="U840" s="2110"/>
      <c r="V840" s="2110"/>
      <c r="W840" s="2110"/>
      <c r="X840" s="2110"/>
      <c r="Y840" s="2110"/>
    </row>
    <row r="841" spans="1:25" ht="15.75" customHeight="1">
      <c r="A841" s="2110"/>
      <c r="B841" s="2111"/>
      <c r="C841" s="2110"/>
      <c r="D841" s="2110"/>
      <c r="E841" s="2110"/>
      <c r="F841" s="2112"/>
      <c r="G841" s="2110"/>
      <c r="H841" s="2110"/>
      <c r="I841" s="2110"/>
      <c r="J841" s="2110"/>
      <c r="K841" s="2110"/>
      <c r="L841" s="2110"/>
      <c r="M841" s="2110"/>
      <c r="N841" s="2110"/>
      <c r="O841" s="2110"/>
      <c r="P841" s="2110"/>
      <c r="Q841" s="2110"/>
      <c r="R841" s="2110"/>
      <c r="S841" s="2110"/>
      <c r="T841" s="2110"/>
      <c r="U841" s="2110"/>
      <c r="V841" s="2110"/>
      <c r="W841" s="2110"/>
      <c r="X841" s="2110"/>
      <c r="Y841" s="2110"/>
    </row>
    <row r="842" spans="1:25" ht="15.75" customHeight="1">
      <c r="A842" s="2110"/>
      <c r="B842" s="2111"/>
      <c r="C842" s="2110"/>
      <c r="D842" s="2110"/>
      <c r="E842" s="2110"/>
      <c r="F842" s="2112"/>
      <c r="G842" s="2110"/>
      <c r="H842" s="2110"/>
      <c r="I842" s="2110"/>
      <c r="J842" s="2110"/>
      <c r="K842" s="2110"/>
      <c r="L842" s="2110"/>
      <c r="M842" s="2110"/>
      <c r="N842" s="2110"/>
      <c r="O842" s="2110"/>
      <c r="P842" s="2110"/>
      <c r="Q842" s="2110"/>
      <c r="R842" s="2110"/>
      <c r="S842" s="2110"/>
      <c r="T842" s="2110"/>
      <c r="U842" s="2110"/>
      <c r="V842" s="2110"/>
      <c r="W842" s="2110"/>
      <c r="X842" s="2110"/>
      <c r="Y842" s="2110"/>
    </row>
    <row r="843" spans="1:25" ht="15.75" customHeight="1">
      <c r="A843" s="2110"/>
      <c r="B843" s="2111"/>
      <c r="C843" s="2110"/>
      <c r="D843" s="2110"/>
      <c r="E843" s="2110"/>
      <c r="F843" s="2112"/>
      <c r="G843" s="2110"/>
      <c r="H843" s="2110"/>
      <c r="I843" s="2110"/>
      <c r="J843" s="2110"/>
      <c r="K843" s="2110"/>
      <c r="L843" s="2110"/>
      <c r="M843" s="2110"/>
      <c r="N843" s="2110"/>
      <c r="O843" s="2110"/>
      <c r="P843" s="2110"/>
      <c r="Q843" s="2110"/>
      <c r="R843" s="2110"/>
      <c r="S843" s="2110"/>
      <c r="T843" s="2110"/>
      <c r="U843" s="2110"/>
      <c r="V843" s="2110"/>
      <c r="W843" s="2110"/>
      <c r="X843" s="2110"/>
      <c r="Y843" s="2110"/>
    </row>
    <row r="844" spans="1:25" ht="15.75" customHeight="1">
      <c r="A844" s="2110"/>
      <c r="B844" s="2111"/>
      <c r="C844" s="2110"/>
      <c r="D844" s="2110"/>
      <c r="E844" s="2110"/>
      <c r="F844" s="2112"/>
      <c r="G844" s="2110"/>
      <c r="H844" s="2110"/>
      <c r="I844" s="2110"/>
      <c r="J844" s="2110"/>
      <c r="K844" s="2110"/>
      <c r="L844" s="2110"/>
      <c r="M844" s="2110"/>
      <c r="N844" s="2110"/>
      <c r="O844" s="2110"/>
      <c r="P844" s="2110"/>
      <c r="Q844" s="2110"/>
      <c r="R844" s="2110"/>
      <c r="S844" s="2110"/>
      <c r="T844" s="2110"/>
      <c r="U844" s="2110"/>
      <c r="V844" s="2110"/>
      <c r="W844" s="2110"/>
      <c r="X844" s="2110"/>
      <c r="Y844" s="2110"/>
    </row>
    <row r="845" spans="1:25" ht="15.75" customHeight="1">
      <c r="A845" s="2110"/>
      <c r="B845" s="2111"/>
      <c r="C845" s="2110"/>
      <c r="D845" s="2110"/>
      <c r="E845" s="2110"/>
      <c r="F845" s="2112"/>
      <c r="G845" s="2110"/>
      <c r="H845" s="2110"/>
      <c r="I845" s="2110"/>
      <c r="J845" s="2110"/>
      <c r="K845" s="2110"/>
      <c r="L845" s="2110"/>
      <c r="M845" s="2110"/>
      <c r="N845" s="2110"/>
      <c r="O845" s="2110"/>
      <c r="P845" s="2110"/>
      <c r="Q845" s="2110"/>
      <c r="R845" s="2110"/>
      <c r="S845" s="2110"/>
      <c r="T845" s="2110"/>
      <c r="U845" s="2110"/>
      <c r="V845" s="2110"/>
      <c r="W845" s="2110"/>
      <c r="X845" s="2110"/>
      <c r="Y845" s="2110"/>
    </row>
    <row r="846" spans="1:25" ht="15.75" customHeight="1">
      <c r="A846" s="2110"/>
      <c r="B846" s="2111"/>
      <c r="C846" s="2110"/>
      <c r="D846" s="2110"/>
      <c r="E846" s="2110"/>
      <c r="F846" s="2112"/>
      <c r="G846" s="2110"/>
      <c r="H846" s="2110"/>
      <c r="I846" s="2110"/>
      <c r="J846" s="2110"/>
      <c r="K846" s="2110"/>
      <c r="L846" s="2110"/>
      <c r="M846" s="2110"/>
      <c r="N846" s="2110"/>
      <c r="O846" s="2110"/>
      <c r="P846" s="2110"/>
      <c r="Q846" s="2110"/>
      <c r="R846" s="2110"/>
      <c r="S846" s="2110"/>
      <c r="T846" s="2110"/>
      <c r="U846" s="2110"/>
      <c r="V846" s="2110"/>
      <c r="W846" s="2110"/>
      <c r="X846" s="2110"/>
      <c r="Y846" s="2110"/>
    </row>
    <row r="847" spans="1:25" ht="15.75" customHeight="1">
      <c r="A847" s="2110"/>
      <c r="B847" s="2111"/>
      <c r="C847" s="2110"/>
      <c r="D847" s="2110"/>
      <c r="E847" s="2110"/>
      <c r="F847" s="2112"/>
      <c r="G847" s="2110"/>
      <c r="H847" s="2110"/>
      <c r="I847" s="2110"/>
      <c r="J847" s="2110"/>
      <c r="K847" s="2110"/>
      <c r="L847" s="2110"/>
      <c r="M847" s="2110"/>
      <c r="N847" s="2110"/>
      <c r="O847" s="2110"/>
      <c r="P847" s="2110"/>
      <c r="Q847" s="2110"/>
      <c r="R847" s="2110"/>
      <c r="S847" s="2110"/>
      <c r="T847" s="2110"/>
      <c r="U847" s="2110"/>
      <c r="V847" s="2110"/>
      <c r="W847" s="2110"/>
      <c r="X847" s="2110"/>
      <c r="Y847" s="2110"/>
    </row>
    <row r="848" spans="1:25" ht="15.75" customHeight="1">
      <c r="A848" s="2110"/>
      <c r="B848" s="2111"/>
      <c r="C848" s="2110"/>
      <c r="D848" s="2110"/>
      <c r="E848" s="2110"/>
      <c r="F848" s="2112"/>
      <c r="G848" s="2110"/>
      <c r="H848" s="2110"/>
      <c r="I848" s="2110"/>
      <c r="J848" s="2110"/>
      <c r="K848" s="2110"/>
      <c r="L848" s="2110"/>
      <c r="M848" s="2110"/>
      <c r="N848" s="2110"/>
      <c r="O848" s="2110"/>
      <c r="P848" s="2110"/>
      <c r="Q848" s="2110"/>
      <c r="R848" s="2110"/>
      <c r="S848" s="2110"/>
      <c r="T848" s="2110"/>
      <c r="U848" s="2110"/>
      <c r="V848" s="2110"/>
      <c r="W848" s="2110"/>
      <c r="X848" s="2110"/>
      <c r="Y848" s="2110"/>
    </row>
    <row r="849" spans="1:25" ht="15.75" customHeight="1">
      <c r="A849" s="2110"/>
      <c r="B849" s="2111"/>
      <c r="C849" s="2110"/>
      <c r="D849" s="2110"/>
      <c r="E849" s="2110"/>
      <c r="F849" s="2112"/>
      <c r="G849" s="2110"/>
      <c r="H849" s="2110"/>
      <c r="I849" s="2110"/>
      <c r="J849" s="2110"/>
      <c r="K849" s="2110"/>
      <c r="L849" s="2110"/>
      <c r="M849" s="2110"/>
      <c r="N849" s="2110"/>
      <c r="O849" s="2110"/>
      <c r="P849" s="2110"/>
      <c r="Q849" s="2110"/>
      <c r="R849" s="2110"/>
      <c r="S849" s="2110"/>
      <c r="T849" s="2110"/>
      <c r="U849" s="2110"/>
      <c r="V849" s="2110"/>
      <c r="W849" s="2110"/>
      <c r="X849" s="2110"/>
      <c r="Y849" s="2110"/>
    </row>
    <row r="850" spans="1:25" ht="15.75" customHeight="1">
      <c r="A850" s="2110"/>
      <c r="B850" s="2111"/>
      <c r="C850" s="2110"/>
      <c r="D850" s="2110"/>
      <c r="E850" s="2110"/>
      <c r="F850" s="2112"/>
      <c r="G850" s="2110"/>
      <c r="H850" s="2110"/>
      <c r="I850" s="2110"/>
      <c r="J850" s="2110"/>
      <c r="K850" s="2110"/>
      <c r="L850" s="2110"/>
      <c r="M850" s="2110"/>
      <c r="N850" s="2110"/>
      <c r="O850" s="2110"/>
      <c r="P850" s="2110"/>
      <c r="Q850" s="2110"/>
      <c r="R850" s="2110"/>
      <c r="S850" s="2110"/>
      <c r="T850" s="2110"/>
      <c r="U850" s="2110"/>
      <c r="V850" s="2110"/>
      <c r="W850" s="2110"/>
      <c r="X850" s="2110"/>
      <c r="Y850" s="2110"/>
    </row>
    <row r="851" spans="1:25" ht="15.75" customHeight="1">
      <c r="A851" s="2110"/>
      <c r="B851" s="2111"/>
      <c r="C851" s="2110"/>
      <c r="D851" s="2110"/>
      <c r="E851" s="2110"/>
      <c r="F851" s="2112"/>
      <c r="G851" s="2110"/>
      <c r="H851" s="2110"/>
      <c r="I851" s="2110"/>
      <c r="J851" s="2110"/>
      <c r="K851" s="2110"/>
      <c r="L851" s="2110"/>
      <c r="M851" s="2110"/>
      <c r="N851" s="2110"/>
      <c r="O851" s="2110"/>
      <c r="P851" s="2110"/>
      <c r="Q851" s="2110"/>
      <c r="R851" s="2110"/>
      <c r="S851" s="2110"/>
      <c r="T851" s="2110"/>
      <c r="U851" s="2110"/>
      <c r="V851" s="2110"/>
      <c r="W851" s="2110"/>
      <c r="X851" s="2110"/>
      <c r="Y851" s="2110"/>
    </row>
    <row r="852" spans="1:25" ht="15.75" customHeight="1">
      <c r="A852" s="2110"/>
      <c r="B852" s="2111"/>
      <c r="C852" s="2110"/>
      <c r="D852" s="2110"/>
      <c r="E852" s="2110"/>
      <c r="F852" s="2112"/>
      <c r="G852" s="2110"/>
      <c r="H852" s="2110"/>
      <c r="I852" s="2110"/>
      <c r="J852" s="2110"/>
      <c r="K852" s="2110"/>
      <c r="L852" s="2110"/>
      <c r="M852" s="2110"/>
      <c r="N852" s="2110"/>
      <c r="O852" s="2110"/>
      <c r="P852" s="2110"/>
      <c r="Q852" s="2110"/>
      <c r="R852" s="2110"/>
      <c r="S852" s="2110"/>
      <c r="T852" s="2110"/>
      <c r="U852" s="2110"/>
      <c r="V852" s="2110"/>
      <c r="W852" s="2110"/>
      <c r="X852" s="2110"/>
      <c r="Y852" s="2110"/>
    </row>
    <row r="853" spans="1:25" ht="15.75" customHeight="1">
      <c r="A853" s="2110"/>
      <c r="B853" s="2111"/>
      <c r="C853" s="2110"/>
      <c r="D853" s="2110"/>
      <c r="E853" s="2110"/>
      <c r="F853" s="2112"/>
      <c r="G853" s="2110"/>
      <c r="H853" s="2110"/>
      <c r="I853" s="2110"/>
      <c r="J853" s="2110"/>
      <c r="K853" s="2110"/>
      <c r="L853" s="2110"/>
      <c r="M853" s="2110"/>
      <c r="N853" s="2110"/>
      <c r="O853" s="2110"/>
      <c r="P853" s="2110"/>
      <c r="Q853" s="2110"/>
      <c r="R853" s="2110"/>
      <c r="S853" s="2110"/>
      <c r="T853" s="2110"/>
      <c r="U853" s="2110"/>
      <c r="V853" s="2110"/>
      <c r="W853" s="2110"/>
      <c r="X853" s="2110"/>
      <c r="Y853" s="2110"/>
    </row>
    <row r="854" spans="1:25" ht="15.75" customHeight="1">
      <c r="A854" s="2110"/>
      <c r="B854" s="2111"/>
      <c r="C854" s="2110"/>
      <c r="D854" s="2110"/>
      <c r="E854" s="2110"/>
      <c r="F854" s="2112"/>
      <c r="G854" s="2110"/>
      <c r="H854" s="2110"/>
      <c r="I854" s="2110"/>
      <c r="J854" s="2110"/>
      <c r="K854" s="2110"/>
      <c r="L854" s="2110"/>
      <c r="M854" s="2110"/>
      <c r="N854" s="2110"/>
      <c r="O854" s="2110"/>
      <c r="P854" s="2110"/>
      <c r="Q854" s="2110"/>
      <c r="R854" s="2110"/>
      <c r="S854" s="2110"/>
      <c r="T854" s="2110"/>
      <c r="U854" s="2110"/>
      <c r="V854" s="2110"/>
      <c r="W854" s="2110"/>
      <c r="X854" s="2110"/>
      <c r="Y854" s="2110"/>
    </row>
    <row r="855" spans="1:25" ht="15.75" customHeight="1">
      <c r="A855" s="2110"/>
      <c r="B855" s="2111"/>
      <c r="C855" s="2110"/>
      <c r="D855" s="2110"/>
      <c r="E855" s="2110"/>
      <c r="F855" s="2112"/>
      <c r="G855" s="2110"/>
      <c r="H855" s="2110"/>
      <c r="I855" s="2110"/>
      <c r="J855" s="2110"/>
      <c r="K855" s="2110"/>
      <c r="L855" s="2110"/>
      <c r="M855" s="2110"/>
      <c r="N855" s="2110"/>
      <c r="O855" s="2110"/>
      <c r="P855" s="2110"/>
      <c r="Q855" s="2110"/>
      <c r="R855" s="2110"/>
      <c r="S855" s="2110"/>
      <c r="T855" s="2110"/>
      <c r="U855" s="2110"/>
      <c r="V855" s="2110"/>
      <c r="W855" s="2110"/>
      <c r="X855" s="2110"/>
      <c r="Y855" s="2110"/>
    </row>
    <row r="856" spans="1:25" ht="15.75" customHeight="1">
      <c r="A856" s="2110"/>
      <c r="B856" s="2111"/>
      <c r="C856" s="2110"/>
      <c r="D856" s="2110"/>
      <c r="E856" s="2110"/>
      <c r="F856" s="2112"/>
      <c r="G856" s="2110"/>
      <c r="H856" s="2110"/>
      <c r="I856" s="2110"/>
      <c r="J856" s="2110"/>
      <c r="K856" s="2110"/>
      <c r="L856" s="2110"/>
      <c r="M856" s="2110"/>
      <c r="N856" s="2110"/>
      <c r="O856" s="2110"/>
      <c r="P856" s="2110"/>
      <c r="Q856" s="2110"/>
      <c r="R856" s="2110"/>
      <c r="S856" s="2110"/>
      <c r="T856" s="2110"/>
      <c r="U856" s="2110"/>
      <c r="V856" s="2110"/>
      <c r="W856" s="2110"/>
      <c r="X856" s="2110"/>
      <c r="Y856" s="2110"/>
    </row>
    <row r="857" spans="1:25" ht="15.75" customHeight="1">
      <c r="A857" s="2110"/>
      <c r="B857" s="2111"/>
      <c r="C857" s="2110"/>
      <c r="D857" s="2110"/>
      <c r="E857" s="2110"/>
      <c r="F857" s="2112"/>
      <c r="G857" s="2110"/>
      <c r="H857" s="2110"/>
      <c r="I857" s="2110"/>
      <c r="J857" s="2110"/>
      <c r="K857" s="2110"/>
      <c r="L857" s="2110"/>
      <c r="M857" s="2110"/>
      <c r="N857" s="2110"/>
      <c r="O857" s="2110"/>
      <c r="P857" s="2110"/>
      <c r="Q857" s="2110"/>
      <c r="R857" s="2110"/>
      <c r="S857" s="2110"/>
      <c r="T857" s="2110"/>
      <c r="U857" s="2110"/>
      <c r="V857" s="2110"/>
      <c r="W857" s="2110"/>
      <c r="X857" s="2110"/>
      <c r="Y857" s="2110"/>
    </row>
    <row r="858" spans="1:25" ht="15.75" customHeight="1">
      <c r="A858" s="2110"/>
      <c r="B858" s="2111"/>
      <c r="C858" s="2110"/>
      <c r="D858" s="2110"/>
      <c r="E858" s="2110"/>
      <c r="F858" s="2112"/>
      <c r="G858" s="2110"/>
      <c r="H858" s="2110"/>
      <c r="I858" s="2110"/>
      <c r="J858" s="2110"/>
      <c r="K858" s="2110"/>
      <c r="L858" s="2110"/>
      <c r="M858" s="2110"/>
      <c r="N858" s="2110"/>
      <c r="O858" s="2110"/>
      <c r="P858" s="2110"/>
      <c r="Q858" s="2110"/>
      <c r="R858" s="2110"/>
      <c r="S858" s="2110"/>
      <c r="T858" s="2110"/>
      <c r="U858" s="2110"/>
      <c r="V858" s="2110"/>
      <c r="W858" s="2110"/>
      <c r="X858" s="2110"/>
      <c r="Y858" s="2110"/>
    </row>
    <row r="859" spans="1:25" ht="15.75" customHeight="1">
      <c r="A859" s="2110"/>
      <c r="B859" s="2111"/>
      <c r="C859" s="2110"/>
      <c r="D859" s="2110"/>
      <c r="E859" s="2110"/>
      <c r="F859" s="2112"/>
      <c r="G859" s="2110"/>
      <c r="H859" s="2110"/>
      <c r="I859" s="2110"/>
      <c r="J859" s="2110"/>
      <c r="K859" s="2110"/>
      <c r="L859" s="2110"/>
      <c r="M859" s="2110"/>
      <c r="N859" s="2110"/>
      <c r="O859" s="2110"/>
      <c r="P859" s="2110"/>
      <c r="Q859" s="2110"/>
      <c r="R859" s="2110"/>
      <c r="S859" s="2110"/>
      <c r="T859" s="2110"/>
      <c r="U859" s="2110"/>
      <c r="V859" s="2110"/>
      <c r="W859" s="2110"/>
      <c r="X859" s="2110"/>
      <c r="Y859" s="2110"/>
    </row>
    <row r="860" spans="1:25" ht="15.75" customHeight="1">
      <c r="A860" s="2110"/>
      <c r="B860" s="2111"/>
      <c r="C860" s="2110"/>
      <c r="D860" s="2110"/>
      <c r="E860" s="2110"/>
      <c r="F860" s="2112"/>
      <c r="G860" s="2110"/>
      <c r="H860" s="2110"/>
      <c r="I860" s="2110"/>
      <c r="J860" s="2110"/>
      <c r="K860" s="2110"/>
      <c r="L860" s="2110"/>
      <c r="M860" s="2110"/>
      <c r="N860" s="2110"/>
      <c r="O860" s="2110"/>
      <c r="P860" s="2110"/>
      <c r="Q860" s="2110"/>
      <c r="R860" s="2110"/>
      <c r="S860" s="2110"/>
      <c r="T860" s="2110"/>
      <c r="U860" s="2110"/>
      <c r="V860" s="2110"/>
      <c r="W860" s="2110"/>
      <c r="X860" s="2110"/>
      <c r="Y860" s="2110"/>
    </row>
    <row r="861" spans="1:25" ht="15.75" customHeight="1">
      <c r="A861" s="2110"/>
      <c r="B861" s="2111"/>
      <c r="C861" s="2110"/>
      <c r="D861" s="2110"/>
      <c r="E861" s="2110"/>
      <c r="F861" s="2112"/>
      <c r="G861" s="2110"/>
      <c r="H861" s="2110"/>
      <c r="I861" s="2110"/>
      <c r="J861" s="2110"/>
      <c r="K861" s="2110"/>
      <c r="L861" s="2110"/>
      <c r="M861" s="2110"/>
      <c r="N861" s="2110"/>
      <c r="O861" s="2110"/>
      <c r="P861" s="2110"/>
      <c r="Q861" s="2110"/>
      <c r="R861" s="2110"/>
      <c r="S861" s="2110"/>
      <c r="T861" s="2110"/>
      <c r="U861" s="2110"/>
      <c r="V861" s="2110"/>
      <c r="W861" s="2110"/>
      <c r="X861" s="2110"/>
      <c r="Y861" s="2110"/>
    </row>
    <row r="862" spans="1:25" ht="15.75" customHeight="1">
      <c r="A862" s="2110"/>
      <c r="B862" s="2111"/>
      <c r="C862" s="2110"/>
      <c r="D862" s="2110"/>
      <c r="E862" s="2110"/>
      <c r="F862" s="2112"/>
      <c r="G862" s="2110"/>
      <c r="H862" s="2110"/>
      <c r="I862" s="2110"/>
      <c r="J862" s="2110"/>
      <c r="K862" s="2110"/>
      <c r="L862" s="2110"/>
      <c r="M862" s="2110"/>
      <c r="N862" s="2110"/>
      <c r="O862" s="2110"/>
      <c r="P862" s="2110"/>
      <c r="Q862" s="2110"/>
      <c r="R862" s="2110"/>
      <c r="S862" s="2110"/>
      <c r="T862" s="2110"/>
      <c r="U862" s="2110"/>
      <c r="V862" s="2110"/>
      <c r="W862" s="2110"/>
      <c r="X862" s="2110"/>
      <c r="Y862" s="2110"/>
    </row>
    <row r="863" spans="1:25" ht="15.75" customHeight="1">
      <c r="A863" s="2110"/>
      <c r="B863" s="2111"/>
      <c r="C863" s="2110"/>
      <c r="D863" s="2110"/>
      <c r="E863" s="2110"/>
      <c r="F863" s="2112"/>
      <c r="G863" s="2110"/>
      <c r="H863" s="2110"/>
      <c r="I863" s="2110"/>
      <c r="J863" s="2110"/>
      <c r="K863" s="2110"/>
      <c r="L863" s="2110"/>
      <c r="M863" s="2110"/>
      <c r="N863" s="2110"/>
      <c r="O863" s="2110"/>
      <c r="P863" s="2110"/>
      <c r="Q863" s="2110"/>
      <c r="R863" s="2110"/>
      <c r="S863" s="2110"/>
      <c r="T863" s="2110"/>
      <c r="U863" s="2110"/>
      <c r="V863" s="2110"/>
      <c r="W863" s="2110"/>
      <c r="X863" s="2110"/>
      <c r="Y863" s="2110"/>
    </row>
    <row r="864" spans="1:25" ht="15.75" customHeight="1">
      <c r="A864" s="2110"/>
      <c r="B864" s="2111"/>
      <c r="C864" s="2110"/>
      <c r="D864" s="2110"/>
      <c r="E864" s="2110"/>
      <c r="F864" s="2112"/>
      <c r="G864" s="2110"/>
      <c r="H864" s="2110"/>
      <c r="I864" s="2110"/>
      <c r="J864" s="2110"/>
      <c r="K864" s="2110"/>
      <c r="L864" s="2110"/>
      <c r="M864" s="2110"/>
      <c r="N864" s="2110"/>
      <c r="O864" s="2110"/>
      <c r="P864" s="2110"/>
      <c r="Q864" s="2110"/>
      <c r="R864" s="2110"/>
      <c r="S864" s="2110"/>
      <c r="T864" s="2110"/>
      <c r="U864" s="2110"/>
      <c r="V864" s="2110"/>
      <c r="W864" s="2110"/>
      <c r="X864" s="2110"/>
      <c r="Y864" s="2110"/>
    </row>
    <row r="865" spans="1:25" ht="15.75" customHeight="1">
      <c r="A865" s="2110"/>
      <c r="B865" s="2111"/>
      <c r="C865" s="2110"/>
      <c r="D865" s="2110"/>
      <c r="E865" s="2110"/>
      <c r="F865" s="2112"/>
      <c r="G865" s="2110"/>
      <c r="H865" s="2110"/>
      <c r="I865" s="2110"/>
      <c r="J865" s="2110"/>
      <c r="K865" s="2110"/>
      <c r="L865" s="2110"/>
      <c r="M865" s="2110"/>
      <c r="N865" s="2110"/>
      <c r="O865" s="2110"/>
      <c r="P865" s="2110"/>
      <c r="Q865" s="2110"/>
      <c r="R865" s="2110"/>
      <c r="S865" s="2110"/>
      <c r="T865" s="2110"/>
      <c r="U865" s="2110"/>
      <c r="V865" s="2110"/>
      <c r="W865" s="2110"/>
      <c r="X865" s="2110"/>
      <c r="Y865" s="2110"/>
    </row>
    <row r="866" spans="1:25" ht="15.75" customHeight="1">
      <c r="A866" s="2110"/>
      <c r="B866" s="2111"/>
      <c r="C866" s="2110"/>
      <c r="D866" s="2110"/>
      <c r="E866" s="2110"/>
      <c r="F866" s="2112"/>
      <c r="G866" s="2110"/>
      <c r="H866" s="2110"/>
      <c r="I866" s="2110"/>
      <c r="J866" s="2110"/>
      <c r="K866" s="2110"/>
      <c r="L866" s="2110"/>
      <c r="M866" s="2110"/>
      <c r="N866" s="2110"/>
      <c r="O866" s="2110"/>
      <c r="P866" s="2110"/>
      <c r="Q866" s="2110"/>
      <c r="R866" s="2110"/>
      <c r="S866" s="2110"/>
      <c r="T866" s="2110"/>
      <c r="U866" s="2110"/>
      <c r="V866" s="2110"/>
      <c r="W866" s="2110"/>
      <c r="X866" s="2110"/>
      <c r="Y866" s="2110"/>
    </row>
    <row r="867" spans="1:25" ht="15.75" customHeight="1">
      <c r="A867" s="2110"/>
      <c r="B867" s="2111"/>
      <c r="C867" s="2110"/>
      <c r="D867" s="2110"/>
      <c r="E867" s="2110"/>
      <c r="F867" s="2112"/>
      <c r="G867" s="2110"/>
      <c r="H867" s="2110"/>
      <c r="I867" s="2110"/>
      <c r="J867" s="2110"/>
      <c r="K867" s="2110"/>
      <c r="L867" s="2110"/>
      <c r="M867" s="2110"/>
      <c r="N867" s="2110"/>
      <c r="O867" s="2110"/>
      <c r="P867" s="2110"/>
      <c r="Q867" s="2110"/>
      <c r="R867" s="2110"/>
      <c r="S867" s="2110"/>
      <c r="T867" s="2110"/>
      <c r="U867" s="2110"/>
      <c r="V867" s="2110"/>
      <c r="W867" s="2110"/>
      <c r="X867" s="2110"/>
      <c r="Y867" s="2110"/>
    </row>
    <row r="868" spans="1:25" ht="15.75" customHeight="1">
      <c r="A868" s="2110"/>
      <c r="B868" s="2111"/>
      <c r="C868" s="2110"/>
      <c r="D868" s="2110"/>
      <c r="E868" s="2110"/>
      <c r="F868" s="2112"/>
      <c r="G868" s="2110"/>
      <c r="H868" s="2110"/>
      <c r="I868" s="2110"/>
      <c r="J868" s="2110"/>
      <c r="K868" s="2110"/>
      <c r="L868" s="2110"/>
      <c r="M868" s="2110"/>
      <c r="N868" s="2110"/>
      <c r="O868" s="2110"/>
      <c r="P868" s="2110"/>
      <c r="Q868" s="2110"/>
      <c r="R868" s="2110"/>
      <c r="S868" s="2110"/>
      <c r="T868" s="2110"/>
      <c r="U868" s="2110"/>
      <c r="V868" s="2110"/>
      <c r="W868" s="2110"/>
      <c r="X868" s="2110"/>
      <c r="Y868" s="2110"/>
    </row>
    <row r="869" spans="1:25" ht="15.75" customHeight="1">
      <c r="A869" s="2110"/>
      <c r="B869" s="2111"/>
      <c r="C869" s="2110"/>
      <c r="D869" s="2110"/>
      <c r="E869" s="2110"/>
      <c r="F869" s="2112"/>
      <c r="G869" s="2110"/>
      <c r="H869" s="2110"/>
      <c r="I869" s="2110"/>
      <c r="J869" s="2110"/>
      <c r="K869" s="2110"/>
      <c r="L869" s="2110"/>
      <c r="M869" s="2110"/>
      <c r="N869" s="2110"/>
      <c r="O869" s="2110"/>
      <c r="P869" s="2110"/>
      <c r="Q869" s="2110"/>
      <c r="R869" s="2110"/>
      <c r="S869" s="2110"/>
      <c r="T869" s="2110"/>
      <c r="U869" s="2110"/>
      <c r="V869" s="2110"/>
      <c r="W869" s="2110"/>
      <c r="X869" s="2110"/>
      <c r="Y869" s="2110"/>
    </row>
    <row r="870" spans="1:25" ht="15.75" customHeight="1">
      <c r="A870" s="2110"/>
      <c r="B870" s="2111"/>
      <c r="C870" s="2110"/>
      <c r="D870" s="2110"/>
      <c r="E870" s="2110"/>
      <c r="F870" s="2112"/>
      <c r="G870" s="2110"/>
      <c r="H870" s="2110"/>
      <c r="I870" s="2110"/>
      <c r="J870" s="2110"/>
      <c r="K870" s="2110"/>
      <c r="L870" s="2110"/>
      <c r="M870" s="2110"/>
      <c r="N870" s="2110"/>
      <c r="O870" s="2110"/>
      <c r="P870" s="2110"/>
      <c r="Q870" s="2110"/>
      <c r="R870" s="2110"/>
      <c r="S870" s="2110"/>
      <c r="T870" s="2110"/>
      <c r="U870" s="2110"/>
      <c r="V870" s="2110"/>
      <c r="W870" s="2110"/>
      <c r="X870" s="2110"/>
      <c r="Y870" s="2110"/>
    </row>
    <row r="871" spans="1:25" ht="15.75" customHeight="1">
      <c r="A871" s="2110"/>
      <c r="B871" s="2111"/>
      <c r="C871" s="2110"/>
      <c r="D871" s="2110"/>
      <c r="E871" s="2110"/>
      <c r="F871" s="2112"/>
      <c r="G871" s="2110"/>
      <c r="H871" s="2110"/>
      <c r="I871" s="2110"/>
      <c r="J871" s="2110"/>
      <c r="K871" s="2110"/>
      <c r="L871" s="2110"/>
      <c r="M871" s="2110"/>
      <c r="N871" s="2110"/>
      <c r="O871" s="2110"/>
      <c r="P871" s="2110"/>
      <c r="Q871" s="2110"/>
      <c r="R871" s="2110"/>
      <c r="S871" s="2110"/>
      <c r="T871" s="2110"/>
      <c r="U871" s="2110"/>
      <c r="V871" s="2110"/>
      <c r="W871" s="2110"/>
      <c r="X871" s="2110"/>
      <c r="Y871" s="2110"/>
    </row>
    <row r="872" spans="1:25" ht="15.75" customHeight="1">
      <c r="A872" s="2110"/>
      <c r="B872" s="2111"/>
      <c r="C872" s="2110"/>
      <c r="D872" s="2110"/>
      <c r="E872" s="2110"/>
      <c r="F872" s="2112"/>
      <c r="G872" s="2110"/>
      <c r="H872" s="2110"/>
      <c r="I872" s="2110"/>
      <c r="J872" s="2110"/>
      <c r="K872" s="2110"/>
      <c r="L872" s="2110"/>
      <c r="M872" s="2110"/>
      <c r="N872" s="2110"/>
      <c r="O872" s="2110"/>
      <c r="P872" s="2110"/>
      <c r="Q872" s="2110"/>
      <c r="R872" s="2110"/>
      <c r="S872" s="2110"/>
      <c r="T872" s="2110"/>
      <c r="U872" s="2110"/>
      <c r="V872" s="2110"/>
      <c r="W872" s="2110"/>
      <c r="X872" s="2110"/>
      <c r="Y872" s="2110"/>
    </row>
    <row r="873" spans="1:25" ht="15.75" customHeight="1">
      <c r="A873" s="2110"/>
      <c r="B873" s="2111"/>
      <c r="C873" s="2110"/>
      <c r="D873" s="2110"/>
      <c r="E873" s="2110"/>
      <c r="F873" s="2112"/>
      <c r="G873" s="2110"/>
      <c r="H873" s="2110"/>
      <c r="I873" s="2110"/>
      <c r="J873" s="2110"/>
      <c r="K873" s="2110"/>
      <c r="L873" s="2110"/>
      <c r="M873" s="2110"/>
      <c r="N873" s="2110"/>
      <c r="O873" s="2110"/>
      <c r="P873" s="2110"/>
      <c r="Q873" s="2110"/>
      <c r="R873" s="2110"/>
      <c r="S873" s="2110"/>
      <c r="T873" s="2110"/>
      <c r="U873" s="2110"/>
      <c r="V873" s="2110"/>
      <c r="W873" s="2110"/>
      <c r="X873" s="2110"/>
      <c r="Y873" s="2110"/>
    </row>
    <row r="874" spans="1:25" ht="15.75" customHeight="1">
      <c r="A874" s="2110"/>
      <c r="B874" s="2111"/>
      <c r="C874" s="2110"/>
      <c r="D874" s="2110"/>
      <c r="E874" s="2110"/>
      <c r="F874" s="2112"/>
      <c r="G874" s="2110"/>
      <c r="H874" s="2110"/>
      <c r="I874" s="2110"/>
      <c r="J874" s="2110"/>
      <c r="K874" s="2110"/>
      <c r="L874" s="2110"/>
      <c r="M874" s="2110"/>
      <c r="N874" s="2110"/>
      <c r="O874" s="2110"/>
      <c r="P874" s="2110"/>
      <c r="Q874" s="2110"/>
      <c r="R874" s="2110"/>
      <c r="S874" s="2110"/>
      <c r="T874" s="2110"/>
      <c r="U874" s="2110"/>
      <c r="V874" s="2110"/>
      <c r="W874" s="2110"/>
      <c r="X874" s="2110"/>
      <c r="Y874" s="2110"/>
    </row>
    <row r="875" spans="1:25" ht="15.75" customHeight="1">
      <c r="A875" s="2110"/>
      <c r="B875" s="2111"/>
      <c r="C875" s="2110"/>
      <c r="D875" s="2110"/>
      <c r="E875" s="2110"/>
      <c r="F875" s="2112"/>
      <c r="G875" s="2110"/>
      <c r="H875" s="2110"/>
      <c r="I875" s="2110"/>
      <c r="J875" s="2110"/>
      <c r="K875" s="2110"/>
      <c r="L875" s="2110"/>
      <c r="M875" s="2110"/>
      <c r="N875" s="2110"/>
      <c r="O875" s="2110"/>
      <c r="P875" s="2110"/>
      <c r="Q875" s="2110"/>
      <c r="R875" s="2110"/>
      <c r="S875" s="2110"/>
      <c r="T875" s="2110"/>
      <c r="U875" s="2110"/>
      <c r="V875" s="2110"/>
      <c r="W875" s="2110"/>
      <c r="X875" s="2110"/>
      <c r="Y875" s="2110"/>
    </row>
    <row r="876" spans="1:25" ht="15.75" customHeight="1">
      <c r="A876" s="2110"/>
      <c r="B876" s="2111"/>
      <c r="C876" s="2110"/>
      <c r="D876" s="2110"/>
      <c r="E876" s="2110"/>
      <c r="F876" s="2112"/>
      <c r="G876" s="2110"/>
      <c r="H876" s="2110"/>
      <c r="I876" s="2110"/>
      <c r="J876" s="2110"/>
      <c r="K876" s="2110"/>
      <c r="L876" s="2110"/>
      <c r="M876" s="2110"/>
      <c r="N876" s="2110"/>
      <c r="O876" s="2110"/>
      <c r="P876" s="2110"/>
      <c r="Q876" s="2110"/>
      <c r="R876" s="2110"/>
      <c r="S876" s="2110"/>
      <c r="T876" s="2110"/>
      <c r="U876" s="2110"/>
      <c r="V876" s="2110"/>
      <c r="W876" s="2110"/>
      <c r="X876" s="2110"/>
      <c r="Y876" s="2110"/>
    </row>
    <row r="877" spans="1:25" ht="15.75" customHeight="1">
      <c r="A877" s="2110"/>
      <c r="B877" s="2111"/>
      <c r="C877" s="2110"/>
      <c r="D877" s="2110"/>
      <c r="E877" s="2110"/>
      <c r="F877" s="2112"/>
      <c r="G877" s="2110"/>
      <c r="H877" s="2110"/>
      <c r="I877" s="2110"/>
      <c r="J877" s="2110"/>
      <c r="K877" s="2110"/>
      <c r="L877" s="2110"/>
      <c r="M877" s="2110"/>
      <c r="N877" s="2110"/>
      <c r="O877" s="2110"/>
      <c r="P877" s="2110"/>
      <c r="Q877" s="2110"/>
      <c r="R877" s="2110"/>
      <c r="S877" s="2110"/>
      <c r="T877" s="2110"/>
      <c r="U877" s="2110"/>
      <c r="V877" s="2110"/>
      <c r="W877" s="2110"/>
      <c r="X877" s="2110"/>
      <c r="Y877" s="2110"/>
    </row>
    <row r="878" spans="1:25" ht="15.75" customHeight="1">
      <c r="A878" s="2110"/>
      <c r="B878" s="2111"/>
      <c r="C878" s="2110"/>
      <c r="D878" s="2110"/>
      <c r="E878" s="2110"/>
      <c r="F878" s="2112"/>
      <c r="G878" s="2110"/>
      <c r="H878" s="2110"/>
      <c r="I878" s="2110"/>
      <c r="J878" s="2110"/>
      <c r="K878" s="2110"/>
      <c r="L878" s="2110"/>
      <c r="M878" s="2110"/>
      <c r="N878" s="2110"/>
      <c r="O878" s="2110"/>
      <c r="P878" s="2110"/>
      <c r="Q878" s="2110"/>
      <c r="R878" s="2110"/>
      <c r="S878" s="2110"/>
      <c r="T878" s="2110"/>
      <c r="U878" s="2110"/>
      <c r="V878" s="2110"/>
      <c r="W878" s="2110"/>
      <c r="X878" s="2110"/>
      <c r="Y878" s="2110"/>
    </row>
    <row r="879" spans="1:25" ht="15.75" customHeight="1">
      <c r="A879" s="2110"/>
      <c r="B879" s="2111"/>
      <c r="C879" s="2110"/>
      <c r="D879" s="2110"/>
      <c r="E879" s="2110"/>
      <c r="F879" s="2112"/>
      <c r="G879" s="2110"/>
      <c r="H879" s="2110"/>
      <c r="I879" s="2110"/>
      <c r="J879" s="2110"/>
      <c r="K879" s="2110"/>
      <c r="L879" s="2110"/>
      <c r="M879" s="2110"/>
      <c r="N879" s="2110"/>
      <c r="O879" s="2110"/>
      <c r="P879" s="2110"/>
      <c r="Q879" s="2110"/>
      <c r="R879" s="2110"/>
      <c r="S879" s="2110"/>
      <c r="T879" s="2110"/>
      <c r="U879" s="2110"/>
      <c r="V879" s="2110"/>
      <c r="W879" s="2110"/>
      <c r="X879" s="2110"/>
      <c r="Y879" s="2110"/>
    </row>
    <row r="880" spans="1:25" ht="15.75" customHeight="1">
      <c r="A880" s="2110"/>
      <c r="B880" s="2111"/>
      <c r="C880" s="2110"/>
      <c r="D880" s="2110"/>
      <c r="E880" s="2110"/>
      <c r="F880" s="2112"/>
      <c r="G880" s="2110"/>
      <c r="H880" s="2110"/>
      <c r="I880" s="2110"/>
      <c r="J880" s="2110"/>
      <c r="K880" s="2110"/>
      <c r="L880" s="2110"/>
      <c r="M880" s="2110"/>
      <c r="N880" s="2110"/>
      <c r="O880" s="2110"/>
      <c r="P880" s="2110"/>
      <c r="Q880" s="2110"/>
      <c r="R880" s="2110"/>
      <c r="S880" s="2110"/>
      <c r="T880" s="2110"/>
      <c r="U880" s="2110"/>
      <c r="V880" s="2110"/>
      <c r="W880" s="2110"/>
      <c r="X880" s="2110"/>
      <c r="Y880" s="2110"/>
    </row>
    <row r="881" spans="1:25" ht="15.75" customHeight="1">
      <c r="A881" s="2110"/>
      <c r="B881" s="2111"/>
      <c r="C881" s="2110"/>
      <c r="D881" s="2110"/>
      <c r="E881" s="2110"/>
      <c r="F881" s="2112"/>
      <c r="G881" s="2110"/>
      <c r="H881" s="2110"/>
      <c r="I881" s="2110"/>
      <c r="J881" s="2110"/>
      <c r="K881" s="2110"/>
      <c r="L881" s="2110"/>
      <c r="M881" s="2110"/>
      <c r="N881" s="2110"/>
      <c r="O881" s="2110"/>
      <c r="P881" s="2110"/>
      <c r="Q881" s="2110"/>
      <c r="R881" s="2110"/>
      <c r="S881" s="2110"/>
      <c r="T881" s="2110"/>
      <c r="U881" s="2110"/>
      <c r="V881" s="2110"/>
      <c r="W881" s="2110"/>
      <c r="X881" s="2110"/>
      <c r="Y881" s="2110"/>
    </row>
    <row r="882" spans="1:25" ht="15.75" customHeight="1">
      <c r="A882" s="2110"/>
      <c r="B882" s="2111"/>
      <c r="C882" s="2110"/>
      <c r="D882" s="2110"/>
      <c r="E882" s="2110"/>
      <c r="F882" s="2112"/>
      <c r="G882" s="2110"/>
      <c r="H882" s="2110"/>
      <c r="I882" s="2110"/>
      <c r="J882" s="2110"/>
      <c r="K882" s="2110"/>
      <c r="L882" s="2110"/>
      <c r="M882" s="2110"/>
      <c r="N882" s="2110"/>
      <c r="O882" s="2110"/>
      <c r="P882" s="2110"/>
      <c r="Q882" s="2110"/>
      <c r="R882" s="2110"/>
      <c r="S882" s="2110"/>
      <c r="T882" s="2110"/>
      <c r="U882" s="2110"/>
      <c r="V882" s="2110"/>
      <c r="W882" s="2110"/>
      <c r="X882" s="2110"/>
      <c r="Y882" s="2110"/>
    </row>
    <row r="883" spans="1:25" ht="15.75" customHeight="1">
      <c r="A883" s="2110"/>
      <c r="B883" s="2111"/>
      <c r="C883" s="2110"/>
      <c r="D883" s="2110"/>
      <c r="E883" s="2110"/>
      <c r="F883" s="2112"/>
      <c r="G883" s="2110"/>
      <c r="H883" s="2110"/>
      <c r="I883" s="2110"/>
      <c r="J883" s="2110"/>
      <c r="K883" s="2110"/>
      <c r="L883" s="2110"/>
      <c r="M883" s="2110"/>
      <c r="N883" s="2110"/>
      <c r="O883" s="2110"/>
      <c r="P883" s="2110"/>
      <c r="Q883" s="2110"/>
      <c r="R883" s="2110"/>
      <c r="S883" s="2110"/>
      <c r="T883" s="2110"/>
      <c r="U883" s="2110"/>
      <c r="V883" s="2110"/>
      <c r="W883" s="2110"/>
      <c r="X883" s="2110"/>
      <c r="Y883" s="2110"/>
    </row>
    <row r="884" spans="1:25" ht="15.75" customHeight="1">
      <c r="A884" s="2110"/>
      <c r="B884" s="2111"/>
      <c r="C884" s="2110"/>
      <c r="D884" s="2110"/>
      <c r="E884" s="2110"/>
      <c r="F884" s="2112"/>
      <c r="G884" s="2110"/>
      <c r="H884" s="2110"/>
      <c r="I884" s="2110"/>
      <c r="J884" s="2110"/>
      <c r="K884" s="2110"/>
      <c r="L884" s="2110"/>
      <c r="M884" s="2110"/>
      <c r="N884" s="2110"/>
      <c r="O884" s="2110"/>
      <c r="P884" s="2110"/>
      <c r="Q884" s="2110"/>
      <c r="R884" s="2110"/>
      <c r="S884" s="2110"/>
      <c r="T884" s="2110"/>
      <c r="U884" s="2110"/>
      <c r="V884" s="2110"/>
      <c r="W884" s="2110"/>
      <c r="X884" s="2110"/>
      <c r="Y884" s="2110"/>
    </row>
    <row r="885" spans="1:25" ht="15.75" customHeight="1">
      <c r="A885" s="2110"/>
      <c r="B885" s="2111"/>
      <c r="C885" s="2110"/>
      <c r="D885" s="2110"/>
      <c r="E885" s="2110"/>
      <c r="F885" s="2112"/>
      <c r="G885" s="2110"/>
      <c r="H885" s="2110"/>
      <c r="I885" s="2110"/>
      <c r="J885" s="2110"/>
      <c r="K885" s="2110"/>
      <c r="L885" s="2110"/>
      <c r="M885" s="2110"/>
      <c r="N885" s="2110"/>
      <c r="O885" s="2110"/>
      <c r="P885" s="2110"/>
      <c r="Q885" s="2110"/>
      <c r="R885" s="2110"/>
      <c r="S885" s="2110"/>
      <c r="T885" s="2110"/>
      <c r="U885" s="2110"/>
      <c r="V885" s="2110"/>
      <c r="W885" s="2110"/>
      <c r="X885" s="2110"/>
      <c r="Y885" s="2110"/>
    </row>
    <row r="886" spans="1:25" ht="15.75" customHeight="1">
      <c r="A886" s="2110"/>
      <c r="B886" s="2111"/>
      <c r="C886" s="2110"/>
      <c r="D886" s="2110"/>
      <c r="E886" s="2110"/>
      <c r="F886" s="2112"/>
      <c r="G886" s="2110"/>
      <c r="H886" s="2110"/>
      <c r="I886" s="2110"/>
      <c r="J886" s="2110"/>
      <c r="K886" s="2110"/>
      <c r="L886" s="2110"/>
      <c r="M886" s="2110"/>
      <c r="N886" s="2110"/>
      <c r="O886" s="2110"/>
      <c r="P886" s="2110"/>
      <c r="Q886" s="2110"/>
      <c r="R886" s="2110"/>
      <c r="S886" s="2110"/>
      <c r="T886" s="2110"/>
      <c r="U886" s="2110"/>
      <c r="V886" s="2110"/>
      <c r="W886" s="2110"/>
      <c r="X886" s="2110"/>
      <c r="Y886" s="2110"/>
    </row>
    <row r="887" spans="1:25" ht="15.75" customHeight="1">
      <c r="A887" s="2110"/>
      <c r="B887" s="2111"/>
      <c r="C887" s="2110"/>
      <c r="D887" s="2110"/>
      <c r="E887" s="2110"/>
      <c r="F887" s="2112"/>
      <c r="G887" s="2110"/>
      <c r="H887" s="2110"/>
      <c r="I887" s="2110"/>
      <c r="J887" s="2110"/>
      <c r="K887" s="2110"/>
      <c r="L887" s="2110"/>
      <c r="M887" s="2110"/>
      <c r="N887" s="2110"/>
      <c r="O887" s="2110"/>
      <c r="P887" s="2110"/>
      <c r="Q887" s="2110"/>
      <c r="R887" s="2110"/>
      <c r="S887" s="2110"/>
      <c r="T887" s="2110"/>
      <c r="U887" s="2110"/>
      <c r="V887" s="2110"/>
      <c r="W887" s="2110"/>
      <c r="X887" s="2110"/>
      <c r="Y887" s="2110"/>
    </row>
    <row r="888" spans="1:25" ht="15.75" customHeight="1">
      <c r="A888" s="2110"/>
      <c r="B888" s="2111"/>
      <c r="C888" s="2110"/>
      <c r="D888" s="2110"/>
      <c r="E888" s="2110"/>
      <c r="F888" s="2112"/>
      <c r="G888" s="2110"/>
      <c r="H888" s="2110"/>
      <c r="I888" s="2110"/>
      <c r="J888" s="2110"/>
      <c r="K888" s="2110"/>
      <c r="L888" s="2110"/>
      <c r="M888" s="2110"/>
      <c r="N888" s="2110"/>
      <c r="O888" s="2110"/>
      <c r="P888" s="2110"/>
      <c r="Q888" s="2110"/>
      <c r="R888" s="2110"/>
      <c r="S888" s="2110"/>
      <c r="T888" s="2110"/>
      <c r="U888" s="2110"/>
      <c r="V888" s="2110"/>
      <c r="W888" s="2110"/>
      <c r="X888" s="2110"/>
      <c r="Y888" s="2110"/>
    </row>
    <row r="889" spans="1:25" ht="15.75" customHeight="1">
      <c r="A889" s="2110"/>
      <c r="B889" s="2111"/>
      <c r="C889" s="2110"/>
      <c r="D889" s="2110"/>
      <c r="E889" s="2110"/>
      <c r="F889" s="2112"/>
      <c r="G889" s="2110"/>
      <c r="H889" s="2110"/>
      <c r="I889" s="2110"/>
      <c r="J889" s="2110"/>
      <c r="K889" s="2110"/>
      <c r="L889" s="2110"/>
      <c r="M889" s="2110"/>
      <c r="N889" s="2110"/>
      <c r="O889" s="2110"/>
      <c r="P889" s="2110"/>
      <c r="Q889" s="2110"/>
      <c r="R889" s="2110"/>
      <c r="S889" s="2110"/>
      <c r="T889" s="2110"/>
      <c r="U889" s="2110"/>
      <c r="V889" s="2110"/>
      <c r="W889" s="2110"/>
      <c r="X889" s="2110"/>
      <c r="Y889" s="2110"/>
    </row>
    <row r="890" spans="1:25" ht="15.75" customHeight="1">
      <c r="A890" s="2110"/>
      <c r="B890" s="2111"/>
      <c r="C890" s="2110"/>
      <c r="D890" s="2110"/>
      <c r="E890" s="2110"/>
      <c r="F890" s="2112"/>
      <c r="G890" s="2110"/>
      <c r="H890" s="2110"/>
      <c r="I890" s="2110"/>
      <c r="J890" s="2110"/>
      <c r="K890" s="2110"/>
      <c r="L890" s="2110"/>
      <c r="M890" s="2110"/>
      <c r="N890" s="2110"/>
      <c r="O890" s="2110"/>
      <c r="P890" s="2110"/>
      <c r="Q890" s="2110"/>
      <c r="R890" s="2110"/>
      <c r="S890" s="2110"/>
      <c r="T890" s="2110"/>
      <c r="U890" s="2110"/>
      <c r="V890" s="2110"/>
      <c r="W890" s="2110"/>
      <c r="X890" s="2110"/>
      <c r="Y890" s="2110"/>
    </row>
    <row r="891" spans="1:25" ht="15.75" customHeight="1">
      <c r="A891" s="2110"/>
      <c r="B891" s="2111"/>
      <c r="C891" s="2110"/>
      <c r="D891" s="2110"/>
      <c r="E891" s="2110"/>
      <c r="F891" s="2112"/>
      <c r="G891" s="2110"/>
      <c r="H891" s="2110"/>
      <c r="I891" s="2110"/>
      <c r="J891" s="2110"/>
      <c r="K891" s="2110"/>
      <c r="L891" s="2110"/>
      <c r="M891" s="2110"/>
      <c r="N891" s="2110"/>
      <c r="O891" s="2110"/>
      <c r="P891" s="2110"/>
      <c r="Q891" s="2110"/>
      <c r="R891" s="2110"/>
      <c r="S891" s="2110"/>
      <c r="T891" s="2110"/>
      <c r="U891" s="2110"/>
      <c r="V891" s="2110"/>
      <c r="W891" s="2110"/>
      <c r="X891" s="2110"/>
      <c r="Y891" s="2110"/>
    </row>
    <row r="892" spans="1:25" ht="15.75" customHeight="1">
      <c r="A892" s="2110"/>
      <c r="B892" s="2111"/>
      <c r="C892" s="2110"/>
      <c r="D892" s="2110"/>
      <c r="E892" s="2110"/>
      <c r="F892" s="2112"/>
      <c r="G892" s="2110"/>
      <c r="H892" s="2110"/>
      <c r="I892" s="2110"/>
      <c r="J892" s="2110"/>
      <c r="K892" s="2110"/>
      <c r="L892" s="2110"/>
      <c r="M892" s="2110"/>
      <c r="N892" s="2110"/>
      <c r="O892" s="2110"/>
      <c r="P892" s="2110"/>
      <c r="Q892" s="2110"/>
      <c r="R892" s="2110"/>
      <c r="S892" s="2110"/>
      <c r="T892" s="2110"/>
      <c r="U892" s="2110"/>
      <c r="V892" s="2110"/>
      <c r="W892" s="2110"/>
      <c r="X892" s="2110"/>
      <c r="Y892" s="2110"/>
    </row>
    <row r="893" spans="1:25" ht="15.75" customHeight="1">
      <c r="A893" s="2110"/>
      <c r="B893" s="2111"/>
      <c r="C893" s="2110"/>
      <c r="D893" s="2110"/>
      <c r="E893" s="2110"/>
      <c r="F893" s="2112"/>
      <c r="G893" s="2110"/>
      <c r="H893" s="2110"/>
      <c r="I893" s="2110"/>
      <c r="J893" s="2110"/>
      <c r="K893" s="2110"/>
      <c r="L893" s="2110"/>
      <c r="M893" s="2110"/>
      <c r="N893" s="2110"/>
      <c r="O893" s="2110"/>
      <c r="P893" s="2110"/>
      <c r="Q893" s="2110"/>
      <c r="R893" s="2110"/>
      <c r="S893" s="2110"/>
      <c r="T893" s="2110"/>
      <c r="U893" s="2110"/>
      <c r="V893" s="2110"/>
      <c r="W893" s="2110"/>
      <c r="X893" s="2110"/>
      <c r="Y893" s="2110"/>
    </row>
    <row r="894" spans="1:25" ht="15.75" customHeight="1">
      <c r="A894" s="2110"/>
      <c r="B894" s="2111"/>
      <c r="C894" s="2110"/>
      <c r="D894" s="2110"/>
      <c r="E894" s="2110"/>
      <c r="F894" s="2112"/>
      <c r="G894" s="2110"/>
      <c r="H894" s="2110"/>
      <c r="I894" s="2110"/>
      <c r="J894" s="2110"/>
      <c r="K894" s="2110"/>
      <c r="L894" s="2110"/>
      <c r="M894" s="2110"/>
      <c r="N894" s="2110"/>
      <c r="O894" s="2110"/>
      <c r="P894" s="2110"/>
      <c r="Q894" s="2110"/>
      <c r="R894" s="2110"/>
      <c r="S894" s="2110"/>
      <c r="T894" s="2110"/>
      <c r="U894" s="2110"/>
      <c r="V894" s="2110"/>
      <c r="W894" s="2110"/>
      <c r="X894" s="2110"/>
      <c r="Y894" s="2110"/>
    </row>
    <row r="895" spans="1:25" ht="15.75" customHeight="1">
      <c r="A895" s="2110"/>
      <c r="B895" s="2111"/>
      <c r="C895" s="2110"/>
      <c r="D895" s="2110"/>
      <c r="E895" s="2110"/>
      <c r="F895" s="2112"/>
      <c r="G895" s="2110"/>
      <c r="H895" s="2110"/>
      <c r="I895" s="2110"/>
      <c r="J895" s="2110"/>
      <c r="K895" s="2110"/>
      <c r="L895" s="2110"/>
      <c r="M895" s="2110"/>
      <c r="N895" s="2110"/>
      <c r="O895" s="2110"/>
      <c r="P895" s="2110"/>
      <c r="Q895" s="2110"/>
      <c r="R895" s="2110"/>
      <c r="S895" s="2110"/>
      <c r="T895" s="2110"/>
      <c r="U895" s="2110"/>
      <c r="V895" s="2110"/>
      <c r="W895" s="2110"/>
      <c r="X895" s="2110"/>
      <c r="Y895" s="2110"/>
    </row>
    <row r="896" spans="1:25" ht="15.75" customHeight="1">
      <c r="A896" s="2110"/>
      <c r="B896" s="2111"/>
      <c r="C896" s="2110"/>
      <c r="D896" s="2110"/>
      <c r="E896" s="2110"/>
      <c r="F896" s="2112"/>
      <c r="G896" s="2110"/>
      <c r="H896" s="2110"/>
      <c r="I896" s="2110"/>
      <c r="J896" s="2110"/>
      <c r="K896" s="2110"/>
      <c r="L896" s="2110"/>
      <c r="M896" s="2110"/>
      <c r="N896" s="2110"/>
      <c r="O896" s="2110"/>
      <c r="P896" s="2110"/>
      <c r="Q896" s="2110"/>
      <c r="R896" s="2110"/>
      <c r="S896" s="2110"/>
      <c r="T896" s="2110"/>
      <c r="U896" s="2110"/>
      <c r="V896" s="2110"/>
      <c r="W896" s="2110"/>
      <c r="X896" s="2110"/>
      <c r="Y896" s="2110"/>
    </row>
    <row r="897" spans="1:25" ht="15.75" customHeight="1">
      <c r="A897" s="2110"/>
      <c r="B897" s="2111"/>
      <c r="C897" s="2110"/>
      <c r="D897" s="2110"/>
      <c r="E897" s="2110"/>
      <c r="F897" s="2112"/>
      <c r="G897" s="2110"/>
      <c r="H897" s="2110"/>
      <c r="I897" s="2110"/>
      <c r="J897" s="2110"/>
      <c r="K897" s="2110"/>
      <c r="L897" s="2110"/>
      <c r="M897" s="2110"/>
      <c r="N897" s="2110"/>
      <c r="O897" s="2110"/>
      <c r="P897" s="2110"/>
      <c r="Q897" s="2110"/>
      <c r="R897" s="2110"/>
      <c r="S897" s="2110"/>
      <c r="T897" s="2110"/>
      <c r="U897" s="2110"/>
      <c r="V897" s="2110"/>
      <c r="W897" s="2110"/>
      <c r="X897" s="2110"/>
      <c r="Y897" s="2110"/>
    </row>
    <row r="898" spans="1:25" ht="15.75" customHeight="1">
      <c r="A898" s="2110"/>
      <c r="B898" s="2111"/>
      <c r="C898" s="2110"/>
      <c r="D898" s="2110"/>
      <c r="E898" s="2110"/>
      <c r="F898" s="2112"/>
      <c r="G898" s="2110"/>
      <c r="H898" s="2110"/>
      <c r="I898" s="2110"/>
      <c r="J898" s="2110"/>
      <c r="K898" s="2110"/>
      <c r="L898" s="2110"/>
      <c r="M898" s="2110"/>
      <c r="N898" s="2110"/>
      <c r="O898" s="2110"/>
      <c r="P898" s="2110"/>
      <c r="Q898" s="2110"/>
      <c r="R898" s="2110"/>
      <c r="S898" s="2110"/>
      <c r="T898" s="2110"/>
      <c r="U898" s="2110"/>
      <c r="V898" s="2110"/>
      <c r="W898" s="2110"/>
      <c r="X898" s="2110"/>
      <c r="Y898" s="2110"/>
    </row>
    <row r="899" spans="1:25" ht="15.75" customHeight="1">
      <c r="A899" s="2110"/>
      <c r="B899" s="2111"/>
      <c r="C899" s="2110"/>
      <c r="D899" s="2110"/>
      <c r="E899" s="2110"/>
      <c r="F899" s="2112"/>
      <c r="G899" s="2110"/>
      <c r="H899" s="2110"/>
      <c r="I899" s="2110"/>
      <c r="J899" s="2110"/>
      <c r="K899" s="2110"/>
      <c r="L899" s="2110"/>
      <c r="M899" s="2110"/>
      <c r="N899" s="2110"/>
      <c r="O899" s="2110"/>
      <c r="P899" s="2110"/>
      <c r="Q899" s="2110"/>
      <c r="R899" s="2110"/>
      <c r="S899" s="2110"/>
      <c r="T899" s="2110"/>
      <c r="U899" s="2110"/>
      <c r="V899" s="2110"/>
      <c r="W899" s="2110"/>
      <c r="X899" s="2110"/>
      <c r="Y899" s="2110"/>
    </row>
    <row r="900" spans="1:25" ht="15.75" customHeight="1">
      <c r="A900" s="2110"/>
      <c r="B900" s="2111"/>
      <c r="C900" s="2110"/>
      <c r="D900" s="2110"/>
      <c r="E900" s="2110"/>
      <c r="F900" s="2112"/>
      <c r="G900" s="2110"/>
      <c r="H900" s="2110"/>
      <c r="I900" s="2110"/>
      <c r="J900" s="2110"/>
      <c r="K900" s="2110"/>
      <c r="L900" s="2110"/>
      <c r="M900" s="2110"/>
      <c r="N900" s="2110"/>
      <c r="O900" s="2110"/>
      <c r="P900" s="2110"/>
      <c r="Q900" s="2110"/>
      <c r="R900" s="2110"/>
      <c r="S900" s="2110"/>
      <c r="T900" s="2110"/>
      <c r="U900" s="2110"/>
      <c r="V900" s="2110"/>
      <c r="W900" s="2110"/>
      <c r="X900" s="2110"/>
      <c r="Y900" s="2110"/>
    </row>
    <row r="901" spans="1:25" ht="15.75" customHeight="1">
      <c r="A901" s="2110"/>
      <c r="B901" s="2111"/>
      <c r="C901" s="2110"/>
      <c r="D901" s="2110"/>
      <c r="E901" s="2110"/>
      <c r="F901" s="2112"/>
      <c r="G901" s="2110"/>
      <c r="H901" s="2110"/>
      <c r="I901" s="2110"/>
      <c r="J901" s="2110"/>
      <c r="K901" s="2110"/>
      <c r="L901" s="2110"/>
      <c r="M901" s="2110"/>
      <c r="N901" s="2110"/>
      <c r="O901" s="2110"/>
      <c r="P901" s="2110"/>
      <c r="Q901" s="2110"/>
      <c r="R901" s="2110"/>
      <c r="S901" s="2110"/>
      <c r="T901" s="2110"/>
      <c r="U901" s="2110"/>
      <c r="V901" s="2110"/>
      <c r="W901" s="2110"/>
      <c r="X901" s="2110"/>
      <c r="Y901" s="2110"/>
    </row>
    <row r="902" spans="1:25" ht="15.75" customHeight="1">
      <c r="A902" s="2110"/>
      <c r="B902" s="2111"/>
      <c r="C902" s="2110"/>
      <c r="D902" s="2110"/>
      <c r="E902" s="2110"/>
      <c r="F902" s="2112"/>
      <c r="G902" s="2110"/>
      <c r="H902" s="2110"/>
      <c r="I902" s="2110"/>
      <c r="J902" s="2110"/>
      <c r="K902" s="2110"/>
      <c r="L902" s="2110"/>
      <c r="M902" s="2110"/>
      <c r="N902" s="2110"/>
      <c r="O902" s="2110"/>
      <c r="P902" s="2110"/>
      <c r="Q902" s="2110"/>
      <c r="R902" s="2110"/>
      <c r="S902" s="2110"/>
      <c r="T902" s="2110"/>
      <c r="U902" s="2110"/>
      <c r="V902" s="2110"/>
      <c r="W902" s="2110"/>
      <c r="X902" s="2110"/>
      <c r="Y902" s="2110"/>
    </row>
    <row r="903" spans="1:25" ht="15.75" customHeight="1">
      <c r="A903" s="2110"/>
      <c r="B903" s="2111"/>
      <c r="C903" s="2110"/>
      <c r="D903" s="2110"/>
      <c r="E903" s="2110"/>
      <c r="F903" s="2112"/>
      <c r="G903" s="2110"/>
      <c r="H903" s="2110"/>
      <c r="I903" s="2110"/>
      <c r="J903" s="2110"/>
      <c r="K903" s="2110"/>
      <c r="L903" s="2110"/>
      <c r="M903" s="2110"/>
      <c r="N903" s="2110"/>
      <c r="O903" s="2110"/>
      <c r="P903" s="2110"/>
      <c r="Q903" s="2110"/>
      <c r="R903" s="2110"/>
      <c r="S903" s="2110"/>
      <c r="T903" s="2110"/>
      <c r="U903" s="2110"/>
      <c r="V903" s="2110"/>
      <c r="W903" s="2110"/>
      <c r="X903" s="2110"/>
      <c r="Y903" s="2110"/>
    </row>
    <row r="904" spans="1:25" ht="15.75" customHeight="1">
      <c r="A904" s="2110"/>
      <c r="B904" s="2111"/>
      <c r="C904" s="2110"/>
      <c r="D904" s="2110"/>
      <c r="E904" s="2110"/>
      <c r="F904" s="2112"/>
      <c r="G904" s="2110"/>
      <c r="H904" s="2110"/>
      <c r="I904" s="2110"/>
      <c r="J904" s="2110"/>
      <c r="K904" s="2110"/>
      <c r="L904" s="2110"/>
      <c r="M904" s="2110"/>
      <c r="N904" s="2110"/>
      <c r="O904" s="2110"/>
      <c r="P904" s="2110"/>
      <c r="Q904" s="2110"/>
      <c r="R904" s="2110"/>
      <c r="S904" s="2110"/>
      <c r="T904" s="2110"/>
      <c r="U904" s="2110"/>
      <c r="V904" s="2110"/>
      <c r="W904" s="2110"/>
      <c r="X904" s="2110"/>
      <c r="Y904" s="2110"/>
    </row>
    <row r="905" spans="1:25" ht="15.75" customHeight="1">
      <c r="A905" s="2110"/>
      <c r="B905" s="2111"/>
      <c r="C905" s="2110"/>
      <c r="D905" s="2110"/>
      <c r="E905" s="2110"/>
      <c r="F905" s="2112"/>
      <c r="G905" s="2110"/>
      <c r="H905" s="2110"/>
      <c r="I905" s="2110"/>
      <c r="J905" s="2110"/>
      <c r="K905" s="2110"/>
      <c r="L905" s="2110"/>
      <c r="M905" s="2110"/>
      <c r="N905" s="2110"/>
      <c r="O905" s="2110"/>
      <c r="P905" s="2110"/>
      <c r="Q905" s="2110"/>
      <c r="R905" s="2110"/>
      <c r="S905" s="2110"/>
      <c r="T905" s="2110"/>
      <c r="U905" s="2110"/>
      <c r="V905" s="2110"/>
      <c r="W905" s="2110"/>
      <c r="X905" s="2110"/>
      <c r="Y905" s="2110"/>
    </row>
    <row r="906" spans="1:25" ht="15.75" customHeight="1">
      <c r="A906" s="2110"/>
      <c r="B906" s="2111"/>
      <c r="C906" s="2110"/>
      <c r="D906" s="2110"/>
      <c r="E906" s="2110"/>
      <c r="F906" s="2112"/>
      <c r="G906" s="2110"/>
      <c r="H906" s="2110"/>
      <c r="I906" s="2110"/>
      <c r="J906" s="2110"/>
      <c r="K906" s="2110"/>
      <c r="L906" s="2110"/>
      <c r="M906" s="2110"/>
      <c r="N906" s="2110"/>
      <c r="O906" s="2110"/>
      <c r="P906" s="2110"/>
      <c r="Q906" s="2110"/>
      <c r="R906" s="2110"/>
      <c r="S906" s="2110"/>
      <c r="T906" s="2110"/>
      <c r="U906" s="2110"/>
      <c r="V906" s="2110"/>
      <c r="W906" s="2110"/>
      <c r="X906" s="2110"/>
      <c r="Y906" s="2110"/>
    </row>
    <row r="907" spans="1:25" ht="15.75" customHeight="1">
      <c r="A907" s="2110"/>
      <c r="B907" s="2111"/>
      <c r="C907" s="2110"/>
      <c r="D907" s="2110"/>
      <c r="E907" s="2110"/>
      <c r="F907" s="2112"/>
      <c r="G907" s="2110"/>
      <c r="H907" s="2110"/>
      <c r="I907" s="2110"/>
      <c r="J907" s="2110"/>
      <c r="K907" s="2110"/>
      <c r="L907" s="2110"/>
      <c r="M907" s="2110"/>
      <c r="N907" s="2110"/>
      <c r="O907" s="2110"/>
      <c r="P907" s="2110"/>
      <c r="Q907" s="2110"/>
      <c r="R907" s="2110"/>
      <c r="S907" s="2110"/>
      <c r="T907" s="2110"/>
      <c r="U907" s="2110"/>
      <c r="V907" s="2110"/>
      <c r="W907" s="2110"/>
      <c r="X907" s="2110"/>
      <c r="Y907" s="2110"/>
    </row>
    <row r="908" spans="1:25" ht="15.75" customHeight="1">
      <c r="A908" s="2110"/>
      <c r="B908" s="2111"/>
      <c r="C908" s="2110"/>
      <c r="D908" s="2110"/>
      <c r="E908" s="2110"/>
      <c r="F908" s="2112"/>
      <c r="G908" s="2110"/>
      <c r="H908" s="2110"/>
      <c r="I908" s="2110"/>
      <c r="J908" s="2110"/>
      <c r="K908" s="2110"/>
      <c r="L908" s="2110"/>
      <c r="M908" s="2110"/>
      <c r="N908" s="2110"/>
      <c r="O908" s="2110"/>
      <c r="P908" s="2110"/>
      <c r="Q908" s="2110"/>
      <c r="R908" s="2110"/>
      <c r="S908" s="2110"/>
      <c r="T908" s="2110"/>
      <c r="U908" s="2110"/>
      <c r="V908" s="2110"/>
      <c r="W908" s="2110"/>
      <c r="X908" s="2110"/>
      <c r="Y908" s="2110"/>
    </row>
    <row r="909" spans="1:25" ht="15.75" customHeight="1">
      <c r="A909" s="2110"/>
      <c r="B909" s="2111"/>
      <c r="C909" s="2110"/>
      <c r="D909" s="2110"/>
      <c r="E909" s="2110"/>
      <c r="F909" s="2112"/>
      <c r="G909" s="2110"/>
      <c r="H909" s="2110"/>
      <c r="I909" s="2110"/>
      <c r="J909" s="2110"/>
      <c r="K909" s="2110"/>
      <c r="L909" s="2110"/>
      <c r="M909" s="2110"/>
      <c r="N909" s="2110"/>
      <c r="O909" s="2110"/>
      <c r="P909" s="2110"/>
      <c r="Q909" s="2110"/>
      <c r="R909" s="2110"/>
      <c r="S909" s="2110"/>
      <c r="T909" s="2110"/>
      <c r="U909" s="2110"/>
      <c r="V909" s="2110"/>
      <c r="W909" s="2110"/>
      <c r="X909" s="2110"/>
      <c r="Y909" s="2110"/>
    </row>
    <row r="910" spans="1:25" ht="15.75" customHeight="1">
      <c r="A910" s="2110"/>
      <c r="B910" s="2111"/>
      <c r="C910" s="2110"/>
      <c r="D910" s="2110"/>
      <c r="E910" s="2110"/>
      <c r="F910" s="2112"/>
      <c r="G910" s="2110"/>
      <c r="H910" s="2110"/>
      <c r="I910" s="2110"/>
      <c r="J910" s="2110"/>
      <c r="K910" s="2110"/>
      <c r="L910" s="2110"/>
      <c r="M910" s="2110"/>
      <c r="N910" s="2110"/>
      <c r="O910" s="2110"/>
      <c r="P910" s="2110"/>
      <c r="Q910" s="2110"/>
      <c r="R910" s="2110"/>
      <c r="S910" s="2110"/>
      <c r="T910" s="2110"/>
      <c r="U910" s="2110"/>
      <c r="V910" s="2110"/>
      <c r="W910" s="2110"/>
      <c r="X910" s="2110"/>
      <c r="Y910" s="2110"/>
    </row>
    <row r="911" spans="1:25" ht="15.75" customHeight="1">
      <c r="A911" s="2110"/>
      <c r="B911" s="2111"/>
      <c r="C911" s="2110"/>
      <c r="D911" s="2110"/>
      <c r="E911" s="2110"/>
      <c r="F911" s="2112"/>
      <c r="G911" s="2110"/>
      <c r="H911" s="2110"/>
      <c r="I911" s="2110"/>
      <c r="J911" s="2110"/>
      <c r="K911" s="2110"/>
      <c r="L911" s="2110"/>
      <c r="M911" s="2110"/>
      <c r="N911" s="2110"/>
      <c r="O911" s="2110"/>
      <c r="P911" s="2110"/>
      <c r="Q911" s="2110"/>
      <c r="R911" s="2110"/>
      <c r="S911" s="2110"/>
      <c r="T911" s="2110"/>
      <c r="U911" s="2110"/>
      <c r="V911" s="2110"/>
      <c r="W911" s="2110"/>
      <c r="X911" s="2110"/>
      <c r="Y911" s="2110"/>
    </row>
    <row r="912" spans="1:25" ht="15.75" customHeight="1">
      <c r="A912" s="2110"/>
      <c r="B912" s="2111"/>
      <c r="C912" s="2110"/>
      <c r="D912" s="2110"/>
      <c r="E912" s="2110"/>
      <c r="F912" s="2112"/>
      <c r="G912" s="2110"/>
      <c r="H912" s="2110"/>
      <c r="I912" s="2110"/>
      <c r="J912" s="2110"/>
      <c r="K912" s="2110"/>
      <c r="L912" s="2110"/>
      <c r="M912" s="2110"/>
      <c r="N912" s="2110"/>
      <c r="O912" s="2110"/>
      <c r="P912" s="2110"/>
      <c r="Q912" s="2110"/>
      <c r="R912" s="2110"/>
      <c r="S912" s="2110"/>
      <c r="T912" s="2110"/>
      <c r="U912" s="2110"/>
      <c r="V912" s="2110"/>
      <c r="W912" s="2110"/>
      <c r="X912" s="2110"/>
      <c r="Y912" s="2110"/>
    </row>
    <row r="913" spans="1:25" ht="15.75" customHeight="1">
      <c r="A913" s="2110"/>
      <c r="B913" s="2111"/>
      <c r="C913" s="2110"/>
      <c r="D913" s="2110"/>
      <c r="E913" s="2110"/>
      <c r="F913" s="2112"/>
      <c r="G913" s="2110"/>
      <c r="H913" s="2110"/>
      <c r="I913" s="2110"/>
      <c r="J913" s="2110"/>
      <c r="K913" s="2110"/>
      <c r="L913" s="2110"/>
      <c r="M913" s="2110"/>
      <c r="N913" s="2110"/>
      <c r="O913" s="2110"/>
      <c r="P913" s="2110"/>
      <c r="Q913" s="2110"/>
      <c r="R913" s="2110"/>
      <c r="S913" s="2110"/>
      <c r="T913" s="2110"/>
      <c r="U913" s="2110"/>
      <c r="V913" s="2110"/>
      <c r="W913" s="2110"/>
      <c r="X913" s="2110"/>
      <c r="Y913" s="2110"/>
    </row>
    <row r="914" spans="1:25" ht="15.75" customHeight="1">
      <c r="A914" s="2110"/>
      <c r="B914" s="2111"/>
      <c r="C914" s="2110"/>
      <c r="D914" s="2110"/>
      <c r="E914" s="2110"/>
      <c r="F914" s="2112"/>
      <c r="G914" s="2110"/>
      <c r="H914" s="2110"/>
      <c r="I914" s="2110"/>
      <c r="J914" s="2110"/>
      <c r="K914" s="2110"/>
      <c r="L914" s="2110"/>
      <c r="M914" s="2110"/>
      <c r="N914" s="2110"/>
      <c r="O914" s="2110"/>
      <c r="P914" s="2110"/>
      <c r="Q914" s="2110"/>
      <c r="R914" s="2110"/>
      <c r="S914" s="2110"/>
      <c r="T914" s="2110"/>
      <c r="U914" s="2110"/>
      <c r="V914" s="2110"/>
      <c r="W914" s="2110"/>
      <c r="X914" s="2110"/>
      <c r="Y914" s="2110"/>
    </row>
    <row r="915" spans="1:25" ht="15.75" customHeight="1">
      <c r="A915" s="2110"/>
      <c r="B915" s="2111"/>
      <c r="C915" s="2110"/>
      <c r="D915" s="2110"/>
      <c r="E915" s="2110"/>
      <c r="F915" s="2112"/>
      <c r="G915" s="2110"/>
      <c r="H915" s="2110"/>
      <c r="I915" s="2110"/>
      <c r="J915" s="2110"/>
      <c r="K915" s="2110"/>
      <c r="L915" s="2110"/>
      <c r="M915" s="2110"/>
      <c r="N915" s="2110"/>
      <c r="O915" s="2110"/>
      <c r="P915" s="2110"/>
      <c r="Q915" s="2110"/>
      <c r="R915" s="2110"/>
      <c r="S915" s="2110"/>
      <c r="T915" s="2110"/>
      <c r="U915" s="2110"/>
      <c r="V915" s="2110"/>
      <c r="W915" s="2110"/>
      <c r="X915" s="2110"/>
      <c r="Y915" s="2110"/>
    </row>
    <row r="916" spans="1:25" ht="15.75" customHeight="1">
      <c r="A916" s="2110"/>
      <c r="B916" s="2111"/>
      <c r="C916" s="2110"/>
      <c r="D916" s="2110"/>
      <c r="E916" s="2110"/>
      <c r="F916" s="2112"/>
      <c r="G916" s="2110"/>
      <c r="H916" s="2110"/>
      <c r="I916" s="2110"/>
      <c r="J916" s="2110"/>
      <c r="K916" s="2110"/>
      <c r="L916" s="2110"/>
      <c r="M916" s="2110"/>
      <c r="N916" s="2110"/>
      <c r="O916" s="2110"/>
      <c r="P916" s="2110"/>
      <c r="Q916" s="2110"/>
      <c r="R916" s="2110"/>
      <c r="S916" s="2110"/>
      <c r="T916" s="2110"/>
      <c r="U916" s="2110"/>
      <c r="V916" s="2110"/>
      <c r="W916" s="2110"/>
      <c r="X916" s="2110"/>
      <c r="Y916" s="2110"/>
    </row>
    <row r="917" spans="1:25" ht="15.75" customHeight="1">
      <c r="A917" s="2110"/>
      <c r="B917" s="2111"/>
      <c r="C917" s="2110"/>
      <c r="D917" s="2110"/>
      <c r="E917" s="2110"/>
      <c r="F917" s="2112"/>
      <c r="G917" s="2110"/>
      <c r="H917" s="2110"/>
      <c r="I917" s="2110"/>
      <c r="J917" s="2110"/>
      <c r="K917" s="2110"/>
      <c r="L917" s="2110"/>
      <c r="M917" s="2110"/>
      <c r="N917" s="2110"/>
      <c r="O917" s="2110"/>
      <c r="P917" s="2110"/>
      <c r="Q917" s="2110"/>
      <c r="R917" s="2110"/>
      <c r="S917" s="2110"/>
      <c r="T917" s="2110"/>
      <c r="U917" s="2110"/>
      <c r="V917" s="2110"/>
      <c r="W917" s="2110"/>
      <c r="X917" s="2110"/>
      <c r="Y917" s="2110"/>
    </row>
    <row r="918" spans="1:25" ht="15.75" customHeight="1">
      <c r="A918" s="2110"/>
      <c r="B918" s="2111"/>
      <c r="C918" s="2110"/>
      <c r="D918" s="2110"/>
      <c r="E918" s="2110"/>
      <c r="F918" s="2112"/>
      <c r="G918" s="2110"/>
      <c r="H918" s="2110"/>
      <c r="I918" s="2110"/>
      <c r="J918" s="2110"/>
      <c r="K918" s="2110"/>
      <c r="L918" s="2110"/>
      <c r="M918" s="2110"/>
      <c r="N918" s="2110"/>
      <c r="O918" s="2110"/>
      <c r="P918" s="2110"/>
      <c r="Q918" s="2110"/>
      <c r="R918" s="2110"/>
      <c r="S918" s="2110"/>
      <c r="T918" s="2110"/>
      <c r="U918" s="2110"/>
      <c r="V918" s="2110"/>
      <c r="W918" s="2110"/>
      <c r="X918" s="2110"/>
      <c r="Y918" s="2110"/>
    </row>
    <row r="919" spans="1:25" ht="15.75" customHeight="1">
      <c r="A919" s="2110"/>
      <c r="B919" s="2111"/>
      <c r="C919" s="2110"/>
      <c r="D919" s="2110"/>
      <c r="E919" s="2110"/>
      <c r="F919" s="2112"/>
      <c r="G919" s="2110"/>
      <c r="H919" s="2110"/>
      <c r="I919" s="2110"/>
      <c r="J919" s="2110"/>
      <c r="K919" s="2110"/>
      <c r="L919" s="2110"/>
      <c r="M919" s="2110"/>
      <c r="N919" s="2110"/>
      <c r="O919" s="2110"/>
      <c r="P919" s="2110"/>
      <c r="Q919" s="2110"/>
      <c r="R919" s="2110"/>
      <c r="S919" s="2110"/>
      <c r="T919" s="2110"/>
      <c r="U919" s="2110"/>
      <c r="V919" s="2110"/>
      <c r="W919" s="2110"/>
      <c r="X919" s="2110"/>
      <c r="Y919" s="2110"/>
    </row>
    <row r="920" spans="1:25" ht="15.75" customHeight="1">
      <c r="A920" s="2110"/>
      <c r="B920" s="2111"/>
      <c r="C920" s="2110"/>
      <c r="D920" s="2110"/>
      <c r="E920" s="2110"/>
      <c r="F920" s="2112"/>
      <c r="G920" s="2110"/>
      <c r="H920" s="2110"/>
      <c r="I920" s="2110"/>
      <c r="J920" s="2110"/>
      <c r="K920" s="2110"/>
      <c r="L920" s="2110"/>
      <c r="M920" s="2110"/>
      <c r="N920" s="2110"/>
      <c r="O920" s="2110"/>
      <c r="P920" s="2110"/>
      <c r="Q920" s="2110"/>
      <c r="R920" s="2110"/>
      <c r="S920" s="2110"/>
      <c r="T920" s="2110"/>
      <c r="U920" s="2110"/>
      <c r="V920" s="2110"/>
      <c r="W920" s="2110"/>
      <c r="X920" s="2110"/>
      <c r="Y920" s="2110"/>
    </row>
    <row r="921" spans="1:25" ht="15.75" customHeight="1">
      <c r="A921" s="2110"/>
      <c r="B921" s="2111"/>
      <c r="C921" s="2110"/>
      <c r="D921" s="2110"/>
      <c r="E921" s="2110"/>
      <c r="F921" s="2112"/>
      <c r="G921" s="2110"/>
      <c r="H921" s="2110"/>
      <c r="I921" s="2110"/>
      <c r="J921" s="2110"/>
      <c r="K921" s="2110"/>
      <c r="L921" s="2110"/>
      <c r="M921" s="2110"/>
      <c r="N921" s="2110"/>
      <c r="O921" s="2110"/>
      <c r="P921" s="2110"/>
      <c r="Q921" s="2110"/>
      <c r="R921" s="2110"/>
      <c r="S921" s="2110"/>
      <c r="T921" s="2110"/>
      <c r="U921" s="2110"/>
      <c r="V921" s="2110"/>
      <c r="W921" s="2110"/>
      <c r="X921" s="2110"/>
      <c r="Y921" s="2110"/>
    </row>
    <row r="922" spans="1:25" ht="15.75" customHeight="1">
      <c r="A922" s="2110"/>
      <c r="B922" s="2111"/>
      <c r="C922" s="2110"/>
      <c r="D922" s="2110"/>
      <c r="E922" s="2110"/>
      <c r="F922" s="2112"/>
      <c r="G922" s="2110"/>
      <c r="H922" s="2110"/>
      <c r="I922" s="2110"/>
      <c r="J922" s="2110"/>
      <c r="K922" s="2110"/>
      <c r="L922" s="2110"/>
      <c r="M922" s="2110"/>
      <c r="N922" s="2110"/>
      <c r="O922" s="2110"/>
      <c r="P922" s="2110"/>
      <c r="Q922" s="2110"/>
      <c r="R922" s="2110"/>
      <c r="S922" s="2110"/>
      <c r="T922" s="2110"/>
      <c r="U922" s="2110"/>
      <c r="V922" s="2110"/>
      <c r="W922" s="2110"/>
      <c r="X922" s="2110"/>
      <c r="Y922" s="2110"/>
    </row>
    <row r="923" spans="1:25" ht="15.75" customHeight="1">
      <c r="A923" s="2110"/>
      <c r="B923" s="2111"/>
      <c r="C923" s="2110"/>
      <c r="D923" s="2110"/>
      <c r="E923" s="2110"/>
      <c r="F923" s="2112"/>
      <c r="G923" s="2110"/>
      <c r="H923" s="2110"/>
      <c r="I923" s="2110"/>
      <c r="J923" s="2110"/>
      <c r="K923" s="2110"/>
      <c r="L923" s="2110"/>
      <c r="M923" s="2110"/>
      <c r="N923" s="2110"/>
      <c r="O923" s="2110"/>
      <c r="P923" s="2110"/>
      <c r="Q923" s="2110"/>
      <c r="R923" s="2110"/>
      <c r="S923" s="2110"/>
      <c r="T923" s="2110"/>
      <c r="U923" s="2110"/>
      <c r="V923" s="2110"/>
      <c r="W923" s="2110"/>
      <c r="X923" s="2110"/>
      <c r="Y923" s="2110"/>
    </row>
    <row r="924" spans="1:25" ht="15.75" customHeight="1">
      <c r="A924" s="2110"/>
      <c r="B924" s="2111"/>
      <c r="C924" s="2110"/>
      <c r="D924" s="2110"/>
      <c r="E924" s="2110"/>
      <c r="F924" s="2112"/>
      <c r="G924" s="2110"/>
      <c r="H924" s="2110"/>
      <c r="I924" s="2110"/>
      <c r="J924" s="2110"/>
      <c r="K924" s="2110"/>
      <c r="L924" s="2110"/>
      <c r="M924" s="2110"/>
      <c r="N924" s="2110"/>
      <c r="O924" s="2110"/>
      <c r="P924" s="2110"/>
      <c r="Q924" s="2110"/>
      <c r="R924" s="2110"/>
      <c r="S924" s="2110"/>
      <c r="T924" s="2110"/>
      <c r="U924" s="2110"/>
      <c r="V924" s="2110"/>
      <c r="W924" s="2110"/>
      <c r="X924" s="2110"/>
      <c r="Y924" s="2110"/>
    </row>
    <row r="925" spans="1:25" ht="15.75" customHeight="1">
      <c r="A925" s="2110"/>
      <c r="B925" s="2111"/>
      <c r="C925" s="2110"/>
      <c r="D925" s="2110"/>
      <c r="E925" s="2110"/>
      <c r="F925" s="2112"/>
      <c r="G925" s="2110"/>
      <c r="H925" s="2110"/>
      <c r="I925" s="2110"/>
      <c r="J925" s="2110"/>
      <c r="K925" s="2110"/>
      <c r="L925" s="2110"/>
      <c r="M925" s="2110"/>
      <c r="N925" s="2110"/>
      <c r="O925" s="2110"/>
      <c r="P925" s="2110"/>
      <c r="Q925" s="2110"/>
      <c r="R925" s="2110"/>
      <c r="S925" s="2110"/>
      <c r="T925" s="2110"/>
      <c r="U925" s="2110"/>
      <c r="V925" s="2110"/>
      <c r="W925" s="2110"/>
      <c r="X925" s="2110"/>
      <c r="Y925" s="2110"/>
    </row>
    <row r="926" spans="1:25" ht="15.75" customHeight="1">
      <c r="A926" s="2110"/>
      <c r="B926" s="2111"/>
      <c r="C926" s="2110"/>
      <c r="D926" s="2110"/>
      <c r="E926" s="2110"/>
      <c r="F926" s="2112"/>
      <c r="G926" s="2110"/>
      <c r="H926" s="2110"/>
      <c r="I926" s="2110"/>
      <c r="J926" s="2110"/>
      <c r="K926" s="2110"/>
      <c r="L926" s="2110"/>
      <c r="M926" s="2110"/>
      <c r="N926" s="2110"/>
      <c r="O926" s="2110"/>
      <c r="P926" s="2110"/>
      <c r="Q926" s="2110"/>
      <c r="R926" s="2110"/>
      <c r="S926" s="2110"/>
      <c r="T926" s="2110"/>
      <c r="U926" s="2110"/>
      <c r="V926" s="2110"/>
      <c r="W926" s="2110"/>
      <c r="X926" s="2110"/>
      <c r="Y926" s="2110"/>
    </row>
    <row r="927" spans="1:25" ht="15.75" customHeight="1">
      <c r="A927" s="2110"/>
      <c r="B927" s="2111"/>
      <c r="C927" s="2110"/>
      <c r="D927" s="2110"/>
      <c r="E927" s="2110"/>
      <c r="F927" s="2112"/>
      <c r="G927" s="2110"/>
      <c r="H927" s="2110"/>
      <c r="I927" s="2110"/>
      <c r="J927" s="2110"/>
      <c r="K927" s="2110"/>
      <c r="L927" s="2110"/>
      <c r="M927" s="2110"/>
      <c r="N927" s="2110"/>
      <c r="O927" s="2110"/>
      <c r="P927" s="2110"/>
      <c r="Q927" s="2110"/>
      <c r="R927" s="2110"/>
      <c r="S927" s="2110"/>
      <c r="T927" s="2110"/>
      <c r="U927" s="2110"/>
      <c r="V927" s="2110"/>
      <c r="W927" s="2110"/>
      <c r="X927" s="2110"/>
      <c r="Y927" s="2110"/>
    </row>
    <row r="928" spans="1:25" ht="15.75" customHeight="1">
      <c r="A928" s="2110"/>
      <c r="B928" s="2111"/>
      <c r="C928" s="2110"/>
      <c r="D928" s="2110"/>
      <c r="E928" s="2110"/>
      <c r="F928" s="2112"/>
      <c r="G928" s="2110"/>
      <c r="H928" s="2110"/>
      <c r="I928" s="2110"/>
      <c r="J928" s="2110"/>
      <c r="K928" s="2110"/>
      <c r="L928" s="2110"/>
      <c r="M928" s="2110"/>
      <c r="N928" s="2110"/>
      <c r="O928" s="2110"/>
      <c r="P928" s="2110"/>
      <c r="Q928" s="2110"/>
      <c r="R928" s="2110"/>
      <c r="S928" s="2110"/>
      <c r="T928" s="2110"/>
      <c r="U928" s="2110"/>
      <c r="V928" s="2110"/>
      <c r="W928" s="2110"/>
      <c r="X928" s="2110"/>
      <c r="Y928" s="2110"/>
    </row>
    <row r="929" spans="1:25" ht="15.75" customHeight="1">
      <c r="A929" s="2110"/>
      <c r="B929" s="2111"/>
      <c r="C929" s="2110"/>
      <c r="D929" s="2110"/>
      <c r="E929" s="2110"/>
      <c r="F929" s="2112"/>
      <c r="G929" s="2110"/>
      <c r="H929" s="2110"/>
      <c r="I929" s="2110"/>
      <c r="J929" s="2110"/>
      <c r="K929" s="2110"/>
      <c r="L929" s="2110"/>
      <c r="M929" s="2110"/>
      <c r="N929" s="2110"/>
      <c r="O929" s="2110"/>
      <c r="P929" s="2110"/>
      <c r="Q929" s="2110"/>
      <c r="R929" s="2110"/>
      <c r="S929" s="2110"/>
      <c r="T929" s="2110"/>
      <c r="U929" s="2110"/>
      <c r="V929" s="2110"/>
      <c r="W929" s="2110"/>
      <c r="X929" s="2110"/>
      <c r="Y929" s="2110"/>
    </row>
    <row r="930" spans="1:25" ht="15.75" customHeight="1">
      <c r="A930" s="2110"/>
      <c r="B930" s="2111"/>
      <c r="C930" s="2110"/>
      <c r="D930" s="2110"/>
      <c r="E930" s="2110"/>
      <c r="F930" s="2112"/>
      <c r="G930" s="2110"/>
      <c r="H930" s="2110"/>
      <c r="I930" s="2110"/>
      <c r="J930" s="2110"/>
      <c r="K930" s="2110"/>
      <c r="L930" s="2110"/>
      <c r="M930" s="2110"/>
      <c r="N930" s="2110"/>
      <c r="O930" s="2110"/>
      <c r="P930" s="2110"/>
      <c r="Q930" s="2110"/>
      <c r="R930" s="2110"/>
      <c r="S930" s="2110"/>
      <c r="T930" s="2110"/>
      <c r="U930" s="2110"/>
      <c r="V930" s="2110"/>
      <c r="W930" s="2110"/>
      <c r="X930" s="2110"/>
      <c r="Y930" s="2110"/>
    </row>
    <row r="931" spans="1:25" ht="15.75" customHeight="1">
      <c r="A931" s="2110"/>
      <c r="B931" s="2111"/>
      <c r="C931" s="2110"/>
      <c r="D931" s="2110"/>
      <c r="E931" s="2110"/>
      <c r="F931" s="2112"/>
      <c r="G931" s="2110"/>
      <c r="H931" s="2110"/>
      <c r="I931" s="2110"/>
      <c r="J931" s="2110"/>
      <c r="K931" s="2110"/>
      <c r="L931" s="2110"/>
      <c r="M931" s="2110"/>
      <c r="N931" s="2110"/>
      <c r="O931" s="2110"/>
      <c r="P931" s="2110"/>
      <c r="Q931" s="2110"/>
      <c r="R931" s="2110"/>
      <c r="S931" s="2110"/>
      <c r="T931" s="2110"/>
      <c r="U931" s="2110"/>
      <c r="V931" s="2110"/>
      <c r="W931" s="2110"/>
      <c r="X931" s="2110"/>
      <c r="Y931" s="2110"/>
    </row>
    <row r="932" spans="1:25" ht="15.75" customHeight="1">
      <c r="A932" s="2110"/>
      <c r="B932" s="2111"/>
      <c r="C932" s="2110"/>
      <c r="D932" s="2110"/>
      <c r="E932" s="2110"/>
      <c r="F932" s="2112"/>
      <c r="G932" s="2110"/>
      <c r="H932" s="2110"/>
      <c r="I932" s="2110"/>
      <c r="J932" s="2110"/>
      <c r="K932" s="2110"/>
      <c r="L932" s="2110"/>
      <c r="M932" s="2110"/>
      <c r="N932" s="2110"/>
      <c r="O932" s="2110"/>
      <c r="P932" s="2110"/>
      <c r="Q932" s="2110"/>
      <c r="R932" s="2110"/>
      <c r="S932" s="2110"/>
      <c r="T932" s="2110"/>
      <c r="U932" s="2110"/>
      <c r="V932" s="2110"/>
      <c r="W932" s="2110"/>
      <c r="X932" s="2110"/>
      <c r="Y932" s="2110"/>
    </row>
    <row r="933" spans="1:25" ht="15.75" customHeight="1">
      <c r="A933" s="2110"/>
      <c r="B933" s="2111"/>
      <c r="C933" s="2110"/>
      <c r="D933" s="2110"/>
      <c r="E933" s="2110"/>
      <c r="F933" s="2112"/>
      <c r="G933" s="2110"/>
      <c r="H933" s="2110"/>
      <c r="I933" s="2110"/>
      <c r="J933" s="2110"/>
      <c r="K933" s="2110"/>
      <c r="L933" s="2110"/>
      <c r="M933" s="2110"/>
      <c r="N933" s="2110"/>
      <c r="O933" s="2110"/>
      <c r="P933" s="2110"/>
      <c r="Q933" s="2110"/>
      <c r="R933" s="2110"/>
      <c r="S933" s="2110"/>
      <c r="T933" s="2110"/>
      <c r="U933" s="2110"/>
      <c r="V933" s="2110"/>
      <c r="W933" s="2110"/>
      <c r="X933" s="2110"/>
      <c r="Y933" s="2110"/>
    </row>
    <row r="934" spans="1:25" ht="15.75" customHeight="1">
      <c r="A934" s="2110"/>
      <c r="B934" s="2111"/>
      <c r="C934" s="2110"/>
      <c r="D934" s="2110"/>
      <c r="E934" s="2110"/>
      <c r="F934" s="2112"/>
      <c r="G934" s="2110"/>
      <c r="H934" s="2110"/>
      <c r="I934" s="2110"/>
      <c r="J934" s="2110"/>
      <c r="K934" s="2110"/>
      <c r="L934" s="2110"/>
      <c r="M934" s="2110"/>
      <c r="N934" s="2110"/>
      <c r="O934" s="2110"/>
      <c r="P934" s="2110"/>
      <c r="Q934" s="2110"/>
      <c r="R934" s="2110"/>
      <c r="S934" s="2110"/>
      <c r="T934" s="2110"/>
      <c r="U934" s="2110"/>
      <c r="V934" s="2110"/>
      <c r="W934" s="2110"/>
      <c r="X934" s="2110"/>
      <c r="Y934" s="2110"/>
    </row>
    <row r="935" spans="1:25" ht="15.75" customHeight="1">
      <c r="A935" s="2110"/>
      <c r="B935" s="2111"/>
      <c r="C935" s="2110"/>
      <c r="D935" s="2110"/>
      <c r="E935" s="2110"/>
      <c r="F935" s="2112"/>
      <c r="G935" s="2110"/>
      <c r="H935" s="2110"/>
      <c r="I935" s="2110"/>
      <c r="J935" s="2110"/>
      <c r="K935" s="2110"/>
      <c r="L935" s="2110"/>
      <c r="M935" s="2110"/>
      <c r="N935" s="2110"/>
      <c r="O935" s="2110"/>
      <c r="P935" s="2110"/>
      <c r="Q935" s="2110"/>
      <c r="R935" s="2110"/>
      <c r="S935" s="2110"/>
      <c r="T935" s="2110"/>
      <c r="U935" s="2110"/>
      <c r="V935" s="2110"/>
      <c r="W935" s="2110"/>
      <c r="X935" s="2110"/>
      <c r="Y935" s="2110"/>
    </row>
    <row r="936" spans="1:25" ht="15.75" customHeight="1">
      <c r="A936" s="2110"/>
      <c r="B936" s="2111"/>
      <c r="C936" s="2110"/>
      <c r="D936" s="2110"/>
      <c r="E936" s="2110"/>
      <c r="F936" s="2112"/>
      <c r="G936" s="2110"/>
      <c r="H936" s="2110"/>
      <c r="I936" s="2110"/>
      <c r="J936" s="2110"/>
      <c r="K936" s="2110"/>
      <c r="L936" s="2110"/>
      <c r="M936" s="2110"/>
      <c r="N936" s="2110"/>
      <c r="O936" s="2110"/>
      <c r="P936" s="2110"/>
      <c r="Q936" s="2110"/>
      <c r="R936" s="2110"/>
      <c r="S936" s="2110"/>
      <c r="T936" s="2110"/>
      <c r="U936" s="2110"/>
      <c r="V936" s="2110"/>
      <c r="W936" s="2110"/>
      <c r="X936" s="2110"/>
      <c r="Y936" s="2110"/>
    </row>
    <row r="937" spans="1:25" ht="15.75" customHeight="1">
      <c r="A937" s="2110"/>
      <c r="B937" s="2111"/>
      <c r="C937" s="2110"/>
      <c r="D937" s="2110"/>
      <c r="E937" s="2110"/>
      <c r="F937" s="2112"/>
      <c r="G937" s="2110"/>
      <c r="H937" s="2110"/>
      <c r="I937" s="2110"/>
      <c r="J937" s="2110"/>
      <c r="K937" s="2110"/>
      <c r="L937" s="2110"/>
      <c r="M937" s="2110"/>
      <c r="N937" s="2110"/>
      <c r="O937" s="2110"/>
      <c r="P937" s="2110"/>
      <c r="Q937" s="2110"/>
      <c r="R937" s="2110"/>
      <c r="S937" s="2110"/>
      <c r="T937" s="2110"/>
      <c r="U937" s="2110"/>
      <c r="V937" s="2110"/>
      <c r="W937" s="2110"/>
      <c r="X937" s="2110"/>
      <c r="Y937" s="2110"/>
    </row>
    <row r="938" spans="1:25" ht="15.75" customHeight="1">
      <c r="A938" s="2110"/>
      <c r="B938" s="2111"/>
      <c r="C938" s="2110"/>
      <c r="D938" s="2110"/>
      <c r="E938" s="2110"/>
      <c r="F938" s="2112"/>
      <c r="G938" s="2110"/>
      <c r="H938" s="2110"/>
      <c r="I938" s="2110"/>
      <c r="J938" s="2110"/>
      <c r="K938" s="2110"/>
      <c r="L938" s="2110"/>
      <c r="M938" s="2110"/>
      <c r="N938" s="2110"/>
      <c r="O938" s="2110"/>
      <c r="P938" s="2110"/>
      <c r="Q938" s="2110"/>
      <c r="R938" s="2110"/>
      <c r="S938" s="2110"/>
      <c r="T938" s="2110"/>
      <c r="U938" s="2110"/>
      <c r="V938" s="2110"/>
      <c r="W938" s="2110"/>
      <c r="X938" s="2110"/>
      <c r="Y938" s="2110"/>
    </row>
    <row r="939" spans="1:25" ht="15.75" customHeight="1">
      <c r="A939" s="2110"/>
      <c r="B939" s="2111"/>
      <c r="C939" s="2110"/>
      <c r="D939" s="2110"/>
      <c r="E939" s="2110"/>
      <c r="F939" s="2112"/>
      <c r="G939" s="2110"/>
      <c r="H939" s="2110"/>
      <c r="I939" s="2110"/>
      <c r="J939" s="2110"/>
      <c r="K939" s="2110"/>
      <c r="L939" s="2110"/>
      <c r="M939" s="2110"/>
      <c r="N939" s="2110"/>
      <c r="O939" s="2110"/>
      <c r="P939" s="2110"/>
      <c r="Q939" s="2110"/>
      <c r="R939" s="2110"/>
      <c r="S939" s="2110"/>
      <c r="T939" s="2110"/>
      <c r="U939" s="2110"/>
      <c r="V939" s="2110"/>
      <c r="W939" s="2110"/>
      <c r="X939" s="2110"/>
      <c r="Y939" s="2110"/>
    </row>
    <row r="940" spans="1:25" ht="15.75" customHeight="1">
      <c r="A940" s="2110"/>
      <c r="B940" s="2111"/>
      <c r="C940" s="2110"/>
      <c r="D940" s="2110"/>
      <c r="E940" s="2110"/>
      <c r="F940" s="2112"/>
      <c r="G940" s="2110"/>
      <c r="H940" s="2110"/>
      <c r="I940" s="2110"/>
      <c r="J940" s="2110"/>
      <c r="K940" s="2110"/>
      <c r="L940" s="2110"/>
      <c r="M940" s="2110"/>
      <c r="N940" s="2110"/>
      <c r="O940" s="2110"/>
      <c r="P940" s="2110"/>
      <c r="Q940" s="2110"/>
      <c r="R940" s="2110"/>
      <c r="S940" s="2110"/>
      <c r="T940" s="2110"/>
      <c r="U940" s="2110"/>
      <c r="V940" s="2110"/>
      <c r="W940" s="2110"/>
      <c r="X940" s="2110"/>
      <c r="Y940" s="2110"/>
    </row>
    <row r="941" spans="1:25" ht="15.75" customHeight="1">
      <c r="A941" s="2110"/>
      <c r="B941" s="2111"/>
      <c r="C941" s="2110"/>
      <c r="D941" s="2110"/>
      <c r="E941" s="2110"/>
      <c r="F941" s="2112"/>
      <c r="G941" s="2110"/>
      <c r="H941" s="2110"/>
      <c r="I941" s="2110"/>
      <c r="J941" s="2110"/>
      <c r="K941" s="2110"/>
      <c r="L941" s="2110"/>
      <c r="M941" s="2110"/>
      <c r="N941" s="2110"/>
      <c r="O941" s="2110"/>
      <c r="P941" s="2110"/>
      <c r="Q941" s="2110"/>
      <c r="R941" s="2110"/>
      <c r="S941" s="2110"/>
      <c r="T941" s="2110"/>
      <c r="U941" s="2110"/>
      <c r="V941" s="2110"/>
      <c r="W941" s="2110"/>
      <c r="X941" s="2110"/>
      <c r="Y941" s="2110"/>
    </row>
    <row r="942" spans="1:25" ht="15.75" customHeight="1">
      <c r="A942" s="2110"/>
      <c r="B942" s="2111"/>
      <c r="C942" s="2110"/>
      <c r="D942" s="2110"/>
      <c r="E942" s="2110"/>
      <c r="F942" s="2112"/>
      <c r="G942" s="2110"/>
      <c r="H942" s="2110"/>
      <c r="I942" s="2110"/>
      <c r="J942" s="2110"/>
      <c r="K942" s="2110"/>
      <c r="L942" s="2110"/>
      <c r="M942" s="2110"/>
      <c r="N942" s="2110"/>
      <c r="O942" s="2110"/>
      <c r="P942" s="2110"/>
      <c r="Q942" s="2110"/>
      <c r="R942" s="2110"/>
      <c r="S942" s="2110"/>
      <c r="T942" s="2110"/>
      <c r="U942" s="2110"/>
      <c r="V942" s="2110"/>
      <c r="W942" s="2110"/>
      <c r="X942" s="2110"/>
      <c r="Y942" s="2110"/>
    </row>
    <row r="943" spans="1:25" ht="15.75" customHeight="1">
      <c r="A943" s="2110"/>
      <c r="B943" s="2111"/>
      <c r="C943" s="2110"/>
      <c r="D943" s="2110"/>
      <c r="E943" s="2110"/>
      <c r="F943" s="2112"/>
      <c r="G943" s="2110"/>
      <c r="H943" s="2110"/>
      <c r="I943" s="2110"/>
      <c r="J943" s="2110"/>
      <c r="K943" s="2110"/>
      <c r="L943" s="2110"/>
      <c r="M943" s="2110"/>
      <c r="N943" s="2110"/>
      <c r="O943" s="2110"/>
      <c r="P943" s="2110"/>
      <c r="Q943" s="2110"/>
      <c r="R943" s="2110"/>
      <c r="S943" s="2110"/>
      <c r="T943" s="2110"/>
      <c r="U943" s="2110"/>
      <c r="V943" s="2110"/>
      <c r="W943" s="2110"/>
      <c r="X943" s="2110"/>
      <c r="Y943" s="2110"/>
    </row>
    <row r="944" spans="1:25" ht="15.75" customHeight="1">
      <c r="A944" s="2110"/>
      <c r="B944" s="2111"/>
      <c r="C944" s="2110"/>
      <c r="D944" s="2110"/>
      <c r="E944" s="2110"/>
      <c r="F944" s="2112"/>
      <c r="G944" s="2110"/>
      <c r="H944" s="2110"/>
      <c r="I944" s="2110"/>
      <c r="J944" s="2110"/>
      <c r="K944" s="2110"/>
      <c r="L944" s="2110"/>
      <c r="M944" s="2110"/>
      <c r="N944" s="2110"/>
      <c r="O944" s="2110"/>
      <c r="P944" s="2110"/>
      <c r="Q944" s="2110"/>
      <c r="R944" s="2110"/>
      <c r="S944" s="2110"/>
      <c r="T944" s="2110"/>
      <c r="U944" s="2110"/>
      <c r="V944" s="2110"/>
      <c r="W944" s="2110"/>
      <c r="X944" s="2110"/>
      <c r="Y944" s="2110"/>
    </row>
    <row r="945" spans="1:25" ht="15.75" customHeight="1">
      <c r="A945" s="2110"/>
      <c r="B945" s="2111"/>
      <c r="C945" s="2110"/>
      <c r="D945" s="2110"/>
      <c r="E945" s="2110"/>
      <c r="F945" s="2112"/>
      <c r="G945" s="2110"/>
      <c r="H945" s="2110"/>
      <c r="I945" s="2110"/>
      <c r="J945" s="2110"/>
      <c r="K945" s="2110"/>
      <c r="L945" s="2110"/>
      <c r="M945" s="2110"/>
      <c r="N945" s="2110"/>
      <c r="O945" s="2110"/>
      <c r="P945" s="2110"/>
      <c r="Q945" s="2110"/>
      <c r="R945" s="2110"/>
      <c r="S945" s="2110"/>
      <c r="T945" s="2110"/>
      <c r="U945" s="2110"/>
      <c r="V945" s="2110"/>
      <c r="W945" s="2110"/>
      <c r="X945" s="2110"/>
      <c r="Y945" s="2110"/>
    </row>
    <row r="946" spans="1:25" ht="15.75" customHeight="1">
      <c r="A946" s="2110"/>
      <c r="B946" s="2111"/>
      <c r="C946" s="2110"/>
      <c r="D946" s="2110"/>
      <c r="E946" s="2110"/>
      <c r="F946" s="2112"/>
      <c r="G946" s="2110"/>
      <c r="H946" s="2110"/>
      <c r="I946" s="2110"/>
      <c r="J946" s="2110"/>
      <c r="K946" s="2110"/>
      <c r="L946" s="2110"/>
      <c r="M946" s="2110"/>
      <c r="N946" s="2110"/>
      <c r="O946" s="2110"/>
      <c r="P946" s="2110"/>
      <c r="Q946" s="2110"/>
      <c r="R946" s="2110"/>
      <c r="S946" s="2110"/>
      <c r="T946" s="2110"/>
      <c r="U946" s="2110"/>
      <c r="V946" s="2110"/>
      <c r="W946" s="2110"/>
      <c r="X946" s="2110"/>
      <c r="Y946" s="2110"/>
    </row>
    <row r="947" spans="1:25" ht="15.75" customHeight="1">
      <c r="A947" s="2110"/>
      <c r="B947" s="2111"/>
      <c r="C947" s="2110"/>
      <c r="D947" s="2110"/>
      <c r="E947" s="2110"/>
      <c r="F947" s="2112"/>
      <c r="G947" s="2110"/>
      <c r="H947" s="2110"/>
      <c r="I947" s="2110"/>
      <c r="J947" s="2110"/>
      <c r="K947" s="2110"/>
      <c r="L947" s="2110"/>
      <c r="M947" s="2110"/>
      <c r="N947" s="2110"/>
      <c r="O947" s="2110"/>
      <c r="P947" s="2110"/>
      <c r="Q947" s="2110"/>
      <c r="R947" s="2110"/>
      <c r="S947" s="2110"/>
      <c r="T947" s="2110"/>
      <c r="U947" s="2110"/>
      <c r="V947" s="2110"/>
      <c r="W947" s="2110"/>
      <c r="X947" s="2110"/>
      <c r="Y947" s="2110"/>
    </row>
    <row r="948" spans="1:25" ht="15.75" customHeight="1">
      <c r="A948" s="2110"/>
      <c r="B948" s="2111"/>
      <c r="C948" s="2110"/>
      <c r="D948" s="2110"/>
      <c r="E948" s="2110"/>
      <c r="F948" s="2112"/>
      <c r="G948" s="2110"/>
      <c r="H948" s="2110"/>
      <c r="I948" s="2110"/>
      <c r="J948" s="2110"/>
      <c r="K948" s="2110"/>
      <c r="L948" s="2110"/>
      <c r="M948" s="2110"/>
      <c r="N948" s="2110"/>
      <c r="O948" s="2110"/>
      <c r="P948" s="2110"/>
      <c r="Q948" s="2110"/>
      <c r="R948" s="2110"/>
      <c r="S948" s="2110"/>
      <c r="T948" s="2110"/>
      <c r="U948" s="2110"/>
      <c r="V948" s="2110"/>
      <c r="W948" s="2110"/>
      <c r="X948" s="2110"/>
      <c r="Y948" s="2110"/>
    </row>
    <row r="949" spans="1:25" ht="15.75" customHeight="1">
      <c r="A949" s="2110"/>
      <c r="B949" s="2111"/>
      <c r="C949" s="2110"/>
      <c r="D949" s="2110"/>
      <c r="E949" s="2110"/>
      <c r="F949" s="2112"/>
      <c r="G949" s="2110"/>
      <c r="H949" s="2110"/>
      <c r="I949" s="2110"/>
      <c r="J949" s="2110"/>
      <c r="K949" s="2110"/>
      <c r="L949" s="2110"/>
      <c r="M949" s="2110"/>
      <c r="N949" s="2110"/>
      <c r="O949" s="2110"/>
      <c r="P949" s="2110"/>
      <c r="Q949" s="2110"/>
      <c r="R949" s="2110"/>
      <c r="S949" s="2110"/>
      <c r="T949" s="2110"/>
      <c r="U949" s="2110"/>
      <c r="V949" s="2110"/>
      <c r="W949" s="2110"/>
      <c r="X949" s="2110"/>
      <c r="Y949" s="2110"/>
    </row>
    <row r="950" spans="1:25" ht="15.75" customHeight="1">
      <c r="A950" s="2110"/>
      <c r="B950" s="2111"/>
      <c r="C950" s="2110"/>
      <c r="D950" s="2110"/>
      <c r="E950" s="2110"/>
      <c r="F950" s="2112"/>
      <c r="G950" s="2110"/>
      <c r="H950" s="2110"/>
      <c r="I950" s="2110"/>
      <c r="J950" s="2110"/>
      <c r="K950" s="2110"/>
      <c r="L950" s="2110"/>
      <c r="M950" s="2110"/>
      <c r="N950" s="2110"/>
      <c r="O950" s="2110"/>
      <c r="P950" s="2110"/>
      <c r="Q950" s="2110"/>
      <c r="R950" s="2110"/>
      <c r="S950" s="2110"/>
      <c r="T950" s="2110"/>
      <c r="U950" s="2110"/>
      <c r="V950" s="2110"/>
      <c r="W950" s="2110"/>
      <c r="X950" s="2110"/>
      <c r="Y950" s="2110"/>
    </row>
    <row r="951" spans="1:25" ht="15.75" customHeight="1">
      <c r="A951" s="2110"/>
      <c r="B951" s="2111"/>
      <c r="C951" s="2110"/>
      <c r="D951" s="2110"/>
      <c r="E951" s="2110"/>
      <c r="F951" s="2112"/>
      <c r="G951" s="2110"/>
      <c r="H951" s="2110"/>
      <c r="I951" s="2110"/>
      <c r="J951" s="2110"/>
      <c r="K951" s="2110"/>
      <c r="L951" s="2110"/>
      <c r="M951" s="2110"/>
      <c r="N951" s="2110"/>
      <c r="O951" s="2110"/>
      <c r="P951" s="2110"/>
      <c r="Q951" s="2110"/>
      <c r="R951" s="2110"/>
      <c r="S951" s="2110"/>
      <c r="T951" s="2110"/>
      <c r="U951" s="2110"/>
      <c r="V951" s="2110"/>
      <c r="W951" s="2110"/>
      <c r="X951" s="2110"/>
      <c r="Y951" s="2110"/>
    </row>
    <row r="952" spans="1:25" ht="15.75" customHeight="1">
      <c r="A952" s="2110"/>
      <c r="B952" s="2111"/>
      <c r="C952" s="2110"/>
      <c r="D952" s="2110"/>
      <c r="E952" s="2110"/>
      <c r="F952" s="2112"/>
      <c r="G952" s="2110"/>
      <c r="H952" s="2110"/>
      <c r="I952" s="2110"/>
      <c r="J952" s="2110"/>
      <c r="K952" s="2110"/>
      <c r="L952" s="2110"/>
      <c r="M952" s="2110"/>
      <c r="N952" s="2110"/>
      <c r="O952" s="2110"/>
      <c r="P952" s="2110"/>
      <c r="Q952" s="2110"/>
      <c r="R952" s="2110"/>
      <c r="S952" s="2110"/>
      <c r="T952" s="2110"/>
      <c r="U952" s="2110"/>
      <c r="V952" s="2110"/>
      <c r="W952" s="2110"/>
      <c r="X952" s="2110"/>
      <c r="Y952" s="2110"/>
    </row>
    <row r="953" spans="1:25" ht="15.75" customHeight="1">
      <c r="A953" s="2110"/>
      <c r="B953" s="2111"/>
      <c r="C953" s="2110"/>
      <c r="D953" s="2110"/>
      <c r="E953" s="2110"/>
      <c r="F953" s="2112"/>
      <c r="G953" s="2110"/>
      <c r="H953" s="2110"/>
      <c r="I953" s="2110"/>
      <c r="J953" s="2110"/>
      <c r="K953" s="2110"/>
      <c r="L953" s="2110"/>
      <c r="M953" s="2110"/>
      <c r="N953" s="2110"/>
      <c r="O953" s="2110"/>
      <c r="P953" s="2110"/>
      <c r="Q953" s="2110"/>
      <c r="R953" s="2110"/>
      <c r="S953" s="2110"/>
      <c r="T953" s="2110"/>
      <c r="U953" s="2110"/>
      <c r="V953" s="2110"/>
      <c r="W953" s="2110"/>
      <c r="X953" s="2110"/>
      <c r="Y953" s="2110"/>
    </row>
    <row r="954" spans="1:25" ht="15.75" customHeight="1">
      <c r="A954" s="2110"/>
      <c r="B954" s="2111"/>
      <c r="C954" s="2110"/>
      <c r="D954" s="2110"/>
      <c r="E954" s="2110"/>
      <c r="F954" s="2112"/>
      <c r="G954" s="2110"/>
      <c r="H954" s="2110"/>
      <c r="I954" s="2110"/>
      <c r="J954" s="2110"/>
      <c r="K954" s="2110"/>
      <c r="L954" s="2110"/>
      <c r="M954" s="2110"/>
      <c r="N954" s="2110"/>
      <c r="O954" s="2110"/>
      <c r="P954" s="2110"/>
      <c r="Q954" s="2110"/>
      <c r="R954" s="2110"/>
      <c r="S954" s="2110"/>
      <c r="T954" s="2110"/>
      <c r="U954" s="2110"/>
      <c r="V954" s="2110"/>
      <c r="W954" s="2110"/>
      <c r="X954" s="2110"/>
      <c r="Y954" s="2110"/>
    </row>
    <row r="955" spans="1:25" ht="15.75" customHeight="1">
      <c r="A955" s="2110"/>
      <c r="B955" s="2111"/>
      <c r="C955" s="2110"/>
      <c r="D955" s="2110"/>
      <c r="E955" s="2110"/>
      <c r="F955" s="2112"/>
      <c r="G955" s="2110"/>
      <c r="H955" s="2110"/>
      <c r="I955" s="2110"/>
      <c r="J955" s="2110"/>
      <c r="K955" s="2110"/>
      <c r="L955" s="2110"/>
      <c r="M955" s="2110"/>
      <c r="N955" s="2110"/>
      <c r="O955" s="2110"/>
      <c r="P955" s="2110"/>
      <c r="Q955" s="2110"/>
      <c r="R955" s="2110"/>
      <c r="S955" s="2110"/>
      <c r="T955" s="2110"/>
      <c r="U955" s="2110"/>
      <c r="V955" s="2110"/>
      <c r="W955" s="2110"/>
      <c r="X955" s="2110"/>
      <c r="Y955" s="2110"/>
    </row>
    <row r="956" spans="1:25" ht="15.75" customHeight="1">
      <c r="A956" s="2110"/>
      <c r="B956" s="2111"/>
      <c r="C956" s="2110"/>
      <c r="D956" s="2110"/>
      <c r="E956" s="2110"/>
      <c r="F956" s="2112"/>
      <c r="G956" s="2110"/>
      <c r="H956" s="2110"/>
      <c r="I956" s="2110"/>
      <c r="J956" s="2110"/>
      <c r="K956" s="2110"/>
      <c r="L956" s="2110"/>
      <c r="M956" s="2110"/>
      <c r="N956" s="2110"/>
      <c r="O956" s="2110"/>
      <c r="P956" s="2110"/>
      <c r="Q956" s="2110"/>
      <c r="R956" s="2110"/>
      <c r="S956" s="2110"/>
      <c r="T956" s="2110"/>
      <c r="U956" s="2110"/>
      <c r="V956" s="2110"/>
      <c r="W956" s="2110"/>
      <c r="X956" s="2110"/>
      <c r="Y956" s="2110"/>
    </row>
    <row r="957" spans="1:25" ht="15.75" customHeight="1">
      <c r="A957" s="2110"/>
      <c r="B957" s="2111"/>
      <c r="C957" s="2110"/>
      <c r="D957" s="2110"/>
      <c r="E957" s="2110"/>
      <c r="F957" s="2112"/>
      <c r="G957" s="2110"/>
      <c r="H957" s="2110"/>
      <c r="I957" s="2110"/>
      <c r="J957" s="2110"/>
      <c r="K957" s="2110"/>
      <c r="L957" s="2110"/>
      <c r="M957" s="2110"/>
      <c r="N957" s="2110"/>
      <c r="O957" s="2110"/>
      <c r="P957" s="2110"/>
      <c r="Q957" s="2110"/>
      <c r="R957" s="2110"/>
      <c r="S957" s="2110"/>
      <c r="T957" s="2110"/>
      <c r="U957" s="2110"/>
      <c r="V957" s="2110"/>
      <c r="W957" s="2110"/>
      <c r="X957" s="2110"/>
      <c r="Y957" s="2110"/>
    </row>
    <row r="958" spans="1:25" ht="15.75" customHeight="1">
      <c r="A958" s="2110"/>
      <c r="B958" s="2111"/>
      <c r="C958" s="2110"/>
      <c r="D958" s="2110"/>
      <c r="E958" s="2110"/>
      <c r="F958" s="2112"/>
      <c r="G958" s="2110"/>
      <c r="H958" s="2110"/>
      <c r="I958" s="2110"/>
      <c r="J958" s="2110"/>
      <c r="K958" s="2110"/>
      <c r="L958" s="2110"/>
      <c r="M958" s="2110"/>
      <c r="N958" s="2110"/>
      <c r="O958" s="2110"/>
      <c r="P958" s="2110"/>
      <c r="Q958" s="2110"/>
      <c r="R958" s="2110"/>
      <c r="S958" s="2110"/>
      <c r="T958" s="2110"/>
      <c r="U958" s="2110"/>
      <c r="V958" s="2110"/>
      <c r="W958" s="2110"/>
      <c r="X958" s="2110"/>
      <c r="Y958" s="2110"/>
    </row>
    <row r="959" spans="1:25" ht="15.75" customHeight="1">
      <c r="A959" s="2110"/>
      <c r="B959" s="2111"/>
      <c r="C959" s="2110"/>
      <c r="D959" s="2110"/>
      <c r="E959" s="2110"/>
      <c r="F959" s="2112"/>
      <c r="G959" s="2110"/>
      <c r="H959" s="2110"/>
      <c r="I959" s="2110"/>
      <c r="J959" s="2110"/>
      <c r="K959" s="2110"/>
      <c r="L959" s="2110"/>
      <c r="M959" s="2110"/>
      <c r="N959" s="2110"/>
      <c r="O959" s="2110"/>
      <c r="P959" s="2110"/>
      <c r="Q959" s="2110"/>
      <c r="R959" s="2110"/>
      <c r="S959" s="2110"/>
      <c r="T959" s="2110"/>
      <c r="U959" s="2110"/>
      <c r="V959" s="2110"/>
      <c r="W959" s="2110"/>
      <c r="X959" s="2110"/>
      <c r="Y959" s="2110"/>
    </row>
    <row r="960" spans="1:25" ht="15.75" customHeight="1">
      <c r="A960" s="2110"/>
      <c r="B960" s="2111"/>
      <c r="C960" s="2110"/>
      <c r="D960" s="2110"/>
      <c r="E960" s="2110"/>
      <c r="F960" s="2112"/>
      <c r="G960" s="2110"/>
      <c r="H960" s="2110"/>
      <c r="I960" s="2110"/>
      <c r="J960" s="2110"/>
      <c r="K960" s="2110"/>
      <c r="L960" s="2110"/>
      <c r="M960" s="2110"/>
      <c r="N960" s="2110"/>
      <c r="O960" s="2110"/>
      <c r="P960" s="2110"/>
      <c r="Q960" s="2110"/>
      <c r="R960" s="2110"/>
      <c r="S960" s="2110"/>
      <c r="T960" s="2110"/>
      <c r="U960" s="2110"/>
      <c r="V960" s="2110"/>
      <c r="W960" s="2110"/>
      <c r="X960" s="2110"/>
      <c r="Y960" s="2110"/>
    </row>
    <row r="961" spans="1:25" ht="15.75" customHeight="1">
      <c r="A961" s="2110"/>
      <c r="B961" s="2111"/>
      <c r="C961" s="2110"/>
      <c r="D961" s="2110"/>
      <c r="E961" s="2110"/>
      <c r="F961" s="2112"/>
      <c r="G961" s="2110"/>
      <c r="H961" s="2110"/>
      <c r="I961" s="2110"/>
      <c r="J961" s="2110"/>
      <c r="K961" s="2110"/>
      <c r="L961" s="2110"/>
      <c r="M961" s="2110"/>
      <c r="N961" s="2110"/>
      <c r="O961" s="2110"/>
      <c r="P961" s="2110"/>
      <c r="Q961" s="2110"/>
      <c r="R961" s="2110"/>
      <c r="S961" s="2110"/>
      <c r="T961" s="2110"/>
      <c r="U961" s="2110"/>
      <c r="V961" s="2110"/>
      <c r="W961" s="2110"/>
      <c r="X961" s="2110"/>
      <c r="Y961" s="2110"/>
    </row>
    <row r="962" spans="1:25" ht="15.75" customHeight="1">
      <c r="A962" s="2110"/>
      <c r="B962" s="2111"/>
      <c r="C962" s="2110"/>
      <c r="D962" s="2110"/>
      <c r="E962" s="2110"/>
      <c r="F962" s="2112"/>
      <c r="G962" s="2110"/>
      <c r="H962" s="2110"/>
      <c r="I962" s="2110"/>
      <c r="J962" s="2110"/>
      <c r="K962" s="2110"/>
      <c r="L962" s="2110"/>
      <c r="M962" s="2110"/>
      <c r="N962" s="2110"/>
      <c r="O962" s="2110"/>
      <c r="P962" s="2110"/>
      <c r="Q962" s="2110"/>
      <c r="R962" s="2110"/>
      <c r="S962" s="2110"/>
      <c r="T962" s="2110"/>
      <c r="U962" s="2110"/>
      <c r="V962" s="2110"/>
      <c r="W962" s="2110"/>
      <c r="X962" s="2110"/>
      <c r="Y962" s="2110"/>
    </row>
    <row r="963" spans="1:25" ht="15.75" customHeight="1">
      <c r="A963" s="2110"/>
      <c r="B963" s="2111"/>
      <c r="C963" s="2110"/>
      <c r="D963" s="2110"/>
      <c r="E963" s="2110"/>
      <c r="F963" s="2112"/>
      <c r="G963" s="2110"/>
      <c r="H963" s="2110"/>
      <c r="I963" s="2110"/>
      <c r="J963" s="2110"/>
      <c r="K963" s="2110"/>
      <c r="L963" s="2110"/>
      <c r="M963" s="2110"/>
      <c r="N963" s="2110"/>
      <c r="O963" s="2110"/>
      <c r="P963" s="2110"/>
      <c r="Q963" s="2110"/>
      <c r="R963" s="2110"/>
      <c r="S963" s="2110"/>
      <c r="T963" s="2110"/>
      <c r="U963" s="2110"/>
      <c r="V963" s="2110"/>
      <c r="W963" s="2110"/>
      <c r="X963" s="2110"/>
      <c r="Y963" s="2110"/>
    </row>
    <row r="964" spans="1:25" ht="15.75" customHeight="1">
      <c r="A964" s="2110"/>
      <c r="B964" s="2111"/>
      <c r="C964" s="2110"/>
      <c r="D964" s="2110"/>
      <c r="E964" s="2110"/>
      <c r="F964" s="2112"/>
      <c r="G964" s="2110"/>
      <c r="H964" s="2110"/>
      <c r="I964" s="2110"/>
      <c r="J964" s="2110"/>
      <c r="K964" s="2110"/>
      <c r="L964" s="2110"/>
      <c r="M964" s="2110"/>
      <c r="N964" s="2110"/>
      <c r="O964" s="2110"/>
      <c r="P964" s="2110"/>
      <c r="Q964" s="2110"/>
      <c r="R964" s="2110"/>
      <c r="S964" s="2110"/>
      <c r="T964" s="2110"/>
      <c r="U964" s="2110"/>
      <c r="V964" s="2110"/>
      <c r="W964" s="2110"/>
      <c r="X964" s="2110"/>
      <c r="Y964" s="2110"/>
    </row>
    <row r="965" spans="1:25" ht="15.75" customHeight="1">
      <c r="A965" s="2110"/>
      <c r="B965" s="2111"/>
      <c r="C965" s="2110"/>
      <c r="D965" s="2110"/>
      <c r="E965" s="2110"/>
      <c r="F965" s="2112"/>
      <c r="G965" s="2110"/>
      <c r="H965" s="2110"/>
      <c r="I965" s="2110"/>
      <c r="J965" s="2110"/>
      <c r="K965" s="2110"/>
      <c r="L965" s="2110"/>
      <c r="M965" s="2110"/>
      <c r="N965" s="2110"/>
      <c r="O965" s="2110"/>
      <c r="P965" s="2110"/>
      <c r="Q965" s="2110"/>
      <c r="R965" s="2110"/>
      <c r="S965" s="2110"/>
      <c r="T965" s="2110"/>
      <c r="U965" s="2110"/>
      <c r="V965" s="2110"/>
      <c r="W965" s="2110"/>
      <c r="X965" s="2110"/>
      <c r="Y965" s="2110"/>
    </row>
    <row r="966" spans="1:25" ht="15.75" customHeight="1">
      <c r="A966" s="2110"/>
      <c r="B966" s="2111"/>
      <c r="C966" s="2110"/>
      <c r="D966" s="2110"/>
      <c r="E966" s="2110"/>
      <c r="F966" s="2112"/>
      <c r="G966" s="2110"/>
      <c r="H966" s="2110"/>
      <c r="I966" s="2110"/>
      <c r="J966" s="2110"/>
      <c r="K966" s="2110"/>
      <c r="L966" s="2110"/>
      <c r="M966" s="2110"/>
      <c r="N966" s="2110"/>
      <c r="O966" s="2110"/>
      <c r="P966" s="2110"/>
      <c r="Q966" s="2110"/>
      <c r="R966" s="2110"/>
      <c r="S966" s="2110"/>
      <c r="T966" s="2110"/>
      <c r="U966" s="2110"/>
      <c r="V966" s="2110"/>
      <c r="W966" s="2110"/>
      <c r="X966" s="2110"/>
      <c r="Y966" s="2110"/>
    </row>
    <row r="967" spans="1:25" ht="15.75" customHeight="1">
      <c r="A967" s="2110"/>
      <c r="B967" s="2111"/>
      <c r="C967" s="2110"/>
      <c r="D967" s="2110"/>
      <c r="E967" s="2110"/>
      <c r="F967" s="2112"/>
      <c r="G967" s="2110"/>
      <c r="H967" s="2110"/>
      <c r="I967" s="2110"/>
      <c r="J967" s="2110"/>
      <c r="K967" s="2110"/>
      <c r="L967" s="2110"/>
      <c r="M967" s="2110"/>
      <c r="N967" s="2110"/>
      <c r="O967" s="2110"/>
      <c r="P967" s="2110"/>
      <c r="Q967" s="2110"/>
      <c r="R967" s="2110"/>
      <c r="S967" s="2110"/>
      <c r="T967" s="2110"/>
      <c r="U967" s="2110"/>
      <c r="V967" s="2110"/>
      <c r="W967" s="2110"/>
      <c r="X967" s="2110"/>
      <c r="Y967" s="2110"/>
    </row>
    <row r="968" spans="1:25" ht="15.75" customHeight="1">
      <c r="A968" s="2110"/>
      <c r="B968" s="2111"/>
      <c r="C968" s="2110"/>
      <c r="D968" s="2110"/>
      <c r="E968" s="2110"/>
      <c r="F968" s="2112"/>
      <c r="G968" s="2110"/>
      <c r="H968" s="2110"/>
      <c r="I968" s="2110"/>
      <c r="J968" s="2110"/>
      <c r="K968" s="2110"/>
      <c r="L968" s="2110"/>
      <c r="M968" s="2110"/>
      <c r="N968" s="2110"/>
      <c r="O968" s="2110"/>
      <c r="P968" s="2110"/>
      <c r="Q968" s="2110"/>
      <c r="R968" s="2110"/>
      <c r="S968" s="2110"/>
      <c r="T968" s="2110"/>
      <c r="U968" s="2110"/>
      <c r="V968" s="2110"/>
      <c r="W968" s="2110"/>
      <c r="X968" s="2110"/>
      <c r="Y968" s="2110"/>
    </row>
    <row r="969" spans="1:25" ht="15.75" customHeight="1">
      <c r="A969" s="2110"/>
      <c r="B969" s="2111"/>
      <c r="C969" s="2110"/>
      <c r="D969" s="2110"/>
      <c r="E969" s="2110"/>
      <c r="F969" s="2112"/>
      <c r="G969" s="2110"/>
      <c r="H969" s="2110"/>
      <c r="I969" s="2110"/>
      <c r="J969" s="2110"/>
      <c r="K969" s="2110"/>
      <c r="L969" s="2110"/>
      <c r="M969" s="2110"/>
      <c r="N969" s="2110"/>
      <c r="O969" s="2110"/>
      <c r="P969" s="2110"/>
      <c r="Q969" s="2110"/>
      <c r="R969" s="2110"/>
      <c r="S969" s="2110"/>
      <c r="T969" s="2110"/>
      <c r="U969" s="2110"/>
      <c r="V969" s="2110"/>
      <c r="W969" s="2110"/>
      <c r="X969" s="2110"/>
      <c r="Y969" s="2110"/>
    </row>
    <row r="970" spans="1:25" ht="15.75" customHeight="1">
      <c r="A970" s="2110"/>
      <c r="B970" s="2111"/>
      <c r="C970" s="2110"/>
      <c r="D970" s="2110"/>
      <c r="E970" s="2110"/>
      <c r="F970" s="2112"/>
      <c r="G970" s="2110"/>
      <c r="H970" s="2110"/>
      <c r="I970" s="2110"/>
      <c r="J970" s="2110"/>
      <c r="K970" s="2110"/>
      <c r="L970" s="2110"/>
      <c r="M970" s="2110"/>
      <c r="N970" s="2110"/>
      <c r="O970" s="2110"/>
      <c r="P970" s="2110"/>
      <c r="Q970" s="2110"/>
      <c r="R970" s="2110"/>
      <c r="S970" s="2110"/>
      <c r="T970" s="2110"/>
      <c r="U970" s="2110"/>
      <c r="V970" s="2110"/>
      <c r="W970" s="2110"/>
      <c r="X970" s="2110"/>
      <c r="Y970" s="2110"/>
    </row>
    <row r="971" spans="1:25" ht="15.75" customHeight="1">
      <c r="A971" s="2110"/>
      <c r="B971" s="2111"/>
      <c r="C971" s="2110"/>
      <c r="D971" s="2110"/>
      <c r="E971" s="2110"/>
      <c r="F971" s="2112"/>
      <c r="G971" s="2110"/>
      <c r="H971" s="2110"/>
      <c r="I971" s="2110"/>
      <c r="J971" s="2110"/>
      <c r="K971" s="2110"/>
      <c r="L971" s="2110"/>
      <c r="M971" s="2110"/>
      <c r="N971" s="2110"/>
      <c r="O971" s="2110"/>
      <c r="P971" s="2110"/>
      <c r="Q971" s="2110"/>
      <c r="R971" s="2110"/>
      <c r="S971" s="2110"/>
      <c r="T971" s="2110"/>
      <c r="U971" s="2110"/>
      <c r="V971" s="2110"/>
      <c r="W971" s="2110"/>
      <c r="X971" s="2110"/>
      <c r="Y971" s="2110"/>
    </row>
    <row r="972" spans="1:25" ht="15.75" customHeight="1">
      <c r="A972" s="2110"/>
      <c r="B972" s="2111"/>
      <c r="C972" s="2110"/>
      <c r="D972" s="2110"/>
      <c r="E972" s="2110"/>
      <c r="F972" s="2112"/>
      <c r="G972" s="2110"/>
      <c r="H972" s="2110"/>
      <c r="I972" s="2110"/>
      <c r="J972" s="2110"/>
      <c r="K972" s="2110"/>
      <c r="L972" s="2110"/>
      <c r="M972" s="2110"/>
      <c r="N972" s="2110"/>
      <c r="O972" s="2110"/>
      <c r="P972" s="2110"/>
      <c r="Q972" s="2110"/>
      <c r="R972" s="2110"/>
      <c r="S972" s="2110"/>
      <c r="T972" s="2110"/>
      <c r="U972" s="2110"/>
      <c r="V972" s="2110"/>
      <c r="W972" s="2110"/>
      <c r="X972" s="2110"/>
      <c r="Y972" s="2110"/>
    </row>
    <row r="973" spans="1:25" ht="15.75" customHeight="1">
      <c r="A973" s="2110"/>
      <c r="B973" s="2111"/>
      <c r="C973" s="2110"/>
      <c r="D973" s="2110"/>
      <c r="E973" s="2110"/>
      <c r="F973" s="2112"/>
      <c r="G973" s="2110"/>
      <c r="H973" s="2110"/>
      <c r="I973" s="2110"/>
      <c r="J973" s="2110"/>
      <c r="K973" s="2110"/>
      <c r="L973" s="2110"/>
      <c r="M973" s="2110"/>
      <c r="N973" s="2110"/>
      <c r="O973" s="2110"/>
      <c r="P973" s="2110"/>
      <c r="Q973" s="2110"/>
      <c r="R973" s="2110"/>
      <c r="S973" s="2110"/>
      <c r="T973" s="2110"/>
      <c r="U973" s="2110"/>
      <c r="V973" s="2110"/>
      <c r="W973" s="2110"/>
      <c r="X973" s="2110"/>
      <c r="Y973" s="2110"/>
    </row>
    <row r="974" spans="1:25" ht="15.75" customHeight="1">
      <c r="A974" s="2110"/>
      <c r="B974" s="2111"/>
      <c r="C974" s="2110"/>
      <c r="D974" s="2110"/>
      <c r="E974" s="2110"/>
      <c r="F974" s="2112"/>
      <c r="G974" s="2110"/>
      <c r="H974" s="2110"/>
      <c r="I974" s="2110"/>
      <c r="J974" s="2110"/>
      <c r="K974" s="2110"/>
      <c r="L974" s="2110"/>
      <c r="M974" s="2110"/>
      <c r="N974" s="2110"/>
      <c r="O974" s="2110"/>
      <c r="P974" s="2110"/>
      <c r="Q974" s="2110"/>
      <c r="R974" s="2110"/>
      <c r="S974" s="2110"/>
      <c r="T974" s="2110"/>
      <c r="U974" s="2110"/>
      <c r="V974" s="2110"/>
      <c r="W974" s="2110"/>
      <c r="X974" s="2110"/>
      <c r="Y974" s="2110"/>
    </row>
    <row r="975" spans="1:25" ht="15.75" customHeight="1">
      <c r="A975" s="2110"/>
      <c r="B975" s="2111"/>
      <c r="C975" s="2110"/>
      <c r="D975" s="2110"/>
      <c r="E975" s="2110"/>
      <c r="F975" s="2112"/>
      <c r="G975" s="2110"/>
      <c r="H975" s="2110"/>
      <c r="I975" s="2110"/>
      <c r="J975" s="2110"/>
      <c r="K975" s="2110"/>
      <c r="L975" s="2110"/>
      <c r="M975" s="2110"/>
      <c r="N975" s="2110"/>
      <c r="O975" s="2110"/>
      <c r="P975" s="2110"/>
      <c r="Q975" s="2110"/>
      <c r="R975" s="2110"/>
      <c r="S975" s="2110"/>
      <c r="T975" s="2110"/>
      <c r="U975" s="2110"/>
      <c r="V975" s="2110"/>
      <c r="W975" s="2110"/>
      <c r="X975" s="2110"/>
      <c r="Y975" s="2110"/>
    </row>
    <row r="976" spans="1:25" ht="15.75" customHeight="1">
      <c r="A976" s="2110"/>
      <c r="B976" s="2111"/>
      <c r="C976" s="2110"/>
      <c r="D976" s="2110"/>
      <c r="E976" s="2110"/>
      <c r="F976" s="2112"/>
      <c r="G976" s="2110"/>
      <c r="H976" s="2110"/>
      <c r="I976" s="2110"/>
      <c r="J976" s="2110"/>
      <c r="K976" s="2110"/>
      <c r="L976" s="2110"/>
      <c r="M976" s="2110"/>
      <c r="N976" s="2110"/>
      <c r="O976" s="2110"/>
      <c r="P976" s="2110"/>
      <c r="Q976" s="2110"/>
      <c r="R976" s="2110"/>
      <c r="S976" s="2110"/>
      <c r="T976" s="2110"/>
      <c r="U976" s="2110"/>
      <c r="V976" s="2110"/>
      <c r="W976" s="2110"/>
      <c r="X976" s="2110"/>
      <c r="Y976" s="2110"/>
    </row>
    <row r="977" spans="1:25" ht="15.75" customHeight="1">
      <c r="A977" s="2110"/>
      <c r="B977" s="2111"/>
      <c r="C977" s="2110"/>
      <c r="D977" s="2110"/>
      <c r="E977" s="2110"/>
      <c r="F977" s="2112"/>
      <c r="G977" s="2110"/>
      <c r="H977" s="2110"/>
      <c r="I977" s="2110"/>
      <c r="J977" s="2110"/>
      <c r="K977" s="2110"/>
      <c r="L977" s="2110"/>
      <c r="M977" s="2110"/>
      <c r="N977" s="2110"/>
      <c r="O977" s="2110"/>
      <c r="P977" s="2110"/>
      <c r="Q977" s="2110"/>
      <c r="R977" s="2110"/>
      <c r="S977" s="2110"/>
      <c r="T977" s="2110"/>
      <c r="U977" s="2110"/>
      <c r="V977" s="2110"/>
      <c r="W977" s="2110"/>
      <c r="X977" s="2110"/>
      <c r="Y977" s="2110"/>
    </row>
    <row r="978" spans="1:25" ht="15.75" customHeight="1">
      <c r="A978" s="2110"/>
      <c r="B978" s="2111"/>
      <c r="C978" s="2110"/>
      <c r="D978" s="2110"/>
      <c r="E978" s="2110"/>
      <c r="F978" s="2112"/>
      <c r="G978" s="2110"/>
      <c r="H978" s="2110"/>
      <c r="I978" s="2110"/>
      <c r="J978" s="2110"/>
      <c r="K978" s="2110"/>
      <c r="L978" s="2110"/>
      <c r="M978" s="2110"/>
      <c r="N978" s="2110"/>
      <c r="O978" s="2110"/>
      <c r="P978" s="2110"/>
      <c r="Q978" s="2110"/>
      <c r="R978" s="2110"/>
      <c r="S978" s="2110"/>
      <c r="T978" s="2110"/>
      <c r="U978" s="2110"/>
      <c r="V978" s="2110"/>
      <c r="W978" s="2110"/>
      <c r="X978" s="2110"/>
      <c r="Y978" s="2110"/>
    </row>
    <row r="979" spans="1:25" ht="15.75" customHeight="1">
      <c r="A979" s="2110"/>
      <c r="B979" s="2111"/>
      <c r="C979" s="2110"/>
      <c r="D979" s="2110"/>
      <c r="E979" s="2110"/>
      <c r="F979" s="2112"/>
      <c r="G979" s="2110"/>
      <c r="H979" s="2110"/>
      <c r="I979" s="2110"/>
      <c r="J979" s="2110"/>
      <c r="K979" s="2110"/>
      <c r="L979" s="2110"/>
      <c r="M979" s="2110"/>
      <c r="N979" s="2110"/>
      <c r="O979" s="2110"/>
      <c r="P979" s="2110"/>
      <c r="Q979" s="2110"/>
      <c r="R979" s="2110"/>
      <c r="S979" s="2110"/>
      <c r="T979" s="2110"/>
      <c r="U979" s="2110"/>
      <c r="V979" s="2110"/>
      <c r="W979" s="2110"/>
      <c r="X979" s="2110"/>
      <c r="Y979" s="2110"/>
    </row>
    <row r="980" spans="1:25" ht="15.75" customHeight="1">
      <c r="A980" s="2110"/>
      <c r="B980" s="2111"/>
      <c r="C980" s="2110"/>
      <c r="D980" s="2110"/>
      <c r="E980" s="2110"/>
      <c r="F980" s="2112"/>
      <c r="G980" s="2110"/>
      <c r="H980" s="2110"/>
      <c r="I980" s="2110"/>
      <c r="J980" s="2110"/>
      <c r="K980" s="2110"/>
      <c r="L980" s="2110"/>
      <c r="M980" s="2110"/>
      <c r="N980" s="2110"/>
      <c r="O980" s="2110"/>
      <c r="P980" s="2110"/>
      <c r="Q980" s="2110"/>
      <c r="R980" s="2110"/>
      <c r="S980" s="2110"/>
      <c r="T980" s="2110"/>
      <c r="U980" s="2110"/>
      <c r="V980" s="2110"/>
      <c r="W980" s="2110"/>
      <c r="X980" s="2110"/>
      <c r="Y980" s="2110"/>
    </row>
    <row r="981" spans="1:25" ht="15.75" customHeight="1">
      <c r="A981" s="2110"/>
      <c r="B981" s="2111"/>
      <c r="C981" s="2110"/>
      <c r="D981" s="2110"/>
      <c r="E981" s="2110"/>
      <c r="F981" s="2112"/>
      <c r="G981" s="2110"/>
      <c r="H981" s="2110"/>
      <c r="I981" s="2110"/>
      <c r="J981" s="2110"/>
      <c r="K981" s="2110"/>
      <c r="L981" s="2110"/>
      <c r="M981" s="2110"/>
      <c r="N981" s="2110"/>
      <c r="O981" s="2110"/>
      <c r="P981" s="2110"/>
      <c r="Q981" s="2110"/>
      <c r="R981" s="2110"/>
      <c r="S981" s="2110"/>
      <c r="T981" s="2110"/>
      <c r="U981" s="2110"/>
      <c r="V981" s="2110"/>
      <c r="W981" s="2110"/>
      <c r="X981" s="2110"/>
      <c r="Y981" s="2110"/>
    </row>
  </sheetData>
  <mergeCells count="9">
    <mergeCell ref="G74:I74"/>
    <mergeCell ref="G80:I80"/>
    <mergeCell ref="A1:C1"/>
    <mergeCell ref="A2:C2"/>
    <mergeCell ref="E2:I2"/>
    <mergeCell ref="A4:I4"/>
    <mergeCell ref="A5:I5"/>
    <mergeCell ref="A72:B72"/>
    <mergeCell ref="A75:I75"/>
  </mergeCells>
  <pageMargins left="0" right="0" top="0" bottom="0" header="0" footer="0"/>
  <pageSetup paperSize="9" fitToHeight="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2"/>
  <sheetViews>
    <sheetView topLeftCell="D18" workbookViewId="0">
      <selection sqref="A1:C1"/>
    </sheetView>
  </sheetViews>
  <sheetFormatPr defaultColWidth="14.453125" defaultRowHeight="15" customHeight="1" outlineLevelCol="1"/>
  <cols>
    <col min="1" max="1" width="6.453125" customWidth="1"/>
    <col min="2" max="2" width="36.7265625" customWidth="1"/>
    <col min="3" max="3" width="22.453125" customWidth="1"/>
    <col min="4" max="4" width="31.453125" customWidth="1"/>
    <col min="5" max="6" width="7.7265625" customWidth="1" outlineLevel="1"/>
    <col min="7" max="7" width="13.26953125" customWidth="1" outlineLevel="1"/>
    <col min="8" max="8" width="12.453125" customWidth="1"/>
    <col min="9" max="9" width="18.453125" customWidth="1"/>
    <col min="10" max="10" width="57.453125" customWidth="1"/>
    <col min="11" max="26" width="9" customWidth="1"/>
  </cols>
  <sheetData>
    <row r="1" spans="1:26" ht="15.5">
      <c r="A1" s="2876" t="s">
        <v>2458</v>
      </c>
      <c r="B1" s="2874"/>
      <c r="C1" s="2874"/>
      <c r="D1" s="1318"/>
      <c r="E1" s="19"/>
      <c r="F1" s="19"/>
      <c r="G1" s="19"/>
      <c r="H1" s="19"/>
      <c r="I1" s="38" t="s">
        <v>2584</v>
      </c>
      <c r="J1" s="13"/>
      <c r="K1" s="13"/>
      <c r="L1" s="13"/>
      <c r="M1" s="13"/>
      <c r="N1" s="13"/>
      <c r="O1" s="13"/>
      <c r="P1" s="13"/>
      <c r="Q1" s="13"/>
      <c r="R1" s="13"/>
      <c r="S1" s="13"/>
      <c r="T1" s="13"/>
      <c r="U1" s="13"/>
      <c r="V1" s="13"/>
      <c r="W1" s="13"/>
      <c r="X1" s="13"/>
      <c r="Y1" s="13"/>
      <c r="Z1" s="13"/>
    </row>
    <row r="2" spans="1:26" ht="14.25" customHeight="1">
      <c r="A2" s="2877" t="s">
        <v>1</v>
      </c>
      <c r="B2" s="2874"/>
      <c r="C2" s="2874"/>
      <c r="D2" s="2113"/>
      <c r="E2" s="2878"/>
      <c r="F2" s="2874"/>
      <c r="G2" s="2874"/>
      <c r="H2" s="2874"/>
      <c r="I2" s="2874"/>
      <c r="J2" s="13"/>
      <c r="K2" s="13"/>
      <c r="L2" s="13"/>
      <c r="M2" s="13"/>
      <c r="N2" s="13"/>
      <c r="O2" s="13"/>
      <c r="P2" s="13"/>
      <c r="Q2" s="13"/>
      <c r="R2" s="13"/>
      <c r="S2" s="13"/>
      <c r="T2" s="13"/>
      <c r="U2" s="13"/>
      <c r="V2" s="13"/>
      <c r="W2" s="13"/>
      <c r="X2" s="13"/>
      <c r="Y2" s="13"/>
      <c r="Z2" s="13"/>
    </row>
    <row r="3" spans="1:26" ht="14.25" customHeight="1">
      <c r="A3" s="17"/>
      <c r="B3" s="17"/>
      <c r="C3" s="17"/>
      <c r="D3" s="2113"/>
      <c r="E3" s="20"/>
      <c r="F3" s="20"/>
      <c r="G3" s="20"/>
      <c r="H3" s="20"/>
      <c r="I3" s="20"/>
      <c r="J3" s="13"/>
      <c r="K3" s="13"/>
      <c r="L3" s="13"/>
      <c r="M3" s="13"/>
      <c r="N3" s="13"/>
      <c r="O3" s="13"/>
      <c r="P3" s="13"/>
      <c r="Q3" s="13"/>
      <c r="R3" s="13"/>
      <c r="S3" s="13"/>
      <c r="T3" s="13"/>
      <c r="U3" s="13"/>
      <c r="V3" s="13"/>
      <c r="W3" s="13"/>
      <c r="X3" s="13"/>
      <c r="Y3" s="13"/>
      <c r="Z3" s="13"/>
    </row>
    <row r="4" spans="1:26" ht="30" customHeight="1">
      <c r="A4" s="2878" t="s">
        <v>2585</v>
      </c>
      <c r="B4" s="2874"/>
      <c r="C4" s="2874"/>
      <c r="D4" s="2874"/>
      <c r="E4" s="2874"/>
      <c r="F4" s="2874"/>
      <c r="G4" s="2874"/>
      <c r="H4" s="2874"/>
      <c r="I4" s="2874"/>
      <c r="J4" s="13"/>
      <c r="K4" s="13"/>
      <c r="L4" s="13"/>
      <c r="M4" s="13"/>
      <c r="N4" s="13"/>
      <c r="O4" s="13"/>
      <c r="P4" s="13"/>
      <c r="Q4" s="13"/>
      <c r="R4" s="13"/>
      <c r="S4" s="13"/>
      <c r="T4" s="13"/>
      <c r="U4" s="13"/>
      <c r="V4" s="13"/>
      <c r="W4" s="13"/>
      <c r="X4" s="13"/>
      <c r="Y4" s="13"/>
      <c r="Z4" s="13"/>
    </row>
    <row r="5" spans="1:26" ht="30" customHeight="1">
      <c r="A5" s="3066" t="s">
        <v>2586</v>
      </c>
      <c r="B5" s="2880"/>
      <c r="C5" s="2880"/>
      <c r="D5" s="2880"/>
      <c r="E5" s="2880"/>
      <c r="F5" s="2880"/>
      <c r="G5" s="2880"/>
      <c r="H5" s="2880"/>
      <c r="I5" s="2880"/>
      <c r="J5" s="13"/>
      <c r="K5" s="13"/>
      <c r="L5" s="13"/>
      <c r="M5" s="13"/>
      <c r="N5" s="13"/>
      <c r="O5" s="13"/>
      <c r="P5" s="13"/>
      <c r="Q5" s="13"/>
      <c r="R5" s="13"/>
      <c r="S5" s="13"/>
      <c r="T5" s="13"/>
      <c r="U5" s="13"/>
      <c r="V5" s="13"/>
      <c r="W5" s="13"/>
      <c r="X5" s="13"/>
      <c r="Y5" s="13"/>
      <c r="Z5" s="13"/>
    </row>
    <row r="6" spans="1:26" ht="15.5">
      <c r="A6" s="134"/>
      <c r="B6" s="134"/>
      <c r="C6" s="134"/>
      <c r="D6" s="1812"/>
      <c r="E6" s="134"/>
      <c r="F6" s="134"/>
      <c r="G6" s="134"/>
      <c r="H6" s="134"/>
      <c r="I6" s="36" t="s">
        <v>1633</v>
      </c>
      <c r="J6" s="13"/>
      <c r="K6" s="13"/>
      <c r="L6" s="13"/>
      <c r="M6" s="13"/>
      <c r="N6" s="13"/>
      <c r="O6" s="13"/>
      <c r="P6" s="13"/>
      <c r="Q6" s="13"/>
      <c r="R6" s="13"/>
      <c r="S6" s="13"/>
      <c r="T6" s="13"/>
      <c r="U6" s="13"/>
      <c r="V6" s="13"/>
      <c r="W6" s="13"/>
      <c r="X6" s="13"/>
      <c r="Y6" s="13"/>
      <c r="Z6" s="13"/>
    </row>
    <row r="7" spans="1:26" ht="38.25" customHeight="1">
      <c r="A7" s="265" t="s">
        <v>159</v>
      </c>
      <c r="B7" s="265" t="s">
        <v>1862</v>
      </c>
      <c r="C7" s="265" t="s">
        <v>1863</v>
      </c>
      <c r="D7" s="265" t="s">
        <v>2462</v>
      </c>
      <c r="E7" s="265" t="s">
        <v>187</v>
      </c>
      <c r="F7" s="265" t="s">
        <v>1865</v>
      </c>
      <c r="G7" s="265" t="s">
        <v>1866</v>
      </c>
      <c r="H7" s="265" t="s">
        <v>1867</v>
      </c>
      <c r="I7" s="265" t="s">
        <v>6</v>
      </c>
      <c r="J7" s="13"/>
      <c r="K7" s="13"/>
      <c r="L7" s="13"/>
      <c r="M7" s="13"/>
      <c r="N7" s="13"/>
      <c r="O7" s="13"/>
      <c r="P7" s="13"/>
      <c r="Q7" s="13"/>
      <c r="R7" s="13"/>
      <c r="S7" s="13"/>
      <c r="T7" s="13"/>
      <c r="U7" s="13"/>
      <c r="V7" s="13"/>
      <c r="W7" s="13"/>
      <c r="X7" s="13"/>
      <c r="Y7" s="13"/>
      <c r="Z7" s="13"/>
    </row>
    <row r="8" spans="1:26" ht="75">
      <c r="A8" s="2114" t="s">
        <v>213</v>
      </c>
      <c r="B8" s="2115" t="s">
        <v>2587</v>
      </c>
      <c r="C8" s="2114"/>
      <c r="D8" s="2114"/>
      <c r="E8" s="2114"/>
      <c r="F8" s="2114"/>
      <c r="G8" s="2114"/>
      <c r="H8" s="2114">
        <f>SUM(H9:H16)</f>
        <v>374000</v>
      </c>
      <c r="I8" s="2114"/>
      <c r="J8" s="13"/>
      <c r="K8" s="13"/>
      <c r="L8" s="13"/>
      <c r="M8" s="13"/>
      <c r="N8" s="13"/>
      <c r="O8" s="13"/>
      <c r="P8" s="13"/>
      <c r="Q8" s="13"/>
      <c r="R8" s="13"/>
      <c r="S8" s="13"/>
      <c r="T8" s="13"/>
      <c r="U8" s="13"/>
      <c r="V8" s="13"/>
      <c r="W8" s="13"/>
      <c r="X8" s="13"/>
      <c r="Y8" s="13"/>
      <c r="Z8" s="13"/>
    </row>
    <row r="9" spans="1:26" ht="25.5" customHeight="1">
      <c r="A9" s="2116"/>
      <c r="B9" s="2082" t="s">
        <v>2588</v>
      </c>
      <c r="C9" s="2117" t="s">
        <v>2589</v>
      </c>
      <c r="D9" s="2118" t="s">
        <v>2590</v>
      </c>
      <c r="E9" s="2119" t="s">
        <v>2478</v>
      </c>
      <c r="F9" s="2119">
        <v>1</v>
      </c>
      <c r="G9" s="2119">
        <v>80000</v>
      </c>
      <c r="H9" s="2120">
        <f t="shared" ref="H9:H15" si="0">G9*F9</f>
        <v>80000</v>
      </c>
      <c r="I9" s="2119"/>
      <c r="J9" s="2121"/>
      <c r="K9" s="2122"/>
      <c r="L9" s="2122"/>
      <c r="M9" s="2122"/>
      <c r="N9" s="2122"/>
      <c r="O9" s="2122"/>
      <c r="P9" s="2122"/>
      <c r="Q9" s="2122"/>
      <c r="R9" s="2122"/>
      <c r="S9" s="2122"/>
      <c r="T9" s="2122"/>
      <c r="U9" s="2122"/>
      <c r="V9" s="2122"/>
      <c r="W9" s="2122"/>
      <c r="X9" s="2122"/>
      <c r="Y9" s="2122"/>
      <c r="Z9" s="2122"/>
    </row>
    <row r="10" spans="1:26" ht="23.25" customHeight="1">
      <c r="A10" s="2116"/>
      <c r="B10" s="2117" t="s">
        <v>2480</v>
      </c>
      <c r="C10" s="2117" t="s">
        <v>2591</v>
      </c>
      <c r="D10" s="2118" t="s">
        <v>2592</v>
      </c>
      <c r="E10" s="2119" t="s">
        <v>2478</v>
      </c>
      <c r="F10" s="2119">
        <v>5</v>
      </c>
      <c r="G10" s="2119">
        <v>15000</v>
      </c>
      <c r="H10" s="2120">
        <f t="shared" si="0"/>
        <v>75000</v>
      </c>
      <c r="I10" s="2119"/>
      <c r="J10" s="2122"/>
      <c r="K10" s="2122"/>
      <c r="L10" s="2122"/>
      <c r="M10" s="2122"/>
      <c r="N10" s="2122"/>
      <c r="O10" s="2122"/>
      <c r="P10" s="2122"/>
      <c r="Q10" s="2122"/>
      <c r="R10" s="2122"/>
      <c r="S10" s="2122"/>
      <c r="T10" s="2122"/>
      <c r="U10" s="2122"/>
      <c r="V10" s="2122"/>
      <c r="W10" s="2122"/>
      <c r="X10" s="2122"/>
      <c r="Y10" s="2122"/>
      <c r="Z10" s="2122"/>
    </row>
    <row r="11" spans="1:26" ht="21.75" customHeight="1">
      <c r="A11" s="2116"/>
      <c r="B11" s="2117" t="s">
        <v>2593</v>
      </c>
      <c r="C11" s="2117" t="s">
        <v>2591</v>
      </c>
      <c r="D11" s="2118" t="s">
        <v>2592</v>
      </c>
      <c r="E11" s="2119" t="s">
        <v>2478</v>
      </c>
      <c r="F11" s="2119">
        <v>5</v>
      </c>
      <c r="G11" s="2119">
        <v>7000</v>
      </c>
      <c r="H11" s="2120">
        <f t="shared" si="0"/>
        <v>35000</v>
      </c>
      <c r="I11" s="2119"/>
      <c r="J11" s="2122"/>
      <c r="K11" s="2122"/>
      <c r="L11" s="2122"/>
      <c r="M11" s="2122"/>
      <c r="N11" s="2122"/>
      <c r="O11" s="2122"/>
      <c r="P11" s="2122"/>
      <c r="Q11" s="2122"/>
      <c r="R11" s="2122"/>
      <c r="S11" s="2122"/>
      <c r="T11" s="2122"/>
      <c r="U11" s="2122"/>
      <c r="V11" s="2122"/>
      <c r="W11" s="2122"/>
      <c r="X11" s="2122"/>
      <c r="Y11" s="2122"/>
      <c r="Z11" s="2122"/>
    </row>
    <row r="12" spans="1:26" ht="21.75" customHeight="1">
      <c r="A12" s="2116"/>
      <c r="B12" s="2117" t="s">
        <v>2594</v>
      </c>
      <c r="C12" s="2117" t="s">
        <v>2591</v>
      </c>
      <c r="D12" s="2118" t="s">
        <v>2592</v>
      </c>
      <c r="E12" s="2119" t="s">
        <v>2478</v>
      </c>
      <c r="F12" s="2119">
        <v>5</v>
      </c>
      <c r="G12" s="2119">
        <v>12000</v>
      </c>
      <c r="H12" s="2120">
        <f t="shared" si="0"/>
        <v>60000</v>
      </c>
      <c r="I12" s="2119"/>
      <c r="J12" s="2122"/>
      <c r="K12" s="2122"/>
      <c r="L12" s="2122"/>
      <c r="M12" s="2122"/>
      <c r="N12" s="2122"/>
      <c r="O12" s="2122"/>
      <c r="P12" s="2122"/>
      <c r="Q12" s="2122"/>
      <c r="R12" s="2122"/>
      <c r="S12" s="2122"/>
      <c r="T12" s="2122"/>
      <c r="U12" s="2122"/>
      <c r="V12" s="2122"/>
      <c r="W12" s="2122"/>
      <c r="X12" s="2122"/>
      <c r="Y12" s="2122"/>
      <c r="Z12" s="2122"/>
    </row>
    <row r="13" spans="1:26" ht="29.25" customHeight="1">
      <c r="A13" s="2116"/>
      <c r="B13" s="2118" t="s">
        <v>2595</v>
      </c>
      <c r="C13" s="2117" t="s">
        <v>2591</v>
      </c>
      <c r="D13" s="2118" t="s">
        <v>2592</v>
      </c>
      <c r="E13" s="2119" t="s">
        <v>2478</v>
      </c>
      <c r="F13" s="2119">
        <v>2</v>
      </c>
      <c r="G13" s="2119">
        <v>8000</v>
      </c>
      <c r="H13" s="2120">
        <f t="shared" si="0"/>
        <v>16000</v>
      </c>
      <c r="I13" s="2119"/>
      <c r="J13" s="2121"/>
      <c r="K13" s="2122"/>
      <c r="L13" s="2122"/>
      <c r="M13" s="2122"/>
      <c r="N13" s="2122"/>
      <c r="O13" s="2122"/>
      <c r="P13" s="2122"/>
      <c r="Q13" s="2122"/>
      <c r="R13" s="2122"/>
      <c r="S13" s="2122"/>
      <c r="T13" s="2122"/>
      <c r="U13" s="2122"/>
      <c r="V13" s="2122"/>
      <c r="W13" s="2122"/>
      <c r="X13" s="2122"/>
      <c r="Y13" s="2122"/>
      <c r="Z13" s="2122"/>
    </row>
    <row r="14" spans="1:26" ht="21.75" customHeight="1">
      <c r="A14" s="2123"/>
      <c r="B14" s="2117" t="s">
        <v>2596</v>
      </c>
      <c r="C14" s="2117" t="s">
        <v>2597</v>
      </c>
      <c r="D14" s="2118" t="s">
        <v>2598</v>
      </c>
      <c r="E14" s="2119" t="s">
        <v>2478</v>
      </c>
      <c r="F14" s="2119">
        <v>3</v>
      </c>
      <c r="G14" s="2124">
        <v>10000</v>
      </c>
      <c r="H14" s="2120">
        <f t="shared" si="0"/>
        <v>30000</v>
      </c>
      <c r="I14" s="2119"/>
      <c r="J14" s="2122"/>
      <c r="K14" s="2122"/>
      <c r="L14" s="2122"/>
      <c r="M14" s="2122"/>
      <c r="N14" s="2122"/>
      <c r="O14" s="2122"/>
      <c r="P14" s="2122"/>
      <c r="Q14" s="2122"/>
      <c r="R14" s="2122"/>
      <c r="S14" s="2122"/>
      <c r="T14" s="2122"/>
      <c r="U14" s="2122"/>
      <c r="V14" s="2122"/>
      <c r="W14" s="2122"/>
      <c r="X14" s="2122"/>
      <c r="Y14" s="2122"/>
      <c r="Z14" s="2122"/>
    </row>
    <row r="15" spans="1:26" ht="36.75" customHeight="1">
      <c r="A15" s="2123"/>
      <c r="B15" s="2118" t="s">
        <v>2599</v>
      </c>
      <c r="C15" s="2117" t="s">
        <v>2597</v>
      </c>
      <c r="D15" s="2118" t="s">
        <v>2600</v>
      </c>
      <c r="E15" s="2119" t="s">
        <v>2478</v>
      </c>
      <c r="F15" s="2119">
        <v>1</v>
      </c>
      <c r="G15" s="2124">
        <v>15000</v>
      </c>
      <c r="H15" s="2120">
        <f t="shared" si="0"/>
        <v>15000</v>
      </c>
      <c r="I15" s="2119"/>
      <c r="J15" s="2122"/>
      <c r="K15" s="2122"/>
      <c r="L15" s="2122"/>
      <c r="M15" s="2122"/>
      <c r="N15" s="2122"/>
      <c r="O15" s="2122"/>
      <c r="P15" s="2122"/>
      <c r="Q15" s="2122"/>
      <c r="R15" s="2122"/>
      <c r="S15" s="2122"/>
      <c r="T15" s="2122"/>
      <c r="U15" s="2122"/>
      <c r="V15" s="2122"/>
      <c r="W15" s="2122"/>
      <c r="X15" s="2122"/>
      <c r="Y15" s="2122"/>
      <c r="Z15" s="2122"/>
    </row>
    <row r="16" spans="1:26" ht="31">
      <c r="A16" s="2125"/>
      <c r="B16" s="2126" t="s">
        <v>2601</v>
      </c>
      <c r="C16" s="2117" t="s">
        <v>2597</v>
      </c>
      <c r="D16" s="2118" t="s">
        <v>2602</v>
      </c>
      <c r="E16" s="2119" t="s">
        <v>2478</v>
      </c>
      <c r="F16" s="2119">
        <v>14</v>
      </c>
      <c r="G16" s="2119">
        <v>4500</v>
      </c>
      <c r="H16" s="2125">
        <f>F16*G16</f>
        <v>63000</v>
      </c>
      <c r="I16" s="2125"/>
      <c r="J16" s="2127"/>
      <c r="K16" s="2127"/>
      <c r="L16" s="2127"/>
      <c r="M16" s="2127"/>
      <c r="N16" s="2127"/>
      <c r="O16" s="2127"/>
      <c r="P16" s="2127"/>
      <c r="Q16" s="2127"/>
      <c r="R16" s="2127"/>
      <c r="S16" s="2127"/>
      <c r="T16" s="2127"/>
      <c r="U16" s="2127"/>
      <c r="V16" s="2127"/>
      <c r="W16" s="2127"/>
      <c r="X16" s="2127"/>
      <c r="Y16" s="2127"/>
      <c r="Z16" s="2127"/>
    </row>
    <row r="17" spans="1:26" ht="90">
      <c r="A17" s="2114" t="s">
        <v>246</v>
      </c>
      <c r="B17" s="2115" t="s">
        <v>2603</v>
      </c>
      <c r="C17" s="2114"/>
      <c r="D17" s="2114"/>
      <c r="E17" s="2114"/>
      <c r="F17" s="2114"/>
      <c r="G17" s="2114"/>
      <c r="H17" s="2114">
        <f>SUM(H18:H23)</f>
        <v>5900</v>
      </c>
      <c r="I17" s="2114"/>
      <c r="J17" s="2128"/>
      <c r="K17" s="2129"/>
      <c r="L17" s="2129"/>
      <c r="M17" s="2129"/>
      <c r="N17" s="2129"/>
      <c r="O17" s="2129"/>
      <c r="P17" s="2129"/>
      <c r="Q17" s="2129"/>
      <c r="R17" s="2129"/>
      <c r="S17" s="2129"/>
      <c r="T17" s="2129"/>
      <c r="U17" s="2129"/>
      <c r="V17" s="2129"/>
      <c r="W17" s="2129"/>
      <c r="X17" s="2129"/>
      <c r="Y17" s="2129"/>
      <c r="Z17" s="2129"/>
    </row>
    <row r="18" spans="1:26" ht="32.25" customHeight="1">
      <c r="A18" s="2116"/>
      <c r="B18" s="2117" t="s">
        <v>2604</v>
      </c>
      <c r="C18" s="2117" t="s">
        <v>2605</v>
      </c>
      <c r="D18" s="2118" t="s">
        <v>2606</v>
      </c>
      <c r="E18" s="2130" t="s">
        <v>2478</v>
      </c>
      <c r="F18" s="2130">
        <v>17</v>
      </c>
      <c r="G18" s="2131">
        <v>50</v>
      </c>
      <c r="H18" s="2132">
        <f t="shared" ref="H18:H23" si="1">F18*G18</f>
        <v>850</v>
      </c>
      <c r="I18" s="2133"/>
      <c r="J18" s="2127"/>
      <c r="K18" s="2127"/>
      <c r="L18" s="2127"/>
      <c r="M18" s="2127"/>
      <c r="N18" s="2127"/>
      <c r="O18" s="2127"/>
      <c r="P18" s="2127"/>
      <c r="Q18" s="2127"/>
      <c r="R18" s="2127"/>
      <c r="S18" s="2127"/>
      <c r="T18" s="2127"/>
      <c r="U18" s="2127"/>
      <c r="V18" s="2127"/>
      <c r="W18" s="2127"/>
      <c r="X18" s="2127"/>
      <c r="Y18" s="2127"/>
      <c r="Z18" s="2127"/>
    </row>
    <row r="19" spans="1:26" ht="32.25" customHeight="1">
      <c r="A19" s="2116"/>
      <c r="B19" s="2117" t="s">
        <v>2480</v>
      </c>
      <c r="C19" s="2117" t="s">
        <v>2605</v>
      </c>
      <c r="D19" s="2118" t="s">
        <v>2606</v>
      </c>
      <c r="E19" s="2134" t="s">
        <v>2478</v>
      </c>
      <c r="F19" s="2134">
        <v>29</v>
      </c>
      <c r="G19" s="2134">
        <v>50</v>
      </c>
      <c r="H19" s="2132">
        <f t="shared" si="1"/>
        <v>1450</v>
      </c>
      <c r="I19" s="2117"/>
      <c r="J19" s="2127"/>
      <c r="K19" s="2127"/>
      <c r="L19" s="2127"/>
      <c r="M19" s="2127"/>
      <c r="N19" s="2127"/>
      <c r="O19" s="2127"/>
      <c r="P19" s="2127"/>
      <c r="Q19" s="2127"/>
      <c r="R19" s="2127"/>
      <c r="S19" s="2127"/>
      <c r="T19" s="2127"/>
      <c r="U19" s="2127"/>
      <c r="V19" s="2127"/>
      <c r="W19" s="2127"/>
      <c r="X19" s="2127"/>
      <c r="Y19" s="2127"/>
      <c r="Z19" s="2127"/>
    </row>
    <row r="20" spans="1:26" ht="31.5" customHeight="1">
      <c r="A20" s="2123"/>
      <c r="B20" s="2135" t="s">
        <v>2593</v>
      </c>
      <c r="C20" s="2117" t="s">
        <v>2605</v>
      </c>
      <c r="D20" s="2118" t="s">
        <v>2606</v>
      </c>
      <c r="E20" s="2134" t="s">
        <v>2478</v>
      </c>
      <c r="F20" s="2134">
        <v>15</v>
      </c>
      <c r="G20" s="2134">
        <v>50</v>
      </c>
      <c r="H20" s="2132">
        <f t="shared" si="1"/>
        <v>750</v>
      </c>
      <c r="I20" s="2117"/>
      <c r="J20" s="2127"/>
      <c r="K20" s="2127"/>
      <c r="L20" s="2127"/>
      <c r="M20" s="2127"/>
      <c r="N20" s="2127"/>
      <c r="O20" s="2127"/>
      <c r="P20" s="2127"/>
      <c r="Q20" s="2127"/>
      <c r="R20" s="2127"/>
      <c r="S20" s="2127"/>
      <c r="T20" s="2127"/>
      <c r="U20" s="2127"/>
      <c r="V20" s="2127"/>
      <c r="W20" s="2127"/>
      <c r="X20" s="2127"/>
      <c r="Y20" s="2127"/>
      <c r="Z20" s="2127"/>
    </row>
    <row r="21" spans="1:26" ht="31.5" customHeight="1">
      <c r="A21" s="2123"/>
      <c r="B21" s="2135" t="s">
        <v>2607</v>
      </c>
      <c r="C21" s="2117" t="s">
        <v>2605</v>
      </c>
      <c r="D21" s="2118" t="s">
        <v>2606</v>
      </c>
      <c r="E21" s="2134" t="s">
        <v>2478</v>
      </c>
      <c r="F21" s="2134">
        <v>1</v>
      </c>
      <c r="G21" s="2134">
        <v>100</v>
      </c>
      <c r="H21" s="2132">
        <f t="shared" si="1"/>
        <v>100</v>
      </c>
      <c r="I21" s="2117"/>
      <c r="J21" s="2127"/>
      <c r="K21" s="2127"/>
      <c r="L21" s="2127"/>
      <c r="M21" s="2127"/>
      <c r="N21" s="2127"/>
      <c r="O21" s="2127"/>
      <c r="P21" s="2127"/>
      <c r="Q21" s="2127"/>
      <c r="R21" s="2127"/>
      <c r="S21" s="2127"/>
      <c r="T21" s="2127"/>
      <c r="U21" s="2127"/>
      <c r="V21" s="2127"/>
      <c r="W21" s="2127"/>
      <c r="X21" s="2127"/>
      <c r="Y21" s="2127"/>
      <c r="Z21" s="2127"/>
    </row>
    <row r="22" spans="1:26" ht="31.5" customHeight="1">
      <c r="A22" s="2123"/>
      <c r="B22" s="2117" t="s">
        <v>2608</v>
      </c>
      <c r="C22" s="2117" t="s">
        <v>2605</v>
      </c>
      <c r="D22" s="2118" t="s">
        <v>2606</v>
      </c>
      <c r="E22" s="2134" t="s">
        <v>2478</v>
      </c>
      <c r="F22" s="2134">
        <v>25</v>
      </c>
      <c r="G22" s="2134">
        <v>100</v>
      </c>
      <c r="H22" s="2132">
        <f t="shared" si="1"/>
        <v>2500</v>
      </c>
      <c r="I22" s="2117"/>
      <c r="J22" s="2127"/>
      <c r="K22" s="2127"/>
      <c r="L22" s="2127"/>
      <c r="M22" s="2127"/>
      <c r="N22" s="2127"/>
      <c r="O22" s="2127"/>
      <c r="P22" s="2127"/>
      <c r="Q22" s="2127"/>
      <c r="R22" s="2127"/>
      <c r="S22" s="2127"/>
      <c r="T22" s="2127"/>
      <c r="U22" s="2127"/>
      <c r="V22" s="2127"/>
      <c r="W22" s="2127"/>
      <c r="X22" s="2127"/>
      <c r="Y22" s="2127"/>
      <c r="Z22" s="2127"/>
    </row>
    <row r="23" spans="1:26" ht="31.5" customHeight="1">
      <c r="A23" s="2123"/>
      <c r="B23" s="2117" t="s">
        <v>2601</v>
      </c>
      <c r="C23" s="2117" t="s">
        <v>2605</v>
      </c>
      <c r="D23" s="2118" t="s">
        <v>2606</v>
      </c>
      <c r="E23" s="2134" t="s">
        <v>2478</v>
      </c>
      <c r="F23" s="2134">
        <v>5</v>
      </c>
      <c r="G23" s="2134">
        <v>50</v>
      </c>
      <c r="H23" s="2132">
        <f t="shared" si="1"/>
        <v>250</v>
      </c>
      <c r="I23" s="2117"/>
      <c r="J23" s="2127"/>
      <c r="K23" s="2127"/>
      <c r="L23" s="2127"/>
      <c r="M23" s="2127"/>
      <c r="N23" s="2127"/>
      <c r="O23" s="2127"/>
      <c r="P23" s="2127"/>
      <c r="Q23" s="2127"/>
      <c r="R23" s="2127"/>
      <c r="S23" s="2127"/>
      <c r="T23" s="2127"/>
      <c r="U23" s="2127"/>
      <c r="V23" s="2127"/>
      <c r="W23" s="2127"/>
      <c r="X23" s="2127"/>
      <c r="Y23" s="2127"/>
      <c r="Z23" s="2127"/>
    </row>
    <row r="24" spans="1:26" ht="72" customHeight="1">
      <c r="A24" s="8" t="s">
        <v>257</v>
      </c>
      <c r="B24" s="2136" t="s">
        <v>2609</v>
      </c>
      <c r="C24" s="47"/>
      <c r="D24" s="12"/>
      <c r="E24" s="273"/>
      <c r="F24" s="273"/>
      <c r="G24" s="273"/>
      <c r="H24" s="2137"/>
      <c r="I24" s="273"/>
      <c r="J24" s="13"/>
      <c r="K24" s="13"/>
      <c r="L24" s="13"/>
      <c r="M24" s="13"/>
      <c r="N24" s="13"/>
      <c r="O24" s="13"/>
      <c r="P24" s="13"/>
      <c r="Q24" s="13"/>
      <c r="R24" s="13"/>
      <c r="S24" s="13"/>
      <c r="T24" s="13"/>
      <c r="U24" s="13"/>
      <c r="V24" s="13"/>
      <c r="W24" s="13"/>
      <c r="X24" s="13"/>
      <c r="Y24" s="13"/>
      <c r="Z24" s="13"/>
    </row>
    <row r="25" spans="1:26" ht="54" customHeight="1">
      <c r="A25" s="11"/>
      <c r="B25" s="12" t="s">
        <v>2610</v>
      </c>
      <c r="C25" s="12" t="s">
        <v>2611</v>
      </c>
      <c r="D25" s="12" t="s">
        <v>2606</v>
      </c>
      <c r="E25" s="273"/>
      <c r="F25" s="273"/>
      <c r="G25" s="2138"/>
      <c r="H25" s="2137">
        <v>120000</v>
      </c>
      <c r="I25" s="273"/>
      <c r="J25" s="13"/>
      <c r="K25" s="13"/>
      <c r="L25" s="13"/>
      <c r="M25" s="13"/>
      <c r="N25" s="13"/>
      <c r="O25" s="13"/>
      <c r="P25" s="13"/>
      <c r="Q25" s="13"/>
      <c r="R25" s="13"/>
      <c r="S25" s="13"/>
      <c r="T25" s="13"/>
      <c r="U25" s="13"/>
      <c r="V25" s="13"/>
      <c r="W25" s="13"/>
      <c r="X25" s="13"/>
      <c r="Y25" s="13"/>
      <c r="Z25" s="13"/>
    </row>
    <row r="26" spans="1:26" ht="54" customHeight="1">
      <c r="A26" s="11"/>
      <c r="B26" s="47"/>
      <c r="C26" s="47"/>
      <c r="D26" s="12"/>
      <c r="E26" s="273"/>
      <c r="F26" s="273"/>
      <c r="G26" s="2138"/>
      <c r="H26" s="2139"/>
      <c r="I26" s="273"/>
      <c r="J26" s="13"/>
      <c r="K26" s="13"/>
      <c r="L26" s="13"/>
      <c r="M26" s="13"/>
      <c r="N26" s="13"/>
      <c r="O26" s="13"/>
      <c r="P26" s="13"/>
      <c r="Q26" s="13"/>
      <c r="R26" s="13"/>
      <c r="S26" s="13"/>
      <c r="T26" s="13"/>
      <c r="U26" s="13"/>
      <c r="V26" s="13"/>
      <c r="W26" s="13"/>
      <c r="X26" s="13"/>
      <c r="Y26" s="13"/>
      <c r="Z26" s="13"/>
    </row>
    <row r="27" spans="1:26" ht="39" customHeight="1">
      <c r="A27" s="8"/>
      <c r="B27" s="2136"/>
      <c r="C27" s="47"/>
      <c r="D27" s="12"/>
      <c r="E27" s="273"/>
      <c r="F27" s="273"/>
      <c r="G27" s="273"/>
      <c r="H27" s="2139"/>
      <c r="I27" s="273"/>
      <c r="J27" s="13"/>
      <c r="K27" s="13"/>
      <c r="L27" s="13"/>
      <c r="M27" s="13"/>
      <c r="N27" s="13"/>
      <c r="O27" s="13"/>
      <c r="P27" s="13"/>
      <c r="Q27" s="13"/>
      <c r="R27" s="13"/>
      <c r="S27" s="13"/>
      <c r="T27" s="13"/>
      <c r="U27" s="13"/>
      <c r="V27" s="13"/>
      <c r="W27" s="13"/>
      <c r="X27" s="13"/>
      <c r="Y27" s="13"/>
      <c r="Z27" s="13"/>
    </row>
    <row r="28" spans="1:26" ht="42" customHeight="1">
      <c r="A28" s="2114" t="s">
        <v>267</v>
      </c>
      <c r="B28" s="2115" t="s">
        <v>2612</v>
      </c>
      <c r="C28" s="2114"/>
      <c r="D28" s="2114"/>
      <c r="E28" s="2114"/>
      <c r="F28" s="2114"/>
      <c r="G28" s="2114"/>
      <c r="H28" s="2114"/>
      <c r="I28" s="2114"/>
      <c r="J28" s="2129"/>
      <c r="K28" s="2129"/>
      <c r="L28" s="2129"/>
      <c r="M28" s="2129"/>
      <c r="N28" s="2129"/>
      <c r="O28" s="2129"/>
      <c r="P28" s="2129"/>
      <c r="Q28" s="2129"/>
      <c r="R28" s="2129"/>
      <c r="S28" s="2129"/>
      <c r="T28" s="2129"/>
      <c r="U28" s="2129"/>
      <c r="V28" s="2129"/>
      <c r="W28" s="2129"/>
      <c r="X28" s="2129"/>
      <c r="Y28" s="2129"/>
      <c r="Z28" s="2129"/>
    </row>
    <row r="29" spans="1:26" ht="42" customHeight="1">
      <c r="A29" s="265"/>
      <c r="B29" s="262"/>
      <c r="C29" s="265"/>
      <c r="D29" s="265"/>
      <c r="E29" s="265"/>
      <c r="F29" s="265"/>
      <c r="G29" s="265"/>
      <c r="H29" s="265"/>
      <c r="I29" s="265"/>
      <c r="J29" s="10"/>
      <c r="K29" s="10"/>
      <c r="L29" s="10"/>
      <c r="M29" s="10"/>
      <c r="N29" s="10"/>
      <c r="O29" s="10"/>
      <c r="P29" s="10"/>
      <c r="Q29" s="10"/>
      <c r="R29" s="10"/>
      <c r="S29" s="10"/>
      <c r="T29" s="10"/>
      <c r="U29" s="10"/>
      <c r="V29" s="10"/>
      <c r="W29" s="10"/>
      <c r="X29" s="10"/>
      <c r="Y29" s="10"/>
      <c r="Z29" s="10"/>
    </row>
    <row r="30" spans="1:26" ht="42" customHeight="1">
      <c r="A30" s="265"/>
      <c r="B30" s="262"/>
      <c r="C30" s="265"/>
      <c r="D30" s="265"/>
      <c r="E30" s="265"/>
      <c r="F30" s="265"/>
      <c r="G30" s="265"/>
      <c r="H30" s="265"/>
      <c r="I30" s="265"/>
      <c r="J30" s="10"/>
      <c r="K30" s="10"/>
      <c r="L30" s="10"/>
      <c r="M30" s="10"/>
      <c r="N30" s="10"/>
      <c r="O30" s="10"/>
      <c r="P30" s="10"/>
      <c r="Q30" s="10"/>
      <c r="R30" s="10"/>
      <c r="S30" s="10"/>
      <c r="T30" s="10"/>
      <c r="U30" s="10"/>
      <c r="V30" s="10"/>
      <c r="W30" s="10"/>
      <c r="X30" s="10"/>
      <c r="Y30" s="10"/>
      <c r="Z30" s="10"/>
    </row>
    <row r="31" spans="1:26" ht="42" customHeight="1">
      <c r="A31" s="265"/>
      <c r="B31" s="262"/>
      <c r="C31" s="265"/>
      <c r="D31" s="265"/>
      <c r="E31" s="265"/>
      <c r="F31" s="265"/>
      <c r="G31" s="265"/>
      <c r="H31" s="265"/>
      <c r="I31" s="265"/>
      <c r="J31" s="10"/>
      <c r="K31" s="10"/>
      <c r="L31" s="10"/>
      <c r="M31" s="10"/>
      <c r="N31" s="10"/>
      <c r="O31" s="10"/>
      <c r="P31" s="10"/>
      <c r="Q31" s="10"/>
      <c r="R31" s="10"/>
      <c r="S31" s="10"/>
      <c r="T31" s="10"/>
      <c r="U31" s="10"/>
      <c r="V31" s="10"/>
      <c r="W31" s="10"/>
      <c r="X31" s="10"/>
      <c r="Y31" s="10"/>
      <c r="Z31" s="10"/>
    </row>
    <row r="32" spans="1:26" ht="21.75" customHeight="1">
      <c r="A32" s="8" t="s">
        <v>1478</v>
      </c>
      <c r="B32" s="2140" t="s">
        <v>2613</v>
      </c>
      <c r="C32" s="47"/>
      <c r="D32" s="12"/>
      <c r="E32" s="2141"/>
      <c r="F32" s="2141"/>
      <c r="G32" s="2138"/>
      <c r="H32" s="2139"/>
      <c r="I32" s="273"/>
      <c r="J32" s="13"/>
      <c r="K32" s="13"/>
      <c r="L32" s="13"/>
      <c r="M32" s="13"/>
      <c r="N32" s="13"/>
      <c r="O32" s="13"/>
      <c r="P32" s="13"/>
      <c r="Q32" s="13"/>
      <c r="R32" s="13"/>
      <c r="S32" s="13"/>
      <c r="T32" s="13"/>
      <c r="U32" s="13"/>
      <c r="V32" s="13"/>
      <c r="W32" s="13"/>
      <c r="X32" s="13"/>
      <c r="Y32" s="13"/>
      <c r="Z32" s="13"/>
    </row>
    <row r="33" spans="1:26" ht="21.75" customHeight="1">
      <c r="A33" s="14"/>
      <c r="B33" s="1856"/>
      <c r="C33" s="1856"/>
      <c r="D33" s="1856"/>
      <c r="E33" s="1856"/>
      <c r="F33" s="1856"/>
      <c r="G33" s="1856"/>
      <c r="H33" s="2139"/>
      <c r="I33" s="47"/>
      <c r="J33" s="10"/>
      <c r="K33" s="10"/>
      <c r="L33" s="10"/>
      <c r="M33" s="10"/>
      <c r="N33" s="10"/>
      <c r="O33" s="10"/>
      <c r="P33" s="10"/>
      <c r="Q33" s="10"/>
      <c r="R33" s="10"/>
      <c r="S33" s="10"/>
      <c r="T33" s="10"/>
      <c r="U33" s="10"/>
      <c r="V33" s="10"/>
      <c r="W33" s="10"/>
      <c r="X33" s="10"/>
      <c r="Y33" s="10"/>
      <c r="Z33" s="10"/>
    </row>
    <row r="34" spans="1:26" ht="18" customHeight="1">
      <c r="A34" s="3067"/>
      <c r="B34" s="2889"/>
      <c r="C34" s="2142"/>
      <c r="D34" s="2142"/>
      <c r="E34" s="1856"/>
      <c r="F34" s="1856"/>
      <c r="G34" s="1856"/>
      <c r="H34" s="2137"/>
      <c r="I34" s="47"/>
      <c r="J34" s="13"/>
      <c r="K34" s="13"/>
      <c r="L34" s="13"/>
      <c r="M34" s="13"/>
      <c r="N34" s="13"/>
      <c r="O34" s="13"/>
      <c r="P34" s="13"/>
      <c r="Q34" s="13"/>
      <c r="R34" s="13"/>
      <c r="S34" s="13"/>
      <c r="T34" s="13"/>
      <c r="U34" s="13"/>
      <c r="V34" s="13"/>
      <c r="W34" s="13"/>
      <c r="X34" s="13"/>
      <c r="Y34" s="13"/>
      <c r="Z34" s="13"/>
    </row>
    <row r="35" spans="1:26" ht="15.75" customHeight="1">
      <c r="A35" s="1"/>
      <c r="B35" s="19"/>
      <c r="C35" s="19"/>
      <c r="D35" s="19"/>
      <c r="E35" s="19"/>
      <c r="F35" s="19"/>
      <c r="G35" s="19"/>
      <c r="H35" s="19"/>
      <c r="I35" s="36"/>
      <c r="J35" s="13"/>
      <c r="K35" s="13"/>
      <c r="L35" s="13"/>
      <c r="M35" s="13"/>
      <c r="N35" s="13"/>
      <c r="O35" s="13"/>
      <c r="P35" s="13"/>
      <c r="Q35" s="13"/>
      <c r="R35" s="13"/>
      <c r="S35" s="13"/>
      <c r="T35" s="13"/>
      <c r="U35" s="13"/>
      <c r="V35" s="13"/>
      <c r="W35" s="13"/>
      <c r="X35" s="13"/>
      <c r="Y35" s="13"/>
      <c r="Z35" s="13"/>
    </row>
    <row r="36" spans="1:26" ht="15" customHeight="1">
      <c r="A36" s="13"/>
      <c r="B36" s="13"/>
      <c r="C36" s="13"/>
      <c r="D36" s="19"/>
      <c r="E36" s="13"/>
      <c r="F36" s="13"/>
      <c r="G36" s="2875" t="s">
        <v>2000</v>
      </c>
      <c r="H36" s="2874"/>
      <c r="I36" s="2874"/>
      <c r="J36" s="13"/>
      <c r="K36" s="13"/>
      <c r="L36" s="13"/>
      <c r="M36" s="13"/>
      <c r="N36" s="13"/>
      <c r="O36" s="13"/>
      <c r="P36" s="13"/>
      <c r="Q36" s="13"/>
      <c r="R36" s="13"/>
      <c r="S36" s="13"/>
      <c r="T36" s="13"/>
      <c r="U36" s="13"/>
      <c r="V36" s="13"/>
      <c r="W36" s="13"/>
      <c r="X36" s="13"/>
      <c r="Y36" s="13"/>
      <c r="Z36" s="13"/>
    </row>
    <row r="37" spans="1:26" ht="30" customHeight="1">
      <c r="A37" s="2877" t="s">
        <v>2001</v>
      </c>
      <c r="B37" s="2874"/>
      <c r="C37" s="2874"/>
      <c r="D37" s="2874"/>
      <c r="E37" s="2874"/>
      <c r="F37" s="2874"/>
      <c r="G37" s="2874"/>
      <c r="H37" s="2874"/>
      <c r="I37" s="2874"/>
      <c r="J37" s="13"/>
      <c r="K37" s="13"/>
      <c r="L37" s="13"/>
      <c r="M37" s="13"/>
      <c r="N37" s="13"/>
      <c r="O37" s="13"/>
      <c r="P37" s="13"/>
      <c r="Q37" s="13"/>
      <c r="R37" s="13"/>
      <c r="S37" s="13"/>
      <c r="T37" s="13"/>
      <c r="U37" s="13"/>
      <c r="V37" s="13"/>
      <c r="W37" s="13"/>
      <c r="X37" s="13"/>
      <c r="Y37" s="13"/>
      <c r="Z37" s="13"/>
    </row>
    <row r="38" spans="1:26" ht="15.75" customHeight="1">
      <c r="A38" s="13"/>
      <c r="B38" s="13"/>
      <c r="C38" s="17"/>
      <c r="D38" s="20"/>
      <c r="E38" s="10"/>
      <c r="F38" s="10"/>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13"/>
      <c r="C39" s="17"/>
      <c r="D39" s="20"/>
      <c r="E39" s="10"/>
      <c r="F39" s="10"/>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13"/>
      <c r="C40" s="17"/>
      <c r="D40" s="20"/>
      <c r="E40" s="10"/>
      <c r="F40" s="10"/>
      <c r="G40" s="13"/>
      <c r="H40" s="13"/>
      <c r="I40" s="13"/>
      <c r="J40" s="13"/>
      <c r="K40" s="13"/>
      <c r="L40" s="13"/>
      <c r="M40" s="13"/>
      <c r="N40" s="13"/>
      <c r="O40" s="13"/>
      <c r="P40" s="13"/>
      <c r="Q40" s="13"/>
      <c r="R40" s="13"/>
      <c r="S40" s="13"/>
      <c r="T40" s="13"/>
      <c r="U40" s="13"/>
      <c r="V40" s="13"/>
      <c r="W40" s="13"/>
      <c r="X40" s="13"/>
      <c r="Y40" s="13"/>
      <c r="Z40" s="13"/>
    </row>
    <row r="41" spans="1:26" ht="15.75" customHeight="1">
      <c r="A41" s="1"/>
      <c r="B41" s="19"/>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3.5" customHeight="1">
      <c r="A42" s="1"/>
      <c r="B42" s="19"/>
      <c r="C42" s="19"/>
      <c r="D42" s="19"/>
      <c r="E42" s="19"/>
      <c r="F42" s="19"/>
      <c r="G42" s="2878"/>
      <c r="H42" s="2874"/>
      <c r="I42" s="2874"/>
      <c r="J42" s="13"/>
      <c r="K42" s="13"/>
      <c r="L42" s="13"/>
      <c r="M42" s="13"/>
      <c r="N42" s="13"/>
      <c r="O42" s="13"/>
      <c r="P42" s="13"/>
      <c r="Q42" s="13"/>
      <c r="R42" s="13"/>
      <c r="S42" s="13"/>
      <c r="T42" s="13"/>
      <c r="U42" s="13"/>
      <c r="V42" s="13"/>
      <c r="W42" s="13"/>
      <c r="X42" s="13"/>
      <c r="Y42" s="13"/>
      <c r="Z42" s="13"/>
    </row>
    <row r="43" spans="1:26" ht="15.75" customHeight="1">
      <c r="A43" s="1"/>
      <c r="B43" s="19"/>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
      <c r="B44" s="19"/>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
      <c r="B45" s="19"/>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
      <c r="B46" s="19"/>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
      <c r="B47" s="19"/>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
      <c r="B48" s="19"/>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
      <c r="B49" s="19"/>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
      <c r="B50" s="19"/>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
      <c r="B51" s="19"/>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
      <c r="B52" s="19"/>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
      <c r="B53" s="19"/>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
      <c r="B54" s="19"/>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
      <c r="B55" s="19"/>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
      <c r="B56" s="19"/>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
      <c r="B57" s="19"/>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
      <c r="B58" s="19"/>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
      <c r="B59" s="19"/>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
      <c r="B60" s="19"/>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
      <c r="B61" s="19"/>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
      <c r="B62" s="19"/>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
      <c r="B63" s="19"/>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
      <c r="B64" s="19"/>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
      <c r="B65" s="19"/>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
      <c r="B66" s="19"/>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
      <c r="B67" s="19"/>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
      <c r="B68" s="19"/>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
      <c r="B69" s="19"/>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
      <c r="B70" s="19"/>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
      <c r="B71" s="19"/>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
      <c r="B72" s="19"/>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
      <c r="B73" s="19"/>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
      <c r="B74" s="19"/>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
      <c r="B75" s="19"/>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
      <c r="B76" s="19"/>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
      <c r="B77" s="19"/>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
      <c r="B78" s="19"/>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
      <c r="B79" s="19"/>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
      <c r="B80" s="19"/>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
      <c r="B81" s="19"/>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
      <c r="B82" s="19"/>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
      <c r="B83" s="19"/>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
      <c r="B84" s="19"/>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
      <c r="B85" s="19"/>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
      <c r="B86" s="19"/>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
      <c r="B87" s="19"/>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
      <c r="B88" s="19"/>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
      <c r="B89" s="19"/>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
      <c r="B90" s="19"/>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
      <c r="B91" s="19"/>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
      <c r="B92" s="19"/>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
      <c r="B93" s="19"/>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
      <c r="B94" s="19"/>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
      <c r="B95" s="19"/>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
      <c r="B96" s="19"/>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
      <c r="B97" s="19"/>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
      <c r="B98" s="19"/>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
      <c r="B99" s="19"/>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
      <c r="B100" s="19"/>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
      <c r="B101" s="19"/>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
      <c r="B102" s="19"/>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
      <c r="B103" s="19"/>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
      <c r="B104" s="19"/>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
      <c r="B105" s="19"/>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
      <c r="B106" s="19"/>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
      <c r="B107" s="19"/>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
      <c r="B108" s="19"/>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
      <c r="B109" s="19"/>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
      <c r="B110" s="19"/>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
      <c r="B111" s="19"/>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
      <c r="B112" s="19"/>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
      <c r="B113" s="19"/>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
      <c r="B114" s="19"/>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
      <c r="B115" s="19"/>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
      <c r="B116" s="19"/>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
      <c r="B117" s="19"/>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
      <c r="B118" s="19"/>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
      <c r="B119" s="19"/>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
      <c r="B120" s="19"/>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
      <c r="B121" s="19"/>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
      <c r="B122" s="19"/>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
      <c r="B123" s="19"/>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
      <c r="B124" s="19"/>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
      <c r="B125" s="19"/>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
      <c r="B126" s="19"/>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
      <c r="B127" s="19"/>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
      <c r="B128" s="19"/>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
      <c r="B129" s="19"/>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
      <c r="B130" s="19"/>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
      <c r="B131" s="19"/>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
      <c r="B132" s="19"/>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
      <c r="B133" s="19"/>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
      <c r="B134" s="19"/>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
      <c r="B135" s="19"/>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
      <c r="B136" s="19"/>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
      <c r="B137" s="19"/>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
      <c r="B138" s="19"/>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
      <c r="B139" s="19"/>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
      <c r="B140" s="19"/>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
      <c r="B141" s="19"/>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
      <c r="B142" s="19"/>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
      <c r="B143" s="19"/>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
      <c r="B144" s="19"/>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
      <c r="B145" s="19"/>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
      <c r="B146" s="19"/>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
      <c r="B147" s="19"/>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
      <c r="B148" s="19"/>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
      <c r="B149" s="19"/>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
      <c r="B150" s="19"/>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
      <c r="B151" s="19"/>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
      <c r="B152" s="19"/>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
      <c r="B153" s="19"/>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
      <c r="B154" s="19"/>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
      <c r="B155" s="19"/>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
      <c r="B156" s="19"/>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
      <c r="B157" s="19"/>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
      <c r="B158" s="19"/>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
      <c r="B159" s="19"/>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
      <c r="B160" s="19"/>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
      <c r="B161" s="19"/>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
      <c r="B162" s="19"/>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
      <c r="B163" s="19"/>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
      <c r="B164" s="19"/>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
      <c r="B165" s="19"/>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
      <c r="B166" s="19"/>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
      <c r="B167" s="19"/>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
      <c r="B168" s="19"/>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
      <c r="B169" s="19"/>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
      <c r="B170" s="19"/>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
      <c r="B171" s="19"/>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
      <c r="B172" s="19"/>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
      <c r="B173" s="19"/>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
      <c r="B174" s="19"/>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
      <c r="B175" s="19"/>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
      <c r="B176" s="19"/>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
      <c r="B177" s="19"/>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
      <c r="B178" s="19"/>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
      <c r="B179" s="19"/>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
      <c r="B180" s="19"/>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
      <c r="B181" s="19"/>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
      <c r="B182" s="19"/>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
      <c r="B183" s="19"/>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
      <c r="B184" s="19"/>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
      <c r="B185" s="19"/>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
      <c r="B186" s="19"/>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
      <c r="B187" s="19"/>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
      <c r="B188" s="19"/>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
      <c r="B189" s="19"/>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
      <c r="B190" s="19"/>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
      <c r="B191" s="19"/>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
      <c r="B192" s="19"/>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
      <c r="B193" s="19"/>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
      <c r="B194" s="19"/>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
      <c r="B195" s="19"/>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
      <c r="B196" s="19"/>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
      <c r="B197" s="19"/>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
      <c r="B198" s="19"/>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
      <c r="B199" s="19"/>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
      <c r="B200" s="19"/>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
      <c r="B201" s="19"/>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
      <c r="B202" s="19"/>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
      <c r="B203" s="19"/>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
      <c r="B204" s="19"/>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
      <c r="B205" s="19"/>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
      <c r="B206" s="19"/>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
      <c r="B207" s="19"/>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
      <c r="B208" s="19"/>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
      <c r="B209" s="19"/>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
      <c r="B210" s="19"/>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
      <c r="B211" s="19"/>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
      <c r="B212" s="19"/>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
      <c r="B213" s="19"/>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
      <c r="B214" s="19"/>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
      <c r="B215" s="19"/>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
      <c r="B216" s="19"/>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
      <c r="B217" s="19"/>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
      <c r="B218" s="19"/>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
      <c r="B219" s="19"/>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
      <c r="B220" s="19"/>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
      <c r="B221" s="19"/>
      <c r="C221" s="19"/>
      <c r="D221" s="19"/>
      <c r="E221" s="19"/>
      <c r="F221" s="19"/>
      <c r="G221" s="19"/>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
      <c r="B222" s="19"/>
      <c r="C222" s="19"/>
      <c r="D222" s="19"/>
      <c r="E222" s="19"/>
      <c r="F222" s="19"/>
      <c r="G222" s="19"/>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
      <c r="B223" s="19"/>
      <c r="C223" s="19"/>
      <c r="D223" s="19"/>
      <c r="E223" s="19"/>
      <c r="F223" s="19"/>
      <c r="G223" s="19"/>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
      <c r="B224" s="19"/>
      <c r="C224" s="19"/>
      <c r="D224" s="19"/>
      <c r="E224" s="19"/>
      <c r="F224" s="19"/>
      <c r="G224" s="19"/>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
      <c r="B225" s="19"/>
      <c r="C225" s="19"/>
      <c r="D225" s="19"/>
      <c r="E225" s="19"/>
      <c r="F225" s="19"/>
      <c r="G225" s="19"/>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
      <c r="B226" s="19"/>
      <c r="C226" s="19"/>
      <c r="D226" s="19"/>
      <c r="E226" s="19"/>
      <c r="F226" s="19"/>
      <c r="G226" s="19"/>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
      <c r="B227" s="19"/>
      <c r="C227" s="19"/>
      <c r="D227" s="19"/>
      <c r="E227" s="19"/>
      <c r="F227" s="19"/>
      <c r="G227" s="19"/>
      <c r="H227" s="19"/>
      <c r="I227" s="13"/>
      <c r="J227" s="13"/>
      <c r="K227" s="13"/>
      <c r="L227" s="13"/>
      <c r="M227" s="13"/>
      <c r="N227" s="13"/>
      <c r="O227" s="13"/>
      <c r="P227" s="13"/>
      <c r="Q227" s="13"/>
      <c r="R227" s="13"/>
      <c r="S227" s="13"/>
      <c r="T227" s="13"/>
      <c r="U227" s="13"/>
      <c r="V227" s="13"/>
      <c r="W227" s="13"/>
      <c r="X227" s="13"/>
      <c r="Y227" s="13"/>
      <c r="Z227" s="13"/>
    </row>
    <row r="228" spans="1:26" ht="15.75" customHeight="1">
      <c r="A228" s="1"/>
      <c r="B228" s="19"/>
      <c r="C228" s="19"/>
      <c r="D228" s="19"/>
      <c r="E228" s="19"/>
      <c r="F228" s="19"/>
      <c r="G228" s="19"/>
      <c r="H228" s="19"/>
      <c r="I228" s="13"/>
      <c r="J228" s="13"/>
      <c r="K228" s="13"/>
      <c r="L228" s="13"/>
      <c r="M228" s="13"/>
      <c r="N228" s="13"/>
      <c r="O228" s="13"/>
      <c r="P228" s="13"/>
      <c r="Q228" s="13"/>
      <c r="R228" s="13"/>
      <c r="S228" s="13"/>
      <c r="T228" s="13"/>
      <c r="U228" s="13"/>
      <c r="V228" s="13"/>
      <c r="W228" s="13"/>
      <c r="X228" s="13"/>
      <c r="Y228" s="13"/>
      <c r="Z228" s="13"/>
    </row>
    <row r="229" spans="1:26" ht="15.75" customHeight="1">
      <c r="A229" s="1"/>
      <c r="B229" s="19"/>
      <c r="C229" s="19"/>
      <c r="D229" s="19"/>
      <c r="E229" s="19"/>
      <c r="F229" s="19"/>
      <c r="G229" s="19"/>
      <c r="H229" s="19"/>
      <c r="I229" s="13"/>
      <c r="J229" s="13"/>
      <c r="K229" s="13"/>
      <c r="L229" s="13"/>
      <c r="M229" s="13"/>
      <c r="N229" s="13"/>
      <c r="O229" s="13"/>
      <c r="P229" s="13"/>
      <c r="Q229" s="13"/>
      <c r="R229" s="13"/>
      <c r="S229" s="13"/>
      <c r="T229" s="13"/>
      <c r="U229" s="13"/>
      <c r="V229" s="13"/>
      <c r="W229" s="13"/>
      <c r="X229" s="13"/>
      <c r="Y229" s="13"/>
      <c r="Z229" s="13"/>
    </row>
    <row r="230" spans="1:26" ht="15.75" customHeight="1">
      <c r="A230" s="1"/>
      <c r="B230" s="19"/>
      <c r="C230" s="19"/>
      <c r="D230" s="19"/>
      <c r="E230" s="19"/>
      <c r="F230" s="19"/>
      <c r="G230" s="19"/>
      <c r="H230" s="19"/>
      <c r="I230" s="13"/>
      <c r="J230" s="13"/>
      <c r="K230" s="13"/>
      <c r="L230" s="13"/>
      <c r="M230" s="13"/>
      <c r="N230" s="13"/>
      <c r="O230" s="13"/>
      <c r="P230" s="13"/>
      <c r="Q230" s="13"/>
      <c r="R230" s="13"/>
      <c r="S230" s="13"/>
      <c r="T230" s="13"/>
      <c r="U230" s="13"/>
      <c r="V230" s="13"/>
      <c r="W230" s="13"/>
      <c r="X230" s="13"/>
      <c r="Y230" s="13"/>
      <c r="Z230" s="13"/>
    </row>
    <row r="231" spans="1:26" ht="15.75" customHeight="1">
      <c r="A231" s="1"/>
      <c r="B231" s="19"/>
      <c r="C231" s="19"/>
      <c r="D231" s="19"/>
      <c r="E231" s="19"/>
      <c r="F231" s="19"/>
      <c r="G231" s="19"/>
      <c r="H231" s="19"/>
      <c r="I231" s="13"/>
      <c r="J231" s="13"/>
      <c r="K231" s="13"/>
      <c r="L231" s="13"/>
      <c r="M231" s="13"/>
      <c r="N231" s="13"/>
      <c r="O231" s="13"/>
      <c r="P231" s="13"/>
      <c r="Q231" s="13"/>
      <c r="R231" s="13"/>
      <c r="S231" s="13"/>
      <c r="T231" s="13"/>
      <c r="U231" s="13"/>
      <c r="V231" s="13"/>
      <c r="W231" s="13"/>
      <c r="X231" s="13"/>
      <c r="Y231" s="13"/>
      <c r="Z231" s="13"/>
    </row>
    <row r="232" spans="1:26" ht="15.75" customHeight="1">
      <c r="A232" s="1"/>
      <c r="B232" s="19"/>
      <c r="C232" s="19"/>
      <c r="D232" s="19"/>
      <c r="E232" s="19"/>
      <c r="F232" s="19"/>
      <c r="G232" s="19"/>
      <c r="H232" s="19"/>
      <c r="I232" s="13"/>
      <c r="J232" s="13"/>
      <c r="K232" s="13"/>
      <c r="L232" s="13"/>
      <c r="M232" s="13"/>
      <c r="N232" s="13"/>
      <c r="O232" s="13"/>
      <c r="P232" s="13"/>
      <c r="Q232" s="13"/>
      <c r="R232" s="13"/>
      <c r="S232" s="13"/>
      <c r="T232" s="13"/>
      <c r="U232" s="13"/>
      <c r="V232" s="13"/>
      <c r="W232" s="13"/>
      <c r="X232" s="13"/>
      <c r="Y232" s="13"/>
      <c r="Z232" s="13"/>
    </row>
    <row r="233" spans="1:26" ht="15.75" customHeight="1">
      <c r="A233" s="1"/>
      <c r="B233" s="19"/>
      <c r="C233" s="19"/>
      <c r="D233" s="19"/>
      <c r="E233" s="19"/>
      <c r="F233" s="19"/>
      <c r="G233" s="19"/>
      <c r="H233" s="19"/>
      <c r="I233" s="13"/>
      <c r="J233" s="13"/>
      <c r="K233" s="13"/>
      <c r="L233" s="13"/>
      <c r="M233" s="13"/>
      <c r="N233" s="13"/>
      <c r="O233" s="13"/>
      <c r="P233" s="13"/>
      <c r="Q233" s="13"/>
      <c r="R233" s="13"/>
      <c r="S233" s="13"/>
      <c r="T233" s="13"/>
      <c r="U233" s="13"/>
      <c r="V233" s="13"/>
      <c r="W233" s="13"/>
      <c r="X233" s="13"/>
      <c r="Y233" s="13"/>
      <c r="Z233" s="13"/>
    </row>
    <row r="234" spans="1:26" ht="15.75" customHeight="1">
      <c r="A234" s="1"/>
      <c r="B234" s="19"/>
      <c r="C234" s="19"/>
      <c r="D234" s="19"/>
      <c r="E234" s="19"/>
      <c r="F234" s="19"/>
      <c r="G234" s="19"/>
      <c r="H234" s="19"/>
      <c r="I234" s="13"/>
      <c r="J234" s="13"/>
      <c r="K234" s="13"/>
      <c r="L234" s="13"/>
      <c r="M234" s="13"/>
      <c r="N234" s="13"/>
      <c r="O234" s="13"/>
      <c r="P234" s="13"/>
      <c r="Q234" s="13"/>
      <c r="R234" s="13"/>
      <c r="S234" s="13"/>
      <c r="T234" s="13"/>
      <c r="U234" s="13"/>
      <c r="V234" s="13"/>
      <c r="W234" s="13"/>
      <c r="X234" s="13"/>
      <c r="Y234" s="13"/>
      <c r="Z234" s="13"/>
    </row>
    <row r="235" spans="1:26" ht="15.75" customHeight="1">
      <c r="A235" s="1"/>
      <c r="B235" s="19"/>
      <c r="C235" s="19"/>
      <c r="D235" s="19"/>
      <c r="E235" s="19"/>
      <c r="F235" s="19"/>
      <c r="G235" s="19"/>
      <c r="H235" s="19"/>
      <c r="I235" s="13"/>
      <c r="J235" s="13"/>
      <c r="K235" s="13"/>
      <c r="L235" s="13"/>
      <c r="M235" s="13"/>
      <c r="N235" s="13"/>
      <c r="O235" s="13"/>
      <c r="P235" s="13"/>
      <c r="Q235" s="13"/>
      <c r="R235" s="13"/>
      <c r="S235" s="13"/>
      <c r="T235" s="13"/>
      <c r="U235" s="13"/>
      <c r="V235" s="13"/>
      <c r="W235" s="13"/>
      <c r="X235" s="13"/>
      <c r="Y235" s="13"/>
      <c r="Z235" s="13"/>
    </row>
    <row r="236" spans="1:26" ht="15.75" customHeight="1">
      <c r="A236" s="1"/>
      <c r="B236" s="19"/>
      <c r="C236" s="19"/>
      <c r="D236" s="19"/>
      <c r="E236" s="19"/>
      <c r="F236" s="19"/>
      <c r="G236" s="19"/>
      <c r="H236" s="19"/>
      <c r="I236" s="13"/>
      <c r="J236" s="13"/>
      <c r="K236" s="13"/>
      <c r="L236" s="13"/>
      <c r="M236" s="13"/>
      <c r="N236" s="13"/>
      <c r="O236" s="13"/>
      <c r="P236" s="13"/>
      <c r="Q236" s="13"/>
      <c r="R236" s="13"/>
      <c r="S236" s="13"/>
      <c r="T236" s="13"/>
      <c r="U236" s="13"/>
      <c r="V236" s="13"/>
      <c r="W236" s="13"/>
      <c r="X236" s="13"/>
      <c r="Y236" s="13"/>
      <c r="Z236" s="13"/>
    </row>
    <row r="237" spans="1:26" ht="15.75" customHeight="1">
      <c r="A237" s="1"/>
      <c r="B237" s="19"/>
      <c r="C237" s="19"/>
      <c r="D237" s="19"/>
      <c r="E237" s="19"/>
      <c r="F237" s="19"/>
      <c r="G237" s="19"/>
      <c r="H237" s="19"/>
      <c r="I237" s="13"/>
      <c r="J237" s="13"/>
      <c r="K237" s="13"/>
      <c r="L237" s="13"/>
      <c r="M237" s="13"/>
      <c r="N237" s="13"/>
      <c r="O237" s="13"/>
      <c r="P237" s="13"/>
      <c r="Q237" s="13"/>
      <c r="R237" s="13"/>
      <c r="S237" s="13"/>
      <c r="T237" s="13"/>
      <c r="U237" s="13"/>
      <c r="V237" s="13"/>
      <c r="W237" s="13"/>
      <c r="X237" s="13"/>
      <c r="Y237" s="13"/>
      <c r="Z237" s="13"/>
    </row>
    <row r="238" spans="1:26" ht="15.75" customHeight="1">
      <c r="D238" s="2143"/>
    </row>
    <row r="239" spans="1:26" ht="15.75" customHeight="1">
      <c r="D239" s="2143"/>
    </row>
    <row r="240" spans="1:26" ht="15.75" customHeight="1">
      <c r="D240" s="2143"/>
    </row>
    <row r="241" spans="4:4" ht="15.75" customHeight="1">
      <c r="D241" s="2143"/>
    </row>
    <row r="242" spans="4:4" ht="15.75" customHeight="1">
      <c r="D242" s="2143"/>
    </row>
    <row r="243" spans="4:4" ht="15.75" customHeight="1">
      <c r="D243" s="2143"/>
    </row>
    <row r="244" spans="4:4" ht="15.75" customHeight="1">
      <c r="D244" s="2143"/>
    </row>
    <row r="245" spans="4:4" ht="15.75" customHeight="1">
      <c r="D245" s="2143"/>
    </row>
    <row r="246" spans="4:4" ht="15.75" customHeight="1">
      <c r="D246" s="2143"/>
    </row>
    <row r="247" spans="4:4" ht="15.75" customHeight="1">
      <c r="D247" s="2143"/>
    </row>
    <row r="248" spans="4:4" ht="15.75" customHeight="1">
      <c r="D248" s="2143"/>
    </row>
    <row r="249" spans="4:4" ht="15.75" customHeight="1">
      <c r="D249" s="2143"/>
    </row>
    <row r="250" spans="4:4" ht="15.75" customHeight="1">
      <c r="D250" s="2143"/>
    </row>
    <row r="251" spans="4:4" ht="15.75" customHeight="1">
      <c r="D251" s="2143"/>
    </row>
    <row r="252" spans="4:4" ht="15.75" customHeight="1">
      <c r="D252" s="2143"/>
    </row>
    <row r="253" spans="4:4" ht="15.75" customHeight="1">
      <c r="D253" s="2143"/>
    </row>
    <row r="254" spans="4:4" ht="15.75" customHeight="1">
      <c r="D254" s="2143"/>
    </row>
    <row r="255" spans="4:4" ht="15.75" customHeight="1">
      <c r="D255" s="2143"/>
    </row>
    <row r="256" spans="4:4" ht="15.75" customHeight="1">
      <c r="D256" s="2143"/>
    </row>
    <row r="257" spans="4:4" ht="15.75" customHeight="1">
      <c r="D257" s="2143"/>
    </row>
    <row r="258" spans="4:4" ht="15.75" customHeight="1">
      <c r="D258" s="2143"/>
    </row>
    <row r="259" spans="4:4" ht="15.75" customHeight="1">
      <c r="D259" s="2143"/>
    </row>
    <row r="260" spans="4:4" ht="15.75" customHeight="1">
      <c r="D260" s="2143"/>
    </row>
    <row r="261" spans="4:4" ht="15.75" customHeight="1">
      <c r="D261" s="2143"/>
    </row>
    <row r="262" spans="4:4" ht="15.75" customHeight="1">
      <c r="D262" s="2143"/>
    </row>
    <row r="263" spans="4:4" ht="15.75" customHeight="1">
      <c r="D263" s="2143"/>
    </row>
    <row r="264" spans="4:4" ht="15.75" customHeight="1">
      <c r="D264" s="2143"/>
    </row>
    <row r="265" spans="4:4" ht="15.75" customHeight="1">
      <c r="D265" s="2143"/>
    </row>
    <row r="266" spans="4:4" ht="15.75" customHeight="1">
      <c r="D266" s="2143"/>
    </row>
    <row r="267" spans="4:4" ht="15.75" customHeight="1">
      <c r="D267" s="2143"/>
    </row>
    <row r="268" spans="4:4" ht="15.75" customHeight="1">
      <c r="D268" s="2143"/>
    </row>
    <row r="269" spans="4:4" ht="15.75" customHeight="1">
      <c r="D269" s="2143"/>
    </row>
    <row r="270" spans="4:4" ht="15.75" customHeight="1">
      <c r="D270" s="2143"/>
    </row>
    <row r="271" spans="4:4" ht="15.75" customHeight="1">
      <c r="D271" s="2143"/>
    </row>
    <row r="272" spans="4:4" ht="15.75" customHeight="1">
      <c r="D272" s="2143"/>
    </row>
    <row r="273" spans="4:4" ht="15.75" customHeight="1">
      <c r="D273" s="2143"/>
    </row>
    <row r="274" spans="4:4" ht="15.75" customHeight="1">
      <c r="D274" s="2143"/>
    </row>
    <row r="275" spans="4:4" ht="15.75" customHeight="1">
      <c r="D275" s="2143"/>
    </row>
    <row r="276" spans="4:4" ht="15.75" customHeight="1">
      <c r="D276" s="2143"/>
    </row>
    <row r="277" spans="4:4" ht="15.75" customHeight="1">
      <c r="D277" s="2143"/>
    </row>
    <row r="278" spans="4:4" ht="15.75" customHeight="1">
      <c r="D278" s="2143"/>
    </row>
    <row r="279" spans="4:4" ht="15.75" customHeight="1">
      <c r="D279" s="2143"/>
    </row>
    <row r="280" spans="4:4" ht="15.75" customHeight="1">
      <c r="D280" s="2143"/>
    </row>
    <row r="281" spans="4:4" ht="15.75" customHeight="1">
      <c r="D281" s="2143"/>
    </row>
    <row r="282" spans="4:4" ht="15.75" customHeight="1">
      <c r="D282" s="2143"/>
    </row>
    <row r="283" spans="4:4" ht="15.75" customHeight="1">
      <c r="D283" s="2143"/>
    </row>
    <row r="284" spans="4:4" ht="15.75" customHeight="1">
      <c r="D284" s="2143"/>
    </row>
    <row r="285" spans="4:4" ht="15.75" customHeight="1">
      <c r="D285" s="2143"/>
    </row>
    <row r="286" spans="4:4" ht="15.75" customHeight="1">
      <c r="D286" s="2143"/>
    </row>
    <row r="287" spans="4:4" ht="15.75" customHeight="1">
      <c r="D287" s="2143"/>
    </row>
    <row r="288" spans="4:4" ht="15.75" customHeight="1">
      <c r="D288" s="2143"/>
    </row>
    <row r="289" spans="4:4" ht="15.75" customHeight="1">
      <c r="D289" s="2143"/>
    </row>
    <row r="290" spans="4:4" ht="15.75" customHeight="1">
      <c r="D290" s="2143"/>
    </row>
    <row r="291" spans="4:4" ht="15.75" customHeight="1">
      <c r="D291" s="2143"/>
    </row>
    <row r="292" spans="4:4" ht="15.75" customHeight="1">
      <c r="D292" s="2143"/>
    </row>
    <row r="293" spans="4:4" ht="15.75" customHeight="1">
      <c r="D293" s="2143"/>
    </row>
    <row r="294" spans="4:4" ht="15.75" customHeight="1">
      <c r="D294" s="2143"/>
    </row>
    <row r="295" spans="4:4" ht="15.75" customHeight="1">
      <c r="D295" s="2143"/>
    </row>
    <row r="296" spans="4:4" ht="15.75" customHeight="1">
      <c r="D296" s="2143"/>
    </row>
    <row r="297" spans="4:4" ht="15.75" customHeight="1">
      <c r="D297" s="2143"/>
    </row>
    <row r="298" spans="4:4" ht="15.75" customHeight="1">
      <c r="D298" s="2143"/>
    </row>
    <row r="299" spans="4:4" ht="15.75" customHeight="1">
      <c r="D299" s="2143"/>
    </row>
    <row r="300" spans="4:4" ht="15.75" customHeight="1">
      <c r="D300" s="2143"/>
    </row>
    <row r="301" spans="4:4" ht="15.75" customHeight="1">
      <c r="D301" s="2143"/>
    </row>
    <row r="302" spans="4:4" ht="15.75" customHeight="1">
      <c r="D302" s="2143"/>
    </row>
    <row r="303" spans="4:4" ht="15.75" customHeight="1">
      <c r="D303" s="2143"/>
    </row>
    <row r="304" spans="4:4" ht="15.75" customHeight="1">
      <c r="D304" s="2143"/>
    </row>
    <row r="305" spans="4:4" ht="15.75" customHeight="1">
      <c r="D305" s="2143"/>
    </row>
    <row r="306" spans="4:4" ht="15.75" customHeight="1">
      <c r="D306" s="2143"/>
    </row>
    <row r="307" spans="4:4" ht="15.75" customHeight="1">
      <c r="D307" s="2143"/>
    </row>
    <row r="308" spans="4:4" ht="15.75" customHeight="1">
      <c r="D308" s="2143"/>
    </row>
    <row r="309" spans="4:4" ht="15.75" customHeight="1">
      <c r="D309" s="2143"/>
    </row>
    <row r="310" spans="4:4" ht="15.75" customHeight="1">
      <c r="D310" s="2143"/>
    </row>
    <row r="311" spans="4:4" ht="15.75" customHeight="1">
      <c r="D311" s="2143"/>
    </row>
    <row r="312" spans="4:4" ht="15.75" customHeight="1">
      <c r="D312" s="2143"/>
    </row>
    <row r="313" spans="4:4" ht="15.75" customHeight="1">
      <c r="D313" s="2143"/>
    </row>
    <row r="314" spans="4:4" ht="15.75" customHeight="1">
      <c r="D314" s="2143"/>
    </row>
    <row r="315" spans="4:4" ht="15.75" customHeight="1">
      <c r="D315" s="2143"/>
    </row>
    <row r="316" spans="4:4" ht="15.75" customHeight="1">
      <c r="D316" s="2143"/>
    </row>
    <row r="317" spans="4:4" ht="15.75" customHeight="1">
      <c r="D317" s="2143"/>
    </row>
    <row r="318" spans="4:4" ht="15.75" customHeight="1">
      <c r="D318" s="2143"/>
    </row>
    <row r="319" spans="4:4" ht="15.75" customHeight="1">
      <c r="D319" s="2143"/>
    </row>
    <row r="320" spans="4:4" ht="15.75" customHeight="1">
      <c r="D320" s="2143"/>
    </row>
    <row r="321" spans="4:4" ht="15.75" customHeight="1">
      <c r="D321" s="2143"/>
    </row>
    <row r="322" spans="4:4" ht="15.75" customHeight="1">
      <c r="D322" s="2143"/>
    </row>
    <row r="323" spans="4:4" ht="15.75" customHeight="1">
      <c r="D323" s="2143"/>
    </row>
    <row r="324" spans="4:4" ht="15.75" customHeight="1">
      <c r="D324" s="2143"/>
    </row>
    <row r="325" spans="4:4" ht="15.75" customHeight="1">
      <c r="D325" s="2143"/>
    </row>
    <row r="326" spans="4:4" ht="15.75" customHeight="1">
      <c r="D326" s="2143"/>
    </row>
    <row r="327" spans="4:4" ht="15.75" customHeight="1">
      <c r="D327" s="2143"/>
    </row>
    <row r="328" spans="4:4" ht="15.75" customHeight="1">
      <c r="D328" s="2143"/>
    </row>
    <row r="329" spans="4:4" ht="15.75" customHeight="1">
      <c r="D329" s="2143"/>
    </row>
    <row r="330" spans="4:4" ht="15.75" customHeight="1">
      <c r="D330" s="2143"/>
    </row>
    <row r="331" spans="4:4" ht="15.75" customHeight="1">
      <c r="D331" s="2143"/>
    </row>
    <row r="332" spans="4:4" ht="15.75" customHeight="1">
      <c r="D332" s="2143"/>
    </row>
    <row r="333" spans="4:4" ht="15.75" customHeight="1">
      <c r="D333" s="2143"/>
    </row>
    <row r="334" spans="4:4" ht="15.75" customHeight="1">
      <c r="D334" s="2143"/>
    </row>
    <row r="335" spans="4:4" ht="15.75" customHeight="1">
      <c r="D335" s="2143"/>
    </row>
    <row r="336" spans="4:4" ht="15.75" customHeight="1">
      <c r="D336" s="2143"/>
    </row>
    <row r="337" spans="4:4" ht="15.75" customHeight="1">
      <c r="D337" s="2143"/>
    </row>
    <row r="338" spans="4:4" ht="15.75" customHeight="1">
      <c r="D338" s="2143"/>
    </row>
    <row r="339" spans="4:4" ht="15.75" customHeight="1">
      <c r="D339" s="2143"/>
    </row>
    <row r="340" spans="4:4" ht="15.75" customHeight="1">
      <c r="D340" s="2143"/>
    </row>
    <row r="341" spans="4:4" ht="15.75" customHeight="1">
      <c r="D341" s="2143"/>
    </row>
    <row r="342" spans="4:4" ht="15.75" customHeight="1">
      <c r="D342" s="2143"/>
    </row>
    <row r="343" spans="4:4" ht="15.75" customHeight="1">
      <c r="D343" s="2143"/>
    </row>
    <row r="344" spans="4:4" ht="15.75" customHeight="1">
      <c r="D344" s="2143"/>
    </row>
    <row r="345" spans="4:4" ht="15.75" customHeight="1">
      <c r="D345" s="2143"/>
    </row>
    <row r="346" spans="4:4" ht="15.75" customHeight="1">
      <c r="D346" s="2143"/>
    </row>
    <row r="347" spans="4:4" ht="15.75" customHeight="1">
      <c r="D347" s="2143"/>
    </row>
    <row r="348" spans="4:4" ht="15.75" customHeight="1">
      <c r="D348" s="2143"/>
    </row>
    <row r="349" spans="4:4" ht="15.75" customHeight="1">
      <c r="D349" s="2143"/>
    </row>
    <row r="350" spans="4:4" ht="15.75" customHeight="1">
      <c r="D350" s="2143"/>
    </row>
    <row r="351" spans="4:4" ht="15.75" customHeight="1">
      <c r="D351" s="2143"/>
    </row>
    <row r="352" spans="4:4" ht="15.75" customHeight="1">
      <c r="D352" s="2143"/>
    </row>
    <row r="353" spans="4:4" ht="15.75" customHeight="1">
      <c r="D353" s="2143"/>
    </row>
    <row r="354" spans="4:4" ht="15.75" customHeight="1">
      <c r="D354" s="2143"/>
    </row>
    <row r="355" spans="4:4" ht="15.75" customHeight="1">
      <c r="D355" s="2143"/>
    </row>
    <row r="356" spans="4:4" ht="15.75" customHeight="1">
      <c r="D356" s="2143"/>
    </row>
    <row r="357" spans="4:4" ht="15.75" customHeight="1">
      <c r="D357" s="2143"/>
    </row>
    <row r="358" spans="4:4" ht="15.75" customHeight="1">
      <c r="D358" s="2143"/>
    </row>
    <row r="359" spans="4:4" ht="15.75" customHeight="1">
      <c r="D359" s="2143"/>
    </row>
    <row r="360" spans="4:4" ht="15.75" customHeight="1">
      <c r="D360" s="2143"/>
    </row>
    <row r="361" spans="4:4" ht="15.75" customHeight="1">
      <c r="D361" s="2143"/>
    </row>
    <row r="362" spans="4:4" ht="15.75" customHeight="1">
      <c r="D362" s="2143"/>
    </row>
    <row r="363" spans="4:4" ht="15.75" customHeight="1">
      <c r="D363" s="2143"/>
    </row>
    <row r="364" spans="4:4" ht="15.75" customHeight="1">
      <c r="D364" s="2143"/>
    </row>
    <row r="365" spans="4:4" ht="15.75" customHeight="1">
      <c r="D365" s="2143"/>
    </row>
    <row r="366" spans="4:4" ht="15.75" customHeight="1">
      <c r="D366" s="2143"/>
    </row>
    <row r="367" spans="4:4" ht="15.75" customHeight="1">
      <c r="D367" s="2143"/>
    </row>
    <row r="368" spans="4:4" ht="15.75" customHeight="1">
      <c r="D368" s="2143"/>
    </row>
    <row r="369" spans="4:4" ht="15.75" customHeight="1">
      <c r="D369" s="2143"/>
    </row>
    <row r="370" spans="4:4" ht="15.75" customHeight="1">
      <c r="D370" s="2143"/>
    </row>
    <row r="371" spans="4:4" ht="15.75" customHeight="1">
      <c r="D371" s="2143"/>
    </row>
    <row r="372" spans="4:4" ht="15.75" customHeight="1">
      <c r="D372" s="2143"/>
    </row>
    <row r="373" spans="4:4" ht="15.75" customHeight="1">
      <c r="D373" s="2143"/>
    </row>
    <row r="374" spans="4:4" ht="15.75" customHeight="1">
      <c r="D374" s="2143"/>
    </row>
    <row r="375" spans="4:4" ht="15.75" customHeight="1">
      <c r="D375" s="2143"/>
    </row>
    <row r="376" spans="4:4" ht="15.75" customHeight="1">
      <c r="D376" s="2143"/>
    </row>
    <row r="377" spans="4:4" ht="15.75" customHeight="1">
      <c r="D377" s="2143"/>
    </row>
    <row r="378" spans="4:4" ht="15.75" customHeight="1">
      <c r="D378" s="2143"/>
    </row>
    <row r="379" spans="4:4" ht="15.75" customHeight="1">
      <c r="D379" s="2143"/>
    </row>
    <row r="380" spans="4:4" ht="15.75" customHeight="1">
      <c r="D380" s="2143"/>
    </row>
    <row r="381" spans="4:4" ht="15.75" customHeight="1">
      <c r="D381" s="2143"/>
    </row>
    <row r="382" spans="4:4" ht="15.75" customHeight="1">
      <c r="D382" s="2143"/>
    </row>
    <row r="383" spans="4:4" ht="15.75" customHeight="1">
      <c r="D383" s="2143"/>
    </row>
    <row r="384" spans="4:4" ht="15.75" customHeight="1">
      <c r="D384" s="2143"/>
    </row>
    <row r="385" spans="4:4" ht="15.75" customHeight="1">
      <c r="D385" s="2143"/>
    </row>
    <row r="386" spans="4:4" ht="15.75" customHeight="1">
      <c r="D386" s="2143"/>
    </row>
    <row r="387" spans="4:4" ht="15.75" customHeight="1">
      <c r="D387" s="2143"/>
    </row>
    <row r="388" spans="4:4" ht="15.75" customHeight="1">
      <c r="D388" s="2143"/>
    </row>
    <row r="389" spans="4:4" ht="15.75" customHeight="1">
      <c r="D389" s="2143"/>
    </row>
    <row r="390" spans="4:4" ht="15.75" customHeight="1">
      <c r="D390" s="2143"/>
    </row>
    <row r="391" spans="4:4" ht="15.75" customHeight="1">
      <c r="D391" s="2143"/>
    </row>
    <row r="392" spans="4:4" ht="15.75" customHeight="1">
      <c r="D392" s="2143"/>
    </row>
    <row r="393" spans="4:4" ht="15.75" customHeight="1">
      <c r="D393" s="2143"/>
    </row>
    <row r="394" spans="4:4" ht="15.75" customHeight="1">
      <c r="D394" s="2143"/>
    </row>
    <row r="395" spans="4:4" ht="15.75" customHeight="1">
      <c r="D395" s="2143"/>
    </row>
    <row r="396" spans="4:4" ht="15.75" customHeight="1">
      <c r="D396" s="2143"/>
    </row>
    <row r="397" spans="4:4" ht="15.75" customHeight="1">
      <c r="D397" s="2143"/>
    </row>
    <row r="398" spans="4:4" ht="15.75" customHeight="1">
      <c r="D398" s="2143"/>
    </row>
    <row r="399" spans="4:4" ht="15.75" customHeight="1">
      <c r="D399" s="2143"/>
    </row>
    <row r="400" spans="4:4" ht="15.75" customHeight="1">
      <c r="D400" s="2143"/>
    </row>
    <row r="401" spans="4:4" ht="15.75" customHeight="1">
      <c r="D401" s="2143"/>
    </row>
    <row r="402" spans="4:4" ht="15.75" customHeight="1">
      <c r="D402" s="2143"/>
    </row>
    <row r="403" spans="4:4" ht="15.75" customHeight="1">
      <c r="D403" s="2143"/>
    </row>
    <row r="404" spans="4:4" ht="15.75" customHeight="1">
      <c r="D404" s="2143"/>
    </row>
    <row r="405" spans="4:4" ht="15.75" customHeight="1">
      <c r="D405" s="2143"/>
    </row>
    <row r="406" spans="4:4" ht="15.75" customHeight="1">
      <c r="D406" s="2143"/>
    </row>
    <row r="407" spans="4:4" ht="15.75" customHeight="1">
      <c r="D407" s="2143"/>
    </row>
    <row r="408" spans="4:4" ht="15.75" customHeight="1">
      <c r="D408" s="2143"/>
    </row>
    <row r="409" spans="4:4" ht="15.75" customHeight="1">
      <c r="D409" s="2143"/>
    </row>
    <row r="410" spans="4:4" ht="15.75" customHeight="1">
      <c r="D410" s="2143"/>
    </row>
    <row r="411" spans="4:4" ht="15.75" customHeight="1">
      <c r="D411" s="2143"/>
    </row>
    <row r="412" spans="4:4" ht="15.75" customHeight="1">
      <c r="D412" s="2143"/>
    </row>
    <row r="413" spans="4:4" ht="15.75" customHeight="1">
      <c r="D413" s="2143"/>
    </row>
    <row r="414" spans="4:4" ht="15.75" customHeight="1">
      <c r="D414" s="2143"/>
    </row>
    <row r="415" spans="4:4" ht="15.75" customHeight="1">
      <c r="D415" s="2143"/>
    </row>
    <row r="416" spans="4:4" ht="15.75" customHeight="1">
      <c r="D416" s="2143"/>
    </row>
    <row r="417" spans="4:4" ht="15.75" customHeight="1">
      <c r="D417" s="2143"/>
    </row>
    <row r="418" spans="4:4" ht="15.75" customHeight="1">
      <c r="D418" s="2143"/>
    </row>
    <row r="419" spans="4:4" ht="15.75" customHeight="1">
      <c r="D419" s="2143"/>
    </row>
    <row r="420" spans="4:4" ht="15.75" customHeight="1">
      <c r="D420" s="2143"/>
    </row>
    <row r="421" spans="4:4" ht="15.75" customHeight="1">
      <c r="D421" s="2143"/>
    </row>
    <row r="422" spans="4:4" ht="15.75" customHeight="1">
      <c r="D422" s="2143"/>
    </row>
    <row r="423" spans="4:4" ht="15.75" customHeight="1">
      <c r="D423" s="2143"/>
    </row>
    <row r="424" spans="4:4" ht="15.75" customHeight="1">
      <c r="D424" s="2143"/>
    </row>
    <row r="425" spans="4:4" ht="15.75" customHeight="1">
      <c r="D425" s="2143"/>
    </row>
    <row r="426" spans="4:4" ht="15.75" customHeight="1">
      <c r="D426" s="2143"/>
    </row>
    <row r="427" spans="4:4" ht="15.75" customHeight="1">
      <c r="D427" s="2143"/>
    </row>
    <row r="428" spans="4:4" ht="15.75" customHeight="1">
      <c r="D428" s="2143"/>
    </row>
    <row r="429" spans="4:4" ht="15.75" customHeight="1">
      <c r="D429" s="2143"/>
    </row>
    <row r="430" spans="4:4" ht="15.75" customHeight="1">
      <c r="D430" s="2143"/>
    </row>
    <row r="431" spans="4:4" ht="15.75" customHeight="1">
      <c r="D431" s="2143"/>
    </row>
    <row r="432" spans="4:4" ht="15.75" customHeight="1">
      <c r="D432" s="2143"/>
    </row>
    <row r="433" spans="4:4" ht="15.75" customHeight="1">
      <c r="D433" s="2143"/>
    </row>
    <row r="434" spans="4:4" ht="15.75" customHeight="1">
      <c r="D434" s="2143"/>
    </row>
    <row r="435" spans="4:4" ht="15.75" customHeight="1">
      <c r="D435" s="2143"/>
    </row>
    <row r="436" spans="4:4" ht="15.75" customHeight="1">
      <c r="D436" s="2143"/>
    </row>
    <row r="437" spans="4:4" ht="15.75" customHeight="1">
      <c r="D437" s="2143"/>
    </row>
    <row r="438" spans="4:4" ht="15.75" customHeight="1">
      <c r="D438" s="2143"/>
    </row>
    <row r="439" spans="4:4" ht="15.75" customHeight="1">
      <c r="D439" s="2143"/>
    </row>
    <row r="440" spans="4:4" ht="15.75" customHeight="1">
      <c r="D440" s="2143"/>
    </row>
    <row r="441" spans="4:4" ht="15.75" customHeight="1">
      <c r="D441" s="2143"/>
    </row>
    <row r="442" spans="4:4" ht="15.75" customHeight="1">
      <c r="D442" s="2143"/>
    </row>
    <row r="443" spans="4:4" ht="15.75" customHeight="1">
      <c r="D443" s="2143"/>
    </row>
    <row r="444" spans="4:4" ht="15.75" customHeight="1">
      <c r="D444" s="2143"/>
    </row>
    <row r="445" spans="4:4" ht="15.75" customHeight="1">
      <c r="D445" s="2143"/>
    </row>
    <row r="446" spans="4:4" ht="15.75" customHeight="1">
      <c r="D446" s="2143"/>
    </row>
    <row r="447" spans="4:4" ht="15.75" customHeight="1">
      <c r="D447" s="2143"/>
    </row>
    <row r="448" spans="4:4" ht="15.75" customHeight="1">
      <c r="D448" s="2143"/>
    </row>
    <row r="449" spans="4:4" ht="15.75" customHeight="1">
      <c r="D449" s="2143"/>
    </row>
    <row r="450" spans="4:4" ht="15.75" customHeight="1">
      <c r="D450" s="2143"/>
    </row>
    <row r="451" spans="4:4" ht="15.75" customHeight="1">
      <c r="D451" s="2143"/>
    </row>
    <row r="452" spans="4:4" ht="15.75" customHeight="1">
      <c r="D452" s="2143"/>
    </row>
    <row r="453" spans="4:4" ht="15.75" customHeight="1">
      <c r="D453" s="2143"/>
    </row>
    <row r="454" spans="4:4" ht="15.75" customHeight="1">
      <c r="D454" s="2143"/>
    </row>
    <row r="455" spans="4:4" ht="15.75" customHeight="1">
      <c r="D455" s="2143"/>
    </row>
    <row r="456" spans="4:4" ht="15.75" customHeight="1">
      <c r="D456" s="2143"/>
    </row>
    <row r="457" spans="4:4" ht="15.75" customHeight="1">
      <c r="D457" s="2143"/>
    </row>
    <row r="458" spans="4:4" ht="15.75" customHeight="1">
      <c r="D458" s="2143"/>
    </row>
    <row r="459" spans="4:4" ht="15.75" customHeight="1">
      <c r="D459" s="2143"/>
    </row>
    <row r="460" spans="4:4" ht="15.75" customHeight="1">
      <c r="D460" s="2143"/>
    </row>
    <row r="461" spans="4:4" ht="15.75" customHeight="1">
      <c r="D461" s="2143"/>
    </row>
    <row r="462" spans="4:4" ht="15.75" customHeight="1">
      <c r="D462" s="2143"/>
    </row>
    <row r="463" spans="4:4" ht="15.75" customHeight="1">
      <c r="D463" s="2143"/>
    </row>
    <row r="464" spans="4:4" ht="15.75" customHeight="1">
      <c r="D464" s="2143"/>
    </row>
    <row r="465" spans="4:4" ht="15.75" customHeight="1">
      <c r="D465" s="2143"/>
    </row>
    <row r="466" spans="4:4" ht="15.75" customHeight="1">
      <c r="D466" s="2143"/>
    </row>
    <row r="467" spans="4:4" ht="15.75" customHeight="1">
      <c r="D467" s="2143"/>
    </row>
    <row r="468" spans="4:4" ht="15.75" customHeight="1">
      <c r="D468" s="2143"/>
    </row>
    <row r="469" spans="4:4" ht="15.75" customHeight="1">
      <c r="D469" s="2143"/>
    </row>
    <row r="470" spans="4:4" ht="15.75" customHeight="1">
      <c r="D470" s="2143"/>
    </row>
    <row r="471" spans="4:4" ht="15.75" customHeight="1">
      <c r="D471" s="2143"/>
    </row>
    <row r="472" spans="4:4" ht="15.75" customHeight="1">
      <c r="D472" s="2143"/>
    </row>
    <row r="473" spans="4:4" ht="15.75" customHeight="1">
      <c r="D473" s="2143"/>
    </row>
    <row r="474" spans="4:4" ht="15.75" customHeight="1">
      <c r="D474" s="2143"/>
    </row>
    <row r="475" spans="4:4" ht="15.75" customHeight="1">
      <c r="D475" s="2143"/>
    </row>
    <row r="476" spans="4:4" ht="15.75" customHeight="1">
      <c r="D476" s="2143"/>
    </row>
    <row r="477" spans="4:4" ht="15.75" customHeight="1">
      <c r="D477" s="2143"/>
    </row>
    <row r="478" spans="4:4" ht="15.75" customHeight="1">
      <c r="D478" s="2143"/>
    </row>
    <row r="479" spans="4:4" ht="15.75" customHeight="1">
      <c r="D479" s="2143"/>
    </row>
    <row r="480" spans="4:4" ht="15.75" customHeight="1">
      <c r="D480" s="2143"/>
    </row>
    <row r="481" spans="4:4" ht="15.75" customHeight="1">
      <c r="D481" s="2143"/>
    </row>
    <row r="482" spans="4:4" ht="15.75" customHeight="1">
      <c r="D482" s="2143"/>
    </row>
    <row r="483" spans="4:4" ht="15.75" customHeight="1">
      <c r="D483" s="2143"/>
    </row>
    <row r="484" spans="4:4" ht="15.75" customHeight="1">
      <c r="D484" s="2143"/>
    </row>
    <row r="485" spans="4:4" ht="15.75" customHeight="1">
      <c r="D485" s="2143"/>
    </row>
    <row r="486" spans="4:4" ht="15.75" customHeight="1">
      <c r="D486" s="2143"/>
    </row>
    <row r="487" spans="4:4" ht="15.75" customHeight="1">
      <c r="D487" s="2143"/>
    </row>
    <row r="488" spans="4:4" ht="15.75" customHeight="1">
      <c r="D488" s="2143"/>
    </row>
    <row r="489" spans="4:4" ht="15.75" customHeight="1">
      <c r="D489" s="2143"/>
    </row>
    <row r="490" spans="4:4" ht="15.75" customHeight="1">
      <c r="D490" s="2143"/>
    </row>
    <row r="491" spans="4:4" ht="15.75" customHeight="1">
      <c r="D491" s="2143"/>
    </row>
    <row r="492" spans="4:4" ht="15.75" customHeight="1">
      <c r="D492" s="2143"/>
    </row>
    <row r="493" spans="4:4" ht="15.75" customHeight="1">
      <c r="D493" s="2143"/>
    </row>
    <row r="494" spans="4:4" ht="15.75" customHeight="1">
      <c r="D494" s="2143"/>
    </row>
    <row r="495" spans="4:4" ht="15.75" customHeight="1">
      <c r="D495" s="2143"/>
    </row>
    <row r="496" spans="4:4" ht="15.75" customHeight="1">
      <c r="D496" s="2143"/>
    </row>
    <row r="497" spans="4:4" ht="15.75" customHeight="1">
      <c r="D497" s="2143"/>
    </row>
    <row r="498" spans="4:4" ht="15.75" customHeight="1">
      <c r="D498" s="2143"/>
    </row>
    <row r="499" spans="4:4" ht="15.75" customHeight="1">
      <c r="D499" s="2143"/>
    </row>
    <row r="500" spans="4:4" ht="15.75" customHeight="1">
      <c r="D500" s="2143"/>
    </row>
    <row r="501" spans="4:4" ht="15.75" customHeight="1">
      <c r="D501" s="2143"/>
    </row>
    <row r="502" spans="4:4" ht="15.75" customHeight="1">
      <c r="D502" s="2143"/>
    </row>
    <row r="503" spans="4:4" ht="15.75" customHeight="1">
      <c r="D503" s="2143"/>
    </row>
    <row r="504" spans="4:4" ht="15.75" customHeight="1">
      <c r="D504" s="2143"/>
    </row>
    <row r="505" spans="4:4" ht="15.75" customHeight="1">
      <c r="D505" s="2143"/>
    </row>
    <row r="506" spans="4:4" ht="15.75" customHeight="1">
      <c r="D506" s="2143"/>
    </row>
    <row r="507" spans="4:4" ht="15.75" customHeight="1">
      <c r="D507" s="2143"/>
    </row>
    <row r="508" spans="4:4" ht="15.75" customHeight="1">
      <c r="D508" s="2143"/>
    </row>
    <row r="509" spans="4:4" ht="15.75" customHeight="1">
      <c r="D509" s="2143"/>
    </row>
    <row r="510" spans="4:4" ht="15.75" customHeight="1">
      <c r="D510" s="2143"/>
    </row>
    <row r="511" spans="4:4" ht="15.75" customHeight="1">
      <c r="D511" s="2143"/>
    </row>
    <row r="512" spans="4:4" ht="15.75" customHeight="1">
      <c r="D512" s="2143"/>
    </row>
    <row r="513" spans="4:4" ht="15.75" customHeight="1">
      <c r="D513" s="2143"/>
    </row>
    <row r="514" spans="4:4" ht="15.75" customHeight="1">
      <c r="D514" s="2143"/>
    </row>
    <row r="515" spans="4:4" ht="15.75" customHeight="1">
      <c r="D515" s="2143"/>
    </row>
    <row r="516" spans="4:4" ht="15.75" customHeight="1">
      <c r="D516" s="2143"/>
    </row>
    <row r="517" spans="4:4" ht="15.75" customHeight="1">
      <c r="D517" s="2143"/>
    </row>
    <row r="518" spans="4:4" ht="15.75" customHeight="1">
      <c r="D518" s="2143"/>
    </row>
    <row r="519" spans="4:4" ht="15.75" customHeight="1">
      <c r="D519" s="2143"/>
    </row>
    <row r="520" spans="4:4" ht="15.75" customHeight="1">
      <c r="D520" s="2143"/>
    </row>
    <row r="521" spans="4:4" ht="15.75" customHeight="1">
      <c r="D521" s="2143"/>
    </row>
    <row r="522" spans="4:4" ht="15.75" customHeight="1">
      <c r="D522" s="2143"/>
    </row>
    <row r="523" spans="4:4" ht="15.75" customHeight="1">
      <c r="D523" s="2143"/>
    </row>
    <row r="524" spans="4:4" ht="15.75" customHeight="1">
      <c r="D524" s="2143"/>
    </row>
    <row r="525" spans="4:4" ht="15.75" customHeight="1">
      <c r="D525" s="2143"/>
    </row>
    <row r="526" spans="4:4" ht="15.75" customHeight="1">
      <c r="D526" s="2143"/>
    </row>
    <row r="527" spans="4:4" ht="15.75" customHeight="1">
      <c r="D527" s="2143"/>
    </row>
    <row r="528" spans="4:4" ht="15.75" customHeight="1">
      <c r="D528" s="2143"/>
    </row>
    <row r="529" spans="4:4" ht="15.75" customHeight="1">
      <c r="D529" s="2143"/>
    </row>
    <row r="530" spans="4:4" ht="15.75" customHeight="1">
      <c r="D530" s="2143"/>
    </row>
    <row r="531" spans="4:4" ht="15.75" customHeight="1">
      <c r="D531" s="2143"/>
    </row>
    <row r="532" spans="4:4" ht="15.75" customHeight="1">
      <c r="D532" s="2143"/>
    </row>
    <row r="533" spans="4:4" ht="15.75" customHeight="1">
      <c r="D533" s="2143"/>
    </row>
    <row r="534" spans="4:4" ht="15.75" customHeight="1">
      <c r="D534" s="2143"/>
    </row>
    <row r="535" spans="4:4" ht="15.75" customHeight="1">
      <c r="D535" s="2143"/>
    </row>
    <row r="536" spans="4:4" ht="15.75" customHeight="1">
      <c r="D536" s="2143"/>
    </row>
    <row r="537" spans="4:4" ht="15.75" customHeight="1">
      <c r="D537" s="2143"/>
    </row>
    <row r="538" spans="4:4" ht="15.75" customHeight="1">
      <c r="D538" s="2143"/>
    </row>
    <row r="539" spans="4:4" ht="15.75" customHeight="1">
      <c r="D539" s="2143"/>
    </row>
    <row r="540" spans="4:4" ht="15.75" customHeight="1">
      <c r="D540" s="2143"/>
    </row>
    <row r="541" spans="4:4" ht="15.75" customHeight="1">
      <c r="D541" s="2143"/>
    </row>
    <row r="542" spans="4:4" ht="15.75" customHeight="1">
      <c r="D542" s="2143"/>
    </row>
    <row r="543" spans="4:4" ht="15.75" customHeight="1">
      <c r="D543" s="2143"/>
    </row>
    <row r="544" spans="4:4" ht="15.75" customHeight="1">
      <c r="D544" s="2143"/>
    </row>
    <row r="545" spans="4:4" ht="15.75" customHeight="1">
      <c r="D545" s="2143"/>
    </row>
    <row r="546" spans="4:4" ht="15.75" customHeight="1">
      <c r="D546" s="2143"/>
    </row>
    <row r="547" spans="4:4" ht="15.75" customHeight="1">
      <c r="D547" s="2143"/>
    </row>
    <row r="548" spans="4:4" ht="15.75" customHeight="1">
      <c r="D548" s="2143"/>
    </row>
    <row r="549" spans="4:4" ht="15.75" customHeight="1">
      <c r="D549" s="2143"/>
    </row>
    <row r="550" spans="4:4" ht="15.75" customHeight="1">
      <c r="D550" s="2143"/>
    </row>
    <row r="551" spans="4:4" ht="15.75" customHeight="1">
      <c r="D551" s="2143"/>
    </row>
    <row r="552" spans="4:4" ht="15.75" customHeight="1">
      <c r="D552" s="2143"/>
    </row>
    <row r="553" spans="4:4" ht="15.75" customHeight="1">
      <c r="D553" s="2143"/>
    </row>
    <row r="554" spans="4:4" ht="15.75" customHeight="1">
      <c r="D554" s="2143"/>
    </row>
    <row r="555" spans="4:4" ht="15.75" customHeight="1">
      <c r="D555" s="2143"/>
    </row>
    <row r="556" spans="4:4" ht="15.75" customHeight="1">
      <c r="D556" s="2143"/>
    </row>
    <row r="557" spans="4:4" ht="15.75" customHeight="1">
      <c r="D557" s="2143"/>
    </row>
    <row r="558" spans="4:4" ht="15.75" customHeight="1">
      <c r="D558" s="2143"/>
    </row>
    <row r="559" spans="4:4" ht="15.75" customHeight="1">
      <c r="D559" s="2143"/>
    </row>
    <row r="560" spans="4:4" ht="15.75" customHeight="1">
      <c r="D560" s="2143"/>
    </row>
    <row r="561" spans="4:4" ht="15.75" customHeight="1">
      <c r="D561" s="2143"/>
    </row>
    <row r="562" spans="4:4" ht="15.75" customHeight="1">
      <c r="D562" s="2143"/>
    </row>
    <row r="563" spans="4:4" ht="15.75" customHeight="1">
      <c r="D563" s="2143"/>
    </row>
    <row r="564" spans="4:4" ht="15.75" customHeight="1">
      <c r="D564" s="2143"/>
    </row>
    <row r="565" spans="4:4" ht="15.75" customHeight="1">
      <c r="D565" s="2143"/>
    </row>
    <row r="566" spans="4:4" ht="15.75" customHeight="1">
      <c r="D566" s="2143"/>
    </row>
    <row r="567" spans="4:4" ht="15.75" customHeight="1">
      <c r="D567" s="2143"/>
    </row>
    <row r="568" spans="4:4" ht="15.75" customHeight="1">
      <c r="D568" s="2143"/>
    </row>
    <row r="569" spans="4:4" ht="15.75" customHeight="1">
      <c r="D569" s="2143"/>
    </row>
    <row r="570" spans="4:4" ht="15.75" customHeight="1">
      <c r="D570" s="2143"/>
    </row>
    <row r="571" spans="4:4" ht="15.75" customHeight="1">
      <c r="D571" s="2143"/>
    </row>
    <row r="572" spans="4:4" ht="15.75" customHeight="1">
      <c r="D572" s="2143"/>
    </row>
    <row r="573" spans="4:4" ht="15.75" customHeight="1">
      <c r="D573" s="2143"/>
    </row>
    <row r="574" spans="4:4" ht="15.75" customHeight="1">
      <c r="D574" s="2143"/>
    </row>
    <row r="575" spans="4:4" ht="15.75" customHeight="1">
      <c r="D575" s="2143"/>
    </row>
    <row r="576" spans="4:4" ht="15.75" customHeight="1">
      <c r="D576" s="2143"/>
    </row>
    <row r="577" spans="4:4" ht="15.75" customHeight="1">
      <c r="D577" s="2143"/>
    </row>
    <row r="578" spans="4:4" ht="15.75" customHeight="1">
      <c r="D578" s="2143"/>
    </row>
    <row r="579" spans="4:4" ht="15.75" customHeight="1">
      <c r="D579" s="2143"/>
    </row>
    <row r="580" spans="4:4" ht="15.75" customHeight="1">
      <c r="D580" s="2143"/>
    </row>
    <row r="581" spans="4:4" ht="15.75" customHeight="1">
      <c r="D581" s="2143"/>
    </row>
    <row r="582" spans="4:4" ht="15.75" customHeight="1">
      <c r="D582" s="2143"/>
    </row>
    <row r="583" spans="4:4" ht="15.75" customHeight="1">
      <c r="D583" s="2143"/>
    </row>
    <row r="584" spans="4:4" ht="15.75" customHeight="1">
      <c r="D584" s="2143"/>
    </row>
    <row r="585" spans="4:4" ht="15.75" customHeight="1">
      <c r="D585" s="2143"/>
    </row>
    <row r="586" spans="4:4" ht="15.75" customHeight="1">
      <c r="D586" s="2143"/>
    </row>
    <row r="587" spans="4:4" ht="15.75" customHeight="1">
      <c r="D587" s="2143"/>
    </row>
    <row r="588" spans="4:4" ht="15.75" customHeight="1">
      <c r="D588" s="2143"/>
    </row>
    <row r="589" spans="4:4" ht="15.75" customHeight="1">
      <c r="D589" s="2143"/>
    </row>
    <row r="590" spans="4:4" ht="15.75" customHeight="1">
      <c r="D590" s="2143"/>
    </row>
    <row r="591" spans="4:4" ht="15.75" customHeight="1">
      <c r="D591" s="2143"/>
    </row>
    <row r="592" spans="4:4" ht="15.75" customHeight="1">
      <c r="D592" s="2143"/>
    </row>
    <row r="593" spans="4:4" ht="15.75" customHeight="1">
      <c r="D593" s="2143"/>
    </row>
    <row r="594" spans="4:4" ht="15.75" customHeight="1">
      <c r="D594" s="2143"/>
    </row>
    <row r="595" spans="4:4" ht="15.75" customHeight="1">
      <c r="D595" s="2143"/>
    </row>
    <row r="596" spans="4:4" ht="15.75" customHeight="1">
      <c r="D596" s="2143"/>
    </row>
    <row r="597" spans="4:4" ht="15.75" customHeight="1">
      <c r="D597" s="2143"/>
    </row>
    <row r="598" spans="4:4" ht="15.75" customHeight="1">
      <c r="D598" s="2143"/>
    </row>
    <row r="599" spans="4:4" ht="15.75" customHeight="1">
      <c r="D599" s="2143"/>
    </row>
    <row r="600" spans="4:4" ht="15.75" customHeight="1">
      <c r="D600" s="2143"/>
    </row>
    <row r="601" spans="4:4" ht="15.75" customHeight="1">
      <c r="D601" s="2143"/>
    </row>
    <row r="602" spans="4:4" ht="15.75" customHeight="1">
      <c r="D602" s="2143"/>
    </row>
    <row r="603" spans="4:4" ht="15.75" customHeight="1">
      <c r="D603" s="2143"/>
    </row>
    <row r="604" spans="4:4" ht="15.75" customHeight="1">
      <c r="D604" s="2143"/>
    </row>
    <row r="605" spans="4:4" ht="15.75" customHeight="1">
      <c r="D605" s="2143"/>
    </row>
    <row r="606" spans="4:4" ht="15.75" customHeight="1">
      <c r="D606" s="2143"/>
    </row>
    <row r="607" spans="4:4" ht="15.75" customHeight="1">
      <c r="D607" s="2143"/>
    </row>
    <row r="608" spans="4:4" ht="15.75" customHeight="1">
      <c r="D608" s="2143"/>
    </row>
    <row r="609" spans="4:4" ht="15.75" customHeight="1">
      <c r="D609" s="2143"/>
    </row>
    <row r="610" spans="4:4" ht="15.75" customHeight="1">
      <c r="D610" s="2143"/>
    </row>
    <row r="611" spans="4:4" ht="15.75" customHeight="1">
      <c r="D611" s="2143"/>
    </row>
    <row r="612" spans="4:4" ht="15.75" customHeight="1">
      <c r="D612" s="2143"/>
    </row>
    <row r="613" spans="4:4" ht="15.75" customHeight="1">
      <c r="D613" s="2143"/>
    </row>
    <row r="614" spans="4:4" ht="15.75" customHeight="1">
      <c r="D614" s="2143"/>
    </row>
    <row r="615" spans="4:4" ht="15.75" customHeight="1">
      <c r="D615" s="2143"/>
    </row>
    <row r="616" spans="4:4" ht="15.75" customHeight="1">
      <c r="D616" s="2143"/>
    </row>
    <row r="617" spans="4:4" ht="15.75" customHeight="1">
      <c r="D617" s="2143"/>
    </row>
    <row r="618" spans="4:4" ht="15.75" customHeight="1">
      <c r="D618" s="2143"/>
    </row>
    <row r="619" spans="4:4" ht="15.75" customHeight="1">
      <c r="D619" s="2143"/>
    </row>
    <row r="620" spans="4:4" ht="15.75" customHeight="1">
      <c r="D620" s="2143"/>
    </row>
    <row r="621" spans="4:4" ht="15.75" customHeight="1">
      <c r="D621" s="2143"/>
    </row>
    <row r="622" spans="4:4" ht="15.75" customHeight="1">
      <c r="D622" s="2143"/>
    </row>
    <row r="623" spans="4:4" ht="15.75" customHeight="1">
      <c r="D623" s="2143"/>
    </row>
    <row r="624" spans="4:4" ht="15.75" customHeight="1">
      <c r="D624" s="2143"/>
    </row>
    <row r="625" spans="4:4" ht="15.75" customHeight="1">
      <c r="D625" s="2143"/>
    </row>
    <row r="626" spans="4:4" ht="15.75" customHeight="1">
      <c r="D626" s="2143"/>
    </row>
    <row r="627" spans="4:4" ht="15.75" customHeight="1">
      <c r="D627" s="2143"/>
    </row>
    <row r="628" spans="4:4" ht="15.75" customHeight="1">
      <c r="D628" s="2143"/>
    </row>
    <row r="629" spans="4:4" ht="15.75" customHeight="1">
      <c r="D629" s="2143"/>
    </row>
    <row r="630" spans="4:4" ht="15.75" customHeight="1">
      <c r="D630" s="2143"/>
    </row>
    <row r="631" spans="4:4" ht="15.75" customHeight="1">
      <c r="D631" s="2143"/>
    </row>
    <row r="632" spans="4:4" ht="15.75" customHeight="1">
      <c r="D632" s="2143"/>
    </row>
    <row r="633" spans="4:4" ht="15.75" customHeight="1">
      <c r="D633" s="2143"/>
    </row>
    <row r="634" spans="4:4" ht="15.75" customHeight="1">
      <c r="D634" s="2143"/>
    </row>
    <row r="635" spans="4:4" ht="15.75" customHeight="1">
      <c r="D635" s="2143"/>
    </row>
    <row r="636" spans="4:4" ht="15.75" customHeight="1">
      <c r="D636" s="2143"/>
    </row>
    <row r="637" spans="4:4" ht="15.75" customHeight="1">
      <c r="D637" s="2143"/>
    </row>
    <row r="638" spans="4:4" ht="15.75" customHeight="1">
      <c r="D638" s="2143"/>
    </row>
    <row r="639" spans="4:4" ht="15.75" customHeight="1">
      <c r="D639" s="2143"/>
    </row>
    <row r="640" spans="4:4" ht="15.75" customHeight="1">
      <c r="D640" s="2143"/>
    </row>
    <row r="641" spans="4:4" ht="15.75" customHeight="1">
      <c r="D641" s="2143"/>
    </row>
    <row r="642" spans="4:4" ht="15.75" customHeight="1">
      <c r="D642" s="2143"/>
    </row>
    <row r="643" spans="4:4" ht="15.75" customHeight="1">
      <c r="D643" s="2143"/>
    </row>
    <row r="644" spans="4:4" ht="15.75" customHeight="1">
      <c r="D644" s="2143"/>
    </row>
    <row r="645" spans="4:4" ht="15.75" customHeight="1">
      <c r="D645" s="2143"/>
    </row>
    <row r="646" spans="4:4" ht="15.75" customHeight="1">
      <c r="D646" s="2143"/>
    </row>
    <row r="647" spans="4:4" ht="15.75" customHeight="1">
      <c r="D647" s="2143"/>
    </row>
    <row r="648" spans="4:4" ht="15.75" customHeight="1">
      <c r="D648" s="2143"/>
    </row>
    <row r="649" spans="4:4" ht="15.75" customHeight="1">
      <c r="D649" s="2143"/>
    </row>
    <row r="650" spans="4:4" ht="15.75" customHeight="1">
      <c r="D650" s="2143"/>
    </row>
    <row r="651" spans="4:4" ht="15.75" customHeight="1">
      <c r="D651" s="2143"/>
    </row>
    <row r="652" spans="4:4" ht="15.75" customHeight="1">
      <c r="D652" s="2143"/>
    </row>
    <row r="653" spans="4:4" ht="15.75" customHeight="1">
      <c r="D653" s="2143"/>
    </row>
    <row r="654" spans="4:4" ht="15.75" customHeight="1">
      <c r="D654" s="2143"/>
    </row>
    <row r="655" spans="4:4" ht="15.75" customHeight="1">
      <c r="D655" s="2143"/>
    </row>
    <row r="656" spans="4:4" ht="15.75" customHeight="1">
      <c r="D656" s="2143"/>
    </row>
    <row r="657" spans="4:4" ht="15.75" customHeight="1">
      <c r="D657" s="2143"/>
    </row>
    <row r="658" spans="4:4" ht="15.75" customHeight="1">
      <c r="D658" s="2143"/>
    </row>
    <row r="659" spans="4:4" ht="15.75" customHeight="1">
      <c r="D659" s="2143"/>
    </row>
    <row r="660" spans="4:4" ht="15.75" customHeight="1">
      <c r="D660" s="2143"/>
    </row>
    <row r="661" spans="4:4" ht="15.75" customHeight="1">
      <c r="D661" s="2143"/>
    </row>
    <row r="662" spans="4:4" ht="15.75" customHeight="1">
      <c r="D662" s="2143"/>
    </row>
    <row r="663" spans="4:4" ht="15.75" customHeight="1">
      <c r="D663" s="2143"/>
    </row>
    <row r="664" spans="4:4" ht="15.75" customHeight="1">
      <c r="D664" s="2143"/>
    </row>
    <row r="665" spans="4:4" ht="15.75" customHeight="1">
      <c r="D665" s="2143"/>
    </row>
    <row r="666" spans="4:4" ht="15.75" customHeight="1">
      <c r="D666" s="2143"/>
    </row>
    <row r="667" spans="4:4" ht="15.75" customHeight="1">
      <c r="D667" s="2143"/>
    </row>
    <row r="668" spans="4:4" ht="15.75" customHeight="1">
      <c r="D668" s="2143"/>
    </row>
    <row r="669" spans="4:4" ht="15.75" customHeight="1">
      <c r="D669" s="2143"/>
    </row>
    <row r="670" spans="4:4" ht="15.75" customHeight="1">
      <c r="D670" s="2143"/>
    </row>
    <row r="671" spans="4:4" ht="15.75" customHeight="1">
      <c r="D671" s="2143"/>
    </row>
    <row r="672" spans="4:4" ht="15.75" customHeight="1">
      <c r="D672" s="2143"/>
    </row>
    <row r="673" spans="4:4" ht="15.75" customHeight="1">
      <c r="D673" s="2143"/>
    </row>
    <row r="674" spans="4:4" ht="15.75" customHeight="1">
      <c r="D674" s="2143"/>
    </row>
    <row r="675" spans="4:4" ht="15.75" customHeight="1">
      <c r="D675" s="2143"/>
    </row>
    <row r="676" spans="4:4" ht="15.75" customHeight="1">
      <c r="D676" s="2143"/>
    </row>
    <row r="677" spans="4:4" ht="15.75" customHeight="1">
      <c r="D677" s="2143"/>
    </row>
    <row r="678" spans="4:4" ht="15.75" customHeight="1">
      <c r="D678" s="2143"/>
    </row>
    <row r="679" spans="4:4" ht="15.75" customHeight="1">
      <c r="D679" s="2143"/>
    </row>
    <row r="680" spans="4:4" ht="15.75" customHeight="1">
      <c r="D680" s="2143"/>
    </row>
    <row r="681" spans="4:4" ht="15.75" customHeight="1">
      <c r="D681" s="2143"/>
    </row>
    <row r="682" spans="4:4" ht="15.75" customHeight="1">
      <c r="D682" s="2143"/>
    </row>
    <row r="683" spans="4:4" ht="15.75" customHeight="1">
      <c r="D683" s="2143"/>
    </row>
    <row r="684" spans="4:4" ht="15.75" customHeight="1">
      <c r="D684" s="2143"/>
    </row>
    <row r="685" spans="4:4" ht="15.75" customHeight="1">
      <c r="D685" s="2143"/>
    </row>
    <row r="686" spans="4:4" ht="15.75" customHeight="1">
      <c r="D686" s="2143"/>
    </row>
    <row r="687" spans="4:4" ht="15.75" customHeight="1">
      <c r="D687" s="2143"/>
    </row>
    <row r="688" spans="4:4" ht="15.75" customHeight="1">
      <c r="D688" s="2143"/>
    </row>
    <row r="689" spans="4:4" ht="15.75" customHeight="1">
      <c r="D689" s="2143"/>
    </row>
    <row r="690" spans="4:4" ht="15.75" customHeight="1">
      <c r="D690" s="2143"/>
    </row>
    <row r="691" spans="4:4" ht="15.75" customHeight="1">
      <c r="D691" s="2143"/>
    </row>
    <row r="692" spans="4:4" ht="15.75" customHeight="1">
      <c r="D692" s="2143"/>
    </row>
    <row r="693" spans="4:4" ht="15.75" customHeight="1">
      <c r="D693" s="2143"/>
    </row>
    <row r="694" spans="4:4" ht="15.75" customHeight="1">
      <c r="D694" s="2143"/>
    </row>
    <row r="695" spans="4:4" ht="15.75" customHeight="1">
      <c r="D695" s="2143"/>
    </row>
    <row r="696" spans="4:4" ht="15.75" customHeight="1">
      <c r="D696" s="2143"/>
    </row>
    <row r="697" spans="4:4" ht="15.75" customHeight="1">
      <c r="D697" s="2143"/>
    </row>
    <row r="698" spans="4:4" ht="15.75" customHeight="1">
      <c r="D698" s="2143"/>
    </row>
    <row r="699" spans="4:4" ht="15.75" customHeight="1">
      <c r="D699" s="2143"/>
    </row>
    <row r="700" spans="4:4" ht="15.75" customHeight="1">
      <c r="D700" s="2143"/>
    </row>
    <row r="701" spans="4:4" ht="15.75" customHeight="1">
      <c r="D701" s="2143"/>
    </row>
    <row r="702" spans="4:4" ht="15.75" customHeight="1">
      <c r="D702" s="2143"/>
    </row>
    <row r="703" spans="4:4" ht="15.75" customHeight="1">
      <c r="D703" s="2143"/>
    </row>
    <row r="704" spans="4:4" ht="15.75" customHeight="1">
      <c r="D704" s="2143"/>
    </row>
    <row r="705" spans="4:4" ht="15.75" customHeight="1">
      <c r="D705" s="2143"/>
    </row>
    <row r="706" spans="4:4" ht="15.75" customHeight="1">
      <c r="D706" s="2143"/>
    </row>
    <row r="707" spans="4:4" ht="15.75" customHeight="1">
      <c r="D707" s="2143"/>
    </row>
    <row r="708" spans="4:4" ht="15.75" customHeight="1">
      <c r="D708" s="2143"/>
    </row>
    <row r="709" spans="4:4" ht="15.75" customHeight="1">
      <c r="D709" s="2143"/>
    </row>
    <row r="710" spans="4:4" ht="15.75" customHeight="1">
      <c r="D710" s="2143"/>
    </row>
    <row r="711" spans="4:4" ht="15.75" customHeight="1">
      <c r="D711" s="2143"/>
    </row>
    <row r="712" spans="4:4" ht="15.75" customHeight="1">
      <c r="D712" s="2143"/>
    </row>
    <row r="713" spans="4:4" ht="15.75" customHeight="1">
      <c r="D713" s="2143"/>
    </row>
    <row r="714" spans="4:4" ht="15.75" customHeight="1">
      <c r="D714" s="2143"/>
    </row>
    <row r="715" spans="4:4" ht="15.75" customHeight="1">
      <c r="D715" s="2143"/>
    </row>
    <row r="716" spans="4:4" ht="15.75" customHeight="1">
      <c r="D716" s="2143"/>
    </row>
    <row r="717" spans="4:4" ht="15.75" customHeight="1">
      <c r="D717" s="2143"/>
    </row>
    <row r="718" spans="4:4" ht="15.75" customHeight="1">
      <c r="D718" s="2143"/>
    </row>
    <row r="719" spans="4:4" ht="15.75" customHeight="1">
      <c r="D719" s="2143"/>
    </row>
    <row r="720" spans="4:4" ht="15.75" customHeight="1">
      <c r="D720" s="2143"/>
    </row>
    <row r="721" spans="4:4" ht="15.75" customHeight="1">
      <c r="D721" s="2143"/>
    </row>
    <row r="722" spans="4:4" ht="15.75" customHeight="1">
      <c r="D722" s="2143"/>
    </row>
    <row r="723" spans="4:4" ht="15.75" customHeight="1">
      <c r="D723" s="2143"/>
    </row>
    <row r="724" spans="4:4" ht="15.75" customHeight="1">
      <c r="D724" s="2143"/>
    </row>
    <row r="725" spans="4:4" ht="15.75" customHeight="1">
      <c r="D725" s="2143"/>
    </row>
    <row r="726" spans="4:4" ht="15.75" customHeight="1">
      <c r="D726" s="2143"/>
    </row>
    <row r="727" spans="4:4" ht="15.75" customHeight="1">
      <c r="D727" s="2143"/>
    </row>
    <row r="728" spans="4:4" ht="15.75" customHeight="1">
      <c r="D728" s="2143"/>
    </row>
    <row r="729" spans="4:4" ht="15.75" customHeight="1">
      <c r="D729" s="2143"/>
    </row>
    <row r="730" spans="4:4" ht="15.75" customHeight="1">
      <c r="D730" s="2143"/>
    </row>
    <row r="731" spans="4:4" ht="15.75" customHeight="1">
      <c r="D731" s="2143"/>
    </row>
    <row r="732" spans="4:4" ht="15.75" customHeight="1">
      <c r="D732" s="2143"/>
    </row>
    <row r="733" spans="4:4" ht="15.75" customHeight="1">
      <c r="D733" s="2143"/>
    </row>
    <row r="734" spans="4:4" ht="15.75" customHeight="1">
      <c r="D734" s="2143"/>
    </row>
    <row r="735" spans="4:4" ht="15.75" customHeight="1">
      <c r="D735" s="2143"/>
    </row>
    <row r="736" spans="4:4" ht="15.75" customHeight="1">
      <c r="D736" s="2143"/>
    </row>
    <row r="737" spans="4:4" ht="15.75" customHeight="1">
      <c r="D737" s="2143"/>
    </row>
    <row r="738" spans="4:4" ht="15.75" customHeight="1">
      <c r="D738" s="2143"/>
    </row>
    <row r="739" spans="4:4" ht="15.75" customHeight="1">
      <c r="D739" s="2143"/>
    </row>
    <row r="740" spans="4:4" ht="15.75" customHeight="1">
      <c r="D740" s="2143"/>
    </row>
    <row r="741" spans="4:4" ht="15.75" customHeight="1">
      <c r="D741" s="2143"/>
    </row>
    <row r="742" spans="4:4" ht="15.75" customHeight="1">
      <c r="D742" s="2143"/>
    </row>
    <row r="743" spans="4:4" ht="15.75" customHeight="1">
      <c r="D743" s="2143"/>
    </row>
    <row r="744" spans="4:4" ht="15.75" customHeight="1">
      <c r="D744" s="2143"/>
    </row>
    <row r="745" spans="4:4" ht="15.75" customHeight="1">
      <c r="D745" s="2143"/>
    </row>
    <row r="746" spans="4:4" ht="15.75" customHeight="1">
      <c r="D746" s="2143"/>
    </row>
    <row r="747" spans="4:4" ht="15.75" customHeight="1">
      <c r="D747" s="2143"/>
    </row>
    <row r="748" spans="4:4" ht="15.75" customHeight="1">
      <c r="D748" s="2143"/>
    </row>
    <row r="749" spans="4:4" ht="15.75" customHeight="1">
      <c r="D749" s="2143"/>
    </row>
    <row r="750" spans="4:4" ht="15.75" customHeight="1">
      <c r="D750" s="2143"/>
    </row>
    <row r="751" spans="4:4" ht="15.75" customHeight="1">
      <c r="D751" s="2143"/>
    </row>
    <row r="752" spans="4:4" ht="15.75" customHeight="1">
      <c r="D752" s="2143"/>
    </row>
    <row r="753" spans="4:4" ht="15.75" customHeight="1">
      <c r="D753" s="2143"/>
    </row>
    <row r="754" spans="4:4" ht="15.75" customHeight="1">
      <c r="D754" s="2143"/>
    </row>
    <row r="755" spans="4:4" ht="15.75" customHeight="1">
      <c r="D755" s="2143"/>
    </row>
    <row r="756" spans="4:4" ht="15.75" customHeight="1">
      <c r="D756" s="2143"/>
    </row>
    <row r="757" spans="4:4" ht="15.75" customHeight="1">
      <c r="D757" s="2143"/>
    </row>
    <row r="758" spans="4:4" ht="15.75" customHeight="1">
      <c r="D758" s="2143"/>
    </row>
    <row r="759" spans="4:4" ht="15.75" customHeight="1">
      <c r="D759" s="2143"/>
    </row>
    <row r="760" spans="4:4" ht="15.75" customHeight="1">
      <c r="D760" s="2143"/>
    </row>
    <row r="761" spans="4:4" ht="15.75" customHeight="1">
      <c r="D761" s="2143"/>
    </row>
    <row r="762" spans="4:4" ht="15.75" customHeight="1">
      <c r="D762" s="2143"/>
    </row>
    <row r="763" spans="4:4" ht="15.75" customHeight="1">
      <c r="D763" s="2143"/>
    </row>
    <row r="764" spans="4:4" ht="15.75" customHeight="1">
      <c r="D764" s="2143"/>
    </row>
    <row r="765" spans="4:4" ht="15.75" customHeight="1">
      <c r="D765" s="2143"/>
    </row>
    <row r="766" spans="4:4" ht="15.75" customHeight="1">
      <c r="D766" s="2143"/>
    </row>
    <row r="767" spans="4:4" ht="15.75" customHeight="1">
      <c r="D767" s="2143"/>
    </row>
    <row r="768" spans="4:4" ht="15.75" customHeight="1">
      <c r="D768" s="2143"/>
    </row>
    <row r="769" spans="4:4" ht="15.75" customHeight="1">
      <c r="D769" s="2143"/>
    </row>
    <row r="770" spans="4:4" ht="15.75" customHeight="1">
      <c r="D770" s="2143"/>
    </row>
    <row r="771" spans="4:4" ht="15.75" customHeight="1">
      <c r="D771" s="2143"/>
    </row>
    <row r="772" spans="4:4" ht="15.75" customHeight="1">
      <c r="D772" s="2143"/>
    </row>
    <row r="773" spans="4:4" ht="15.75" customHeight="1">
      <c r="D773" s="2143"/>
    </row>
    <row r="774" spans="4:4" ht="15.75" customHeight="1">
      <c r="D774" s="2143"/>
    </row>
    <row r="775" spans="4:4" ht="15.75" customHeight="1">
      <c r="D775" s="2143"/>
    </row>
    <row r="776" spans="4:4" ht="15.75" customHeight="1">
      <c r="D776" s="2143"/>
    </row>
    <row r="777" spans="4:4" ht="15.75" customHeight="1">
      <c r="D777" s="2143"/>
    </row>
    <row r="778" spans="4:4" ht="15.75" customHeight="1">
      <c r="D778" s="2143"/>
    </row>
    <row r="779" spans="4:4" ht="15.75" customHeight="1">
      <c r="D779" s="2143"/>
    </row>
    <row r="780" spans="4:4" ht="15.75" customHeight="1">
      <c r="D780" s="2143"/>
    </row>
    <row r="781" spans="4:4" ht="15.75" customHeight="1">
      <c r="D781" s="2143"/>
    </row>
    <row r="782" spans="4:4" ht="15.75" customHeight="1">
      <c r="D782" s="2143"/>
    </row>
    <row r="783" spans="4:4" ht="15.75" customHeight="1">
      <c r="D783" s="2143"/>
    </row>
    <row r="784" spans="4:4" ht="15.75" customHeight="1">
      <c r="D784" s="2143"/>
    </row>
    <row r="785" spans="4:4" ht="15.75" customHeight="1">
      <c r="D785" s="2143"/>
    </row>
    <row r="786" spans="4:4" ht="15.75" customHeight="1">
      <c r="D786" s="2143"/>
    </row>
    <row r="787" spans="4:4" ht="15.75" customHeight="1">
      <c r="D787" s="2143"/>
    </row>
    <row r="788" spans="4:4" ht="15.75" customHeight="1">
      <c r="D788" s="2143"/>
    </row>
    <row r="789" spans="4:4" ht="15.75" customHeight="1">
      <c r="D789" s="2143"/>
    </row>
    <row r="790" spans="4:4" ht="15.75" customHeight="1">
      <c r="D790" s="2143"/>
    </row>
    <row r="791" spans="4:4" ht="15.75" customHeight="1">
      <c r="D791" s="2143"/>
    </row>
    <row r="792" spans="4:4" ht="15.75" customHeight="1">
      <c r="D792" s="2143"/>
    </row>
    <row r="793" spans="4:4" ht="15.75" customHeight="1">
      <c r="D793" s="2143"/>
    </row>
    <row r="794" spans="4:4" ht="15.75" customHeight="1">
      <c r="D794" s="2143"/>
    </row>
    <row r="795" spans="4:4" ht="15.75" customHeight="1">
      <c r="D795" s="2143"/>
    </row>
    <row r="796" spans="4:4" ht="15.75" customHeight="1">
      <c r="D796" s="2143"/>
    </row>
    <row r="797" spans="4:4" ht="15.75" customHeight="1">
      <c r="D797" s="2143"/>
    </row>
    <row r="798" spans="4:4" ht="15.75" customHeight="1">
      <c r="D798" s="2143"/>
    </row>
    <row r="799" spans="4:4" ht="15.75" customHeight="1">
      <c r="D799" s="2143"/>
    </row>
    <row r="800" spans="4:4" ht="15.75" customHeight="1">
      <c r="D800" s="2143"/>
    </row>
    <row r="801" spans="4:4" ht="15.75" customHeight="1">
      <c r="D801" s="2143"/>
    </row>
    <row r="802" spans="4:4" ht="15.75" customHeight="1">
      <c r="D802" s="2143"/>
    </row>
    <row r="803" spans="4:4" ht="15.75" customHeight="1">
      <c r="D803" s="2143"/>
    </row>
    <row r="804" spans="4:4" ht="15.75" customHeight="1">
      <c r="D804" s="2143"/>
    </row>
    <row r="805" spans="4:4" ht="15.75" customHeight="1">
      <c r="D805" s="2143"/>
    </row>
    <row r="806" spans="4:4" ht="15.75" customHeight="1">
      <c r="D806" s="2143"/>
    </row>
    <row r="807" spans="4:4" ht="15.75" customHeight="1">
      <c r="D807" s="2143"/>
    </row>
    <row r="808" spans="4:4" ht="15.75" customHeight="1">
      <c r="D808" s="2143"/>
    </row>
    <row r="809" spans="4:4" ht="15.75" customHeight="1">
      <c r="D809" s="2143"/>
    </row>
    <row r="810" spans="4:4" ht="15.75" customHeight="1">
      <c r="D810" s="2143"/>
    </row>
    <row r="811" spans="4:4" ht="15.75" customHeight="1">
      <c r="D811" s="2143"/>
    </row>
    <row r="812" spans="4:4" ht="15.75" customHeight="1">
      <c r="D812" s="2143"/>
    </row>
    <row r="813" spans="4:4" ht="15.75" customHeight="1">
      <c r="D813" s="2143"/>
    </row>
    <row r="814" spans="4:4" ht="15.75" customHeight="1">
      <c r="D814" s="2143"/>
    </row>
    <row r="815" spans="4:4" ht="15.75" customHeight="1">
      <c r="D815" s="2143"/>
    </row>
    <row r="816" spans="4:4" ht="15.75" customHeight="1">
      <c r="D816" s="2143"/>
    </row>
    <row r="817" spans="4:4" ht="15.75" customHeight="1">
      <c r="D817" s="2143"/>
    </row>
    <row r="818" spans="4:4" ht="15.75" customHeight="1">
      <c r="D818" s="2143"/>
    </row>
    <row r="819" spans="4:4" ht="15.75" customHeight="1">
      <c r="D819" s="2143"/>
    </row>
    <row r="820" spans="4:4" ht="15.75" customHeight="1">
      <c r="D820" s="2143"/>
    </row>
    <row r="821" spans="4:4" ht="15.75" customHeight="1">
      <c r="D821" s="2143"/>
    </row>
    <row r="822" spans="4:4" ht="15.75" customHeight="1">
      <c r="D822" s="2143"/>
    </row>
    <row r="823" spans="4:4" ht="15.75" customHeight="1">
      <c r="D823" s="2143"/>
    </row>
    <row r="824" spans="4:4" ht="15.75" customHeight="1">
      <c r="D824" s="2143"/>
    </row>
    <row r="825" spans="4:4" ht="15.75" customHeight="1">
      <c r="D825" s="2143"/>
    </row>
    <row r="826" spans="4:4" ht="15.75" customHeight="1">
      <c r="D826" s="2143"/>
    </row>
    <row r="827" spans="4:4" ht="15.75" customHeight="1">
      <c r="D827" s="2143"/>
    </row>
    <row r="828" spans="4:4" ht="15.75" customHeight="1">
      <c r="D828" s="2143"/>
    </row>
    <row r="829" spans="4:4" ht="15.75" customHeight="1">
      <c r="D829" s="2143"/>
    </row>
    <row r="830" spans="4:4" ht="15.75" customHeight="1">
      <c r="D830" s="2143"/>
    </row>
    <row r="831" spans="4:4" ht="15.75" customHeight="1">
      <c r="D831" s="2143"/>
    </row>
    <row r="832" spans="4:4" ht="15.75" customHeight="1">
      <c r="D832" s="2143"/>
    </row>
    <row r="833" spans="4:4" ht="15.75" customHeight="1">
      <c r="D833" s="2143"/>
    </row>
    <row r="834" spans="4:4" ht="15.75" customHeight="1">
      <c r="D834" s="2143"/>
    </row>
    <row r="835" spans="4:4" ht="15.75" customHeight="1">
      <c r="D835" s="2143"/>
    </row>
    <row r="836" spans="4:4" ht="15.75" customHeight="1">
      <c r="D836" s="2143"/>
    </row>
    <row r="837" spans="4:4" ht="15.75" customHeight="1">
      <c r="D837" s="2143"/>
    </row>
    <row r="838" spans="4:4" ht="15.75" customHeight="1">
      <c r="D838" s="2143"/>
    </row>
    <row r="839" spans="4:4" ht="15.75" customHeight="1">
      <c r="D839" s="2143"/>
    </row>
    <row r="840" spans="4:4" ht="15.75" customHeight="1">
      <c r="D840" s="2143"/>
    </row>
    <row r="841" spans="4:4" ht="15.75" customHeight="1">
      <c r="D841" s="2143"/>
    </row>
    <row r="842" spans="4:4" ht="15.75" customHeight="1">
      <c r="D842" s="2143"/>
    </row>
    <row r="843" spans="4:4" ht="15.75" customHeight="1">
      <c r="D843" s="2143"/>
    </row>
    <row r="844" spans="4:4" ht="15.75" customHeight="1">
      <c r="D844" s="2143"/>
    </row>
    <row r="845" spans="4:4" ht="15.75" customHeight="1">
      <c r="D845" s="2143"/>
    </row>
    <row r="846" spans="4:4" ht="15.75" customHeight="1">
      <c r="D846" s="2143"/>
    </row>
    <row r="847" spans="4:4" ht="15.75" customHeight="1">
      <c r="D847" s="2143"/>
    </row>
    <row r="848" spans="4:4" ht="15.75" customHeight="1">
      <c r="D848" s="2143"/>
    </row>
    <row r="849" spans="4:4" ht="15.75" customHeight="1">
      <c r="D849" s="2143"/>
    </row>
    <row r="850" spans="4:4" ht="15.75" customHeight="1">
      <c r="D850" s="2143"/>
    </row>
    <row r="851" spans="4:4" ht="15.75" customHeight="1">
      <c r="D851" s="2143"/>
    </row>
    <row r="852" spans="4:4" ht="15.75" customHeight="1">
      <c r="D852" s="2143"/>
    </row>
    <row r="853" spans="4:4" ht="15.75" customHeight="1">
      <c r="D853" s="2143"/>
    </row>
    <row r="854" spans="4:4" ht="15.75" customHeight="1">
      <c r="D854" s="2143"/>
    </row>
    <row r="855" spans="4:4" ht="15.75" customHeight="1">
      <c r="D855" s="2143"/>
    </row>
    <row r="856" spans="4:4" ht="15.75" customHeight="1">
      <c r="D856" s="2143"/>
    </row>
    <row r="857" spans="4:4" ht="15.75" customHeight="1">
      <c r="D857" s="2143"/>
    </row>
    <row r="858" spans="4:4" ht="15.75" customHeight="1">
      <c r="D858" s="2143"/>
    </row>
    <row r="859" spans="4:4" ht="15.75" customHeight="1">
      <c r="D859" s="2143"/>
    </row>
    <row r="860" spans="4:4" ht="15.75" customHeight="1">
      <c r="D860" s="2143"/>
    </row>
    <row r="861" spans="4:4" ht="15.75" customHeight="1">
      <c r="D861" s="2143"/>
    </row>
    <row r="862" spans="4:4" ht="15.75" customHeight="1">
      <c r="D862" s="2143"/>
    </row>
    <row r="863" spans="4:4" ht="15.75" customHeight="1">
      <c r="D863" s="2143"/>
    </row>
    <row r="864" spans="4:4" ht="15.75" customHeight="1">
      <c r="D864" s="2143"/>
    </row>
    <row r="865" spans="4:4" ht="15.75" customHeight="1">
      <c r="D865" s="2143"/>
    </row>
    <row r="866" spans="4:4" ht="15.75" customHeight="1">
      <c r="D866" s="2143"/>
    </row>
    <row r="867" spans="4:4" ht="15.75" customHeight="1">
      <c r="D867" s="2143"/>
    </row>
    <row r="868" spans="4:4" ht="15.75" customHeight="1">
      <c r="D868" s="2143"/>
    </row>
    <row r="869" spans="4:4" ht="15.75" customHeight="1">
      <c r="D869" s="2143"/>
    </row>
    <row r="870" spans="4:4" ht="15.75" customHeight="1">
      <c r="D870" s="2143"/>
    </row>
    <row r="871" spans="4:4" ht="15.75" customHeight="1">
      <c r="D871" s="2143"/>
    </row>
    <row r="872" spans="4:4" ht="15.75" customHeight="1">
      <c r="D872" s="2143"/>
    </row>
    <row r="873" spans="4:4" ht="15.75" customHeight="1">
      <c r="D873" s="2143"/>
    </row>
    <row r="874" spans="4:4" ht="15.75" customHeight="1">
      <c r="D874" s="2143"/>
    </row>
    <row r="875" spans="4:4" ht="15.75" customHeight="1">
      <c r="D875" s="2143"/>
    </row>
    <row r="876" spans="4:4" ht="15.75" customHeight="1">
      <c r="D876" s="2143"/>
    </row>
    <row r="877" spans="4:4" ht="15.75" customHeight="1">
      <c r="D877" s="2143"/>
    </row>
    <row r="878" spans="4:4" ht="15.75" customHeight="1">
      <c r="D878" s="2143"/>
    </row>
    <row r="879" spans="4:4" ht="15.75" customHeight="1">
      <c r="D879" s="2143"/>
    </row>
    <row r="880" spans="4:4" ht="15.75" customHeight="1">
      <c r="D880" s="2143"/>
    </row>
    <row r="881" spans="4:4" ht="15.75" customHeight="1">
      <c r="D881" s="2143"/>
    </row>
    <row r="882" spans="4:4" ht="15.75" customHeight="1">
      <c r="D882" s="2143"/>
    </row>
    <row r="883" spans="4:4" ht="15.75" customHeight="1">
      <c r="D883" s="2143"/>
    </row>
    <row r="884" spans="4:4" ht="15.75" customHeight="1">
      <c r="D884" s="2143"/>
    </row>
    <row r="885" spans="4:4" ht="15.75" customHeight="1">
      <c r="D885" s="2143"/>
    </row>
    <row r="886" spans="4:4" ht="15.75" customHeight="1">
      <c r="D886" s="2143"/>
    </row>
    <row r="887" spans="4:4" ht="15.75" customHeight="1">
      <c r="D887" s="2143"/>
    </row>
    <row r="888" spans="4:4" ht="15.75" customHeight="1">
      <c r="D888" s="2143"/>
    </row>
    <row r="889" spans="4:4" ht="15.75" customHeight="1">
      <c r="D889" s="2143"/>
    </row>
    <row r="890" spans="4:4" ht="15.75" customHeight="1">
      <c r="D890" s="2143"/>
    </row>
    <row r="891" spans="4:4" ht="15.75" customHeight="1">
      <c r="D891" s="2143"/>
    </row>
    <row r="892" spans="4:4" ht="15.75" customHeight="1">
      <c r="D892" s="2143"/>
    </row>
    <row r="893" spans="4:4" ht="15.75" customHeight="1">
      <c r="D893" s="2143"/>
    </row>
    <row r="894" spans="4:4" ht="15.75" customHeight="1">
      <c r="D894" s="2143"/>
    </row>
    <row r="895" spans="4:4" ht="15.75" customHeight="1">
      <c r="D895" s="2143"/>
    </row>
    <row r="896" spans="4:4" ht="15.75" customHeight="1">
      <c r="D896" s="2143"/>
    </row>
    <row r="897" spans="4:4" ht="15.75" customHeight="1">
      <c r="D897" s="2143"/>
    </row>
    <row r="898" spans="4:4" ht="15.75" customHeight="1">
      <c r="D898" s="2143"/>
    </row>
    <row r="899" spans="4:4" ht="15.75" customHeight="1">
      <c r="D899" s="2143"/>
    </row>
    <row r="900" spans="4:4" ht="15.75" customHeight="1">
      <c r="D900" s="2143"/>
    </row>
    <row r="901" spans="4:4" ht="15.75" customHeight="1">
      <c r="D901" s="2143"/>
    </row>
    <row r="902" spans="4:4" ht="15.75" customHeight="1">
      <c r="D902" s="2143"/>
    </row>
    <row r="903" spans="4:4" ht="15.75" customHeight="1">
      <c r="D903" s="2143"/>
    </row>
    <row r="904" spans="4:4" ht="15.75" customHeight="1">
      <c r="D904" s="2143"/>
    </row>
    <row r="905" spans="4:4" ht="15.75" customHeight="1">
      <c r="D905" s="2143"/>
    </row>
    <row r="906" spans="4:4" ht="15.75" customHeight="1">
      <c r="D906" s="2143"/>
    </row>
    <row r="907" spans="4:4" ht="15.75" customHeight="1">
      <c r="D907" s="2143"/>
    </row>
    <row r="908" spans="4:4" ht="15.75" customHeight="1">
      <c r="D908" s="2143"/>
    </row>
    <row r="909" spans="4:4" ht="15.75" customHeight="1">
      <c r="D909" s="2143"/>
    </row>
    <row r="910" spans="4:4" ht="15.75" customHeight="1">
      <c r="D910" s="2143"/>
    </row>
    <row r="911" spans="4:4" ht="15.75" customHeight="1">
      <c r="D911" s="2143"/>
    </row>
    <row r="912" spans="4:4" ht="15.75" customHeight="1">
      <c r="D912" s="2143"/>
    </row>
    <row r="913" spans="4:4" ht="15.75" customHeight="1">
      <c r="D913" s="2143"/>
    </row>
    <row r="914" spans="4:4" ht="15.75" customHeight="1">
      <c r="D914" s="2143"/>
    </row>
    <row r="915" spans="4:4" ht="15.75" customHeight="1">
      <c r="D915" s="2143"/>
    </row>
    <row r="916" spans="4:4" ht="15.75" customHeight="1">
      <c r="D916" s="2143"/>
    </row>
    <row r="917" spans="4:4" ht="15.75" customHeight="1">
      <c r="D917" s="2143"/>
    </row>
    <row r="918" spans="4:4" ht="15.75" customHeight="1">
      <c r="D918" s="2143"/>
    </row>
    <row r="919" spans="4:4" ht="15.75" customHeight="1">
      <c r="D919" s="2143"/>
    </row>
    <row r="920" spans="4:4" ht="15.75" customHeight="1">
      <c r="D920" s="2143"/>
    </row>
    <row r="921" spans="4:4" ht="15.75" customHeight="1">
      <c r="D921" s="2143"/>
    </row>
    <row r="922" spans="4:4" ht="15.75" customHeight="1">
      <c r="D922" s="2143"/>
    </row>
    <row r="923" spans="4:4" ht="15.75" customHeight="1">
      <c r="D923" s="2143"/>
    </row>
    <row r="924" spans="4:4" ht="15.75" customHeight="1">
      <c r="D924" s="2143"/>
    </row>
    <row r="925" spans="4:4" ht="15.75" customHeight="1">
      <c r="D925" s="2143"/>
    </row>
    <row r="926" spans="4:4" ht="15.75" customHeight="1">
      <c r="D926" s="2143"/>
    </row>
    <row r="927" spans="4:4" ht="15.75" customHeight="1">
      <c r="D927" s="2143"/>
    </row>
    <row r="928" spans="4:4" ht="15.75" customHeight="1">
      <c r="D928" s="2143"/>
    </row>
    <row r="929" spans="4:4" ht="15.75" customHeight="1">
      <c r="D929" s="2143"/>
    </row>
    <row r="930" spans="4:4" ht="15.75" customHeight="1">
      <c r="D930" s="2143"/>
    </row>
    <row r="931" spans="4:4" ht="15.75" customHeight="1">
      <c r="D931" s="2143"/>
    </row>
    <row r="932" spans="4:4" ht="15.75" customHeight="1">
      <c r="D932" s="2143"/>
    </row>
    <row r="933" spans="4:4" ht="15.75" customHeight="1">
      <c r="D933" s="2143"/>
    </row>
    <row r="934" spans="4:4" ht="15.75" customHeight="1">
      <c r="D934" s="2143"/>
    </row>
    <row r="935" spans="4:4" ht="15.75" customHeight="1">
      <c r="D935" s="2143"/>
    </row>
    <row r="936" spans="4:4" ht="15.75" customHeight="1">
      <c r="D936" s="2143"/>
    </row>
    <row r="937" spans="4:4" ht="15.75" customHeight="1">
      <c r="D937" s="2143"/>
    </row>
    <row r="938" spans="4:4" ht="15.75" customHeight="1">
      <c r="D938" s="2143"/>
    </row>
    <row r="939" spans="4:4" ht="15.75" customHeight="1">
      <c r="D939" s="2143"/>
    </row>
    <row r="940" spans="4:4" ht="15.75" customHeight="1">
      <c r="D940" s="2143"/>
    </row>
    <row r="941" spans="4:4" ht="15.75" customHeight="1">
      <c r="D941" s="2143"/>
    </row>
    <row r="942" spans="4:4" ht="15.75" customHeight="1">
      <c r="D942" s="2143"/>
    </row>
    <row r="943" spans="4:4" ht="15.75" customHeight="1">
      <c r="D943" s="2143"/>
    </row>
    <row r="944" spans="4:4" ht="15.75" customHeight="1">
      <c r="D944" s="2143"/>
    </row>
    <row r="945" spans="4:4" ht="15.75" customHeight="1">
      <c r="D945" s="2143"/>
    </row>
    <row r="946" spans="4:4" ht="15.75" customHeight="1">
      <c r="D946" s="2143"/>
    </row>
    <row r="947" spans="4:4" ht="15.75" customHeight="1">
      <c r="D947" s="2143"/>
    </row>
    <row r="948" spans="4:4" ht="15.75" customHeight="1">
      <c r="D948" s="2143"/>
    </row>
    <row r="949" spans="4:4" ht="15.75" customHeight="1">
      <c r="D949" s="2143"/>
    </row>
    <row r="950" spans="4:4" ht="15.75" customHeight="1">
      <c r="D950" s="2143"/>
    </row>
    <row r="951" spans="4:4" ht="15.75" customHeight="1">
      <c r="D951" s="2143"/>
    </row>
    <row r="952" spans="4:4" ht="15.75" customHeight="1">
      <c r="D952" s="2143"/>
    </row>
    <row r="953" spans="4:4" ht="15.75" customHeight="1">
      <c r="D953" s="2143"/>
    </row>
    <row r="954" spans="4:4" ht="15.75" customHeight="1">
      <c r="D954" s="2143"/>
    </row>
    <row r="955" spans="4:4" ht="15.75" customHeight="1">
      <c r="D955" s="2143"/>
    </row>
    <row r="956" spans="4:4" ht="15.75" customHeight="1">
      <c r="D956" s="2143"/>
    </row>
    <row r="957" spans="4:4" ht="15.75" customHeight="1">
      <c r="D957" s="2143"/>
    </row>
    <row r="958" spans="4:4" ht="15.75" customHeight="1">
      <c r="D958" s="2143"/>
    </row>
    <row r="959" spans="4:4" ht="15.75" customHeight="1">
      <c r="D959" s="2143"/>
    </row>
    <row r="960" spans="4:4" ht="15.75" customHeight="1">
      <c r="D960" s="2143"/>
    </row>
    <row r="961" spans="4:4" ht="15.75" customHeight="1">
      <c r="D961" s="2143"/>
    </row>
    <row r="962" spans="4:4" ht="15.75" customHeight="1">
      <c r="D962" s="2143"/>
    </row>
    <row r="963" spans="4:4" ht="15.75" customHeight="1">
      <c r="D963" s="2143"/>
    </row>
    <row r="964" spans="4:4" ht="15.75" customHeight="1">
      <c r="D964" s="2143"/>
    </row>
    <row r="965" spans="4:4" ht="15.75" customHeight="1">
      <c r="D965" s="2143"/>
    </row>
    <row r="966" spans="4:4" ht="15.75" customHeight="1">
      <c r="D966" s="2143"/>
    </row>
    <row r="967" spans="4:4" ht="15.75" customHeight="1">
      <c r="D967" s="2143"/>
    </row>
    <row r="968" spans="4:4" ht="15.75" customHeight="1">
      <c r="D968" s="2143"/>
    </row>
    <row r="969" spans="4:4" ht="15.75" customHeight="1">
      <c r="D969" s="2143"/>
    </row>
    <row r="970" spans="4:4" ht="15.75" customHeight="1">
      <c r="D970" s="2143"/>
    </row>
    <row r="971" spans="4:4" ht="15.75" customHeight="1">
      <c r="D971" s="2143"/>
    </row>
    <row r="972" spans="4:4" ht="15.75" customHeight="1">
      <c r="D972" s="2143"/>
    </row>
    <row r="973" spans="4:4" ht="15.75" customHeight="1">
      <c r="D973" s="2143"/>
    </row>
    <row r="974" spans="4:4" ht="15.75" customHeight="1">
      <c r="D974" s="2143"/>
    </row>
    <row r="975" spans="4:4" ht="15.75" customHeight="1">
      <c r="D975" s="2143"/>
    </row>
    <row r="976" spans="4:4" ht="15.75" customHeight="1">
      <c r="D976" s="2143"/>
    </row>
    <row r="977" spans="4:4" ht="15.75" customHeight="1">
      <c r="D977" s="2143"/>
    </row>
    <row r="978" spans="4:4" ht="15.75" customHeight="1">
      <c r="D978" s="2143"/>
    </row>
    <row r="979" spans="4:4" ht="15.75" customHeight="1">
      <c r="D979" s="2143"/>
    </row>
    <row r="980" spans="4:4" ht="15.75" customHeight="1">
      <c r="D980" s="2143"/>
    </row>
    <row r="981" spans="4:4" ht="15.75" customHeight="1">
      <c r="D981" s="2143"/>
    </row>
    <row r="982" spans="4:4" ht="15.75" customHeight="1">
      <c r="D982" s="2143"/>
    </row>
    <row r="983" spans="4:4" ht="15.75" customHeight="1">
      <c r="D983" s="2143"/>
    </row>
    <row r="984" spans="4:4" ht="15.75" customHeight="1">
      <c r="D984" s="2143"/>
    </row>
    <row r="985" spans="4:4" ht="15.75" customHeight="1">
      <c r="D985" s="2143"/>
    </row>
    <row r="986" spans="4:4" ht="15.75" customHeight="1">
      <c r="D986" s="2143"/>
    </row>
    <row r="987" spans="4:4" ht="15.75" customHeight="1">
      <c r="D987" s="2143"/>
    </row>
    <row r="988" spans="4:4" ht="15.75" customHeight="1">
      <c r="D988" s="2143"/>
    </row>
    <row r="989" spans="4:4" ht="15.75" customHeight="1">
      <c r="D989" s="2143"/>
    </row>
    <row r="990" spans="4:4" ht="15.75" customHeight="1">
      <c r="D990" s="2143"/>
    </row>
    <row r="991" spans="4:4" ht="15.75" customHeight="1">
      <c r="D991" s="2143"/>
    </row>
    <row r="992" spans="4:4" ht="15.75" customHeight="1">
      <c r="D992" s="2143"/>
    </row>
    <row r="993" spans="4:4" ht="15.75" customHeight="1">
      <c r="D993" s="2143"/>
    </row>
    <row r="994" spans="4:4" ht="15.75" customHeight="1">
      <c r="D994" s="2143"/>
    </row>
    <row r="995" spans="4:4" ht="15.75" customHeight="1">
      <c r="D995" s="2143"/>
    </row>
    <row r="996" spans="4:4" ht="15.75" customHeight="1">
      <c r="D996" s="2143"/>
    </row>
    <row r="997" spans="4:4" ht="15.75" customHeight="1">
      <c r="D997" s="2143"/>
    </row>
    <row r="998" spans="4:4" ht="15.75" customHeight="1">
      <c r="D998" s="2143"/>
    </row>
    <row r="999" spans="4:4" ht="15.75" customHeight="1">
      <c r="D999" s="2143"/>
    </row>
    <row r="1000" spans="4:4" ht="15.75" customHeight="1">
      <c r="D1000" s="2143"/>
    </row>
    <row r="1001" spans="4:4" ht="15.75" customHeight="1">
      <c r="D1001" s="2143"/>
    </row>
    <row r="1002" spans="4:4" ht="15.75" customHeight="1">
      <c r="D1002" s="2143"/>
    </row>
  </sheetData>
  <mergeCells count="9">
    <mergeCell ref="G36:I36"/>
    <mergeCell ref="G42:I42"/>
    <mergeCell ref="A1:C1"/>
    <mergeCell ref="A2:C2"/>
    <mergeCell ref="E2:I2"/>
    <mergeCell ref="A4:I4"/>
    <mergeCell ref="A5:I5"/>
    <mergeCell ref="A34:B34"/>
    <mergeCell ref="A37:I37"/>
  </mergeCells>
  <pageMargins left="0.7" right="0.7" top="0.75" bottom="0.75" header="0" footer="0"/>
  <pageSetup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Z1023"/>
  <sheetViews>
    <sheetView topLeftCell="E195" workbookViewId="0">
      <selection activeCell="N49" sqref="N49"/>
    </sheetView>
  </sheetViews>
  <sheetFormatPr defaultColWidth="14.453125" defaultRowHeight="15" customHeight="1"/>
  <cols>
    <col min="1" max="1" width="7" style="2698" customWidth="1"/>
    <col min="2" max="2" width="58.7265625" style="2698" customWidth="1"/>
    <col min="3" max="3" width="25.453125" style="2698" customWidth="1"/>
    <col min="4" max="8" width="13.7265625" style="2698" customWidth="1"/>
    <col min="9" max="9" width="24" style="2698" customWidth="1"/>
    <col min="10" max="10" width="16.08984375" style="2698" customWidth="1"/>
    <col min="11" max="11" width="13.81640625" style="2698" customWidth="1"/>
    <col min="12" max="12" width="11.08984375" style="2698" customWidth="1"/>
    <col min="13" max="13" width="14.26953125" style="2698" customWidth="1"/>
    <col min="14" max="14" width="51.7265625" style="2698" customWidth="1"/>
    <col min="15" max="26" width="9" style="2698" customWidth="1"/>
    <col min="27" max="16384" width="14.453125" style="2698"/>
  </cols>
  <sheetData>
    <row r="1" spans="1:26" ht="12.75" customHeight="1">
      <c r="A1" s="3070" t="s">
        <v>2458</v>
      </c>
      <c r="B1" s="3069"/>
      <c r="C1" s="2699"/>
      <c r="D1" s="2700"/>
      <c r="E1" s="2700"/>
      <c r="F1" s="2700"/>
      <c r="G1" s="2700"/>
      <c r="H1" s="2700"/>
      <c r="I1" s="2701" t="s">
        <v>2614</v>
      </c>
      <c r="J1" s="2702"/>
      <c r="K1" s="2703"/>
      <c r="L1" s="2702"/>
      <c r="M1" s="2702"/>
      <c r="N1" s="2704"/>
      <c r="O1" s="2704"/>
      <c r="P1" s="2704"/>
      <c r="Q1" s="2704"/>
      <c r="R1" s="2704"/>
      <c r="S1" s="2704"/>
      <c r="T1" s="2704"/>
      <c r="U1" s="2704"/>
      <c r="V1" s="2704"/>
      <c r="W1" s="2704"/>
      <c r="X1" s="2704"/>
      <c r="Y1" s="2704"/>
      <c r="Z1" s="2704"/>
    </row>
    <row r="2" spans="1:26" ht="12.75" customHeight="1">
      <c r="A2" s="3071" t="s">
        <v>1</v>
      </c>
      <c r="B2" s="3069"/>
      <c r="C2" s="2699"/>
      <c r="D2" s="2700"/>
      <c r="E2" s="2700"/>
      <c r="F2" s="2700"/>
      <c r="G2" s="2700"/>
      <c r="H2" s="2700"/>
      <c r="I2" s="2704"/>
      <c r="J2" s="2702"/>
      <c r="K2" s="2703"/>
      <c r="L2" s="2702"/>
      <c r="M2" s="2702"/>
      <c r="N2" s="2704"/>
      <c r="O2" s="2704"/>
      <c r="P2" s="2704"/>
      <c r="Q2" s="2704"/>
      <c r="R2" s="2704"/>
      <c r="S2" s="2704"/>
      <c r="T2" s="2704"/>
      <c r="U2" s="2704"/>
      <c r="V2" s="2704"/>
      <c r="W2" s="2704"/>
      <c r="X2" s="2704"/>
      <c r="Y2" s="2704"/>
      <c r="Z2" s="2704"/>
    </row>
    <row r="3" spans="1:26" ht="43.5" customHeight="1">
      <c r="A3" s="3072" t="s">
        <v>2615</v>
      </c>
      <c r="B3" s="3069"/>
      <c r="C3" s="3069"/>
      <c r="D3" s="3069"/>
      <c r="E3" s="3069"/>
      <c r="F3" s="3069"/>
      <c r="G3" s="3069"/>
      <c r="H3" s="3069"/>
      <c r="I3" s="3069"/>
      <c r="J3" s="2705"/>
      <c r="K3" s="2706"/>
      <c r="L3" s="2705"/>
      <c r="M3" s="2705"/>
      <c r="N3" s="2707"/>
      <c r="O3" s="2707"/>
      <c r="P3" s="2707"/>
      <c r="Q3" s="2707"/>
      <c r="R3" s="2707"/>
      <c r="S3" s="2707"/>
      <c r="T3" s="2707"/>
      <c r="U3" s="2707"/>
      <c r="V3" s="2707"/>
      <c r="W3" s="2707"/>
      <c r="X3" s="2707"/>
      <c r="Y3" s="2707"/>
      <c r="Z3" s="2707"/>
    </row>
    <row r="4" spans="1:26" ht="24.75" customHeight="1">
      <c r="A4" s="3073" t="s">
        <v>2616</v>
      </c>
      <c r="B4" s="3069"/>
      <c r="C4" s="3069"/>
      <c r="D4" s="3069"/>
      <c r="E4" s="3069"/>
      <c r="F4" s="3069"/>
      <c r="G4" s="3069"/>
      <c r="H4" s="3069"/>
      <c r="I4" s="3069"/>
      <c r="J4" s="2705"/>
      <c r="K4" s="2706"/>
      <c r="L4" s="2705"/>
      <c r="M4" s="2705"/>
      <c r="N4" s="2707"/>
      <c r="O4" s="2707"/>
      <c r="P4" s="2707"/>
      <c r="Q4" s="2707"/>
      <c r="R4" s="2707"/>
      <c r="S4" s="2707"/>
      <c r="T4" s="2707"/>
      <c r="U4" s="2707"/>
      <c r="V4" s="2707"/>
      <c r="W4" s="2707"/>
      <c r="X4" s="2707"/>
      <c r="Y4" s="2707"/>
      <c r="Z4" s="2707"/>
    </row>
    <row r="5" spans="1:26" ht="12.75" customHeight="1">
      <c r="A5" s="2708"/>
      <c r="B5" s="2708"/>
      <c r="C5" s="2708"/>
      <c r="D5" s="2709"/>
      <c r="E5" s="2709"/>
      <c r="F5" s="2709"/>
      <c r="G5" s="2709"/>
      <c r="H5" s="2709"/>
      <c r="I5" s="2710"/>
      <c r="J5" s="2705"/>
      <c r="K5" s="2706"/>
      <c r="L5" s="2705"/>
      <c r="M5" s="2705" t="s">
        <v>2617</v>
      </c>
      <c r="N5" s="2707"/>
      <c r="O5" s="2707"/>
      <c r="P5" s="2707"/>
      <c r="Q5" s="2707"/>
      <c r="R5" s="2707"/>
      <c r="S5" s="2707"/>
      <c r="T5" s="2707"/>
      <c r="U5" s="2707"/>
      <c r="V5" s="2707"/>
      <c r="W5" s="2707"/>
      <c r="X5" s="2707"/>
      <c r="Y5" s="2707"/>
      <c r="Z5" s="2707"/>
    </row>
    <row r="6" spans="1:26" ht="27" customHeight="1">
      <c r="A6" s="3074" t="s">
        <v>159</v>
      </c>
      <c r="B6" s="3074" t="s">
        <v>2618</v>
      </c>
      <c r="C6" s="3074" t="s">
        <v>2619</v>
      </c>
      <c r="D6" s="3076" t="s">
        <v>1356</v>
      </c>
      <c r="E6" s="3077" t="s">
        <v>2620</v>
      </c>
      <c r="F6" s="3078"/>
      <c r="G6" s="3078"/>
      <c r="H6" s="3079"/>
      <c r="I6" s="2711" t="s">
        <v>6</v>
      </c>
      <c r="J6" s="3080" t="s">
        <v>2621</v>
      </c>
      <c r="K6" s="3078"/>
      <c r="L6" s="3078"/>
      <c r="M6" s="3079"/>
      <c r="N6" s="2707"/>
      <c r="O6" s="2707"/>
      <c r="P6" s="2707"/>
      <c r="Q6" s="2707"/>
      <c r="R6" s="2707"/>
      <c r="S6" s="2707"/>
      <c r="T6" s="2707"/>
      <c r="U6" s="2707"/>
      <c r="V6" s="2707"/>
      <c r="W6" s="2707"/>
      <c r="X6" s="2707"/>
      <c r="Y6" s="2707"/>
      <c r="Z6" s="2707"/>
    </row>
    <row r="7" spans="1:26" ht="110.25" customHeight="1">
      <c r="A7" s="3075"/>
      <c r="B7" s="3075"/>
      <c r="C7" s="3075"/>
      <c r="D7" s="3075"/>
      <c r="E7" s="2712" t="s">
        <v>2622</v>
      </c>
      <c r="F7" s="2712" t="s">
        <v>2623</v>
      </c>
      <c r="G7" s="2712" t="s">
        <v>2624</v>
      </c>
      <c r="H7" s="2712" t="s">
        <v>2625</v>
      </c>
      <c r="I7" s="2711"/>
      <c r="J7" s="2713" t="s">
        <v>2622</v>
      </c>
      <c r="K7" s="2714" t="s">
        <v>2623</v>
      </c>
      <c r="L7" s="2713" t="s">
        <v>2624</v>
      </c>
      <c r="M7" s="2713" t="s">
        <v>2625</v>
      </c>
      <c r="N7" s="2707"/>
      <c r="O7" s="2707"/>
      <c r="P7" s="2707"/>
      <c r="Q7" s="2707"/>
      <c r="R7" s="2707"/>
      <c r="S7" s="2707"/>
      <c r="T7" s="2707"/>
      <c r="U7" s="2707"/>
      <c r="V7" s="2707"/>
      <c r="W7" s="2707"/>
      <c r="X7" s="2707"/>
      <c r="Y7" s="2707"/>
      <c r="Z7" s="2707"/>
    </row>
    <row r="8" spans="1:26" ht="26.25" customHeight="1">
      <c r="A8" s="2711" t="s">
        <v>84</v>
      </c>
      <c r="B8" s="2711" t="s">
        <v>85</v>
      </c>
      <c r="C8" s="2711" t="s">
        <v>87</v>
      </c>
      <c r="D8" s="2715" t="s">
        <v>2626</v>
      </c>
      <c r="E8" s="2715" t="s">
        <v>416</v>
      </c>
      <c r="F8" s="2715" t="s">
        <v>417</v>
      </c>
      <c r="G8" s="2715" t="s">
        <v>418</v>
      </c>
      <c r="H8" s="2715" t="s">
        <v>419</v>
      </c>
      <c r="I8" s="2715" t="s">
        <v>2627</v>
      </c>
      <c r="J8" s="2716"/>
      <c r="K8" s="2717"/>
      <c r="L8" s="2716"/>
      <c r="M8" s="2716"/>
      <c r="N8" s="2707"/>
      <c r="O8" s="2707"/>
      <c r="P8" s="2707"/>
      <c r="Q8" s="2707"/>
      <c r="R8" s="2707"/>
      <c r="S8" s="2707"/>
      <c r="T8" s="2707"/>
      <c r="U8" s="2707"/>
      <c r="V8" s="2707"/>
      <c r="W8" s="2707"/>
      <c r="X8" s="2707"/>
      <c r="Y8" s="2707"/>
      <c r="Z8" s="2707"/>
    </row>
    <row r="9" spans="1:26" ht="62.25" customHeight="1">
      <c r="A9" s="2711" t="s">
        <v>213</v>
      </c>
      <c r="B9" s="2718" t="s">
        <v>2628</v>
      </c>
      <c r="C9" s="2711"/>
      <c r="D9" s="2719">
        <f t="shared" ref="D9:H9" si="0">D10+D13+D24</f>
        <v>1855000</v>
      </c>
      <c r="E9" s="2719">
        <f t="shared" si="0"/>
        <v>1855000</v>
      </c>
      <c r="F9" s="2719">
        <f t="shared" si="0"/>
        <v>0</v>
      </c>
      <c r="G9" s="2719">
        <f t="shared" si="0"/>
        <v>0</v>
      </c>
      <c r="H9" s="2719">
        <f t="shared" si="0"/>
        <v>0</v>
      </c>
      <c r="I9" s="2711"/>
      <c r="J9" s="2720">
        <f t="shared" ref="J9:M9" si="1">J10+J13+J24</f>
        <v>1855000</v>
      </c>
      <c r="K9" s="2720">
        <f t="shared" si="1"/>
        <v>0</v>
      </c>
      <c r="L9" s="2720">
        <f t="shared" si="1"/>
        <v>0</v>
      </c>
      <c r="M9" s="2720">
        <f t="shared" si="1"/>
        <v>0</v>
      </c>
      <c r="N9" s="2707"/>
      <c r="O9" s="2707"/>
      <c r="P9" s="2707"/>
      <c r="Q9" s="2707"/>
      <c r="R9" s="2707"/>
      <c r="S9" s="2707"/>
      <c r="T9" s="2707"/>
      <c r="U9" s="2707"/>
      <c r="V9" s="2707"/>
      <c r="W9" s="2707"/>
      <c r="X9" s="2707"/>
      <c r="Y9" s="2707"/>
      <c r="Z9" s="2707"/>
    </row>
    <row r="10" spans="1:26" ht="14">
      <c r="A10" s="2721" t="s">
        <v>215</v>
      </c>
      <c r="B10" s="2722" t="s">
        <v>2629</v>
      </c>
      <c r="C10" s="2723"/>
      <c r="D10" s="2719"/>
      <c r="E10" s="2719"/>
      <c r="F10" s="2719"/>
      <c r="G10" s="2719"/>
      <c r="H10" s="2719"/>
      <c r="I10" s="2724"/>
      <c r="J10" s="2725"/>
      <c r="K10" s="2726"/>
      <c r="L10" s="2725"/>
      <c r="M10" s="2725"/>
      <c r="N10" s="2707"/>
      <c r="O10" s="2707"/>
      <c r="P10" s="2707"/>
      <c r="Q10" s="2707"/>
      <c r="R10" s="2707"/>
      <c r="S10" s="2707"/>
      <c r="T10" s="2707"/>
      <c r="U10" s="2707"/>
      <c r="V10" s="2707"/>
      <c r="W10" s="2707"/>
      <c r="X10" s="2707"/>
      <c r="Y10" s="2707"/>
      <c r="Z10" s="2707"/>
    </row>
    <row r="11" spans="1:26" ht="14">
      <c r="A11" s="2721"/>
      <c r="B11" s="2723" t="s">
        <v>2630</v>
      </c>
      <c r="C11" s="2723"/>
      <c r="D11" s="2719"/>
      <c r="E11" s="2719"/>
      <c r="F11" s="2719"/>
      <c r="G11" s="2719"/>
      <c r="H11" s="2719"/>
      <c r="I11" s="2724"/>
      <c r="J11" s="2725"/>
      <c r="K11" s="2726"/>
      <c r="L11" s="2725"/>
      <c r="M11" s="2725"/>
      <c r="N11" s="2707"/>
      <c r="O11" s="2707"/>
      <c r="P11" s="2707"/>
      <c r="Q11" s="2707"/>
      <c r="R11" s="2707"/>
      <c r="S11" s="2707"/>
      <c r="T11" s="2707"/>
      <c r="U11" s="2707"/>
      <c r="V11" s="2707"/>
      <c r="W11" s="2707"/>
      <c r="X11" s="2707"/>
      <c r="Y11" s="2707"/>
      <c r="Z11" s="2707"/>
    </row>
    <row r="12" spans="1:26" ht="14">
      <c r="A12" s="2721"/>
      <c r="B12" s="2723"/>
      <c r="C12" s="2723"/>
      <c r="D12" s="2719"/>
      <c r="E12" s="2719"/>
      <c r="F12" s="2719"/>
      <c r="G12" s="2719"/>
      <c r="H12" s="2719"/>
      <c r="I12" s="2724"/>
      <c r="J12" s="2725"/>
      <c r="K12" s="2726"/>
      <c r="L12" s="2725"/>
      <c r="M12" s="2725"/>
      <c r="N12" s="2707"/>
      <c r="O12" s="2707"/>
      <c r="P12" s="2707"/>
      <c r="Q12" s="2707"/>
      <c r="R12" s="2707"/>
      <c r="S12" s="2707"/>
      <c r="T12" s="2707"/>
      <c r="U12" s="2707"/>
      <c r="V12" s="2707"/>
      <c r="W12" s="2707"/>
      <c r="X12" s="2707"/>
      <c r="Y12" s="2707"/>
      <c r="Z12" s="2707"/>
    </row>
    <row r="13" spans="1:26">
      <c r="A13" s="2721" t="s">
        <v>238</v>
      </c>
      <c r="B13" s="2727" t="s">
        <v>2631</v>
      </c>
      <c r="C13" s="2723"/>
      <c r="D13" s="2719">
        <f t="shared" ref="D13:H13" si="2">SUM(D14:D23)</f>
        <v>1855000</v>
      </c>
      <c r="E13" s="2719">
        <f t="shared" si="2"/>
        <v>1855000</v>
      </c>
      <c r="F13" s="2719">
        <f t="shared" si="2"/>
        <v>0</v>
      </c>
      <c r="G13" s="2719">
        <f t="shared" si="2"/>
        <v>0</v>
      </c>
      <c r="H13" s="2719">
        <f t="shared" si="2"/>
        <v>0</v>
      </c>
      <c r="I13" s="2724"/>
      <c r="J13" s="2720">
        <f t="shared" ref="J13:M13" si="3">SUM(J14:J23)</f>
        <v>1855000</v>
      </c>
      <c r="K13" s="2720">
        <f t="shared" si="3"/>
        <v>0</v>
      </c>
      <c r="L13" s="2720">
        <f t="shared" si="3"/>
        <v>0</v>
      </c>
      <c r="M13" s="2720">
        <f t="shared" si="3"/>
        <v>0</v>
      </c>
      <c r="N13" s="2707"/>
      <c r="O13" s="2707"/>
      <c r="P13" s="2707"/>
      <c r="Q13" s="2707"/>
      <c r="R13" s="2707"/>
      <c r="S13" s="2707"/>
      <c r="T13" s="2707"/>
      <c r="U13" s="2707"/>
      <c r="V13" s="2707"/>
      <c r="W13" s="2707"/>
      <c r="X13" s="2707"/>
      <c r="Y13" s="2707"/>
      <c r="Z13" s="2707"/>
    </row>
    <row r="14" spans="1:26" ht="42">
      <c r="A14" s="2721">
        <v>1</v>
      </c>
      <c r="B14" s="2723" t="s">
        <v>2632</v>
      </c>
      <c r="C14" s="2723" t="s">
        <v>2633</v>
      </c>
      <c r="D14" s="2728">
        <f t="shared" ref="D14:D23" si="4">E14+F14+G14</f>
        <v>175000</v>
      </c>
      <c r="E14" s="2729">
        <v>175000</v>
      </c>
      <c r="F14" s="2723"/>
      <c r="G14" s="2723"/>
      <c r="H14" s="2723"/>
      <c r="I14" s="2723" t="s">
        <v>2634</v>
      </c>
      <c r="J14" s="2730">
        <v>175000</v>
      </c>
      <c r="K14" s="2726"/>
      <c r="L14" s="2725"/>
      <c r="M14" s="2725"/>
      <c r="N14" s="2731" t="s">
        <v>2635</v>
      </c>
      <c r="O14" s="2707"/>
      <c r="P14" s="2707"/>
      <c r="Q14" s="2707"/>
      <c r="R14" s="2707"/>
      <c r="S14" s="2707"/>
      <c r="T14" s="2707"/>
      <c r="U14" s="2707"/>
      <c r="V14" s="2707"/>
      <c r="W14" s="2707"/>
      <c r="X14" s="2707"/>
      <c r="Y14" s="2707"/>
      <c r="Z14" s="2707"/>
    </row>
    <row r="15" spans="1:26" ht="56">
      <c r="A15" s="2721">
        <v>2</v>
      </c>
      <c r="B15" s="2723" t="s">
        <v>2636</v>
      </c>
      <c r="C15" s="2723" t="s">
        <v>1380</v>
      </c>
      <c r="D15" s="2728">
        <f t="shared" si="4"/>
        <v>210000</v>
      </c>
      <c r="E15" s="2729">
        <v>210000</v>
      </c>
      <c r="F15" s="2723"/>
      <c r="G15" s="2723"/>
      <c r="H15" s="2723"/>
      <c r="I15" s="2723" t="s">
        <v>2634</v>
      </c>
      <c r="J15" s="2730">
        <v>210000</v>
      </c>
      <c r="K15" s="2726"/>
      <c r="L15" s="2725"/>
      <c r="M15" s="2725"/>
      <c r="N15" s="2731" t="s">
        <v>2637</v>
      </c>
      <c r="O15" s="2707"/>
      <c r="P15" s="2707"/>
      <c r="Q15" s="2707"/>
      <c r="R15" s="2707"/>
      <c r="S15" s="2707"/>
      <c r="T15" s="2707"/>
      <c r="U15" s="2707"/>
      <c r="V15" s="2707"/>
      <c r="W15" s="2707"/>
      <c r="X15" s="2707"/>
      <c r="Y15" s="2707"/>
      <c r="Z15" s="2707"/>
    </row>
    <row r="16" spans="1:26" ht="14">
      <c r="A16" s="2721">
        <v>3</v>
      </c>
      <c r="B16" s="2723" t="s">
        <v>2638</v>
      </c>
      <c r="C16" s="2723" t="s">
        <v>1613</v>
      </c>
      <c r="D16" s="2728">
        <f t="shared" si="4"/>
        <v>150000</v>
      </c>
      <c r="E16" s="2728">
        <v>150000</v>
      </c>
      <c r="F16" s="2719"/>
      <c r="G16" s="2719"/>
      <c r="H16" s="2719"/>
      <c r="I16" s="2724"/>
      <c r="J16" s="2732">
        <v>150000</v>
      </c>
      <c r="K16" s="2726"/>
      <c r="L16" s="2725"/>
      <c r="M16" s="2725"/>
      <c r="N16" s="2731" t="s">
        <v>2637</v>
      </c>
      <c r="O16" s="2707"/>
      <c r="P16" s="2707"/>
      <c r="Q16" s="2707"/>
      <c r="R16" s="2707"/>
      <c r="S16" s="2707"/>
      <c r="T16" s="2707"/>
      <c r="U16" s="2707"/>
      <c r="V16" s="2707"/>
      <c r="W16" s="2707"/>
      <c r="X16" s="2707"/>
      <c r="Y16" s="2707"/>
      <c r="Z16" s="2707"/>
    </row>
    <row r="17" spans="1:26" ht="28">
      <c r="A17" s="2721">
        <v>4</v>
      </c>
      <c r="B17" s="2723" t="s">
        <v>2639</v>
      </c>
      <c r="C17" s="2723" t="s">
        <v>1623</v>
      </c>
      <c r="D17" s="2728">
        <f t="shared" si="4"/>
        <v>165000</v>
      </c>
      <c r="E17" s="2728">
        <v>165000</v>
      </c>
      <c r="F17" s="2719"/>
      <c r="G17" s="2719"/>
      <c r="H17" s="2719"/>
      <c r="I17" s="2724"/>
      <c r="J17" s="2732">
        <v>165000</v>
      </c>
      <c r="K17" s="2726"/>
      <c r="L17" s="2725"/>
      <c r="M17" s="2725"/>
      <c r="N17" s="2731" t="s">
        <v>2635</v>
      </c>
      <c r="O17" s="2707"/>
      <c r="P17" s="2707"/>
      <c r="Q17" s="2707"/>
      <c r="R17" s="2707"/>
      <c r="S17" s="2707"/>
      <c r="T17" s="2707"/>
      <c r="U17" s="2707"/>
      <c r="V17" s="2707"/>
      <c r="W17" s="2707"/>
      <c r="X17" s="2707"/>
      <c r="Y17" s="2707"/>
      <c r="Z17" s="2707"/>
    </row>
    <row r="18" spans="1:26" ht="56">
      <c r="A18" s="2721">
        <v>5</v>
      </c>
      <c r="B18" s="2733" t="s">
        <v>2640</v>
      </c>
      <c r="C18" s="2723" t="s">
        <v>1465</v>
      </c>
      <c r="D18" s="2728">
        <f t="shared" si="4"/>
        <v>300000</v>
      </c>
      <c r="E18" s="2728">
        <v>300000</v>
      </c>
      <c r="F18" s="2719"/>
      <c r="G18" s="2719"/>
      <c r="H18" s="2719"/>
      <c r="I18" s="2724"/>
      <c r="J18" s="2732">
        <v>300000</v>
      </c>
      <c r="K18" s="2726"/>
      <c r="L18" s="2725"/>
      <c r="M18" s="2725"/>
      <c r="N18" s="2731" t="s">
        <v>2637</v>
      </c>
      <c r="O18" s="2707"/>
      <c r="P18" s="2707"/>
      <c r="Q18" s="2707"/>
      <c r="R18" s="2707"/>
      <c r="S18" s="2707"/>
      <c r="T18" s="2707"/>
      <c r="U18" s="2707"/>
      <c r="V18" s="2707"/>
      <c r="W18" s="2707"/>
      <c r="X18" s="2707"/>
      <c r="Y18" s="2707"/>
      <c r="Z18" s="2707"/>
    </row>
    <row r="19" spans="1:26" ht="42">
      <c r="A19" s="2721">
        <v>6</v>
      </c>
      <c r="B19" s="2733" t="s">
        <v>2641</v>
      </c>
      <c r="C19" s="2733" t="s">
        <v>2642</v>
      </c>
      <c r="D19" s="2728">
        <f t="shared" si="4"/>
        <v>0</v>
      </c>
      <c r="E19" s="2734">
        <v>0</v>
      </c>
      <c r="F19" s="2719"/>
      <c r="G19" s="2719"/>
      <c r="H19" s="2719"/>
      <c r="I19" s="2724"/>
      <c r="J19" s="2735">
        <v>0</v>
      </c>
      <c r="K19" s="2736"/>
      <c r="L19" s="2725"/>
      <c r="M19" s="2725"/>
      <c r="N19" s="2731" t="s">
        <v>2643</v>
      </c>
      <c r="O19" s="2707"/>
      <c r="P19" s="2707"/>
      <c r="Q19" s="2707"/>
      <c r="R19" s="2707"/>
      <c r="S19" s="2707"/>
      <c r="T19" s="2707"/>
      <c r="U19" s="2707"/>
      <c r="V19" s="2707"/>
      <c r="W19" s="2707"/>
      <c r="X19" s="2707"/>
      <c r="Y19" s="2707"/>
      <c r="Z19" s="2707"/>
    </row>
    <row r="20" spans="1:26" ht="28">
      <c r="A20" s="2721">
        <v>7</v>
      </c>
      <c r="B20" s="2733" t="s">
        <v>2644</v>
      </c>
      <c r="C20" s="2733" t="s">
        <v>1447</v>
      </c>
      <c r="D20" s="2728">
        <f t="shared" si="4"/>
        <v>0</v>
      </c>
      <c r="E20" s="2734">
        <v>0</v>
      </c>
      <c r="F20" s="2719"/>
      <c r="G20" s="2719"/>
      <c r="H20" s="2719"/>
      <c r="I20" s="2724"/>
      <c r="J20" s="2735">
        <v>0</v>
      </c>
      <c r="K20" s="2736"/>
      <c r="L20" s="2725"/>
      <c r="M20" s="2725"/>
      <c r="N20" s="2731" t="s">
        <v>2643</v>
      </c>
      <c r="O20" s="2707"/>
      <c r="P20" s="2707"/>
      <c r="Q20" s="2707"/>
      <c r="R20" s="2707"/>
      <c r="S20" s="2707"/>
      <c r="T20" s="2707"/>
      <c r="U20" s="2707"/>
      <c r="V20" s="2707"/>
      <c r="W20" s="2707"/>
      <c r="X20" s="2707"/>
      <c r="Y20" s="2707"/>
      <c r="Z20" s="2707"/>
    </row>
    <row r="21" spans="1:26" ht="42">
      <c r="A21" s="2721">
        <v>8</v>
      </c>
      <c r="B21" s="2733" t="s">
        <v>2645</v>
      </c>
      <c r="C21" s="2733" t="s">
        <v>2646</v>
      </c>
      <c r="D21" s="2728">
        <f t="shared" si="4"/>
        <v>350000</v>
      </c>
      <c r="E21" s="2734">
        <v>350000</v>
      </c>
      <c r="F21" s="2719"/>
      <c r="G21" s="2719"/>
      <c r="H21" s="2719"/>
      <c r="I21" s="2724"/>
      <c r="J21" s="2735">
        <v>350000</v>
      </c>
      <c r="K21" s="2732"/>
      <c r="L21" s="2725"/>
      <c r="M21" s="2725"/>
      <c r="N21" s="2731" t="s">
        <v>2637</v>
      </c>
      <c r="O21" s="2707"/>
      <c r="P21" s="2707"/>
      <c r="Q21" s="2707"/>
      <c r="R21" s="2707"/>
      <c r="S21" s="2707"/>
      <c r="T21" s="2707"/>
      <c r="U21" s="2707"/>
      <c r="V21" s="2707"/>
      <c r="W21" s="2707"/>
      <c r="X21" s="2707"/>
      <c r="Y21" s="2707"/>
      <c r="Z21" s="2707"/>
    </row>
    <row r="22" spans="1:26" ht="28">
      <c r="A22" s="2721">
        <v>9</v>
      </c>
      <c r="B22" s="2723" t="s">
        <v>2647</v>
      </c>
      <c r="C22" s="2723" t="s">
        <v>2648</v>
      </c>
      <c r="D22" s="2728">
        <f t="shared" si="4"/>
        <v>275000</v>
      </c>
      <c r="E22" s="2734">
        <v>275000</v>
      </c>
      <c r="F22" s="2719"/>
      <c r="G22" s="2719"/>
      <c r="H22" s="2719"/>
      <c r="I22" s="2724"/>
      <c r="J22" s="2735">
        <v>275000</v>
      </c>
      <c r="K22" s="2726"/>
      <c r="L22" s="2725"/>
      <c r="M22" s="2725"/>
      <c r="N22" s="2707"/>
      <c r="O22" s="2707"/>
      <c r="P22" s="2707"/>
      <c r="Q22" s="2707"/>
      <c r="R22" s="2707"/>
      <c r="S22" s="2707"/>
      <c r="T22" s="2707"/>
      <c r="U22" s="2707"/>
      <c r="V22" s="2707"/>
      <c r="W22" s="2707"/>
      <c r="X22" s="2707"/>
      <c r="Y22" s="2707"/>
      <c r="Z22" s="2707"/>
    </row>
    <row r="23" spans="1:26" ht="28">
      <c r="A23" s="2721">
        <v>10</v>
      </c>
      <c r="B23" s="2723" t="s">
        <v>2649</v>
      </c>
      <c r="C23" s="2723" t="s">
        <v>1418</v>
      </c>
      <c r="D23" s="2728">
        <f t="shared" si="4"/>
        <v>230000</v>
      </c>
      <c r="E23" s="2734">
        <v>230000</v>
      </c>
      <c r="F23" s="2719"/>
      <c r="G23" s="2719"/>
      <c r="H23" s="2719"/>
      <c r="I23" s="2724"/>
      <c r="J23" s="2735">
        <v>230000</v>
      </c>
      <c r="K23" s="2726"/>
      <c r="L23" s="2725"/>
      <c r="M23" s="2725"/>
      <c r="N23" s="2707"/>
      <c r="O23" s="2707"/>
      <c r="P23" s="2707"/>
      <c r="Q23" s="2707"/>
      <c r="R23" s="2707"/>
      <c r="S23" s="2707"/>
      <c r="T23" s="2707"/>
      <c r="U23" s="2707"/>
      <c r="V23" s="2707"/>
      <c r="W23" s="2707"/>
      <c r="X23" s="2707"/>
      <c r="Y23" s="2707"/>
      <c r="Z23" s="2707"/>
    </row>
    <row r="24" spans="1:26" ht="14">
      <c r="A24" s="2721" t="s">
        <v>241</v>
      </c>
      <c r="B24" s="2722" t="s">
        <v>2650</v>
      </c>
      <c r="C24" s="2723"/>
      <c r="D24" s="2719"/>
      <c r="E24" s="2719"/>
      <c r="F24" s="2719"/>
      <c r="G24" s="2719"/>
      <c r="H24" s="2719"/>
      <c r="I24" s="2724"/>
      <c r="J24" s="2725"/>
      <c r="K24" s="2726"/>
      <c r="L24" s="2725"/>
      <c r="M24" s="2725"/>
      <c r="N24" s="2707"/>
      <c r="O24" s="2707"/>
      <c r="P24" s="2707"/>
      <c r="Q24" s="2707"/>
      <c r="R24" s="2707"/>
      <c r="S24" s="2707"/>
      <c r="T24" s="2707"/>
      <c r="U24" s="2707"/>
      <c r="V24" s="2707"/>
      <c r="W24" s="2707"/>
      <c r="X24" s="2707"/>
      <c r="Y24" s="2707"/>
      <c r="Z24" s="2707"/>
    </row>
    <row r="25" spans="1:26" ht="14">
      <c r="A25" s="2721"/>
      <c r="B25" s="2723" t="s">
        <v>2630</v>
      </c>
      <c r="C25" s="2723"/>
      <c r="D25" s="2719"/>
      <c r="E25" s="2719"/>
      <c r="F25" s="2719"/>
      <c r="G25" s="2719"/>
      <c r="H25" s="2719"/>
      <c r="I25" s="2724"/>
      <c r="J25" s="2725"/>
      <c r="K25" s="2726"/>
      <c r="L25" s="2725"/>
      <c r="M25" s="2725"/>
      <c r="N25" s="2707"/>
      <c r="O25" s="2707"/>
      <c r="P25" s="2707"/>
      <c r="Q25" s="2707"/>
      <c r="R25" s="2707"/>
      <c r="S25" s="2707"/>
      <c r="T25" s="2707"/>
      <c r="U25" s="2707"/>
      <c r="V25" s="2707"/>
      <c r="W25" s="2707"/>
      <c r="X25" s="2707"/>
      <c r="Y25" s="2707"/>
      <c r="Z25" s="2707"/>
    </row>
    <row r="26" spans="1:26" ht="14">
      <c r="A26" s="2721"/>
      <c r="B26" s="2723"/>
      <c r="C26" s="2723"/>
      <c r="D26" s="2719"/>
      <c r="E26" s="2719"/>
      <c r="F26" s="2719"/>
      <c r="G26" s="2719"/>
      <c r="H26" s="2719"/>
      <c r="I26" s="2724"/>
      <c r="J26" s="2725"/>
      <c r="K26" s="2726"/>
      <c r="L26" s="2725"/>
      <c r="M26" s="2725"/>
      <c r="N26" s="2707"/>
      <c r="O26" s="2707"/>
      <c r="P26" s="2707"/>
      <c r="Q26" s="2707"/>
      <c r="R26" s="2707"/>
      <c r="S26" s="2707"/>
      <c r="T26" s="2707"/>
      <c r="U26" s="2707"/>
      <c r="V26" s="2707"/>
      <c r="W26" s="2707"/>
      <c r="X26" s="2707"/>
      <c r="Y26" s="2707"/>
      <c r="Z26" s="2707"/>
    </row>
    <row r="27" spans="1:26" ht="28">
      <c r="A27" s="2711" t="s">
        <v>246</v>
      </c>
      <c r="B27" s="2718" t="s">
        <v>2651</v>
      </c>
      <c r="C27" s="2711"/>
      <c r="D27" s="2719">
        <f t="shared" ref="D27:H27" si="5">D28+D31+D81+D97+D102+D109+D111</f>
        <v>5659400</v>
      </c>
      <c r="E27" s="2719">
        <f t="shared" si="5"/>
        <v>45600</v>
      </c>
      <c r="F27" s="2719">
        <f t="shared" si="5"/>
        <v>5613800</v>
      </c>
      <c r="G27" s="2719">
        <f t="shared" si="5"/>
        <v>0</v>
      </c>
      <c r="H27" s="2719">
        <f t="shared" si="5"/>
        <v>0</v>
      </c>
      <c r="I27" s="2711"/>
      <c r="J27" s="2720">
        <f t="shared" ref="J27:M27" si="6">J28+J31+J81+J97+J102+J109+J111</f>
        <v>45600</v>
      </c>
      <c r="K27" s="2720">
        <f t="shared" si="6"/>
        <v>5613800</v>
      </c>
      <c r="L27" s="2720">
        <f t="shared" si="6"/>
        <v>0</v>
      </c>
      <c r="M27" s="2720">
        <f t="shared" si="6"/>
        <v>0</v>
      </c>
      <c r="N27" s="2707"/>
      <c r="O27" s="2707"/>
      <c r="P27" s="2707"/>
      <c r="Q27" s="2707"/>
      <c r="R27" s="2707"/>
      <c r="S27" s="2707"/>
      <c r="T27" s="2707"/>
      <c r="U27" s="2707"/>
      <c r="V27" s="2707"/>
      <c r="W27" s="2707"/>
      <c r="X27" s="2707"/>
      <c r="Y27" s="2707"/>
      <c r="Z27" s="2707"/>
    </row>
    <row r="28" spans="1:26" ht="14">
      <c r="A28" s="2737" t="s">
        <v>2286</v>
      </c>
      <c r="B28" s="2722" t="s">
        <v>2652</v>
      </c>
      <c r="C28" s="2722"/>
      <c r="D28" s="2738">
        <f>SUM(E28:G28)</f>
        <v>0</v>
      </c>
      <c r="E28" s="2738">
        <f>SUM(E29:E41)</f>
        <v>0</v>
      </c>
      <c r="F28" s="2738">
        <f t="shared" ref="F28:G28" si="7">SUM(F29:F30)</f>
        <v>0</v>
      </c>
      <c r="G28" s="2738">
        <f t="shared" si="7"/>
        <v>0</v>
      </c>
      <c r="H28" s="2738"/>
      <c r="I28" s="2739"/>
      <c r="J28" s="2740"/>
      <c r="K28" s="2736"/>
      <c r="L28" s="2740"/>
      <c r="M28" s="2740"/>
      <c r="N28" s="2707"/>
      <c r="O28" s="2707"/>
      <c r="P28" s="2707"/>
      <c r="Q28" s="2707"/>
      <c r="R28" s="2707"/>
      <c r="S28" s="2707"/>
      <c r="T28" s="2707"/>
      <c r="U28" s="2707"/>
      <c r="V28" s="2707"/>
      <c r="W28" s="2707"/>
      <c r="X28" s="2707"/>
      <c r="Y28" s="2707"/>
      <c r="Z28" s="2707"/>
    </row>
    <row r="29" spans="1:26" ht="14">
      <c r="A29" s="2721" t="s">
        <v>1386</v>
      </c>
      <c r="B29" s="2723" t="s">
        <v>2630</v>
      </c>
      <c r="C29" s="2723"/>
      <c r="D29" s="2728"/>
      <c r="E29" s="2728"/>
      <c r="F29" s="2728"/>
      <c r="G29" s="2728"/>
      <c r="H29" s="2728"/>
      <c r="I29" s="2739"/>
      <c r="J29" s="2740"/>
      <c r="K29" s="2736"/>
      <c r="L29" s="2740"/>
      <c r="M29" s="2740"/>
      <c r="N29" s="2707"/>
      <c r="O29" s="2707"/>
      <c r="P29" s="2707"/>
      <c r="Q29" s="2707"/>
      <c r="R29" s="2707"/>
      <c r="S29" s="2707"/>
      <c r="T29" s="2707"/>
      <c r="U29" s="2707"/>
      <c r="V29" s="2707"/>
      <c r="W29" s="2707"/>
      <c r="X29" s="2707"/>
      <c r="Y29" s="2707"/>
      <c r="Z29" s="2707"/>
    </row>
    <row r="30" spans="1:26" ht="14">
      <c r="A30" s="2721"/>
      <c r="B30" s="2723"/>
      <c r="C30" s="2723"/>
      <c r="D30" s="2728"/>
      <c r="E30" s="2728"/>
      <c r="F30" s="2728"/>
      <c r="G30" s="2728"/>
      <c r="H30" s="2728"/>
      <c r="I30" s="2739"/>
      <c r="J30" s="2740"/>
      <c r="K30" s="2736"/>
      <c r="L30" s="2740"/>
      <c r="M30" s="2740"/>
      <c r="N30" s="2707"/>
      <c r="O30" s="2707"/>
      <c r="P30" s="2707"/>
      <c r="Q30" s="2707"/>
      <c r="R30" s="2707"/>
      <c r="S30" s="2707"/>
      <c r="T30" s="2707"/>
      <c r="U30" s="2707"/>
      <c r="V30" s="2707"/>
      <c r="W30" s="2707"/>
      <c r="X30" s="2707"/>
      <c r="Y30" s="2707"/>
      <c r="Z30" s="2707"/>
    </row>
    <row r="31" spans="1:26" ht="14">
      <c r="A31" s="2737" t="s">
        <v>2370</v>
      </c>
      <c r="B31" s="2722" t="s">
        <v>2653</v>
      </c>
      <c r="C31" s="2722"/>
      <c r="D31" s="2738">
        <f t="shared" ref="D31:D80" si="8">E31+F31+G31</f>
        <v>3413100</v>
      </c>
      <c r="E31" s="2738">
        <f>SUM(E41:E60)</f>
        <v>0</v>
      </c>
      <c r="F31" s="2738">
        <f>SUM(F32:F80)</f>
        <v>3413100</v>
      </c>
      <c r="G31" s="2738">
        <f>SUM(G41:G60)</f>
        <v>0</v>
      </c>
      <c r="H31" s="2738"/>
      <c r="I31" s="2739"/>
      <c r="J31" s="2741">
        <f t="shared" ref="J31:M31" si="9">SUM(J32:J80)</f>
        <v>0</v>
      </c>
      <c r="K31" s="2741">
        <f t="shared" si="9"/>
        <v>3413100</v>
      </c>
      <c r="L31" s="2741">
        <f t="shared" si="9"/>
        <v>0</v>
      </c>
      <c r="M31" s="2741">
        <f t="shared" si="9"/>
        <v>0</v>
      </c>
      <c r="N31" s="2707"/>
      <c r="O31" s="2707"/>
      <c r="P31" s="2707"/>
      <c r="Q31" s="2707"/>
      <c r="R31" s="2707"/>
      <c r="S31" s="2707"/>
      <c r="T31" s="2707"/>
      <c r="U31" s="2707"/>
      <c r="V31" s="2707"/>
      <c r="W31" s="2707"/>
      <c r="X31" s="2707"/>
      <c r="Y31" s="2707"/>
      <c r="Z31" s="2707"/>
    </row>
    <row r="32" spans="1:26" ht="28">
      <c r="A32" s="2721">
        <v>1</v>
      </c>
      <c r="B32" s="2723" t="s">
        <v>2654</v>
      </c>
      <c r="C32" s="2723" t="s">
        <v>2655</v>
      </c>
      <c r="D32" s="2728">
        <f t="shared" si="8"/>
        <v>67400</v>
      </c>
      <c r="E32" s="2728"/>
      <c r="F32" s="2728">
        <v>67400</v>
      </c>
      <c r="G32" s="2738"/>
      <c r="H32" s="2738"/>
      <c r="I32" s="2739"/>
      <c r="J32" s="2740"/>
      <c r="K32" s="2732">
        <v>67400</v>
      </c>
      <c r="L32" s="2740"/>
      <c r="M32" s="2740"/>
      <c r="N32" s="2707"/>
      <c r="O32" s="2707"/>
      <c r="P32" s="2707"/>
      <c r="Q32" s="2707"/>
      <c r="R32" s="2707"/>
      <c r="S32" s="2707"/>
      <c r="T32" s="2707"/>
      <c r="U32" s="2707"/>
      <c r="V32" s="2707"/>
      <c r="W32" s="2707"/>
      <c r="X32" s="2707"/>
      <c r="Y32" s="2707"/>
      <c r="Z32" s="2707"/>
    </row>
    <row r="33" spans="1:26" ht="28">
      <c r="A33" s="2721">
        <v>2</v>
      </c>
      <c r="B33" s="2723" t="s">
        <v>2656</v>
      </c>
      <c r="C33" s="2723" t="s">
        <v>2657</v>
      </c>
      <c r="D33" s="2728">
        <f t="shared" si="8"/>
        <v>67400</v>
      </c>
      <c r="E33" s="2728"/>
      <c r="F33" s="2728">
        <v>67400</v>
      </c>
      <c r="G33" s="2738"/>
      <c r="H33" s="2738"/>
      <c r="I33" s="2739"/>
      <c r="J33" s="2740"/>
      <c r="K33" s="2732">
        <v>67400</v>
      </c>
      <c r="L33" s="2740"/>
      <c r="M33" s="2740"/>
      <c r="N33" s="2707"/>
      <c r="O33" s="2707"/>
      <c r="P33" s="2707"/>
      <c r="Q33" s="2707"/>
      <c r="R33" s="2707"/>
      <c r="S33" s="2707"/>
      <c r="T33" s="2707"/>
      <c r="U33" s="2707"/>
      <c r="V33" s="2707"/>
      <c r="W33" s="2707"/>
      <c r="X33" s="2707"/>
      <c r="Y33" s="2707"/>
      <c r="Z33" s="2707"/>
    </row>
    <row r="34" spans="1:26" ht="28">
      <c r="A34" s="2721">
        <v>3</v>
      </c>
      <c r="B34" s="2723" t="s">
        <v>2658</v>
      </c>
      <c r="C34" s="2723" t="s">
        <v>2659</v>
      </c>
      <c r="D34" s="2728">
        <f t="shared" si="8"/>
        <v>67400</v>
      </c>
      <c r="E34" s="2728"/>
      <c r="F34" s="2728">
        <v>67400</v>
      </c>
      <c r="G34" s="2738"/>
      <c r="H34" s="2738"/>
      <c r="I34" s="2739"/>
      <c r="J34" s="2740"/>
      <c r="K34" s="2732">
        <v>67400</v>
      </c>
      <c r="L34" s="2740"/>
      <c r="M34" s="2740"/>
      <c r="N34" s="2707"/>
      <c r="O34" s="2707"/>
      <c r="P34" s="2707"/>
      <c r="Q34" s="2707"/>
      <c r="R34" s="2707"/>
      <c r="S34" s="2707"/>
      <c r="T34" s="2707"/>
      <c r="U34" s="2707"/>
      <c r="V34" s="2707"/>
      <c r="W34" s="2707"/>
      <c r="X34" s="2707"/>
      <c r="Y34" s="2707"/>
      <c r="Z34" s="2707"/>
    </row>
    <row r="35" spans="1:26" ht="28">
      <c r="A35" s="2721">
        <v>4</v>
      </c>
      <c r="B35" s="2723" t="s">
        <v>2660</v>
      </c>
      <c r="C35" s="2723" t="s">
        <v>2661</v>
      </c>
      <c r="D35" s="2728">
        <f t="shared" si="8"/>
        <v>67400</v>
      </c>
      <c r="E35" s="2728"/>
      <c r="F35" s="2728">
        <v>67400</v>
      </c>
      <c r="G35" s="2738"/>
      <c r="H35" s="2738"/>
      <c r="I35" s="2739"/>
      <c r="J35" s="2740"/>
      <c r="K35" s="2732">
        <v>67400</v>
      </c>
      <c r="L35" s="2740"/>
      <c r="M35" s="2740"/>
      <c r="N35" s="2707"/>
      <c r="O35" s="2707"/>
      <c r="P35" s="2707"/>
      <c r="Q35" s="2707"/>
      <c r="R35" s="2707"/>
      <c r="S35" s="2707"/>
      <c r="T35" s="2707"/>
      <c r="U35" s="2707"/>
      <c r="V35" s="2707"/>
      <c r="W35" s="2707"/>
      <c r="X35" s="2707"/>
      <c r="Y35" s="2707"/>
      <c r="Z35" s="2707"/>
    </row>
    <row r="36" spans="1:26" ht="28">
      <c r="A36" s="2721">
        <v>5</v>
      </c>
      <c r="B36" s="2742" t="s">
        <v>2662</v>
      </c>
      <c r="C36" s="2723" t="s">
        <v>2663</v>
      </c>
      <c r="D36" s="2728">
        <f t="shared" si="8"/>
        <v>86900</v>
      </c>
      <c r="E36" s="2728"/>
      <c r="F36" s="2728">
        <v>86900</v>
      </c>
      <c r="G36" s="2738"/>
      <c r="H36" s="2738"/>
      <c r="I36" s="2739"/>
      <c r="J36" s="2740"/>
      <c r="K36" s="2732">
        <v>86900</v>
      </c>
      <c r="L36" s="2740"/>
      <c r="M36" s="2740"/>
      <c r="N36" s="2731"/>
      <c r="O36" s="2731"/>
      <c r="P36" s="2731"/>
      <c r="Q36" s="2731"/>
      <c r="R36" s="2731"/>
      <c r="S36" s="2731"/>
      <c r="T36" s="2731"/>
      <c r="U36" s="2731"/>
      <c r="V36" s="2731"/>
      <c r="W36" s="2731"/>
      <c r="X36" s="2731"/>
      <c r="Y36" s="2731"/>
      <c r="Z36" s="2731"/>
    </row>
    <row r="37" spans="1:26" ht="28">
      <c r="A37" s="2721">
        <v>6</v>
      </c>
      <c r="B37" s="2723" t="s">
        <v>3861</v>
      </c>
      <c r="C37" s="2723" t="s">
        <v>2664</v>
      </c>
      <c r="D37" s="2728">
        <f t="shared" si="8"/>
        <v>50000</v>
      </c>
      <c r="E37" s="2728"/>
      <c r="F37" s="2728">
        <v>50000</v>
      </c>
      <c r="G37" s="2738"/>
      <c r="H37" s="2738"/>
      <c r="I37" s="2739"/>
      <c r="J37" s="2740"/>
      <c r="K37" s="2732">
        <v>50000</v>
      </c>
      <c r="L37" s="2740"/>
      <c r="M37" s="2740"/>
      <c r="N37" s="2707"/>
      <c r="O37" s="2707"/>
      <c r="P37" s="2707"/>
      <c r="Q37" s="2707"/>
      <c r="R37" s="2707"/>
      <c r="S37" s="2707"/>
      <c r="T37" s="2707"/>
      <c r="U37" s="2707"/>
      <c r="V37" s="2707"/>
      <c r="W37" s="2707"/>
      <c r="X37" s="2707"/>
      <c r="Y37" s="2707"/>
      <c r="Z37" s="2707"/>
    </row>
    <row r="38" spans="1:26" ht="14">
      <c r="A38" s="2721">
        <v>7</v>
      </c>
      <c r="B38" s="2723" t="s">
        <v>2665</v>
      </c>
      <c r="C38" s="2723" t="s">
        <v>2666</v>
      </c>
      <c r="D38" s="2728">
        <f t="shared" si="8"/>
        <v>50000</v>
      </c>
      <c r="E38" s="2728"/>
      <c r="F38" s="2728">
        <v>50000</v>
      </c>
      <c r="G38" s="2738"/>
      <c r="H38" s="2738"/>
      <c r="I38" s="2739"/>
      <c r="J38" s="2740"/>
      <c r="K38" s="2732">
        <v>50000</v>
      </c>
      <c r="L38" s="2740"/>
      <c r="M38" s="2740"/>
      <c r="N38" s="2707"/>
      <c r="O38" s="2707"/>
      <c r="P38" s="2707"/>
      <c r="Q38" s="2707"/>
      <c r="R38" s="2707"/>
      <c r="S38" s="2707"/>
      <c r="T38" s="2707"/>
      <c r="U38" s="2707"/>
      <c r="V38" s="2707"/>
      <c r="W38" s="2707"/>
      <c r="X38" s="2707"/>
      <c r="Y38" s="2707"/>
      <c r="Z38" s="2707"/>
    </row>
    <row r="39" spans="1:26" ht="28">
      <c r="A39" s="2721">
        <v>8</v>
      </c>
      <c r="B39" s="2723" t="s">
        <v>2667</v>
      </c>
      <c r="C39" s="2733" t="s">
        <v>2668</v>
      </c>
      <c r="D39" s="2728">
        <f t="shared" si="8"/>
        <v>50000</v>
      </c>
      <c r="E39" s="2728"/>
      <c r="F39" s="2728">
        <v>50000</v>
      </c>
      <c r="G39" s="2738"/>
      <c r="H39" s="2738"/>
      <c r="I39" s="2739"/>
      <c r="J39" s="2740"/>
      <c r="K39" s="2732">
        <v>50000</v>
      </c>
      <c r="L39" s="2740"/>
      <c r="M39" s="2740"/>
      <c r="N39" s="2743"/>
      <c r="O39" s="2744"/>
      <c r="P39" s="2744"/>
      <c r="Q39" s="2744"/>
      <c r="R39" s="2744"/>
      <c r="S39" s="2744"/>
      <c r="T39" s="2744"/>
      <c r="U39" s="2744"/>
      <c r="V39" s="2744"/>
      <c r="W39" s="2744"/>
      <c r="X39" s="2744"/>
      <c r="Y39" s="2744"/>
      <c r="Z39" s="2744"/>
    </row>
    <row r="40" spans="1:26" ht="42">
      <c r="A40" s="2721">
        <v>9</v>
      </c>
      <c r="B40" s="2723" t="s">
        <v>2669</v>
      </c>
      <c r="C40" s="2723" t="s">
        <v>1465</v>
      </c>
      <c r="D40" s="2728">
        <f t="shared" si="8"/>
        <v>50000</v>
      </c>
      <c r="E40" s="2745"/>
      <c r="F40" s="2728">
        <v>50000</v>
      </c>
      <c r="G40" s="2738"/>
      <c r="H40" s="2738"/>
      <c r="I40" s="2739"/>
      <c r="J40" s="2740"/>
      <c r="K40" s="2732">
        <v>50000</v>
      </c>
      <c r="L40" s="2740"/>
      <c r="M40" s="2740"/>
      <c r="N40" s="2707"/>
      <c r="O40" s="2707"/>
      <c r="P40" s="2707"/>
      <c r="Q40" s="2707"/>
      <c r="R40" s="2707"/>
      <c r="S40" s="2707"/>
      <c r="T40" s="2707"/>
      <c r="U40" s="2707"/>
      <c r="V40" s="2707"/>
      <c r="W40" s="2707"/>
      <c r="X40" s="2707"/>
      <c r="Y40" s="2707"/>
      <c r="Z40" s="2707"/>
    </row>
    <row r="41" spans="1:26" ht="14">
      <c r="A41" s="2721">
        <v>10</v>
      </c>
      <c r="B41" s="2723" t="s">
        <v>2670</v>
      </c>
      <c r="C41" s="2723" t="s">
        <v>1506</v>
      </c>
      <c r="D41" s="2728">
        <f t="shared" si="8"/>
        <v>80000</v>
      </c>
      <c r="E41" s="2728"/>
      <c r="F41" s="2728">
        <v>80000</v>
      </c>
      <c r="G41" s="2728"/>
      <c r="H41" s="2728"/>
      <c r="I41" s="2739"/>
      <c r="J41" s="2740"/>
      <c r="K41" s="2732">
        <v>80000</v>
      </c>
      <c r="L41" s="2740"/>
      <c r="M41" s="2740"/>
      <c r="N41" s="2731"/>
      <c r="O41" s="2707"/>
      <c r="P41" s="2707"/>
      <c r="Q41" s="2707"/>
      <c r="R41" s="2707"/>
      <c r="S41" s="2707"/>
      <c r="T41" s="2707"/>
      <c r="U41" s="2707"/>
      <c r="V41" s="2707"/>
      <c r="W41" s="2707"/>
      <c r="X41" s="2707"/>
      <c r="Y41" s="2707"/>
      <c r="Z41" s="2707"/>
    </row>
    <row r="42" spans="1:26" ht="28">
      <c r="A42" s="2721">
        <v>11</v>
      </c>
      <c r="B42" s="2723" t="s">
        <v>2671</v>
      </c>
      <c r="C42" s="2723" t="s">
        <v>1492</v>
      </c>
      <c r="D42" s="2728">
        <f t="shared" si="8"/>
        <v>67400</v>
      </c>
      <c r="E42" s="2728"/>
      <c r="F42" s="2728">
        <v>67400</v>
      </c>
      <c r="G42" s="2728"/>
      <c r="H42" s="2728"/>
      <c r="I42" s="2739"/>
      <c r="J42" s="2740"/>
      <c r="K42" s="2732">
        <v>67400</v>
      </c>
      <c r="L42" s="2740"/>
      <c r="M42" s="2740"/>
      <c r="N42" s="2731"/>
      <c r="O42" s="2707"/>
      <c r="P42" s="2707"/>
      <c r="Q42" s="2707"/>
      <c r="R42" s="2707"/>
      <c r="S42" s="2707"/>
      <c r="T42" s="2707"/>
      <c r="U42" s="2707"/>
      <c r="V42" s="2707"/>
      <c r="W42" s="2707"/>
      <c r="X42" s="2707"/>
      <c r="Y42" s="2707"/>
      <c r="Z42" s="2707"/>
    </row>
    <row r="43" spans="1:26" ht="28">
      <c r="A43" s="2721">
        <v>12</v>
      </c>
      <c r="B43" s="2723" t="s">
        <v>2672</v>
      </c>
      <c r="C43" s="2723" t="s">
        <v>1497</v>
      </c>
      <c r="D43" s="2728">
        <f t="shared" si="8"/>
        <v>67400</v>
      </c>
      <c r="E43" s="2728"/>
      <c r="F43" s="2728">
        <v>67400</v>
      </c>
      <c r="G43" s="2728"/>
      <c r="H43" s="2728"/>
      <c r="I43" s="2739"/>
      <c r="J43" s="2740"/>
      <c r="K43" s="2732">
        <v>67400</v>
      </c>
      <c r="L43" s="2740"/>
      <c r="M43" s="2740"/>
      <c r="N43" s="2731"/>
      <c r="O43" s="2707"/>
      <c r="P43" s="2707"/>
      <c r="Q43" s="2707"/>
      <c r="R43" s="2707"/>
      <c r="S43" s="2707"/>
      <c r="T43" s="2707"/>
      <c r="U43" s="2707"/>
      <c r="V43" s="2707"/>
      <c r="W43" s="2707"/>
      <c r="X43" s="2707"/>
      <c r="Y43" s="2707"/>
      <c r="Z43" s="2707"/>
    </row>
    <row r="44" spans="1:26" ht="28">
      <c r="A44" s="2721">
        <v>13</v>
      </c>
      <c r="B44" s="2723" t="s">
        <v>2673</v>
      </c>
      <c r="C44" s="2723" t="s">
        <v>2430</v>
      </c>
      <c r="D44" s="2728">
        <f t="shared" si="8"/>
        <v>67400</v>
      </c>
      <c r="E44" s="2728"/>
      <c r="F44" s="2728">
        <v>67400</v>
      </c>
      <c r="G44" s="2728"/>
      <c r="H44" s="2728"/>
      <c r="I44" s="2739"/>
      <c r="J44" s="2740"/>
      <c r="K44" s="2732">
        <v>67400</v>
      </c>
      <c r="L44" s="2740"/>
      <c r="M44" s="2740"/>
      <c r="N44" s="2731"/>
      <c r="O44" s="2707"/>
      <c r="P44" s="2707"/>
      <c r="Q44" s="2707"/>
      <c r="R44" s="2707"/>
      <c r="S44" s="2707"/>
      <c r="T44" s="2707"/>
      <c r="U44" s="2707"/>
      <c r="V44" s="2707"/>
      <c r="W44" s="2707"/>
      <c r="X44" s="2707"/>
      <c r="Y44" s="2707"/>
      <c r="Z44" s="2707"/>
    </row>
    <row r="45" spans="1:26" ht="28">
      <c r="A45" s="2721">
        <v>14</v>
      </c>
      <c r="B45" s="2723" t="s">
        <v>2674</v>
      </c>
      <c r="C45" s="2723" t="s">
        <v>1504</v>
      </c>
      <c r="D45" s="2728">
        <f t="shared" si="8"/>
        <v>67400</v>
      </c>
      <c r="E45" s="2728"/>
      <c r="F45" s="2728">
        <v>67400</v>
      </c>
      <c r="G45" s="2728"/>
      <c r="H45" s="2728"/>
      <c r="I45" s="2739"/>
      <c r="J45" s="2740"/>
      <c r="K45" s="2732">
        <v>67400</v>
      </c>
      <c r="L45" s="2740"/>
      <c r="M45" s="2740"/>
      <c r="N45" s="2731"/>
      <c r="O45" s="2707"/>
      <c r="P45" s="2707"/>
      <c r="Q45" s="2707"/>
      <c r="R45" s="2707"/>
      <c r="S45" s="2707"/>
      <c r="T45" s="2707"/>
      <c r="U45" s="2707"/>
      <c r="V45" s="2707"/>
      <c r="W45" s="2707"/>
      <c r="X45" s="2707"/>
      <c r="Y45" s="2707"/>
      <c r="Z45" s="2707"/>
    </row>
    <row r="46" spans="1:26" ht="28">
      <c r="A46" s="2721">
        <v>15</v>
      </c>
      <c r="B46" s="2723" t="s">
        <v>2675</v>
      </c>
      <c r="C46" s="2723" t="s">
        <v>2676</v>
      </c>
      <c r="D46" s="2728">
        <f t="shared" si="8"/>
        <v>250000</v>
      </c>
      <c r="E46" s="2728"/>
      <c r="F46" s="2728">
        <v>250000</v>
      </c>
      <c r="G46" s="2728"/>
      <c r="H46" s="2728"/>
      <c r="I46" s="2739"/>
      <c r="J46" s="2740"/>
      <c r="K46" s="2732">
        <v>250000</v>
      </c>
      <c r="L46" s="2740"/>
      <c r="M46" s="2740"/>
      <c r="N46" s="2731"/>
      <c r="O46" s="2707"/>
      <c r="P46" s="2707"/>
      <c r="Q46" s="2707"/>
      <c r="R46" s="2707"/>
      <c r="S46" s="2707"/>
      <c r="T46" s="2707"/>
      <c r="U46" s="2707"/>
      <c r="V46" s="2707"/>
      <c r="W46" s="2707"/>
      <c r="X46" s="2707"/>
      <c r="Y46" s="2707"/>
      <c r="Z46" s="2707"/>
    </row>
    <row r="47" spans="1:26" ht="42">
      <c r="A47" s="2721">
        <v>16</v>
      </c>
      <c r="B47" s="2733" t="s">
        <v>2677</v>
      </c>
      <c r="C47" s="2723" t="s">
        <v>1549</v>
      </c>
      <c r="D47" s="2728">
        <f t="shared" si="8"/>
        <v>80000</v>
      </c>
      <c r="E47" s="2728"/>
      <c r="F47" s="2728">
        <v>80000</v>
      </c>
      <c r="G47" s="2728"/>
      <c r="H47" s="2728"/>
      <c r="I47" s="2739"/>
      <c r="J47" s="2740"/>
      <c r="K47" s="2732">
        <v>80000</v>
      </c>
      <c r="L47" s="2740"/>
      <c r="M47" s="2740"/>
      <c r="N47" s="2746"/>
      <c r="O47" s="2707"/>
      <c r="P47" s="2707"/>
      <c r="Q47" s="2707"/>
      <c r="R47" s="2707"/>
      <c r="S47" s="2707"/>
      <c r="T47" s="2707"/>
      <c r="U47" s="2707"/>
      <c r="V47" s="2707"/>
      <c r="W47" s="2707"/>
      <c r="X47" s="2707"/>
      <c r="Y47" s="2707"/>
      <c r="Z47" s="2707"/>
    </row>
    <row r="48" spans="1:26" ht="42">
      <c r="A48" s="2721">
        <v>17</v>
      </c>
      <c r="B48" s="2723" t="s">
        <v>2678</v>
      </c>
      <c r="C48" s="2723" t="s">
        <v>2679</v>
      </c>
      <c r="D48" s="2728">
        <f t="shared" si="8"/>
        <v>50000</v>
      </c>
      <c r="E48" s="2728"/>
      <c r="F48" s="2728">
        <v>50000</v>
      </c>
      <c r="G48" s="2728"/>
      <c r="H48" s="2728"/>
      <c r="I48" s="2739"/>
      <c r="J48" s="2740"/>
      <c r="K48" s="2732">
        <v>50000</v>
      </c>
      <c r="L48" s="2740"/>
      <c r="M48" s="2740"/>
      <c r="N48" s="2707"/>
      <c r="O48" s="2707"/>
      <c r="P48" s="2707"/>
      <c r="Q48" s="2707"/>
      <c r="R48" s="2707"/>
      <c r="S48" s="2707"/>
      <c r="T48" s="2707"/>
      <c r="U48" s="2707"/>
      <c r="V48" s="2707"/>
      <c r="W48" s="2707"/>
      <c r="X48" s="2707"/>
      <c r="Y48" s="2707"/>
      <c r="Z48" s="2707"/>
    </row>
    <row r="49" spans="1:26" ht="42">
      <c r="A49" s="2721">
        <v>18</v>
      </c>
      <c r="B49" s="2723" t="s">
        <v>2680</v>
      </c>
      <c r="C49" s="2723" t="s">
        <v>2681</v>
      </c>
      <c r="D49" s="2728">
        <f t="shared" si="8"/>
        <v>50000</v>
      </c>
      <c r="E49" s="2728"/>
      <c r="F49" s="2728">
        <v>50000</v>
      </c>
      <c r="G49" s="2728"/>
      <c r="H49" s="2728"/>
      <c r="I49" s="2739"/>
      <c r="J49" s="2740"/>
      <c r="K49" s="2732">
        <v>50000</v>
      </c>
      <c r="L49" s="2740"/>
      <c r="M49" s="2740"/>
      <c r="N49" s="2707"/>
      <c r="O49" s="2707"/>
      <c r="P49" s="2707"/>
      <c r="Q49" s="2707"/>
      <c r="R49" s="2707"/>
      <c r="S49" s="2707"/>
      <c r="T49" s="2707"/>
      <c r="U49" s="2707"/>
      <c r="V49" s="2707"/>
      <c r="W49" s="2707"/>
      <c r="X49" s="2707"/>
      <c r="Y49" s="2707"/>
      <c r="Z49" s="2707"/>
    </row>
    <row r="50" spans="1:26" ht="28">
      <c r="A50" s="2721">
        <v>19</v>
      </c>
      <c r="B50" s="2733" t="s">
        <v>2682</v>
      </c>
      <c r="C50" s="2733" t="s">
        <v>1450</v>
      </c>
      <c r="D50" s="2728">
        <f t="shared" si="8"/>
        <v>55000</v>
      </c>
      <c r="E50" s="2747"/>
      <c r="F50" s="2728">
        <v>55000</v>
      </c>
      <c r="G50" s="2728"/>
      <c r="H50" s="2728"/>
      <c r="I50" s="2739"/>
      <c r="J50" s="2740"/>
      <c r="K50" s="2732">
        <v>55000</v>
      </c>
      <c r="L50" s="2740"/>
      <c r="M50" s="2740"/>
      <c r="N50" s="2707"/>
      <c r="O50" s="2707"/>
      <c r="P50" s="2707"/>
      <c r="Q50" s="2707"/>
      <c r="R50" s="2707"/>
      <c r="S50" s="2707"/>
      <c r="T50" s="2707"/>
      <c r="U50" s="2707"/>
      <c r="V50" s="2707"/>
      <c r="W50" s="2707"/>
      <c r="X50" s="2707"/>
      <c r="Y50" s="2707"/>
      <c r="Z50" s="2707"/>
    </row>
    <row r="51" spans="1:26" ht="28">
      <c r="A51" s="2721">
        <v>20</v>
      </c>
      <c r="B51" s="2733" t="s">
        <v>2683</v>
      </c>
      <c r="C51" s="2733" t="s">
        <v>1449</v>
      </c>
      <c r="D51" s="2728">
        <f t="shared" si="8"/>
        <v>60000</v>
      </c>
      <c r="E51" s="2747"/>
      <c r="F51" s="2728">
        <v>60000</v>
      </c>
      <c r="G51" s="2728"/>
      <c r="H51" s="2728"/>
      <c r="I51" s="2739"/>
      <c r="J51" s="2740"/>
      <c r="K51" s="2732">
        <v>60000</v>
      </c>
      <c r="L51" s="2740"/>
      <c r="M51" s="2740"/>
      <c r="N51" s="2707"/>
      <c r="O51" s="2707"/>
      <c r="P51" s="2707"/>
      <c r="Q51" s="2707"/>
      <c r="R51" s="2707"/>
      <c r="S51" s="2707"/>
      <c r="T51" s="2707"/>
      <c r="U51" s="2707"/>
      <c r="V51" s="2707"/>
      <c r="W51" s="2707"/>
      <c r="X51" s="2707"/>
      <c r="Y51" s="2707"/>
      <c r="Z51" s="2707"/>
    </row>
    <row r="52" spans="1:26" ht="33">
      <c r="A52" s="2721">
        <v>21</v>
      </c>
      <c r="B52" s="2748" t="s">
        <v>3862</v>
      </c>
      <c r="C52" s="2733" t="s">
        <v>1443</v>
      </c>
      <c r="D52" s="2728">
        <f t="shared" si="8"/>
        <v>60000</v>
      </c>
      <c r="E52" s="2747"/>
      <c r="F52" s="2728">
        <v>60000</v>
      </c>
      <c r="G52" s="2728"/>
      <c r="H52" s="2728"/>
      <c r="I52" s="2739"/>
      <c r="J52" s="2740"/>
      <c r="K52" s="2732">
        <v>60000</v>
      </c>
      <c r="L52" s="2740"/>
      <c r="M52" s="2740"/>
      <c r="N52" s="2707"/>
      <c r="O52" s="2707"/>
      <c r="P52" s="2707"/>
      <c r="Q52" s="2707"/>
      <c r="R52" s="2707"/>
      <c r="S52" s="2707"/>
      <c r="T52" s="2707"/>
      <c r="U52" s="2707"/>
      <c r="V52" s="2707"/>
      <c r="W52" s="2707"/>
      <c r="X52" s="2707"/>
      <c r="Y52" s="2707"/>
      <c r="Z52" s="2707"/>
    </row>
    <row r="53" spans="1:26" ht="28">
      <c r="A53" s="2721">
        <v>22</v>
      </c>
      <c r="B53" s="2733" t="s">
        <v>2684</v>
      </c>
      <c r="C53" s="2733" t="s">
        <v>1446</v>
      </c>
      <c r="D53" s="2728">
        <f t="shared" si="8"/>
        <v>60000</v>
      </c>
      <c r="E53" s="2747"/>
      <c r="F53" s="2728">
        <v>60000</v>
      </c>
      <c r="G53" s="2728"/>
      <c r="H53" s="2728"/>
      <c r="I53" s="2739"/>
      <c r="J53" s="2740"/>
      <c r="K53" s="2732">
        <v>60000</v>
      </c>
      <c r="L53" s="2740"/>
      <c r="M53" s="2740"/>
      <c r="N53" s="2707"/>
      <c r="O53" s="2707"/>
      <c r="P53" s="2707"/>
      <c r="Q53" s="2707"/>
      <c r="R53" s="2707"/>
      <c r="S53" s="2707"/>
      <c r="T53" s="2707"/>
      <c r="U53" s="2707"/>
      <c r="V53" s="2707"/>
      <c r="W53" s="2707"/>
      <c r="X53" s="2707"/>
      <c r="Y53" s="2707"/>
      <c r="Z53" s="2707"/>
    </row>
    <row r="54" spans="1:26" ht="28">
      <c r="A54" s="2721">
        <v>23</v>
      </c>
      <c r="B54" s="2733" t="s">
        <v>2685</v>
      </c>
      <c r="C54" s="2733" t="s">
        <v>1447</v>
      </c>
      <c r="D54" s="2728">
        <f t="shared" si="8"/>
        <v>60000</v>
      </c>
      <c r="E54" s="2747"/>
      <c r="F54" s="2728">
        <v>60000</v>
      </c>
      <c r="G54" s="2728"/>
      <c r="H54" s="2728"/>
      <c r="I54" s="2739"/>
      <c r="J54" s="2740"/>
      <c r="K54" s="2732">
        <v>60000</v>
      </c>
      <c r="L54" s="2740"/>
      <c r="M54" s="2740"/>
      <c r="N54" s="2707"/>
      <c r="O54" s="2707"/>
      <c r="P54" s="2707"/>
      <c r="Q54" s="2707"/>
      <c r="R54" s="2707"/>
      <c r="S54" s="2707"/>
      <c r="T54" s="2707"/>
      <c r="U54" s="2707"/>
      <c r="V54" s="2707"/>
      <c r="W54" s="2707"/>
      <c r="X54" s="2707"/>
      <c r="Y54" s="2707"/>
      <c r="Z54" s="2707"/>
    </row>
    <row r="55" spans="1:26" ht="42">
      <c r="A55" s="2721">
        <v>24</v>
      </c>
      <c r="B55" s="2733" t="s">
        <v>2686</v>
      </c>
      <c r="C55" s="2733" t="s">
        <v>1459</v>
      </c>
      <c r="D55" s="2728">
        <f t="shared" si="8"/>
        <v>30000</v>
      </c>
      <c r="E55" s="2747"/>
      <c r="F55" s="2728">
        <v>30000</v>
      </c>
      <c r="G55" s="2728"/>
      <c r="H55" s="2728"/>
      <c r="I55" s="2739"/>
      <c r="J55" s="2740"/>
      <c r="K55" s="2732">
        <v>30000</v>
      </c>
      <c r="L55" s="2740"/>
      <c r="M55" s="2740"/>
      <c r="N55" s="2707"/>
      <c r="O55" s="2707"/>
      <c r="P55" s="2707"/>
      <c r="Q55" s="2707"/>
      <c r="R55" s="2707"/>
      <c r="S55" s="2707"/>
      <c r="T55" s="2707"/>
      <c r="U55" s="2707"/>
      <c r="V55" s="2707"/>
      <c r="W55" s="2707"/>
      <c r="X55" s="2707"/>
      <c r="Y55" s="2707"/>
      <c r="Z55" s="2707"/>
    </row>
    <row r="56" spans="1:26" ht="28">
      <c r="A56" s="2721">
        <v>25</v>
      </c>
      <c r="B56" s="2733" t="s">
        <v>2687</v>
      </c>
      <c r="C56" s="2739" t="s">
        <v>2027</v>
      </c>
      <c r="D56" s="2728">
        <f t="shared" si="8"/>
        <v>50000</v>
      </c>
      <c r="E56" s="2749"/>
      <c r="F56" s="2749">
        <v>50000</v>
      </c>
      <c r="G56" s="2749"/>
      <c r="H56" s="2749"/>
      <c r="I56" s="2739"/>
      <c r="J56" s="2740"/>
      <c r="K56" s="2750">
        <v>50000</v>
      </c>
      <c r="L56" s="2740"/>
      <c r="M56" s="2740"/>
      <c r="N56" s="2707"/>
      <c r="O56" s="2707"/>
      <c r="P56" s="2707"/>
      <c r="Q56" s="2707"/>
      <c r="R56" s="2707"/>
      <c r="S56" s="2707"/>
      <c r="T56" s="2707"/>
      <c r="U56" s="2707"/>
      <c r="V56" s="2707"/>
      <c r="W56" s="2707"/>
      <c r="X56" s="2707"/>
      <c r="Y56" s="2707"/>
      <c r="Z56" s="2707"/>
    </row>
    <row r="57" spans="1:26" ht="28">
      <c r="A57" s="2721">
        <v>26</v>
      </c>
      <c r="B57" s="2733" t="s">
        <v>2688</v>
      </c>
      <c r="C57" s="2739" t="s">
        <v>959</v>
      </c>
      <c r="D57" s="2728">
        <f t="shared" si="8"/>
        <v>50000</v>
      </c>
      <c r="E57" s="2749"/>
      <c r="F57" s="2749">
        <v>50000</v>
      </c>
      <c r="G57" s="2749"/>
      <c r="H57" s="2749"/>
      <c r="I57" s="2739"/>
      <c r="J57" s="2740"/>
      <c r="K57" s="2750">
        <v>50000</v>
      </c>
      <c r="L57" s="2740"/>
      <c r="M57" s="2740"/>
      <c r="N57" s="2707"/>
      <c r="O57" s="2707"/>
      <c r="P57" s="2707"/>
      <c r="Q57" s="2707"/>
      <c r="R57" s="2707"/>
      <c r="S57" s="2707"/>
      <c r="T57" s="2707"/>
      <c r="U57" s="2707"/>
      <c r="V57" s="2707"/>
      <c r="W57" s="2707"/>
      <c r="X57" s="2707"/>
      <c r="Y57" s="2707"/>
      <c r="Z57" s="2707"/>
    </row>
    <row r="58" spans="1:26" ht="28">
      <c r="A58" s="2721">
        <v>27</v>
      </c>
      <c r="B58" s="2733" t="s">
        <v>2689</v>
      </c>
      <c r="C58" s="2739" t="s">
        <v>2690</v>
      </c>
      <c r="D58" s="2728">
        <f t="shared" si="8"/>
        <v>50000</v>
      </c>
      <c r="E58" s="2749"/>
      <c r="F58" s="2749">
        <v>50000</v>
      </c>
      <c r="G58" s="2749"/>
      <c r="H58" s="2749"/>
      <c r="I58" s="2739"/>
      <c r="J58" s="2740"/>
      <c r="K58" s="2750">
        <v>50000</v>
      </c>
      <c r="L58" s="2740"/>
      <c r="M58" s="2740"/>
      <c r="N58" s="2707"/>
      <c r="O58" s="2707"/>
      <c r="P58" s="2707"/>
      <c r="Q58" s="2707"/>
      <c r="R58" s="2707"/>
      <c r="S58" s="2707"/>
      <c r="T58" s="2707"/>
      <c r="U58" s="2707"/>
      <c r="V58" s="2707"/>
      <c r="W58" s="2707"/>
      <c r="X58" s="2707"/>
      <c r="Y58" s="2707"/>
      <c r="Z58" s="2707"/>
    </row>
    <row r="59" spans="1:26" ht="28">
      <c r="A59" s="2721">
        <v>28</v>
      </c>
      <c r="B59" s="2733" t="s">
        <v>2691</v>
      </c>
      <c r="C59" s="2739" t="s">
        <v>2021</v>
      </c>
      <c r="D59" s="2728">
        <f t="shared" si="8"/>
        <v>100000</v>
      </c>
      <c r="E59" s="2749"/>
      <c r="F59" s="2749">
        <v>100000</v>
      </c>
      <c r="G59" s="2749"/>
      <c r="H59" s="2749"/>
      <c r="I59" s="2739" t="s">
        <v>2692</v>
      </c>
      <c r="J59" s="2740"/>
      <c r="K59" s="2750">
        <v>100000</v>
      </c>
      <c r="L59" s="2740"/>
      <c r="M59" s="2740"/>
      <c r="N59" s="2707"/>
      <c r="O59" s="2707"/>
      <c r="P59" s="2707"/>
      <c r="Q59" s="2707"/>
      <c r="R59" s="2707"/>
      <c r="S59" s="2707"/>
      <c r="T59" s="2707"/>
      <c r="U59" s="2707"/>
      <c r="V59" s="2707"/>
      <c r="W59" s="2707"/>
      <c r="X59" s="2707"/>
      <c r="Y59" s="2707"/>
      <c r="Z59" s="2707"/>
    </row>
    <row r="60" spans="1:26" ht="46.5">
      <c r="A60" s="2721">
        <v>29</v>
      </c>
      <c r="B60" s="2751" t="s">
        <v>2693</v>
      </c>
      <c r="C60" s="2723" t="s">
        <v>2694</v>
      </c>
      <c r="D60" s="2728">
        <f t="shared" si="8"/>
        <v>10000</v>
      </c>
      <c r="E60" s="2728"/>
      <c r="F60" s="2728">
        <v>10000</v>
      </c>
      <c r="G60" s="2728"/>
      <c r="H60" s="2728"/>
      <c r="I60" s="2739"/>
      <c r="J60" s="2740"/>
      <c r="K60" s="2732">
        <v>10000</v>
      </c>
      <c r="L60" s="2740"/>
      <c r="M60" s="2740"/>
      <c r="N60" s="2707"/>
      <c r="O60" s="2707"/>
      <c r="P60" s="2707"/>
      <c r="Q60" s="2707"/>
      <c r="R60" s="2707"/>
      <c r="S60" s="2707"/>
      <c r="T60" s="2707"/>
      <c r="U60" s="2707"/>
      <c r="V60" s="2707"/>
      <c r="W60" s="2707"/>
      <c r="X60" s="2707"/>
      <c r="Y60" s="2707"/>
      <c r="Z60" s="2707"/>
    </row>
    <row r="61" spans="1:26" ht="31">
      <c r="A61" s="2721">
        <v>30</v>
      </c>
      <c r="B61" s="2751" t="s">
        <v>2695</v>
      </c>
      <c r="C61" s="2723" t="s">
        <v>2064</v>
      </c>
      <c r="D61" s="2728">
        <f t="shared" si="8"/>
        <v>30000</v>
      </c>
      <c r="E61" s="2728"/>
      <c r="F61" s="2728">
        <v>30000</v>
      </c>
      <c r="G61" s="2738"/>
      <c r="H61" s="2738"/>
      <c r="I61" s="2739"/>
      <c r="J61" s="2740"/>
      <c r="K61" s="2732">
        <v>30000</v>
      </c>
      <c r="L61" s="2740"/>
      <c r="M61" s="2740"/>
      <c r="N61" s="2707"/>
      <c r="O61" s="2707"/>
      <c r="P61" s="2707"/>
      <c r="Q61" s="2707"/>
      <c r="R61" s="2707"/>
      <c r="S61" s="2707"/>
      <c r="T61" s="2707"/>
      <c r="U61" s="2707"/>
      <c r="V61" s="2707"/>
      <c r="W61" s="2707"/>
      <c r="X61" s="2707"/>
      <c r="Y61" s="2707"/>
      <c r="Z61" s="2707"/>
    </row>
    <row r="62" spans="1:26" ht="28">
      <c r="A62" s="2721">
        <v>31</v>
      </c>
      <c r="B62" s="2733" t="s">
        <v>2696</v>
      </c>
      <c r="C62" s="2739" t="s">
        <v>2697</v>
      </c>
      <c r="D62" s="2728">
        <f t="shared" si="8"/>
        <v>86900</v>
      </c>
      <c r="E62" s="2749"/>
      <c r="F62" s="2749">
        <v>86900</v>
      </c>
      <c r="G62" s="2738"/>
      <c r="H62" s="2738"/>
      <c r="I62" s="2739"/>
      <c r="J62" s="2740"/>
      <c r="K62" s="2750">
        <v>86900</v>
      </c>
      <c r="L62" s="2740"/>
      <c r="M62" s="2740"/>
      <c r="N62" s="2707"/>
      <c r="O62" s="2707"/>
      <c r="P62" s="2707"/>
      <c r="Q62" s="2707"/>
      <c r="R62" s="2707"/>
      <c r="S62" s="2707"/>
      <c r="T62" s="2707"/>
      <c r="U62" s="2707"/>
      <c r="V62" s="2707"/>
      <c r="W62" s="2707"/>
      <c r="X62" s="2707"/>
      <c r="Y62" s="2707"/>
      <c r="Z62" s="2707"/>
    </row>
    <row r="63" spans="1:26" ht="28">
      <c r="A63" s="2721">
        <v>32</v>
      </c>
      <c r="B63" s="2733" t="s">
        <v>2698</v>
      </c>
      <c r="C63" s="2739" t="s">
        <v>2057</v>
      </c>
      <c r="D63" s="2728">
        <f t="shared" si="8"/>
        <v>86900</v>
      </c>
      <c r="E63" s="2749"/>
      <c r="F63" s="2749">
        <v>86900</v>
      </c>
      <c r="G63" s="2738"/>
      <c r="H63" s="2738"/>
      <c r="I63" s="2739"/>
      <c r="J63" s="2740"/>
      <c r="K63" s="2750">
        <v>86900</v>
      </c>
      <c r="L63" s="2740"/>
      <c r="M63" s="2740"/>
      <c r="N63" s="2707"/>
      <c r="O63" s="2707"/>
      <c r="P63" s="2707"/>
      <c r="Q63" s="2707"/>
      <c r="R63" s="2707"/>
      <c r="S63" s="2707"/>
      <c r="T63" s="2707"/>
      <c r="U63" s="2707"/>
      <c r="V63" s="2707"/>
      <c r="W63" s="2707"/>
      <c r="X63" s="2707"/>
      <c r="Y63" s="2707"/>
      <c r="Z63" s="2707"/>
    </row>
    <row r="64" spans="1:26" ht="51" customHeight="1">
      <c r="A64" s="2721">
        <v>33</v>
      </c>
      <c r="B64" s="2733" t="s">
        <v>2699</v>
      </c>
      <c r="C64" s="2739" t="s">
        <v>2700</v>
      </c>
      <c r="D64" s="2728">
        <f t="shared" si="8"/>
        <v>50000</v>
      </c>
      <c r="E64" s="2749"/>
      <c r="F64" s="2749">
        <v>50000</v>
      </c>
      <c r="G64" s="2738"/>
      <c r="H64" s="2738"/>
      <c r="I64" s="2739"/>
      <c r="J64" s="2740"/>
      <c r="K64" s="2750">
        <v>50000</v>
      </c>
      <c r="L64" s="2740"/>
      <c r="M64" s="2740"/>
      <c r="N64" s="2707"/>
      <c r="O64" s="2707"/>
      <c r="P64" s="2707"/>
      <c r="Q64" s="2707"/>
      <c r="R64" s="2707"/>
      <c r="S64" s="2707"/>
      <c r="T64" s="2707"/>
      <c r="U64" s="2707"/>
      <c r="V64" s="2707"/>
      <c r="W64" s="2707"/>
      <c r="X64" s="2707"/>
      <c r="Y64" s="2707"/>
      <c r="Z64" s="2707"/>
    </row>
    <row r="65" spans="1:26" ht="31">
      <c r="A65" s="2721">
        <v>34</v>
      </c>
      <c r="B65" s="2751" t="s">
        <v>2701</v>
      </c>
      <c r="C65" s="2723" t="s">
        <v>2063</v>
      </c>
      <c r="D65" s="2728">
        <f t="shared" si="8"/>
        <v>30000</v>
      </c>
      <c r="E65" s="2728"/>
      <c r="F65" s="2728">
        <v>30000</v>
      </c>
      <c r="G65" s="2738"/>
      <c r="H65" s="2738"/>
      <c r="I65" s="2739"/>
      <c r="J65" s="2740"/>
      <c r="K65" s="2732">
        <v>30000</v>
      </c>
      <c r="L65" s="2740"/>
      <c r="M65" s="2740"/>
      <c r="N65" s="2707"/>
      <c r="O65" s="2707"/>
      <c r="P65" s="2707"/>
      <c r="Q65" s="2707"/>
      <c r="R65" s="2707"/>
      <c r="S65" s="2707"/>
      <c r="T65" s="2707"/>
      <c r="U65" s="2707"/>
      <c r="V65" s="2707"/>
      <c r="W65" s="2707"/>
      <c r="X65" s="2707"/>
      <c r="Y65" s="2707"/>
      <c r="Z65" s="2707"/>
    </row>
    <row r="66" spans="1:26" ht="28">
      <c r="A66" s="2721">
        <v>35</v>
      </c>
      <c r="B66" s="2723" t="s">
        <v>2702</v>
      </c>
      <c r="C66" s="2723" t="s">
        <v>2703</v>
      </c>
      <c r="D66" s="2728">
        <f t="shared" si="8"/>
        <v>30000</v>
      </c>
      <c r="E66" s="2738"/>
      <c r="F66" s="2728">
        <v>30000</v>
      </c>
      <c r="G66" s="2738"/>
      <c r="H66" s="2738"/>
      <c r="I66" s="2739"/>
      <c r="J66" s="2740"/>
      <c r="K66" s="2732">
        <v>30000</v>
      </c>
      <c r="L66" s="2740"/>
      <c r="M66" s="2741"/>
      <c r="N66" s="2707"/>
      <c r="O66" s="2707"/>
      <c r="P66" s="2707"/>
      <c r="Q66" s="2707"/>
      <c r="R66" s="2707"/>
      <c r="S66" s="2707"/>
      <c r="T66" s="2707"/>
      <c r="U66" s="2707"/>
      <c r="V66" s="2707"/>
      <c r="W66" s="2707"/>
      <c r="X66" s="2707"/>
      <c r="Y66" s="2707"/>
      <c r="Z66" s="2707"/>
    </row>
    <row r="67" spans="1:26" ht="28">
      <c r="A67" s="2721">
        <v>36</v>
      </c>
      <c r="B67" s="2723" t="s">
        <v>2704</v>
      </c>
      <c r="C67" s="2752" t="s">
        <v>2705</v>
      </c>
      <c r="D67" s="2728">
        <f t="shared" si="8"/>
        <v>67400</v>
      </c>
      <c r="E67" s="2738"/>
      <c r="F67" s="2728">
        <v>67400</v>
      </c>
      <c r="G67" s="2738"/>
      <c r="H67" s="2738"/>
      <c r="I67" s="2739"/>
      <c r="J67" s="2740"/>
      <c r="K67" s="2732">
        <v>67400</v>
      </c>
      <c r="L67" s="2740"/>
      <c r="M67" s="2741"/>
      <c r="N67" s="2707"/>
      <c r="O67" s="2707"/>
      <c r="P67" s="2707"/>
      <c r="Q67" s="2707"/>
      <c r="R67" s="2707"/>
      <c r="S67" s="2707"/>
      <c r="T67" s="2707"/>
      <c r="U67" s="2707"/>
      <c r="V67" s="2707"/>
      <c r="W67" s="2707"/>
      <c r="X67" s="2707"/>
      <c r="Y67" s="2707"/>
      <c r="Z67" s="2707"/>
    </row>
    <row r="68" spans="1:26" ht="28">
      <c r="A68" s="2721">
        <v>37</v>
      </c>
      <c r="B68" s="2723" t="s">
        <v>2706</v>
      </c>
      <c r="C68" s="2745" t="s">
        <v>2707</v>
      </c>
      <c r="D68" s="2728">
        <f t="shared" si="8"/>
        <v>67400</v>
      </c>
      <c r="E68" s="2738"/>
      <c r="F68" s="2728">
        <v>67400</v>
      </c>
      <c r="G68" s="2738"/>
      <c r="H68" s="2738"/>
      <c r="I68" s="2739"/>
      <c r="J68" s="2740"/>
      <c r="K68" s="2732">
        <v>67400</v>
      </c>
      <c r="L68" s="2740"/>
      <c r="M68" s="2741"/>
      <c r="N68" s="2707"/>
      <c r="O68" s="2707"/>
      <c r="P68" s="2707"/>
      <c r="Q68" s="2707"/>
      <c r="R68" s="2707"/>
      <c r="S68" s="2707"/>
      <c r="T68" s="2707"/>
      <c r="U68" s="2707"/>
      <c r="V68" s="2707"/>
      <c r="W68" s="2707"/>
      <c r="X68" s="2707"/>
      <c r="Y68" s="2707"/>
      <c r="Z68" s="2707"/>
    </row>
    <row r="69" spans="1:26" ht="28">
      <c r="A69" s="2721">
        <v>38</v>
      </c>
      <c r="B69" s="2723" t="s">
        <v>2708</v>
      </c>
      <c r="C69" s="2745" t="s">
        <v>2709</v>
      </c>
      <c r="D69" s="2728">
        <f t="shared" si="8"/>
        <v>67400</v>
      </c>
      <c r="E69" s="2738"/>
      <c r="F69" s="2728">
        <v>67400</v>
      </c>
      <c r="G69" s="2738"/>
      <c r="H69" s="2738"/>
      <c r="I69" s="2739"/>
      <c r="J69" s="2740"/>
      <c r="K69" s="2732">
        <v>67400</v>
      </c>
      <c r="L69" s="2740"/>
      <c r="M69" s="2741"/>
      <c r="N69" s="2707"/>
      <c r="O69" s="2707"/>
      <c r="P69" s="2707"/>
      <c r="Q69" s="2707"/>
      <c r="R69" s="2707"/>
      <c r="S69" s="2707"/>
      <c r="T69" s="2707"/>
      <c r="U69" s="2707"/>
      <c r="V69" s="2707"/>
      <c r="W69" s="2707"/>
      <c r="X69" s="2707"/>
      <c r="Y69" s="2707"/>
      <c r="Z69" s="2707"/>
    </row>
    <row r="70" spans="1:26" ht="28">
      <c r="A70" s="2721">
        <v>39</v>
      </c>
      <c r="B70" s="2723" t="s">
        <v>2710</v>
      </c>
      <c r="C70" s="2745" t="s">
        <v>2711</v>
      </c>
      <c r="D70" s="2728">
        <f t="shared" si="8"/>
        <v>67400</v>
      </c>
      <c r="E70" s="2738"/>
      <c r="F70" s="2728">
        <v>67400</v>
      </c>
      <c r="G70" s="2738"/>
      <c r="H70" s="2738"/>
      <c r="I70" s="2739"/>
      <c r="J70" s="2740"/>
      <c r="K70" s="2732">
        <v>67400</v>
      </c>
      <c r="L70" s="2740"/>
      <c r="M70" s="2741"/>
      <c r="N70" s="2707"/>
      <c r="O70" s="2707"/>
      <c r="P70" s="2707"/>
      <c r="Q70" s="2707"/>
      <c r="R70" s="2707"/>
      <c r="S70" s="2707"/>
      <c r="T70" s="2707"/>
      <c r="U70" s="2707"/>
      <c r="V70" s="2707"/>
      <c r="W70" s="2707"/>
      <c r="X70" s="2707"/>
      <c r="Y70" s="2707"/>
      <c r="Z70" s="2707"/>
    </row>
    <row r="71" spans="1:26" ht="28">
      <c r="A71" s="2721">
        <v>40</v>
      </c>
      <c r="B71" s="2723" t="s">
        <v>2712</v>
      </c>
      <c r="C71" s="2745" t="s">
        <v>2713</v>
      </c>
      <c r="D71" s="2728">
        <f t="shared" si="8"/>
        <v>80000</v>
      </c>
      <c r="E71" s="2738"/>
      <c r="F71" s="2728">
        <v>80000</v>
      </c>
      <c r="G71" s="2738"/>
      <c r="H71" s="2738"/>
      <c r="I71" s="2739"/>
      <c r="J71" s="2740"/>
      <c r="K71" s="2732">
        <v>80000</v>
      </c>
      <c r="L71" s="2740"/>
      <c r="M71" s="2741"/>
      <c r="N71" s="2707"/>
      <c r="O71" s="2707"/>
      <c r="P71" s="2707"/>
      <c r="Q71" s="2707"/>
      <c r="R71" s="2707"/>
      <c r="S71" s="2707"/>
      <c r="T71" s="2707"/>
      <c r="U71" s="2707"/>
      <c r="V71" s="2707"/>
      <c r="W71" s="2707"/>
      <c r="X71" s="2707"/>
      <c r="Y71" s="2707"/>
      <c r="Z71" s="2707"/>
    </row>
    <row r="72" spans="1:26" ht="28">
      <c r="A72" s="2721">
        <v>41</v>
      </c>
      <c r="B72" s="2753" t="s">
        <v>2714</v>
      </c>
      <c r="C72" s="2723" t="s">
        <v>903</v>
      </c>
      <c r="D72" s="2728">
        <f t="shared" si="8"/>
        <v>86900</v>
      </c>
      <c r="E72" s="2738"/>
      <c r="F72" s="2728">
        <v>86900</v>
      </c>
      <c r="G72" s="2738"/>
      <c r="H72" s="2738"/>
      <c r="I72" s="2739"/>
      <c r="J72" s="2740"/>
      <c r="K72" s="2732">
        <v>86900</v>
      </c>
      <c r="L72" s="2740"/>
      <c r="M72" s="2741"/>
      <c r="N72" s="2707"/>
      <c r="O72" s="2707"/>
      <c r="P72" s="2707"/>
      <c r="Q72" s="2707"/>
      <c r="R72" s="2707"/>
      <c r="S72" s="2707"/>
      <c r="T72" s="2707"/>
      <c r="U72" s="2707"/>
      <c r="V72" s="2707"/>
      <c r="W72" s="2707"/>
      <c r="X72" s="2707"/>
      <c r="Y72" s="2707"/>
      <c r="Z72" s="2707"/>
    </row>
    <row r="73" spans="1:26" ht="28">
      <c r="A73" s="2721">
        <v>42</v>
      </c>
      <c r="B73" s="2723" t="s">
        <v>2715</v>
      </c>
      <c r="C73" s="2723" t="s">
        <v>2716</v>
      </c>
      <c r="D73" s="2728">
        <f t="shared" si="8"/>
        <v>80000</v>
      </c>
      <c r="E73" s="2738"/>
      <c r="F73" s="2728">
        <v>80000</v>
      </c>
      <c r="G73" s="2738"/>
      <c r="H73" s="2738"/>
      <c r="I73" s="2739"/>
      <c r="J73" s="2740"/>
      <c r="K73" s="2732">
        <v>80000</v>
      </c>
      <c r="L73" s="2740"/>
      <c r="M73" s="2741"/>
      <c r="N73" s="2707"/>
      <c r="O73" s="2707"/>
      <c r="P73" s="2707"/>
      <c r="Q73" s="2707"/>
      <c r="R73" s="2707"/>
      <c r="S73" s="2707"/>
      <c r="T73" s="2707"/>
      <c r="U73" s="2707"/>
      <c r="V73" s="2707"/>
      <c r="W73" s="2707"/>
      <c r="X73" s="2707"/>
      <c r="Y73" s="2707"/>
      <c r="Z73" s="2707"/>
    </row>
    <row r="74" spans="1:26" ht="28">
      <c r="A74" s="2721">
        <v>43</v>
      </c>
      <c r="B74" s="2723" t="s">
        <v>2717</v>
      </c>
      <c r="C74" s="2723" t="s">
        <v>2718</v>
      </c>
      <c r="D74" s="2728">
        <f t="shared" si="8"/>
        <v>350000</v>
      </c>
      <c r="E74" s="2738"/>
      <c r="F74" s="2728">
        <v>350000</v>
      </c>
      <c r="G74" s="2738"/>
      <c r="H74" s="2738"/>
      <c r="I74" s="2739"/>
      <c r="J74" s="2740"/>
      <c r="K74" s="2732">
        <v>350000</v>
      </c>
      <c r="L74" s="2740"/>
      <c r="M74" s="2741"/>
      <c r="N74" s="2707"/>
      <c r="O74" s="2707"/>
      <c r="P74" s="2707"/>
      <c r="Q74" s="2707"/>
      <c r="R74" s="2707"/>
      <c r="S74" s="2707"/>
      <c r="T74" s="2707"/>
      <c r="U74" s="2707"/>
      <c r="V74" s="2707"/>
      <c r="W74" s="2707"/>
      <c r="X74" s="2707"/>
      <c r="Y74" s="2707"/>
      <c r="Z74" s="2707"/>
    </row>
    <row r="75" spans="1:26" ht="28">
      <c r="A75" s="2721">
        <v>44</v>
      </c>
      <c r="B75" s="2723" t="s">
        <v>2719</v>
      </c>
      <c r="C75" s="2723" t="s">
        <v>934</v>
      </c>
      <c r="D75" s="2728">
        <f t="shared" si="8"/>
        <v>86900</v>
      </c>
      <c r="E75" s="2738"/>
      <c r="F75" s="2728">
        <v>86900</v>
      </c>
      <c r="G75" s="2738"/>
      <c r="H75" s="2738"/>
      <c r="I75" s="2739"/>
      <c r="J75" s="2740"/>
      <c r="K75" s="2732">
        <v>86900</v>
      </c>
      <c r="L75" s="2740"/>
      <c r="M75" s="2741"/>
      <c r="N75" s="2707"/>
      <c r="O75" s="2707"/>
      <c r="P75" s="2707"/>
      <c r="Q75" s="2707"/>
      <c r="R75" s="2707"/>
      <c r="S75" s="2707"/>
      <c r="T75" s="2707"/>
      <c r="U75" s="2707"/>
      <c r="V75" s="2707"/>
      <c r="W75" s="2707"/>
      <c r="X75" s="2707"/>
      <c r="Y75" s="2707"/>
      <c r="Z75" s="2707"/>
    </row>
    <row r="76" spans="1:26" ht="32.25" customHeight="1">
      <c r="A76" s="2721">
        <v>45</v>
      </c>
      <c r="B76" s="2753" t="s">
        <v>2720</v>
      </c>
      <c r="C76" s="2723" t="s">
        <v>2721</v>
      </c>
      <c r="D76" s="2728">
        <f t="shared" si="8"/>
        <v>67400</v>
      </c>
      <c r="E76" s="2738"/>
      <c r="F76" s="2728">
        <v>67400</v>
      </c>
      <c r="G76" s="2738"/>
      <c r="H76" s="2738"/>
      <c r="I76" s="2739"/>
      <c r="J76" s="2754"/>
      <c r="K76" s="2732">
        <v>67400</v>
      </c>
      <c r="L76" s="2740"/>
      <c r="M76" s="2741"/>
      <c r="O76" s="2707"/>
      <c r="P76" s="2707"/>
      <c r="Q76" s="2707"/>
      <c r="R76" s="2707"/>
      <c r="S76" s="2707"/>
      <c r="T76" s="2707"/>
      <c r="U76" s="2707"/>
      <c r="V76" s="2707"/>
      <c r="W76" s="2707"/>
      <c r="X76" s="2707"/>
      <c r="Y76" s="2707"/>
      <c r="Z76" s="2707"/>
    </row>
    <row r="77" spans="1:26" ht="32.25" customHeight="1">
      <c r="A77" s="2721">
        <v>46</v>
      </c>
      <c r="B77" s="2753" t="s">
        <v>2722</v>
      </c>
      <c r="C77" s="2723" t="s">
        <v>2723</v>
      </c>
      <c r="D77" s="2728">
        <f t="shared" si="8"/>
        <v>67400</v>
      </c>
      <c r="E77" s="2738"/>
      <c r="F77" s="2728">
        <v>67400</v>
      </c>
      <c r="G77" s="2738"/>
      <c r="H77" s="2738"/>
      <c r="I77" s="2739"/>
      <c r="J77" s="2754"/>
      <c r="K77" s="2732">
        <v>67400</v>
      </c>
      <c r="L77" s="2740"/>
      <c r="M77" s="2741"/>
      <c r="O77" s="2707"/>
      <c r="P77" s="2707"/>
      <c r="Q77" s="2707"/>
      <c r="R77" s="2707"/>
      <c r="S77" s="2707"/>
      <c r="T77" s="2707"/>
      <c r="U77" s="2707"/>
      <c r="V77" s="2707"/>
      <c r="W77" s="2707"/>
      <c r="X77" s="2707"/>
      <c r="Y77" s="2707"/>
      <c r="Z77" s="2707"/>
    </row>
    <row r="78" spans="1:26" ht="28">
      <c r="A78" s="2721">
        <v>47</v>
      </c>
      <c r="B78" s="2723" t="s">
        <v>2724</v>
      </c>
      <c r="C78" s="2723" t="s">
        <v>2725</v>
      </c>
      <c r="D78" s="2728">
        <f t="shared" si="8"/>
        <v>30000</v>
      </c>
      <c r="E78" s="2738"/>
      <c r="F78" s="2728">
        <v>30000</v>
      </c>
      <c r="G78" s="2738"/>
      <c r="H78" s="2738"/>
      <c r="I78" s="2739"/>
      <c r="J78" s="2740"/>
      <c r="K78" s="2732">
        <v>30000</v>
      </c>
      <c r="L78" s="2740"/>
      <c r="M78" s="2740"/>
      <c r="N78" s="2744"/>
      <c r="O78" s="2744"/>
      <c r="P78" s="2744"/>
      <c r="Q78" s="2744"/>
      <c r="R78" s="2744"/>
      <c r="S78" s="2744"/>
      <c r="T78" s="2744"/>
      <c r="U78" s="2744"/>
      <c r="V78" s="2744"/>
      <c r="W78" s="2744"/>
      <c r="X78" s="2744"/>
      <c r="Y78" s="2744"/>
      <c r="Z78" s="2744"/>
    </row>
    <row r="79" spans="1:26" ht="14">
      <c r="A79" s="2721">
        <v>48</v>
      </c>
      <c r="B79" s="2723" t="s">
        <v>2726</v>
      </c>
      <c r="C79" s="2723" t="s">
        <v>934</v>
      </c>
      <c r="D79" s="2728">
        <f t="shared" si="8"/>
        <v>30000</v>
      </c>
      <c r="E79" s="2738"/>
      <c r="F79" s="2728">
        <v>30000</v>
      </c>
      <c r="G79" s="2738"/>
      <c r="H79" s="2738"/>
      <c r="I79" s="2739"/>
      <c r="J79" s="2740"/>
      <c r="K79" s="2732">
        <v>30000</v>
      </c>
      <c r="L79" s="2740"/>
      <c r="M79" s="2740"/>
      <c r="N79" s="2744"/>
      <c r="O79" s="2744"/>
      <c r="P79" s="2744"/>
      <c r="Q79" s="2744"/>
      <c r="R79" s="2744"/>
      <c r="S79" s="2744"/>
      <c r="T79" s="2744"/>
      <c r="U79" s="2744"/>
      <c r="V79" s="2744"/>
      <c r="W79" s="2744"/>
      <c r="X79" s="2744"/>
      <c r="Y79" s="2744"/>
      <c r="Z79" s="2744"/>
    </row>
    <row r="80" spans="1:26" ht="14">
      <c r="A80" s="2721">
        <v>49</v>
      </c>
      <c r="B80" s="2723" t="s">
        <v>2727</v>
      </c>
      <c r="C80" s="2723" t="s">
        <v>933</v>
      </c>
      <c r="D80" s="2728">
        <f t="shared" si="8"/>
        <v>30000</v>
      </c>
      <c r="E80" s="2728"/>
      <c r="F80" s="2728">
        <v>30000</v>
      </c>
      <c r="G80" s="2728"/>
      <c r="H80" s="2728"/>
      <c r="I80" s="2739"/>
      <c r="J80" s="2740"/>
      <c r="K80" s="2732">
        <v>30000</v>
      </c>
      <c r="L80" s="2740"/>
      <c r="M80" s="2740"/>
      <c r="N80" s="2744"/>
      <c r="O80" s="2744"/>
      <c r="P80" s="2744"/>
      <c r="Q80" s="2744"/>
      <c r="R80" s="2744"/>
      <c r="S80" s="2744"/>
      <c r="T80" s="2744"/>
      <c r="U80" s="2744"/>
      <c r="V80" s="2744"/>
      <c r="W80" s="2744"/>
      <c r="X80" s="2744"/>
      <c r="Y80" s="2744"/>
      <c r="Z80" s="2744"/>
    </row>
    <row r="81" spans="1:26" ht="35.25" customHeight="1">
      <c r="A81" s="2737" t="s">
        <v>2375</v>
      </c>
      <c r="B81" s="2722" t="s">
        <v>2728</v>
      </c>
      <c r="C81" s="2722"/>
      <c r="D81" s="2738">
        <f t="shared" ref="D81:H81" si="10">SUM(D82:D96)</f>
        <v>267300</v>
      </c>
      <c r="E81" s="2738">
        <f t="shared" si="10"/>
        <v>45600</v>
      </c>
      <c r="F81" s="2738">
        <f t="shared" si="10"/>
        <v>221700</v>
      </c>
      <c r="G81" s="2738">
        <f t="shared" si="10"/>
        <v>0</v>
      </c>
      <c r="H81" s="2738">
        <f t="shared" si="10"/>
        <v>0</v>
      </c>
      <c r="I81" s="2739"/>
      <c r="J81" s="2741">
        <f t="shared" ref="J81:K81" si="11">SUM(J82:J96)</f>
        <v>45600</v>
      </c>
      <c r="K81" s="2741">
        <f t="shared" si="11"/>
        <v>221700</v>
      </c>
      <c r="L81" s="2740"/>
      <c r="M81" s="2741"/>
      <c r="O81" s="2707"/>
      <c r="P81" s="2707"/>
      <c r="Q81" s="2707"/>
      <c r="R81" s="2707"/>
      <c r="S81" s="2707"/>
      <c r="T81" s="2707"/>
      <c r="U81" s="2707"/>
      <c r="V81" s="2707"/>
      <c r="W81" s="2707"/>
      <c r="X81" s="2707"/>
      <c r="Y81" s="2707"/>
      <c r="Z81" s="2707"/>
    </row>
    <row r="82" spans="1:26" ht="28">
      <c r="A82" s="2755" t="s">
        <v>2729</v>
      </c>
      <c r="B82" s="2756" t="s">
        <v>2730</v>
      </c>
      <c r="C82" s="2756" t="s">
        <v>2700</v>
      </c>
      <c r="D82" s="2728">
        <f t="shared" ref="D82:D96" si="12">E82+F82+G82+H82</f>
        <v>10000</v>
      </c>
      <c r="E82" s="2738"/>
      <c r="F82" s="2728">
        <v>10000</v>
      </c>
      <c r="G82" s="2738"/>
      <c r="H82" s="2738"/>
      <c r="I82" s="2739"/>
      <c r="J82" s="2741"/>
      <c r="K82" s="2732">
        <v>10000</v>
      </c>
      <c r="L82" s="2740"/>
      <c r="M82" s="2741"/>
      <c r="N82" s="2707"/>
      <c r="O82" s="2707"/>
      <c r="P82" s="2707"/>
      <c r="Q82" s="2707"/>
      <c r="R82" s="2707"/>
      <c r="S82" s="2707"/>
      <c r="T82" s="2707"/>
      <c r="U82" s="2707"/>
      <c r="V82" s="2707"/>
      <c r="W82" s="2707"/>
      <c r="X82" s="2707"/>
      <c r="Y82" s="2707"/>
      <c r="Z82" s="2707"/>
    </row>
    <row r="83" spans="1:26" ht="14">
      <c r="A83" s="2755" t="s">
        <v>2731</v>
      </c>
      <c r="B83" s="2756" t="s">
        <v>2732</v>
      </c>
      <c r="C83" s="2756" t="s">
        <v>2733</v>
      </c>
      <c r="D83" s="2728">
        <f t="shared" si="12"/>
        <v>10000</v>
      </c>
      <c r="E83" s="2738"/>
      <c r="F83" s="2728">
        <v>10000</v>
      </c>
      <c r="G83" s="2738"/>
      <c r="H83" s="2738"/>
      <c r="I83" s="2739"/>
      <c r="J83" s="2741"/>
      <c r="K83" s="2732">
        <v>10000</v>
      </c>
      <c r="L83" s="2740"/>
      <c r="M83" s="2741"/>
      <c r="N83" s="2707"/>
      <c r="O83" s="2707"/>
      <c r="P83" s="2707"/>
      <c r="Q83" s="2707"/>
      <c r="R83" s="2707"/>
      <c r="S83" s="2707"/>
      <c r="T83" s="2707"/>
      <c r="U83" s="2707"/>
      <c r="V83" s="2707"/>
      <c r="W83" s="2707"/>
      <c r="X83" s="2707"/>
      <c r="Y83" s="2707"/>
      <c r="Z83" s="2707"/>
    </row>
    <row r="84" spans="1:26" ht="28">
      <c r="A84" s="2755" t="s">
        <v>2734</v>
      </c>
      <c r="B84" s="2756" t="s">
        <v>2735</v>
      </c>
      <c r="C84" s="2756" t="s">
        <v>2057</v>
      </c>
      <c r="D84" s="2728">
        <f t="shared" si="12"/>
        <v>10000</v>
      </c>
      <c r="E84" s="2738"/>
      <c r="F84" s="2728">
        <v>10000</v>
      </c>
      <c r="G84" s="2738"/>
      <c r="H84" s="2738"/>
      <c r="I84" s="2739"/>
      <c r="J84" s="2741"/>
      <c r="K84" s="2732">
        <v>10000</v>
      </c>
      <c r="L84" s="2740"/>
      <c r="M84" s="2732"/>
      <c r="N84" s="2707"/>
      <c r="O84" s="2707"/>
      <c r="P84" s="2707"/>
      <c r="Q84" s="2707"/>
      <c r="R84" s="2707"/>
      <c r="S84" s="2707"/>
      <c r="T84" s="2707"/>
      <c r="U84" s="2707"/>
      <c r="V84" s="2707"/>
      <c r="W84" s="2707"/>
      <c r="X84" s="2707"/>
      <c r="Y84" s="2707"/>
      <c r="Z84" s="2707"/>
    </row>
    <row r="85" spans="1:26" ht="14">
      <c r="A85" s="2755" t="s">
        <v>2736</v>
      </c>
      <c r="B85" s="2756" t="s">
        <v>2737</v>
      </c>
      <c r="C85" s="2756" t="s">
        <v>2733</v>
      </c>
      <c r="D85" s="2728">
        <f t="shared" si="12"/>
        <v>5000</v>
      </c>
      <c r="E85" s="2738"/>
      <c r="F85" s="2728">
        <v>5000</v>
      </c>
      <c r="G85" s="2738"/>
      <c r="H85" s="2738"/>
      <c r="I85" s="2739"/>
      <c r="J85" s="2741"/>
      <c r="K85" s="2732">
        <v>5000</v>
      </c>
      <c r="L85" s="2740"/>
      <c r="M85" s="2741"/>
      <c r="N85" s="2707"/>
      <c r="O85" s="2707"/>
      <c r="P85" s="2707"/>
      <c r="Q85" s="2707"/>
      <c r="R85" s="2707"/>
      <c r="S85" s="2707"/>
      <c r="T85" s="2707"/>
      <c r="U85" s="2707"/>
      <c r="V85" s="2707"/>
      <c r="W85" s="2707"/>
      <c r="X85" s="2707"/>
      <c r="Y85" s="2707"/>
      <c r="Z85" s="2707"/>
    </row>
    <row r="86" spans="1:26" ht="28">
      <c r="A86" s="2755" t="s">
        <v>2738</v>
      </c>
      <c r="B86" s="2756" t="s">
        <v>2739</v>
      </c>
      <c r="C86" s="2756" t="s">
        <v>2700</v>
      </c>
      <c r="D86" s="2728">
        <f t="shared" si="12"/>
        <v>10000</v>
      </c>
      <c r="E86" s="2738"/>
      <c r="F86" s="2728">
        <v>10000</v>
      </c>
      <c r="G86" s="2738"/>
      <c r="H86" s="2738"/>
      <c r="I86" s="2739"/>
      <c r="J86" s="2741"/>
      <c r="K86" s="2732">
        <v>10000</v>
      </c>
      <c r="L86" s="2740"/>
      <c r="M86" s="2732"/>
      <c r="N86" s="2707"/>
      <c r="O86" s="2707"/>
      <c r="P86" s="2707"/>
      <c r="Q86" s="2707"/>
      <c r="R86" s="2707"/>
      <c r="S86" s="2707"/>
      <c r="T86" s="2707"/>
      <c r="U86" s="2707"/>
      <c r="V86" s="2707"/>
      <c r="W86" s="2707"/>
      <c r="X86" s="2707"/>
      <c r="Y86" s="2707"/>
      <c r="Z86" s="2707"/>
    </row>
    <row r="87" spans="1:26" ht="28">
      <c r="A87" s="2755" t="s">
        <v>2740</v>
      </c>
      <c r="B87" s="2733" t="s">
        <v>2741</v>
      </c>
      <c r="C87" s="2756" t="s">
        <v>2742</v>
      </c>
      <c r="D87" s="2728">
        <f t="shared" si="12"/>
        <v>3000</v>
      </c>
      <c r="E87" s="2757"/>
      <c r="F87" s="2758">
        <v>3000</v>
      </c>
      <c r="G87" s="2757"/>
      <c r="H87" s="2759"/>
      <c r="I87" s="2739"/>
      <c r="J87" s="2760"/>
      <c r="K87" s="2761">
        <v>3000</v>
      </c>
      <c r="L87" s="2740"/>
      <c r="M87" s="2762"/>
      <c r="N87" s="2707"/>
      <c r="O87" s="2707"/>
      <c r="P87" s="2707"/>
      <c r="Q87" s="2707"/>
      <c r="R87" s="2707"/>
      <c r="S87" s="2707"/>
      <c r="T87" s="2707"/>
      <c r="U87" s="2707"/>
      <c r="V87" s="2707"/>
      <c r="W87" s="2707"/>
      <c r="X87" s="2707"/>
      <c r="Y87" s="2707"/>
      <c r="Z87" s="2707"/>
    </row>
    <row r="88" spans="1:26" ht="28">
      <c r="A88" s="2755" t="s">
        <v>2743</v>
      </c>
      <c r="B88" s="2756" t="s">
        <v>2744</v>
      </c>
      <c r="C88" s="2756" t="s">
        <v>2057</v>
      </c>
      <c r="D88" s="2728">
        <f t="shared" si="12"/>
        <v>2500</v>
      </c>
      <c r="E88" s="2756"/>
      <c r="F88" s="2758">
        <v>2500</v>
      </c>
      <c r="G88" s="2756"/>
      <c r="H88" s="2759"/>
      <c r="I88" s="2739"/>
      <c r="J88" s="2763"/>
      <c r="K88" s="2761">
        <v>2500</v>
      </c>
      <c r="L88" s="2740"/>
      <c r="M88" s="2762"/>
      <c r="N88" s="2707"/>
      <c r="O88" s="2707"/>
      <c r="P88" s="2707"/>
      <c r="Q88" s="2707"/>
      <c r="R88" s="2707"/>
      <c r="S88" s="2707"/>
      <c r="T88" s="2707"/>
      <c r="U88" s="2707"/>
      <c r="V88" s="2707"/>
      <c r="W88" s="2707"/>
      <c r="X88" s="2707"/>
      <c r="Y88" s="2707"/>
      <c r="Z88" s="2707"/>
    </row>
    <row r="89" spans="1:26" ht="14">
      <c r="A89" s="2755" t="s">
        <v>2745</v>
      </c>
      <c r="B89" s="2756" t="s">
        <v>2746</v>
      </c>
      <c r="C89" s="2756" t="s">
        <v>2733</v>
      </c>
      <c r="D89" s="2728">
        <f t="shared" si="12"/>
        <v>5000</v>
      </c>
      <c r="E89" s="2756"/>
      <c r="F89" s="2758">
        <v>5000</v>
      </c>
      <c r="G89" s="2756"/>
      <c r="H89" s="2759"/>
      <c r="I89" s="2739"/>
      <c r="J89" s="2763"/>
      <c r="K89" s="2761">
        <v>5000</v>
      </c>
      <c r="L89" s="2740"/>
      <c r="M89" s="2762"/>
      <c r="N89" s="2707"/>
      <c r="O89" s="2707"/>
      <c r="P89" s="2707"/>
      <c r="Q89" s="2707"/>
      <c r="R89" s="2707"/>
      <c r="S89" s="2707"/>
      <c r="T89" s="2707"/>
      <c r="U89" s="2707"/>
      <c r="V89" s="2707"/>
      <c r="W89" s="2707"/>
      <c r="X89" s="2707"/>
      <c r="Y89" s="2707"/>
      <c r="Z89" s="2707"/>
    </row>
    <row r="90" spans="1:26" ht="14">
      <c r="A90" s="2755" t="s">
        <v>2747</v>
      </c>
      <c r="B90" s="2756" t="s">
        <v>2748</v>
      </c>
      <c r="C90" s="2756" t="s">
        <v>2733</v>
      </c>
      <c r="D90" s="2728">
        <f t="shared" si="12"/>
        <v>2500</v>
      </c>
      <c r="E90" s="2756"/>
      <c r="F90" s="2758">
        <v>2500</v>
      </c>
      <c r="G90" s="2756"/>
      <c r="H90" s="2759"/>
      <c r="I90" s="2739"/>
      <c r="J90" s="2763"/>
      <c r="K90" s="2761">
        <v>2500</v>
      </c>
      <c r="L90" s="2740"/>
      <c r="M90" s="2762"/>
      <c r="N90" s="2707"/>
      <c r="O90" s="2707"/>
      <c r="P90" s="2707"/>
      <c r="Q90" s="2707"/>
      <c r="R90" s="2707"/>
      <c r="S90" s="2707"/>
      <c r="T90" s="2707"/>
      <c r="U90" s="2707"/>
      <c r="V90" s="2707"/>
      <c r="W90" s="2707"/>
      <c r="X90" s="2707"/>
      <c r="Y90" s="2707"/>
      <c r="Z90" s="2707"/>
    </row>
    <row r="91" spans="1:26" ht="28">
      <c r="A91" s="2755" t="s">
        <v>2749</v>
      </c>
      <c r="B91" s="2756" t="s">
        <v>2750</v>
      </c>
      <c r="C91" s="2756" t="s">
        <v>2700</v>
      </c>
      <c r="D91" s="2728">
        <f t="shared" si="12"/>
        <v>2500</v>
      </c>
      <c r="E91" s="2756"/>
      <c r="F91" s="2758">
        <v>2500</v>
      </c>
      <c r="G91" s="2756"/>
      <c r="H91" s="2759"/>
      <c r="I91" s="2739"/>
      <c r="J91" s="2763"/>
      <c r="K91" s="2761">
        <v>2500</v>
      </c>
      <c r="L91" s="2740"/>
      <c r="M91" s="2762"/>
      <c r="N91" s="2707"/>
      <c r="O91" s="2707"/>
      <c r="P91" s="2707"/>
      <c r="Q91" s="2707"/>
      <c r="R91" s="2707"/>
      <c r="S91" s="2707"/>
      <c r="T91" s="2707"/>
      <c r="U91" s="2707"/>
      <c r="V91" s="2707"/>
      <c r="W91" s="2707"/>
      <c r="X91" s="2707"/>
      <c r="Y91" s="2707"/>
      <c r="Z91" s="2707"/>
    </row>
    <row r="92" spans="1:26" ht="28">
      <c r="A92" s="2755" t="s">
        <v>2751</v>
      </c>
      <c r="B92" s="2756" t="s">
        <v>2752</v>
      </c>
      <c r="C92" s="2756" t="s">
        <v>2753</v>
      </c>
      <c r="D92" s="2728">
        <f t="shared" si="12"/>
        <v>2500</v>
      </c>
      <c r="E92" s="2756"/>
      <c r="F92" s="2758">
        <v>2500</v>
      </c>
      <c r="G92" s="2756"/>
      <c r="H92" s="2759"/>
      <c r="I92" s="2739"/>
      <c r="J92" s="2763"/>
      <c r="K92" s="2761">
        <v>2500</v>
      </c>
      <c r="L92" s="2740"/>
      <c r="M92" s="2762"/>
      <c r="N92" s="2707"/>
      <c r="O92" s="2707"/>
      <c r="P92" s="2707"/>
      <c r="Q92" s="2707"/>
      <c r="R92" s="2707"/>
      <c r="S92" s="2707"/>
      <c r="T92" s="2707"/>
      <c r="U92" s="2707"/>
      <c r="V92" s="2707"/>
      <c r="W92" s="2707"/>
      <c r="X92" s="2707"/>
      <c r="Y92" s="2707"/>
      <c r="Z92" s="2707"/>
    </row>
    <row r="93" spans="1:26" ht="28">
      <c r="A93" s="2755" t="s">
        <v>2754</v>
      </c>
      <c r="B93" s="2756" t="s">
        <v>2755</v>
      </c>
      <c r="C93" s="2756" t="s">
        <v>2756</v>
      </c>
      <c r="D93" s="2728">
        <f t="shared" si="12"/>
        <v>2500</v>
      </c>
      <c r="E93" s="2764"/>
      <c r="F93" s="2758">
        <v>2500</v>
      </c>
      <c r="G93" s="2764"/>
      <c r="H93" s="2759"/>
      <c r="I93" s="2739"/>
      <c r="J93" s="2765"/>
      <c r="K93" s="2761">
        <v>2500</v>
      </c>
      <c r="L93" s="2740"/>
      <c r="M93" s="2762"/>
      <c r="N93" s="2707"/>
      <c r="O93" s="2707"/>
      <c r="P93" s="2707"/>
      <c r="Q93" s="2707"/>
      <c r="R93" s="2707"/>
      <c r="S93" s="2707"/>
      <c r="T93" s="2707"/>
      <c r="U93" s="2707"/>
      <c r="V93" s="2707"/>
      <c r="W93" s="2707"/>
      <c r="X93" s="2707"/>
      <c r="Y93" s="2707"/>
      <c r="Z93" s="2707"/>
    </row>
    <row r="94" spans="1:26" ht="28">
      <c r="A94" s="2755" t="s">
        <v>2757</v>
      </c>
      <c r="B94" s="2756" t="s">
        <v>2758</v>
      </c>
      <c r="C94" s="2756" t="s">
        <v>2759</v>
      </c>
      <c r="D94" s="2728">
        <f t="shared" si="12"/>
        <v>2500</v>
      </c>
      <c r="E94" s="2756"/>
      <c r="F94" s="2758">
        <v>2500</v>
      </c>
      <c r="G94" s="2756"/>
      <c r="H94" s="2756"/>
      <c r="I94" s="2739"/>
      <c r="J94" s="2763"/>
      <c r="K94" s="2761">
        <v>2500</v>
      </c>
      <c r="L94" s="2740"/>
      <c r="M94" s="2732"/>
      <c r="N94" s="2707"/>
      <c r="O94" s="2707"/>
      <c r="P94" s="2707"/>
      <c r="Q94" s="2707"/>
      <c r="R94" s="2707"/>
      <c r="S94" s="2707"/>
      <c r="T94" s="2707"/>
      <c r="U94" s="2707"/>
      <c r="V94" s="2707"/>
      <c r="W94" s="2707"/>
      <c r="X94" s="2707"/>
      <c r="Y94" s="2707"/>
      <c r="Z94" s="2707"/>
    </row>
    <row r="95" spans="1:26" ht="28">
      <c r="A95" s="2755" t="s">
        <v>2760</v>
      </c>
      <c r="B95" s="2723" t="s">
        <v>2761</v>
      </c>
      <c r="C95" s="2723" t="s">
        <v>2762</v>
      </c>
      <c r="D95" s="2728">
        <f t="shared" si="12"/>
        <v>149300</v>
      </c>
      <c r="E95" s="2728">
        <v>20600</v>
      </c>
      <c r="F95" s="2728">
        <v>128700</v>
      </c>
      <c r="G95" s="2738"/>
      <c r="H95" s="2738"/>
      <c r="I95" s="2733" t="s">
        <v>2763</v>
      </c>
      <c r="J95" s="2732">
        <v>20600</v>
      </c>
      <c r="K95" s="2732">
        <v>128700</v>
      </c>
      <c r="L95" s="2740"/>
      <c r="M95" s="2740"/>
      <c r="N95" s="2707"/>
      <c r="O95" s="2707"/>
      <c r="P95" s="2707"/>
      <c r="Q95" s="2707"/>
      <c r="R95" s="2707"/>
      <c r="S95" s="2707"/>
      <c r="T95" s="2707"/>
      <c r="U95" s="2707"/>
      <c r="V95" s="2707"/>
      <c r="W95" s="2707"/>
      <c r="X95" s="2707"/>
      <c r="Y95" s="2707"/>
      <c r="Z95" s="2707"/>
    </row>
    <row r="96" spans="1:26" ht="28">
      <c r="A96" s="2755" t="s">
        <v>2764</v>
      </c>
      <c r="B96" s="2723" t="s">
        <v>2765</v>
      </c>
      <c r="C96" s="2723" t="s">
        <v>2766</v>
      </c>
      <c r="D96" s="2728">
        <f t="shared" si="12"/>
        <v>50000</v>
      </c>
      <c r="E96" s="2728">
        <v>25000</v>
      </c>
      <c r="F96" s="2728">
        <v>25000</v>
      </c>
      <c r="G96" s="2738"/>
      <c r="H96" s="2738"/>
      <c r="I96" s="2739" t="s">
        <v>2763</v>
      </c>
      <c r="J96" s="2732">
        <v>25000</v>
      </c>
      <c r="K96" s="2732">
        <v>25000</v>
      </c>
      <c r="L96" s="2740"/>
      <c r="M96" s="2740"/>
      <c r="N96" s="2707"/>
      <c r="O96" s="2707"/>
      <c r="P96" s="2707"/>
      <c r="Q96" s="2707"/>
      <c r="R96" s="2707"/>
      <c r="S96" s="2707"/>
      <c r="T96" s="2707"/>
      <c r="U96" s="2707"/>
      <c r="V96" s="2707"/>
      <c r="W96" s="2707"/>
      <c r="X96" s="2707"/>
      <c r="Y96" s="2707"/>
      <c r="Z96" s="2707"/>
    </row>
    <row r="97" spans="1:26" ht="14">
      <c r="A97" s="2737" t="s">
        <v>2376</v>
      </c>
      <c r="B97" s="2722" t="s">
        <v>2767</v>
      </c>
      <c r="C97" s="2722"/>
      <c r="D97" s="2719">
        <f>SUM(D98:D101)</f>
        <v>760000</v>
      </c>
      <c r="E97" s="2719">
        <f>SUM(E98)</f>
        <v>0</v>
      </c>
      <c r="F97" s="2719">
        <f t="shared" ref="F97:H97" si="13">SUM(F98:F101)</f>
        <v>760000</v>
      </c>
      <c r="G97" s="2719">
        <f t="shared" si="13"/>
        <v>0</v>
      </c>
      <c r="H97" s="2719">
        <f t="shared" si="13"/>
        <v>0</v>
      </c>
      <c r="I97" s="2739"/>
      <c r="J97" s="2720">
        <f t="shared" ref="J97:M97" si="14">SUM(J98:J101)</f>
        <v>0</v>
      </c>
      <c r="K97" s="2720">
        <f t="shared" si="14"/>
        <v>760000</v>
      </c>
      <c r="L97" s="2720">
        <f t="shared" si="14"/>
        <v>0</v>
      </c>
      <c r="M97" s="2720">
        <f t="shared" si="14"/>
        <v>0</v>
      </c>
      <c r="N97" s="2707"/>
      <c r="O97" s="2707"/>
      <c r="P97" s="2707"/>
      <c r="Q97" s="2707"/>
      <c r="R97" s="2707"/>
      <c r="S97" s="2707"/>
      <c r="T97" s="2707"/>
      <c r="U97" s="2707"/>
      <c r="V97" s="2707"/>
      <c r="W97" s="2707"/>
      <c r="X97" s="2707"/>
      <c r="Y97" s="2707"/>
      <c r="Z97" s="2707"/>
    </row>
    <row r="98" spans="1:26" ht="42">
      <c r="A98" s="2721">
        <v>1</v>
      </c>
      <c r="B98" s="2723" t="s">
        <v>2768</v>
      </c>
      <c r="C98" s="2723"/>
      <c r="D98" s="2728">
        <f t="shared" ref="D98:D101" si="15">E98+F98+G98+H98</f>
        <v>500000</v>
      </c>
      <c r="E98" s="2734"/>
      <c r="F98" s="2734">
        <v>500000</v>
      </c>
      <c r="G98" s="2734"/>
      <c r="H98" s="2734"/>
      <c r="I98" s="2739"/>
      <c r="J98" s="2740"/>
      <c r="K98" s="2735">
        <v>500000</v>
      </c>
      <c r="L98" s="2740"/>
      <c r="M98" s="2740"/>
      <c r="N98" s="2707"/>
      <c r="O98" s="2707"/>
      <c r="P98" s="2707"/>
      <c r="Q98" s="2707"/>
      <c r="R98" s="2707"/>
      <c r="S98" s="2707"/>
      <c r="T98" s="2707"/>
      <c r="U98" s="2707"/>
      <c r="V98" s="2707"/>
      <c r="W98" s="2707"/>
      <c r="X98" s="2707"/>
      <c r="Y98" s="2707"/>
      <c r="Z98" s="2707"/>
    </row>
    <row r="99" spans="1:26" ht="28">
      <c r="A99" s="2721">
        <v>2</v>
      </c>
      <c r="B99" s="2766" t="s">
        <v>2769</v>
      </c>
      <c r="C99" s="2723" t="s">
        <v>2770</v>
      </c>
      <c r="D99" s="2728">
        <f t="shared" si="15"/>
        <v>200000</v>
      </c>
      <c r="E99" s="2734"/>
      <c r="F99" s="2734">
        <v>200000</v>
      </c>
      <c r="G99" s="2728"/>
      <c r="H99" s="2728"/>
      <c r="I99" s="2739"/>
      <c r="J99" s="2740"/>
      <c r="K99" s="2735">
        <v>200000</v>
      </c>
      <c r="L99" s="2740"/>
      <c r="M99" s="2740"/>
      <c r="N99" s="2707"/>
      <c r="O99" s="2707"/>
      <c r="P99" s="2707"/>
      <c r="Q99" s="2707"/>
      <c r="R99" s="2707"/>
      <c r="S99" s="2707"/>
      <c r="T99" s="2707"/>
      <c r="U99" s="2707"/>
      <c r="V99" s="2707"/>
      <c r="W99" s="2707"/>
      <c r="X99" s="2707"/>
      <c r="Y99" s="2707"/>
      <c r="Z99" s="2707"/>
    </row>
    <row r="100" spans="1:26" ht="28">
      <c r="A100" s="2721">
        <v>3</v>
      </c>
      <c r="B100" s="2767" t="s">
        <v>2771</v>
      </c>
      <c r="C100" s="2768" t="s">
        <v>2772</v>
      </c>
      <c r="D100" s="2728">
        <f t="shared" si="15"/>
        <v>30000</v>
      </c>
      <c r="E100" s="2769"/>
      <c r="F100" s="2770">
        <v>30000</v>
      </c>
      <c r="G100" s="2728"/>
      <c r="H100" s="2728"/>
      <c r="I100" s="2739"/>
      <c r="J100" s="2740"/>
      <c r="K100" s="2771">
        <v>30000</v>
      </c>
      <c r="L100" s="2740"/>
      <c r="M100" s="2740"/>
      <c r="N100" s="2707"/>
      <c r="O100" s="2707"/>
      <c r="P100" s="2707"/>
      <c r="Q100" s="2707"/>
      <c r="R100" s="2707"/>
      <c r="S100" s="2707"/>
      <c r="T100" s="2707"/>
      <c r="U100" s="2707"/>
      <c r="V100" s="2707"/>
      <c r="W100" s="2707"/>
      <c r="X100" s="2707"/>
      <c r="Y100" s="2707"/>
      <c r="Z100" s="2707"/>
    </row>
    <row r="101" spans="1:26" ht="28">
      <c r="A101" s="2721">
        <v>4</v>
      </c>
      <c r="B101" s="2767" t="s">
        <v>2773</v>
      </c>
      <c r="C101" s="2768" t="s">
        <v>2772</v>
      </c>
      <c r="D101" s="2728">
        <f t="shared" si="15"/>
        <v>30000</v>
      </c>
      <c r="E101" s="2769"/>
      <c r="F101" s="2770">
        <v>30000</v>
      </c>
      <c r="G101" s="2728"/>
      <c r="H101" s="2728"/>
      <c r="I101" s="2739"/>
      <c r="J101" s="2740"/>
      <c r="K101" s="2771">
        <v>30000</v>
      </c>
      <c r="L101" s="2740"/>
      <c r="M101" s="2740"/>
      <c r="N101" s="2707"/>
      <c r="O101" s="2707"/>
      <c r="P101" s="2707"/>
      <c r="Q101" s="2707"/>
      <c r="R101" s="2707"/>
      <c r="S101" s="2707"/>
      <c r="T101" s="2707"/>
      <c r="U101" s="2707"/>
      <c r="V101" s="2707"/>
      <c r="W101" s="2707"/>
      <c r="X101" s="2707"/>
      <c r="Y101" s="2707"/>
      <c r="Z101" s="2707"/>
    </row>
    <row r="102" spans="1:26" ht="36" customHeight="1">
      <c r="A102" s="2772">
        <v>45048</v>
      </c>
      <c r="B102" s="2722" t="s">
        <v>2774</v>
      </c>
      <c r="C102" s="2722"/>
      <c r="D102" s="2738">
        <f t="shared" ref="D102:H102" si="16">SUM(D103:D108)</f>
        <v>420000</v>
      </c>
      <c r="E102" s="2738">
        <f t="shared" si="16"/>
        <v>0</v>
      </c>
      <c r="F102" s="2738">
        <f t="shared" si="16"/>
        <v>420000</v>
      </c>
      <c r="G102" s="2738">
        <f t="shared" si="16"/>
        <v>0</v>
      </c>
      <c r="H102" s="2738">
        <f t="shared" si="16"/>
        <v>0</v>
      </c>
      <c r="I102" s="2739"/>
      <c r="J102" s="2773"/>
      <c r="K102" s="2741">
        <f>SUM(K103:K108)</f>
        <v>420000</v>
      </c>
      <c r="L102" s="2740"/>
      <c r="M102" s="2740"/>
      <c r="O102" s="2707"/>
      <c r="P102" s="2707"/>
      <c r="Q102" s="2707"/>
      <c r="R102" s="2707"/>
      <c r="S102" s="2707"/>
      <c r="T102" s="2707"/>
      <c r="U102" s="2707"/>
      <c r="V102" s="2707"/>
      <c r="W102" s="2707"/>
      <c r="X102" s="2707"/>
      <c r="Y102" s="2707"/>
      <c r="Z102" s="2707"/>
    </row>
    <row r="103" spans="1:26" ht="28">
      <c r="A103" s="2774">
        <v>1</v>
      </c>
      <c r="B103" s="2752" t="s">
        <v>2775</v>
      </c>
      <c r="C103" s="2774" t="s">
        <v>2212</v>
      </c>
      <c r="D103" s="2728">
        <f t="shared" ref="D103:D108" si="17">E103+F103+G103+H103</f>
        <v>150000</v>
      </c>
      <c r="E103" s="2728"/>
      <c r="F103" s="2769">
        <v>150000</v>
      </c>
      <c r="G103" s="2728"/>
      <c r="H103" s="2728"/>
      <c r="I103" s="2739"/>
      <c r="J103" s="2740"/>
      <c r="K103" s="2775">
        <v>150000</v>
      </c>
      <c r="L103" s="2740"/>
      <c r="M103" s="2740"/>
      <c r="N103" s="2707"/>
      <c r="O103" s="2707"/>
      <c r="P103" s="2707"/>
      <c r="Q103" s="2707"/>
      <c r="R103" s="2707"/>
      <c r="S103" s="2707"/>
      <c r="T103" s="2707"/>
      <c r="U103" s="2707"/>
      <c r="V103" s="2707"/>
      <c r="W103" s="2707"/>
      <c r="X103" s="2707"/>
      <c r="Y103" s="2707"/>
      <c r="Z103" s="2707"/>
    </row>
    <row r="104" spans="1:26" ht="28">
      <c r="A104" s="2774">
        <v>2</v>
      </c>
      <c r="B104" s="2752" t="s">
        <v>2776</v>
      </c>
      <c r="C104" s="2774" t="s">
        <v>1080</v>
      </c>
      <c r="D104" s="2728">
        <f t="shared" si="17"/>
        <v>150000</v>
      </c>
      <c r="E104" s="2728"/>
      <c r="F104" s="2769">
        <v>150000</v>
      </c>
      <c r="G104" s="2728"/>
      <c r="H104" s="2728"/>
      <c r="I104" s="2739"/>
      <c r="J104" s="2740"/>
      <c r="K104" s="2775">
        <v>150000</v>
      </c>
      <c r="L104" s="2740"/>
      <c r="M104" s="2740"/>
      <c r="N104" s="2707"/>
      <c r="O104" s="2707"/>
      <c r="P104" s="2707"/>
      <c r="Q104" s="2707"/>
      <c r="R104" s="2707"/>
      <c r="S104" s="2707"/>
      <c r="T104" s="2707"/>
      <c r="U104" s="2707"/>
      <c r="V104" s="2707"/>
      <c r="W104" s="2707"/>
      <c r="X104" s="2707"/>
      <c r="Y104" s="2707"/>
      <c r="Z104" s="2707"/>
    </row>
    <row r="105" spans="1:26" ht="28">
      <c r="A105" s="2774">
        <v>3</v>
      </c>
      <c r="B105" s="2752" t="s">
        <v>2777</v>
      </c>
      <c r="C105" s="2774" t="s">
        <v>755</v>
      </c>
      <c r="D105" s="2728">
        <f t="shared" si="17"/>
        <v>30000</v>
      </c>
      <c r="E105" s="2728"/>
      <c r="F105" s="2769">
        <v>30000</v>
      </c>
      <c r="G105" s="2728"/>
      <c r="H105" s="2728"/>
      <c r="I105" s="2739"/>
      <c r="J105" s="2740"/>
      <c r="K105" s="2775">
        <v>30000</v>
      </c>
      <c r="L105" s="2740"/>
      <c r="M105" s="2740"/>
      <c r="N105" s="2707"/>
      <c r="O105" s="2707"/>
      <c r="P105" s="2707"/>
      <c r="Q105" s="2707"/>
      <c r="R105" s="2707"/>
      <c r="S105" s="2707"/>
      <c r="T105" s="2707"/>
      <c r="U105" s="2707"/>
      <c r="V105" s="2707"/>
      <c r="W105" s="2707"/>
      <c r="X105" s="2707"/>
      <c r="Y105" s="2707"/>
      <c r="Z105" s="2707"/>
    </row>
    <row r="106" spans="1:26" ht="28">
      <c r="A106" s="2774">
        <v>4</v>
      </c>
      <c r="B106" s="2776" t="s">
        <v>2778</v>
      </c>
      <c r="C106" s="2777" t="s">
        <v>2779</v>
      </c>
      <c r="D106" s="2728">
        <f t="shared" si="17"/>
        <v>30000</v>
      </c>
      <c r="E106" s="2728"/>
      <c r="F106" s="2769">
        <v>30000</v>
      </c>
      <c r="G106" s="2728"/>
      <c r="H106" s="2728"/>
      <c r="I106" s="2739"/>
      <c r="J106" s="2740"/>
      <c r="K106" s="2775">
        <v>30000</v>
      </c>
      <c r="L106" s="2740"/>
      <c r="M106" s="2740"/>
      <c r="N106" s="2707"/>
      <c r="O106" s="2707"/>
      <c r="P106" s="2707"/>
      <c r="Q106" s="2707"/>
      <c r="R106" s="2707"/>
      <c r="S106" s="2707"/>
      <c r="T106" s="2707"/>
      <c r="U106" s="2707"/>
      <c r="V106" s="2707"/>
      <c r="W106" s="2707"/>
      <c r="X106" s="2707"/>
      <c r="Y106" s="2707"/>
      <c r="Z106" s="2707"/>
    </row>
    <row r="107" spans="1:26" ht="28">
      <c r="A107" s="2774">
        <v>5</v>
      </c>
      <c r="B107" s="2752" t="s">
        <v>2780</v>
      </c>
      <c r="C107" s="2774" t="s">
        <v>1686</v>
      </c>
      <c r="D107" s="2728">
        <f t="shared" si="17"/>
        <v>30000</v>
      </c>
      <c r="E107" s="2728"/>
      <c r="F107" s="2769">
        <v>30000</v>
      </c>
      <c r="G107" s="2728"/>
      <c r="H107" s="2728"/>
      <c r="I107" s="2739"/>
      <c r="J107" s="2740"/>
      <c r="K107" s="2775">
        <v>30000</v>
      </c>
      <c r="L107" s="2740"/>
      <c r="M107" s="2740"/>
      <c r="N107" s="2707"/>
      <c r="O107" s="2707"/>
      <c r="P107" s="2707"/>
      <c r="Q107" s="2707"/>
      <c r="R107" s="2707"/>
      <c r="S107" s="2707"/>
      <c r="T107" s="2707"/>
      <c r="U107" s="2707"/>
      <c r="V107" s="2707"/>
      <c r="W107" s="2707"/>
      <c r="X107" s="2707"/>
      <c r="Y107" s="2707"/>
      <c r="Z107" s="2707"/>
    </row>
    <row r="108" spans="1:26" ht="28">
      <c r="A108" s="2774">
        <v>6</v>
      </c>
      <c r="B108" s="2752" t="s">
        <v>2781</v>
      </c>
      <c r="C108" s="2774" t="s">
        <v>1311</v>
      </c>
      <c r="D108" s="2728">
        <f t="shared" si="17"/>
        <v>30000</v>
      </c>
      <c r="E108" s="2728"/>
      <c r="F108" s="2769">
        <v>30000</v>
      </c>
      <c r="G108" s="2728"/>
      <c r="H108" s="2728"/>
      <c r="I108" s="2739"/>
      <c r="J108" s="2740"/>
      <c r="K108" s="2775">
        <v>30000</v>
      </c>
      <c r="L108" s="2740"/>
      <c r="M108" s="2740"/>
      <c r="N108" s="2707"/>
      <c r="O108" s="2707"/>
      <c r="P108" s="2707"/>
      <c r="Q108" s="2707"/>
      <c r="R108" s="2707"/>
      <c r="S108" s="2707"/>
      <c r="T108" s="2707"/>
      <c r="U108" s="2707"/>
      <c r="V108" s="2707"/>
      <c r="W108" s="2707"/>
      <c r="X108" s="2707"/>
      <c r="Y108" s="2707"/>
      <c r="Z108" s="2707"/>
    </row>
    <row r="109" spans="1:26" ht="14">
      <c r="A109" s="2737" t="s">
        <v>2782</v>
      </c>
      <c r="B109" s="2722" t="s">
        <v>2783</v>
      </c>
      <c r="C109" s="2723"/>
      <c r="D109" s="2719">
        <f>SUM('Biểu 5b- KH đào tạo khác'!G55:G56)</f>
        <v>0</v>
      </c>
      <c r="E109" s="2719"/>
      <c r="F109" s="2719"/>
      <c r="G109" s="2719"/>
      <c r="H109" s="2719"/>
      <c r="I109" s="2739"/>
      <c r="J109" s="2740"/>
      <c r="K109" s="2741">
        <f>SUM('Biểu 5b- KH đào tạo khác'!I55:I56)</f>
        <v>0</v>
      </c>
      <c r="L109" s="2740"/>
      <c r="M109" s="2740"/>
      <c r="N109" s="2707"/>
      <c r="O109" s="2707"/>
      <c r="P109" s="2707"/>
      <c r="Q109" s="2707"/>
      <c r="R109" s="2707"/>
      <c r="S109" s="2707"/>
      <c r="T109" s="2707"/>
      <c r="U109" s="2707"/>
      <c r="V109" s="2707"/>
      <c r="W109" s="2707"/>
      <c r="X109" s="2707"/>
      <c r="Y109" s="2707"/>
      <c r="Z109" s="2707"/>
    </row>
    <row r="110" spans="1:26" ht="14">
      <c r="A110" s="2737"/>
      <c r="B110" s="2723" t="s">
        <v>2630</v>
      </c>
      <c r="C110" s="2723"/>
      <c r="D110" s="2719"/>
      <c r="E110" s="2719"/>
      <c r="F110" s="2719"/>
      <c r="G110" s="2719"/>
      <c r="H110" s="2719"/>
      <c r="I110" s="2739"/>
      <c r="J110" s="2740"/>
      <c r="K110" s="2741"/>
      <c r="L110" s="2740"/>
      <c r="M110" s="2740"/>
      <c r="N110" s="2707"/>
      <c r="O110" s="2707"/>
      <c r="P110" s="2707"/>
      <c r="Q110" s="2707"/>
      <c r="R110" s="2707"/>
      <c r="S110" s="2707"/>
      <c r="T110" s="2707"/>
      <c r="U110" s="2707"/>
      <c r="V110" s="2707"/>
      <c r="W110" s="2707"/>
      <c r="X110" s="2707"/>
      <c r="Y110" s="2707"/>
      <c r="Z110" s="2707"/>
    </row>
    <row r="111" spans="1:26" ht="45" customHeight="1">
      <c r="A111" s="2737" t="s">
        <v>2784</v>
      </c>
      <c r="B111" s="2722" t="s">
        <v>2785</v>
      </c>
      <c r="C111" s="2722"/>
      <c r="D111" s="2738">
        <f t="shared" ref="D111:G111" si="18">SUM(D112:D162)</f>
        <v>799000</v>
      </c>
      <c r="E111" s="2738">
        <f t="shared" si="18"/>
        <v>0</v>
      </c>
      <c r="F111" s="2738">
        <f t="shared" si="18"/>
        <v>799000</v>
      </c>
      <c r="G111" s="2738">
        <f t="shared" si="18"/>
        <v>0</v>
      </c>
      <c r="H111" s="2738"/>
      <c r="I111" s="2739"/>
      <c r="J111" s="2741">
        <f t="shared" ref="J111:M111" si="19">SUM(J112:J162)</f>
        <v>0</v>
      </c>
      <c r="K111" s="2741">
        <f t="shared" si="19"/>
        <v>799000</v>
      </c>
      <c r="L111" s="2741">
        <f t="shared" si="19"/>
        <v>0</v>
      </c>
      <c r="M111" s="2741">
        <f t="shared" si="19"/>
        <v>0</v>
      </c>
      <c r="O111" s="2707"/>
      <c r="P111" s="2707"/>
      <c r="Q111" s="2707"/>
      <c r="R111" s="2707"/>
      <c r="S111" s="2707"/>
      <c r="T111" s="2707"/>
      <c r="U111" s="2707"/>
      <c r="V111" s="2707"/>
      <c r="W111" s="2707"/>
      <c r="X111" s="2707"/>
      <c r="Y111" s="2707"/>
      <c r="Z111" s="2707"/>
    </row>
    <row r="112" spans="1:26" ht="14">
      <c r="A112" s="2721">
        <v>1</v>
      </c>
      <c r="B112" s="2739" t="s">
        <v>2786</v>
      </c>
      <c r="C112" s="2739" t="s">
        <v>936</v>
      </c>
      <c r="D112" s="2749">
        <f t="shared" ref="D112:D117" si="20">E112+F112+G112</f>
        <v>20000</v>
      </c>
      <c r="E112" s="2745"/>
      <c r="F112" s="2749">
        <v>20000</v>
      </c>
      <c r="G112" s="2728"/>
      <c r="H112" s="2728"/>
      <c r="I112" s="2739"/>
      <c r="J112" s="2740"/>
      <c r="K112" s="2750">
        <v>20000</v>
      </c>
      <c r="L112" s="2740"/>
      <c r="M112" s="2740"/>
      <c r="N112" s="2778"/>
      <c r="O112" s="2778"/>
      <c r="P112" s="2778"/>
      <c r="Q112" s="2778"/>
      <c r="R112" s="2778"/>
      <c r="S112" s="2778"/>
      <c r="T112" s="2778"/>
      <c r="U112" s="2778"/>
      <c r="V112" s="2778"/>
      <c r="W112" s="2778"/>
      <c r="X112" s="2778"/>
      <c r="Y112" s="2778"/>
      <c r="Z112" s="2778"/>
    </row>
    <row r="113" spans="1:26" ht="14">
      <c r="A113" s="2721">
        <v>2</v>
      </c>
      <c r="B113" s="2723" t="s">
        <v>2787</v>
      </c>
      <c r="C113" s="2723" t="s">
        <v>1311</v>
      </c>
      <c r="D113" s="2749">
        <f t="shared" si="20"/>
        <v>20000</v>
      </c>
      <c r="E113" s="2745"/>
      <c r="F113" s="2728">
        <v>20000</v>
      </c>
      <c r="G113" s="2728"/>
      <c r="H113" s="2728"/>
      <c r="I113" s="2739"/>
      <c r="J113" s="2740"/>
      <c r="K113" s="2732">
        <v>20000</v>
      </c>
      <c r="L113" s="2740"/>
      <c r="M113" s="2740"/>
      <c r="N113" s="2778"/>
      <c r="O113" s="2778"/>
      <c r="P113" s="2778"/>
      <c r="Q113" s="2778"/>
      <c r="R113" s="2778"/>
      <c r="S113" s="2778"/>
      <c r="T113" s="2778"/>
      <c r="U113" s="2778"/>
      <c r="V113" s="2778"/>
      <c r="W113" s="2778"/>
      <c r="X113" s="2778"/>
      <c r="Y113" s="2778"/>
      <c r="Z113" s="2778"/>
    </row>
    <row r="114" spans="1:26" ht="14">
      <c r="A114" s="2721">
        <v>3</v>
      </c>
      <c r="B114" s="2723" t="s">
        <v>2788</v>
      </c>
      <c r="C114" s="2723" t="s">
        <v>1300</v>
      </c>
      <c r="D114" s="2749">
        <f t="shared" si="20"/>
        <v>50000</v>
      </c>
      <c r="E114" s="2745"/>
      <c r="F114" s="2728">
        <v>50000</v>
      </c>
      <c r="G114" s="2728"/>
      <c r="H114" s="2728"/>
      <c r="I114" s="2739"/>
      <c r="J114" s="2740"/>
      <c r="K114" s="2732">
        <v>50000</v>
      </c>
      <c r="L114" s="2740"/>
      <c r="M114" s="2740"/>
      <c r="N114" s="2778"/>
      <c r="O114" s="2778"/>
      <c r="P114" s="2778"/>
      <c r="Q114" s="2778"/>
      <c r="R114" s="2778"/>
      <c r="S114" s="2778"/>
      <c r="T114" s="2778"/>
      <c r="U114" s="2778"/>
      <c r="V114" s="2778"/>
      <c r="W114" s="2778"/>
      <c r="X114" s="2778"/>
      <c r="Y114" s="2778"/>
      <c r="Z114" s="2778"/>
    </row>
    <row r="115" spans="1:26" ht="50.25" customHeight="1">
      <c r="A115" s="2721">
        <v>4</v>
      </c>
      <c r="B115" s="2723" t="s">
        <v>2789</v>
      </c>
      <c r="C115" s="2723" t="s">
        <v>2212</v>
      </c>
      <c r="D115" s="2749">
        <f t="shared" si="20"/>
        <v>100000</v>
      </c>
      <c r="E115" s="2728"/>
      <c r="F115" s="2728">
        <v>100000</v>
      </c>
      <c r="G115" s="2728"/>
      <c r="H115" s="2728"/>
      <c r="I115" s="2739"/>
      <c r="J115" s="2740"/>
      <c r="K115" s="2732">
        <v>100000</v>
      </c>
      <c r="L115" s="2740"/>
      <c r="M115" s="2740"/>
      <c r="N115" s="2778"/>
      <c r="O115" s="2778"/>
      <c r="P115" s="2778"/>
      <c r="Q115" s="2778"/>
      <c r="R115" s="2778"/>
      <c r="S115" s="2778"/>
      <c r="T115" s="2778"/>
      <c r="U115" s="2778"/>
      <c r="V115" s="2778"/>
      <c r="W115" s="2778"/>
      <c r="X115" s="2778"/>
      <c r="Y115" s="2778"/>
      <c r="Z115" s="2778"/>
    </row>
    <row r="116" spans="1:26" ht="43.5" customHeight="1">
      <c r="A116" s="2721">
        <v>5</v>
      </c>
      <c r="B116" s="2723" t="s">
        <v>2790</v>
      </c>
      <c r="C116" s="2779" t="s">
        <v>2791</v>
      </c>
      <c r="D116" s="2749">
        <f t="shared" si="20"/>
        <v>10000</v>
      </c>
      <c r="E116" s="2719"/>
      <c r="F116" s="2734">
        <v>10000</v>
      </c>
      <c r="G116" s="2719"/>
      <c r="H116" s="2739" t="s">
        <v>671</v>
      </c>
      <c r="I116" s="2739"/>
      <c r="J116" s="2740"/>
      <c r="K116" s="2735">
        <v>10000</v>
      </c>
      <c r="L116" s="2740"/>
      <c r="M116" s="2740"/>
      <c r="N116" s="2707"/>
      <c r="O116" s="2707"/>
      <c r="P116" s="2707"/>
      <c r="Q116" s="2707"/>
      <c r="R116" s="2707"/>
      <c r="S116" s="2707"/>
      <c r="T116" s="2707"/>
      <c r="U116" s="2707"/>
      <c r="V116" s="2707"/>
      <c r="W116" s="2707"/>
      <c r="X116" s="2707"/>
      <c r="Y116" s="2707"/>
      <c r="Z116" s="2707"/>
    </row>
    <row r="117" spans="1:26" ht="28">
      <c r="A117" s="2721">
        <v>6</v>
      </c>
      <c r="B117" s="2723" t="s">
        <v>2792</v>
      </c>
      <c r="C117" s="2779" t="s">
        <v>2791</v>
      </c>
      <c r="D117" s="2749">
        <f t="shared" si="20"/>
        <v>10000</v>
      </c>
      <c r="E117" s="2719"/>
      <c r="F117" s="2734">
        <v>10000</v>
      </c>
      <c r="G117" s="2719"/>
      <c r="H117" s="2739" t="s">
        <v>671</v>
      </c>
      <c r="I117" s="2739"/>
      <c r="J117" s="2740"/>
      <c r="K117" s="2735">
        <v>10000</v>
      </c>
      <c r="L117" s="2740"/>
      <c r="M117" s="2740"/>
      <c r="N117" s="2707"/>
      <c r="O117" s="2707"/>
      <c r="P117" s="2707"/>
      <c r="Q117" s="2707"/>
      <c r="R117" s="2707"/>
      <c r="S117" s="2707"/>
      <c r="T117" s="2707"/>
      <c r="U117" s="2707"/>
      <c r="V117" s="2707"/>
      <c r="W117" s="2707"/>
      <c r="X117" s="2707"/>
      <c r="Y117" s="2707"/>
      <c r="Z117" s="2707"/>
    </row>
    <row r="118" spans="1:26" ht="28">
      <c r="A118" s="2721">
        <v>7</v>
      </c>
      <c r="B118" s="2723" t="s">
        <v>2793</v>
      </c>
      <c r="C118" s="2779" t="s">
        <v>2794</v>
      </c>
      <c r="D118" s="2734">
        <f t="shared" ref="D118:D120" si="21">SUM(E118:G118)</f>
        <v>10000</v>
      </c>
      <c r="E118" s="2719"/>
      <c r="F118" s="2734">
        <v>10000</v>
      </c>
      <c r="G118" s="2719"/>
      <c r="H118" s="2739" t="s">
        <v>671</v>
      </c>
      <c r="I118" s="2739"/>
      <c r="J118" s="2740"/>
      <c r="K118" s="2735">
        <v>10000</v>
      </c>
      <c r="L118" s="2740"/>
      <c r="M118" s="2740"/>
      <c r="N118" s="2707"/>
      <c r="O118" s="2707"/>
      <c r="P118" s="2707"/>
      <c r="Q118" s="2707"/>
      <c r="R118" s="2707"/>
      <c r="S118" s="2707"/>
      <c r="T118" s="2707"/>
      <c r="U118" s="2707"/>
      <c r="V118" s="2707"/>
      <c r="W118" s="2707"/>
      <c r="X118" s="2707"/>
      <c r="Y118" s="2707"/>
      <c r="Z118" s="2707"/>
    </row>
    <row r="119" spans="1:26" ht="28">
      <c r="A119" s="2721">
        <v>8</v>
      </c>
      <c r="B119" s="2723" t="s">
        <v>2795</v>
      </c>
      <c r="C119" s="2723" t="s">
        <v>2796</v>
      </c>
      <c r="D119" s="2734">
        <f t="shared" si="21"/>
        <v>10000</v>
      </c>
      <c r="E119" s="2728"/>
      <c r="F119" s="2734">
        <v>10000</v>
      </c>
      <c r="G119" s="2728"/>
      <c r="H119" s="2739" t="s">
        <v>671</v>
      </c>
      <c r="I119" s="2739"/>
      <c r="J119" s="2740"/>
      <c r="K119" s="2735">
        <v>10000</v>
      </c>
      <c r="L119" s="2740"/>
      <c r="M119" s="2740"/>
      <c r="N119" s="2707"/>
      <c r="O119" s="2707"/>
      <c r="P119" s="2707"/>
      <c r="Q119" s="2707"/>
      <c r="R119" s="2707"/>
      <c r="S119" s="2707"/>
      <c r="T119" s="2707"/>
      <c r="U119" s="2707"/>
      <c r="V119" s="2707"/>
      <c r="W119" s="2707"/>
      <c r="X119" s="2707"/>
      <c r="Y119" s="2707"/>
      <c r="Z119" s="2707"/>
    </row>
    <row r="120" spans="1:26" ht="42">
      <c r="A120" s="2721">
        <v>9</v>
      </c>
      <c r="B120" s="2723" t="s">
        <v>2797</v>
      </c>
      <c r="C120" s="2723" t="s">
        <v>2791</v>
      </c>
      <c r="D120" s="2734">
        <f t="shared" si="21"/>
        <v>10000</v>
      </c>
      <c r="E120" s="2728"/>
      <c r="F120" s="2734">
        <v>10000</v>
      </c>
      <c r="G120" s="2728"/>
      <c r="H120" s="2739" t="s">
        <v>671</v>
      </c>
      <c r="I120" s="2739"/>
      <c r="J120" s="2740"/>
      <c r="K120" s="2735">
        <v>10000</v>
      </c>
      <c r="L120" s="2740"/>
      <c r="M120" s="2740"/>
      <c r="N120" s="2707"/>
      <c r="O120" s="2707"/>
      <c r="P120" s="2707"/>
      <c r="Q120" s="2707"/>
      <c r="R120" s="2707"/>
      <c r="S120" s="2707"/>
      <c r="T120" s="2707"/>
      <c r="U120" s="2707"/>
      <c r="V120" s="2707"/>
      <c r="W120" s="2707"/>
      <c r="X120" s="2707"/>
      <c r="Y120" s="2707"/>
      <c r="Z120" s="2707"/>
    </row>
    <row r="121" spans="1:26" ht="42">
      <c r="A121" s="2721">
        <v>10</v>
      </c>
      <c r="B121" s="2756" t="s">
        <v>2798</v>
      </c>
      <c r="C121" s="2756" t="s">
        <v>1709</v>
      </c>
      <c r="D121" s="2749">
        <f t="shared" ref="D121:D162" si="22">E121+F121+G121</f>
        <v>10000</v>
      </c>
      <c r="E121" s="2756"/>
      <c r="F121" s="2758">
        <v>10000</v>
      </c>
      <c r="G121" s="2756"/>
      <c r="H121" s="2780" t="s">
        <v>1709</v>
      </c>
      <c r="I121" s="2739"/>
      <c r="J121" s="2740"/>
      <c r="K121" s="2761">
        <v>10000</v>
      </c>
      <c r="L121" s="2740"/>
      <c r="M121" s="2740"/>
      <c r="N121" s="2707"/>
      <c r="O121" s="2707"/>
      <c r="P121" s="2707"/>
      <c r="Q121" s="2707"/>
      <c r="R121" s="2707"/>
      <c r="S121" s="2707"/>
      <c r="T121" s="2707"/>
      <c r="U121" s="2707"/>
      <c r="V121" s="2707"/>
      <c r="W121" s="2707"/>
      <c r="X121" s="2707"/>
      <c r="Y121" s="2707"/>
      <c r="Z121" s="2707"/>
    </row>
    <row r="122" spans="1:26" ht="28">
      <c r="A122" s="2721">
        <v>11</v>
      </c>
      <c r="B122" s="2756" t="s">
        <v>2799</v>
      </c>
      <c r="C122" s="2756" t="s">
        <v>1709</v>
      </c>
      <c r="D122" s="2749">
        <f t="shared" si="22"/>
        <v>1000</v>
      </c>
      <c r="E122" s="2756"/>
      <c r="F122" s="2758">
        <v>1000</v>
      </c>
      <c r="G122" s="2756"/>
      <c r="H122" s="2780" t="s">
        <v>1709</v>
      </c>
      <c r="I122" s="2739"/>
      <c r="J122" s="2740"/>
      <c r="K122" s="2761">
        <v>1000</v>
      </c>
      <c r="L122" s="2740"/>
      <c r="M122" s="2740"/>
      <c r="N122" s="2707"/>
      <c r="O122" s="2707"/>
      <c r="P122" s="2707"/>
      <c r="Q122" s="2707"/>
      <c r="R122" s="2707"/>
      <c r="S122" s="2707"/>
      <c r="T122" s="2707"/>
      <c r="U122" s="2707"/>
      <c r="V122" s="2707"/>
      <c r="W122" s="2707"/>
      <c r="X122" s="2707"/>
      <c r="Y122" s="2707"/>
      <c r="Z122" s="2707"/>
    </row>
    <row r="123" spans="1:26" ht="28">
      <c r="A123" s="2721">
        <v>12</v>
      </c>
      <c r="B123" s="2756" t="s">
        <v>2800</v>
      </c>
      <c r="C123" s="2756" t="s">
        <v>1709</v>
      </c>
      <c r="D123" s="2749">
        <f t="shared" si="22"/>
        <v>1000</v>
      </c>
      <c r="E123" s="2756"/>
      <c r="F123" s="2758">
        <v>1000</v>
      </c>
      <c r="G123" s="2756"/>
      <c r="H123" s="2780" t="s">
        <v>1709</v>
      </c>
      <c r="I123" s="2739"/>
      <c r="J123" s="2740"/>
      <c r="K123" s="2761">
        <v>1000</v>
      </c>
      <c r="L123" s="2740"/>
      <c r="M123" s="2740"/>
      <c r="N123" s="2707"/>
      <c r="O123" s="2707"/>
      <c r="P123" s="2707"/>
      <c r="Q123" s="2707"/>
      <c r="R123" s="2707"/>
      <c r="S123" s="2707"/>
      <c r="T123" s="2707"/>
      <c r="U123" s="2707"/>
      <c r="V123" s="2707"/>
      <c r="W123" s="2707"/>
      <c r="X123" s="2707"/>
      <c r="Y123" s="2707"/>
      <c r="Z123" s="2707"/>
    </row>
    <row r="124" spans="1:26" ht="28">
      <c r="A124" s="2721">
        <v>13</v>
      </c>
      <c r="B124" s="2756" t="s">
        <v>2801</v>
      </c>
      <c r="C124" s="2756" t="s">
        <v>1709</v>
      </c>
      <c r="D124" s="2749">
        <f t="shared" si="22"/>
        <v>10000</v>
      </c>
      <c r="E124" s="2756"/>
      <c r="F124" s="2758">
        <v>10000</v>
      </c>
      <c r="G124" s="2756"/>
      <c r="H124" s="2780" t="s">
        <v>1709</v>
      </c>
      <c r="I124" s="2739"/>
      <c r="J124" s="2740"/>
      <c r="K124" s="2761">
        <v>10000</v>
      </c>
      <c r="L124" s="2740"/>
      <c r="M124" s="2740"/>
      <c r="N124" s="2707"/>
      <c r="O124" s="2707"/>
      <c r="P124" s="2707"/>
      <c r="Q124" s="2707"/>
      <c r="R124" s="2707"/>
      <c r="S124" s="2707"/>
      <c r="T124" s="2707"/>
      <c r="U124" s="2707"/>
      <c r="V124" s="2707"/>
      <c r="W124" s="2707"/>
      <c r="X124" s="2707"/>
      <c r="Y124" s="2707"/>
      <c r="Z124" s="2707"/>
    </row>
    <row r="125" spans="1:26" ht="28">
      <c r="A125" s="2721">
        <v>14</v>
      </c>
      <c r="B125" s="2723" t="s">
        <v>2802</v>
      </c>
      <c r="C125" s="2723" t="s">
        <v>1709</v>
      </c>
      <c r="D125" s="2749">
        <f t="shared" si="22"/>
        <v>5000</v>
      </c>
      <c r="E125" s="2728"/>
      <c r="F125" s="2728">
        <v>5000</v>
      </c>
      <c r="G125" s="2728"/>
      <c r="H125" s="2728" t="s">
        <v>1709</v>
      </c>
      <c r="I125" s="2739"/>
      <c r="J125" s="2740"/>
      <c r="K125" s="2732">
        <v>5000</v>
      </c>
      <c r="L125" s="2740"/>
      <c r="M125" s="2740"/>
      <c r="N125" s="2707"/>
      <c r="O125" s="2707"/>
      <c r="P125" s="2707"/>
      <c r="Q125" s="2707"/>
      <c r="R125" s="2707"/>
      <c r="S125" s="2707"/>
      <c r="T125" s="2707"/>
      <c r="U125" s="2707"/>
      <c r="V125" s="2707"/>
      <c r="W125" s="2707"/>
      <c r="X125" s="2707"/>
      <c r="Y125" s="2707"/>
      <c r="Z125" s="2707"/>
    </row>
    <row r="126" spans="1:26" ht="28">
      <c r="A126" s="2721">
        <v>15</v>
      </c>
      <c r="B126" s="2723" t="s">
        <v>2803</v>
      </c>
      <c r="C126" s="2723" t="s">
        <v>1709</v>
      </c>
      <c r="D126" s="2749">
        <f t="shared" si="22"/>
        <v>10000</v>
      </c>
      <c r="E126" s="2728"/>
      <c r="F126" s="2728">
        <v>10000</v>
      </c>
      <c r="G126" s="2728"/>
      <c r="H126" s="2728" t="s">
        <v>1709</v>
      </c>
      <c r="I126" s="2739"/>
      <c r="J126" s="2740"/>
      <c r="K126" s="2732">
        <v>10000</v>
      </c>
      <c r="L126" s="2740"/>
      <c r="M126" s="2740"/>
      <c r="N126" s="2707"/>
      <c r="O126" s="2707"/>
      <c r="P126" s="2707"/>
      <c r="Q126" s="2707"/>
      <c r="R126" s="2707"/>
      <c r="S126" s="2707"/>
      <c r="T126" s="2707"/>
      <c r="U126" s="2707"/>
      <c r="V126" s="2707"/>
      <c r="W126" s="2707"/>
      <c r="X126" s="2707"/>
      <c r="Y126" s="2707"/>
      <c r="Z126" s="2707"/>
    </row>
    <row r="127" spans="1:26" ht="42">
      <c r="A127" s="2721">
        <v>16</v>
      </c>
      <c r="B127" s="2723" t="s">
        <v>2804</v>
      </c>
      <c r="C127" s="2723" t="s">
        <v>2805</v>
      </c>
      <c r="D127" s="2749">
        <f t="shared" si="22"/>
        <v>20000</v>
      </c>
      <c r="E127" s="2728"/>
      <c r="F127" s="2728">
        <v>20000</v>
      </c>
      <c r="G127" s="2728"/>
      <c r="H127" s="2728" t="s">
        <v>800</v>
      </c>
      <c r="I127" s="2733" t="s">
        <v>2806</v>
      </c>
      <c r="J127" s="2740"/>
      <c r="K127" s="2732">
        <v>20000</v>
      </c>
      <c r="L127" s="2740"/>
      <c r="M127" s="2740"/>
      <c r="N127" s="2707"/>
      <c r="O127" s="2707"/>
      <c r="P127" s="2707"/>
      <c r="Q127" s="2707"/>
      <c r="R127" s="2707"/>
      <c r="S127" s="2707"/>
      <c r="T127" s="2707"/>
      <c r="U127" s="2707"/>
      <c r="V127" s="2707"/>
      <c r="W127" s="2707"/>
      <c r="X127" s="2707"/>
      <c r="Y127" s="2707"/>
      <c r="Z127" s="2707"/>
    </row>
    <row r="128" spans="1:26" ht="42">
      <c r="A128" s="2721">
        <v>17</v>
      </c>
      <c r="B128" s="2723" t="s">
        <v>2807</v>
      </c>
      <c r="C128" s="2733" t="s">
        <v>2808</v>
      </c>
      <c r="D128" s="2749">
        <f t="shared" si="22"/>
        <v>10000</v>
      </c>
      <c r="E128" s="2728"/>
      <c r="F128" s="2728">
        <v>10000</v>
      </c>
      <c r="G128" s="2728"/>
      <c r="H128" s="2728" t="s">
        <v>2110</v>
      </c>
      <c r="I128" s="2739" t="s">
        <v>2809</v>
      </c>
      <c r="J128" s="2740"/>
      <c r="K128" s="2732">
        <v>10000</v>
      </c>
      <c r="L128" s="2740"/>
      <c r="M128" s="2740"/>
      <c r="N128" s="2707"/>
      <c r="O128" s="2707"/>
      <c r="P128" s="2707"/>
      <c r="Q128" s="2707"/>
      <c r="R128" s="2707"/>
      <c r="S128" s="2707"/>
      <c r="T128" s="2707"/>
      <c r="U128" s="2707"/>
      <c r="V128" s="2707"/>
      <c r="W128" s="2707"/>
      <c r="X128" s="2707"/>
      <c r="Y128" s="2707"/>
      <c r="Z128" s="2707"/>
    </row>
    <row r="129" spans="1:26" ht="28">
      <c r="A129" s="2721">
        <v>18</v>
      </c>
      <c r="B129" s="2723" t="s">
        <v>2810</v>
      </c>
      <c r="C129" s="2733" t="s">
        <v>2808</v>
      </c>
      <c r="D129" s="2749">
        <f t="shared" si="22"/>
        <v>10000</v>
      </c>
      <c r="E129" s="2728"/>
      <c r="F129" s="2728">
        <v>10000</v>
      </c>
      <c r="G129" s="2728"/>
      <c r="H129" s="2728" t="s">
        <v>2110</v>
      </c>
      <c r="I129" s="2733" t="s">
        <v>2811</v>
      </c>
      <c r="J129" s="2740"/>
      <c r="K129" s="2732">
        <v>10000</v>
      </c>
      <c r="L129" s="2740"/>
      <c r="M129" s="2740"/>
      <c r="N129" s="2707"/>
      <c r="O129" s="2707"/>
      <c r="P129" s="2707"/>
      <c r="Q129" s="2707"/>
      <c r="R129" s="2707"/>
      <c r="S129" s="2707"/>
      <c r="T129" s="2707"/>
      <c r="U129" s="2707"/>
      <c r="V129" s="2707"/>
      <c r="W129" s="2707"/>
      <c r="X129" s="2707"/>
      <c r="Y129" s="2707"/>
      <c r="Z129" s="2707"/>
    </row>
    <row r="130" spans="1:26" ht="14">
      <c r="A130" s="2721">
        <v>19</v>
      </c>
      <c r="B130" s="2723" t="s">
        <v>2812</v>
      </c>
      <c r="C130" s="2733" t="s">
        <v>2813</v>
      </c>
      <c r="D130" s="2749">
        <f t="shared" si="22"/>
        <v>10000</v>
      </c>
      <c r="E130" s="2728"/>
      <c r="F130" s="2728">
        <v>10000</v>
      </c>
      <c r="G130" s="2728"/>
      <c r="H130" s="2728" t="s">
        <v>2110</v>
      </c>
      <c r="I130" s="2733" t="s">
        <v>2814</v>
      </c>
      <c r="J130" s="2740"/>
      <c r="K130" s="2732">
        <v>10000</v>
      </c>
      <c r="L130" s="2740"/>
      <c r="M130" s="2740"/>
      <c r="N130" s="2707"/>
      <c r="O130" s="2707"/>
      <c r="P130" s="2707"/>
      <c r="Q130" s="2707"/>
      <c r="R130" s="2707"/>
      <c r="S130" s="2707"/>
      <c r="T130" s="2707"/>
      <c r="U130" s="2707"/>
      <c r="V130" s="2707"/>
      <c r="W130" s="2707"/>
      <c r="X130" s="2707"/>
      <c r="Y130" s="2707"/>
      <c r="Z130" s="2707"/>
    </row>
    <row r="131" spans="1:26" ht="14">
      <c r="A131" s="2721">
        <v>20</v>
      </c>
      <c r="B131" s="2781" t="s">
        <v>2815</v>
      </c>
      <c r="C131" s="2739" t="s">
        <v>2816</v>
      </c>
      <c r="D131" s="2749">
        <f t="shared" si="22"/>
        <v>20000</v>
      </c>
      <c r="E131" s="2749"/>
      <c r="F131" s="2749">
        <v>20000</v>
      </c>
      <c r="G131" s="2728"/>
      <c r="H131" s="2728" t="s">
        <v>936</v>
      </c>
      <c r="I131" s="2739"/>
      <c r="J131" s="2740"/>
      <c r="K131" s="2750">
        <v>20000</v>
      </c>
      <c r="L131" s="2740"/>
      <c r="M131" s="2740"/>
      <c r="N131" s="2707"/>
      <c r="O131" s="2707"/>
      <c r="P131" s="2707"/>
      <c r="Q131" s="2707"/>
      <c r="R131" s="2707"/>
      <c r="S131" s="2707"/>
      <c r="T131" s="2707"/>
      <c r="U131" s="2707"/>
      <c r="V131" s="2707"/>
      <c r="W131" s="2707"/>
      <c r="X131" s="2707"/>
      <c r="Y131" s="2707"/>
      <c r="Z131" s="2707"/>
    </row>
    <row r="132" spans="1:26" ht="14">
      <c r="A132" s="2721">
        <v>21</v>
      </c>
      <c r="B132" s="2781" t="s">
        <v>2817</v>
      </c>
      <c r="C132" s="2739" t="s">
        <v>2816</v>
      </c>
      <c r="D132" s="2749">
        <f t="shared" si="22"/>
        <v>20000</v>
      </c>
      <c r="E132" s="2749"/>
      <c r="F132" s="2749">
        <v>20000</v>
      </c>
      <c r="G132" s="2728"/>
      <c r="H132" s="2728" t="s">
        <v>936</v>
      </c>
      <c r="I132" s="2739"/>
      <c r="J132" s="2740"/>
      <c r="K132" s="2750">
        <v>20000</v>
      </c>
      <c r="L132" s="2740"/>
      <c r="M132" s="2740"/>
      <c r="N132" s="2707"/>
      <c r="O132" s="2707"/>
      <c r="P132" s="2707"/>
      <c r="Q132" s="2707"/>
      <c r="R132" s="2707"/>
      <c r="S132" s="2707"/>
      <c r="T132" s="2707"/>
      <c r="U132" s="2707"/>
      <c r="V132" s="2707"/>
      <c r="W132" s="2707"/>
      <c r="X132" s="2707"/>
      <c r="Y132" s="2707"/>
      <c r="Z132" s="2707"/>
    </row>
    <row r="133" spans="1:26" ht="28">
      <c r="A133" s="2721">
        <v>22</v>
      </c>
      <c r="B133" s="2723" t="s">
        <v>2818</v>
      </c>
      <c r="C133" s="2723" t="s">
        <v>2808</v>
      </c>
      <c r="D133" s="2749">
        <f t="shared" si="22"/>
        <v>10000</v>
      </c>
      <c r="E133" s="2728"/>
      <c r="F133" s="2728">
        <v>10000</v>
      </c>
      <c r="G133" s="2728"/>
      <c r="H133" s="2728" t="s">
        <v>2110</v>
      </c>
      <c r="I133" s="2739" t="s">
        <v>2819</v>
      </c>
      <c r="J133" s="2740"/>
      <c r="K133" s="2732">
        <v>10000</v>
      </c>
      <c r="L133" s="2740"/>
      <c r="M133" s="2740"/>
      <c r="N133" s="2707"/>
      <c r="O133" s="2707"/>
      <c r="P133" s="2707"/>
      <c r="Q133" s="2707"/>
      <c r="R133" s="2707"/>
      <c r="S133" s="2707"/>
      <c r="T133" s="2707"/>
      <c r="U133" s="2707"/>
      <c r="V133" s="2707"/>
      <c r="W133" s="2707"/>
      <c r="X133" s="2707"/>
      <c r="Y133" s="2707"/>
      <c r="Z133" s="2707"/>
    </row>
    <row r="134" spans="1:26" ht="28">
      <c r="A134" s="2721">
        <v>23</v>
      </c>
      <c r="B134" s="2733" t="s">
        <v>2820</v>
      </c>
      <c r="C134" s="2733" t="s">
        <v>2821</v>
      </c>
      <c r="D134" s="2749">
        <f t="shared" si="22"/>
        <v>10000</v>
      </c>
      <c r="E134" s="2747"/>
      <c r="F134" s="2728">
        <v>10000</v>
      </c>
      <c r="G134" s="2747"/>
      <c r="H134" s="2747"/>
      <c r="I134" s="2739" t="s">
        <v>2822</v>
      </c>
      <c r="J134" s="2740"/>
      <c r="K134" s="2732">
        <v>10000</v>
      </c>
      <c r="L134" s="2740"/>
      <c r="M134" s="2740"/>
      <c r="N134" s="2707"/>
      <c r="O134" s="2707"/>
      <c r="P134" s="2707"/>
      <c r="Q134" s="2707"/>
      <c r="R134" s="2707"/>
      <c r="S134" s="2707"/>
      <c r="T134" s="2707"/>
      <c r="U134" s="2707"/>
      <c r="V134" s="2707"/>
      <c r="W134" s="2707"/>
      <c r="X134" s="2707"/>
      <c r="Y134" s="2707"/>
      <c r="Z134" s="2707"/>
    </row>
    <row r="135" spans="1:26" ht="28">
      <c r="A135" s="2721">
        <v>24</v>
      </c>
      <c r="B135" s="2733" t="s">
        <v>2823</v>
      </c>
      <c r="C135" s="2733" t="s">
        <v>2824</v>
      </c>
      <c r="D135" s="2749">
        <f t="shared" si="22"/>
        <v>10000</v>
      </c>
      <c r="E135" s="2747"/>
      <c r="F135" s="2728">
        <v>10000</v>
      </c>
      <c r="G135" s="2747"/>
      <c r="H135" s="2747"/>
      <c r="I135" s="2739" t="s">
        <v>2825</v>
      </c>
      <c r="J135" s="2740"/>
      <c r="K135" s="2732">
        <v>10000</v>
      </c>
      <c r="L135" s="2740"/>
      <c r="M135" s="2740"/>
      <c r="N135" s="2707"/>
      <c r="O135" s="2707"/>
      <c r="P135" s="2707"/>
      <c r="Q135" s="2707"/>
      <c r="R135" s="2707"/>
      <c r="S135" s="2707"/>
      <c r="T135" s="2707"/>
      <c r="U135" s="2707"/>
      <c r="V135" s="2707"/>
      <c r="W135" s="2707"/>
      <c r="X135" s="2707"/>
      <c r="Y135" s="2707"/>
      <c r="Z135" s="2707"/>
    </row>
    <row r="136" spans="1:26" ht="14">
      <c r="A136" s="2721">
        <v>25</v>
      </c>
      <c r="B136" s="2733" t="s">
        <v>2826</v>
      </c>
      <c r="C136" s="2733" t="s">
        <v>2827</v>
      </c>
      <c r="D136" s="2749">
        <f t="shared" si="22"/>
        <v>10000</v>
      </c>
      <c r="E136" s="2747"/>
      <c r="F136" s="2728">
        <v>10000</v>
      </c>
      <c r="G136" s="2747"/>
      <c r="H136" s="2747"/>
      <c r="I136" s="2739" t="s">
        <v>2828</v>
      </c>
      <c r="J136" s="2740"/>
      <c r="K136" s="2732">
        <v>10000</v>
      </c>
      <c r="L136" s="2740"/>
      <c r="M136" s="2740"/>
      <c r="N136" s="2707"/>
      <c r="O136" s="2707"/>
      <c r="P136" s="2707"/>
      <c r="Q136" s="2707"/>
      <c r="R136" s="2707"/>
      <c r="S136" s="2707"/>
      <c r="T136" s="2707"/>
      <c r="U136" s="2707"/>
      <c r="V136" s="2707"/>
      <c r="W136" s="2707"/>
      <c r="X136" s="2707"/>
      <c r="Y136" s="2707"/>
      <c r="Z136" s="2707"/>
    </row>
    <row r="137" spans="1:26" ht="28">
      <c r="A137" s="2721">
        <v>26</v>
      </c>
      <c r="B137" s="2733" t="s">
        <v>2829</v>
      </c>
      <c r="C137" s="2733" t="s">
        <v>2830</v>
      </c>
      <c r="D137" s="2749">
        <f t="shared" si="22"/>
        <v>10000</v>
      </c>
      <c r="E137" s="2747"/>
      <c r="F137" s="2728">
        <v>10000</v>
      </c>
      <c r="G137" s="2747"/>
      <c r="H137" s="2747"/>
      <c r="I137" s="2739" t="s">
        <v>2831</v>
      </c>
      <c r="J137" s="2740"/>
      <c r="K137" s="2732">
        <v>10000</v>
      </c>
      <c r="L137" s="2740"/>
      <c r="M137" s="2740"/>
      <c r="N137" s="2707"/>
      <c r="O137" s="2707"/>
      <c r="P137" s="2707"/>
      <c r="Q137" s="2707"/>
      <c r="R137" s="2707"/>
      <c r="S137" s="2707"/>
      <c r="T137" s="2707"/>
      <c r="U137" s="2707"/>
      <c r="V137" s="2707"/>
      <c r="W137" s="2707"/>
      <c r="X137" s="2707"/>
      <c r="Y137" s="2707"/>
      <c r="Z137" s="2707"/>
    </row>
    <row r="138" spans="1:26" ht="70">
      <c r="A138" s="2721">
        <v>27</v>
      </c>
      <c r="B138" s="2782" t="s">
        <v>2832</v>
      </c>
      <c r="C138" s="2779" t="s">
        <v>432</v>
      </c>
      <c r="D138" s="2749">
        <f t="shared" si="22"/>
        <v>30000</v>
      </c>
      <c r="E138" s="2734"/>
      <c r="F138" s="2734">
        <v>30000</v>
      </c>
      <c r="G138" s="2734"/>
      <c r="H138" s="2734"/>
      <c r="I138" s="2782" t="s">
        <v>2833</v>
      </c>
      <c r="J138" s="2783"/>
      <c r="K138" s="2735">
        <v>30000</v>
      </c>
      <c r="L138" s="2783"/>
      <c r="M138" s="2783"/>
      <c r="N138" s="2744"/>
      <c r="O138" s="2744"/>
      <c r="P138" s="2744"/>
      <c r="Q138" s="2744"/>
      <c r="R138" s="2744"/>
      <c r="S138" s="2744"/>
      <c r="T138" s="2744"/>
      <c r="U138" s="2744"/>
      <c r="V138" s="2744"/>
      <c r="W138" s="2744"/>
      <c r="X138" s="2744"/>
      <c r="Y138" s="2744"/>
      <c r="Z138" s="2744"/>
    </row>
    <row r="139" spans="1:26" ht="14">
      <c r="A139" s="2721">
        <v>28</v>
      </c>
      <c r="B139" s="2782" t="s">
        <v>2834</v>
      </c>
      <c r="C139" s="2779" t="s">
        <v>2779</v>
      </c>
      <c r="D139" s="2749">
        <f t="shared" si="22"/>
        <v>40000</v>
      </c>
      <c r="E139" s="2734"/>
      <c r="F139" s="2734">
        <v>40000</v>
      </c>
      <c r="G139" s="2734"/>
      <c r="H139" s="2734"/>
      <c r="I139" s="2782" t="s">
        <v>2835</v>
      </c>
      <c r="J139" s="2783"/>
      <c r="K139" s="2735">
        <v>40000</v>
      </c>
      <c r="L139" s="2783"/>
      <c r="M139" s="2783"/>
      <c r="N139" s="2744"/>
      <c r="O139" s="2744"/>
      <c r="P139" s="2744"/>
      <c r="Q139" s="2744"/>
      <c r="R139" s="2744"/>
      <c r="S139" s="2744"/>
      <c r="T139" s="2744"/>
      <c r="U139" s="2744"/>
      <c r="V139" s="2744"/>
      <c r="W139" s="2744"/>
      <c r="X139" s="2744"/>
      <c r="Y139" s="2744"/>
      <c r="Z139" s="2744"/>
    </row>
    <row r="140" spans="1:26" ht="28">
      <c r="A140" s="2721">
        <v>29</v>
      </c>
      <c r="B140" s="2782" t="s">
        <v>2836</v>
      </c>
      <c r="C140" s="2779" t="s">
        <v>432</v>
      </c>
      <c r="D140" s="2749">
        <f t="shared" si="22"/>
        <v>28000</v>
      </c>
      <c r="E140" s="2734"/>
      <c r="F140" s="2734">
        <v>28000</v>
      </c>
      <c r="G140" s="2734"/>
      <c r="H140" s="2734"/>
      <c r="I140" s="2779" t="s">
        <v>2837</v>
      </c>
      <c r="J140" s="2783"/>
      <c r="K140" s="2735">
        <v>28000</v>
      </c>
      <c r="L140" s="2783"/>
      <c r="M140" s="2783"/>
      <c r="N140" s="2744"/>
      <c r="O140" s="2744"/>
      <c r="P140" s="2744"/>
      <c r="Q140" s="2744"/>
      <c r="R140" s="2744"/>
      <c r="S140" s="2744"/>
      <c r="T140" s="2744"/>
      <c r="U140" s="2744"/>
      <c r="V140" s="2744"/>
      <c r="W140" s="2744"/>
      <c r="X140" s="2744"/>
      <c r="Y140" s="2744"/>
      <c r="Z140" s="2744"/>
    </row>
    <row r="141" spans="1:26" ht="28">
      <c r="A141" s="2721">
        <v>30</v>
      </c>
      <c r="B141" s="2782" t="s">
        <v>2838</v>
      </c>
      <c r="C141" s="2779" t="s">
        <v>432</v>
      </c>
      <c r="D141" s="2749">
        <f t="shared" si="22"/>
        <v>54000</v>
      </c>
      <c r="E141" s="2734"/>
      <c r="F141" s="2734">
        <v>54000</v>
      </c>
      <c r="G141" s="2734"/>
      <c r="H141" s="2734"/>
      <c r="I141" s="2779" t="s">
        <v>2839</v>
      </c>
      <c r="J141" s="2783"/>
      <c r="K141" s="2735">
        <v>54000</v>
      </c>
      <c r="L141" s="2783"/>
      <c r="M141" s="2783"/>
      <c r="N141" s="2744"/>
      <c r="O141" s="2744"/>
      <c r="P141" s="2744"/>
      <c r="Q141" s="2744"/>
      <c r="R141" s="2744"/>
      <c r="S141" s="2744"/>
      <c r="T141" s="2744"/>
      <c r="U141" s="2744"/>
      <c r="V141" s="2744"/>
      <c r="W141" s="2744"/>
      <c r="X141" s="2744"/>
      <c r="Y141" s="2744"/>
      <c r="Z141" s="2744"/>
    </row>
    <row r="142" spans="1:26" ht="28">
      <c r="A142" s="2721">
        <v>31</v>
      </c>
      <c r="B142" s="2782" t="s">
        <v>2840</v>
      </c>
      <c r="C142" s="2779" t="s">
        <v>432</v>
      </c>
      <c r="D142" s="2749">
        <f t="shared" si="22"/>
        <v>10000</v>
      </c>
      <c r="E142" s="2734"/>
      <c r="F142" s="2734">
        <v>10000</v>
      </c>
      <c r="G142" s="2734"/>
      <c r="H142" s="2734"/>
      <c r="I142" s="2779" t="s">
        <v>2841</v>
      </c>
      <c r="J142" s="2783"/>
      <c r="K142" s="2735">
        <v>10000</v>
      </c>
      <c r="L142" s="2783"/>
      <c r="M142" s="2783"/>
      <c r="N142" s="2744"/>
      <c r="O142" s="2744"/>
      <c r="P142" s="2744"/>
      <c r="Q142" s="2744"/>
      <c r="R142" s="2744"/>
      <c r="S142" s="2744"/>
      <c r="T142" s="2744"/>
      <c r="U142" s="2744"/>
      <c r="V142" s="2744"/>
      <c r="W142" s="2744"/>
      <c r="X142" s="2744"/>
      <c r="Y142" s="2744"/>
      <c r="Z142" s="2744"/>
    </row>
    <row r="143" spans="1:26" ht="42">
      <c r="A143" s="2721">
        <v>32</v>
      </c>
      <c r="B143" s="2782" t="s">
        <v>2842</v>
      </c>
      <c r="C143" s="2779" t="s">
        <v>432</v>
      </c>
      <c r="D143" s="2749">
        <f t="shared" si="22"/>
        <v>64000</v>
      </c>
      <c r="E143" s="2734"/>
      <c r="F143" s="2734">
        <v>64000</v>
      </c>
      <c r="G143" s="2734"/>
      <c r="H143" s="2734"/>
      <c r="I143" s="2779" t="s">
        <v>2843</v>
      </c>
      <c r="J143" s="2783"/>
      <c r="K143" s="2735">
        <v>64000</v>
      </c>
      <c r="L143" s="2783"/>
      <c r="M143" s="2783"/>
      <c r="N143" s="2744"/>
      <c r="O143" s="2744"/>
      <c r="P143" s="2744"/>
      <c r="Q143" s="2744"/>
      <c r="R143" s="2744"/>
      <c r="S143" s="2744"/>
      <c r="T143" s="2744"/>
      <c r="U143" s="2744"/>
      <c r="V143" s="2744"/>
      <c r="W143" s="2744"/>
      <c r="X143" s="2744"/>
      <c r="Y143" s="2744"/>
      <c r="Z143" s="2744"/>
    </row>
    <row r="144" spans="1:26" ht="28">
      <c r="A144" s="2721">
        <v>33</v>
      </c>
      <c r="B144" s="2782" t="s">
        <v>2844</v>
      </c>
      <c r="C144" s="2779" t="s">
        <v>432</v>
      </c>
      <c r="D144" s="2749">
        <f t="shared" si="22"/>
        <v>25000</v>
      </c>
      <c r="E144" s="2734"/>
      <c r="F144" s="2734">
        <v>25000</v>
      </c>
      <c r="G144" s="2734"/>
      <c r="H144" s="2734"/>
      <c r="I144" s="2779" t="s">
        <v>2845</v>
      </c>
      <c r="J144" s="2783"/>
      <c r="K144" s="2735">
        <v>25000</v>
      </c>
      <c r="L144" s="2783"/>
      <c r="M144" s="2783"/>
      <c r="N144" s="2744"/>
      <c r="O144" s="2744"/>
      <c r="P144" s="2744"/>
      <c r="Q144" s="2744"/>
      <c r="R144" s="2744"/>
      <c r="S144" s="2744"/>
      <c r="T144" s="2744"/>
      <c r="U144" s="2744"/>
      <c r="V144" s="2744"/>
      <c r="W144" s="2744"/>
      <c r="X144" s="2744"/>
      <c r="Y144" s="2744"/>
      <c r="Z144" s="2744"/>
    </row>
    <row r="145" spans="1:26" ht="42">
      <c r="A145" s="2721">
        <v>34</v>
      </c>
      <c r="B145" s="2782" t="s">
        <v>2846</v>
      </c>
      <c r="C145" s="2779" t="s">
        <v>432</v>
      </c>
      <c r="D145" s="2749">
        <f t="shared" si="22"/>
        <v>6000</v>
      </c>
      <c r="E145" s="2734"/>
      <c r="F145" s="2734">
        <v>6000</v>
      </c>
      <c r="G145" s="2734"/>
      <c r="H145" s="2734"/>
      <c r="I145" s="2779" t="s">
        <v>2847</v>
      </c>
      <c r="J145" s="2783"/>
      <c r="K145" s="2735">
        <v>6000</v>
      </c>
      <c r="L145" s="2783"/>
      <c r="M145" s="2783"/>
      <c r="N145" s="2744"/>
      <c r="O145" s="2744"/>
      <c r="P145" s="2744"/>
      <c r="Q145" s="2744"/>
      <c r="R145" s="2744"/>
      <c r="S145" s="2744"/>
      <c r="T145" s="2744"/>
      <c r="U145" s="2744"/>
      <c r="V145" s="2744"/>
      <c r="W145" s="2744"/>
      <c r="X145" s="2744"/>
      <c r="Y145" s="2744"/>
      <c r="Z145" s="2744"/>
    </row>
    <row r="146" spans="1:26" ht="28">
      <c r="A146" s="2721">
        <v>35</v>
      </c>
      <c r="B146" s="2782" t="s">
        <v>2848</v>
      </c>
      <c r="C146" s="2779" t="s">
        <v>432</v>
      </c>
      <c r="D146" s="2749">
        <f t="shared" si="22"/>
        <v>22000</v>
      </c>
      <c r="E146" s="2734"/>
      <c r="F146" s="2734">
        <v>22000</v>
      </c>
      <c r="G146" s="2734"/>
      <c r="H146" s="2734"/>
      <c r="I146" s="2779" t="s">
        <v>2849</v>
      </c>
      <c r="J146" s="2783"/>
      <c r="K146" s="2735">
        <v>22000</v>
      </c>
      <c r="L146" s="2783"/>
      <c r="M146" s="2783"/>
      <c r="N146" s="2744"/>
      <c r="O146" s="2744"/>
      <c r="P146" s="2744"/>
      <c r="Q146" s="2744"/>
      <c r="R146" s="2744"/>
      <c r="S146" s="2744"/>
      <c r="T146" s="2744"/>
      <c r="U146" s="2744"/>
      <c r="V146" s="2744"/>
      <c r="W146" s="2744"/>
      <c r="X146" s="2744"/>
      <c r="Y146" s="2744"/>
      <c r="Z146" s="2744"/>
    </row>
    <row r="147" spans="1:26" ht="42">
      <c r="A147" s="2721">
        <v>36</v>
      </c>
      <c r="B147" s="2782" t="s">
        <v>2850</v>
      </c>
      <c r="C147" s="2779" t="s">
        <v>2851</v>
      </c>
      <c r="D147" s="2749">
        <f t="shared" si="22"/>
        <v>10000</v>
      </c>
      <c r="E147" s="2734"/>
      <c r="F147" s="2734">
        <v>10000</v>
      </c>
      <c r="G147" s="2734"/>
      <c r="H147" s="2734"/>
      <c r="I147" s="2779" t="s">
        <v>2852</v>
      </c>
      <c r="J147" s="2783"/>
      <c r="K147" s="2735">
        <v>10000</v>
      </c>
      <c r="L147" s="2783"/>
      <c r="M147" s="2783"/>
      <c r="N147" s="2744"/>
      <c r="O147" s="2744"/>
      <c r="P147" s="2744"/>
      <c r="Q147" s="2744"/>
      <c r="R147" s="2744"/>
      <c r="S147" s="2744"/>
      <c r="T147" s="2744"/>
      <c r="U147" s="2744"/>
      <c r="V147" s="2744"/>
      <c r="W147" s="2744"/>
      <c r="X147" s="2744"/>
      <c r="Y147" s="2744"/>
      <c r="Z147" s="2744"/>
    </row>
    <row r="148" spans="1:26" ht="28">
      <c r="A148" s="2721">
        <v>37</v>
      </c>
      <c r="B148" s="2782" t="s">
        <v>2853</v>
      </c>
      <c r="C148" s="2779" t="s">
        <v>2779</v>
      </c>
      <c r="D148" s="2749">
        <f t="shared" si="22"/>
        <v>6000</v>
      </c>
      <c r="E148" s="2734"/>
      <c r="F148" s="2734">
        <v>6000</v>
      </c>
      <c r="G148" s="2734"/>
      <c r="H148" s="2734"/>
      <c r="I148" s="2779" t="s">
        <v>2854</v>
      </c>
      <c r="J148" s="2783"/>
      <c r="K148" s="2735">
        <v>6000</v>
      </c>
      <c r="L148" s="2783"/>
      <c r="M148" s="2783"/>
      <c r="N148" s="2744"/>
      <c r="O148" s="2744"/>
      <c r="P148" s="2744"/>
      <c r="Q148" s="2744"/>
      <c r="R148" s="2744"/>
      <c r="S148" s="2744"/>
      <c r="T148" s="2744"/>
      <c r="U148" s="2744"/>
      <c r="V148" s="2744"/>
      <c r="W148" s="2744"/>
      <c r="X148" s="2744"/>
      <c r="Y148" s="2744"/>
      <c r="Z148" s="2744"/>
    </row>
    <row r="149" spans="1:26" ht="28">
      <c r="A149" s="2721">
        <v>38</v>
      </c>
      <c r="B149" s="2782" t="s">
        <v>2855</v>
      </c>
      <c r="C149" s="2779" t="s">
        <v>2779</v>
      </c>
      <c r="D149" s="2749">
        <f t="shared" si="22"/>
        <v>6000</v>
      </c>
      <c r="E149" s="2734"/>
      <c r="F149" s="2734">
        <v>6000</v>
      </c>
      <c r="G149" s="2734"/>
      <c r="H149" s="2734"/>
      <c r="I149" s="2779" t="s">
        <v>2854</v>
      </c>
      <c r="J149" s="2783"/>
      <c r="K149" s="2735">
        <v>6000</v>
      </c>
      <c r="L149" s="2783"/>
      <c r="M149" s="2783"/>
      <c r="N149" s="2744"/>
      <c r="O149" s="2744"/>
      <c r="P149" s="2744"/>
      <c r="Q149" s="2744"/>
      <c r="R149" s="2744"/>
      <c r="S149" s="2744"/>
      <c r="T149" s="2744"/>
      <c r="U149" s="2744"/>
      <c r="V149" s="2744"/>
      <c r="W149" s="2744"/>
      <c r="X149" s="2744"/>
      <c r="Y149" s="2744"/>
      <c r="Z149" s="2744"/>
    </row>
    <row r="150" spans="1:26" ht="35.25" customHeight="1">
      <c r="A150" s="2721">
        <v>39</v>
      </c>
      <c r="B150" s="2782" t="s">
        <v>2856</v>
      </c>
      <c r="C150" s="2779" t="s">
        <v>2779</v>
      </c>
      <c r="D150" s="2749">
        <f t="shared" si="22"/>
        <v>6000</v>
      </c>
      <c r="E150" s="2734"/>
      <c r="F150" s="2734">
        <v>6000</v>
      </c>
      <c r="G150" s="2734"/>
      <c r="H150" s="2734"/>
      <c r="I150" s="2779" t="s">
        <v>2854</v>
      </c>
      <c r="J150" s="2783"/>
      <c r="K150" s="2735">
        <v>6000</v>
      </c>
      <c r="L150" s="2783"/>
      <c r="M150" s="2783"/>
      <c r="N150" s="2744"/>
      <c r="O150" s="2744"/>
      <c r="P150" s="2744"/>
      <c r="Q150" s="2744"/>
      <c r="R150" s="2744"/>
      <c r="S150" s="2744"/>
      <c r="T150" s="2744"/>
      <c r="U150" s="2744"/>
      <c r="V150" s="2744"/>
      <c r="W150" s="2744"/>
      <c r="X150" s="2744"/>
      <c r="Y150" s="2744"/>
      <c r="Z150" s="2744"/>
    </row>
    <row r="151" spans="1:26" ht="28">
      <c r="A151" s="2721">
        <v>40</v>
      </c>
      <c r="B151" s="2782" t="s">
        <v>2857</v>
      </c>
      <c r="C151" s="2779" t="s">
        <v>2779</v>
      </c>
      <c r="D151" s="2749">
        <f t="shared" si="22"/>
        <v>7000</v>
      </c>
      <c r="E151" s="2734"/>
      <c r="F151" s="2734">
        <v>7000</v>
      </c>
      <c r="G151" s="2734"/>
      <c r="H151" s="2734"/>
      <c r="I151" s="2779" t="s">
        <v>2858</v>
      </c>
      <c r="J151" s="2783"/>
      <c r="K151" s="2735">
        <v>7000</v>
      </c>
      <c r="L151" s="2783"/>
      <c r="M151" s="2783"/>
      <c r="N151" s="2744"/>
      <c r="O151" s="2744"/>
      <c r="P151" s="2744"/>
      <c r="Q151" s="2744"/>
      <c r="R151" s="2744"/>
      <c r="S151" s="2744"/>
      <c r="T151" s="2744"/>
      <c r="U151" s="2744"/>
      <c r="V151" s="2744"/>
      <c r="W151" s="2744"/>
      <c r="X151" s="2744"/>
      <c r="Y151" s="2744"/>
      <c r="Z151" s="2744"/>
    </row>
    <row r="152" spans="1:26" ht="28">
      <c r="A152" s="2721">
        <v>41</v>
      </c>
      <c r="B152" s="2782" t="s">
        <v>2859</v>
      </c>
      <c r="C152" s="2779" t="s">
        <v>2779</v>
      </c>
      <c r="D152" s="2749">
        <f t="shared" si="22"/>
        <v>5000</v>
      </c>
      <c r="E152" s="2734"/>
      <c r="F152" s="2734">
        <v>5000</v>
      </c>
      <c r="G152" s="2734"/>
      <c r="H152" s="2734"/>
      <c r="I152" s="2779" t="s">
        <v>2860</v>
      </c>
      <c r="J152" s="2783"/>
      <c r="K152" s="2735">
        <v>5000</v>
      </c>
      <c r="L152" s="2783"/>
      <c r="M152" s="2783"/>
      <c r="N152" s="2744"/>
      <c r="O152" s="2744"/>
      <c r="P152" s="2744"/>
      <c r="Q152" s="2744"/>
      <c r="R152" s="2744"/>
      <c r="S152" s="2744"/>
      <c r="T152" s="2744"/>
      <c r="U152" s="2744"/>
      <c r="V152" s="2744"/>
      <c r="W152" s="2744"/>
      <c r="X152" s="2744"/>
      <c r="Y152" s="2744"/>
      <c r="Z152" s="2744"/>
    </row>
    <row r="153" spans="1:26" ht="28">
      <c r="A153" s="2721">
        <v>42</v>
      </c>
      <c r="B153" s="2782" t="s">
        <v>2861</v>
      </c>
      <c r="C153" s="2779" t="s">
        <v>2779</v>
      </c>
      <c r="D153" s="2749">
        <f t="shared" si="22"/>
        <v>5000</v>
      </c>
      <c r="E153" s="2734"/>
      <c r="F153" s="2734">
        <v>5000</v>
      </c>
      <c r="G153" s="2734"/>
      <c r="H153" s="2734"/>
      <c r="I153" s="2779" t="s">
        <v>2860</v>
      </c>
      <c r="J153" s="2783"/>
      <c r="K153" s="2735">
        <v>5000</v>
      </c>
      <c r="L153" s="2783"/>
      <c r="M153" s="2783"/>
      <c r="N153" s="2744"/>
      <c r="O153" s="2744"/>
      <c r="P153" s="2744"/>
      <c r="Q153" s="2744"/>
      <c r="R153" s="2744"/>
      <c r="S153" s="2744"/>
      <c r="T153" s="2744"/>
      <c r="U153" s="2744"/>
      <c r="V153" s="2744"/>
      <c r="W153" s="2744"/>
      <c r="X153" s="2744"/>
      <c r="Y153" s="2744"/>
      <c r="Z153" s="2744"/>
    </row>
    <row r="154" spans="1:26" ht="28">
      <c r="A154" s="2721">
        <v>43</v>
      </c>
      <c r="B154" s="2782" t="s">
        <v>2862</v>
      </c>
      <c r="C154" s="2779" t="s">
        <v>2779</v>
      </c>
      <c r="D154" s="2749">
        <f t="shared" si="22"/>
        <v>7000</v>
      </c>
      <c r="E154" s="2734"/>
      <c r="F154" s="2734">
        <v>7000</v>
      </c>
      <c r="G154" s="2734"/>
      <c r="H154" s="2734"/>
      <c r="I154" s="2779" t="s">
        <v>2858</v>
      </c>
      <c r="J154" s="2783"/>
      <c r="K154" s="2735">
        <v>7000</v>
      </c>
      <c r="L154" s="2783"/>
      <c r="M154" s="2783"/>
      <c r="N154" s="2744"/>
      <c r="O154" s="2744"/>
      <c r="P154" s="2744"/>
      <c r="Q154" s="2744"/>
      <c r="R154" s="2744"/>
      <c r="S154" s="2744"/>
      <c r="T154" s="2744"/>
      <c r="U154" s="2744"/>
      <c r="V154" s="2744"/>
      <c r="W154" s="2744"/>
      <c r="X154" s="2744"/>
      <c r="Y154" s="2744"/>
      <c r="Z154" s="2744"/>
    </row>
    <row r="155" spans="1:26" ht="28">
      <c r="A155" s="2721">
        <v>44</v>
      </c>
      <c r="B155" s="2784" t="s">
        <v>2863</v>
      </c>
      <c r="C155" s="2785" t="s">
        <v>2779</v>
      </c>
      <c r="D155" s="2749">
        <f t="shared" si="22"/>
        <v>4000</v>
      </c>
      <c r="E155" s="2786"/>
      <c r="F155" s="2787">
        <v>4000</v>
      </c>
      <c r="G155" s="2786"/>
      <c r="H155" s="2786"/>
      <c r="I155" s="2785" t="s">
        <v>2864</v>
      </c>
      <c r="J155" s="2788"/>
      <c r="K155" s="2789">
        <v>4000</v>
      </c>
      <c r="L155" s="2783"/>
      <c r="M155" s="2783"/>
      <c r="N155" s="2744"/>
      <c r="O155" s="2744"/>
      <c r="P155" s="2744"/>
      <c r="Q155" s="2744"/>
      <c r="R155" s="2744"/>
      <c r="S155" s="2744"/>
      <c r="T155" s="2744"/>
      <c r="U155" s="2744"/>
      <c r="V155" s="2744"/>
      <c r="W155" s="2744"/>
      <c r="X155" s="2744"/>
      <c r="Y155" s="2744"/>
      <c r="Z155" s="2744"/>
    </row>
    <row r="156" spans="1:26" ht="28">
      <c r="A156" s="2721">
        <v>45</v>
      </c>
      <c r="B156" s="2782" t="s">
        <v>2865</v>
      </c>
      <c r="C156" s="2779" t="s">
        <v>2110</v>
      </c>
      <c r="D156" s="2749">
        <f t="shared" si="22"/>
        <v>10000</v>
      </c>
      <c r="E156" s="2734"/>
      <c r="F156" s="2734">
        <v>10000</v>
      </c>
      <c r="G156" s="2734"/>
      <c r="H156" s="2734"/>
      <c r="I156" s="2779" t="s">
        <v>2866</v>
      </c>
      <c r="J156" s="2788"/>
      <c r="K156" s="2735">
        <v>10000</v>
      </c>
      <c r="L156" s="2783"/>
      <c r="M156" s="2783"/>
      <c r="N156" s="2707"/>
      <c r="O156" s="2707"/>
      <c r="P156" s="2707"/>
      <c r="Q156" s="2707"/>
      <c r="R156" s="2707"/>
      <c r="S156" s="2707"/>
      <c r="T156" s="2707"/>
      <c r="U156" s="2707"/>
      <c r="V156" s="2707"/>
      <c r="W156" s="2707"/>
      <c r="X156" s="2707"/>
      <c r="Y156" s="2707"/>
      <c r="Z156" s="2707"/>
    </row>
    <row r="157" spans="1:26" ht="28">
      <c r="A157" s="2721">
        <v>46</v>
      </c>
      <c r="B157" s="2782" t="s">
        <v>2867</v>
      </c>
      <c r="C157" s="2779" t="s">
        <v>2110</v>
      </c>
      <c r="D157" s="2749">
        <f t="shared" si="22"/>
        <v>10000</v>
      </c>
      <c r="E157" s="2734"/>
      <c r="F157" s="2734">
        <v>10000</v>
      </c>
      <c r="G157" s="2734"/>
      <c r="H157" s="2734"/>
      <c r="I157" s="2779" t="s">
        <v>2868</v>
      </c>
      <c r="J157" s="2788"/>
      <c r="K157" s="2735">
        <v>10000</v>
      </c>
      <c r="L157" s="2783"/>
      <c r="M157" s="2783"/>
      <c r="N157" s="2707"/>
      <c r="O157" s="2707"/>
      <c r="P157" s="2707"/>
      <c r="Q157" s="2707"/>
      <c r="R157" s="2707"/>
      <c r="S157" s="2707"/>
      <c r="T157" s="2707"/>
      <c r="U157" s="2707"/>
      <c r="V157" s="2707"/>
      <c r="W157" s="2707"/>
      <c r="X157" s="2707"/>
      <c r="Y157" s="2707"/>
      <c r="Z157" s="2707"/>
    </row>
    <row r="158" spans="1:26" ht="14">
      <c r="A158" s="2721">
        <v>47</v>
      </c>
      <c r="B158" s="2790" t="s">
        <v>2869</v>
      </c>
      <c r="C158" s="2779" t="s">
        <v>2870</v>
      </c>
      <c r="D158" s="2749">
        <f t="shared" si="22"/>
        <v>6000</v>
      </c>
      <c r="E158" s="2734"/>
      <c r="F158" s="2734">
        <v>6000</v>
      </c>
      <c r="G158" s="2734"/>
      <c r="H158" s="2734"/>
      <c r="I158" s="2779" t="s">
        <v>2871</v>
      </c>
      <c r="J158" s="2788"/>
      <c r="K158" s="2735">
        <v>6000</v>
      </c>
      <c r="L158" s="2783"/>
      <c r="M158" s="2783"/>
      <c r="N158" s="2707"/>
      <c r="O158" s="2707"/>
      <c r="P158" s="2707"/>
      <c r="Q158" s="2707"/>
      <c r="R158" s="2707"/>
      <c r="S158" s="2707"/>
      <c r="T158" s="2707"/>
      <c r="U158" s="2707"/>
      <c r="V158" s="2707"/>
      <c r="W158" s="2707"/>
      <c r="X158" s="2707"/>
      <c r="Y158" s="2707"/>
      <c r="Z158" s="2707"/>
    </row>
    <row r="159" spans="1:26" ht="28">
      <c r="A159" s="2721">
        <v>48</v>
      </c>
      <c r="B159" s="2782" t="s">
        <v>2872</v>
      </c>
      <c r="C159" s="2779" t="s">
        <v>2870</v>
      </c>
      <c r="D159" s="2749">
        <f t="shared" si="22"/>
        <v>6000</v>
      </c>
      <c r="E159" s="2734"/>
      <c r="F159" s="2734">
        <v>6000</v>
      </c>
      <c r="G159" s="2734"/>
      <c r="H159" s="2734"/>
      <c r="I159" s="2779" t="s">
        <v>2873</v>
      </c>
      <c r="J159" s="2788"/>
      <c r="K159" s="2735">
        <v>6000</v>
      </c>
      <c r="L159" s="2783"/>
      <c r="M159" s="2783"/>
      <c r="N159" s="2707"/>
      <c r="O159" s="2707"/>
      <c r="P159" s="2707"/>
      <c r="Q159" s="2707"/>
      <c r="R159" s="2707"/>
      <c r="S159" s="2707"/>
      <c r="T159" s="2707"/>
      <c r="U159" s="2707"/>
      <c r="V159" s="2707"/>
      <c r="W159" s="2707"/>
      <c r="X159" s="2707"/>
      <c r="Y159" s="2707"/>
      <c r="Z159" s="2707"/>
    </row>
    <row r="160" spans="1:26" ht="28">
      <c r="A160" s="2721">
        <v>49</v>
      </c>
      <c r="B160" s="2782" t="s">
        <v>2874</v>
      </c>
      <c r="C160" s="2779" t="s">
        <v>755</v>
      </c>
      <c r="D160" s="2749">
        <f t="shared" si="22"/>
        <v>5000</v>
      </c>
      <c r="E160" s="2734"/>
      <c r="F160" s="2734">
        <v>5000</v>
      </c>
      <c r="G160" s="2734"/>
      <c r="H160" s="2734"/>
      <c r="I160" s="2779" t="s">
        <v>2864</v>
      </c>
      <c r="J160" s="2788"/>
      <c r="K160" s="2735">
        <v>5000</v>
      </c>
      <c r="L160" s="2783"/>
      <c r="M160" s="2783"/>
      <c r="N160" s="2707"/>
      <c r="O160" s="2707"/>
      <c r="P160" s="2707"/>
      <c r="Q160" s="2707"/>
      <c r="R160" s="2707"/>
      <c r="S160" s="2707"/>
      <c r="T160" s="2707"/>
      <c r="U160" s="2707"/>
      <c r="V160" s="2707"/>
      <c r="W160" s="2707"/>
      <c r="X160" s="2707"/>
      <c r="Y160" s="2707"/>
      <c r="Z160" s="2707"/>
    </row>
    <row r="161" spans="1:26" ht="14">
      <c r="A161" s="2721">
        <v>50</v>
      </c>
      <c r="B161" s="2790" t="s">
        <v>2875</v>
      </c>
      <c r="C161" s="2779"/>
      <c r="D161" s="2749">
        <f t="shared" si="22"/>
        <v>5000</v>
      </c>
      <c r="E161" s="2734"/>
      <c r="F161" s="2734">
        <v>5000</v>
      </c>
      <c r="G161" s="2734"/>
      <c r="H161" s="2734"/>
      <c r="I161" s="2779" t="s">
        <v>2876</v>
      </c>
      <c r="J161" s="2788"/>
      <c r="K161" s="2735">
        <v>5000</v>
      </c>
      <c r="L161" s="2788"/>
      <c r="M161" s="2788"/>
      <c r="N161" s="2707"/>
      <c r="O161" s="2707"/>
      <c r="P161" s="2707"/>
      <c r="Q161" s="2707"/>
      <c r="R161" s="2707"/>
      <c r="S161" s="2707"/>
      <c r="T161" s="2707"/>
      <c r="U161" s="2707"/>
      <c r="V161" s="2707"/>
      <c r="W161" s="2707"/>
      <c r="X161" s="2707"/>
      <c r="Y161" s="2707"/>
      <c r="Z161" s="2707"/>
    </row>
    <row r="162" spans="1:26" ht="28">
      <c r="A162" s="2721">
        <v>51</v>
      </c>
      <c r="B162" s="2782" t="s">
        <v>2877</v>
      </c>
      <c r="C162" s="2779" t="s">
        <v>2870</v>
      </c>
      <c r="D162" s="2749">
        <f t="shared" si="22"/>
        <v>5000</v>
      </c>
      <c r="E162" s="2734"/>
      <c r="F162" s="2734">
        <v>5000</v>
      </c>
      <c r="G162" s="2734"/>
      <c r="H162" s="2734"/>
      <c r="I162" s="2779" t="s">
        <v>2878</v>
      </c>
      <c r="J162" s="2788"/>
      <c r="K162" s="2735">
        <v>5000</v>
      </c>
      <c r="L162" s="2788"/>
      <c r="M162" s="2788"/>
      <c r="N162" s="2707"/>
      <c r="O162" s="2707"/>
      <c r="P162" s="2707"/>
      <c r="Q162" s="2707"/>
      <c r="R162" s="2707"/>
      <c r="S162" s="2707"/>
      <c r="T162" s="2707"/>
      <c r="U162" s="2707"/>
      <c r="V162" s="2707"/>
      <c r="W162" s="2707"/>
      <c r="X162" s="2707"/>
      <c r="Y162" s="2707"/>
      <c r="Z162" s="2707"/>
    </row>
    <row r="163" spans="1:26" ht="28">
      <c r="A163" s="2711" t="s">
        <v>257</v>
      </c>
      <c r="B163" s="2718" t="s">
        <v>2879</v>
      </c>
      <c r="C163" s="2711"/>
      <c r="D163" s="2719">
        <f>D164+D167</f>
        <v>1114800</v>
      </c>
      <c r="E163" s="2719">
        <f t="shared" ref="E163:F163" si="23">SUM(E164:E167)</f>
        <v>0</v>
      </c>
      <c r="F163" s="2719">
        <f t="shared" si="23"/>
        <v>0</v>
      </c>
      <c r="G163" s="2719">
        <f>G164+G167</f>
        <v>1114800</v>
      </c>
      <c r="H163" s="2719">
        <f>SUM(H164:H167)</f>
        <v>0</v>
      </c>
      <c r="I163" s="2711"/>
      <c r="J163" s="2783"/>
      <c r="K163" s="2741"/>
      <c r="L163" s="2720">
        <f>L164+L167</f>
        <v>1114800</v>
      </c>
      <c r="M163" s="2783"/>
      <c r="N163" s="2707"/>
      <c r="O163" s="2707"/>
      <c r="P163" s="2707"/>
      <c r="Q163" s="2707"/>
      <c r="R163" s="2707"/>
      <c r="S163" s="2707"/>
      <c r="T163" s="2707"/>
      <c r="U163" s="2707"/>
      <c r="V163" s="2707"/>
      <c r="W163" s="2707"/>
      <c r="X163" s="2707"/>
      <c r="Y163" s="2707"/>
      <c r="Z163" s="2707"/>
    </row>
    <row r="164" spans="1:26" ht="14">
      <c r="A164" s="2721" t="s">
        <v>2880</v>
      </c>
      <c r="B164" s="2723" t="s">
        <v>2881</v>
      </c>
      <c r="C164" s="2723"/>
      <c r="D164" s="2728">
        <f>D165+D166</f>
        <v>1114800</v>
      </c>
      <c r="E164" s="2728"/>
      <c r="F164" s="2728"/>
      <c r="G164" s="2728">
        <f>G165+G166</f>
        <v>1114800</v>
      </c>
      <c r="H164" s="2728"/>
      <c r="I164" s="2723"/>
      <c r="J164" s="2783"/>
      <c r="K164" s="2732"/>
      <c r="L164" s="2732">
        <f>L165+L166</f>
        <v>1114800</v>
      </c>
      <c r="M164" s="2783"/>
      <c r="N164" s="2707"/>
      <c r="O164" s="2707"/>
      <c r="P164" s="2707"/>
      <c r="Q164" s="2707"/>
      <c r="R164" s="2707"/>
      <c r="S164" s="2707"/>
      <c r="T164" s="2707"/>
      <c r="U164" s="2707"/>
      <c r="V164" s="2707"/>
      <c r="W164" s="2707"/>
      <c r="X164" s="2707"/>
      <c r="Y164" s="2707"/>
      <c r="Z164" s="2707"/>
    </row>
    <row r="165" spans="1:26" ht="42">
      <c r="A165" s="2721"/>
      <c r="B165" s="2723" t="s">
        <v>2882</v>
      </c>
      <c r="C165" s="2723" t="s">
        <v>2709</v>
      </c>
      <c r="D165" s="2749">
        <f t="shared" ref="D165:D166" si="24">E165+F165+G165</f>
        <v>422000</v>
      </c>
      <c r="E165" s="2728"/>
      <c r="F165" s="2728"/>
      <c r="G165" s="2728">
        <v>422000</v>
      </c>
      <c r="H165" s="2728"/>
      <c r="I165" s="2723" t="s">
        <v>2634</v>
      </c>
      <c r="J165" s="2783"/>
      <c r="K165" s="2732"/>
      <c r="L165" s="2732">
        <v>422000</v>
      </c>
      <c r="M165" s="2783"/>
      <c r="N165" s="2707"/>
      <c r="O165" s="2707"/>
      <c r="P165" s="2707"/>
      <c r="Q165" s="2707"/>
      <c r="R165" s="2707"/>
      <c r="S165" s="2707"/>
      <c r="T165" s="2707"/>
      <c r="U165" s="2707"/>
      <c r="V165" s="2707"/>
      <c r="W165" s="2707"/>
      <c r="X165" s="2707"/>
      <c r="Y165" s="2707"/>
      <c r="Z165" s="2707"/>
    </row>
    <row r="166" spans="1:26" ht="56">
      <c r="A166" s="2721"/>
      <c r="B166" s="2723" t="s">
        <v>2883</v>
      </c>
      <c r="C166" s="2723" t="s">
        <v>2772</v>
      </c>
      <c r="D166" s="2749">
        <f t="shared" si="24"/>
        <v>692800</v>
      </c>
      <c r="E166" s="2719"/>
      <c r="F166" s="2719"/>
      <c r="G166" s="2734">
        <v>692800</v>
      </c>
      <c r="H166" s="2719"/>
      <c r="I166" s="2739" t="s">
        <v>2634</v>
      </c>
      <c r="J166" s="2725"/>
      <c r="K166" s="2726"/>
      <c r="L166" s="2735">
        <v>692800</v>
      </c>
      <c r="M166" s="2725"/>
      <c r="N166" s="2791"/>
      <c r="O166" s="2707"/>
      <c r="P166" s="2707"/>
      <c r="Q166" s="2707"/>
      <c r="R166" s="2707"/>
      <c r="S166" s="2707"/>
      <c r="T166" s="2707"/>
      <c r="U166" s="2707"/>
      <c r="V166" s="2707"/>
      <c r="W166" s="2707"/>
      <c r="X166" s="2707"/>
      <c r="Y166" s="2707"/>
      <c r="Z166" s="2707"/>
    </row>
    <row r="167" spans="1:26" ht="14">
      <c r="A167" s="2721" t="s">
        <v>2884</v>
      </c>
      <c r="B167" s="2723" t="s">
        <v>2885</v>
      </c>
      <c r="C167" s="2723"/>
      <c r="D167" s="2728"/>
      <c r="E167" s="2728"/>
      <c r="F167" s="2728"/>
      <c r="G167" s="2728"/>
      <c r="H167" s="2728"/>
      <c r="I167" s="2723"/>
      <c r="J167" s="2783"/>
      <c r="K167" s="2732"/>
      <c r="L167" s="2783"/>
      <c r="M167" s="2783"/>
      <c r="N167" s="2707"/>
      <c r="O167" s="2707"/>
      <c r="P167" s="2707"/>
      <c r="Q167" s="2707"/>
      <c r="R167" s="2707"/>
      <c r="S167" s="2707"/>
      <c r="T167" s="2707"/>
      <c r="U167" s="2707"/>
      <c r="V167" s="2707"/>
      <c r="W167" s="2707"/>
      <c r="X167" s="2707"/>
      <c r="Y167" s="2707"/>
      <c r="Z167" s="2707"/>
    </row>
    <row r="168" spans="1:26" ht="39" customHeight="1">
      <c r="A168" s="2737"/>
      <c r="B168" s="2722" t="s">
        <v>2886</v>
      </c>
      <c r="C168" s="2722"/>
      <c r="D168" s="2719">
        <f t="shared" ref="D168:H168" si="25">D9+D27+D163</f>
        <v>8629200</v>
      </c>
      <c r="E168" s="2719">
        <f t="shared" si="25"/>
        <v>1900600</v>
      </c>
      <c r="F168" s="2719">
        <f t="shared" si="25"/>
        <v>5613800</v>
      </c>
      <c r="G168" s="2719">
        <f t="shared" si="25"/>
        <v>1114800</v>
      </c>
      <c r="H168" s="2719">
        <f t="shared" si="25"/>
        <v>0</v>
      </c>
      <c r="I168" s="2739"/>
      <c r="J168" s="2720">
        <f t="shared" ref="J168:L168" si="26">J9+J27+J163</f>
        <v>1900600</v>
      </c>
      <c r="K168" s="2720">
        <f t="shared" si="26"/>
        <v>5613800</v>
      </c>
      <c r="L168" s="2720">
        <f t="shared" si="26"/>
        <v>1114800</v>
      </c>
      <c r="M168" s="2792" t="s">
        <v>102</v>
      </c>
      <c r="N168" s="2707"/>
      <c r="O168" s="2707"/>
      <c r="P168" s="2707"/>
      <c r="Q168" s="2707"/>
      <c r="R168" s="2707"/>
      <c r="S168" s="2707"/>
      <c r="T168" s="2707"/>
      <c r="U168" s="2707"/>
      <c r="V168" s="2707"/>
      <c r="W168" s="2707"/>
      <c r="X168" s="2707"/>
      <c r="Y168" s="2707"/>
      <c r="Z168" s="2707"/>
    </row>
    <row r="169" spans="1:26" ht="32.25" customHeight="1">
      <c r="A169" s="2793"/>
      <c r="B169" s="2794"/>
      <c r="C169" s="3081" t="s">
        <v>2887</v>
      </c>
      <c r="D169" s="3069"/>
      <c r="E169" s="3069"/>
      <c r="F169" s="3069"/>
      <c r="G169" s="3069"/>
      <c r="H169" s="3069"/>
      <c r="I169" s="3069"/>
      <c r="J169" s="2705"/>
      <c r="K169" s="2706"/>
      <c r="L169" s="2705"/>
      <c r="M169" s="2705"/>
      <c r="N169" s="2707"/>
      <c r="O169" s="2707"/>
      <c r="P169" s="2707"/>
      <c r="Q169" s="2707"/>
      <c r="R169" s="2707"/>
      <c r="S169" s="2707"/>
      <c r="T169" s="2707"/>
      <c r="U169" s="2707"/>
      <c r="V169" s="2707"/>
      <c r="W169" s="2707"/>
      <c r="X169" s="2707"/>
      <c r="Y169" s="2707"/>
      <c r="Z169" s="2707"/>
    </row>
    <row r="170" spans="1:26" ht="30" customHeight="1">
      <c r="A170" s="3072" t="s">
        <v>2888</v>
      </c>
      <c r="B170" s="3069"/>
      <c r="C170" s="3069"/>
      <c r="D170" s="3069"/>
      <c r="E170" s="3069"/>
      <c r="F170" s="3069"/>
      <c r="G170" s="3069"/>
      <c r="H170" s="3069"/>
      <c r="I170" s="3069"/>
      <c r="J170" s="2795"/>
      <c r="K170" s="2796"/>
      <c r="L170" s="2795"/>
      <c r="M170" s="2795"/>
      <c r="N170" s="2797"/>
      <c r="O170" s="2797"/>
      <c r="P170" s="2797"/>
      <c r="Q170" s="2797"/>
      <c r="R170" s="2797"/>
      <c r="S170" s="2797"/>
      <c r="T170" s="2797"/>
      <c r="U170" s="2797"/>
      <c r="V170" s="2797"/>
      <c r="W170" s="2797"/>
      <c r="X170" s="2797"/>
      <c r="Y170" s="2797"/>
      <c r="Z170" s="2797"/>
    </row>
    <row r="171" spans="1:26" ht="12.75" customHeight="1">
      <c r="A171" s="2797"/>
      <c r="B171" s="2797"/>
      <c r="C171" s="2798"/>
      <c r="D171" s="2799"/>
      <c r="E171" s="2800"/>
      <c r="F171" s="2797"/>
      <c r="G171" s="2797"/>
      <c r="H171" s="2797"/>
      <c r="I171" s="2797"/>
      <c r="J171" s="2795"/>
      <c r="K171" s="2796"/>
      <c r="L171" s="2795"/>
      <c r="M171" s="2795"/>
      <c r="N171" s="2797"/>
      <c r="O171" s="2797"/>
      <c r="P171" s="2797"/>
      <c r="Q171" s="2797"/>
      <c r="R171" s="2797"/>
      <c r="S171" s="2797"/>
      <c r="T171" s="2797"/>
      <c r="U171" s="2797"/>
      <c r="V171" s="2797"/>
      <c r="W171" s="2797"/>
      <c r="X171" s="2797"/>
      <c r="Y171" s="2797"/>
      <c r="Z171" s="2797"/>
    </row>
    <row r="172" spans="1:26" ht="12.75" customHeight="1">
      <c r="A172" s="2797"/>
      <c r="B172" s="2797"/>
      <c r="C172" s="2798"/>
      <c r="D172" s="2799"/>
      <c r="E172" s="2800"/>
      <c r="F172" s="2797"/>
      <c r="G172" s="2797"/>
      <c r="H172" s="2797"/>
      <c r="I172" s="2797"/>
      <c r="J172" s="2795"/>
      <c r="K172" s="2796"/>
      <c r="L172" s="2795"/>
      <c r="M172" s="2795"/>
      <c r="N172" s="2797"/>
      <c r="O172" s="2797"/>
      <c r="P172" s="2797"/>
      <c r="Q172" s="2797"/>
      <c r="R172" s="2797"/>
      <c r="S172" s="2797"/>
      <c r="T172" s="2797"/>
      <c r="U172" s="2797"/>
      <c r="V172" s="2797"/>
      <c r="W172" s="2797"/>
      <c r="X172" s="2797"/>
      <c r="Y172" s="2797"/>
      <c r="Z172" s="2797"/>
    </row>
    <row r="173" spans="1:26" ht="12.75" customHeight="1">
      <c r="A173" s="2797"/>
      <c r="B173" s="2797"/>
      <c r="C173" s="2798"/>
      <c r="D173" s="2799"/>
      <c r="E173" s="2800"/>
      <c r="F173" s="2797"/>
      <c r="G173" s="2797"/>
      <c r="H173" s="2797"/>
      <c r="I173" s="2797"/>
      <c r="J173" s="2795"/>
      <c r="K173" s="2796"/>
      <c r="L173" s="2795"/>
      <c r="M173" s="2795"/>
      <c r="N173" s="2797"/>
      <c r="O173" s="2797"/>
      <c r="P173" s="2797"/>
      <c r="Q173" s="2797"/>
      <c r="R173" s="2797"/>
      <c r="S173" s="2797"/>
      <c r="T173" s="2797"/>
      <c r="U173" s="2797"/>
      <c r="V173" s="2797"/>
      <c r="W173" s="2797"/>
      <c r="X173" s="2797"/>
      <c r="Y173" s="2797"/>
      <c r="Z173" s="2797"/>
    </row>
    <row r="174" spans="1:26" ht="12.75" customHeight="1">
      <c r="A174" s="2797"/>
      <c r="B174" s="2797"/>
      <c r="C174" s="2798"/>
      <c r="D174" s="2799"/>
      <c r="E174" s="2800"/>
      <c r="F174" s="2797"/>
      <c r="G174" s="2797"/>
      <c r="H174" s="2797"/>
      <c r="I174" s="2797"/>
      <c r="J174" s="2795"/>
      <c r="K174" s="2796"/>
      <c r="L174" s="2795"/>
      <c r="M174" s="2795"/>
      <c r="N174" s="2797"/>
      <c r="O174" s="2797"/>
      <c r="P174" s="2797"/>
      <c r="Q174" s="2797"/>
      <c r="R174" s="2797"/>
      <c r="S174" s="2797"/>
      <c r="T174" s="2797"/>
      <c r="U174" s="2797"/>
      <c r="V174" s="2797"/>
      <c r="W174" s="2797"/>
      <c r="X174" s="2797"/>
      <c r="Y174" s="2797"/>
      <c r="Z174" s="2797"/>
    </row>
    <row r="175" spans="1:26" ht="12.75" customHeight="1">
      <c r="A175" s="2797"/>
      <c r="B175" s="2801"/>
      <c r="C175" s="3068"/>
      <c r="D175" s="3069"/>
      <c r="E175" s="2800"/>
      <c r="F175" s="2797"/>
      <c r="G175" s="2797"/>
      <c r="H175" s="2797"/>
      <c r="I175" s="2797"/>
      <c r="J175" s="2795"/>
      <c r="K175" s="2796"/>
      <c r="L175" s="2795"/>
      <c r="M175" s="2795"/>
      <c r="N175" s="2797"/>
      <c r="O175" s="2797"/>
      <c r="P175" s="2797"/>
      <c r="Q175" s="2797"/>
      <c r="R175" s="2797"/>
      <c r="S175" s="2797"/>
      <c r="T175" s="2797"/>
      <c r="U175" s="2797"/>
      <c r="V175" s="2797"/>
      <c r="W175" s="2797"/>
      <c r="X175" s="2797"/>
      <c r="Y175" s="2797"/>
      <c r="Z175" s="2797"/>
    </row>
    <row r="176" spans="1:26" ht="12.75" customHeight="1">
      <c r="A176" s="2802"/>
      <c r="B176" s="2803"/>
      <c r="C176" s="2803"/>
      <c r="D176" s="2804"/>
      <c r="E176" s="2804"/>
      <c r="F176" s="2804"/>
      <c r="G176" s="2804"/>
      <c r="H176" s="2804"/>
      <c r="I176" s="2707"/>
      <c r="J176" s="2705"/>
      <c r="K176" s="2706"/>
      <c r="L176" s="2705"/>
      <c r="M176" s="2705"/>
      <c r="N176" s="2707"/>
      <c r="O176" s="2707"/>
      <c r="P176" s="2707"/>
      <c r="Q176" s="2707"/>
      <c r="R176" s="2707"/>
      <c r="S176" s="2707"/>
      <c r="T176" s="2707"/>
      <c r="U176" s="2707"/>
      <c r="V176" s="2707"/>
      <c r="W176" s="2707"/>
      <c r="X176" s="2707"/>
      <c r="Y176" s="2707"/>
      <c r="Z176" s="2707"/>
    </row>
    <row r="177" spans="1:26" ht="12.75" customHeight="1">
      <c r="A177" s="2802"/>
      <c r="B177" s="2803"/>
      <c r="C177" s="2803"/>
      <c r="D177" s="2804"/>
      <c r="E177" s="2804"/>
      <c r="F177" s="2804"/>
      <c r="G177" s="2804"/>
      <c r="H177" s="2804"/>
      <c r="I177" s="2707"/>
      <c r="J177" s="2705"/>
      <c r="K177" s="2706"/>
      <c r="L177" s="2705"/>
      <c r="M177" s="2705"/>
      <c r="N177" s="2707"/>
      <c r="O177" s="2707"/>
      <c r="P177" s="2707"/>
      <c r="Q177" s="2707"/>
      <c r="R177" s="2707"/>
      <c r="S177" s="2707"/>
      <c r="T177" s="2707"/>
      <c r="U177" s="2707"/>
      <c r="V177" s="2707"/>
      <c r="W177" s="2707"/>
      <c r="X177" s="2707"/>
      <c r="Y177" s="2707"/>
      <c r="Z177" s="2707"/>
    </row>
    <row r="178" spans="1:26" ht="12.75" customHeight="1">
      <c r="A178" s="2707"/>
      <c r="B178" s="2707"/>
      <c r="C178" s="2707"/>
      <c r="D178" s="2805"/>
      <c r="E178" s="2805"/>
      <c r="F178" s="2805"/>
      <c r="G178" s="2805"/>
      <c r="H178" s="2805"/>
      <c r="I178" s="2707"/>
      <c r="J178" s="2705"/>
      <c r="K178" s="2706"/>
      <c r="L178" s="2705"/>
      <c r="M178" s="2705"/>
      <c r="N178" s="2707"/>
      <c r="O178" s="2707"/>
      <c r="P178" s="2707"/>
      <c r="Q178" s="2707"/>
      <c r="R178" s="2707"/>
      <c r="S178" s="2707"/>
      <c r="T178" s="2707"/>
      <c r="U178" s="2707"/>
      <c r="V178" s="2707"/>
      <c r="W178" s="2707"/>
      <c r="X178" s="2707"/>
      <c r="Y178" s="2707"/>
      <c r="Z178" s="2707"/>
    </row>
    <row r="179" spans="1:26" ht="12.75" customHeight="1">
      <c r="A179" s="2707"/>
      <c r="B179" s="2707"/>
      <c r="C179" s="2707"/>
      <c r="D179" s="2805"/>
      <c r="E179" s="2805"/>
      <c r="F179" s="2805"/>
      <c r="G179" s="2805"/>
      <c r="H179" s="2805"/>
      <c r="I179" s="2707"/>
      <c r="J179" s="2705"/>
      <c r="K179" s="2706"/>
      <c r="L179" s="2705"/>
      <c r="M179" s="2705"/>
      <c r="N179" s="2707"/>
      <c r="O179" s="2707"/>
      <c r="P179" s="2707"/>
      <c r="Q179" s="2707"/>
      <c r="R179" s="2707"/>
      <c r="S179" s="2707"/>
      <c r="T179" s="2707"/>
      <c r="U179" s="2707"/>
      <c r="V179" s="2707"/>
      <c r="W179" s="2707"/>
      <c r="X179" s="2707"/>
      <c r="Y179" s="2707"/>
      <c r="Z179" s="2707"/>
    </row>
    <row r="180" spans="1:26" ht="12.75" customHeight="1">
      <c r="A180" s="2707"/>
      <c r="B180" s="2707"/>
      <c r="C180" s="2707"/>
      <c r="D180" s="2805"/>
      <c r="E180" s="2805"/>
      <c r="F180" s="2805"/>
      <c r="G180" s="2805"/>
      <c r="H180" s="2805"/>
      <c r="I180" s="2707"/>
      <c r="J180" s="2705"/>
      <c r="K180" s="2706"/>
      <c r="L180" s="2705"/>
      <c r="M180" s="2705"/>
      <c r="N180" s="2707"/>
      <c r="O180" s="2707"/>
      <c r="P180" s="2707"/>
      <c r="Q180" s="2707"/>
      <c r="R180" s="2707"/>
      <c r="S180" s="2707"/>
      <c r="T180" s="2707"/>
      <c r="U180" s="2707"/>
      <c r="V180" s="2707"/>
      <c r="W180" s="2707"/>
      <c r="X180" s="2707"/>
      <c r="Y180" s="2707"/>
      <c r="Z180" s="2707"/>
    </row>
    <row r="181" spans="1:26" ht="12.75" customHeight="1">
      <c r="A181" s="2707"/>
      <c r="B181" s="2707"/>
      <c r="C181" s="2707"/>
      <c r="D181" s="2805"/>
      <c r="E181" s="2805"/>
      <c r="F181" s="2805"/>
      <c r="G181" s="2805"/>
      <c r="H181" s="2805"/>
      <c r="I181" s="2707"/>
      <c r="J181" s="2705"/>
      <c r="K181" s="2706"/>
      <c r="L181" s="2705"/>
      <c r="M181" s="2705"/>
      <c r="N181" s="2707"/>
      <c r="O181" s="2707"/>
      <c r="P181" s="2707"/>
      <c r="Q181" s="2707"/>
      <c r="R181" s="2707"/>
      <c r="S181" s="2707"/>
      <c r="T181" s="2707"/>
      <c r="U181" s="2707"/>
      <c r="V181" s="2707"/>
      <c r="W181" s="2707"/>
      <c r="X181" s="2707"/>
      <c r="Y181" s="2707"/>
      <c r="Z181" s="2707"/>
    </row>
    <row r="182" spans="1:26" ht="12.75" customHeight="1">
      <c r="A182" s="2707"/>
      <c r="B182" s="2707"/>
      <c r="C182" s="2707"/>
      <c r="D182" s="2805"/>
      <c r="E182" s="2805"/>
      <c r="F182" s="2805"/>
      <c r="G182" s="2805"/>
      <c r="H182" s="2805"/>
      <c r="I182" s="2707"/>
      <c r="J182" s="2705"/>
      <c r="K182" s="2706"/>
      <c r="L182" s="2705"/>
      <c r="M182" s="2705"/>
      <c r="N182" s="2707"/>
      <c r="O182" s="2707"/>
      <c r="P182" s="2707"/>
      <c r="Q182" s="2707"/>
      <c r="R182" s="2707"/>
      <c r="S182" s="2707"/>
      <c r="T182" s="2707"/>
      <c r="U182" s="2707"/>
      <c r="V182" s="2707"/>
      <c r="W182" s="2707"/>
      <c r="X182" s="2707"/>
      <c r="Y182" s="2707"/>
      <c r="Z182" s="2707"/>
    </row>
    <row r="183" spans="1:26" ht="12.75" customHeight="1">
      <c r="A183" s="2707"/>
      <c r="B183" s="2707"/>
      <c r="C183" s="2707"/>
      <c r="D183" s="2805"/>
      <c r="E183" s="2805"/>
      <c r="F183" s="2805"/>
      <c r="G183" s="2805"/>
      <c r="H183" s="2805"/>
      <c r="I183" s="2707"/>
      <c r="J183" s="2705"/>
      <c r="K183" s="2706"/>
      <c r="L183" s="2705"/>
      <c r="M183" s="2705"/>
      <c r="N183" s="2707"/>
      <c r="O183" s="2707"/>
      <c r="P183" s="2707"/>
      <c r="Q183" s="2707"/>
      <c r="R183" s="2707"/>
      <c r="S183" s="2707"/>
      <c r="T183" s="2707"/>
      <c r="U183" s="2707"/>
      <c r="V183" s="2707"/>
      <c r="W183" s="2707"/>
      <c r="X183" s="2707"/>
      <c r="Y183" s="2707"/>
      <c r="Z183" s="2707"/>
    </row>
    <row r="184" spans="1:26" ht="12.75" customHeight="1">
      <c r="A184" s="2707"/>
      <c r="B184" s="2707"/>
      <c r="C184" s="2707"/>
      <c r="D184" s="2805"/>
      <c r="E184" s="2805"/>
      <c r="F184" s="2805"/>
      <c r="G184" s="2805"/>
      <c r="H184" s="2805"/>
      <c r="I184" s="2707"/>
      <c r="J184" s="2705"/>
      <c r="K184" s="2706"/>
      <c r="L184" s="2705"/>
      <c r="M184" s="2705"/>
      <c r="N184" s="2707"/>
      <c r="O184" s="2707"/>
      <c r="P184" s="2707"/>
      <c r="Q184" s="2707"/>
      <c r="R184" s="2707"/>
      <c r="S184" s="2707"/>
      <c r="T184" s="2707"/>
      <c r="U184" s="2707"/>
      <c r="V184" s="2707"/>
      <c r="W184" s="2707"/>
      <c r="X184" s="2707"/>
      <c r="Y184" s="2707"/>
      <c r="Z184" s="2707"/>
    </row>
    <row r="185" spans="1:26" ht="12.75" customHeight="1">
      <c r="A185" s="2707"/>
      <c r="B185" s="2707"/>
      <c r="C185" s="2707"/>
      <c r="D185" s="2805"/>
      <c r="E185" s="2805"/>
      <c r="F185" s="2805"/>
      <c r="G185" s="2805"/>
      <c r="H185" s="2805"/>
      <c r="I185" s="2707"/>
      <c r="J185" s="2705"/>
      <c r="K185" s="2706"/>
      <c r="L185" s="2705"/>
      <c r="M185" s="2705"/>
      <c r="N185" s="2707"/>
      <c r="O185" s="2707"/>
      <c r="P185" s="2707"/>
      <c r="Q185" s="2707"/>
      <c r="R185" s="2707"/>
      <c r="S185" s="2707"/>
      <c r="T185" s="2707"/>
      <c r="U185" s="2707"/>
      <c r="V185" s="2707"/>
      <c r="W185" s="2707"/>
      <c r="X185" s="2707"/>
      <c r="Y185" s="2707"/>
      <c r="Z185" s="2707"/>
    </row>
    <row r="186" spans="1:26" ht="12.75" customHeight="1">
      <c r="A186" s="2707"/>
      <c r="B186" s="2707"/>
      <c r="C186" s="2707"/>
      <c r="D186" s="2805"/>
      <c r="E186" s="2805"/>
      <c r="F186" s="2805"/>
      <c r="G186" s="2805"/>
      <c r="H186" s="2805"/>
      <c r="I186" s="2707"/>
      <c r="J186" s="2705"/>
      <c r="K186" s="2706"/>
      <c r="L186" s="2705"/>
      <c r="M186" s="2705"/>
      <c r="N186" s="2707"/>
      <c r="O186" s="2707"/>
      <c r="P186" s="2707"/>
      <c r="Q186" s="2707"/>
      <c r="R186" s="2707"/>
      <c r="S186" s="2707"/>
      <c r="T186" s="2707"/>
      <c r="U186" s="2707"/>
      <c r="V186" s="2707"/>
      <c r="W186" s="2707"/>
      <c r="X186" s="2707"/>
      <c r="Y186" s="2707"/>
      <c r="Z186" s="2707"/>
    </row>
    <row r="187" spans="1:26" ht="12.75" customHeight="1">
      <c r="A187" s="2707"/>
      <c r="B187" s="2707"/>
      <c r="C187" s="2707"/>
      <c r="D187" s="2805"/>
      <c r="E187" s="2805"/>
      <c r="F187" s="2805"/>
      <c r="G187" s="2805"/>
      <c r="H187" s="2805"/>
      <c r="I187" s="2707"/>
      <c r="J187" s="2705"/>
      <c r="K187" s="2706"/>
      <c r="L187" s="2705"/>
      <c r="M187" s="2705"/>
      <c r="N187" s="2707"/>
      <c r="O187" s="2707"/>
      <c r="P187" s="2707"/>
      <c r="Q187" s="2707"/>
      <c r="R187" s="2707"/>
      <c r="S187" s="2707"/>
      <c r="T187" s="2707"/>
      <c r="U187" s="2707"/>
      <c r="V187" s="2707"/>
      <c r="W187" s="2707"/>
      <c r="X187" s="2707"/>
      <c r="Y187" s="2707"/>
      <c r="Z187" s="2707"/>
    </row>
    <row r="188" spans="1:26" ht="12.75" customHeight="1">
      <c r="A188" s="2707"/>
      <c r="B188" s="2707"/>
      <c r="C188" s="2707"/>
      <c r="D188" s="2805"/>
      <c r="E188" s="2805"/>
      <c r="F188" s="2805"/>
      <c r="G188" s="2805"/>
      <c r="H188" s="2805"/>
      <c r="I188" s="2707"/>
      <c r="J188" s="2705"/>
      <c r="K188" s="2706"/>
      <c r="L188" s="2705"/>
      <c r="M188" s="2705"/>
      <c r="N188" s="2707"/>
      <c r="O188" s="2707"/>
      <c r="P188" s="2707"/>
      <c r="Q188" s="2707"/>
      <c r="R188" s="2707"/>
      <c r="S188" s="2707"/>
      <c r="T188" s="2707"/>
      <c r="U188" s="2707"/>
      <c r="V188" s="2707"/>
      <c r="W188" s="2707"/>
      <c r="X188" s="2707"/>
      <c r="Y188" s="2707"/>
      <c r="Z188" s="2707"/>
    </row>
    <row r="189" spans="1:26" ht="12.75" customHeight="1">
      <c r="A189" s="2707"/>
      <c r="B189" s="2707"/>
      <c r="C189" s="2707"/>
      <c r="D189" s="2805"/>
      <c r="E189" s="2805"/>
      <c r="F189" s="2805"/>
      <c r="G189" s="2805"/>
      <c r="H189" s="2805"/>
      <c r="I189" s="2707"/>
      <c r="J189" s="2705"/>
      <c r="K189" s="2706"/>
      <c r="L189" s="2705"/>
      <c r="M189" s="2705"/>
      <c r="N189" s="2707"/>
      <c r="O189" s="2707"/>
      <c r="P189" s="2707"/>
      <c r="Q189" s="2707"/>
      <c r="R189" s="2707"/>
      <c r="S189" s="2707"/>
      <c r="T189" s="2707"/>
      <c r="U189" s="2707"/>
      <c r="V189" s="2707"/>
      <c r="W189" s="2707"/>
      <c r="X189" s="2707"/>
      <c r="Y189" s="2707"/>
      <c r="Z189" s="2707"/>
    </row>
    <row r="190" spans="1:26" ht="12.75" customHeight="1">
      <c r="A190" s="2707"/>
      <c r="B190" s="2707"/>
      <c r="C190" s="2707"/>
      <c r="D190" s="2805"/>
      <c r="E190" s="2805"/>
      <c r="F190" s="2805"/>
      <c r="G190" s="2805"/>
      <c r="H190" s="2805"/>
      <c r="I190" s="2707"/>
      <c r="J190" s="2705"/>
      <c r="K190" s="2706"/>
      <c r="L190" s="2705"/>
      <c r="M190" s="2705"/>
      <c r="N190" s="2707"/>
      <c r="O190" s="2707"/>
      <c r="P190" s="2707"/>
      <c r="Q190" s="2707"/>
      <c r="R190" s="2707"/>
      <c r="S190" s="2707"/>
      <c r="T190" s="2707"/>
      <c r="U190" s="2707"/>
      <c r="V190" s="2707"/>
      <c r="W190" s="2707"/>
      <c r="X190" s="2707"/>
      <c r="Y190" s="2707"/>
      <c r="Z190" s="2707"/>
    </row>
    <row r="191" spans="1:26" ht="12.75" customHeight="1">
      <c r="A191" s="2707"/>
      <c r="B191" s="2707"/>
      <c r="C191" s="2707"/>
      <c r="D191" s="2805"/>
      <c r="E191" s="2805"/>
      <c r="F191" s="2805"/>
      <c r="G191" s="2805"/>
      <c r="H191" s="2805"/>
      <c r="I191" s="2707"/>
      <c r="J191" s="2705"/>
      <c r="K191" s="2706"/>
      <c r="L191" s="2705"/>
      <c r="M191" s="2705"/>
      <c r="N191" s="2707"/>
      <c r="O191" s="2707"/>
      <c r="P191" s="2707"/>
      <c r="Q191" s="2707"/>
      <c r="R191" s="2707"/>
      <c r="S191" s="2707"/>
      <c r="T191" s="2707"/>
      <c r="U191" s="2707"/>
      <c r="V191" s="2707"/>
      <c r="W191" s="2707"/>
      <c r="X191" s="2707"/>
      <c r="Y191" s="2707"/>
      <c r="Z191" s="2707"/>
    </row>
    <row r="192" spans="1:26" ht="12.75" customHeight="1">
      <c r="A192" s="2707"/>
      <c r="B192" s="2707"/>
      <c r="C192" s="2707"/>
      <c r="D192" s="2805"/>
      <c r="E192" s="2805"/>
      <c r="F192" s="2805"/>
      <c r="G192" s="2805"/>
      <c r="H192" s="2805"/>
      <c r="I192" s="2707"/>
      <c r="J192" s="2705"/>
      <c r="K192" s="2706"/>
      <c r="L192" s="2705"/>
      <c r="M192" s="2705"/>
      <c r="N192" s="2707"/>
      <c r="O192" s="2707"/>
      <c r="P192" s="2707"/>
      <c r="Q192" s="2707"/>
      <c r="R192" s="2707"/>
      <c r="S192" s="2707"/>
      <c r="T192" s="2707"/>
      <c r="U192" s="2707"/>
      <c r="V192" s="2707"/>
      <c r="W192" s="2707"/>
      <c r="X192" s="2707"/>
      <c r="Y192" s="2707"/>
      <c r="Z192" s="2707"/>
    </row>
    <row r="193" spans="1:26" ht="12.75" customHeight="1">
      <c r="A193" s="2707"/>
      <c r="B193" s="2707"/>
      <c r="C193" s="2707"/>
      <c r="D193" s="2805"/>
      <c r="E193" s="2805"/>
      <c r="F193" s="2805"/>
      <c r="G193" s="2805"/>
      <c r="H193" s="2805"/>
      <c r="I193" s="2707"/>
      <c r="J193" s="2705"/>
      <c r="K193" s="2706"/>
      <c r="L193" s="2705"/>
      <c r="M193" s="2705"/>
      <c r="N193" s="2707"/>
      <c r="O193" s="2707"/>
      <c r="P193" s="2707"/>
      <c r="Q193" s="2707"/>
      <c r="R193" s="2707"/>
      <c r="S193" s="2707"/>
      <c r="T193" s="2707"/>
      <c r="U193" s="2707"/>
      <c r="V193" s="2707"/>
      <c r="W193" s="2707"/>
      <c r="X193" s="2707"/>
      <c r="Y193" s="2707"/>
      <c r="Z193" s="2707"/>
    </row>
    <row r="194" spans="1:26" ht="12.75" customHeight="1">
      <c r="A194" s="2707"/>
      <c r="B194" s="2707"/>
      <c r="C194" s="2707"/>
      <c r="D194" s="2805"/>
      <c r="E194" s="2805"/>
      <c r="F194" s="2805"/>
      <c r="G194" s="2805"/>
      <c r="H194" s="2805"/>
      <c r="I194" s="2707"/>
      <c r="J194" s="2705"/>
      <c r="K194" s="2706"/>
      <c r="L194" s="2705"/>
      <c r="M194" s="2705"/>
      <c r="N194" s="2707"/>
      <c r="O194" s="2707"/>
      <c r="P194" s="2707"/>
      <c r="Q194" s="2707"/>
      <c r="R194" s="2707"/>
      <c r="S194" s="2707"/>
      <c r="T194" s="2707"/>
      <c r="U194" s="2707"/>
      <c r="V194" s="2707"/>
      <c r="W194" s="2707"/>
      <c r="X194" s="2707"/>
      <c r="Y194" s="2707"/>
      <c r="Z194" s="2707"/>
    </row>
    <row r="195" spans="1:26" ht="12.75" customHeight="1">
      <c r="A195" s="2707"/>
      <c r="B195" s="2707"/>
      <c r="C195" s="2707"/>
      <c r="D195" s="2805"/>
      <c r="E195" s="2805"/>
      <c r="F195" s="2805"/>
      <c r="G195" s="2805"/>
      <c r="H195" s="2805"/>
      <c r="I195" s="2707"/>
      <c r="J195" s="2705"/>
      <c r="K195" s="2706"/>
      <c r="L195" s="2705"/>
      <c r="M195" s="2705"/>
      <c r="N195" s="2707"/>
      <c r="O195" s="2707"/>
      <c r="P195" s="2707"/>
      <c r="Q195" s="2707"/>
      <c r="R195" s="2707"/>
      <c r="S195" s="2707"/>
      <c r="T195" s="2707"/>
      <c r="U195" s="2707"/>
      <c r="V195" s="2707"/>
      <c r="W195" s="2707"/>
      <c r="X195" s="2707"/>
      <c r="Y195" s="2707"/>
      <c r="Z195" s="2707"/>
    </row>
    <row r="196" spans="1:26" ht="12.75" customHeight="1">
      <c r="A196" s="2707"/>
      <c r="B196" s="2707"/>
      <c r="C196" s="2707"/>
      <c r="D196" s="2805"/>
      <c r="E196" s="2805"/>
      <c r="F196" s="2805"/>
      <c r="G196" s="2805"/>
      <c r="H196" s="2805"/>
      <c r="I196" s="2707"/>
      <c r="J196" s="2705"/>
      <c r="K196" s="2706"/>
      <c r="L196" s="2705"/>
      <c r="M196" s="2705"/>
      <c r="N196" s="2707"/>
      <c r="O196" s="2707"/>
      <c r="P196" s="2707"/>
      <c r="Q196" s="2707"/>
      <c r="R196" s="2707"/>
      <c r="S196" s="2707"/>
      <c r="T196" s="2707"/>
      <c r="U196" s="2707"/>
      <c r="V196" s="2707"/>
      <c r="W196" s="2707"/>
      <c r="X196" s="2707"/>
      <c r="Y196" s="2707"/>
      <c r="Z196" s="2707"/>
    </row>
    <row r="197" spans="1:26" ht="12.75" customHeight="1">
      <c r="A197" s="2707"/>
      <c r="B197" s="2707"/>
      <c r="C197" s="2707"/>
      <c r="D197" s="2805"/>
      <c r="E197" s="2805"/>
      <c r="F197" s="2805"/>
      <c r="G197" s="2805"/>
      <c r="H197" s="2805"/>
      <c r="I197" s="2707"/>
      <c r="J197" s="2705"/>
      <c r="K197" s="2706"/>
      <c r="L197" s="2705"/>
      <c r="M197" s="2705"/>
      <c r="N197" s="2707"/>
      <c r="O197" s="2707"/>
      <c r="P197" s="2707"/>
      <c r="Q197" s="2707"/>
      <c r="R197" s="2707"/>
      <c r="S197" s="2707"/>
      <c r="T197" s="2707"/>
      <c r="U197" s="2707"/>
      <c r="V197" s="2707"/>
      <c r="W197" s="2707"/>
      <c r="X197" s="2707"/>
      <c r="Y197" s="2707"/>
      <c r="Z197" s="2707"/>
    </row>
    <row r="198" spans="1:26" ht="12.75" customHeight="1">
      <c r="A198" s="2707"/>
      <c r="B198" s="2707"/>
      <c r="C198" s="2707"/>
      <c r="D198" s="2805"/>
      <c r="E198" s="2805"/>
      <c r="F198" s="2805"/>
      <c r="G198" s="2805"/>
      <c r="H198" s="2805"/>
      <c r="I198" s="2707"/>
      <c r="J198" s="2705"/>
      <c r="K198" s="2706"/>
      <c r="L198" s="2705"/>
      <c r="M198" s="2705"/>
      <c r="N198" s="2707"/>
      <c r="O198" s="2707"/>
      <c r="P198" s="2707"/>
      <c r="Q198" s="2707"/>
      <c r="R198" s="2707"/>
      <c r="S198" s="2707"/>
      <c r="T198" s="2707"/>
      <c r="U198" s="2707"/>
      <c r="V198" s="2707"/>
      <c r="W198" s="2707"/>
      <c r="X198" s="2707"/>
      <c r="Y198" s="2707"/>
      <c r="Z198" s="2707"/>
    </row>
    <row r="199" spans="1:26" ht="12.75" customHeight="1">
      <c r="A199" s="2707"/>
      <c r="B199" s="2707"/>
      <c r="C199" s="2707"/>
      <c r="D199" s="2805"/>
      <c r="E199" s="2805"/>
      <c r="F199" s="2805"/>
      <c r="G199" s="2805"/>
      <c r="H199" s="2805"/>
      <c r="I199" s="2707"/>
      <c r="J199" s="2705"/>
      <c r="K199" s="2706"/>
      <c r="L199" s="2705"/>
      <c r="M199" s="2705"/>
      <c r="N199" s="2707"/>
      <c r="O199" s="2707"/>
      <c r="P199" s="2707"/>
      <c r="Q199" s="2707"/>
      <c r="R199" s="2707"/>
      <c r="S199" s="2707"/>
      <c r="T199" s="2707"/>
      <c r="U199" s="2707"/>
      <c r="V199" s="2707"/>
      <c r="W199" s="2707"/>
      <c r="X199" s="2707"/>
      <c r="Y199" s="2707"/>
      <c r="Z199" s="2707"/>
    </row>
    <row r="200" spans="1:26" ht="12.75" customHeight="1">
      <c r="A200" s="2707"/>
      <c r="B200" s="2707"/>
      <c r="C200" s="2707"/>
      <c r="D200" s="2805"/>
      <c r="E200" s="2805"/>
      <c r="F200" s="2805"/>
      <c r="G200" s="2805"/>
      <c r="H200" s="2805"/>
      <c r="I200" s="2707"/>
      <c r="J200" s="2705"/>
      <c r="K200" s="2706"/>
      <c r="L200" s="2705"/>
      <c r="M200" s="2705"/>
      <c r="N200" s="2707"/>
      <c r="O200" s="2707"/>
      <c r="P200" s="2707"/>
      <c r="Q200" s="2707"/>
      <c r="R200" s="2707"/>
      <c r="S200" s="2707"/>
      <c r="T200" s="2707"/>
      <c r="U200" s="2707"/>
      <c r="V200" s="2707"/>
      <c r="W200" s="2707"/>
      <c r="X200" s="2707"/>
      <c r="Y200" s="2707"/>
      <c r="Z200" s="2707"/>
    </row>
    <row r="201" spans="1:26" ht="12.75" customHeight="1">
      <c r="A201" s="2707"/>
      <c r="B201" s="2707"/>
      <c r="C201" s="2707"/>
      <c r="D201" s="2805"/>
      <c r="E201" s="2805"/>
      <c r="F201" s="2805"/>
      <c r="G201" s="2805"/>
      <c r="H201" s="2805"/>
      <c r="I201" s="2707"/>
      <c r="J201" s="2705"/>
      <c r="K201" s="2706"/>
      <c r="L201" s="2705"/>
      <c r="M201" s="2705"/>
      <c r="N201" s="2707"/>
      <c r="O201" s="2707"/>
      <c r="P201" s="2707"/>
      <c r="Q201" s="2707"/>
      <c r="R201" s="2707"/>
      <c r="S201" s="2707"/>
      <c r="T201" s="2707"/>
      <c r="U201" s="2707"/>
      <c r="V201" s="2707"/>
      <c r="W201" s="2707"/>
      <c r="X201" s="2707"/>
      <c r="Y201" s="2707"/>
      <c r="Z201" s="2707"/>
    </row>
    <row r="202" spans="1:26" ht="12.75" customHeight="1">
      <c r="A202" s="2707"/>
      <c r="B202" s="2707"/>
      <c r="C202" s="2707"/>
      <c r="D202" s="2805"/>
      <c r="E202" s="2805"/>
      <c r="F202" s="2805"/>
      <c r="G202" s="2805"/>
      <c r="H202" s="2805"/>
      <c r="I202" s="2707"/>
      <c r="J202" s="2705"/>
      <c r="K202" s="2706"/>
      <c r="L202" s="2705"/>
      <c r="M202" s="2705"/>
      <c r="N202" s="2707"/>
      <c r="O202" s="2707"/>
      <c r="P202" s="2707"/>
      <c r="Q202" s="2707"/>
      <c r="R202" s="2707"/>
      <c r="S202" s="2707"/>
      <c r="T202" s="2707"/>
      <c r="U202" s="2707"/>
      <c r="V202" s="2707"/>
      <c r="W202" s="2707"/>
      <c r="X202" s="2707"/>
      <c r="Y202" s="2707"/>
      <c r="Z202" s="2707"/>
    </row>
    <row r="203" spans="1:26" ht="12.75" customHeight="1">
      <c r="A203" s="2707"/>
      <c r="B203" s="2707"/>
      <c r="C203" s="2707"/>
      <c r="D203" s="2805"/>
      <c r="E203" s="2805"/>
      <c r="F203" s="2805"/>
      <c r="G203" s="2805"/>
      <c r="H203" s="2805"/>
      <c r="I203" s="2707"/>
      <c r="J203" s="2705"/>
      <c r="K203" s="2706"/>
      <c r="L203" s="2705"/>
      <c r="M203" s="2705"/>
      <c r="N203" s="2707"/>
      <c r="O203" s="2707"/>
      <c r="P203" s="2707"/>
      <c r="Q203" s="2707"/>
      <c r="R203" s="2707"/>
      <c r="S203" s="2707"/>
      <c r="T203" s="2707"/>
      <c r="U203" s="2707"/>
      <c r="V203" s="2707"/>
      <c r="W203" s="2707"/>
      <c r="X203" s="2707"/>
      <c r="Y203" s="2707"/>
      <c r="Z203" s="2707"/>
    </row>
    <row r="204" spans="1:26" ht="12.75" customHeight="1">
      <c r="A204" s="2707"/>
      <c r="B204" s="2707"/>
      <c r="C204" s="2707"/>
      <c r="D204" s="2805"/>
      <c r="E204" s="2805"/>
      <c r="F204" s="2805"/>
      <c r="G204" s="2805"/>
      <c r="H204" s="2805"/>
      <c r="I204" s="2707"/>
      <c r="J204" s="2705"/>
      <c r="K204" s="2706"/>
      <c r="L204" s="2705"/>
      <c r="M204" s="2705"/>
      <c r="N204" s="2707"/>
      <c r="O204" s="2707"/>
      <c r="P204" s="2707"/>
      <c r="Q204" s="2707"/>
      <c r="R204" s="2707"/>
      <c r="S204" s="2707"/>
      <c r="T204" s="2707"/>
      <c r="U204" s="2707"/>
      <c r="V204" s="2707"/>
      <c r="W204" s="2707"/>
      <c r="X204" s="2707"/>
      <c r="Y204" s="2707"/>
      <c r="Z204" s="2707"/>
    </row>
    <row r="205" spans="1:26" ht="12.75" customHeight="1">
      <c r="A205" s="2707"/>
      <c r="B205" s="2707"/>
      <c r="C205" s="2707"/>
      <c r="D205" s="2805"/>
      <c r="E205" s="2805"/>
      <c r="F205" s="2805"/>
      <c r="G205" s="2805"/>
      <c r="H205" s="2805"/>
      <c r="I205" s="2707"/>
      <c r="J205" s="2705"/>
      <c r="K205" s="2706"/>
      <c r="L205" s="2705"/>
      <c r="M205" s="2705"/>
      <c r="N205" s="2707"/>
      <c r="O205" s="2707"/>
      <c r="P205" s="2707"/>
      <c r="Q205" s="2707"/>
      <c r="R205" s="2707"/>
      <c r="S205" s="2707"/>
      <c r="T205" s="2707"/>
      <c r="U205" s="2707"/>
      <c r="V205" s="2707"/>
      <c r="W205" s="2707"/>
      <c r="X205" s="2707"/>
      <c r="Y205" s="2707"/>
      <c r="Z205" s="2707"/>
    </row>
    <row r="206" spans="1:26" ht="12.75" customHeight="1">
      <c r="A206" s="2707"/>
      <c r="B206" s="2707"/>
      <c r="C206" s="2707"/>
      <c r="D206" s="2805"/>
      <c r="E206" s="2805"/>
      <c r="F206" s="2805"/>
      <c r="G206" s="2805"/>
      <c r="H206" s="2805"/>
      <c r="I206" s="2707"/>
      <c r="J206" s="2705"/>
      <c r="K206" s="2706"/>
      <c r="L206" s="2705"/>
      <c r="M206" s="2705"/>
      <c r="N206" s="2707"/>
      <c r="O206" s="2707"/>
      <c r="P206" s="2707"/>
      <c r="Q206" s="2707"/>
      <c r="R206" s="2707"/>
      <c r="S206" s="2707"/>
      <c r="T206" s="2707"/>
      <c r="U206" s="2707"/>
      <c r="V206" s="2707"/>
      <c r="W206" s="2707"/>
      <c r="X206" s="2707"/>
      <c r="Y206" s="2707"/>
      <c r="Z206" s="2707"/>
    </row>
    <row r="207" spans="1:26" ht="12.75" customHeight="1">
      <c r="A207" s="2707"/>
      <c r="B207" s="2707"/>
      <c r="C207" s="2707"/>
      <c r="D207" s="2805"/>
      <c r="E207" s="2805"/>
      <c r="F207" s="2805"/>
      <c r="G207" s="2805"/>
      <c r="H207" s="2805"/>
      <c r="I207" s="2707"/>
      <c r="J207" s="2705"/>
      <c r="K207" s="2706"/>
      <c r="L207" s="2705"/>
      <c r="M207" s="2705"/>
      <c r="N207" s="2707"/>
      <c r="O207" s="2707"/>
      <c r="P207" s="2707"/>
      <c r="Q207" s="2707"/>
      <c r="R207" s="2707"/>
      <c r="S207" s="2707"/>
      <c r="T207" s="2707"/>
      <c r="U207" s="2707"/>
      <c r="V207" s="2707"/>
      <c r="W207" s="2707"/>
      <c r="X207" s="2707"/>
      <c r="Y207" s="2707"/>
      <c r="Z207" s="2707"/>
    </row>
    <row r="208" spans="1:26" ht="12.75" customHeight="1">
      <c r="A208" s="2707"/>
      <c r="B208" s="2707"/>
      <c r="C208" s="2707"/>
      <c r="D208" s="2805"/>
      <c r="E208" s="2805"/>
      <c r="F208" s="2805"/>
      <c r="G208" s="2805"/>
      <c r="H208" s="2805"/>
      <c r="I208" s="2707"/>
      <c r="J208" s="2705"/>
      <c r="K208" s="2706"/>
      <c r="L208" s="2705"/>
      <c r="M208" s="2705"/>
      <c r="N208" s="2707"/>
      <c r="O208" s="2707"/>
      <c r="P208" s="2707"/>
      <c r="Q208" s="2707"/>
      <c r="R208" s="2707"/>
      <c r="S208" s="2707"/>
      <c r="T208" s="2707"/>
      <c r="U208" s="2707"/>
      <c r="V208" s="2707"/>
      <c r="W208" s="2707"/>
      <c r="X208" s="2707"/>
      <c r="Y208" s="2707"/>
      <c r="Z208" s="2707"/>
    </row>
    <row r="209" spans="1:26" ht="12.75" customHeight="1">
      <c r="A209" s="2707"/>
      <c r="B209" s="2707"/>
      <c r="C209" s="2707"/>
      <c r="D209" s="2805"/>
      <c r="E209" s="2805"/>
      <c r="F209" s="2805"/>
      <c r="G209" s="2805"/>
      <c r="H209" s="2805"/>
      <c r="I209" s="2707"/>
      <c r="J209" s="2705"/>
      <c r="K209" s="2706"/>
      <c r="L209" s="2705"/>
      <c r="M209" s="2705"/>
      <c r="N209" s="2707"/>
      <c r="O209" s="2707"/>
      <c r="P209" s="2707"/>
      <c r="Q209" s="2707"/>
      <c r="R209" s="2707"/>
      <c r="S209" s="2707"/>
      <c r="T209" s="2707"/>
      <c r="U209" s="2707"/>
      <c r="V209" s="2707"/>
      <c r="W209" s="2707"/>
      <c r="X209" s="2707"/>
      <c r="Y209" s="2707"/>
      <c r="Z209" s="2707"/>
    </row>
    <row r="210" spans="1:26" ht="12.75" customHeight="1">
      <c r="A210" s="2707"/>
      <c r="B210" s="2707"/>
      <c r="C210" s="2707"/>
      <c r="D210" s="2805"/>
      <c r="E210" s="2805"/>
      <c r="F210" s="2805"/>
      <c r="G210" s="2805"/>
      <c r="H210" s="2805"/>
      <c r="I210" s="2707"/>
      <c r="J210" s="2705"/>
      <c r="K210" s="2706"/>
      <c r="L210" s="2705"/>
      <c r="M210" s="2705"/>
      <c r="N210" s="2707"/>
      <c r="O210" s="2707"/>
      <c r="P210" s="2707"/>
      <c r="Q210" s="2707"/>
      <c r="R210" s="2707"/>
      <c r="S210" s="2707"/>
      <c r="T210" s="2707"/>
      <c r="U210" s="2707"/>
      <c r="V210" s="2707"/>
      <c r="W210" s="2707"/>
      <c r="X210" s="2707"/>
      <c r="Y210" s="2707"/>
      <c r="Z210" s="2707"/>
    </row>
    <row r="211" spans="1:26" ht="12.75" customHeight="1">
      <c r="A211" s="2707"/>
      <c r="B211" s="2707"/>
      <c r="C211" s="2707"/>
      <c r="D211" s="2805"/>
      <c r="E211" s="2805"/>
      <c r="F211" s="2805"/>
      <c r="G211" s="2805"/>
      <c r="H211" s="2805"/>
      <c r="I211" s="2707"/>
      <c r="J211" s="2705"/>
      <c r="K211" s="2706"/>
      <c r="L211" s="2705"/>
      <c r="M211" s="2705"/>
      <c r="N211" s="2707"/>
      <c r="O211" s="2707"/>
      <c r="P211" s="2707"/>
      <c r="Q211" s="2707"/>
      <c r="R211" s="2707"/>
      <c r="S211" s="2707"/>
      <c r="T211" s="2707"/>
      <c r="U211" s="2707"/>
      <c r="V211" s="2707"/>
      <c r="W211" s="2707"/>
      <c r="X211" s="2707"/>
      <c r="Y211" s="2707"/>
      <c r="Z211" s="2707"/>
    </row>
    <row r="212" spans="1:26" ht="12.75" customHeight="1">
      <c r="A212" s="2707"/>
      <c r="B212" s="2707"/>
      <c r="C212" s="2707"/>
      <c r="D212" s="2805"/>
      <c r="E212" s="2805"/>
      <c r="F212" s="2805"/>
      <c r="G212" s="2805"/>
      <c r="H212" s="2805"/>
      <c r="I212" s="2707"/>
      <c r="J212" s="2705"/>
      <c r="K212" s="2706"/>
      <c r="L212" s="2705"/>
      <c r="M212" s="2705"/>
      <c r="N212" s="2707"/>
      <c r="O212" s="2707"/>
      <c r="P212" s="2707"/>
      <c r="Q212" s="2707"/>
      <c r="R212" s="2707"/>
      <c r="S212" s="2707"/>
      <c r="T212" s="2707"/>
      <c r="U212" s="2707"/>
      <c r="V212" s="2707"/>
      <c r="W212" s="2707"/>
      <c r="X212" s="2707"/>
      <c r="Y212" s="2707"/>
      <c r="Z212" s="2707"/>
    </row>
    <row r="213" spans="1:26" ht="12.75" customHeight="1">
      <c r="A213" s="2707"/>
      <c r="B213" s="2707"/>
      <c r="C213" s="2707"/>
      <c r="D213" s="2805"/>
      <c r="E213" s="2805"/>
      <c r="F213" s="2805"/>
      <c r="G213" s="2805"/>
      <c r="H213" s="2805"/>
      <c r="I213" s="2707"/>
      <c r="J213" s="2705"/>
      <c r="K213" s="2706"/>
      <c r="L213" s="2705"/>
      <c r="M213" s="2705"/>
      <c r="N213" s="2707"/>
      <c r="O213" s="2707"/>
      <c r="P213" s="2707"/>
      <c r="Q213" s="2707"/>
      <c r="R213" s="2707"/>
      <c r="S213" s="2707"/>
      <c r="T213" s="2707"/>
      <c r="U213" s="2707"/>
      <c r="V213" s="2707"/>
      <c r="W213" s="2707"/>
      <c r="X213" s="2707"/>
      <c r="Y213" s="2707"/>
      <c r="Z213" s="2707"/>
    </row>
    <row r="214" spans="1:26" ht="12.75" customHeight="1">
      <c r="A214" s="2707"/>
      <c r="B214" s="2707"/>
      <c r="C214" s="2707"/>
      <c r="D214" s="2805"/>
      <c r="E214" s="2805"/>
      <c r="F214" s="2805"/>
      <c r="G214" s="2805"/>
      <c r="H214" s="2805"/>
      <c r="I214" s="2707"/>
      <c r="J214" s="2705"/>
      <c r="K214" s="2706"/>
      <c r="L214" s="2705"/>
      <c r="M214" s="2705"/>
      <c r="N214" s="2707"/>
      <c r="O214" s="2707"/>
      <c r="P214" s="2707"/>
      <c r="Q214" s="2707"/>
      <c r="R214" s="2707"/>
      <c r="S214" s="2707"/>
      <c r="T214" s="2707"/>
      <c r="U214" s="2707"/>
      <c r="V214" s="2707"/>
      <c r="W214" s="2707"/>
      <c r="X214" s="2707"/>
      <c r="Y214" s="2707"/>
      <c r="Z214" s="2707"/>
    </row>
    <row r="215" spans="1:26" ht="12.75" customHeight="1">
      <c r="A215" s="2707"/>
      <c r="B215" s="2707"/>
      <c r="C215" s="2707"/>
      <c r="D215" s="2805"/>
      <c r="E215" s="2805"/>
      <c r="F215" s="2805"/>
      <c r="G215" s="2805"/>
      <c r="H215" s="2805"/>
      <c r="I215" s="2707"/>
      <c r="J215" s="2705"/>
      <c r="K215" s="2706"/>
      <c r="L215" s="2705"/>
      <c r="M215" s="2705"/>
      <c r="N215" s="2707"/>
      <c r="O215" s="2707"/>
      <c r="P215" s="2707"/>
      <c r="Q215" s="2707"/>
      <c r="R215" s="2707"/>
      <c r="S215" s="2707"/>
      <c r="T215" s="2707"/>
      <c r="U215" s="2707"/>
      <c r="V215" s="2707"/>
      <c r="W215" s="2707"/>
      <c r="X215" s="2707"/>
      <c r="Y215" s="2707"/>
      <c r="Z215" s="2707"/>
    </row>
    <row r="216" spans="1:26" ht="12.75" customHeight="1">
      <c r="A216" s="2707"/>
      <c r="B216" s="2707"/>
      <c r="C216" s="2707"/>
      <c r="D216" s="2805"/>
      <c r="E216" s="2805"/>
      <c r="F216" s="2805"/>
      <c r="G216" s="2805"/>
      <c r="H216" s="2805"/>
      <c r="I216" s="2707"/>
      <c r="J216" s="2705"/>
      <c r="K216" s="2706"/>
      <c r="L216" s="2705"/>
      <c r="M216" s="2705"/>
      <c r="N216" s="2707"/>
      <c r="O216" s="2707"/>
      <c r="P216" s="2707"/>
      <c r="Q216" s="2707"/>
      <c r="R216" s="2707"/>
      <c r="S216" s="2707"/>
      <c r="T216" s="2707"/>
      <c r="U216" s="2707"/>
      <c r="V216" s="2707"/>
      <c r="W216" s="2707"/>
      <c r="X216" s="2707"/>
      <c r="Y216" s="2707"/>
      <c r="Z216" s="2707"/>
    </row>
    <row r="217" spans="1:26" ht="12.75" customHeight="1">
      <c r="A217" s="2707"/>
      <c r="B217" s="2707"/>
      <c r="C217" s="2707"/>
      <c r="D217" s="2805"/>
      <c r="E217" s="2805"/>
      <c r="F217" s="2805"/>
      <c r="G217" s="2805"/>
      <c r="H217" s="2805"/>
      <c r="I217" s="2707"/>
      <c r="J217" s="2705"/>
      <c r="K217" s="2706"/>
      <c r="L217" s="2705"/>
      <c r="M217" s="2705"/>
      <c r="N217" s="2707"/>
      <c r="O217" s="2707"/>
      <c r="P217" s="2707"/>
      <c r="Q217" s="2707"/>
      <c r="R217" s="2707"/>
      <c r="S217" s="2707"/>
      <c r="T217" s="2707"/>
      <c r="U217" s="2707"/>
      <c r="V217" s="2707"/>
      <c r="W217" s="2707"/>
      <c r="X217" s="2707"/>
      <c r="Y217" s="2707"/>
      <c r="Z217" s="2707"/>
    </row>
    <row r="218" spans="1:26" ht="12.75" customHeight="1">
      <c r="A218" s="2707"/>
      <c r="B218" s="2707"/>
      <c r="C218" s="2707"/>
      <c r="D218" s="2805"/>
      <c r="E218" s="2805"/>
      <c r="F218" s="2805"/>
      <c r="G218" s="2805"/>
      <c r="H218" s="2805"/>
      <c r="I218" s="2707"/>
      <c r="J218" s="2705"/>
      <c r="K218" s="2706"/>
      <c r="L218" s="2705"/>
      <c r="M218" s="2705"/>
      <c r="N218" s="2707"/>
      <c r="O218" s="2707"/>
      <c r="P218" s="2707"/>
      <c r="Q218" s="2707"/>
      <c r="R218" s="2707"/>
      <c r="S218" s="2707"/>
      <c r="T218" s="2707"/>
      <c r="U218" s="2707"/>
      <c r="V218" s="2707"/>
      <c r="W218" s="2707"/>
      <c r="X218" s="2707"/>
      <c r="Y218" s="2707"/>
      <c r="Z218" s="2707"/>
    </row>
    <row r="219" spans="1:26" ht="12.75" customHeight="1">
      <c r="A219" s="2707"/>
      <c r="B219" s="2707"/>
      <c r="C219" s="2707"/>
      <c r="D219" s="2805"/>
      <c r="E219" s="2805"/>
      <c r="F219" s="2805"/>
      <c r="G219" s="2805"/>
      <c r="H219" s="2805"/>
      <c r="I219" s="2707"/>
      <c r="J219" s="2705"/>
      <c r="K219" s="2706"/>
      <c r="L219" s="2705"/>
      <c r="M219" s="2705"/>
      <c r="N219" s="2707"/>
      <c r="O219" s="2707"/>
      <c r="P219" s="2707"/>
      <c r="Q219" s="2707"/>
      <c r="R219" s="2707"/>
      <c r="S219" s="2707"/>
      <c r="T219" s="2707"/>
      <c r="U219" s="2707"/>
      <c r="V219" s="2707"/>
      <c r="W219" s="2707"/>
      <c r="X219" s="2707"/>
      <c r="Y219" s="2707"/>
      <c r="Z219" s="2707"/>
    </row>
    <row r="220" spans="1:26" ht="12.75" customHeight="1">
      <c r="A220" s="2707"/>
      <c r="B220" s="2707"/>
      <c r="C220" s="2707"/>
      <c r="D220" s="2805"/>
      <c r="E220" s="2805"/>
      <c r="F220" s="2805"/>
      <c r="G220" s="2805"/>
      <c r="H220" s="2805"/>
      <c r="I220" s="2707"/>
      <c r="J220" s="2705"/>
      <c r="K220" s="2706"/>
      <c r="L220" s="2705"/>
      <c r="M220" s="2705"/>
      <c r="N220" s="2707"/>
      <c r="O220" s="2707"/>
      <c r="P220" s="2707"/>
      <c r="Q220" s="2707"/>
      <c r="R220" s="2707"/>
      <c r="S220" s="2707"/>
      <c r="T220" s="2707"/>
      <c r="U220" s="2707"/>
      <c r="V220" s="2707"/>
      <c r="W220" s="2707"/>
      <c r="X220" s="2707"/>
      <c r="Y220" s="2707"/>
      <c r="Z220" s="2707"/>
    </row>
    <row r="221" spans="1:26" ht="12.75" customHeight="1">
      <c r="A221" s="2707"/>
      <c r="B221" s="2707"/>
      <c r="C221" s="2707"/>
      <c r="D221" s="2805"/>
      <c r="E221" s="2805"/>
      <c r="F221" s="2805"/>
      <c r="G221" s="2805"/>
      <c r="H221" s="2805"/>
      <c r="I221" s="2707"/>
      <c r="J221" s="2705"/>
      <c r="K221" s="2706"/>
      <c r="L221" s="2705"/>
      <c r="M221" s="2705"/>
      <c r="N221" s="2707"/>
      <c r="O221" s="2707"/>
      <c r="P221" s="2707"/>
      <c r="Q221" s="2707"/>
      <c r="R221" s="2707"/>
      <c r="S221" s="2707"/>
      <c r="T221" s="2707"/>
      <c r="U221" s="2707"/>
      <c r="V221" s="2707"/>
      <c r="W221" s="2707"/>
      <c r="X221" s="2707"/>
      <c r="Y221" s="2707"/>
      <c r="Z221" s="2707"/>
    </row>
    <row r="222" spans="1:26" ht="12.75" customHeight="1">
      <c r="A222" s="2707"/>
      <c r="B222" s="2707"/>
      <c r="C222" s="2707"/>
      <c r="D222" s="2805"/>
      <c r="E222" s="2805"/>
      <c r="F222" s="2805"/>
      <c r="G222" s="2805"/>
      <c r="H222" s="2805"/>
      <c r="I222" s="2707"/>
      <c r="J222" s="2705"/>
      <c r="K222" s="2706"/>
      <c r="L222" s="2705"/>
      <c r="M222" s="2705"/>
      <c r="N222" s="2707"/>
      <c r="O222" s="2707"/>
      <c r="P222" s="2707"/>
      <c r="Q222" s="2707"/>
      <c r="R222" s="2707"/>
      <c r="S222" s="2707"/>
      <c r="T222" s="2707"/>
      <c r="U222" s="2707"/>
      <c r="V222" s="2707"/>
      <c r="W222" s="2707"/>
      <c r="X222" s="2707"/>
      <c r="Y222" s="2707"/>
      <c r="Z222" s="2707"/>
    </row>
    <row r="223" spans="1:26" ht="12.75" customHeight="1">
      <c r="A223" s="2707"/>
      <c r="B223" s="2707"/>
      <c r="C223" s="2707"/>
      <c r="D223" s="2805"/>
      <c r="E223" s="2805"/>
      <c r="F223" s="2805"/>
      <c r="G223" s="2805"/>
      <c r="H223" s="2805"/>
      <c r="I223" s="2707"/>
      <c r="J223" s="2705"/>
      <c r="K223" s="2706"/>
      <c r="L223" s="2705"/>
      <c r="M223" s="2705"/>
      <c r="N223" s="2707"/>
      <c r="O223" s="2707"/>
      <c r="P223" s="2707"/>
      <c r="Q223" s="2707"/>
      <c r="R223" s="2707"/>
      <c r="S223" s="2707"/>
      <c r="T223" s="2707"/>
      <c r="U223" s="2707"/>
      <c r="V223" s="2707"/>
      <c r="W223" s="2707"/>
      <c r="X223" s="2707"/>
      <c r="Y223" s="2707"/>
      <c r="Z223" s="2707"/>
    </row>
    <row r="224" spans="1:26" ht="12.75" customHeight="1">
      <c r="A224" s="2707"/>
      <c r="B224" s="2707"/>
      <c r="C224" s="2707"/>
      <c r="D224" s="2805"/>
      <c r="E224" s="2805"/>
      <c r="F224" s="2805"/>
      <c r="G224" s="2805"/>
      <c r="H224" s="2805"/>
      <c r="I224" s="2707"/>
      <c r="J224" s="2705"/>
      <c r="K224" s="2706"/>
      <c r="L224" s="2705"/>
      <c r="M224" s="2705"/>
      <c r="N224" s="2707"/>
      <c r="O224" s="2707"/>
      <c r="P224" s="2707"/>
      <c r="Q224" s="2707"/>
      <c r="R224" s="2707"/>
      <c r="S224" s="2707"/>
      <c r="T224" s="2707"/>
      <c r="U224" s="2707"/>
      <c r="V224" s="2707"/>
      <c r="W224" s="2707"/>
      <c r="X224" s="2707"/>
      <c r="Y224" s="2707"/>
      <c r="Z224" s="2707"/>
    </row>
    <row r="225" spans="1:26" ht="12.75" customHeight="1">
      <c r="A225" s="2707"/>
      <c r="B225" s="2707"/>
      <c r="C225" s="2707"/>
      <c r="D225" s="2805"/>
      <c r="E225" s="2805"/>
      <c r="F225" s="2805"/>
      <c r="G225" s="2805"/>
      <c r="H225" s="2805"/>
      <c r="I225" s="2707"/>
      <c r="J225" s="2705"/>
      <c r="K225" s="2706"/>
      <c r="L225" s="2705"/>
      <c r="M225" s="2705"/>
      <c r="N225" s="2707"/>
      <c r="O225" s="2707"/>
      <c r="P225" s="2707"/>
      <c r="Q225" s="2707"/>
      <c r="R225" s="2707"/>
      <c r="S225" s="2707"/>
      <c r="T225" s="2707"/>
      <c r="U225" s="2707"/>
      <c r="V225" s="2707"/>
      <c r="W225" s="2707"/>
      <c r="X225" s="2707"/>
      <c r="Y225" s="2707"/>
      <c r="Z225" s="2707"/>
    </row>
    <row r="226" spans="1:26" ht="12.75" customHeight="1">
      <c r="A226" s="2707"/>
      <c r="B226" s="2707"/>
      <c r="C226" s="2707"/>
      <c r="D226" s="2805"/>
      <c r="E226" s="2805"/>
      <c r="F226" s="2805"/>
      <c r="G226" s="2805"/>
      <c r="H226" s="2805"/>
      <c r="I226" s="2707"/>
      <c r="J226" s="2705"/>
      <c r="K226" s="2706"/>
      <c r="L226" s="2705"/>
      <c r="M226" s="2705"/>
      <c r="N226" s="2707"/>
      <c r="O226" s="2707"/>
      <c r="P226" s="2707"/>
      <c r="Q226" s="2707"/>
      <c r="R226" s="2707"/>
      <c r="S226" s="2707"/>
      <c r="T226" s="2707"/>
      <c r="U226" s="2707"/>
      <c r="V226" s="2707"/>
      <c r="W226" s="2707"/>
      <c r="X226" s="2707"/>
      <c r="Y226" s="2707"/>
      <c r="Z226" s="2707"/>
    </row>
    <row r="227" spans="1:26" ht="12.75" customHeight="1">
      <c r="A227" s="2707"/>
      <c r="B227" s="2707"/>
      <c r="C227" s="2707"/>
      <c r="D227" s="2805"/>
      <c r="E227" s="2805"/>
      <c r="F227" s="2805"/>
      <c r="G227" s="2805"/>
      <c r="H227" s="2805"/>
      <c r="I227" s="2707"/>
      <c r="J227" s="2705"/>
      <c r="K227" s="2706"/>
      <c r="L227" s="2705"/>
      <c r="M227" s="2705"/>
      <c r="N227" s="2707"/>
      <c r="O227" s="2707"/>
      <c r="P227" s="2707"/>
      <c r="Q227" s="2707"/>
      <c r="R227" s="2707"/>
      <c r="S227" s="2707"/>
      <c r="T227" s="2707"/>
      <c r="U227" s="2707"/>
      <c r="V227" s="2707"/>
      <c r="W227" s="2707"/>
      <c r="X227" s="2707"/>
      <c r="Y227" s="2707"/>
      <c r="Z227" s="2707"/>
    </row>
    <row r="228" spans="1:26" ht="12.75" customHeight="1">
      <c r="A228" s="2707"/>
      <c r="B228" s="2707"/>
      <c r="C228" s="2707"/>
      <c r="D228" s="2805"/>
      <c r="E228" s="2805"/>
      <c r="F228" s="2805"/>
      <c r="G228" s="2805"/>
      <c r="H228" s="2805"/>
      <c r="I228" s="2707"/>
      <c r="J228" s="2705"/>
      <c r="K228" s="2706"/>
      <c r="L228" s="2705"/>
      <c r="M228" s="2705"/>
      <c r="N228" s="2707"/>
      <c r="O228" s="2707"/>
      <c r="P228" s="2707"/>
      <c r="Q228" s="2707"/>
      <c r="R228" s="2707"/>
      <c r="S228" s="2707"/>
      <c r="T228" s="2707"/>
      <c r="U228" s="2707"/>
      <c r="V228" s="2707"/>
      <c r="W228" s="2707"/>
      <c r="X228" s="2707"/>
      <c r="Y228" s="2707"/>
      <c r="Z228" s="2707"/>
    </row>
    <row r="229" spans="1:26" ht="12.75" customHeight="1">
      <c r="A229" s="2707"/>
      <c r="B229" s="2707"/>
      <c r="C229" s="2707"/>
      <c r="D229" s="2805"/>
      <c r="E229" s="2805"/>
      <c r="F229" s="2805"/>
      <c r="G229" s="2805"/>
      <c r="H229" s="2805"/>
      <c r="I229" s="2707"/>
      <c r="J229" s="2705"/>
      <c r="K229" s="2706"/>
      <c r="L229" s="2705"/>
      <c r="M229" s="2705"/>
      <c r="N229" s="2707"/>
      <c r="O229" s="2707"/>
      <c r="P229" s="2707"/>
      <c r="Q229" s="2707"/>
      <c r="R229" s="2707"/>
      <c r="S229" s="2707"/>
      <c r="T229" s="2707"/>
      <c r="U229" s="2707"/>
      <c r="V229" s="2707"/>
      <c r="W229" s="2707"/>
      <c r="X229" s="2707"/>
      <c r="Y229" s="2707"/>
      <c r="Z229" s="2707"/>
    </row>
    <row r="230" spans="1:26" ht="12.75" customHeight="1">
      <c r="A230" s="2707"/>
      <c r="B230" s="2707"/>
      <c r="C230" s="2707"/>
      <c r="D230" s="2805"/>
      <c r="E230" s="2805"/>
      <c r="F230" s="2805"/>
      <c r="G230" s="2805"/>
      <c r="H230" s="2805"/>
      <c r="I230" s="2707"/>
      <c r="J230" s="2705"/>
      <c r="K230" s="2706"/>
      <c r="L230" s="2705"/>
      <c r="M230" s="2705"/>
      <c r="N230" s="2707"/>
      <c r="O230" s="2707"/>
      <c r="P230" s="2707"/>
      <c r="Q230" s="2707"/>
      <c r="R230" s="2707"/>
      <c r="S230" s="2707"/>
      <c r="T230" s="2707"/>
      <c r="U230" s="2707"/>
      <c r="V230" s="2707"/>
      <c r="W230" s="2707"/>
      <c r="X230" s="2707"/>
      <c r="Y230" s="2707"/>
      <c r="Z230" s="2707"/>
    </row>
    <row r="231" spans="1:26" ht="12.75" customHeight="1">
      <c r="A231" s="2707"/>
      <c r="B231" s="2707"/>
      <c r="C231" s="2707"/>
      <c r="D231" s="2805"/>
      <c r="E231" s="2805"/>
      <c r="F231" s="2805"/>
      <c r="G231" s="2805"/>
      <c r="H231" s="2805"/>
      <c r="I231" s="2707"/>
      <c r="J231" s="2705"/>
      <c r="K231" s="2706"/>
      <c r="L231" s="2705"/>
      <c r="M231" s="2705"/>
      <c r="N231" s="2707"/>
      <c r="O231" s="2707"/>
      <c r="P231" s="2707"/>
      <c r="Q231" s="2707"/>
      <c r="R231" s="2707"/>
      <c r="S231" s="2707"/>
      <c r="T231" s="2707"/>
      <c r="U231" s="2707"/>
      <c r="V231" s="2707"/>
      <c r="W231" s="2707"/>
      <c r="X231" s="2707"/>
      <c r="Y231" s="2707"/>
      <c r="Z231" s="2707"/>
    </row>
    <row r="232" spans="1:26" ht="12.75" customHeight="1">
      <c r="A232" s="2707"/>
      <c r="B232" s="2707"/>
      <c r="C232" s="2707"/>
      <c r="D232" s="2805"/>
      <c r="E232" s="2805"/>
      <c r="F232" s="2805"/>
      <c r="G232" s="2805"/>
      <c r="H232" s="2805"/>
      <c r="I232" s="2707"/>
      <c r="J232" s="2705"/>
      <c r="K232" s="2706"/>
      <c r="L232" s="2705"/>
      <c r="M232" s="2705"/>
      <c r="N232" s="2707"/>
      <c r="O232" s="2707"/>
      <c r="P232" s="2707"/>
      <c r="Q232" s="2707"/>
      <c r="R232" s="2707"/>
      <c r="S232" s="2707"/>
      <c r="T232" s="2707"/>
      <c r="U232" s="2707"/>
      <c r="V232" s="2707"/>
      <c r="W232" s="2707"/>
      <c r="X232" s="2707"/>
      <c r="Y232" s="2707"/>
      <c r="Z232" s="2707"/>
    </row>
    <row r="233" spans="1:26" ht="12.75" customHeight="1">
      <c r="A233" s="2707"/>
      <c r="B233" s="2707"/>
      <c r="C233" s="2707"/>
      <c r="D233" s="2805"/>
      <c r="E233" s="2805"/>
      <c r="F233" s="2805"/>
      <c r="G233" s="2805"/>
      <c r="H233" s="2805"/>
      <c r="I233" s="2707"/>
      <c r="J233" s="2705"/>
      <c r="K233" s="2706"/>
      <c r="L233" s="2705"/>
      <c r="M233" s="2705"/>
      <c r="N233" s="2707"/>
      <c r="O233" s="2707"/>
      <c r="P233" s="2707"/>
      <c r="Q233" s="2707"/>
      <c r="R233" s="2707"/>
      <c r="S233" s="2707"/>
      <c r="T233" s="2707"/>
      <c r="U233" s="2707"/>
      <c r="V233" s="2707"/>
      <c r="W233" s="2707"/>
      <c r="X233" s="2707"/>
      <c r="Y233" s="2707"/>
      <c r="Z233" s="2707"/>
    </row>
    <row r="234" spans="1:26" ht="12.75" customHeight="1">
      <c r="A234" s="2707"/>
      <c r="B234" s="2707"/>
      <c r="C234" s="2707"/>
      <c r="D234" s="2805"/>
      <c r="E234" s="2805"/>
      <c r="F234" s="2805"/>
      <c r="G234" s="2805"/>
      <c r="H234" s="2805"/>
      <c r="I234" s="2707"/>
      <c r="J234" s="2705"/>
      <c r="K234" s="2706"/>
      <c r="L234" s="2705"/>
      <c r="M234" s="2705"/>
      <c r="N234" s="2707"/>
      <c r="O234" s="2707"/>
      <c r="P234" s="2707"/>
      <c r="Q234" s="2707"/>
      <c r="R234" s="2707"/>
      <c r="S234" s="2707"/>
      <c r="T234" s="2707"/>
      <c r="U234" s="2707"/>
      <c r="V234" s="2707"/>
      <c r="W234" s="2707"/>
      <c r="X234" s="2707"/>
      <c r="Y234" s="2707"/>
      <c r="Z234" s="2707"/>
    </row>
    <row r="235" spans="1:26" ht="12.75" customHeight="1">
      <c r="A235" s="2707"/>
      <c r="B235" s="2707"/>
      <c r="C235" s="2707"/>
      <c r="D235" s="2805"/>
      <c r="E235" s="2805"/>
      <c r="F235" s="2805"/>
      <c r="G235" s="2805"/>
      <c r="H235" s="2805"/>
      <c r="I235" s="2707"/>
      <c r="J235" s="2705"/>
      <c r="K235" s="2706"/>
      <c r="L235" s="2705"/>
      <c r="M235" s="2705"/>
      <c r="N235" s="2707"/>
      <c r="O235" s="2707"/>
      <c r="P235" s="2707"/>
      <c r="Q235" s="2707"/>
      <c r="R235" s="2707"/>
      <c r="S235" s="2707"/>
      <c r="T235" s="2707"/>
      <c r="U235" s="2707"/>
      <c r="V235" s="2707"/>
      <c r="W235" s="2707"/>
      <c r="X235" s="2707"/>
      <c r="Y235" s="2707"/>
      <c r="Z235" s="2707"/>
    </row>
    <row r="236" spans="1:26" ht="12.75" customHeight="1">
      <c r="A236" s="2707"/>
      <c r="B236" s="2707"/>
      <c r="C236" s="2707"/>
      <c r="D236" s="2805"/>
      <c r="E236" s="2805"/>
      <c r="F236" s="2805"/>
      <c r="G236" s="2805"/>
      <c r="H236" s="2805"/>
      <c r="I236" s="2707"/>
      <c r="J236" s="2705"/>
      <c r="K236" s="2706"/>
      <c r="L236" s="2705"/>
      <c r="M236" s="2705"/>
      <c r="N236" s="2707"/>
      <c r="O236" s="2707"/>
      <c r="P236" s="2707"/>
      <c r="Q236" s="2707"/>
      <c r="R236" s="2707"/>
      <c r="S236" s="2707"/>
      <c r="T236" s="2707"/>
      <c r="U236" s="2707"/>
      <c r="V236" s="2707"/>
      <c r="W236" s="2707"/>
      <c r="X236" s="2707"/>
      <c r="Y236" s="2707"/>
      <c r="Z236" s="2707"/>
    </row>
    <row r="237" spans="1:26" ht="12.75" customHeight="1">
      <c r="A237" s="2707"/>
      <c r="B237" s="2707"/>
      <c r="C237" s="2707"/>
      <c r="D237" s="2805"/>
      <c r="E237" s="2805"/>
      <c r="F237" s="2805"/>
      <c r="G237" s="2805"/>
      <c r="H237" s="2805"/>
      <c r="I237" s="2707"/>
      <c r="J237" s="2705"/>
      <c r="K237" s="2706"/>
      <c r="L237" s="2705"/>
      <c r="M237" s="2705"/>
      <c r="N237" s="2707"/>
      <c r="O237" s="2707"/>
      <c r="P237" s="2707"/>
      <c r="Q237" s="2707"/>
      <c r="R237" s="2707"/>
      <c r="S237" s="2707"/>
      <c r="T237" s="2707"/>
      <c r="U237" s="2707"/>
      <c r="V237" s="2707"/>
      <c r="W237" s="2707"/>
      <c r="X237" s="2707"/>
      <c r="Y237" s="2707"/>
      <c r="Z237" s="2707"/>
    </row>
    <row r="238" spans="1:26" ht="12.75" customHeight="1">
      <c r="A238" s="2707"/>
      <c r="B238" s="2707"/>
      <c r="C238" s="2707"/>
      <c r="D238" s="2805"/>
      <c r="E238" s="2805"/>
      <c r="F238" s="2805"/>
      <c r="G238" s="2805"/>
      <c r="H238" s="2805"/>
      <c r="I238" s="2707"/>
      <c r="J238" s="2705"/>
      <c r="K238" s="2706"/>
      <c r="L238" s="2705"/>
      <c r="M238" s="2705"/>
      <c r="N238" s="2707"/>
      <c r="O238" s="2707"/>
      <c r="P238" s="2707"/>
      <c r="Q238" s="2707"/>
      <c r="R238" s="2707"/>
      <c r="S238" s="2707"/>
      <c r="T238" s="2707"/>
      <c r="U238" s="2707"/>
      <c r="V238" s="2707"/>
      <c r="W238" s="2707"/>
      <c r="X238" s="2707"/>
      <c r="Y238" s="2707"/>
      <c r="Z238" s="2707"/>
    </row>
    <row r="239" spans="1:26" ht="12.75" customHeight="1">
      <c r="A239" s="2707"/>
      <c r="B239" s="2707"/>
      <c r="C239" s="2707"/>
      <c r="D239" s="2805"/>
      <c r="E239" s="2805"/>
      <c r="F239" s="2805"/>
      <c r="G239" s="2805"/>
      <c r="H239" s="2805"/>
      <c r="I239" s="2707"/>
      <c r="J239" s="2705"/>
      <c r="K239" s="2706"/>
      <c r="L239" s="2705"/>
      <c r="M239" s="2705"/>
      <c r="N239" s="2707"/>
      <c r="O239" s="2707"/>
      <c r="P239" s="2707"/>
      <c r="Q239" s="2707"/>
      <c r="R239" s="2707"/>
      <c r="S239" s="2707"/>
      <c r="T239" s="2707"/>
      <c r="U239" s="2707"/>
      <c r="V239" s="2707"/>
      <c r="W239" s="2707"/>
      <c r="X239" s="2707"/>
      <c r="Y239" s="2707"/>
      <c r="Z239" s="2707"/>
    </row>
    <row r="240" spans="1:26" ht="12.75" customHeight="1">
      <c r="A240" s="2707"/>
      <c r="B240" s="2707"/>
      <c r="C240" s="2707"/>
      <c r="D240" s="2805"/>
      <c r="E240" s="2805"/>
      <c r="F240" s="2805"/>
      <c r="G240" s="2805"/>
      <c r="H240" s="2805"/>
      <c r="I240" s="2707"/>
      <c r="J240" s="2705"/>
      <c r="K240" s="2706"/>
      <c r="L240" s="2705"/>
      <c r="M240" s="2705"/>
      <c r="N240" s="2707"/>
      <c r="O240" s="2707"/>
      <c r="P240" s="2707"/>
      <c r="Q240" s="2707"/>
      <c r="R240" s="2707"/>
      <c r="S240" s="2707"/>
      <c r="T240" s="2707"/>
      <c r="U240" s="2707"/>
      <c r="V240" s="2707"/>
      <c r="W240" s="2707"/>
      <c r="X240" s="2707"/>
      <c r="Y240" s="2707"/>
      <c r="Z240" s="2707"/>
    </row>
    <row r="241" spans="1:26" ht="12.75" customHeight="1">
      <c r="A241" s="2707"/>
      <c r="B241" s="2707"/>
      <c r="C241" s="2707"/>
      <c r="D241" s="2805"/>
      <c r="E241" s="2805"/>
      <c r="F241" s="2805"/>
      <c r="G241" s="2805"/>
      <c r="H241" s="2805"/>
      <c r="I241" s="2707"/>
      <c r="J241" s="2705"/>
      <c r="K241" s="2706"/>
      <c r="L241" s="2705"/>
      <c r="M241" s="2705"/>
      <c r="N241" s="2707"/>
      <c r="O241" s="2707"/>
      <c r="P241" s="2707"/>
      <c r="Q241" s="2707"/>
      <c r="R241" s="2707"/>
      <c r="S241" s="2707"/>
      <c r="T241" s="2707"/>
      <c r="U241" s="2707"/>
      <c r="V241" s="2707"/>
      <c r="W241" s="2707"/>
      <c r="X241" s="2707"/>
      <c r="Y241" s="2707"/>
      <c r="Z241" s="2707"/>
    </row>
    <row r="242" spans="1:26" ht="12.75" customHeight="1">
      <c r="A242" s="2707"/>
      <c r="B242" s="2707"/>
      <c r="C242" s="2707"/>
      <c r="D242" s="2805"/>
      <c r="E242" s="2805"/>
      <c r="F242" s="2805"/>
      <c r="G242" s="2805"/>
      <c r="H242" s="2805"/>
      <c r="I242" s="2707"/>
      <c r="J242" s="2705"/>
      <c r="K242" s="2706"/>
      <c r="L242" s="2705"/>
      <c r="M242" s="2705"/>
      <c r="N242" s="2707"/>
      <c r="O242" s="2707"/>
      <c r="P242" s="2707"/>
      <c r="Q242" s="2707"/>
      <c r="R242" s="2707"/>
      <c r="S242" s="2707"/>
      <c r="T242" s="2707"/>
      <c r="U242" s="2707"/>
      <c r="V242" s="2707"/>
      <c r="W242" s="2707"/>
      <c r="X242" s="2707"/>
      <c r="Y242" s="2707"/>
      <c r="Z242" s="2707"/>
    </row>
    <row r="243" spans="1:26" ht="12.75" customHeight="1">
      <c r="A243" s="2707"/>
      <c r="B243" s="2707"/>
      <c r="C243" s="2707"/>
      <c r="D243" s="2805"/>
      <c r="E243" s="2805"/>
      <c r="F243" s="2805"/>
      <c r="G243" s="2805"/>
      <c r="H243" s="2805"/>
      <c r="I243" s="2707"/>
      <c r="J243" s="2705"/>
      <c r="K243" s="2706"/>
      <c r="L243" s="2705"/>
      <c r="M243" s="2705"/>
      <c r="N243" s="2707"/>
      <c r="O243" s="2707"/>
      <c r="P243" s="2707"/>
      <c r="Q243" s="2707"/>
      <c r="R243" s="2707"/>
      <c r="S243" s="2707"/>
      <c r="T243" s="2707"/>
      <c r="U243" s="2707"/>
      <c r="V243" s="2707"/>
      <c r="W243" s="2707"/>
      <c r="X243" s="2707"/>
      <c r="Y243" s="2707"/>
      <c r="Z243" s="2707"/>
    </row>
    <row r="244" spans="1:26" ht="12.75" customHeight="1">
      <c r="A244" s="2707"/>
      <c r="B244" s="2707"/>
      <c r="C244" s="2707"/>
      <c r="D244" s="2805"/>
      <c r="E244" s="2805"/>
      <c r="F244" s="2805"/>
      <c r="G244" s="2805"/>
      <c r="H244" s="2805"/>
      <c r="I244" s="2707"/>
      <c r="J244" s="2705"/>
      <c r="K244" s="2706"/>
      <c r="L244" s="2705"/>
      <c r="M244" s="2705"/>
      <c r="N244" s="2707"/>
      <c r="O244" s="2707"/>
      <c r="P244" s="2707"/>
      <c r="Q244" s="2707"/>
      <c r="R244" s="2707"/>
      <c r="S244" s="2707"/>
      <c r="T244" s="2707"/>
      <c r="U244" s="2707"/>
      <c r="V244" s="2707"/>
      <c r="W244" s="2707"/>
      <c r="X244" s="2707"/>
      <c r="Y244" s="2707"/>
      <c r="Z244" s="2707"/>
    </row>
    <row r="245" spans="1:26" ht="12.75" customHeight="1">
      <c r="A245" s="2707"/>
      <c r="B245" s="2707"/>
      <c r="C245" s="2707"/>
      <c r="D245" s="2805"/>
      <c r="E245" s="2805"/>
      <c r="F245" s="2805"/>
      <c r="G245" s="2805"/>
      <c r="H245" s="2805"/>
      <c r="I245" s="2707"/>
      <c r="J245" s="2705"/>
      <c r="K245" s="2706"/>
      <c r="L245" s="2705"/>
      <c r="M245" s="2705"/>
      <c r="N245" s="2707"/>
      <c r="O245" s="2707"/>
      <c r="P245" s="2707"/>
      <c r="Q245" s="2707"/>
      <c r="R245" s="2707"/>
      <c r="S245" s="2707"/>
      <c r="T245" s="2707"/>
      <c r="U245" s="2707"/>
      <c r="V245" s="2707"/>
      <c r="W245" s="2707"/>
      <c r="X245" s="2707"/>
      <c r="Y245" s="2707"/>
      <c r="Z245" s="2707"/>
    </row>
    <row r="246" spans="1:26" ht="12.75" customHeight="1">
      <c r="A246" s="2707"/>
      <c r="B246" s="2707"/>
      <c r="C246" s="2707"/>
      <c r="D246" s="2805"/>
      <c r="E246" s="2805"/>
      <c r="F246" s="2805"/>
      <c r="G246" s="2805"/>
      <c r="H246" s="2805"/>
      <c r="I246" s="2707"/>
      <c r="J246" s="2705"/>
      <c r="K246" s="2706"/>
      <c r="L246" s="2705"/>
      <c r="M246" s="2705"/>
      <c r="N246" s="2707"/>
      <c r="O246" s="2707"/>
      <c r="P246" s="2707"/>
      <c r="Q246" s="2707"/>
      <c r="R246" s="2707"/>
      <c r="S246" s="2707"/>
      <c r="T246" s="2707"/>
      <c r="U246" s="2707"/>
      <c r="V246" s="2707"/>
      <c r="W246" s="2707"/>
      <c r="X246" s="2707"/>
      <c r="Y246" s="2707"/>
      <c r="Z246" s="2707"/>
    </row>
    <row r="247" spans="1:26" ht="12.75" customHeight="1">
      <c r="A247" s="2707"/>
      <c r="B247" s="2707"/>
      <c r="C247" s="2707"/>
      <c r="D247" s="2805"/>
      <c r="E247" s="2805"/>
      <c r="F247" s="2805"/>
      <c r="G247" s="2805"/>
      <c r="H247" s="2805"/>
      <c r="I247" s="2707"/>
      <c r="J247" s="2705"/>
      <c r="K247" s="2706"/>
      <c r="L247" s="2705"/>
      <c r="M247" s="2705"/>
      <c r="N247" s="2707"/>
      <c r="O247" s="2707"/>
      <c r="P247" s="2707"/>
      <c r="Q247" s="2707"/>
      <c r="R247" s="2707"/>
      <c r="S247" s="2707"/>
      <c r="T247" s="2707"/>
      <c r="U247" s="2707"/>
      <c r="V247" s="2707"/>
      <c r="W247" s="2707"/>
      <c r="X247" s="2707"/>
      <c r="Y247" s="2707"/>
      <c r="Z247" s="2707"/>
    </row>
    <row r="248" spans="1:26" ht="12.75" customHeight="1">
      <c r="A248" s="2707"/>
      <c r="B248" s="2707"/>
      <c r="C248" s="2707"/>
      <c r="D248" s="2805"/>
      <c r="E248" s="2805"/>
      <c r="F248" s="2805"/>
      <c r="G248" s="2805"/>
      <c r="H248" s="2805"/>
      <c r="I248" s="2707"/>
      <c r="J248" s="2705"/>
      <c r="K248" s="2706"/>
      <c r="L248" s="2705"/>
      <c r="M248" s="2705"/>
      <c r="N248" s="2707"/>
      <c r="O248" s="2707"/>
      <c r="P248" s="2707"/>
      <c r="Q248" s="2707"/>
      <c r="R248" s="2707"/>
      <c r="S248" s="2707"/>
      <c r="T248" s="2707"/>
      <c r="U248" s="2707"/>
      <c r="V248" s="2707"/>
      <c r="W248" s="2707"/>
      <c r="X248" s="2707"/>
      <c r="Y248" s="2707"/>
      <c r="Z248" s="2707"/>
    </row>
    <row r="249" spans="1:26" ht="12.75" customHeight="1">
      <c r="A249" s="2707"/>
      <c r="B249" s="2707"/>
      <c r="C249" s="2707"/>
      <c r="D249" s="2805"/>
      <c r="E249" s="2805"/>
      <c r="F249" s="2805"/>
      <c r="G249" s="2805"/>
      <c r="H249" s="2805"/>
      <c r="I249" s="2707"/>
      <c r="J249" s="2705"/>
      <c r="K249" s="2706"/>
      <c r="L249" s="2705"/>
      <c r="M249" s="2705"/>
      <c r="N249" s="2707"/>
      <c r="O249" s="2707"/>
      <c r="P249" s="2707"/>
      <c r="Q249" s="2707"/>
      <c r="R249" s="2707"/>
      <c r="S249" s="2707"/>
      <c r="T249" s="2707"/>
      <c r="U249" s="2707"/>
      <c r="V249" s="2707"/>
      <c r="W249" s="2707"/>
      <c r="X249" s="2707"/>
      <c r="Y249" s="2707"/>
      <c r="Z249" s="2707"/>
    </row>
    <row r="250" spans="1:26" ht="12.75" customHeight="1">
      <c r="A250" s="2707"/>
      <c r="B250" s="2707"/>
      <c r="C250" s="2707"/>
      <c r="D250" s="2805"/>
      <c r="E250" s="2805"/>
      <c r="F250" s="2805"/>
      <c r="G250" s="2805"/>
      <c r="H250" s="2805"/>
      <c r="I250" s="2707"/>
      <c r="J250" s="2705"/>
      <c r="K250" s="2706"/>
      <c r="L250" s="2705"/>
      <c r="M250" s="2705"/>
      <c r="N250" s="2707"/>
      <c r="O250" s="2707"/>
      <c r="P250" s="2707"/>
      <c r="Q250" s="2707"/>
      <c r="R250" s="2707"/>
      <c r="S250" s="2707"/>
      <c r="T250" s="2707"/>
      <c r="U250" s="2707"/>
      <c r="V250" s="2707"/>
      <c r="W250" s="2707"/>
      <c r="X250" s="2707"/>
      <c r="Y250" s="2707"/>
      <c r="Z250" s="2707"/>
    </row>
    <row r="251" spans="1:26" ht="12.75" customHeight="1">
      <c r="A251" s="2707"/>
      <c r="B251" s="2707"/>
      <c r="C251" s="2707"/>
      <c r="D251" s="2805"/>
      <c r="E251" s="2805"/>
      <c r="F251" s="2805"/>
      <c r="G251" s="2805"/>
      <c r="H251" s="2805"/>
      <c r="I251" s="2707"/>
      <c r="J251" s="2705"/>
      <c r="K251" s="2706"/>
      <c r="L251" s="2705"/>
      <c r="M251" s="2705"/>
      <c r="N251" s="2707"/>
      <c r="O251" s="2707"/>
      <c r="P251" s="2707"/>
      <c r="Q251" s="2707"/>
      <c r="R251" s="2707"/>
      <c r="S251" s="2707"/>
      <c r="T251" s="2707"/>
      <c r="U251" s="2707"/>
      <c r="V251" s="2707"/>
      <c r="W251" s="2707"/>
      <c r="X251" s="2707"/>
      <c r="Y251" s="2707"/>
      <c r="Z251" s="2707"/>
    </row>
    <row r="252" spans="1:26" ht="12.75" customHeight="1">
      <c r="A252" s="2707"/>
      <c r="B252" s="2707"/>
      <c r="C252" s="2707"/>
      <c r="D252" s="2805"/>
      <c r="E252" s="2805"/>
      <c r="F252" s="2805"/>
      <c r="G252" s="2805"/>
      <c r="H252" s="2805"/>
      <c r="I252" s="2707"/>
      <c r="J252" s="2705"/>
      <c r="K252" s="2706"/>
      <c r="L252" s="2705"/>
      <c r="M252" s="2705"/>
      <c r="N252" s="2707"/>
      <c r="O252" s="2707"/>
      <c r="P252" s="2707"/>
      <c r="Q252" s="2707"/>
      <c r="R252" s="2707"/>
      <c r="S252" s="2707"/>
      <c r="T252" s="2707"/>
      <c r="U252" s="2707"/>
      <c r="V252" s="2707"/>
      <c r="W252" s="2707"/>
      <c r="X252" s="2707"/>
      <c r="Y252" s="2707"/>
      <c r="Z252" s="2707"/>
    </row>
    <row r="253" spans="1:26" ht="12.75" customHeight="1">
      <c r="A253" s="2707"/>
      <c r="B253" s="2707"/>
      <c r="C253" s="2707"/>
      <c r="D253" s="2805"/>
      <c r="E253" s="2805"/>
      <c r="F253" s="2805"/>
      <c r="G253" s="2805"/>
      <c r="H253" s="2805"/>
      <c r="I253" s="2707"/>
      <c r="J253" s="2705"/>
      <c r="K253" s="2706"/>
      <c r="L253" s="2705"/>
      <c r="M253" s="2705"/>
      <c r="N253" s="2707"/>
      <c r="O253" s="2707"/>
      <c r="P253" s="2707"/>
      <c r="Q253" s="2707"/>
      <c r="R253" s="2707"/>
      <c r="S253" s="2707"/>
      <c r="T253" s="2707"/>
      <c r="U253" s="2707"/>
      <c r="V253" s="2707"/>
      <c r="W253" s="2707"/>
      <c r="X253" s="2707"/>
      <c r="Y253" s="2707"/>
      <c r="Z253" s="2707"/>
    </row>
    <row r="254" spans="1:26" ht="12.75" customHeight="1">
      <c r="A254" s="2707"/>
      <c r="B254" s="2707"/>
      <c r="C254" s="2707"/>
      <c r="D254" s="2805"/>
      <c r="E254" s="2805"/>
      <c r="F254" s="2805"/>
      <c r="G254" s="2805"/>
      <c r="H254" s="2805"/>
      <c r="I254" s="2707"/>
      <c r="J254" s="2705"/>
      <c r="K254" s="2706"/>
      <c r="L254" s="2705"/>
      <c r="M254" s="2705"/>
      <c r="N254" s="2707"/>
      <c r="O254" s="2707"/>
      <c r="P254" s="2707"/>
      <c r="Q254" s="2707"/>
      <c r="R254" s="2707"/>
      <c r="S254" s="2707"/>
      <c r="T254" s="2707"/>
      <c r="U254" s="2707"/>
      <c r="V254" s="2707"/>
      <c r="W254" s="2707"/>
      <c r="X254" s="2707"/>
      <c r="Y254" s="2707"/>
      <c r="Z254" s="2707"/>
    </row>
    <row r="255" spans="1:26" ht="12.75" customHeight="1">
      <c r="A255" s="2707"/>
      <c r="B255" s="2707"/>
      <c r="C255" s="2707"/>
      <c r="D255" s="2805"/>
      <c r="E255" s="2805"/>
      <c r="F255" s="2805"/>
      <c r="G255" s="2805"/>
      <c r="H255" s="2805"/>
      <c r="I255" s="2707"/>
      <c r="J255" s="2705"/>
      <c r="K255" s="2706"/>
      <c r="L255" s="2705"/>
      <c r="M255" s="2705"/>
      <c r="N255" s="2707"/>
      <c r="O255" s="2707"/>
      <c r="P255" s="2707"/>
      <c r="Q255" s="2707"/>
      <c r="R255" s="2707"/>
      <c r="S255" s="2707"/>
      <c r="T255" s="2707"/>
      <c r="U255" s="2707"/>
      <c r="V255" s="2707"/>
      <c r="W255" s="2707"/>
      <c r="X255" s="2707"/>
      <c r="Y255" s="2707"/>
      <c r="Z255" s="2707"/>
    </row>
    <row r="256" spans="1:26" ht="12.75" customHeight="1">
      <c r="A256" s="2707"/>
      <c r="B256" s="2707"/>
      <c r="C256" s="2707"/>
      <c r="D256" s="2805"/>
      <c r="E256" s="2805"/>
      <c r="F256" s="2805"/>
      <c r="G256" s="2805"/>
      <c r="H256" s="2805"/>
      <c r="I256" s="2707"/>
      <c r="J256" s="2705"/>
      <c r="K256" s="2706"/>
      <c r="L256" s="2705"/>
      <c r="M256" s="2705"/>
      <c r="N256" s="2707"/>
      <c r="O256" s="2707"/>
      <c r="P256" s="2707"/>
      <c r="Q256" s="2707"/>
      <c r="R256" s="2707"/>
      <c r="S256" s="2707"/>
      <c r="T256" s="2707"/>
      <c r="U256" s="2707"/>
      <c r="V256" s="2707"/>
      <c r="W256" s="2707"/>
      <c r="X256" s="2707"/>
      <c r="Y256" s="2707"/>
      <c r="Z256" s="2707"/>
    </row>
    <row r="257" spans="1:26" ht="12.75" customHeight="1">
      <c r="A257" s="2707"/>
      <c r="B257" s="2707"/>
      <c r="C257" s="2707"/>
      <c r="D257" s="2805"/>
      <c r="E257" s="2805"/>
      <c r="F257" s="2805"/>
      <c r="G257" s="2805"/>
      <c r="H257" s="2805"/>
      <c r="I257" s="2707"/>
      <c r="J257" s="2705"/>
      <c r="K257" s="2706"/>
      <c r="L257" s="2705"/>
      <c r="M257" s="2705"/>
      <c r="N257" s="2707"/>
      <c r="O257" s="2707"/>
      <c r="P257" s="2707"/>
      <c r="Q257" s="2707"/>
      <c r="R257" s="2707"/>
      <c r="S257" s="2707"/>
      <c r="T257" s="2707"/>
      <c r="U257" s="2707"/>
      <c r="V257" s="2707"/>
      <c r="W257" s="2707"/>
      <c r="X257" s="2707"/>
      <c r="Y257" s="2707"/>
      <c r="Z257" s="2707"/>
    </row>
    <row r="258" spans="1:26" ht="12.75" customHeight="1">
      <c r="A258" s="2707"/>
      <c r="B258" s="2707"/>
      <c r="C258" s="2707"/>
      <c r="D258" s="2805"/>
      <c r="E258" s="2805"/>
      <c r="F258" s="2805"/>
      <c r="G258" s="2805"/>
      <c r="H258" s="2805"/>
      <c r="I258" s="2707"/>
      <c r="J258" s="2705"/>
      <c r="K258" s="2706"/>
      <c r="L258" s="2705"/>
      <c r="M258" s="2705"/>
      <c r="N258" s="2707"/>
      <c r="O258" s="2707"/>
      <c r="P258" s="2707"/>
      <c r="Q258" s="2707"/>
      <c r="R258" s="2707"/>
      <c r="S258" s="2707"/>
      <c r="T258" s="2707"/>
      <c r="U258" s="2707"/>
      <c r="V258" s="2707"/>
      <c r="W258" s="2707"/>
      <c r="X258" s="2707"/>
      <c r="Y258" s="2707"/>
      <c r="Z258" s="2707"/>
    </row>
    <row r="259" spans="1:26" ht="12.75" customHeight="1">
      <c r="A259" s="2707"/>
      <c r="B259" s="2707"/>
      <c r="C259" s="2707"/>
      <c r="D259" s="2805"/>
      <c r="E259" s="2805"/>
      <c r="F259" s="2805"/>
      <c r="G259" s="2805"/>
      <c r="H259" s="2805"/>
      <c r="I259" s="2707"/>
      <c r="J259" s="2705"/>
      <c r="K259" s="2706"/>
      <c r="L259" s="2705"/>
      <c r="M259" s="2705"/>
      <c r="N259" s="2707"/>
      <c r="O259" s="2707"/>
      <c r="P259" s="2707"/>
      <c r="Q259" s="2707"/>
      <c r="R259" s="2707"/>
      <c r="S259" s="2707"/>
      <c r="T259" s="2707"/>
      <c r="U259" s="2707"/>
      <c r="V259" s="2707"/>
      <c r="W259" s="2707"/>
      <c r="X259" s="2707"/>
      <c r="Y259" s="2707"/>
      <c r="Z259" s="2707"/>
    </row>
    <row r="260" spans="1:26" ht="12.75" customHeight="1">
      <c r="A260" s="2707"/>
      <c r="B260" s="2707"/>
      <c r="C260" s="2707"/>
      <c r="D260" s="2805"/>
      <c r="E260" s="2805"/>
      <c r="F260" s="2805"/>
      <c r="G260" s="2805"/>
      <c r="H260" s="2805"/>
      <c r="I260" s="2707"/>
      <c r="J260" s="2705"/>
      <c r="K260" s="2706"/>
      <c r="L260" s="2705"/>
      <c r="M260" s="2705"/>
      <c r="N260" s="2707"/>
      <c r="O260" s="2707"/>
      <c r="P260" s="2707"/>
      <c r="Q260" s="2707"/>
      <c r="R260" s="2707"/>
      <c r="S260" s="2707"/>
      <c r="T260" s="2707"/>
      <c r="U260" s="2707"/>
      <c r="V260" s="2707"/>
      <c r="W260" s="2707"/>
      <c r="X260" s="2707"/>
      <c r="Y260" s="2707"/>
      <c r="Z260" s="2707"/>
    </row>
    <row r="261" spans="1:26" ht="12.75" customHeight="1">
      <c r="A261" s="2707"/>
      <c r="B261" s="2707"/>
      <c r="C261" s="2707"/>
      <c r="D261" s="2805"/>
      <c r="E261" s="2805"/>
      <c r="F261" s="2805"/>
      <c r="G261" s="2805"/>
      <c r="H261" s="2805"/>
      <c r="I261" s="2707"/>
      <c r="J261" s="2705"/>
      <c r="K261" s="2706"/>
      <c r="L261" s="2705"/>
      <c r="M261" s="2705"/>
      <c r="N261" s="2707"/>
      <c r="O261" s="2707"/>
      <c r="P261" s="2707"/>
      <c r="Q261" s="2707"/>
      <c r="R261" s="2707"/>
      <c r="S261" s="2707"/>
      <c r="T261" s="2707"/>
      <c r="U261" s="2707"/>
      <c r="V261" s="2707"/>
      <c r="W261" s="2707"/>
      <c r="X261" s="2707"/>
      <c r="Y261" s="2707"/>
      <c r="Z261" s="2707"/>
    </row>
    <row r="262" spans="1:26" ht="12.75" customHeight="1">
      <c r="A262" s="2707"/>
      <c r="B262" s="2707"/>
      <c r="C262" s="2707"/>
      <c r="D262" s="2805"/>
      <c r="E262" s="2805"/>
      <c r="F262" s="2805"/>
      <c r="G262" s="2805"/>
      <c r="H262" s="2805"/>
      <c r="I262" s="2707"/>
      <c r="J262" s="2705"/>
      <c r="K262" s="2706"/>
      <c r="L262" s="2705"/>
      <c r="M262" s="2705"/>
      <c r="N262" s="2707"/>
      <c r="O262" s="2707"/>
      <c r="P262" s="2707"/>
      <c r="Q262" s="2707"/>
      <c r="R262" s="2707"/>
      <c r="S262" s="2707"/>
      <c r="T262" s="2707"/>
      <c r="U262" s="2707"/>
      <c r="V262" s="2707"/>
      <c r="W262" s="2707"/>
      <c r="X262" s="2707"/>
      <c r="Y262" s="2707"/>
      <c r="Z262" s="2707"/>
    </row>
    <row r="263" spans="1:26" ht="12.75" customHeight="1">
      <c r="A263" s="2707"/>
      <c r="B263" s="2707"/>
      <c r="C263" s="2707"/>
      <c r="D263" s="2805"/>
      <c r="E263" s="2805"/>
      <c r="F263" s="2805"/>
      <c r="G263" s="2805"/>
      <c r="H263" s="2805"/>
      <c r="I263" s="2707"/>
      <c r="J263" s="2705"/>
      <c r="K263" s="2706"/>
      <c r="L263" s="2705"/>
      <c r="M263" s="2705"/>
      <c r="N263" s="2707"/>
      <c r="O263" s="2707"/>
      <c r="P263" s="2707"/>
      <c r="Q263" s="2707"/>
      <c r="R263" s="2707"/>
      <c r="S263" s="2707"/>
      <c r="T263" s="2707"/>
      <c r="U263" s="2707"/>
      <c r="V263" s="2707"/>
      <c r="W263" s="2707"/>
      <c r="X263" s="2707"/>
      <c r="Y263" s="2707"/>
      <c r="Z263" s="2707"/>
    </row>
    <row r="264" spans="1:26" ht="12.75" customHeight="1">
      <c r="A264" s="2707"/>
      <c r="B264" s="2707"/>
      <c r="C264" s="2707"/>
      <c r="D264" s="2805"/>
      <c r="E264" s="2805"/>
      <c r="F264" s="2805"/>
      <c r="G264" s="2805"/>
      <c r="H264" s="2805"/>
      <c r="I264" s="2707"/>
      <c r="J264" s="2705"/>
      <c r="K264" s="2706"/>
      <c r="L264" s="2705"/>
      <c r="M264" s="2705"/>
      <c r="N264" s="2707"/>
      <c r="O264" s="2707"/>
      <c r="P264" s="2707"/>
      <c r="Q264" s="2707"/>
      <c r="R264" s="2707"/>
      <c r="S264" s="2707"/>
      <c r="T264" s="2707"/>
      <c r="U264" s="2707"/>
      <c r="V264" s="2707"/>
      <c r="W264" s="2707"/>
      <c r="X264" s="2707"/>
      <c r="Y264" s="2707"/>
      <c r="Z264" s="2707"/>
    </row>
    <row r="265" spans="1:26" ht="12.75" customHeight="1">
      <c r="A265" s="2707"/>
      <c r="B265" s="2707"/>
      <c r="C265" s="2707"/>
      <c r="D265" s="2805"/>
      <c r="E265" s="2805"/>
      <c r="F265" s="2805"/>
      <c r="G265" s="2805"/>
      <c r="H265" s="2805"/>
      <c r="I265" s="2707"/>
      <c r="J265" s="2705"/>
      <c r="K265" s="2706"/>
      <c r="L265" s="2705"/>
      <c r="M265" s="2705"/>
      <c r="N265" s="2707"/>
      <c r="O265" s="2707"/>
      <c r="P265" s="2707"/>
      <c r="Q265" s="2707"/>
      <c r="R265" s="2707"/>
      <c r="S265" s="2707"/>
      <c r="T265" s="2707"/>
      <c r="U265" s="2707"/>
      <c r="V265" s="2707"/>
      <c r="W265" s="2707"/>
      <c r="X265" s="2707"/>
      <c r="Y265" s="2707"/>
      <c r="Z265" s="2707"/>
    </row>
    <row r="266" spans="1:26" ht="12.75" customHeight="1">
      <c r="A266" s="2707"/>
      <c r="B266" s="2707"/>
      <c r="C266" s="2707"/>
      <c r="D266" s="2805"/>
      <c r="E266" s="2805"/>
      <c r="F266" s="2805"/>
      <c r="G266" s="2805"/>
      <c r="H266" s="2805"/>
      <c r="I266" s="2707"/>
      <c r="J266" s="2705"/>
      <c r="K266" s="2706"/>
      <c r="L266" s="2705"/>
      <c r="M266" s="2705"/>
      <c r="N266" s="2707"/>
      <c r="O266" s="2707"/>
      <c r="P266" s="2707"/>
      <c r="Q266" s="2707"/>
      <c r="R266" s="2707"/>
      <c r="S266" s="2707"/>
      <c r="T266" s="2707"/>
      <c r="U266" s="2707"/>
      <c r="V266" s="2707"/>
      <c r="W266" s="2707"/>
      <c r="X266" s="2707"/>
      <c r="Y266" s="2707"/>
      <c r="Z266" s="2707"/>
    </row>
    <row r="267" spans="1:26" ht="12.75" customHeight="1">
      <c r="A267" s="2707"/>
      <c r="B267" s="2707"/>
      <c r="C267" s="2707"/>
      <c r="D267" s="2805"/>
      <c r="E267" s="2805"/>
      <c r="F267" s="2805"/>
      <c r="G267" s="2805"/>
      <c r="H267" s="2805"/>
      <c r="I267" s="2707"/>
      <c r="J267" s="2705"/>
      <c r="K267" s="2706"/>
      <c r="L267" s="2705"/>
      <c r="M267" s="2705"/>
      <c r="N267" s="2707"/>
      <c r="O267" s="2707"/>
      <c r="P267" s="2707"/>
      <c r="Q267" s="2707"/>
      <c r="R267" s="2707"/>
      <c r="S267" s="2707"/>
      <c r="T267" s="2707"/>
      <c r="U267" s="2707"/>
      <c r="V267" s="2707"/>
      <c r="W267" s="2707"/>
      <c r="X267" s="2707"/>
      <c r="Y267" s="2707"/>
      <c r="Z267" s="2707"/>
    </row>
    <row r="268" spans="1:26" ht="12.75" customHeight="1">
      <c r="A268" s="2707"/>
      <c r="B268" s="2707"/>
      <c r="C268" s="2707"/>
      <c r="D268" s="2805"/>
      <c r="E268" s="2805"/>
      <c r="F268" s="2805"/>
      <c r="G268" s="2805"/>
      <c r="H268" s="2805"/>
      <c r="I268" s="2707"/>
      <c r="J268" s="2705"/>
      <c r="K268" s="2706"/>
      <c r="L268" s="2705"/>
      <c r="M268" s="2705"/>
      <c r="N268" s="2707"/>
      <c r="O268" s="2707"/>
      <c r="P268" s="2707"/>
      <c r="Q268" s="2707"/>
      <c r="R268" s="2707"/>
      <c r="S268" s="2707"/>
      <c r="T268" s="2707"/>
      <c r="U268" s="2707"/>
      <c r="V268" s="2707"/>
      <c r="W268" s="2707"/>
      <c r="X268" s="2707"/>
      <c r="Y268" s="2707"/>
      <c r="Z268" s="2707"/>
    </row>
    <row r="269" spans="1:26" ht="12.75" customHeight="1">
      <c r="A269" s="2707"/>
      <c r="B269" s="2707"/>
      <c r="C269" s="2707"/>
      <c r="D269" s="2805"/>
      <c r="E269" s="2805"/>
      <c r="F269" s="2805"/>
      <c r="G269" s="2805"/>
      <c r="H269" s="2805"/>
      <c r="I269" s="2707"/>
      <c r="J269" s="2705"/>
      <c r="K269" s="2706"/>
      <c r="L269" s="2705"/>
      <c r="M269" s="2705"/>
      <c r="N269" s="2707"/>
      <c r="O269" s="2707"/>
      <c r="P269" s="2707"/>
      <c r="Q269" s="2707"/>
      <c r="R269" s="2707"/>
      <c r="S269" s="2707"/>
      <c r="T269" s="2707"/>
      <c r="U269" s="2707"/>
      <c r="V269" s="2707"/>
      <c r="W269" s="2707"/>
      <c r="X269" s="2707"/>
      <c r="Y269" s="2707"/>
      <c r="Z269" s="2707"/>
    </row>
    <row r="270" spans="1:26" ht="12.75" customHeight="1">
      <c r="A270" s="2707"/>
      <c r="B270" s="2707"/>
      <c r="C270" s="2707"/>
      <c r="D270" s="2805"/>
      <c r="E270" s="2805"/>
      <c r="F270" s="2805"/>
      <c r="G270" s="2805"/>
      <c r="H270" s="2805"/>
      <c r="I270" s="2707"/>
      <c r="J270" s="2705"/>
      <c r="K270" s="2706"/>
      <c r="L270" s="2705"/>
      <c r="M270" s="2705"/>
      <c r="N270" s="2707"/>
      <c r="O270" s="2707"/>
      <c r="P270" s="2707"/>
      <c r="Q270" s="2707"/>
      <c r="R270" s="2707"/>
      <c r="S270" s="2707"/>
      <c r="T270" s="2707"/>
      <c r="U270" s="2707"/>
      <c r="V270" s="2707"/>
      <c r="W270" s="2707"/>
      <c r="X270" s="2707"/>
      <c r="Y270" s="2707"/>
      <c r="Z270" s="2707"/>
    </row>
    <row r="271" spans="1:26" ht="12.75" customHeight="1">
      <c r="A271" s="2707"/>
      <c r="B271" s="2707"/>
      <c r="C271" s="2707"/>
      <c r="D271" s="2805"/>
      <c r="E271" s="2805"/>
      <c r="F271" s="2805"/>
      <c r="G271" s="2805"/>
      <c r="H271" s="2805"/>
      <c r="I271" s="2707"/>
      <c r="J271" s="2705"/>
      <c r="K271" s="2706"/>
      <c r="L271" s="2705"/>
      <c r="M271" s="2705"/>
      <c r="N271" s="2707"/>
      <c r="O271" s="2707"/>
      <c r="P271" s="2707"/>
      <c r="Q271" s="2707"/>
      <c r="R271" s="2707"/>
      <c r="S271" s="2707"/>
      <c r="T271" s="2707"/>
      <c r="U271" s="2707"/>
      <c r="V271" s="2707"/>
      <c r="W271" s="2707"/>
      <c r="X271" s="2707"/>
      <c r="Y271" s="2707"/>
      <c r="Z271" s="2707"/>
    </row>
    <row r="272" spans="1:26" ht="12.75" customHeight="1">
      <c r="A272" s="2707"/>
      <c r="B272" s="2707"/>
      <c r="C272" s="2707"/>
      <c r="D272" s="2805"/>
      <c r="E272" s="2805"/>
      <c r="F272" s="2805"/>
      <c r="G272" s="2805"/>
      <c r="H272" s="2805"/>
      <c r="I272" s="2707"/>
      <c r="J272" s="2705"/>
      <c r="K272" s="2706"/>
      <c r="L272" s="2705"/>
      <c r="M272" s="2705"/>
      <c r="N272" s="2707"/>
      <c r="O272" s="2707"/>
      <c r="P272" s="2707"/>
      <c r="Q272" s="2707"/>
      <c r="R272" s="2707"/>
      <c r="S272" s="2707"/>
      <c r="T272" s="2707"/>
      <c r="U272" s="2707"/>
      <c r="V272" s="2707"/>
      <c r="W272" s="2707"/>
      <c r="X272" s="2707"/>
      <c r="Y272" s="2707"/>
      <c r="Z272" s="2707"/>
    </row>
    <row r="273" spans="1:26" ht="12.75" customHeight="1">
      <c r="A273" s="2707"/>
      <c r="B273" s="2707"/>
      <c r="C273" s="2707"/>
      <c r="D273" s="2805"/>
      <c r="E273" s="2805"/>
      <c r="F273" s="2805"/>
      <c r="G273" s="2805"/>
      <c r="H273" s="2805"/>
      <c r="I273" s="2707"/>
      <c r="J273" s="2705"/>
      <c r="K273" s="2706"/>
      <c r="L273" s="2705"/>
      <c r="M273" s="2705"/>
      <c r="N273" s="2707"/>
      <c r="O273" s="2707"/>
      <c r="P273" s="2707"/>
      <c r="Q273" s="2707"/>
      <c r="R273" s="2707"/>
      <c r="S273" s="2707"/>
      <c r="T273" s="2707"/>
      <c r="U273" s="2707"/>
      <c r="V273" s="2707"/>
      <c r="W273" s="2707"/>
      <c r="X273" s="2707"/>
      <c r="Y273" s="2707"/>
      <c r="Z273" s="2707"/>
    </row>
    <row r="274" spans="1:26" ht="12.75" customHeight="1">
      <c r="A274" s="2707"/>
      <c r="B274" s="2707"/>
      <c r="C274" s="2707"/>
      <c r="D274" s="2805"/>
      <c r="E274" s="2805"/>
      <c r="F274" s="2805"/>
      <c r="G274" s="2805"/>
      <c r="H274" s="2805"/>
      <c r="I274" s="2707"/>
      <c r="J274" s="2705"/>
      <c r="K274" s="2706"/>
      <c r="L274" s="2705"/>
      <c r="M274" s="2705"/>
      <c r="N274" s="2707"/>
      <c r="O274" s="2707"/>
      <c r="P274" s="2707"/>
      <c r="Q274" s="2707"/>
      <c r="R274" s="2707"/>
      <c r="S274" s="2707"/>
      <c r="T274" s="2707"/>
      <c r="U274" s="2707"/>
      <c r="V274" s="2707"/>
      <c r="W274" s="2707"/>
      <c r="X274" s="2707"/>
      <c r="Y274" s="2707"/>
      <c r="Z274" s="2707"/>
    </row>
    <row r="275" spans="1:26" ht="12.75" customHeight="1">
      <c r="A275" s="2707"/>
      <c r="B275" s="2707"/>
      <c r="C275" s="2707"/>
      <c r="D275" s="2805"/>
      <c r="E275" s="2805"/>
      <c r="F275" s="2805"/>
      <c r="G275" s="2805"/>
      <c r="H275" s="2805"/>
      <c r="I275" s="2707"/>
      <c r="J275" s="2705"/>
      <c r="K275" s="2706"/>
      <c r="L275" s="2705"/>
      <c r="M275" s="2705"/>
      <c r="N275" s="2707"/>
      <c r="O275" s="2707"/>
      <c r="P275" s="2707"/>
      <c r="Q275" s="2707"/>
      <c r="R275" s="2707"/>
      <c r="S275" s="2707"/>
      <c r="T275" s="2707"/>
      <c r="U275" s="2707"/>
      <c r="V275" s="2707"/>
      <c r="W275" s="2707"/>
      <c r="X275" s="2707"/>
      <c r="Y275" s="2707"/>
      <c r="Z275" s="2707"/>
    </row>
    <row r="276" spans="1:26" ht="12.75" customHeight="1">
      <c r="A276" s="2707"/>
      <c r="B276" s="2707"/>
      <c r="C276" s="2707"/>
      <c r="D276" s="2805"/>
      <c r="E276" s="2805"/>
      <c r="F276" s="2805"/>
      <c r="G276" s="2805"/>
      <c r="H276" s="2805"/>
      <c r="I276" s="2707"/>
      <c r="J276" s="2705"/>
      <c r="K276" s="2706"/>
      <c r="L276" s="2705"/>
      <c r="M276" s="2705"/>
      <c r="N276" s="2707"/>
      <c r="O276" s="2707"/>
      <c r="P276" s="2707"/>
      <c r="Q276" s="2707"/>
      <c r="R276" s="2707"/>
      <c r="S276" s="2707"/>
      <c r="T276" s="2707"/>
      <c r="U276" s="2707"/>
      <c r="V276" s="2707"/>
      <c r="W276" s="2707"/>
      <c r="X276" s="2707"/>
      <c r="Y276" s="2707"/>
      <c r="Z276" s="2707"/>
    </row>
    <row r="277" spans="1:26" ht="12.75" customHeight="1">
      <c r="A277" s="2707"/>
      <c r="B277" s="2707"/>
      <c r="C277" s="2707"/>
      <c r="D277" s="2805"/>
      <c r="E277" s="2805"/>
      <c r="F277" s="2805"/>
      <c r="G277" s="2805"/>
      <c r="H277" s="2805"/>
      <c r="I277" s="2707"/>
      <c r="J277" s="2705"/>
      <c r="K277" s="2706"/>
      <c r="L277" s="2705"/>
      <c r="M277" s="2705"/>
      <c r="N277" s="2707"/>
      <c r="O277" s="2707"/>
      <c r="P277" s="2707"/>
      <c r="Q277" s="2707"/>
      <c r="R277" s="2707"/>
      <c r="S277" s="2707"/>
      <c r="T277" s="2707"/>
      <c r="U277" s="2707"/>
      <c r="V277" s="2707"/>
      <c r="W277" s="2707"/>
      <c r="X277" s="2707"/>
      <c r="Y277" s="2707"/>
      <c r="Z277" s="2707"/>
    </row>
    <row r="278" spans="1:26" ht="12.75" customHeight="1">
      <c r="A278" s="2707"/>
      <c r="B278" s="2707"/>
      <c r="C278" s="2707"/>
      <c r="D278" s="2805"/>
      <c r="E278" s="2805"/>
      <c r="F278" s="2805"/>
      <c r="G278" s="2805"/>
      <c r="H278" s="2805"/>
      <c r="I278" s="2707"/>
      <c r="J278" s="2705"/>
      <c r="K278" s="2706"/>
      <c r="L278" s="2705"/>
      <c r="M278" s="2705"/>
      <c r="N278" s="2707"/>
      <c r="O278" s="2707"/>
      <c r="P278" s="2707"/>
      <c r="Q278" s="2707"/>
      <c r="R278" s="2707"/>
      <c r="S278" s="2707"/>
      <c r="T278" s="2707"/>
      <c r="U278" s="2707"/>
      <c r="V278" s="2707"/>
      <c r="W278" s="2707"/>
      <c r="X278" s="2707"/>
      <c r="Y278" s="2707"/>
      <c r="Z278" s="2707"/>
    </row>
    <row r="279" spans="1:26" ht="12.75" customHeight="1">
      <c r="A279" s="2707"/>
      <c r="B279" s="2707"/>
      <c r="C279" s="2707"/>
      <c r="D279" s="2805"/>
      <c r="E279" s="2805"/>
      <c r="F279" s="2805"/>
      <c r="G279" s="2805"/>
      <c r="H279" s="2805"/>
      <c r="I279" s="2707"/>
      <c r="J279" s="2705"/>
      <c r="K279" s="2706"/>
      <c r="L279" s="2705"/>
      <c r="M279" s="2705"/>
      <c r="N279" s="2707"/>
      <c r="O279" s="2707"/>
      <c r="P279" s="2707"/>
      <c r="Q279" s="2707"/>
      <c r="R279" s="2707"/>
      <c r="S279" s="2707"/>
      <c r="T279" s="2707"/>
      <c r="U279" s="2707"/>
      <c r="V279" s="2707"/>
      <c r="W279" s="2707"/>
      <c r="X279" s="2707"/>
      <c r="Y279" s="2707"/>
      <c r="Z279" s="2707"/>
    </row>
    <row r="280" spans="1:26" ht="12.75" customHeight="1">
      <c r="A280" s="2707"/>
      <c r="B280" s="2707"/>
      <c r="C280" s="2707"/>
      <c r="D280" s="2805"/>
      <c r="E280" s="2805"/>
      <c r="F280" s="2805"/>
      <c r="G280" s="2805"/>
      <c r="H280" s="2805"/>
      <c r="I280" s="2707"/>
      <c r="J280" s="2705"/>
      <c r="K280" s="2706"/>
      <c r="L280" s="2705"/>
      <c r="M280" s="2705"/>
      <c r="N280" s="2707"/>
      <c r="O280" s="2707"/>
      <c r="P280" s="2707"/>
      <c r="Q280" s="2707"/>
      <c r="R280" s="2707"/>
      <c r="S280" s="2707"/>
      <c r="T280" s="2707"/>
      <c r="U280" s="2707"/>
      <c r="V280" s="2707"/>
      <c r="W280" s="2707"/>
      <c r="X280" s="2707"/>
      <c r="Y280" s="2707"/>
      <c r="Z280" s="2707"/>
    </row>
    <row r="281" spans="1:26" ht="12.75" customHeight="1">
      <c r="A281" s="2707"/>
      <c r="B281" s="2707"/>
      <c r="C281" s="2707"/>
      <c r="D281" s="2805"/>
      <c r="E281" s="2805"/>
      <c r="F281" s="2805"/>
      <c r="G281" s="2805"/>
      <c r="H281" s="2805"/>
      <c r="I281" s="2707"/>
      <c r="J281" s="2705"/>
      <c r="K281" s="2706"/>
      <c r="L281" s="2705"/>
      <c r="M281" s="2705"/>
      <c r="N281" s="2707"/>
      <c r="O281" s="2707"/>
      <c r="P281" s="2707"/>
      <c r="Q281" s="2707"/>
      <c r="R281" s="2707"/>
      <c r="S281" s="2707"/>
      <c r="T281" s="2707"/>
      <c r="U281" s="2707"/>
      <c r="V281" s="2707"/>
      <c r="W281" s="2707"/>
      <c r="X281" s="2707"/>
      <c r="Y281" s="2707"/>
      <c r="Z281" s="2707"/>
    </row>
    <row r="282" spans="1:26" ht="12.75" customHeight="1">
      <c r="A282" s="2707"/>
      <c r="B282" s="2707"/>
      <c r="C282" s="2707"/>
      <c r="D282" s="2805"/>
      <c r="E282" s="2805"/>
      <c r="F282" s="2805"/>
      <c r="G282" s="2805"/>
      <c r="H282" s="2805"/>
      <c r="I282" s="2707"/>
      <c r="J282" s="2705"/>
      <c r="K282" s="2706"/>
      <c r="L282" s="2705"/>
      <c r="M282" s="2705"/>
      <c r="N282" s="2707"/>
      <c r="O282" s="2707"/>
      <c r="P282" s="2707"/>
      <c r="Q282" s="2707"/>
      <c r="R282" s="2707"/>
      <c r="S282" s="2707"/>
      <c r="T282" s="2707"/>
      <c r="U282" s="2707"/>
      <c r="V282" s="2707"/>
      <c r="W282" s="2707"/>
      <c r="X282" s="2707"/>
      <c r="Y282" s="2707"/>
      <c r="Z282" s="2707"/>
    </row>
    <row r="283" spans="1:26" ht="12.75" customHeight="1">
      <c r="A283" s="2707"/>
      <c r="B283" s="2707"/>
      <c r="C283" s="2707"/>
      <c r="D283" s="2805"/>
      <c r="E283" s="2805"/>
      <c r="F283" s="2805"/>
      <c r="G283" s="2805"/>
      <c r="H283" s="2805"/>
      <c r="I283" s="2707"/>
      <c r="J283" s="2705"/>
      <c r="K283" s="2706"/>
      <c r="L283" s="2705"/>
      <c r="M283" s="2705"/>
      <c r="N283" s="2707"/>
      <c r="O283" s="2707"/>
      <c r="P283" s="2707"/>
      <c r="Q283" s="2707"/>
      <c r="R283" s="2707"/>
      <c r="S283" s="2707"/>
      <c r="T283" s="2707"/>
      <c r="U283" s="2707"/>
      <c r="V283" s="2707"/>
      <c r="W283" s="2707"/>
      <c r="X283" s="2707"/>
      <c r="Y283" s="2707"/>
      <c r="Z283" s="2707"/>
    </row>
    <row r="284" spans="1:26" ht="12.75" customHeight="1">
      <c r="A284" s="2707"/>
      <c r="B284" s="2707"/>
      <c r="C284" s="2707"/>
      <c r="D284" s="2805"/>
      <c r="E284" s="2805"/>
      <c r="F284" s="2805"/>
      <c r="G284" s="2805"/>
      <c r="H284" s="2805"/>
      <c r="I284" s="2707"/>
      <c r="J284" s="2705"/>
      <c r="K284" s="2706"/>
      <c r="L284" s="2705"/>
      <c r="M284" s="2705"/>
      <c r="N284" s="2707"/>
      <c r="O284" s="2707"/>
      <c r="P284" s="2707"/>
      <c r="Q284" s="2707"/>
      <c r="R284" s="2707"/>
      <c r="S284" s="2707"/>
      <c r="T284" s="2707"/>
      <c r="U284" s="2707"/>
      <c r="V284" s="2707"/>
      <c r="W284" s="2707"/>
      <c r="X284" s="2707"/>
      <c r="Y284" s="2707"/>
      <c r="Z284" s="2707"/>
    </row>
    <row r="285" spans="1:26" ht="12.75" customHeight="1">
      <c r="A285" s="2707"/>
      <c r="B285" s="2707"/>
      <c r="C285" s="2707"/>
      <c r="D285" s="2805"/>
      <c r="E285" s="2805"/>
      <c r="F285" s="2805"/>
      <c r="G285" s="2805"/>
      <c r="H285" s="2805"/>
      <c r="I285" s="2707"/>
      <c r="J285" s="2705"/>
      <c r="K285" s="2706"/>
      <c r="L285" s="2705"/>
      <c r="M285" s="2705"/>
      <c r="N285" s="2707"/>
      <c r="O285" s="2707"/>
      <c r="P285" s="2707"/>
      <c r="Q285" s="2707"/>
      <c r="R285" s="2707"/>
      <c r="S285" s="2707"/>
      <c r="T285" s="2707"/>
      <c r="U285" s="2707"/>
      <c r="V285" s="2707"/>
      <c r="W285" s="2707"/>
      <c r="X285" s="2707"/>
      <c r="Y285" s="2707"/>
      <c r="Z285" s="2707"/>
    </row>
    <row r="286" spans="1:26" ht="12.75" customHeight="1">
      <c r="A286" s="2707"/>
      <c r="B286" s="2707"/>
      <c r="C286" s="2707"/>
      <c r="D286" s="2805"/>
      <c r="E286" s="2805"/>
      <c r="F286" s="2805"/>
      <c r="G286" s="2805"/>
      <c r="H286" s="2805"/>
      <c r="I286" s="2707"/>
      <c r="J286" s="2705"/>
      <c r="K286" s="2706"/>
      <c r="L286" s="2705"/>
      <c r="M286" s="2705"/>
      <c r="N286" s="2707"/>
      <c r="O286" s="2707"/>
      <c r="P286" s="2707"/>
      <c r="Q286" s="2707"/>
      <c r="R286" s="2707"/>
      <c r="S286" s="2707"/>
      <c r="T286" s="2707"/>
      <c r="U286" s="2707"/>
      <c r="V286" s="2707"/>
      <c r="W286" s="2707"/>
      <c r="X286" s="2707"/>
      <c r="Y286" s="2707"/>
      <c r="Z286" s="2707"/>
    </row>
    <row r="287" spans="1:26" ht="12.75" customHeight="1">
      <c r="A287" s="2707"/>
      <c r="B287" s="2707"/>
      <c r="C287" s="2707"/>
      <c r="D287" s="2805"/>
      <c r="E287" s="2805"/>
      <c r="F287" s="2805"/>
      <c r="G287" s="2805"/>
      <c r="H287" s="2805"/>
      <c r="I287" s="2707"/>
      <c r="J287" s="2705"/>
      <c r="K287" s="2706"/>
      <c r="L287" s="2705"/>
      <c r="M287" s="2705"/>
      <c r="N287" s="2707"/>
      <c r="O287" s="2707"/>
      <c r="P287" s="2707"/>
      <c r="Q287" s="2707"/>
      <c r="R287" s="2707"/>
      <c r="S287" s="2707"/>
      <c r="T287" s="2707"/>
      <c r="U287" s="2707"/>
      <c r="V287" s="2707"/>
      <c r="W287" s="2707"/>
      <c r="X287" s="2707"/>
      <c r="Y287" s="2707"/>
      <c r="Z287" s="2707"/>
    </row>
    <row r="288" spans="1:26" ht="12.75" customHeight="1">
      <c r="A288" s="2707"/>
      <c r="B288" s="2707"/>
      <c r="C288" s="2707"/>
      <c r="D288" s="2805"/>
      <c r="E288" s="2805"/>
      <c r="F288" s="2805"/>
      <c r="G288" s="2805"/>
      <c r="H288" s="2805"/>
      <c r="I288" s="2707"/>
      <c r="J288" s="2705"/>
      <c r="K288" s="2706"/>
      <c r="L288" s="2705"/>
      <c r="M288" s="2705"/>
      <c r="N288" s="2707"/>
      <c r="O288" s="2707"/>
      <c r="P288" s="2707"/>
      <c r="Q288" s="2707"/>
      <c r="R288" s="2707"/>
      <c r="S288" s="2707"/>
      <c r="T288" s="2707"/>
      <c r="U288" s="2707"/>
      <c r="V288" s="2707"/>
      <c r="W288" s="2707"/>
      <c r="X288" s="2707"/>
      <c r="Y288" s="2707"/>
      <c r="Z288" s="2707"/>
    </row>
    <row r="289" spans="1:26" ht="12.75" customHeight="1">
      <c r="A289" s="2707"/>
      <c r="B289" s="2707"/>
      <c r="C289" s="2707"/>
      <c r="D289" s="2805"/>
      <c r="E289" s="2805"/>
      <c r="F289" s="2805"/>
      <c r="G289" s="2805"/>
      <c r="H289" s="2805"/>
      <c r="I289" s="2707"/>
      <c r="J289" s="2705"/>
      <c r="K289" s="2706"/>
      <c r="L289" s="2705"/>
      <c r="M289" s="2705"/>
      <c r="N289" s="2707"/>
      <c r="O289" s="2707"/>
      <c r="P289" s="2707"/>
      <c r="Q289" s="2707"/>
      <c r="R289" s="2707"/>
      <c r="S289" s="2707"/>
      <c r="T289" s="2707"/>
      <c r="U289" s="2707"/>
      <c r="V289" s="2707"/>
      <c r="W289" s="2707"/>
      <c r="X289" s="2707"/>
      <c r="Y289" s="2707"/>
      <c r="Z289" s="2707"/>
    </row>
    <row r="290" spans="1:26" ht="12.75" customHeight="1">
      <c r="A290" s="2707"/>
      <c r="B290" s="2707"/>
      <c r="C290" s="2707"/>
      <c r="D290" s="2805"/>
      <c r="E290" s="2805"/>
      <c r="F290" s="2805"/>
      <c r="G290" s="2805"/>
      <c r="H290" s="2805"/>
      <c r="I290" s="2707"/>
      <c r="J290" s="2705"/>
      <c r="K290" s="2706"/>
      <c r="L290" s="2705"/>
      <c r="M290" s="2705"/>
      <c r="N290" s="2707"/>
      <c r="O290" s="2707"/>
      <c r="P290" s="2707"/>
      <c r="Q290" s="2707"/>
      <c r="R290" s="2707"/>
      <c r="S290" s="2707"/>
      <c r="T290" s="2707"/>
      <c r="U290" s="2707"/>
      <c r="V290" s="2707"/>
      <c r="W290" s="2707"/>
      <c r="X290" s="2707"/>
      <c r="Y290" s="2707"/>
      <c r="Z290" s="2707"/>
    </row>
    <row r="291" spans="1:26" ht="12.75" customHeight="1">
      <c r="A291" s="2707"/>
      <c r="B291" s="2707"/>
      <c r="C291" s="2707"/>
      <c r="D291" s="2805"/>
      <c r="E291" s="2805"/>
      <c r="F291" s="2805"/>
      <c r="G291" s="2805"/>
      <c r="H291" s="2805"/>
      <c r="I291" s="2707"/>
      <c r="J291" s="2705"/>
      <c r="K291" s="2706"/>
      <c r="L291" s="2705"/>
      <c r="M291" s="2705"/>
      <c r="N291" s="2707"/>
      <c r="O291" s="2707"/>
      <c r="P291" s="2707"/>
      <c r="Q291" s="2707"/>
      <c r="R291" s="2707"/>
      <c r="S291" s="2707"/>
      <c r="T291" s="2707"/>
      <c r="U291" s="2707"/>
      <c r="V291" s="2707"/>
      <c r="W291" s="2707"/>
      <c r="X291" s="2707"/>
      <c r="Y291" s="2707"/>
      <c r="Z291" s="2707"/>
    </row>
    <row r="292" spans="1:26" ht="12.75" customHeight="1">
      <c r="A292" s="2707"/>
      <c r="B292" s="2707"/>
      <c r="C292" s="2707"/>
      <c r="D292" s="2805"/>
      <c r="E292" s="2805"/>
      <c r="F292" s="2805"/>
      <c r="G292" s="2805"/>
      <c r="H292" s="2805"/>
      <c r="I292" s="2707"/>
      <c r="J292" s="2705"/>
      <c r="K292" s="2706"/>
      <c r="L292" s="2705"/>
      <c r="M292" s="2705"/>
      <c r="N292" s="2707"/>
      <c r="O292" s="2707"/>
      <c r="P292" s="2707"/>
      <c r="Q292" s="2707"/>
      <c r="R292" s="2707"/>
      <c r="S292" s="2707"/>
      <c r="T292" s="2707"/>
      <c r="U292" s="2707"/>
      <c r="V292" s="2707"/>
      <c r="W292" s="2707"/>
      <c r="X292" s="2707"/>
      <c r="Y292" s="2707"/>
      <c r="Z292" s="2707"/>
    </row>
    <row r="293" spans="1:26" ht="12.75" customHeight="1">
      <c r="A293" s="2707"/>
      <c r="B293" s="2707"/>
      <c r="C293" s="2707"/>
      <c r="D293" s="2805"/>
      <c r="E293" s="2805"/>
      <c r="F293" s="2805"/>
      <c r="G293" s="2805"/>
      <c r="H293" s="2805"/>
      <c r="I293" s="2707"/>
      <c r="J293" s="2705"/>
      <c r="K293" s="2706"/>
      <c r="L293" s="2705"/>
      <c r="M293" s="2705"/>
      <c r="N293" s="2707"/>
      <c r="O293" s="2707"/>
      <c r="P293" s="2707"/>
      <c r="Q293" s="2707"/>
      <c r="R293" s="2707"/>
      <c r="S293" s="2707"/>
      <c r="T293" s="2707"/>
      <c r="U293" s="2707"/>
      <c r="V293" s="2707"/>
      <c r="W293" s="2707"/>
      <c r="X293" s="2707"/>
      <c r="Y293" s="2707"/>
      <c r="Z293" s="2707"/>
    </row>
    <row r="294" spans="1:26" ht="12.75" customHeight="1">
      <c r="A294" s="2707"/>
      <c r="B294" s="2707"/>
      <c r="C294" s="2707"/>
      <c r="D294" s="2805"/>
      <c r="E294" s="2805"/>
      <c r="F294" s="2805"/>
      <c r="G294" s="2805"/>
      <c r="H294" s="2805"/>
      <c r="I294" s="2707"/>
      <c r="J294" s="2705"/>
      <c r="K294" s="2706"/>
      <c r="L294" s="2705"/>
      <c r="M294" s="2705"/>
      <c r="N294" s="2707"/>
      <c r="O294" s="2707"/>
      <c r="P294" s="2707"/>
      <c r="Q294" s="2707"/>
      <c r="R294" s="2707"/>
      <c r="S294" s="2707"/>
      <c r="T294" s="2707"/>
      <c r="U294" s="2707"/>
      <c r="V294" s="2707"/>
      <c r="W294" s="2707"/>
      <c r="X294" s="2707"/>
      <c r="Y294" s="2707"/>
      <c r="Z294" s="2707"/>
    </row>
    <row r="295" spans="1:26" ht="12.75" customHeight="1">
      <c r="A295" s="2707"/>
      <c r="B295" s="2707"/>
      <c r="C295" s="2707"/>
      <c r="D295" s="2805"/>
      <c r="E295" s="2805"/>
      <c r="F295" s="2805"/>
      <c r="G295" s="2805"/>
      <c r="H295" s="2805"/>
      <c r="I295" s="2707"/>
      <c r="J295" s="2705"/>
      <c r="K295" s="2706"/>
      <c r="L295" s="2705"/>
      <c r="M295" s="2705"/>
      <c r="N295" s="2707"/>
      <c r="O295" s="2707"/>
      <c r="P295" s="2707"/>
      <c r="Q295" s="2707"/>
      <c r="R295" s="2707"/>
      <c r="S295" s="2707"/>
      <c r="T295" s="2707"/>
      <c r="U295" s="2707"/>
      <c r="V295" s="2707"/>
      <c r="W295" s="2707"/>
      <c r="X295" s="2707"/>
      <c r="Y295" s="2707"/>
      <c r="Z295" s="2707"/>
    </row>
    <row r="296" spans="1:26" ht="12.75" customHeight="1">
      <c r="A296" s="2707"/>
      <c r="B296" s="2707"/>
      <c r="C296" s="2707"/>
      <c r="D296" s="2805"/>
      <c r="E296" s="2805"/>
      <c r="F296" s="2805"/>
      <c r="G296" s="2805"/>
      <c r="H296" s="2805"/>
      <c r="I296" s="2707"/>
      <c r="J296" s="2705"/>
      <c r="K296" s="2706"/>
      <c r="L296" s="2705"/>
      <c r="M296" s="2705"/>
      <c r="N296" s="2707"/>
      <c r="O296" s="2707"/>
      <c r="P296" s="2707"/>
      <c r="Q296" s="2707"/>
      <c r="R296" s="2707"/>
      <c r="S296" s="2707"/>
      <c r="T296" s="2707"/>
      <c r="U296" s="2707"/>
      <c r="V296" s="2707"/>
      <c r="W296" s="2707"/>
      <c r="X296" s="2707"/>
      <c r="Y296" s="2707"/>
      <c r="Z296" s="2707"/>
    </row>
    <row r="297" spans="1:26" ht="12.75" customHeight="1">
      <c r="A297" s="2707"/>
      <c r="B297" s="2707"/>
      <c r="C297" s="2707"/>
      <c r="D297" s="2805"/>
      <c r="E297" s="2805"/>
      <c r="F297" s="2805"/>
      <c r="G297" s="2805"/>
      <c r="H297" s="2805"/>
      <c r="I297" s="2707"/>
      <c r="J297" s="2705"/>
      <c r="K297" s="2706"/>
      <c r="L297" s="2705"/>
      <c r="M297" s="2705"/>
      <c r="N297" s="2707"/>
      <c r="O297" s="2707"/>
      <c r="P297" s="2707"/>
      <c r="Q297" s="2707"/>
      <c r="R297" s="2707"/>
      <c r="S297" s="2707"/>
      <c r="T297" s="2707"/>
      <c r="U297" s="2707"/>
      <c r="V297" s="2707"/>
      <c r="W297" s="2707"/>
      <c r="X297" s="2707"/>
      <c r="Y297" s="2707"/>
      <c r="Z297" s="2707"/>
    </row>
    <row r="298" spans="1:26" ht="12.75" customHeight="1">
      <c r="A298" s="2707"/>
      <c r="B298" s="2707"/>
      <c r="C298" s="2707"/>
      <c r="D298" s="2805"/>
      <c r="E298" s="2805"/>
      <c r="F298" s="2805"/>
      <c r="G298" s="2805"/>
      <c r="H298" s="2805"/>
      <c r="I298" s="2707"/>
      <c r="J298" s="2705"/>
      <c r="K298" s="2706"/>
      <c r="L298" s="2705"/>
      <c r="M298" s="2705"/>
      <c r="N298" s="2707"/>
      <c r="O298" s="2707"/>
      <c r="P298" s="2707"/>
      <c r="Q298" s="2707"/>
      <c r="R298" s="2707"/>
      <c r="S298" s="2707"/>
      <c r="T298" s="2707"/>
      <c r="U298" s="2707"/>
      <c r="V298" s="2707"/>
      <c r="W298" s="2707"/>
      <c r="X298" s="2707"/>
      <c r="Y298" s="2707"/>
      <c r="Z298" s="2707"/>
    </row>
    <row r="299" spans="1:26" ht="12.75" customHeight="1">
      <c r="A299" s="2707"/>
      <c r="B299" s="2707"/>
      <c r="C299" s="2707"/>
      <c r="D299" s="2805"/>
      <c r="E299" s="2805"/>
      <c r="F299" s="2805"/>
      <c r="G299" s="2805"/>
      <c r="H299" s="2805"/>
      <c r="I299" s="2707"/>
      <c r="J299" s="2705"/>
      <c r="K299" s="2706"/>
      <c r="L299" s="2705"/>
      <c r="M299" s="2705"/>
      <c r="N299" s="2707"/>
      <c r="O299" s="2707"/>
      <c r="P299" s="2707"/>
      <c r="Q299" s="2707"/>
      <c r="R299" s="2707"/>
      <c r="S299" s="2707"/>
      <c r="T299" s="2707"/>
      <c r="U299" s="2707"/>
      <c r="V299" s="2707"/>
      <c r="W299" s="2707"/>
      <c r="X299" s="2707"/>
      <c r="Y299" s="2707"/>
      <c r="Z299" s="2707"/>
    </row>
    <row r="300" spans="1:26" ht="12.75" customHeight="1">
      <c r="A300" s="2707"/>
      <c r="B300" s="2707"/>
      <c r="C300" s="2707"/>
      <c r="D300" s="2805"/>
      <c r="E300" s="2805"/>
      <c r="F300" s="2805"/>
      <c r="G300" s="2805"/>
      <c r="H300" s="2805"/>
      <c r="I300" s="2707"/>
      <c r="J300" s="2705"/>
      <c r="K300" s="2706"/>
      <c r="L300" s="2705"/>
      <c r="M300" s="2705"/>
      <c r="N300" s="2707"/>
      <c r="O300" s="2707"/>
      <c r="P300" s="2707"/>
      <c r="Q300" s="2707"/>
      <c r="R300" s="2707"/>
      <c r="S300" s="2707"/>
      <c r="T300" s="2707"/>
      <c r="U300" s="2707"/>
      <c r="V300" s="2707"/>
      <c r="W300" s="2707"/>
      <c r="X300" s="2707"/>
      <c r="Y300" s="2707"/>
      <c r="Z300" s="2707"/>
    </row>
    <row r="301" spans="1:26" ht="12.75" customHeight="1">
      <c r="A301" s="2707"/>
      <c r="B301" s="2707"/>
      <c r="C301" s="2707"/>
      <c r="D301" s="2805"/>
      <c r="E301" s="2805"/>
      <c r="F301" s="2805"/>
      <c r="G301" s="2805"/>
      <c r="H301" s="2805"/>
      <c r="I301" s="2707"/>
      <c r="J301" s="2705"/>
      <c r="K301" s="2706"/>
      <c r="L301" s="2705"/>
      <c r="M301" s="2705"/>
      <c r="N301" s="2707"/>
      <c r="O301" s="2707"/>
      <c r="P301" s="2707"/>
      <c r="Q301" s="2707"/>
      <c r="R301" s="2707"/>
      <c r="S301" s="2707"/>
      <c r="T301" s="2707"/>
      <c r="U301" s="2707"/>
      <c r="V301" s="2707"/>
      <c r="W301" s="2707"/>
      <c r="X301" s="2707"/>
      <c r="Y301" s="2707"/>
      <c r="Z301" s="2707"/>
    </row>
    <row r="302" spans="1:26" ht="12.75" customHeight="1">
      <c r="A302" s="2707"/>
      <c r="B302" s="2707"/>
      <c r="C302" s="2707"/>
      <c r="D302" s="2805"/>
      <c r="E302" s="2805"/>
      <c r="F302" s="2805"/>
      <c r="G302" s="2805"/>
      <c r="H302" s="2805"/>
      <c r="I302" s="2707"/>
      <c r="J302" s="2705"/>
      <c r="K302" s="2706"/>
      <c r="L302" s="2705"/>
      <c r="M302" s="2705"/>
      <c r="N302" s="2707"/>
      <c r="O302" s="2707"/>
      <c r="P302" s="2707"/>
      <c r="Q302" s="2707"/>
      <c r="R302" s="2707"/>
      <c r="S302" s="2707"/>
      <c r="T302" s="2707"/>
      <c r="U302" s="2707"/>
      <c r="V302" s="2707"/>
      <c r="W302" s="2707"/>
      <c r="X302" s="2707"/>
      <c r="Y302" s="2707"/>
      <c r="Z302" s="2707"/>
    </row>
    <row r="303" spans="1:26" ht="12.75" customHeight="1">
      <c r="A303" s="2707"/>
      <c r="B303" s="2707"/>
      <c r="C303" s="2707"/>
      <c r="D303" s="2805"/>
      <c r="E303" s="2805"/>
      <c r="F303" s="2805"/>
      <c r="G303" s="2805"/>
      <c r="H303" s="2805"/>
      <c r="I303" s="2707"/>
      <c r="J303" s="2705"/>
      <c r="K303" s="2706"/>
      <c r="L303" s="2705"/>
      <c r="M303" s="2705"/>
      <c r="N303" s="2707"/>
      <c r="O303" s="2707"/>
      <c r="P303" s="2707"/>
      <c r="Q303" s="2707"/>
      <c r="R303" s="2707"/>
      <c r="S303" s="2707"/>
      <c r="T303" s="2707"/>
      <c r="U303" s="2707"/>
      <c r="V303" s="2707"/>
      <c r="W303" s="2707"/>
      <c r="X303" s="2707"/>
      <c r="Y303" s="2707"/>
      <c r="Z303" s="2707"/>
    </row>
    <row r="304" spans="1:26" ht="12.75" customHeight="1">
      <c r="A304" s="2707"/>
      <c r="B304" s="2707"/>
      <c r="C304" s="2707"/>
      <c r="D304" s="2805"/>
      <c r="E304" s="2805"/>
      <c r="F304" s="2805"/>
      <c r="G304" s="2805"/>
      <c r="H304" s="2805"/>
      <c r="I304" s="2707"/>
      <c r="J304" s="2705"/>
      <c r="K304" s="2706"/>
      <c r="L304" s="2705"/>
      <c r="M304" s="2705"/>
      <c r="N304" s="2707"/>
      <c r="O304" s="2707"/>
      <c r="P304" s="2707"/>
      <c r="Q304" s="2707"/>
      <c r="R304" s="2707"/>
      <c r="S304" s="2707"/>
      <c r="T304" s="2707"/>
      <c r="U304" s="2707"/>
      <c r="V304" s="2707"/>
      <c r="W304" s="2707"/>
      <c r="X304" s="2707"/>
      <c r="Y304" s="2707"/>
      <c r="Z304" s="2707"/>
    </row>
    <row r="305" spans="1:26" ht="12.75" customHeight="1">
      <c r="A305" s="2707"/>
      <c r="B305" s="2707"/>
      <c r="C305" s="2707"/>
      <c r="D305" s="2805"/>
      <c r="E305" s="2805"/>
      <c r="F305" s="2805"/>
      <c r="G305" s="2805"/>
      <c r="H305" s="2805"/>
      <c r="I305" s="2707"/>
      <c r="J305" s="2705"/>
      <c r="K305" s="2706"/>
      <c r="L305" s="2705"/>
      <c r="M305" s="2705"/>
      <c r="N305" s="2707"/>
      <c r="O305" s="2707"/>
      <c r="P305" s="2707"/>
      <c r="Q305" s="2707"/>
      <c r="R305" s="2707"/>
      <c r="S305" s="2707"/>
      <c r="T305" s="2707"/>
      <c r="U305" s="2707"/>
      <c r="V305" s="2707"/>
      <c r="W305" s="2707"/>
      <c r="X305" s="2707"/>
      <c r="Y305" s="2707"/>
      <c r="Z305" s="2707"/>
    </row>
    <row r="306" spans="1:26" ht="12.75" customHeight="1">
      <c r="A306" s="2707"/>
      <c r="B306" s="2707"/>
      <c r="C306" s="2707"/>
      <c r="D306" s="2805"/>
      <c r="E306" s="2805"/>
      <c r="F306" s="2805"/>
      <c r="G306" s="2805"/>
      <c r="H306" s="2805"/>
      <c r="I306" s="2707"/>
      <c r="J306" s="2705"/>
      <c r="K306" s="2706"/>
      <c r="L306" s="2705"/>
      <c r="M306" s="2705"/>
      <c r="N306" s="2707"/>
      <c r="O306" s="2707"/>
      <c r="P306" s="2707"/>
      <c r="Q306" s="2707"/>
      <c r="R306" s="2707"/>
      <c r="S306" s="2707"/>
      <c r="T306" s="2707"/>
      <c r="U306" s="2707"/>
      <c r="V306" s="2707"/>
      <c r="W306" s="2707"/>
      <c r="X306" s="2707"/>
      <c r="Y306" s="2707"/>
      <c r="Z306" s="2707"/>
    </row>
    <row r="307" spans="1:26" ht="12.75" customHeight="1">
      <c r="A307" s="2707"/>
      <c r="B307" s="2707"/>
      <c r="C307" s="2707"/>
      <c r="D307" s="2805"/>
      <c r="E307" s="2805"/>
      <c r="F307" s="2805"/>
      <c r="G307" s="2805"/>
      <c r="H307" s="2805"/>
      <c r="I307" s="2707"/>
      <c r="J307" s="2705"/>
      <c r="K307" s="2706"/>
      <c r="L307" s="2705"/>
      <c r="M307" s="2705"/>
      <c r="N307" s="2707"/>
      <c r="O307" s="2707"/>
      <c r="P307" s="2707"/>
      <c r="Q307" s="2707"/>
      <c r="R307" s="2707"/>
      <c r="S307" s="2707"/>
      <c r="T307" s="2707"/>
      <c r="U307" s="2707"/>
      <c r="V307" s="2707"/>
      <c r="W307" s="2707"/>
      <c r="X307" s="2707"/>
      <c r="Y307" s="2707"/>
      <c r="Z307" s="2707"/>
    </row>
    <row r="308" spans="1:26" ht="12.75" customHeight="1">
      <c r="A308" s="2707"/>
      <c r="B308" s="2707"/>
      <c r="C308" s="2707"/>
      <c r="D308" s="2805"/>
      <c r="E308" s="2805"/>
      <c r="F308" s="2805"/>
      <c r="G308" s="2805"/>
      <c r="H308" s="2805"/>
      <c r="I308" s="2707"/>
      <c r="J308" s="2705"/>
      <c r="K308" s="2706"/>
      <c r="L308" s="2705"/>
      <c r="M308" s="2705"/>
      <c r="N308" s="2707"/>
      <c r="O308" s="2707"/>
      <c r="P308" s="2707"/>
      <c r="Q308" s="2707"/>
      <c r="R308" s="2707"/>
      <c r="S308" s="2707"/>
      <c r="T308" s="2707"/>
      <c r="U308" s="2707"/>
      <c r="V308" s="2707"/>
      <c r="W308" s="2707"/>
      <c r="X308" s="2707"/>
      <c r="Y308" s="2707"/>
      <c r="Z308" s="2707"/>
    </row>
    <row r="309" spans="1:26" ht="12.75" customHeight="1">
      <c r="A309" s="2707"/>
      <c r="B309" s="2707"/>
      <c r="C309" s="2707"/>
      <c r="D309" s="2805"/>
      <c r="E309" s="2805"/>
      <c r="F309" s="2805"/>
      <c r="G309" s="2805"/>
      <c r="H309" s="2805"/>
      <c r="I309" s="2707"/>
      <c r="J309" s="2705"/>
      <c r="K309" s="2706"/>
      <c r="L309" s="2705"/>
      <c r="M309" s="2705"/>
      <c r="N309" s="2707"/>
      <c r="O309" s="2707"/>
      <c r="P309" s="2707"/>
      <c r="Q309" s="2707"/>
      <c r="R309" s="2707"/>
      <c r="S309" s="2707"/>
      <c r="T309" s="2707"/>
      <c r="U309" s="2707"/>
      <c r="V309" s="2707"/>
      <c r="W309" s="2707"/>
      <c r="X309" s="2707"/>
      <c r="Y309" s="2707"/>
      <c r="Z309" s="2707"/>
    </row>
    <row r="310" spans="1:26" ht="12.75" customHeight="1">
      <c r="A310" s="2707"/>
      <c r="B310" s="2707"/>
      <c r="C310" s="2707"/>
      <c r="D310" s="2805"/>
      <c r="E310" s="2805"/>
      <c r="F310" s="2805"/>
      <c r="G310" s="2805"/>
      <c r="H310" s="2805"/>
      <c r="I310" s="2707"/>
      <c r="J310" s="2705"/>
      <c r="K310" s="2706"/>
      <c r="L310" s="2705"/>
      <c r="M310" s="2705"/>
      <c r="N310" s="2707"/>
      <c r="O310" s="2707"/>
      <c r="P310" s="2707"/>
      <c r="Q310" s="2707"/>
      <c r="R310" s="2707"/>
      <c r="S310" s="2707"/>
      <c r="T310" s="2707"/>
      <c r="U310" s="2707"/>
      <c r="V310" s="2707"/>
      <c r="W310" s="2707"/>
      <c r="X310" s="2707"/>
      <c r="Y310" s="2707"/>
      <c r="Z310" s="2707"/>
    </row>
    <row r="311" spans="1:26" ht="12.75" customHeight="1">
      <c r="A311" s="2707"/>
      <c r="B311" s="2707"/>
      <c r="C311" s="2707"/>
      <c r="D311" s="2805"/>
      <c r="E311" s="2805"/>
      <c r="F311" s="2805"/>
      <c r="G311" s="2805"/>
      <c r="H311" s="2805"/>
      <c r="I311" s="2707"/>
      <c r="J311" s="2705"/>
      <c r="K311" s="2706"/>
      <c r="L311" s="2705"/>
      <c r="M311" s="2705"/>
      <c r="N311" s="2707"/>
      <c r="O311" s="2707"/>
      <c r="P311" s="2707"/>
      <c r="Q311" s="2707"/>
      <c r="R311" s="2707"/>
      <c r="S311" s="2707"/>
      <c r="T311" s="2707"/>
      <c r="U311" s="2707"/>
      <c r="V311" s="2707"/>
      <c r="W311" s="2707"/>
      <c r="X311" s="2707"/>
      <c r="Y311" s="2707"/>
      <c r="Z311" s="2707"/>
    </row>
    <row r="312" spans="1:26" ht="12.75" customHeight="1">
      <c r="A312" s="2707"/>
      <c r="B312" s="2707"/>
      <c r="C312" s="2707"/>
      <c r="D312" s="2805"/>
      <c r="E312" s="2805"/>
      <c r="F312" s="2805"/>
      <c r="G312" s="2805"/>
      <c r="H312" s="2805"/>
      <c r="I312" s="2707"/>
      <c r="J312" s="2705"/>
      <c r="K312" s="2706"/>
      <c r="L312" s="2705"/>
      <c r="M312" s="2705"/>
      <c r="N312" s="2707"/>
      <c r="O312" s="2707"/>
      <c r="P312" s="2707"/>
      <c r="Q312" s="2707"/>
      <c r="R312" s="2707"/>
      <c r="S312" s="2707"/>
      <c r="T312" s="2707"/>
      <c r="U312" s="2707"/>
      <c r="V312" s="2707"/>
      <c r="W312" s="2707"/>
      <c r="X312" s="2707"/>
      <c r="Y312" s="2707"/>
      <c r="Z312" s="2707"/>
    </row>
    <row r="313" spans="1:26" ht="12.75" customHeight="1">
      <c r="A313" s="2707"/>
      <c r="B313" s="2707"/>
      <c r="C313" s="2707"/>
      <c r="D313" s="2805"/>
      <c r="E313" s="2805"/>
      <c r="F313" s="2805"/>
      <c r="G313" s="2805"/>
      <c r="H313" s="2805"/>
      <c r="I313" s="2707"/>
      <c r="J313" s="2705"/>
      <c r="K313" s="2706"/>
      <c r="L313" s="2705"/>
      <c r="M313" s="2705"/>
      <c r="N313" s="2707"/>
      <c r="O313" s="2707"/>
      <c r="P313" s="2707"/>
      <c r="Q313" s="2707"/>
      <c r="R313" s="2707"/>
      <c r="S313" s="2707"/>
      <c r="T313" s="2707"/>
      <c r="U313" s="2707"/>
      <c r="V313" s="2707"/>
      <c r="W313" s="2707"/>
      <c r="X313" s="2707"/>
      <c r="Y313" s="2707"/>
      <c r="Z313" s="2707"/>
    </row>
    <row r="314" spans="1:26" ht="12.75" customHeight="1">
      <c r="A314" s="2707"/>
      <c r="B314" s="2707"/>
      <c r="C314" s="2707"/>
      <c r="D314" s="2805"/>
      <c r="E314" s="2805"/>
      <c r="F314" s="2805"/>
      <c r="G314" s="2805"/>
      <c r="H314" s="2805"/>
      <c r="I314" s="2707"/>
      <c r="J314" s="2705"/>
      <c r="K314" s="2706"/>
      <c r="L314" s="2705"/>
      <c r="M314" s="2705"/>
      <c r="N314" s="2707"/>
      <c r="O314" s="2707"/>
      <c r="P314" s="2707"/>
      <c r="Q314" s="2707"/>
      <c r="R314" s="2707"/>
      <c r="S314" s="2707"/>
      <c r="T314" s="2707"/>
      <c r="U314" s="2707"/>
      <c r="V314" s="2707"/>
      <c r="W314" s="2707"/>
      <c r="X314" s="2707"/>
      <c r="Y314" s="2707"/>
      <c r="Z314" s="2707"/>
    </row>
    <row r="315" spans="1:26" ht="12.75" customHeight="1">
      <c r="A315" s="2707"/>
      <c r="B315" s="2707"/>
      <c r="C315" s="2707"/>
      <c r="D315" s="2805"/>
      <c r="E315" s="2805"/>
      <c r="F315" s="2805"/>
      <c r="G315" s="2805"/>
      <c r="H315" s="2805"/>
      <c r="I315" s="2707"/>
      <c r="J315" s="2705"/>
      <c r="K315" s="2706"/>
      <c r="L315" s="2705"/>
      <c r="M315" s="2705"/>
      <c r="N315" s="2707"/>
      <c r="O315" s="2707"/>
      <c r="P315" s="2707"/>
      <c r="Q315" s="2707"/>
      <c r="R315" s="2707"/>
      <c r="S315" s="2707"/>
      <c r="T315" s="2707"/>
      <c r="U315" s="2707"/>
      <c r="V315" s="2707"/>
      <c r="W315" s="2707"/>
      <c r="X315" s="2707"/>
      <c r="Y315" s="2707"/>
      <c r="Z315" s="2707"/>
    </row>
    <row r="316" spans="1:26" ht="12.75" customHeight="1">
      <c r="A316" s="2707"/>
      <c r="B316" s="2707"/>
      <c r="C316" s="2707"/>
      <c r="D316" s="2805"/>
      <c r="E316" s="2805"/>
      <c r="F316" s="2805"/>
      <c r="G316" s="2805"/>
      <c r="H316" s="2805"/>
      <c r="I316" s="2707"/>
      <c r="J316" s="2705"/>
      <c r="K316" s="2706"/>
      <c r="L316" s="2705"/>
      <c r="M316" s="2705"/>
      <c r="N316" s="2707"/>
      <c r="O316" s="2707"/>
      <c r="P316" s="2707"/>
      <c r="Q316" s="2707"/>
      <c r="R316" s="2707"/>
      <c r="S316" s="2707"/>
      <c r="T316" s="2707"/>
      <c r="U316" s="2707"/>
      <c r="V316" s="2707"/>
      <c r="W316" s="2707"/>
      <c r="X316" s="2707"/>
      <c r="Y316" s="2707"/>
      <c r="Z316" s="2707"/>
    </row>
    <row r="317" spans="1:26" ht="12.75" customHeight="1">
      <c r="A317" s="2707"/>
      <c r="B317" s="2707"/>
      <c r="C317" s="2707"/>
      <c r="D317" s="2805"/>
      <c r="E317" s="2805"/>
      <c r="F317" s="2805"/>
      <c r="G317" s="2805"/>
      <c r="H317" s="2805"/>
      <c r="I317" s="2707"/>
      <c r="J317" s="2705"/>
      <c r="K317" s="2706"/>
      <c r="L317" s="2705"/>
      <c r="M317" s="2705"/>
      <c r="N317" s="2707"/>
      <c r="O317" s="2707"/>
      <c r="P317" s="2707"/>
      <c r="Q317" s="2707"/>
      <c r="R317" s="2707"/>
      <c r="S317" s="2707"/>
      <c r="T317" s="2707"/>
      <c r="U317" s="2707"/>
      <c r="V317" s="2707"/>
      <c r="W317" s="2707"/>
      <c r="X317" s="2707"/>
      <c r="Y317" s="2707"/>
      <c r="Z317" s="2707"/>
    </row>
    <row r="318" spans="1:26" ht="12.75" customHeight="1">
      <c r="A318" s="2707"/>
      <c r="B318" s="2707"/>
      <c r="C318" s="2707"/>
      <c r="D318" s="2805"/>
      <c r="E318" s="2805"/>
      <c r="F318" s="2805"/>
      <c r="G318" s="2805"/>
      <c r="H318" s="2805"/>
      <c r="I318" s="2707"/>
      <c r="J318" s="2705"/>
      <c r="K318" s="2706"/>
      <c r="L318" s="2705"/>
      <c r="M318" s="2705"/>
      <c r="N318" s="2707"/>
      <c r="O318" s="2707"/>
      <c r="P318" s="2707"/>
      <c r="Q318" s="2707"/>
      <c r="R318" s="2707"/>
      <c r="S318" s="2707"/>
      <c r="T318" s="2707"/>
      <c r="U318" s="2707"/>
      <c r="V318" s="2707"/>
      <c r="W318" s="2707"/>
      <c r="X318" s="2707"/>
      <c r="Y318" s="2707"/>
      <c r="Z318" s="2707"/>
    </row>
    <row r="319" spans="1:26" ht="12.75" customHeight="1">
      <c r="A319" s="2707"/>
      <c r="B319" s="2707"/>
      <c r="C319" s="2707"/>
      <c r="D319" s="2805"/>
      <c r="E319" s="2805"/>
      <c r="F319" s="2805"/>
      <c r="G319" s="2805"/>
      <c r="H319" s="2805"/>
      <c r="I319" s="2707"/>
      <c r="J319" s="2705"/>
      <c r="K319" s="2706"/>
      <c r="L319" s="2705"/>
      <c r="M319" s="2705"/>
      <c r="N319" s="2707"/>
      <c r="O319" s="2707"/>
      <c r="P319" s="2707"/>
      <c r="Q319" s="2707"/>
      <c r="R319" s="2707"/>
      <c r="S319" s="2707"/>
      <c r="T319" s="2707"/>
      <c r="U319" s="2707"/>
      <c r="V319" s="2707"/>
      <c r="W319" s="2707"/>
      <c r="X319" s="2707"/>
      <c r="Y319" s="2707"/>
      <c r="Z319" s="2707"/>
    </row>
    <row r="320" spans="1:26" ht="12.75" customHeight="1">
      <c r="A320" s="2707"/>
      <c r="B320" s="2707"/>
      <c r="C320" s="2707"/>
      <c r="D320" s="2805"/>
      <c r="E320" s="2805"/>
      <c r="F320" s="2805"/>
      <c r="G320" s="2805"/>
      <c r="H320" s="2805"/>
      <c r="I320" s="2707"/>
      <c r="J320" s="2705"/>
      <c r="K320" s="2706"/>
      <c r="L320" s="2705"/>
      <c r="M320" s="2705"/>
      <c r="N320" s="2707"/>
      <c r="O320" s="2707"/>
      <c r="P320" s="2707"/>
      <c r="Q320" s="2707"/>
      <c r="R320" s="2707"/>
      <c r="S320" s="2707"/>
      <c r="T320" s="2707"/>
      <c r="U320" s="2707"/>
      <c r="V320" s="2707"/>
      <c r="W320" s="2707"/>
      <c r="X320" s="2707"/>
      <c r="Y320" s="2707"/>
      <c r="Z320" s="2707"/>
    </row>
    <row r="321" spans="1:26" ht="12.75" customHeight="1">
      <c r="A321" s="2707"/>
      <c r="B321" s="2707"/>
      <c r="C321" s="2707"/>
      <c r="D321" s="2805"/>
      <c r="E321" s="2805"/>
      <c r="F321" s="2805"/>
      <c r="G321" s="2805"/>
      <c r="H321" s="2805"/>
      <c r="I321" s="2707"/>
      <c r="J321" s="2705"/>
      <c r="K321" s="2706"/>
      <c r="L321" s="2705"/>
      <c r="M321" s="2705"/>
      <c r="N321" s="2707"/>
      <c r="O321" s="2707"/>
      <c r="P321" s="2707"/>
      <c r="Q321" s="2707"/>
      <c r="R321" s="2707"/>
      <c r="S321" s="2707"/>
      <c r="T321" s="2707"/>
      <c r="U321" s="2707"/>
      <c r="V321" s="2707"/>
      <c r="W321" s="2707"/>
      <c r="X321" s="2707"/>
      <c r="Y321" s="2707"/>
      <c r="Z321" s="2707"/>
    </row>
    <row r="322" spans="1:26" ht="12.75" customHeight="1">
      <c r="A322" s="2707"/>
      <c r="B322" s="2707"/>
      <c r="C322" s="2707"/>
      <c r="D322" s="2805"/>
      <c r="E322" s="2805"/>
      <c r="F322" s="2805"/>
      <c r="G322" s="2805"/>
      <c r="H322" s="2805"/>
      <c r="I322" s="2707"/>
      <c r="J322" s="2705"/>
      <c r="K322" s="2706"/>
      <c r="L322" s="2705"/>
      <c r="M322" s="2705"/>
      <c r="N322" s="2707"/>
      <c r="O322" s="2707"/>
      <c r="P322" s="2707"/>
      <c r="Q322" s="2707"/>
      <c r="R322" s="2707"/>
      <c r="S322" s="2707"/>
      <c r="T322" s="2707"/>
      <c r="U322" s="2707"/>
      <c r="V322" s="2707"/>
      <c r="W322" s="2707"/>
      <c r="X322" s="2707"/>
      <c r="Y322" s="2707"/>
      <c r="Z322" s="2707"/>
    </row>
    <row r="323" spans="1:26" ht="12.75" customHeight="1">
      <c r="A323" s="2707"/>
      <c r="B323" s="2707"/>
      <c r="C323" s="2707"/>
      <c r="D323" s="2805"/>
      <c r="E323" s="2805"/>
      <c r="F323" s="2805"/>
      <c r="G323" s="2805"/>
      <c r="H323" s="2805"/>
      <c r="I323" s="2707"/>
      <c r="J323" s="2705"/>
      <c r="K323" s="2706"/>
      <c r="L323" s="2705"/>
      <c r="M323" s="2705"/>
      <c r="N323" s="2707"/>
      <c r="O323" s="2707"/>
      <c r="P323" s="2707"/>
      <c r="Q323" s="2707"/>
      <c r="R323" s="2707"/>
      <c r="S323" s="2707"/>
      <c r="T323" s="2707"/>
      <c r="U323" s="2707"/>
      <c r="V323" s="2707"/>
      <c r="W323" s="2707"/>
      <c r="X323" s="2707"/>
      <c r="Y323" s="2707"/>
      <c r="Z323" s="2707"/>
    </row>
    <row r="324" spans="1:26" ht="12.75" customHeight="1">
      <c r="A324" s="2707"/>
      <c r="B324" s="2707"/>
      <c r="C324" s="2707"/>
      <c r="D324" s="2805"/>
      <c r="E324" s="2805"/>
      <c r="F324" s="2805"/>
      <c r="G324" s="2805"/>
      <c r="H324" s="2805"/>
      <c r="I324" s="2707"/>
      <c r="J324" s="2705"/>
      <c r="K324" s="2706"/>
      <c r="L324" s="2705"/>
      <c r="M324" s="2705"/>
      <c r="N324" s="2707"/>
      <c r="O324" s="2707"/>
      <c r="P324" s="2707"/>
      <c r="Q324" s="2707"/>
      <c r="R324" s="2707"/>
      <c r="S324" s="2707"/>
      <c r="T324" s="2707"/>
      <c r="U324" s="2707"/>
      <c r="V324" s="2707"/>
      <c r="W324" s="2707"/>
      <c r="X324" s="2707"/>
      <c r="Y324" s="2707"/>
      <c r="Z324" s="2707"/>
    </row>
    <row r="325" spans="1:26" ht="12.75" customHeight="1">
      <c r="A325" s="2707"/>
      <c r="B325" s="2707"/>
      <c r="C325" s="2707"/>
      <c r="D325" s="2805"/>
      <c r="E325" s="2805"/>
      <c r="F325" s="2805"/>
      <c r="G325" s="2805"/>
      <c r="H325" s="2805"/>
      <c r="I325" s="2707"/>
      <c r="J325" s="2705"/>
      <c r="K325" s="2706"/>
      <c r="L325" s="2705"/>
      <c r="M325" s="2705"/>
      <c r="N325" s="2707"/>
      <c r="O325" s="2707"/>
      <c r="P325" s="2707"/>
      <c r="Q325" s="2707"/>
      <c r="R325" s="2707"/>
      <c r="S325" s="2707"/>
      <c r="T325" s="2707"/>
      <c r="U325" s="2707"/>
      <c r="V325" s="2707"/>
      <c r="W325" s="2707"/>
      <c r="X325" s="2707"/>
      <c r="Y325" s="2707"/>
      <c r="Z325" s="2707"/>
    </row>
    <row r="326" spans="1:26" ht="12.75" customHeight="1">
      <c r="A326" s="2707"/>
      <c r="B326" s="2707"/>
      <c r="C326" s="2707"/>
      <c r="D326" s="2805"/>
      <c r="E326" s="2805"/>
      <c r="F326" s="2805"/>
      <c r="G326" s="2805"/>
      <c r="H326" s="2805"/>
      <c r="I326" s="2707"/>
      <c r="J326" s="2705"/>
      <c r="K326" s="2706"/>
      <c r="L326" s="2705"/>
      <c r="M326" s="2705"/>
      <c r="N326" s="2707"/>
      <c r="O326" s="2707"/>
      <c r="P326" s="2707"/>
      <c r="Q326" s="2707"/>
      <c r="R326" s="2707"/>
      <c r="S326" s="2707"/>
      <c r="T326" s="2707"/>
      <c r="U326" s="2707"/>
      <c r="V326" s="2707"/>
      <c r="W326" s="2707"/>
      <c r="X326" s="2707"/>
      <c r="Y326" s="2707"/>
      <c r="Z326" s="2707"/>
    </row>
    <row r="327" spans="1:26" ht="12.75" customHeight="1">
      <c r="A327" s="2707"/>
      <c r="B327" s="2707"/>
      <c r="C327" s="2707"/>
      <c r="D327" s="2805"/>
      <c r="E327" s="2805"/>
      <c r="F327" s="2805"/>
      <c r="G327" s="2805"/>
      <c r="H327" s="2805"/>
      <c r="I327" s="2707"/>
      <c r="J327" s="2705"/>
      <c r="K327" s="2706"/>
      <c r="L327" s="2705"/>
      <c r="M327" s="2705"/>
      <c r="N327" s="2707"/>
      <c r="O327" s="2707"/>
      <c r="P327" s="2707"/>
      <c r="Q327" s="2707"/>
      <c r="R327" s="2707"/>
      <c r="S327" s="2707"/>
      <c r="T327" s="2707"/>
      <c r="U327" s="2707"/>
      <c r="V327" s="2707"/>
      <c r="W327" s="2707"/>
      <c r="X327" s="2707"/>
      <c r="Y327" s="2707"/>
      <c r="Z327" s="2707"/>
    </row>
    <row r="328" spans="1:26" ht="12.75" customHeight="1">
      <c r="A328" s="2707"/>
      <c r="B328" s="2707"/>
      <c r="C328" s="2707"/>
      <c r="D328" s="2805"/>
      <c r="E328" s="2805"/>
      <c r="F328" s="2805"/>
      <c r="G328" s="2805"/>
      <c r="H328" s="2805"/>
      <c r="I328" s="2707"/>
      <c r="J328" s="2705"/>
      <c r="K328" s="2706"/>
      <c r="L328" s="2705"/>
      <c r="M328" s="2705"/>
      <c r="N328" s="2707"/>
      <c r="O328" s="2707"/>
      <c r="P328" s="2707"/>
      <c r="Q328" s="2707"/>
      <c r="R328" s="2707"/>
      <c r="S328" s="2707"/>
      <c r="T328" s="2707"/>
      <c r="U328" s="2707"/>
      <c r="V328" s="2707"/>
      <c r="W328" s="2707"/>
      <c r="X328" s="2707"/>
      <c r="Y328" s="2707"/>
      <c r="Z328" s="2707"/>
    </row>
    <row r="329" spans="1:26" ht="12.75" customHeight="1">
      <c r="A329" s="2707"/>
      <c r="B329" s="2707"/>
      <c r="C329" s="2707"/>
      <c r="D329" s="2805"/>
      <c r="E329" s="2805"/>
      <c r="F329" s="2805"/>
      <c r="G329" s="2805"/>
      <c r="H329" s="2805"/>
      <c r="I329" s="2707"/>
      <c r="J329" s="2705"/>
      <c r="K329" s="2706"/>
      <c r="L329" s="2705"/>
      <c r="M329" s="2705"/>
      <c r="N329" s="2707"/>
      <c r="O329" s="2707"/>
      <c r="P329" s="2707"/>
      <c r="Q329" s="2707"/>
      <c r="R329" s="2707"/>
      <c r="S329" s="2707"/>
      <c r="T329" s="2707"/>
      <c r="U329" s="2707"/>
      <c r="V329" s="2707"/>
      <c r="W329" s="2707"/>
      <c r="X329" s="2707"/>
      <c r="Y329" s="2707"/>
      <c r="Z329" s="2707"/>
    </row>
    <row r="330" spans="1:26" ht="12.75" customHeight="1">
      <c r="A330" s="2707"/>
      <c r="B330" s="2707"/>
      <c r="C330" s="2707"/>
      <c r="D330" s="2805"/>
      <c r="E330" s="2805"/>
      <c r="F330" s="2805"/>
      <c r="G330" s="2805"/>
      <c r="H330" s="2805"/>
      <c r="I330" s="2707"/>
      <c r="J330" s="2705"/>
      <c r="K330" s="2706"/>
      <c r="L330" s="2705"/>
      <c r="M330" s="2705"/>
      <c r="N330" s="2707"/>
      <c r="O330" s="2707"/>
      <c r="P330" s="2707"/>
      <c r="Q330" s="2707"/>
      <c r="R330" s="2707"/>
      <c r="S330" s="2707"/>
      <c r="T330" s="2707"/>
      <c r="U330" s="2707"/>
      <c r="V330" s="2707"/>
      <c r="W330" s="2707"/>
      <c r="X330" s="2707"/>
      <c r="Y330" s="2707"/>
      <c r="Z330" s="2707"/>
    </row>
    <row r="331" spans="1:26" ht="12.75" customHeight="1">
      <c r="A331" s="2707"/>
      <c r="B331" s="2707"/>
      <c r="C331" s="2707"/>
      <c r="D331" s="2805"/>
      <c r="E331" s="2805"/>
      <c r="F331" s="2805"/>
      <c r="G331" s="2805"/>
      <c r="H331" s="2805"/>
      <c r="I331" s="2707"/>
      <c r="J331" s="2705"/>
      <c r="K331" s="2706"/>
      <c r="L331" s="2705"/>
      <c r="M331" s="2705"/>
      <c r="N331" s="2707"/>
      <c r="O331" s="2707"/>
      <c r="P331" s="2707"/>
      <c r="Q331" s="2707"/>
      <c r="R331" s="2707"/>
      <c r="S331" s="2707"/>
      <c r="T331" s="2707"/>
      <c r="U331" s="2707"/>
      <c r="V331" s="2707"/>
      <c r="W331" s="2707"/>
      <c r="X331" s="2707"/>
      <c r="Y331" s="2707"/>
      <c r="Z331" s="2707"/>
    </row>
    <row r="332" spans="1:26" ht="12.75" customHeight="1">
      <c r="A332" s="2707"/>
      <c r="B332" s="2707"/>
      <c r="C332" s="2707"/>
      <c r="D332" s="2805"/>
      <c r="E332" s="2805"/>
      <c r="F332" s="2805"/>
      <c r="G332" s="2805"/>
      <c r="H332" s="2805"/>
      <c r="I332" s="2707"/>
      <c r="J332" s="2705"/>
      <c r="K332" s="2706"/>
      <c r="L332" s="2705"/>
      <c r="M332" s="2705"/>
      <c r="N332" s="2707"/>
      <c r="O332" s="2707"/>
      <c r="P332" s="2707"/>
      <c r="Q332" s="2707"/>
      <c r="R332" s="2707"/>
      <c r="S332" s="2707"/>
      <c r="T332" s="2707"/>
      <c r="U332" s="2707"/>
      <c r="V332" s="2707"/>
      <c r="W332" s="2707"/>
      <c r="X332" s="2707"/>
      <c r="Y332" s="2707"/>
      <c r="Z332" s="2707"/>
    </row>
    <row r="333" spans="1:26" ht="12.75" customHeight="1">
      <c r="A333" s="2707"/>
      <c r="B333" s="2707"/>
      <c r="C333" s="2707"/>
      <c r="D333" s="2805"/>
      <c r="E333" s="2805"/>
      <c r="F333" s="2805"/>
      <c r="G333" s="2805"/>
      <c r="H333" s="2805"/>
      <c r="I333" s="2707"/>
      <c r="J333" s="2705"/>
      <c r="K333" s="2706"/>
      <c r="L333" s="2705"/>
      <c r="M333" s="2705"/>
      <c r="N333" s="2707"/>
      <c r="O333" s="2707"/>
      <c r="P333" s="2707"/>
      <c r="Q333" s="2707"/>
      <c r="R333" s="2707"/>
      <c r="S333" s="2707"/>
      <c r="T333" s="2707"/>
      <c r="U333" s="2707"/>
      <c r="V333" s="2707"/>
      <c r="W333" s="2707"/>
      <c r="X333" s="2707"/>
      <c r="Y333" s="2707"/>
      <c r="Z333" s="2707"/>
    </row>
    <row r="334" spans="1:26" ht="12.75" customHeight="1">
      <c r="A334" s="2707"/>
      <c r="B334" s="2707"/>
      <c r="C334" s="2707"/>
      <c r="D334" s="2805"/>
      <c r="E334" s="2805"/>
      <c r="F334" s="2805"/>
      <c r="G334" s="2805"/>
      <c r="H334" s="2805"/>
      <c r="I334" s="2707"/>
      <c r="J334" s="2705"/>
      <c r="K334" s="2706"/>
      <c r="L334" s="2705"/>
      <c r="M334" s="2705"/>
      <c r="N334" s="2707"/>
      <c r="O334" s="2707"/>
      <c r="P334" s="2707"/>
      <c r="Q334" s="2707"/>
      <c r="R334" s="2707"/>
      <c r="S334" s="2707"/>
      <c r="T334" s="2707"/>
      <c r="U334" s="2707"/>
      <c r="V334" s="2707"/>
      <c r="W334" s="2707"/>
      <c r="X334" s="2707"/>
      <c r="Y334" s="2707"/>
      <c r="Z334" s="2707"/>
    </row>
    <row r="335" spans="1:26" ht="12.75" customHeight="1">
      <c r="A335" s="2707"/>
      <c r="B335" s="2707"/>
      <c r="C335" s="2707"/>
      <c r="D335" s="2805"/>
      <c r="E335" s="2805"/>
      <c r="F335" s="2805"/>
      <c r="G335" s="2805"/>
      <c r="H335" s="2805"/>
      <c r="I335" s="2707"/>
      <c r="J335" s="2705"/>
      <c r="K335" s="2706"/>
      <c r="L335" s="2705"/>
      <c r="M335" s="2705"/>
      <c r="N335" s="2707"/>
      <c r="O335" s="2707"/>
      <c r="P335" s="2707"/>
      <c r="Q335" s="2707"/>
      <c r="R335" s="2707"/>
      <c r="S335" s="2707"/>
      <c r="T335" s="2707"/>
      <c r="U335" s="2707"/>
      <c r="V335" s="2707"/>
      <c r="W335" s="2707"/>
      <c r="X335" s="2707"/>
      <c r="Y335" s="2707"/>
      <c r="Z335" s="2707"/>
    </row>
    <row r="336" spans="1:26" ht="12.75" customHeight="1">
      <c r="A336" s="2707"/>
      <c r="B336" s="2707"/>
      <c r="C336" s="2707"/>
      <c r="D336" s="2805"/>
      <c r="E336" s="2805"/>
      <c r="F336" s="2805"/>
      <c r="G336" s="2805"/>
      <c r="H336" s="2805"/>
      <c r="I336" s="2707"/>
      <c r="J336" s="2705"/>
      <c r="K336" s="2706"/>
      <c r="L336" s="2705"/>
      <c r="M336" s="2705"/>
      <c r="N336" s="2707"/>
      <c r="O336" s="2707"/>
      <c r="P336" s="2707"/>
      <c r="Q336" s="2707"/>
      <c r="R336" s="2707"/>
      <c r="S336" s="2707"/>
      <c r="T336" s="2707"/>
      <c r="U336" s="2707"/>
      <c r="V336" s="2707"/>
      <c r="W336" s="2707"/>
      <c r="X336" s="2707"/>
      <c r="Y336" s="2707"/>
      <c r="Z336" s="2707"/>
    </row>
    <row r="337" spans="1:26" ht="12.75" customHeight="1">
      <c r="A337" s="2707"/>
      <c r="B337" s="2707"/>
      <c r="C337" s="2707"/>
      <c r="D337" s="2805"/>
      <c r="E337" s="2805"/>
      <c r="F337" s="2805"/>
      <c r="G337" s="2805"/>
      <c r="H337" s="2805"/>
      <c r="I337" s="2707"/>
      <c r="J337" s="2705"/>
      <c r="K337" s="2706"/>
      <c r="L337" s="2705"/>
      <c r="M337" s="2705"/>
      <c r="N337" s="2707"/>
      <c r="O337" s="2707"/>
      <c r="P337" s="2707"/>
      <c r="Q337" s="2707"/>
      <c r="R337" s="2707"/>
      <c r="S337" s="2707"/>
      <c r="T337" s="2707"/>
      <c r="U337" s="2707"/>
      <c r="V337" s="2707"/>
      <c r="W337" s="2707"/>
      <c r="X337" s="2707"/>
      <c r="Y337" s="2707"/>
      <c r="Z337" s="2707"/>
    </row>
    <row r="338" spans="1:26" ht="12.75" customHeight="1">
      <c r="A338" s="2707"/>
      <c r="B338" s="2707"/>
      <c r="C338" s="2707"/>
      <c r="D338" s="2805"/>
      <c r="E338" s="2805"/>
      <c r="F338" s="2805"/>
      <c r="G338" s="2805"/>
      <c r="H338" s="2805"/>
      <c r="I338" s="2707"/>
      <c r="J338" s="2705"/>
      <c r="K338" s="2706"/>
      <c r="L338" s="2705"/>
      <c r="M338" s="2705"/>
      <c r="N338" s="2707"/>
      <c r="O338" s="2707"/>
      <c r="P338" s="2707"/>
      <c r="Q338" s="2707"/>
      <c r="R338" s="2707"/>
      <c r="S338" s="2707"/>
      <c r="T338" s="2707"/>
      <c r="U338" s="2707"/>
      <c r="V338" s="2707"/>
      <c r="W338" s="2707"/>
      <c r="X338" s="2707"/>
      <c r="Y338" s="2707"/>
      <c r="Z338" s="2707"/>
    </row>
    <row r="339" spans="1:26" ht="12.75" customHeight="1">
      <c r="A339" s="2707"/>
      <c r="B339" s="2707"/>
      <c r="C339" s="2707"/>
      <c r="D339" s="2805"/>
      <c r="E339" s="2805"/>
      <c r="F339" s="2805"/>
      <c r="G339" s="2805"/>
      <c r="H339" s="2805"/>
      <c r="I339" s="2707"/>
      <c r="J339" s="2705"/>
      <c r="K339" s="2706"/>
      <c r="L339" s="2705"/>
      <c r="M339" s="2705"/>
      <c r="N339" s="2707"/>
      <c r="O339" s="2707"/>
      <c r="P339" s="2707"/>
      <c r="Q339" s="2707"/>
      <c r="R339" s="2707"/>
      <c r="S339" s="2707"/>
      <c r="T339" s="2707"/>
      <c r="U339" s="2707"/>
      <c r="V339" s="2707"/>
      <c r="W339" s="2707"/>
      <c r="X339" s="2707"/>
      <c r="Y339" s="2707"/>
      <c r="Z339" s="2707"/>
    </row>
    <row r="340" spans="1:26" ht="12.75" customHeight="1">
      <c r="A340" s="2707"/>
      <c r="B340" s="2707"/>
      <c r="C340" s="2707"/>
      <c r="D340" s="2805"/>
      <c r="E340" s="2805"/>
      <c r="F340" s="2805"/>
      <c r="G340" s="2805"/>
      <c r="H340" s="2805"/>
      <c r="I340" s="2707"/>
      <c r="J340" s="2705"/>
      <c r="K340" s="2706"/>
      <c r="L340" s="2705"/>
      <c r="M340" s="2705"/>
      <c r="N340" s="2707"/>
      <c r="O340" s="2707"/>
      <c r="P340" s="2707"/>
      <c r="Q340" s="2707"/>
      <c r="R340" s="2707"/>
      <c r="S340" s="2707"/>
      <c r="T340" s="2707"/>
      <c r="U340" s="2707"/>
      <c r="V340" s="2707"/>
      <c r="W340" s="2707"/>
      <c r="X340" s="2707"/>
      <c r="Y340" s="2707"/>
      <c r="Z340" s="2707"/>
    </row>
    <row r="341" spans="1:26" ht="12.75" customHeight="1">
      <c r="A341" s="2707"/>
      <c r="B341" s="2707"/>
      <c r="C341" s="2707"/>
      <c r="D341" s="2805"/>
      <c r="E341" s="2805"/>
      <c r="F341" s="2805"/>
      <c r="G341" s="2805"/>
      <c r="H341" s="2805"/>
      <c r="I341" s="2707"/>
      <c r="J341" s="2705"/>
      <c r="K341" s="2706"/>
      <c r="L341" s="2705"/>
      <c r="M341" s="2705"/>
      <c r="N341" s="2707"/>
      <c r="O341" s="2707"/>
      <c r="P341" s="2707"/>
      <c r="Q341" s="2707"/>
      <c r="R341" s="2707"/>
      <c r="S341" s="2707"/>
      <c r="T341" s="2707"/>
      <c r="U341" s="2707"/>
      <c r="V341" s="2707"/>
      <c r="W341" s="2707"/>
      <c r="X341" s="2707"/>
      <c r="Y341" s="2707"/>
      <c r="Z341" s="2707"/>
    </row>
    <row r="342" spans="1:26" ht="12.75" customHeight="1">
      <c r="A342" s="2707"/>
      <c r="B342" s="2707"/>
      <c r="C342" s="2707"/>
      <c r="D342" s="2805"/>
      <c r="E342" s="2805"/>
      <c r="F342" s="2805"/>
      <c r="G342" s="2805"/>
      <c r="H342" s="2805"/>
      <c r="I342" s="2707"/>
      <c r="J342" s="2705"/>
      <c r="K342" s="2706"/>
      <c r="L342" s="2705"/>
      <c r="M342" s="2705"/>
      <c r="N342" s="2707"/>
      <c r="O342" s="2707"/>
      <c r="P342" s="2707"/>
      <c r="Q342" s="2707"/>
      <c r="R342" s="2707"/>
      <c r="S342" s="2707"/>
      <c r="T342" s="2707"/>
      <c r="U342" s="2707"/>
      <c r="V342" s="2707"/>
      <c r="W342" s="2707"/>
      <c r="X342" s="2707"/>
      <c r="Y342" s="2707"/>
      <c r="Z342" s="2707"/>
    </row>
    <row r="343" spans="1:26" ht="12.75" customHeight="1">
      <c r="A343" s="2707"/>
      <c r="B343" s="2707"/>
      <c r="C343" s="2707"/>
      <c r="D343" s="2805"/>
      <c r="E343" s="2805"/>
      <c r="F343" s="2805"/>
      <c r="G343" s="2805"/>
      <c r="H343" s="2805"/>
      <c r="I343" s="2707"/>
      <c r="J343" s="2705"/>
      <c r="K343" s="2706"/>
      <c r="L343" s="2705"/>
      <c r="M343" s="2705"/>
      <c r="N343" s="2707"/>
      <c r="O343" s="2707"/>
      <c r="P343" s="2707"/>
      <c r="Q343" s="2707"/>
      <c r="R343" s="2707"/>
      <c r="S343" s="2707"/>
      <c r="T343" s="2707"/>
      <c r="U343" s="2707"/>
      <c r="V343" s="2707"/>
      <c r="W343" s="2707"/>
      <c r="X343" s="2707"/>
      <c r="Y343" s="2707"/>
      <c r="Z343" s="2707"/>
    </row>
    <row r="344" spans="1:26" ht="12.75" customHeight="1">
      <c r="A344" s="2707"/>
      <c r="B344" s="2707"/>
      <c r="C344" s="2707"/>
      <c r="D344" s="2805"/>
      <c r="E344" s="2805"/>
      <c r="F344" s="2805"/>
      <c r="G344" s="2805"/>
      <c r="H344" s="2805"/>
      <c r="I344" s="2707"/>
      <c r="J344" s="2705"/>
      <c r="K344" s="2706"/>
      <c r="L344" s="2705"/>
      <c r="M344" s="2705"/>
      <c r="N344" s="2707"/>
      <c r="O344" s="2707"/>
      <c r="P344" s="2707"/>
      <c r="Q344" s="2707"/>
      <c r="R344" s="2707"/>
      <c r="S344" s="2707"/>
      <c r="T344" s="2707"/>
      <c r="U344" s="2707"/>
      <c r="V344" s="2707"/>
      <c r="W344" s="2707"/>
      <c r="X344" s="2707"/>
      <c r="Y344" s="2707"/>
      <c r="Z344" s="2707"/>
    </row>
    <row r="345" spans="1:26" ht="12.75" customHeight="1">
      <c r="A345" s="2707"/>
      <c r="B345" s="2707"/>
      <c r="C345" s="2707"/>
      <c r="D345" s="2805"/>
      <c r="E345" s="2805"/>
      <c r="F345" s="2805"/>
      <c r="G345" s="2805"/>
      <c r="H345" s="2805"/>
      <c r="I345" s="2707"/>
      <c r="J345" s="2705"/>
      <c r="K345" s="2706"/>
      <c r="L345" s="2705"/>
      <c r="M345" s="2705"/>
      <c r="N345" s="2707"/>
      <c r="O345" s="2707"/>
      <c r="P345" s="2707"/>
      <c r="Q345" s="2707"/>
      <c r="R345" s="2707"/>
      <c r="S345" s="2707"/>
      <c r="T345" s="2707"/>
      <c r="U345" s="2707"/>
      <c r="V345" s="2707"/>
      <c r="W345" s="2707"/>
      <c r="X345" s="2707"/>
      <c r="Y345" s="2707"/>
      <c r="Z345" s="2707"/>
    </row>
    <row r="346" spans="1:26" ht="12.75" customHeight="1">
      <c r="A346" s="2707"/>
      <c r="B346" s="2707"/>
      <c r="C346" s="2707"/>
      <c r="D346" s="2805"/>
      <c r="E346" s="2805"/>
      <c r="F346" s="2805"/>
      <c r="G346" s="2805"/>
      <c r="H346" s="2805"/>
      <c r="I346" s="2707"/>
      <c r="J346" s="2705"/>
      <c r="K346" s="2706"/>
      <c r="L346" s="2705"/>
      <c r="M346" s="2705"/>
      <c r="N346" s="2707"/>
      <c r="O346" s="2707"/>
      <c r="P346" s="2707"/>
      <c r="Q346" s="2707"/>
      <c r="R346" s="2707"/>
      <c r="S346" s="2707"/>
      <c r="T346" s="2707"/>
      <c r="U346" s="2707"/>
      <c r="V346" s="2707"/>
      <c r="W346" s="2707"/>
      <c r="X346" s="2707"/>
      <c r="Y346" s="2707"/>
      <c r="Z346" s="2707"/>
    </row>
    <row r="347" spans="1:26" ht="12.75" customHeight="1">
      <c r="A347" s="2707"/>
      <c r="B347" s="2707"/>
      <c r="C347" s="2707"/>
      <c r="D347" s="2805"/>
      <c r="E347" s="2805"/>
      <c r="F347" s="2805"/>
      <c r="G347" s="2805"/>
      <c r="H347" s="2805"/>
      <c r="I347" s="2707"/>
      <c r="J347" s="2705"/>
      <c r="K347" s="2706"/>
      <c r="L347" s="2705"/>
      <c r="M347" s="2705"/>
      <c r="N347" s="2707"/>
      <c r="O347" s="2707"/>
      <c r="P347" s="2707"/>
      <c r="Q347" s="2707"/>
      <c r="R347" s="2707"/>
      <c r="S347" s="2707"/>
      <c r="T347" s="2707"/>
      <c r="U347" s="2707"/>
      <c r="V347" s="2707"/>
      <c r="W347" s="2707"/>
      <c r="X347" s="2707"/>
      <c r="Y347" s="2707"/>
      <c r="Z347" s="2707"/>
    </row>
    <row r="348" spans="1:26" ht="12.75" customHeight="1">
      <c r="A348" s="2707"/>
      <c r="B348" s="2707"/>
      <c r="C348" s="2707"/>
      <c r="D348" s="2805"/>
      <c r="E348" s="2805"/>
      <c r="F348" s="2805"/>
      <c r="G348" s="2805"/>
      <c r="H348" s="2805"/>
      <c r="I348" s="2707"/>
      <c r="J348" s="2705"/>
      <c r="K348" s="2706"/>
      <c r="L348" s="2705"/>
      <c r="M348" s="2705"/>
      <c r="N348" s="2707"/>
      <c r="O348" s="2707"/>
      <c r="P348" s="2707"/>
      <c r="Q348" s="2707"/>
      <c r="R348" s="2707"/>
      <c r="S348" s="2707"/>
      <c r="T348" s="2707"/>
      <c r="U348" s="2707"/>
      <c r="V348" s="2707"/>
      <c r="W348" s="2707"/>
      <c r="X348" s="2707"/>
      <c r="Y348" s="2707"/>
      <c r="Z348" s="2707"/>
    </row>
    <row r="349" spans="1:26" ht="12.75" customHeight="1">
      <c r="A349" s="2707"/>
      <c r="B349" s="2707"/>
      <c r="C349" s="2707"/>
      <c r="D349" s="2805"/>
      <c r="E349" s="2805"/>
      <c r="F349" s="2805"/>
      <c r="G349" s="2805"/>
      <c r="H349" s="2805"/>
      <c r="I349" s="2707"/>
      <c r="J349" s="2705"/>
      <c r="K349" s="2706"/>
      <c r="L349" s="2705"/>
      <c r="M349" s="2705"/>
      <c r="N349" s="2707"/>
      <c r="O349" s="2707"/>
      <c r="P349" s="2707"/>
      <c r="Q349" s="2707"/>
      <c r="R349" s="2707"/>
      <c r="S349" s="2707"/>
      <c r="T349" s="2707"/>
      <c r="U349" s="2707"/>
      <c r="V349" s="2707"/>
      <c r="W349" s="2707"/>
      <c r="X349" s="2707"/>
      <c r="Y349" s="2707"/>
      <c r="Z349" s="2707"/>
    </row>
    <row r="350" spans="1:26" ht="12.75" customHeight="1">
      <c r="A350" s="2707"/>
      <c r="B350" s="2707"/>
      <c r="C350" s="2707"/>
      <c r="D350" s="2805"/>
      <c r="E350" s="2805"/>
      <c r="F350" s="2805"/>
      <c r="G350" s="2805"/>
      <c r="H350" s="2805"/>
      <c r="I350" s="2707"/>
      <c r="J350" s="2705"/>
      <c r="K350" s="2706"/>
      <c r="L350" s="2705"/>
      <c r="M350" s="2705"/>
      <c r="N350" s="2707"/>
      <c r="O350" s="2707"/>
      <c r="P350" s="2707"/>
      <c r="Q350" s="2707"/>
      <c r="R350" s="2707"/>
      <c r="S350" s="2707"/>
      <c r="T350" s="2707"/>
      <c r="U350" s="2707"/>
      <c r="V350" s="2707"/>
      <c r="W350" s="2707"/>
      <c r="X350" s="2707"/>
      <c r="Y350" s="2707"/>
      <c r="Z350" s="2707"/>
    </row>
    <row r="351" spans="1:26" ht="12.75" customHeight="1">
      <c r="A351" s="2707"/>
      <c r="B351" s="2707"/>
      <c r="C351" s="2707"/>
      <c r="D351" s="2805"/>
      <c r="E351" s="2805"/>
      <c r="F351" s="2805"/>
      <c r="G351" s="2805"/>
      <c r="H351" s="2805"/>
      <c r="I351" s="2707"/>
      <c r="J351" s="2705"/>
      <c r="K351" s="2706"/>
      <c r="L351" s="2705"/>
      <c r="M351" s="2705"/>
      <c r="N351" s="2707"/>
      <c r="O351" s="2707"/>
      <c r="P351" s="2707"/>
      <c r="Q351" s="2707"/>
      <c r="R351" s="2707"/>
      <c r="S351" s="2707"/>
      <c r="T351" s="2707"/>
      <c r="U351" s="2707"/>
      <c r="V351" s="2707"/>
      <c r="W351" s="2707"/>
      <c r="X351" s="2707"/>
      <c r="Y351" s="2707"/>
      <c r="Z351" s="2707"/>
    </row>
    <row r="352" spans="1:26" ht="12.75" customHeight="1">
      <c r="A352" s="2707"/>
      <c r="B352" s="2707"/>
      <c r="C352" s="2707"/>
      <c r="D352" s="2805"/>
      <c r="E352" s="2805"/>
      <c r="F352" s="2805"/>
      <c r="G352" s="2805"/>
      <c r="H352" s="2805"/>
      <c r="I352" s="2707"/>
      <c r="J352" s="2705"/>
      <c r="K352" s="2706"/>
      <c r="L352" s="2705"/>
      <c r="M352" s="2705"/>
      <c r="N352" s="2707"/>
      <c r="O352" s="2707"/>
      <c r="P352" s="2707"/>
      <c r="Q352" s="2707"/>
      <c r="R352" s="2707"/>
      <c r="S352" s="2707"/>
      <c r="T352" s="2707"/>
      <c r="U352" s="2707"/>
      <c r="V352" s="2707"/>
      <c r="W352" s="2707"/>
      <c r="X352" s="2707"/>
      <c r="Y352" s="2707"/>
      <c r="Z352" s="2707"/>
    </row>
    <row r="353" spans="1:26" ht="12.75" customHeight="1">
      <c r="A353" s="2707"/>
      <c r="B353" s="2707"/>
      <c r="C353" s="2707"/>
      <c r="D353" s="2805"/>
      <c r="E353" s="2805"/>
      <c r="F353" s="2805"/>
      <c r="G353" s="2805"/>
      <c r="H353" s="2805"/>
      <c r="I353" s="2707"/>
      <c r="J353" s="2705"/>
      <c r="K353" s="2706"/>
      <c r="L353" s="2705"/>
      <c r="M353" s="2705"/>
      <c r="N353" s="2707"/>
      <c r="O353" s="2707"/>
      <c r="P353" s="2707"/>
      <c r="Q353" s="2707"/>
      <c r="R353" s="2707"/>
      <c r="S353" s="2707"/>
      <c r="T353" s="2707"/>
      <c r="U353" s="2707"/>
      <c r="V353" s="2707"/>
      <c r="W353" s="2707"/>
      <c r="X353" s="2707"/>
      <c r="Y353" s="2707"/>
      <c r="Z353" s="2707"/>
    </row>
    <row r="354" spans="1:26" ht="12.75" customHeight="1">
      <c r="A354" s="2707"/>
      <c r="B354" s="2707"/>
      <c r="C354" s="2707"/>
      <c r="D354" s="2805"/>
      <c r="E354" s="2805"/>
      <c r="F354" s="2805"/>
      <c r="G354" s="2805"/>
      <c r="H354" s="2805"/>
      <c r="I354" s="2707"/>
      <c r="J354" s="2705"/>
      <c r="K354" s="2706"/>
      <c r="L354" s="2705"/>
      <c r="M354" s="2705"/>
      <c r="N354" s="2707"/>
      <c r="O354" s="2707"/>
      <c r="P354" s="2707"/>
      <c r="Q354" s="2707"/>
      <c r="R354" s="2707"/>
      <c r="S354" s="2707"/>
      <c r="T354" s="2707"/>
      <c r="U354" s="2707"/>
      <c r="V354" s="2707"/>
      <c r="W354" s="2707"/>
      <c r="X354" s="2707"/>
      <c r="Y354" s="2707"/>
      <c r="Z354" s="2707"/>
    </row>
    <row r="355" spans="1:26" ht="12.75" customHeight="1">
      <c r="A355" s="2707"/>
      <c r="B355" s="2707"/>
      <c r="C355" s="2707"/>
      <c r="D355" s="2805"/>
      <c r="E355" s="2805"/>
      <c r="F355" s="2805"/>
      <c r="G355" s="2805"/>
      <c r="H355" s="2805"/>
      <c r="I355" s="2707"/>
      <c r="J355" s="2705"/>
      <c r="K355" s="2706"/>
      <c r="L355" s="2705"/>
      <c r="M355" s="2705"/>
      <c r="N355" s="2707"/>
      <c r="O355" s="2707"/>
      <c r="P355" s="2707"/>
      <c r="Q355" s="2707"/>
      <c r="R355" s="2707"/>
      <c r="S355" s="2707"/>
      <c r="T355" s="2707"/>
      <c r="U355" s="2707"/>
      <c r="V355" s="2707"/>
      <c r="W355" s="2707"/>
      <c r="X355" s="2707"/>
      <c r="Y355" s="2707"/>
      <c r="Z355" s="2707"/>
    </row>
    <row r="356" spans="1:26" ht="12.75" customHeight="1">
      <c r="A356" s="2707"/>
      <c r="B356" s="2707"/>
      <c r="C356" s="2707"/>
      <c r="D356" s="2805"/>
      <c r="E356" s="2805"/>
      <c r="F356" s="2805"/>
      <c r="G356" s="2805"/>
      <c r="H356" s="2805"/>
      <c r="I356" s="2707"/>
      <c r="J356" s="2705"/>
      <c r="K356" s="2706"/>
      <c r="L356" s="2705"/>
      <c r="M356" s="2705"/>
      <c r="N356" s="2707"/>
      <c r="O356" s="2707"/>
      <c r="P356" s="2707"/>
      <c r="Q356" s="2707"/>
      <c r="R356" s="2707"/>
      <c r="S356" s="2707"/>
      <c r="T356" s="2707"/>
      <c r="U356" s="2707"/>
      <c r="V356" s="2707"/>
      <c r="W356" s="2707"/>
      <c r="X356" s="2707"/>
      <c r="Y356" s="2707"/>
      <c r="Z356" s="2707"/>
    </row>
    <row r="357" spans="1:26" ht="12.75" customHeight="1">
      <c r="A357" s="2707"/>
      <c r="B357" s="2707"/>
      <c r="C357" s="2707"/>
      <c r="D357" s="2805"/>
      <c r="E357" s="2805"/>
      <c r="F357" s="2805"/>
      <c r="G357" s="2805"/>
      <c r="H357" s="2805"/>
      <c r="I357" s="2707"/>
      <c r="J357" s="2705"/>
      <c r="K357" s="2706"/>
      <c r="L357" s="2705"/>
      <c r="M357" s="2705"/>
      <c r="N357" s="2707"/>
      <c r="O357" s="2707"/>
      <c r="P357" s="2707"/>
      <c r="Q357" s="2707"/>
      <c r="R357" s="2707"/>
      <c r="S357" s="2707"/>
      <c r="T357" s="2707"/>
      <c r="U357" s="2707"/>
      <c r="V357" s="2707"/>
      <c r="W357" s="2707"/>
      <c r="X357" s="2707"/>
      <c r="Y357" s="2707"/>
      <c r="Z357" s="2707"/>
    </row>
    <row r="358" spans="1:26" ht="12.75" customHeight="1">
      <c r="A358" s="2707"/>
      <c r="B358" s="2707"/>
      <c r="C358" s="2707"/>
      <c r="D358" s="2805"/>
      <c r="E358" s="2805"/>
      <c r="F358" s="2805"/>
      <c r="G358" s="2805"/>
      <c r="H358" s="2805"/>
      <c r="I358" s="2707"/>
      <c r="J358" s="2705"/>
      <c r="K358" s="2706"/>
      <c r="L358" s="2705"/>
      <c r="M358" s="2705"/>
      <c r="N358" s="2707"/>
      <c r="O358" s="2707"/>
      <c r="P358" s="2707"/>
      <c r="Q358" s="2707"/>
      <c r="R358" s="2707"/>
      <c r="S358" s="2707"/>
      <c r="T358" s="2707"/>
      <c r="U358" s="2707"/>
      <c r="V358" s="2707"/>
      <c r="W358" s="2707"/>
      <c r="X358" s="2707"/>
      <c r="Y358" s="2707"/>
      <c r="Z358" s="2707"/>
    </row>
    <row r="359" spans="1:26" ht="12.75" customHeight="1">
      <c r="A359" s="2707"/>
      <c r="B359" s="2707"/>
      <c r="C359" s="2707"/>
      <c r="D359" s="2805"/>
      <c r="E359" s="2805"/>
      <c r="F359" s="2805"/>
      <c r="G359" s="2805"/>
      <c r="H359" s="2805"/>
      <c r="I359" s="2707"/>
      <c r="J359" s="2705"/>
      <c r="K359" s="2706"/>
      <c r="L359" s="2705"/>
      <c r="M359" s="2705"/>
      <c r="N359" s="2707"/>
      <c r="O359" s="2707"/>
      <c r="P359" s="2707"/>
      <c r="Q359" s="2707"/>
      <c r="R359" s="2707"/>
      <c r="S359" s="2707"/>
      <c r="T359" s="2707"/>
      <c r="U359" s="2707"/>
      <c r="V359" s="2707"/>
      <c r="W359" s="2707"/>
      <c r="X359" s="2707"/>
      <c r="Y359" s="2707"/>
      <c r="Z359" s="2707"/>
    </row>
    <row r="360" spans="1:26" ht="12.75" customHeight="1">
      <c r="A360" s="2707"/>
      <c r="B360" s="2707"/>
      <c r="C360" s="2707"/>
      <c r="D360" s="2805"/>
      <c r="E360" s="2805"/>
      <c r="F360" s="2805"/>
      <c r="G360" s="2805"/>
      <c r="H360" s="2805"/>
      <c r="I360" s="2707"/>
      <c r="J360" s="2705"/>
      <c r="K360" s="2706"/>
      <c r="L360" s="2705"/>
      <c r="M360" s="2705"/>
      <c r="N360" s="2707"/>
      <c r="O360" s="2707"/>
      <c r="P360" s="2707"/>
      <c r="Q360" s="2707"/>
      <c r="R360" s="2707"/>
      <c r="S360" s="2707"/>
      <c r="T360" s="2707"/>
      <c r="U360" s="2707"/>
      <c r="V360" s="2707"/>
      <c r="W360" s="2707"/>
      <c r="X360" s="2707"/>
      <c r="Y360" s="2707"/>
      <c r="Z360" s="2707"/>
    </row>
    <row r="361" spans="1:26" ht="12.75" customHeight="1">
      <c r="A361" s="2707"/>
      <c r="B361" s="2707"/>
      <c r="C361" s="2707"/>
      <c r="D361" s="2805"/>
      <c r="E361" s="2805"/>
      <c r="F361" s="2805"/>
      <c r="G361" s="2805"/>
      <c r="H361" s="2805"/>
      <c r="I361" s="2707"/>
      <c r="J361" s="2705"/>
      <c r="K361" s="2706"/>
      <c r="L361" s="2705"/>
      <c r="M361" s="2705"/>
      <c r="N361" s="2707"/>
      <c r="O361" s="2707"/>
      <c r="P361" s="2707"/>
      <c r="Q361" s="2707"/>
      <c r="R361" s="2707"/>
      <c r="S361" s="2707"/>
      <c r="T361" s="2707"/>
      <c r="U361" s="2707"/>
      <c r="V361" s="2707"/>
      <c r="W361" s="2707"/>
      <c r="X361" s="2707"/>
      <c r="Y361" s="2707"/>
      <c r="Z361" s="2707"/>
    </row>
    <row r="362" spans="1:26" ht="12.75" customHeight="1">
      <c r="A362" s="2707"/>
      <c r="B362" s="2707"/>
      <c r="C362" s="2707"/>
      <c r="D362" s="2805"/>
      <c r="E362" s="2805"/>
      <c r="F362" s="2805"/>
      <c r="G362" s="2805"/>
      <c r="H362" s="2805"/>
      <c r="I362" s="2707"/>
      <c r="J362" s="2705"/>
      <c r="K362" s="2706"/>
      <c r="L362" s="2705"/>
      <c r="M362" s="2705"/>
      <c r="N362" s="2707"/>
      <c r="O362" s="2707"/>
      <c r="P362" s="2707"/>
      <c r="Q362" s="2707"/>
      <c r="R362" s="2707"/>
      <c r="S362" s="2707"/>
      <c r="T362" s="2707"/>
      <c r="U362" s="2707"/>
      <c r="V362" s="2707"/>
      <c r="W362" s="2707"/>
      <c r="X362" s="2707"/>
      <c r="Y362" s="2707"/>
      <c r="Z362" s="2707"/>
    </row>
    <row r="363" spans="1:26" ht="12.75" customHeight="1">
      <c r="A363" s="2707"/>
      <c r="B363" s="2707"/>
      <c r="C363" s="2707"/>
      <c r="D363" s="2805"/>
      <c r="E363" s="2805"/>
      <c r="F363" s="2805"/>
      <c r="G363" s="2805"/>
      <c r="H363" s="2805"/>
      <c r="I363" s="2707"/>
      <c r="J363" s="2705"/>
      <c r="K363" s="2706"/>
      <c r="L363" s="2705"/>
      <c r="M363" s="2705"/>
      <c r="N363" s="2707"/>
      <c r="O363" s="2707"/>
      <c r="P363" s="2707"/>
      <c r="Q363" s="2707"/>
      <c r="R363" s="2707"/>
      <c r="S363" s="2707"/>
      <c r="T363" s="2707"/>
      <c r="U363" s="2707"/>
      <c r="V363" s="2707"/>
      <c r="W363" s="2707"/>
      <c r="X363" s="2707"/>
      <c r="Y363" s="2707"/>
      <c r="Z363" s="2707"/>
    </row>
    <row r="364" spans="1:26" ht="12.75" customHeight="1">
      <c r="A364" s="2707"/>
      <c r="B364" s="2707"/>
      <c r="C364" s="2707"/>
      <c r="D364" s="2805"/>
      <c r="E364" s="2805"/>
      <c r="F364" s="2805"/>
      <c r="G364" s="2805"/>
      <c r="H364" s="2805"/>
      <c r="I364" s="2707"/>
      <c r="J364" s="2705"/>
      <c r="K364" s="2706"/>
      <c r="L364" s="2705"/>
      <c r="M364" s="2705"/>
      <c r="N364" s="2707"/>
      <c r="O364" s="2707"/>
      <c r="P364" s="2707"/>
      <c r="Q364" s="2707"/>
      <c r="R364" s="2707"/>
      <c r="S364" s="2707"/>
      <c r="T364" s="2707"/>
      <c r="U364" s="2707"/>
      <c r="V364" s="2707"/>
      <c r="W364" s="2707"/>
      <c r="X364" s="2707"/>
      <c r="Y364" s="2707"/>
      <c r="Z364" s="2707"/>
    </row>
    <row r="365" spans="1:26" ht="12.75" customHeight="1">
      <c r="A365" s="2707"/>
      <c r="B365" s="2707"/>
      <c r="C365" s="2707"/>
      <c r="D365" s="2805"/>
      <c r="E365" s="2805"/>
      <c r="F365" s="2805"/>
      <c r="G365" s="2805"/>
      <c r="H365" s="2805"/>
      <c r="I365" s="2707"/>
      <c r="J365" s="2705"/>
      <c r="K365" s="2706"/>
      <c r="L365" s="2705"/>
      <c r="M365" s="2705"/>
      <c r="N365" s="2707"/>
      <c r="O365" s="2707"/>
      <c r="P365" s="2707"/>
      <c r="Q365" s="2707"/>
      <c r="R365" s="2707"/>
      <c r="S365" s="2707"/>
      <c r="T365" s="2707"/>
      <c r="U365" s="2707"/>
      <c r="V365" s="2707"/>
      <c r="W365" s="2707"/>
      <c r="X365" s="2707"/>
      <c r="Y365" s="2707"/>
      <c r="Z365" s="2707"/>
    </row>
    <row r="366" spans="1:26" ht="12.75" customHeight="1">
      <c r="A366" s="2707"/>
      <c r="B366" s="2707"/>
      <c r="C366" s="2707"/>
      <c r="D366" s="2805"/>
      <c r="E366" s="2805"/>
      <c r="F366" s="2805"/>
      <c r="G366" s="2805"/>
      <c r="H366" s="2805"/>
      <c r="I366" s="2707"/>
      <c r="J366" s="2705"/>
      <c r="K366" s="2706"/>
      <c r="L366" s="2705"/>
      <c r="M366" s="2705"/>
      <c r="N366" s="2707"/>
      <c r="O366" s="2707"/>
      <c r="P366" s="2707"/>
      <c r="Q366" s="2707"/>
      <c r="R366" s="2707"/>
      <c r="S366" s="2707"/>
      <c r="T366" s="2707"/>
      <c r="U366" s="2707"/>
      <c r="V366" s="2707"/>
      <c r="W366" s="2707"/>
      <c r="X366" s="2707"/>
      <c r="Y366" s="2707"/>
      <c r="Z366" s="2707"/>
    </row>
    <row r="367" spans="1:26" ht="12.75" customHeight="1">
      <c r="A367" s="2707"/>
      <c r="B367" s="2707"/>
      <c r="C367" s="2707"/>
      <c r="D367" s="2805"/>
      <c r="E367" s="2805"/>
      <c r="F367" s="2805"/>
      <c r="G367" s="2805"/>
      <c r="H367" s="2805"/>
      <c r="I367" s="2707"/>
      <c r="J367" s="2705"/>
      <c r="K367" s="2706"/>
      <c r="L367" s="2705"/>
      <c r="M367" s="2705"/>
      <c r="N367" s="2707"/>
      <c r="O367" s="2707"/>
      <c r="P367" s="2707"/>
      <c r="Q367" s="2707"/>
      <c r="R367" s="2707"/>
      <c r="S367" s="2707"/>
      <c r="T367" s="2707"/>
      <c r="U367" s="2707"/>
      <c r="V367" s="2707"/>
      <c r="W367" s="2707"/>
      <c r="X367" s="2707"/>
      <c r="Y367" s="2707"/>
      <c r="Z367" s="2707"/>
    </row>
    <row r="368" spans="1:26" ht="12.75" customHeight="1">
      <c r="A368" s="2707"/>
      <c r="B368" s="2707"/>
      <c r="C368" s="2707"/>
      <c r="D368" s="2805"/>
      <c r="E368" s="2805"/>
      <c r="F368" s="2805"/>
      <c r="G368" s="2805"/>
      <c r="H368" s="2805"/>
      <c r="I368" s="2707"/>
      <c r="J368" s="2705"/>
      <c r="K368" s="2706"/>
      <c r="L368" s="2705"/>
      <c r="M368" s="2705"/>
      <c r="N368" s="2707"/>
      <c r="O368" s="2707"/>
      <c r="P368" s="2707"/>
      <c r="Q368" s="2707"/>
      <c r="R368" s="2707"/>
      <c r="S368" s="2707"/>
      <c r="T368" s="2707"/>
      <c r="U368" s="2707"/>
      <c r="V368" s="2707"/>
      <c r="W368" s="2707"/>
      <c r="X368" s="2707"/>
      <c r="Y368" s="2707"/>
      <c r="Z368" s="2707"/>
    </row>
    <row r="369" spans="1:26" ht="12.75" customHeight="1">
      <c r="A369" s="2707"/>
      <c r="B369" s="2707"/>
      <c r="C369" s="2707"/>
      <c r="D369" s="2805"/>
      <c r="E369" s="2805"/>
      <c r="F369" s="2805"/>
      <c r="G369" s="2805"/>
      <c r="H369" s="2805"/>
      <c r="I369" s="2707"/>
      <c r="J369" s="2705"/>
      <c r="K369" s="2706"/>
      <c r="L369" s="2705"/>
      <c r="M369" s="2705"/>
      <c r="N369" s="2707"/>
      <c r="O369" s="2707"/>
      <c r="P369" s="2707"/>
      <c r="Q369" s="2707"/>
      <c r="R369" s="2707"/>
      <c r="S369" s="2707"/>
      <c r="T369" s="2707"/>
      <c r="U369" s="2707"/>
      <c r="V369" s="2707"/>
      <c r="W369" s="2707"/>
      <c r="X369" s="2707"/>
      <c r="Y369" s="2707"/>
      <c r="Z369" s="2707"/>
    </row>
    <row r="370" spans="1:26" ht="12.75" customHeight="1">
      <c r="A370" s="2707"/>
      <c r="B370" s="2707"/>
      <c r="C370" s="2707"/>
      <c r="D370" s="2805"/>
      <c r="E370" s="2805"/>
      <c r="F370" s="2805"/>
      <c r="G370" s="2805"/>
      <c r="H370" s="2805"/>
      <c r="I370" s="2707"/>
      <c r="J370" s="2705"/>
      <c r="K370" s="2706"/>
      <c r="L370" s="2705"/>
      <c r="M370" s="2705"/>
      <c r="N370" s="2707"/>
      <c r="O370" s="2707"/>
      <c r="P370" s="2707"/>
      <c r="Q370" s="2707"/>
      <c r="R370" s="2707"/>
      <c r="S370" s="2707"/>
      <c r="T370" s="2707"/>
      <c r="U370" s="2707"/>
      <c r="V370" s="2707"/>
      <c r="W370" s="2707"/>
      <c r="X370" s="2707"/>
      <c r="Y370" s="2707"/>
      <c r="Z370" s="2707"/>
    </row>
    <row r="371" spans="1:26" ht="15.75" customHeight="1">
      <c r="J371" s="2806"/>
      <c r="K371" s="2807"/>
      <c r="L371" s="2806"/>
      <c r="M371" s="2806"/>
    </row>
    <row r="372" spans="1:26" ht="15.75" customHeight="1">
      <c r="J372" s="2806"/>
      <c r="K372" s="2807"/>
      <c r="L372" s="2806"/>
      <c r="M372" s="2806"/>
    </row>
    <row r="373" spans="1:26" ht="15.75" customHeight="1">
      <c r="J373" s="2806"/>
      <c r="K373" s="2807"/>
      <c r="L373" s="2806"/>
      <c r="M373" s="2806"/>
    </row>
    <row r="374" spans="1:26" ht="15.75" customHeight="1">
      <c r="J374" s="2806"/>
      <c r="K374" s="2807"/>
      <c r="L374" s="2806"/>
      <c r="M374" s="2806"/>
    </row>
    <row r="375" spans="1:26" ht="15.75" customHeight="1">
      <c r="J375" s="2806"/>
      <c r="K375" s="2807"/>
      <c r="L375" s="2806"/>
      <c r="M375" s="2806"/>
    </row>
    <row r="376" spans="1:26" ht="15.75" customHeight="1">
      <c r="J376" s="2806"/>
      <c r="K376" s="2807"/>
      <c r="L376" s="2806"/>
      <c r="M376" s="2806"/>
    </row>
    <row r="377" spans="1:26" ht="15.75" customHeight="1">
      <c r="J377" s="2806"/>
      <c r="K377" s="2807"/>
      <c r="L377" s="2806"/>
      <c r="M377" s="2806"/>
    </row>
    <row r="378" spans="1:26" ht="15.75" customHeight="1">
      <c r="J378" s="2806"/>
      <c r="K378" s="2807"/>
      <c r="L378" s="2806"/>
      <c r="M378" s="2806"/>
    </row>
    <row r="379" spans="1:26" ht="15.75" customHeight="1">
      <c r="J379" s="2806"/>
      <c r="K379" s="2807"/>
      <c r="L379" s="2806"/>
      <c r="M379" s="2806"/>
    </row>
    <row r="380" spans="1:26" ht="15.75" customHeight="1">
      <c r="J380" s="2806"/>
      <c r="K380" s="2807"/>
      <c r="L380" s="2806"/>
      <c r="M380" s="2806"/>
    </row>
    <row r="381" spans="1:26" ht="15.75" customHeight="1">
      <c r="J381" s="2806"/>
      <c r="K381" s="2807"/>
      <c r="L381" s="2806"/>
      <c r="M381" s="2806"/>
    </row>
    <row r="382" spans="1:26" ht="15.75" customHeight="1">
      <c r="J382" s="2806"/>
      <c r="K382" s="2807"/>
      <c r="L382" s="2806"/>
      <c r="M382" s="2806"/>
    </row>
    <row r="383" spans="1:26" ht="15.75" customHeight="1">
      <c r="J383" s="2806"/>
      <c r="K383" s="2807"/>
      <c r="L383" s="2806"/>
      <c r="M383" s="2806"/>
    </row>
    <row r="384" spans="1:26" ht="15.75" customHeight="1">
      <c r="J384" s="2806"/>
      <c r="K384" s="2807"/>
      <c r="L384" s="2806"/>
      <c r="M384" s="2806"/>
    </row>
    <row r="385" spans="10:13" ht="15.75" customHeight="1">
      <c r="J385" s="2806"/>
      <c r="K385" s="2807"/>
      <c r="L385" s="2806"/>
      <c r="M385" s="2806"/>
    </row>
    <row r="386" spans="10:13" ht="15.75" customHeight="1">
      <c r="J386" s="2806"/>
      <c r="K386" s="2807"/>
      <c r="L386" s="2806"/>
      <c r="M386" s="2806"/>
    </row>
    <row r="387" spans="10:13" ht="15.75" customHeight="1">
      <c r="J387" s="2806"/>
      <c r="K387" s="2807"/>
      <c r="L387" s="2806"/>
      <c r="M387" s="2806"/>
    </row>
    <row r="388" spans="10:13" ht="15.75" customHeight="1">
      <c r="J388" s="2806"/>
      <c r="K388" s="2807"/>
      <c r="L388" s="2806"/>
      <c r="M388" s="2806"/>
    </row>
    <row r="389" spans="10:13" ht="15.75" customHeight="1">
      <c r="J389" s="2806"/>
      <c r="K389" s="2807"/>
      <c r="L389" s="2806"/>
      <c r="M389" s="2806"/>
    </row>
    <row r="390" spans="10:13" ht="15.75" customHeight="1">
      <c r="J390" s="2806"/>
      <c r="K390" s="2807"/>
      <c r="L390" s="2806"/>
      <c r="M390" s="2806"/>
    </row>
    <row r="391" spans="10:13" ht="15.75" customHeight="1">
      <c r="J391" s="2806"/>
      <c r="K391" s="2807"/>
      <c r="L391" s="2806"/>
      <c r="M391" s="2806"/>
    </row>
    <row r="392" spans="10:13" ht="15.75" customHeight="1">
      <c r="J392" s="2806"/>
      <c r="K392" s="2807"/>
      <c r="L392" s="2806"/>
      <c r="M392" s="2806"/>
    </row>
    <row r="393" spans="10:13" ht="15.75" customHeight="1">
      <c r="J393" s="2806"/>
      <c r="K393" s="2807"/>
      <c r="L393" s="2806"/>
      <c r="M393" s="2806"/>
    </row>
    <row r="394" spans="10:13" ht="15.75" customHeight="1">
      <c r="J394" s="2806"/>
      <c r="K394" s="2807"/>
      <c r="L394" s="2806"/>
      <c r="M394" s="2806"/>
    </row>
    <row r="395" spans="10:13" ht="15.75" customHeight="1">
      <c r="J395" s="2806"/>
      <c r="K395" s="2807"/>
      <c r="L395" s="2806"/>
      <c r="M395" s="2806"/>
    </row>
    <row r="396" spans="10:13" ht="15.75" customHeight="1">
      <c r="J396" s="2806"/>
      <c r="K396" s="2807"/>
      <c r="L396" s="2806"/>
      <c r="M396" s="2806"/>
    </row>
    <row r="397" spans="10:13" ht="15.75" customHeight="1">
      <c r="J397" s="2806"/>
      <c r="K397" s="2807"/>
      <c r="L397" s="2806"/>
      <c r="M397" s="2806"/>
    </row>
    <row r="398" spans="10:13" ht="15.75" customHeight="1">
      <c r="J398" s="2806"/>
      <c r="K398" s="2807"/>
      <c r="L398" s="2806"/>
      <c r="M398" s="2806"/>
    </row>
    <row r="399" spans="10:13" ht="15.75" customHeight="1">
      <c r="J399" s="2806"/>
      <c r="K399" s="2807"/>
      <c r="L399" s="2806"/>
      <c r="M399" s="2806"/>
    </row>
    <row r="400" spans="10:13" ht="15.75" customHeight="1">
      <c r="J400" s="2806"/>
      <c r="K400" s="2807"/>
      <c r="L400" s="2806"/>
      <c r="M400" s="2806"/>
    </row>
    <row r="401" spans="10:13" ht="15.75" customHeight="1">
      <c r="J401" s="2806"/>
      <c r="K401" s="2807"/>
      <c r="L401" s="2806"/>
      <c r="M401" s="2806"/>
    </row>
    <row r="402" spans="10:13" ht="15.75" customHeight="1">
      <c r="J402" s="2806"/>
      <c r="K402" s="2807"/>
      <c r="L402" s="2806"/>
      <c r="M402" s="2806"/>
    </row>
    <row r="403" spans="10:13" ht="15.75" customHeight="1">
      <c r="J403" s="2806"/>
      <c r="K403" s="2807"/>
      <c r="L403" s="2806"/>
      <c r="M403" s="2806"/>
    </row>
    <row r="404" spans="10:13" ht="15.75" customHeight="1">
      <c r="J404" s="2806"/>
      <c r="K404" s="2807"/>
      <c r="L404" s="2806"/>
      <c r="M404" s="2806"/>
    </row>
    <row r="405" spans="10:13" ht="15.75" customHeight="1">
      <c r="J405" s="2806"/>
      <c r="K405" s="2807"/>
      <c r="L405" s="2806"/>
      <c r="M405" s="2806"/>
    </row>
    <row r="406" spans="10:13" ht="15.75" customHeight="1">
      <c r="J406" s="2806"/>
      <c r="K406" s="2807"/>
      <c r="L406" s="2806"/>
      <c r="M406" s="2806"/>
    </row>
    <row r="407" spans="10:13" ht="15.75" customHeight="1">
      <c r="J407" s="2806"/>
      <c r="K407" s="2807"/>
      <c r="L407" s="2806"/>
      <c r="M407" s="2806"/>
    </row>
    <row r="408" spans="10:13" ht="15.75" customHeight="1">
      <c r="J408" s="2806"/>
      <c r="K408" s="2807"/>
      <c r="L408" s="2806"/>
      <c r="M408" s="2806"/>
    </row>
    <row r="409" spans="10:13" ht="15.75" customHeight="1">
      <c r="J409" s="2806"/>
      <c r="K409" s="2807"/>
      <c r="L409" s="2806"/>
      <c r="M409" s="2806"/>
    </row>
    <row r="410" spans="10:13" ht="15.75" customHeight="1">
      <c r="J410" s="2806"/>
      <c r="K410" s="2807"/>
      <c r="L410" s="2806"/>
      <c r="M410" s="2806"/>
    </row>
    <row r="411" spans="10:13" ht="15.75" customHeight="1">
      <c r="J411" s="2806"/>
      <c r="K411" s="2807"/>
      <c r="L411" s="2806"/>
      <c r="M411" s="2806"/>
    </row>
    <row r="412" spans="10:13" ht="15.75" customHeight="1">
      <c r="J412" s="2806"/>
      <c r="K412" s="2807"/>
      <c r="L412" s="2806"/>
      <c r="M412" s="2806"/>
    </row>
    <row r="413" spans="10:13" ht="15.75" customHeight="1">
      <c r="J413" s="2806"/>
      <c r="K413" s="2807"/>
      <c r="L413" s="2806"/>
      <c r="M413" s="2806"/>
    </row>
    <row r="414" spans="10:13" ht="15.75" customHeight="1">
      <c r="J414" s="2806"/>
      <c r="K414" s="2807"/>
      <c r="L414" s="2806"/>
      <c r="M414" s="2806"/>
    </row>
    <row r="415" spans="10:13" ht="15.75" customHeight="1">
      <c r="J415" s="2806"/>
      <c r="K415" s="2807"/>
      <c r="L415" s="2806"/>
      <c r="M415" s="2806"/>
    </row>
    <row r="416" spans="10:13" ht="15.75" customHeight="1">
      <c r="J416" s="2806"/>
      <c r="K416" s="2807"/>
      <c r="L416" s="2806"/>
      <c r="M416" s="2806"/>
    </row>
    <row r="417" spans="10:13" ht="15.75" customHeight="1">
      <c r="J417" s="2806"/>
      <c r="K417" s="2807"/>
      <c r="L417" s="2806"/>
      <c r="M417" s="2806"/>
    </row>
    <row r="418" spans="10:13" ht="15.75" customHeight="1">
      <c r="J418" s="2806"/>
      <c r="K418" s="2807"/>
      <c r="L418" s="2806"/>
      <c r="M418" s="2806"/>
    </row>
    <row r="419" spans="10:13" ht="15.75" customHeight="1">
      <c r="J419" s="2806"/>
      <c r="K419" s="2807"/>
      <c r="L419" s="2806"/>
      <c r="M419" s="2806"/>
    </row>
    <row r="420" spans="10:13" ht="15.75" customHeight="1">
      <c r="J420" s="2806"/>
      <c r="K420" s="2807"/>
      <c r="L420" s="2806"/>
      <c r="M420" s="2806"/>
    </row>
    <row r="421" spans="10:13" ht="15.75" customHeight="1">
      <c r="J421" s="2806"/>
      <c r="K421" s="2807"/>
      <c r="L421" s="2806"/>
      <c r="M421" s="2806"/>
    </row>
    <row r="422" spans="10:13" ht="15.75" customHeight="1">
      <c r="J422" s="2806"/>
      <c r="K422" s="2807"/>
      <c r="L422" s="2806"/>
      <c r="M422" s="2806"/>
    </row>
    <row r="423" spans="10:13" ht="15.75" customHeight="1">
      <c r="J423" s="2806"/>
      <c r="K423" s="2807"/>
      <c r="L423" s="2806"/>
      <c r="M423" s="2806"/>
    </row>
    <row r="424" spans="10:13" ht="15.75" customHeight="1">
      <c r="J424" s="2806"/>
      <c r="K424" s="2807"/>
      <c r="L424" s="2806"/>
      <c r="M424" s="2806"/>
    </row>
    <row r="425" spans="10:13" ht="15.75" customHeight="1">
      <c r="J425" s="2806"/>
      <c r="K425" s="2807"/>
      <c r="L425" s="2806"/>
      <c r="M425" s="2806"/>
    </row>
    <row r="426" spans="10:13" ht="15.75" customHeight="1">
      <c r="J426" s="2806"/>
      <c r="K426" s="2807"/>
      <c r="L426" s="2806"/>
      <c r="M426" s="2806"/>
    </row>
    <row r="427" spans="10:13" ht="15.75" customHeight="1">
      <c r="J427" s="2806"/>
      <c r="K427" s="2807"/>
      <c r="L427" s="2806"/>
      <c r="M427" s="2806"/>
    </row>
    <row r="428" spans="10:13" ht="15.75" customHeight="1">
      <c r="J428" s="2806"/>
      <c r="K428" s="2807"/>
      <c r="L428" s="2806"/>
      <c r="M428" s="2806"/>
    </row>
    <row r="429" spans="10:13" ht="15.75" customHeight="1">
      <c r="J429" s="2806"/>
      <c r="K429" s="2807"/>
      <c r="L429" s="2806"/>
      <c r="M429" s="2806"/>
    </row>
    <row r="430" spans="10:13" ht="15.75" customHeight="1">
      <c r="J430" s="2806"/>
      <c r="K430" s="2807"/>
      <c r="L430" s="2806"/>
      <c r="M430" s="2806"/>
    </row>
    <row r="431" spans="10:13" ht="15.75" customHeight="1">
      <c r="J431" s="2806"/>
      <c r="K431" s="2807"/>
      <c r="L431" s="2806"/>
      <c r="M431" s="2806"/>
    </row>
    <row r="432" spans="10:13" ht="15.75" customHeight="1">
      <c r="J432" s="2806"/>
      <c r="K432" s="2807"/>
      <c r="L432" s="2806"/>
      <c r="M432" s="2806"/>
    </row>
    <row r="433" spans="10:13" ht="15.75" customHeight="1">
      <c r="J433" s="2806"/>
      <c r="K433" s="2807"/>
      <c r="L433" s="2806"/>
      <c r="M433" s="2806"/>
    </row>
    <row r="434" spans="10:13" ht="15.75" customHeight="1">
      <c r="J434" s="2806"/>
      <c r="K434" s="2807"/>
      <c r="L434" s="2806"/>
      <c r="M434" s="2806"/>
    </row>
    <row r="435" spans="10:13" ht="15.75" customHeight="1">
      <c r="J435" s="2806"/>
      <c r="K435" s="2807"/>
      <c r="L435" s="2806"/>
      <c r="M435" s="2806"/>
    </row>
    <row r="436" spans="10:13" ht="15.75" customHeight="1">
      <c r="J436" s="2806"/>
      <c r="K436" s="2807"/>
      <c r="L436" s="2806"/>
      <c r="M436" s="2806"/>
    </row>
    <row r="437" spans="10:13" ht="15.75" customHeight="1">
      <c r="J437" s="2806"/>
      <c r="K437" s="2807"/>
      <c r="L437" s="2806"/>
      <c r="M437" s="2806"/>
    </row>
    <row r="438" spans="10:13" ht="15.75" customHeight="1">
      <c r="J438" s="2806"/>
      <c r="K438" s="2807"/>
      <c r="L438" s="2806"/>
      <c r="M438" s="2806"/>
    </row>
    <row r="439" spans="10:13" ht="15.75" customHeight="1">
      <c r="J439" s="2806"/>
      <c r="K439" s="2807"/>
      <c r="L439" s="2806"/>
      <c r="M439" s="2806"/>
    </row>
    <row r="440" spans="10:13" ht="15.75" customHeight="1">
      <c r="J440" s="2806"/>
      <c r="K440" s="2807"/>
      <c r="L440" s="2806"/>
      <c r="M440" s="2806"/>
    </row>
    <row r="441" spans="10:13" ht="15.75" customHeight="1">
      <c r="J441" s="2806"/>
      <c r="K441" s="2807"/>
      <c r="L441" s="2806"/>
      <c r="M441" s="2806"/>
    </row>
    <row r="442" spans="10:13" ht="15.75" customHeight="1">
      <c r="J442" s="2806"/>
      <c r="K442" s="2807"/>
      <c r="L442" s="2806"/>
      <c r="M442" s="2806"/>
    </row>
    <row r="443" spans="10:13" ht="15.75" customHeight="1">
      <c r="J443" s="2806"/>
      <c r="K443" s="2807"/>
      <c r="L443" s="2806"/>
      <c r="M443" s="2806"/>
    </row>
    <row r="444" spans="10:13" ht="15.75" customHeight="1">
      <c r="J444" s="2806"/>
      <c r="K444" s="2807"/>
      <c r="L444" s="2806"/>
      <c r="M444" s="2806"/>
    </row>
    <row r="445" spans="10:13" ht="15.75" customHeight="1">
      <c r="J445" s="2806"/>
      <c r="K445" s="2807"/>
      <c r="L445" s="2806"/>
      <c r="M445" s="2806"/>
    </row>
    <row r="446" spans="10:13" ht="15.75" customHeight="1">
      <c r="J446" s="2806"/>
      <c r="K446" s="2807"/>
      <c r="L446" s="2806"/>
      <c r="M446" s="2806"/>
    </row>
    <row r="447" spans="10:13" ht="15.75" customHeight="1">
      <c r="J447" s="2806"/>
      <c r="K447" s="2807"/>
      <c r="L447" s="2806"/>
      <c r="M447" s="2806"/>
    </row>
    <row r="448" spans="10:13" ht="15.75" customHeight="1">
      <c r="J448" s="2806"/>
      <c r="K448" s="2807"/>
      <c r="L448" s="2806"/>
      <c r="M448" s="2806"/>
    </row>
    <row r="449" spans="10:13" ht="15.75" customHeight="1">
      <c r="J449" s="2806"/>
      <c r="K449" s="2807"/>
      <c r="L449" s="2806"/>
      <c r="M449" s="2806"/>
    </row>
    <row r="450" spans="10:13" ht="15.75" customHeight="1">
      <c r="J450" s="2806"/>
      <c r="K450" s="2807"/>
      <c r="L450" s="2806"/>
      <c r="M450" s="2806"/>
    </row>
    <row r="451" spans="10:13" ht="15.75" customHeight="1">
      <c r="J451" s="2806"/>
      <c r="K451" s="2807"/>
      <c r="L451" s="2806"/>
      <c r="M451" s="2806"/>
    </row>
    <row r="452" spans="10:13" ht="15.75" customHeight="1">
      <c r="J452" s="2806"/>
      <c r="K452" s="2807"/>
      <c r="L452" s="2806"/>
      <c r="M452" s="2806"/>
    </row>
    <row r="453" spans="10:13" ht="15.75" customHeight="1">
      <c r="J453" s="2806"/>
      <c r="K453" s="2807"/>
      <c r="L453" s="2806"/>
      <c r="M453" s="2806"/>
    </row>
    <row r="454" spans="10:13" ht="15.75" customHeight="1">
      <c r="J454" s="2806"/>
      <c r="K454" s="2807"/>
      <c r="L454" s="2806"/>
      <c r="M454" s="2806"/>
    </row>
    <row r="455" spans="10:13" ht="15.75" customHeight="1">
      <c r="J455" s="2806"/>
      <c r="K455" s="2807"/>
      <c r="L455" s="2806"/>
      <c r="M455" s="2806"/>
    </row>
    <row r="456" spans="10:13" ht="15.75" customHeight="1">
      <c r="J456" s="2806"/>
      <c r="K456" s="2807"/>
      <c r="L456" s="2806"/>
      <c r="M456" s="2806"/>
    </row>
    <row r="457" spans="10:13" ht="15.75" customHeight="1">
      <c r="J457" s="2806"/>
      <c r="K457" s="2807"/>
      <c r="L457" s="2806"/>
      <c r="M457" s="2806"/>
    </row>
    <row r="458" spans="10:13" ht="15.75" customHeight="1">
      <c r="J458" s="2806"/>
      <c r="K458" s="2807"/>
      <c r="L458" s="2806"/>
      <c r="M458" s="2806"/>
    </row>
    <row r="459" spans="10:13" ht="15.75" customHeight="1">
      <c r="J459" s="2806"/>
      <c r="K459" s="2807"/>
      <c r="L459" s="2806"/>
      <c r="M459" s="2806"/>
    </row>
    <row r="460" spans="10:13" ht="15.75" customHeight="1">
      <c r="J460" s="2806"/>
      <c r="K460" s="2807"/>
      <c r="L460" s="2806"/>
      <c r="M460" s="2806"/>
    </row>
    <row r="461" spans="10:13" ht="15.75" customHeight="1">
      <c r="J461" s="2806"/>
      <c r="K461" s="2807"/>
      <c r="L461" s="2806"/>
      <c r="M461" s="2806"/>
    </row>
    <row r="462" spans="10:13" ht="15.75" customHeight="1">
      <c r="J462" s="2806"/>
      <c r="K462" s="2807"/>
      <c r="L462" s="2806"/>
      <c r="M462" s="2806"/>
    </row>
    <row r="463" spans="10:13" ht="15.75" customHeight="1">
      <c r="J463" s="2806"/>
      <c r="K463" s="2807"/>
      <c r="L463" s="2806"/>
      <c r="M463" s="2806"/>
    </row>
    <row r="464" spans="10:13" ht="15.75" customHeight="1">
      <c r="J464" s="2806"/>
      <c r="K464" s="2807"/>
      <c r="L464" s="2806"/>
      <c r="M464" s="2806"/>
    </row>
    <row r="465" spans="10:13" ht="15.75" customHeight="1">
      <c r="J465" s="2806"/>
      <c r="K465" s="2807"/>
      <c r="L465" s="2806"/>
      <c r="M465" s="2806"/>
    </row>
    <row r="466" spans="10:13" ht="15.75" customHeight="1">
      <c r="J466" s="2806"/>
      <c r="K466" s="2807"/>
      <c r="L466" s="2806"/>
      <c r="M466" s="2806"/>
    </row>
    <row r="467" spans="10:13" ht="15.75" customHeight="1">
      <c r="J467" s="2806"/>
      <c r="K467" s="2807"/>
      <c r="L467" s="2806"/>
      <c r="M467" s="2806"/>
    </row>
    <row r="468" spans="10:13" ht="15.75" customHeight="1">
      <c r="J468" s="2806"/>
      <c r="K468" s="2807"/>
      <c r="L468" s="2806"/>
      <c r="M468" s="2806"/>
    </row>
    <row r="469" spans="10:13" ht="15.75" customHeight="1">
      <c r="J469" s="2806"/>
      <c r="K469" s="2807"/>
      <c r="L469" s="2806"/>
      <c r="M469" s="2806"/>
    </row>
    <row r="470" spans="10:13" ht="15.75" customHeight="1">
      <c r="J470" s="2806"/>
      <c r="K470" s="2807"/>
      <c r="L470" s="2806"/>
      <c r="M470" s="2806"/>
    </row>
    <row r="471" spans="10:13" ht="15.75" customHeight="1">
      <c r="J471" s="2806"/>
      <c r="K471" s="2807"/>
      <c r="L471" s="2806"/>
      <c r="M471" s="2806"/>
    </row>
    <row r="472" spans="10:13" ht="15.75" customHeight="1">
      <c r="J472" s="2806"/>
      <c r="K472" s="2807"/>
      <c r="L472" s="2806"/>
      <c r="M472" s="2806"/>
    </row>
    <row r="473" spans="10:13" ht="15.75" customHeight="1">
      <c r="J473" s="2806"/>
      <c r="K473" s="2807"/>
      <c r="L473" s="2806"/>
      <c r="M473" s="2806"/>
    </row>
    <row r="474" spans="10:13" ht="15.75" customHeight="1">
      <c r="J474" s="2806"/>
      <c r="K474" s="2807"/>
      <c r="L474" s="2806"/>
      <c r="M474" s="2806"/>
    </row>
    <row r="475" spans="10:13" ht="15.75" customHeight="1">
      <c r="J475" s="2806"/>
      <c r="K475" s="2807"/>
      <c r="L475" s="2806"/>
      <c r="M475" s="2806"/>
    </row>
    <row r="476" spans="10:13" ht="15.75" customHeight="1">
      <c r="J476" s="2806"/>
      <c r="K476" s="2807"/>
      <c r="L476" s="2806"/>
      <c r="M476" s="2806"/>
    </row>
    <row r="477" spans="10:13" ht="15.75" customHeight="1">
      <c r="J477" s="2806"/>
      <c r="K477" s="2807"/>
      <c r="L477" s="2806"/>
      <c r="M477" s="2806"/>
    </row>
    <row r="478" spans="10:13" ht="15.75" customHeight="1">
      <c r="J478" s="2806"/>
      <c r="K478" s="2807"/>
      <c r="L478" s="2806"/>
      <c r="M478" s="2806"/>
    </row>
    <row r="479" spans="10:13" ht="15.75" customHeight="1">
      <c r="J479" s="2806"/>
      <c r="K479" s="2807"/>
      <c r="L479" s="2806"/>
      <c r="M479" s="2806"/>
    </row>
    <row r="480" spans="10:13" ht="15.75" customHeight="1">
      <c r="J480" s="2806"/>
      <c r="K480" s="2807"/>
      <c r="L480" s="2806"/>
      <c r="M480" s="2806"/>
    </row>
    <row r="481" spans="10:13" ht="15.75" customHeight="1">
      <c r="J481" s="2806"/>
      <c r="K481" s="2807"/>
      <c r="L481" s="2806"/>
      <c r="M481" s="2806"/>
    </row>
    <row r="482" spans="10:13" ht="15.75" customHeight="1">
      <c r="J482" s="2806"/>
      <c r="K482" s="2807"/>
      <c r="L482" s="2806"/>
      <c r="M482" s="2806"/>
    </row>
    <row r="483" spans="10:13" ht="15.75" customHeight="1">
      <c r="J483" s="2806"/>
      <c r="K483" s="2807"/>
      <c r="L483" s="2806"/>
      <c r="M483" s="2806"/>
    </row>
    <row r="484" spans="10:13" ht="15.75" customHeight="1">
      <c r="J484" s="2806"/>
      <c r="K484" s="2807"/>
      <c r="L484" s="2806"/>
      <c r="M484" s="2806"/>
    </row>
    <row r="485" spans="10:13" ht="15.75" customHeight="1">
      <c r="J485" s="2806"/>
      <c r="K485" s="2807"/>
      <c r="L485" s="2806"/>
      <c r="M485" s="2806"/>
    </row>
    <row r="486" spans="10:13" ht="15.75" customHeight="1">
      <c r="J486" s="2806"/>
      <c r="K486" s="2807"/>
      <c r="L486" s="2806"/>
      <c r="M486" s="2806"/>
    </row>
    <row r="487" spans="10:13" ht="15.75" customHeight="1">
      <c r="J487" s="2806"/>
      <c r="K487" s="2807"/>
      <c r="L487" s="2806"/>
      <c r="M487" s="2806"/>
    </row>
    <row r="488" spans="10:13" ht="15.75" customHeight="1">
      <c r="J488" s="2806"/>
      <c r="K488" s="2807"/>
      <c r="L488" s="2806"/>
      <c r="M488" s="2806"/>
    </row>
    <row r="489" spans="10:13" ht="15.75" customHeight="1">
      <c r="J489" s="2806"/>
      <c r="K489" s="2807"/>
      <c r="L489" s="2806"/>
      <c r="M489" s="2806"/>
    </row>
    <row r="490" spans="10:13" ht="15.75" customHeight="1">
      <c r="J490" s="2806"/>
      <c r="K490" s="2807"/>
      <c r="L490" s="2806"/>
      <c r="M490" s="2806"/>
    </row>
    <row r="491" spans="10:13" ht="15.75" customHeight="1">
      <c r="J491" s="2806"/>
      <c r="K491" s="2807"/>
      <c r="L491" s="2806"/>
      <c r="M491" s="2806"/>
    </row>
    <row r="492" spans="10:13" ht="15.75" customHeight="1">
      <c r="J492" s="2806"/>
      <c r="K492" s="2807"/>
      <c r="L492" s="2806"/>
      <c r="M492" s="2806"/>
    </row>
    <row r="493" spans="10:13" ht="15.75" customHeight="1">
      <c r="J493" s="2806"/>
      <c r="K493" s="2807"/>
      <c r="L493" s="2806"/>
      <c r="M493" s="2806"/>
    </row>
    <row r="494" spans="10:13" ht="15.75" customHeight="1">
      <c r="J494" s="2806"/>
      <c r="K494" s="2807"/>
      <c r="L494" s="2806"/>
      <c r="M494" s="2806"/>
    </row>
    <row r="495" spans="10:13" ht="15.75" customHeight="1">
      <c r="J495" s="2806"/>
      <c r="K495" s="2807"/>
      <c r="L495" s="2806"/>
      <c r="M495" s="2806"/>
    </row>
    <row r="496" spans="10:13" ht="15.75" customHeight="1">
      <c r="J496" s="2806"/>
      <c r="K496" s="2807"/>
      <c r="L496" s="2806"/>
      <c r="M496" s="2806"/>
    </row>
    <row r="497" spans="10:13" ht="15.75" customHeight="1">
      <c r="J497" s="2806"/>
      <c r="K497" s="2807"/>
      <c r="L497" s="2806"/>
      <c r="M497" s="2806"/>
    </row>
    <row r="498" spans="10:13" ht="15.75" customHeight="1">
      <c r="J498" s="2806"/>
      <c r="K498" s="2807"/>
      <c r="L498" s="2806"/>
      <c r="M498" s="2806"/>
    </row>
    <row r="499" spans="10:13" ht="15.75" customHeight="1">
      <c r="J499" s="2806"/>
      <c r="K499" s="2807"/>
      <c r="L499" s="2806"/>
      <c r="M499" s="2806"/>
    </row>
    <row r="500" spans="10:13" ht="15.75" customHeight="1">
      <c r="J500" s="2806"/>
      <c r="K500" s="2807"/>
      <c r="L500" s="2806"/>
      <c r="M500" s="2806"/>
    </row>
    <row r="501" spans="10:13" ht="15.75" customHeight="1">
      <c r="J501" s="2806"/>
      <c r="K501" s="2807"/>
      <c r="L501" s="2806"/>
      <c r="M501" s="2806"/>
    </row>
    <row r="502" spans="10:13" ht="15.75" customHeight="1">
      <c r="J502" s="2806"/>
      <c r="K502" s="2807"/>
      <c r="L502" s="2806"/>
      <c r="M502" s="2806"/>
    </row>
    <row r="503" spans="10:13" ht="15.75" customHeight="1">
      <c r="J503" s="2806"/>
      <c r="K503" s="2807"/>
      <c r="L503" s="2806"/>
      <c r="M503" s="2806"/>
    </row>
    <row r="504" spans="10:13" ht="15.75" customHeight="1">
      <c r="J504" s="2806"/>
      <c r="K504" s="2807"/>
      <c r="L504" s="2806"/>
      <c r="M504" s="2806"/>
    </row>
    <row r="505" spans="10:13" ht="15.75" customHeight="1">
      <c r="J505" s="2806"/>
      <c r="K505" s="2807"/>
      <c r="L505" s="2806"/>
      <c r="M505" s="2806"/>
    </row>
    <row r="506" spans="10:13" ht="15.75" customHeight="1">
      <c r="J506" s="2806"/>
      <c r="K506" s="2807"/>
      <c r="L506" s="2806"/>
      <c r="M506" s="2806"/>
    </row>
    <row r="507" spans="10:13" ht="15.75" customHeight="1">
      <c r="J507" s="2806"/>
      <c r="K507" s="2807"/>
      <c r="L507" s="2806"/>
      <c r="M507" s="2806"/>
    </row>
    <row r="508" spans="10:13" ht="15.75" customHeight="1">
      <c r="J508" s="2806"/>
      <c r="K508" s="2807"/>
      <c r="L508" s="2806"/>
      <c r="M508" s="2806"/>
    </row>
    <row r="509" spans="10:13" ht="15.75" customHeight="1">
      <c r="J509" s="2806"/>
      <c r="K509" s="2807"/>
      <c r="L509" s="2806"/>
      <c r="M509" s="2806"/>
    </row>
    <row r="510" spans="10:13" ht="15.75" customHeight="1">
      <c r="J510" s="2806"/>
      <c r="K510" s="2807"/>
      <c r="L510" s="2806"/>
      <c r="M510" s="2806"/>
    </row>
    <row r="511" spans="10:13" ht="15.75" customHeight="1">
      <c r="J511" s="2806"/>
      <c r="K511" s="2807"/>
      <c r="L511" s="2806"/>
      <c r="M511" s="2806"/>
    </row>
    <row r="512" spans="10:13" ht="15.75" customHeight="1">
      <c r="J512" s="2806"/>
      <c r="K512" s="2807"/>
      <c r="L512" s="2806"/>
      <c r="M512" s="2806"/>
    </row>
    <row r="513" spans="10:13" ht="15.75" customHeight="1">
      <c r="J513" s="2806"/>
      <c r="K513" s="2807"/>
      <c r="L513" s="2806"/>
      <c r="M513" s="2806"/>
    </row>
    <row r="514" spans="10:13" ht="15.75" customHeight="1">
      <c r="J514" s="2806"/>
      <c r="K514" s="2807"/>
      <c r="L514" s="2806"/>
      <c r="M514" s="2806"/>
    </row>
    <row r="515" spans="10:13" ht="15.75" customHeight="1">
      <c r="J515" s="2806"/>
      <c r="K515" s="2807"/>
      <c r="L515" s="2806"/>
      <c r="M515" s="2806"/>
    </row>
    <row r="516" spans="10:13" ht="15.75" customHeight="1">
      <c r="J516" s="2806"/>
      <c r="K516" s="2807"/>
      <c r="L516" s="2806"/>
      <c r="M516" s="2806"/>
    </row>
    <row r="517" spans="10:13" ht="15.75" customHeight="1">
      <c r="J517" s="2806"/>
      <c r="K517" s="2807"/>
      <c r="L517" s="2806"/>
      <c r="M517" s="2806"/>
    </row>
    <row r="518" spans="10:13" ht="15.75" customHeight="1">
      <c r="J518" s="2806"/>
      <c r="K518" s="2807"/>
      <c r="L518" s="2806"/>
      <c r="M518" s="2806"/>
    </row>
    <row r="519" spans="10:13" ht="15.75" customHeight="1">
      <c r="J519" s="2806"/>
      <c r="K519" s="2807"/>
      <c r="L519" s="2806"/>
      <c r="M519" s="2806"/>
    </row>
    <row r="520" spans="10:13" ht="15.75" customHeight="1">
      <c r="J520" s="2806"/>
      <c r="K520" s="2807"/>
      <c r="L520" s="2806"/>
      <c r="M520" s="2806"/>
    </row>
    <row r="521" spans="10:13" ht="15.75" customHeight="1">
      <c r="J521" s="2806"/>
      <c r="K521" s="2807"/>
      <c r="L521" s="2806"/>
      <c r="M521" s="2806"/>
    </row>
    <row r="522" spans="10:13" ht="15.75" customHeight="1">
      <c r="J522" s="2806"/>
      <c r="K522" s="2807"/>
      <c r="L522" s="2806"/>
      <c r="M522" s="2806"/>
    </row>
    <row r="523" spans="10:13" ht="15.75" customHeight="1">
      <c r="J523" s="2806"/>
      <c r="K523" s="2807"/>
      <c r="L523" s="2806"/>
      <c r="M523" s="2806"/>
    </row>
    <row r="524" spans="10:13" ht="15.75" customHeight="1">
      <c r="J524" s="2806"/>
      <c r="K524" s="2807"/>
      <c r="L524" s="2806"/>
      <c r="M524" s="2806"/>
    </row>
    <row r="525" spans="10:13" ht="15.75" customHeight="1">
      <c r="J525" s="2806"/>
      <c r="K525" s="2807"/>
      <c r="L525" s="2806"/>
      <c r="M525" s="2806"/>
    </row>
    <row r="526" spans="10:13" ht="15.75" customHeight="1">
      <c r="J526" s="2806"/>
      <c r="K526" s="2807"/>
      <c r="L526" s="2806"/>
      <c r="M526" s="2806"/>
    </row>
    <row r="527" spans="10:13" ht="15.75" customHeight="1">
      <c r="J527" s="2806"/>
      <c r="K527" s="2807"/>
      <c r="L527" s="2806"/>
      <c r="M527" s="2806"/>
    </row>
    <row r="528" spans="10:13" ht="15.75" customHeight="1">
      <c r="J528" s="2806"/>
      <c r="K528" s="2807"/>
      <c r="L528" s="2806"/>
      <c r="M528" s="2806"/>
    </row>
    <row r="529" spans="10:13" ht="15.75" customHeight="1">
      <c r="J529" s="2806"/>
      <c r="K529" s="2807"/>
      <c r="L529" s="2806"/>
      <c r="M529" s="2806"/>
    </row>
    <row r="530" spans="10:13" ht="15.75" customHeight="1">
      <c r="J530" s="2806"/>
      <c r="K530" s="2807"/>
      <c r="L530" s="2806"/>
      <c r="M530" s="2806"/>
    </row>
    <row r="531" spans="10:13" ht="15.75" customHeight="1">
      <c r="J531" s="2806"/>
      <c r="K531" s="2807"/>
      <c r="L531" s="2806"/>
      <c r="M531" s="2806"/>
    </row>
    <row r="532" spans="10:13" ht="15.75" customHeight="1">
      <c r="J532" s="2806"/>
      <c r="K532" s="2807"/>
      <c r="L532" s="2806"/>
      <c r="M532" s="2806"/>
    </row>
    <row r="533" spans="10:13" ht="15.75" customHeight="1">
      <c r="J533" s="2806"/>
      <c r="K533" s="2807"/>
      <c r="L533" s="2806"/>
      <c r="M533" s="2806"/>
    </row>
    <row r="534" spans="10:13" ht="15.75" customHeight="1">
      <c r="J534" s="2806"/>
      <c r="K534" s="2807"/>
      <c r="L534" s="2806"/>
      <c r="M534" s="2806"/>
    </row>
    <row r="535" spans="10:13" ht="15.75" customHeight="1">
      <c r="J535" s="2806"/>
      <c r="K535" s="2807"/>
      <c r="L535" s="2806"/>
      <c r="M535" s="2806"/>
    </row>
    <row r="536" spans="10:13" ht="15.75" customHeight="1">
      <c r="J536" s="2806"/>
      <c r="K536" s="2807"/>
      <c r="L536" s="2806"/>
      <c r="M536" s="2806"/>
    </row>
    <row r="537" spans="10:13" ht="15.75" customHeight="1">
      <c r="J537" s="2806"/>
      <c r="K537" s="2807"/>
      <c r="L537" s="2806"/>
      <c r="M537" s="2806"/>
    </row>
    <row r="538" spans="10:13" ht="15.75" customHeight="1">
      <c r="J538" s="2806"/>
      <c r="K538" s="2807"/>
      <c r="L538" s="2806"/>
      <c r="M538" s="2806"/>
    </row>
    <row r="539" spans="10:13" ht="15.75" customHeight="1">
      <c r="J539" s="2806"/>
      <c r="K539" s="2807"/>
      <c r="L539" s="2806"/>
      <c r="M539" s="2806"/>
    </row>
    <row r="540" spans="10:13" ht="15.75" customHeight="1">
      <c r="J540" s="2806"/>
      <c r="K540" s="2807"/>
      <c r="L540" s="2806"/>
      <c r="M540" s="2806"/>
    </row>
    <row r="541" spans="10:13" ht="15.75" customHeight="1">
      <c r="J541" s="2806"/>
      <c r="K541" s="2807"/>
      <c r="L541" s="2806"/>
      <c r="M541" s="2806"/>
    </row>
    <row r="542" spans="10:13" ht="15.75" customHeight="1">
      <c r="J542" s="2806"/>
      <c r="K542" s="2807"/>
      <c r="L542" s="2806"/>
      <c r="M542" s="2806"/>
    </row>
    <row r="543" spans="10:13" ht="15.75" customHeight="1">
      <c r="J543" s="2806"/>
      <c r="K543" s="2807"/>
      <c r="L543" s="2806"/>
      <c r="M543" s="2806"/>
    </row>
    <row r="544" spans="10:13" ht="15.75" customHeight="1">
      <c r="J544" s="2806"/>
      <c r="K544" s="2807"/>
      <c r="L544" s="2806"/>
      <c r="M544" s="2806"/>
    </row>
    <row r="545" spans="10:13" ht="15.75" customHeight="1">
      <c r="J545" s="2806"/>
      <c r="K545" s="2807"/>
      <c r="L545" s="2806"/>
      <c r="M545" s="2806"/>
    </row>
    <row r="546" spans="10:13" ht="15.75" customHeight="1">
      <c r="J546" s="2806"/>
      <c r="K546" s="2807"/>
      <c r="L546" s="2806"/>
      <c r="M546" s="2806"/>
    </row>
    <row r="547" spans="10:13" ht="15.75" customHeight="1">
      <c r="J547" s="2806"/>
      <c r="K547" s="2807"/>
      <c r="L547" s="2806"/>
      <c r="M547" s="2806"/>
    </row>
    <row r="548" spans="10:13" ht="15.75" customHeight="1">
      <c r="J548" s="2806"/>
      <c r="K548" s="2807"/>
      <c r="L548" s="2806"/>
      <c r="M548" s="2806"/>
    </row>
    <row r="549" spans="10:13" ht="15.75" customHeight="1">
      <c r="J549" s="2806"/>
      <c r="K549" s="2807"/>
      <c r="L549" s="2806"/>
      <c r="M549" s="2806"/>
    </row>
    <row r="550" spans="10:13" ht="15.75" customHeight="1">
      <c r="J550" s="2806"/>
      <c r="K550" s="2807"/>
      <c r="L550" s="2806"/>
      <c r="M550" s="2806"/>
    </row>
    <row r="551" spans="10:13" ht="15.75" customHeight="1">
      <c r="J551" s="2806"/>
      <c r="K551" s="2807"/>
      <c r="L551" s="2806"/>
      <c r="M551" s="2806"/>
    </row>
    <row r="552" spans="10:13" ht="15.75" customHeight="1">
      <c r="J552" s="2806"/>
      <c r="K552" s="2807"/>
      <c r="L552" s="2806"/>
      <c r="M552" s="2806"/>
    </row>
    <row r="553" spans="10:13" ht="15.75" customHeight="1">
      <c r="J553" s="2806"/>
      <c r="K553" s="2807"/>
      <c r="L553" s="2806"/>
      <c r="M553" s="2806"/>
    </row>
    <row r="554" spans="10:13" ht="15.75" customHeight="1">
      <c r="J554" s="2806"/>
      <c r="K554" s="2807"/>
      <c r="L554" s="2806"/>
      <c r="M554" s="2806"/>
    </row>
    <row r="555" spans="10:13" ht="15.75" customHeight="1">
      <c r="J555" s="2806"/>
      <c r="K555" s="2807"/>
      <c r="L555" s="2806"/>
      <c r="M555" s="2806"/>
    </row>
    <row r="556" spans="10:13" ht="15.75" customHeight="1">
      <c r="J556" s="2806"/>
      <c r="K556" s="2807"/>
      <c r="L556" s="2806"/>
      <c r="M556" s="2806"/>
    </row>
    <row r="557" spans="10:13" ht="15.75" customHeight="1">
      <c r="J557" s="2806"/>
      <c r="K557" s="2807"/>
      <c r="L557" s="2806"/>
      <c r="M557" s="2806"/>
    </row>
    <row r="558" spans="10:13" ht="15.75" customHeight="1">
      <c r="J558" s="2806"/>
      <c r="K558" s="2807"/>
      <c r="L558" s="2806"/>
      <c r="M558" s="2806"/>
    </row>
    <row r="559" spans="10:13" ht="15.75" customHeight="1">
      <c r="J559" s="2806"/>
      <c r="K559" s="2807"/>
      <c r="L559" s="2806"/>
      <c r="M559" s="2806"/>
    </row>
    <row r="560" spans="10:13" ht="15.75" customHeight="1">
      <c r="J560" s="2806"/>
      <c r="K560" s="2807"/>
      <c r="L560" s="2806"/>
      <c r="M560" s="2806"/>
    </row>
    <row r="561" spans="10:13" ht="15.75" customHeight="1">
      <c r="J561" s="2806"/>
      <c r="K561" s="2807"/>
      <c r="L561" s="2806"/>
      <c r="M561" s="2806"/>
    </row>
    <row r="562" spans="10:13" ht="15.75" customHeight="1">
      <c r="J562" s="2806"/>
      <c r="K562" s="2807"/>
      <c r="L562" s="2806"/>
      <c r="M562" s="2806"/>
    </row>
    <row r="563" spans="10:13" ht="15.75" customHeight="1">
      <c r="J563" s="2806"/>
      <c r="K563" s="2807"/>
      <c r="L563" s="2806"/>
      <c r="M563" s="2806"/>
    </row>
    <row r="564" spans="10:13" ht="15.75" customHeight="1">
      <c r="J564" s="2806"/>
      <c r="K564" s="2807"/>
      <c r="L564" s="2806"/>
      <c r="M564" s="2806"/>
    </row>
    <row r="565" spans="10:13" ht="15.75" customHeight="1">
      <c r="J565" s="2806"/>
      <c r="K565" s="2807"/>
      <c r="L565" s="2806"/>
      <c r="M565" s="2806"/>
    </row>
    <row r="566" spans="10:13" ht="15.75" customHeight="1">
      <c r="J566" s="2806"/>
      <c r="K566" s="2807"/>
      <c r="L566" s="2806"/>
      <c r="M566" s="2806"/>
    </row>
    <row r="567" spans="10:13" ht="15.75" customHeight="1">
      <c r="J567" s="2806"/>
      <c r="K567" s="2807"/>
      <c r="L567" s="2806"/>
      <c r="M567" s="2806"/>
    </row>
    <row r="568" spans="10:13" ht="15.75" customHeight="1">
      <c r="J568" s="2806"/>
      <c r="K568" s="2807"/>
      <c r="L568" s="2806"/>
      <c r="M568" s="2806"/>
    </row>
    <row r="569" spans="10:13" ht="15.75" customHeight="1">
      <c r="J569" s="2806"/>
      <c r="K569" s="2807"/>
      <c r="L569" s="2806"/>
      <c r="M569" s="2806"/>
    </row>
    <row r="570" spans="10:13" ht="15.75" customHeight="1">
      <c r="J570" s="2806"/>
      <c r="K570" s="2807"/>
      <c r="L570" s="2806"/>
      <c r="M570" s="2806"/>
    </row>
    <row r="571" spans="10:13" ht="15.75" customHeight="1">
      <c r="J571" s="2806"/>
      <c r="K571" s="2807"/>
      <c r="L571" s="2806"/>
      <c r="M571" s="2806"/>
    </row>
    <row r="572" spans="10:13" ht="15.75" customHeight="1">
      <c r="J572" s="2806"/>
      <c r="K572" s="2807"/>
      <c r="L572" s="2806"/>
      <c r="M572" s="2806"/>
    </row>
    <row r="573" spans="10:13" ht="15.75" customHeight="1">
      <c r="J573" s="2806"/>
      <c r="K573" s="2807"/>
      <c r="L573" s="2806"/>
      <c r="M573" s="2806"/>
    </row>
    <row r="574" spans="10:13" ht="15.75" customHeight="1">
      <c r="J574" s="2806"/>
      <c r="K574" s="2807"/>
      <c r="L574" s="2806"/>
      <c r="M574" s="2806"/>
    </row>
    <row r="575" spans="10:13" ht="15.75" customHeight="1">
      <c r="J575" s="2806"/>
      <c r="K575" s="2807"/>
      <c r="L575" s="2806"/>
      <c r="M575" s="2806"/>
    </row>
    <row r="576" spans="10:13" ht="15.75" customHeight="1">
      <c r="J576" s="2806"/>
      <c r="K576" s="2807"/>
      <c r="L576" s="2806"/>
      <c r="M576" s="2806"/>
    </row>
    <row r="577" spans="10:13" ht="15.75" customHeight="1">
      <c r="J577" s="2806"/>
      <c r="K577" s="2807"/>
      <c r="L577" s="2806"/>
      <c r="M577" s="2806"/>
    </row>
    <row r="578" spans="10:13" ht="15.75" customHeight="1">
      <c r="J578" s="2806"/>
      <c r="K578" s="2807"/>
      <c r="L578" s="2806"/>
      <c r="M578" s="2806"/>
    </row>
    <row r="579" spans="10:13" ht="15.75" customHeight="1">
      <c r="J579" s="2806"/>
      <c r="K579" s="2807"/>
      <c r="L579" s="2806"/>
      <c r="M579" s="2806"/>
    </row>
    <row r="580" spans="10:13" ht="15.75" customHeight="1">
      <c r="J580" s="2806"/>
      <c r="K580" s="2807"/>
      <c r="L580" s="2806"/>
      <c r="M580" s="2806"/>
    </row>
    <row r="581" spans="10:13" ht="15.75" customHeight="1">
      <c r="J581" s="2806"/>
      <c r="K581" s="2807"/>
      <c r="L581" s="2806"/>
      <c r="M581" s="2806"/>
    </row>
    <row r="582" spans="10:13" ht="15.75" customHeight="1">
      <c r="J582" s="2806"/>
      <c r="K582" s="2807"/>
      <c r="L582" s="2806"/>
      <c r="M582" s="2806"/>
    </row>
    <row r="583" spans="10:13" ht="15.75" customHeight="1">
      <c r="J583" s="2806"/>
      <c r="K583" s="2807"/>
      <c r="L583" s="2806"/>
      <c r="M583" s="2806"/>
    </row>
    <row r="584" spans="10:13" ht="15.75" customHeight="1">
      <c r="J584" s="2806"/>
      <c r="K584" s="2807"/>
      <c r="L584" s="2806"/>
      <c r="M584" s="2806"/>
    </row>
    <row r="585" spans="10:13" ht="15.75" customHeight="1">
      <c r="J585" s="2806"/>
      <c r="K585" s="2807"/>
      <c r="L585" s="2806"/>
      <c r="M585" s="2806"/>
    </row>
    <row r="586" spans="10:13" ht="15.75" customHeight="1">
      <c r="J586" s="2806"/>
      <c r="K586" s="2807"/>
      <c r="L586" s="2806"/>
      <c r="M586" s="2806"/>
    </row>
    <row r="587" spans="10:13" ht="15.75" customHeight="1">
      <c r="J587" s="2806"/>
      <c r="K587" s="2807"/>
      <c r="L587" s="2806"/>
      <c r="M587" s="2806"/>
    </row>
    <row r="588" spans="10:13" ht="15.75" customHeight="1">
      <c r="J588" s="2806"/>
      <c r="K588" s="2807"/>
      <c r="L588" s="2806"/>
      <c r="M588" s="2806"/>
    </row>
    <row r="589" spans="10:13" ht="15.75" customHeight="1">
      <c r="J589" s="2806"/>
      <c r="K589" s="2807"/>
      <c r="L589" s="2806"/>
      <c r="M589" s="2806"/>
    </row>
    <row r="590" spans="10:13" ht="15.75" customHeight="1">
      <c r="J590" s="2806"/>
      <c r="K590" s="2807"/>
      <c r="L590" s="2806"/>
      <c r="M590" s="2806"/>
    </row>
    <row r="591" spans="10:13" ht="15.75" customHeight="1">
      <c r="J591" s="2806"/>
      <c r="K591" s="2807"/>
      <c r="L591" s="2806"/>
      <c r="M591" s="2806"/>
    </row>
    <row r="592" spans="10:13" ht="15.75" customHeight="1">
      <c r="J592" s="2806"/>
      <c r="K592" s="2807"/>
      <c r="L592" s="2806"/>
      <c r="M592" s="2806"/>
    </row>
    <row r="593" spans="10:13" ht="15.75" customHeight="1">
      <c r="J593" s="2806"/>
      <c r="K593" s="2807"/>
      <c r="L593" s="2806"/>
      <c r="M593" s="2806"/>
    </row>
    <row r="594" spans="10:13" ht="15.75" customHeight="1">
      <c r="J594" s="2806"/>
      <c r="K594" s="2807"/>
      <c r="L594" s="2806"/>
      <c r="M594" s="2806"/>
    </row>
    <row r="595" spans="10:13" ht="15.75" customHeight="1">
      <c r="J595" s="2806"/>
      <c r="K595" s="2807"/>
      <c r="L595" s="2806"/>
      <c r="M595" s="2806"/>
    </row>
    <row r="596" spans="10:13" ht="15.75" customHeight="1">
      <c r="J596" s="2806"/>
      <c r="K596" s="2807"/>
      <c r="L596" s="2806"/>
      <c r="M596" s="2806"/>
    </row>
    <row r="597" spans="10:13" ht="15.75" customHeight="1">
      <c r="J597" s="2806"/>
      <c r="K597" s="2807"/>
      <c r="L597" s="2806"/>
      <c r="M597" s="2806"/>
    </row>
    <row r="598" spans="10:13" ht="15.75" customHeight="1">
      <c r="J598" s="2806"/>
      <c r="K598" s="2807"/>
      <c r="L598" s="2806"/>
      <c r="M598" s="2806"/>
    </row>
    <row r="599" spans="10:13" ht="15.75" customHeight="1">
      <c r="J599" s="2806"/>
      <c r="K599" s="2807"/>
      <c r="L599" s="2806"/>
      <c r="M599" s="2806"/>
    </row>
    <row r="600" spans="10:13" ht="15.75" customHeight="1">
      <c r="J600" s="2806"/>
      <c r="K600" s="2807"/>
      <c r="L600" s="2806"/>
      <c r="M600" s="2806"/>
    </row>
    <row r="601" spans="10:13" ht="15.75" customHeight="1">
      <c r="J601" s="2806"/>
      <c r="K601" s="2807"/>
      <c r="L601" s="2806"/>
      <c r="M601" s="2806"/>
    </row>
    <row r="602" spans="10:13" ht="15.75" customHeight="1">
      <c r="J602" s="2806"/>
      <c r="K602" s="2807"/>
      <c r="L602" s="2806"/>
      <c r="M602" s="2806"/>
    </row>
    <row r="603" spans="10:13" ht="15.75" customHeight="1">
      <c r="J603" s="2806"/>
      <c r="K603" s="2807"/>
      <c r="L603" s="2806"/>
      <c r="M603" s="2806"/>
    </row>
    <row r="604" spans="10:13" ht="15.75" customHeight="1">
      <c r="J604" s="2806"/>
      <c r="K604" s="2807"/>
      <c r="L604" s="2806"/>
      <c r="M604" s="2806"/>
    </row>
    <row r="605" spans="10:13" ht="15.75" customHeight="1">
      <c r="J605" s="2806"/>
      <c r="K605" s="2807"/>
      <c r="L605" s="2806"/>
      <c r="M605" s="2806"/>
    </row>
    <row r="606" spans="10:13" ht="15.75" customHeight="1">
      <c r="J606" s="2806"/>
      <c r="K606" s="2807"/>
      <c r="L606" s="2806"/>
      <c r="M606" s="2806"/>
    </row>
    <row r="607" spans="10:13" ht="15.75" customHeight="1">
      <c r="J607" s="2806"/>
      <c r="K607" s="2807"/>
      <c r="L607" s="2806"/>
      <c r="M607" s="2806"/>
    </row>
    <row r="608" spans="10:13" ht="15.75" customHeight="1">
      <c r="J608" s="2806"/>
      <c r="K608" s="2807"/>
      <c r="L608" s="2806"/>
      <c r="M608" s="2806"/>
    </row>
    <row r="609" spans="10:13" ht="15.75" customHeight="1">
      <c r="J609" s="2806"/>
      <c r="K609" s="2807"/>
      <c r="L609" s="2806"/>
      <c r="M609" s="2806"/>
    </row>
    <row r="610" spans="10:13" ht="15.75" customHeight="1">
      <c r="J610" s="2806"/>
      <c r="K610" s="2807"/>
      <c r="L610" s="2806"/>
      <c r="M610" s="2806"/>
    </row>
    <row r="611" spans="10:13" ht="15.75" customHeight="1">
      <c r="J611" s="2806"/>
      <c r="K611" s="2807"/>
      <c r="L611" s="2806"/>
      <c r="M611" s="2806"/>
    </row>
    <row r="612" spans="10:13" ht="15.75" customHeight="1">
      <c r="J612" s="2806"/>
      <c r="K612" s="2807"/>
      <c r="L612" s="2806"/>
      <c r="M612" s="2806"/>
    </row>
    <row r="613" spans="10:13" ht="15.75" customHeight="1">
      <c r="J613" s="2806"/>
      <c r="K613" s="2807"/>
      <c r="L613" s="2806"/>
      <c r="M613" s="2806"/>
    </row>
    <row r="614" spans="10:13" ht="15.75" customHeight="1">
      <c r="J614" s="2806"/>
      <c r="K614" s="2807"/>
      <c r="L614" s="2806"/>
      <c r="M614" s="2806"/>
    </row>
    <row r="615" spans="10:13" ht="15.75" customHeight="1">
      <c r="J615" s="2806"/>
      <c r="K615" s="2807"/>
      <c r="L615" s="2806"/>
      <c r="M615" s="2806"/>
    </row>
    <row r="616" spans="10:13" ht="15.75" customHeight="1">
      <c r="J616" s="2806"/>
      <c r="K616" s="2807"/>
      <c r="L616" s="2806"/>
      <c r="M616" s="2806"/>
    </row>
    <row r="617" spans="10:13" ht="15.75" customHeight="1">
      <c r="J617" s="2806"/>
      <c r="K617" s="2807"/>
      <c r="L617" s="2806"/>
      <c r="M617" s="2806"/>
    </row>
    <row r="618" spans="10:13" ht="15.75" customHeight="1">
      <c r="J618" s="2806"/>
      <c r="K618" s="2807"/>
      <c r="L618" s="2806"/>
      <c r="M618" s="2806"/>
    </row>
    <row r="619" spans="10:13" ht="15.75" customHeight="1">
      <c r="J619" s="2806"/>
      <c r="K619" s="2807"/>
      <c r="L619" s="2806"/>
      <c r="M619" s="2806"/>
    </row>
    <row r="620" spans="10:13" ht="15.75" customHeight="1">
      <c r="J620" s="2806"/>
      <c r="K620" s="2807"/>
      <c r="L620" s="2806"/>
      <c r="M620" s="2806"/>
    </row>
    <row r="621" spans="10:13" ht="15.75" customHeight="1">
      <c r="J621" s="2806"/>
      <c r="K621" s="2807"/>
      <c r="L621" s="2806"/>
      <c r="M621" s="2806"/>
    </row>
    <row r="622" spans="10:13" ht="15.75" customHeight="1">
      <c r="J622" s="2806"/>
      <c r="K622" s="2807"/>
      <c r="L622" s="2806"/>
      <c r="M622" s="2806"/>
    </row>
    <row r="623" spans="10:13" ht="15.75" customHeight="1">
      <c r="J623" s="2806"/>
      <c r="K623" s="2807"/>
      <c r="L623" s="2806"/>
      <c r="M623" s="2806"/>
    </row>
    <row r="624" spans="10:13" ht="15.75" customHeight="1">
      <c r="J624" s="2806"/>
      <c r="K624" s="2807"/>
      <c r="L624" s="2806"/>
      <c r="M624" s="2806"/>
    </row>
    <row r="625" spans="10:13" ht="15.75" customHeight="1">
      <c r="J625" s="2806"/>
      <c r="K625" s="2807"/>
      <c r="L625" s="2806"/>
      <c r="M625" s="2806"/>
    </row>
    <row r="626" spans="10:13" ht="15.75" customHeight="1">
      <c r="J626" s="2806"/>
      <c r="K626" s="2807"/>
      <c r="L626" s="2806"/>
      <c r="M626" s="2806"/>
    </row>
    <row r="627" spans="10:13" ht="15.75" customHeight="1">
      <c r="J627" s="2806"/>
      <c r="K627" s="2807"/>
      <c r="L627" s="2806"/>
      <c r="M627" s="2806"/>
    </row>
    <row r="628" spans="10:13" ht="15.75" customHeight="1">
      <c r="J628" s="2806"/>
      <c r="K628" s="2807"/>
      <c r="L628" s="2806"/>
      <c r="M628" s="2806"/>
    </row>
    <row r="629" spans="10:13" ht="15.75" customHeight="1">
      <c r="J629" s="2806"/>
      <c r="K629" s="2807"/>
      <c r="L629" s="2806"/>
      <c r="M629" s="2806"/>
    </row>
    <row r="630" spans="10:13" ht="15.75" customHeight="1">
      <c r="J630" s="2806"/>
      <c r="K630" s="2807"/>
      <c r="L630" s="2806"/>
      <c r="M630" s="2806"/>
    </row>
    <row r="631" spans="10:13" ht="15.75" customHeight="1">
      <c r="J631" s="2806"/>
      <c r="K631" s="2807"/>
      <c r="L631" s="2806"/>
      <c r="M631" s="2806"/>
    </row>
    <row r="632" spans="10:13" ht="15.75" customHeight="1">
      <c r="J632" s="2806"/>
      <c r="K632" s="2807"/>
      <c r="L632" s="2806"/>
      <c r="M632" s="2806"/>
    </row>
    <row r="633" spans="10:13" ht="15.75" customHeight="1">
      <c r="J633" s="2806"/>
      <c r="K633" s="2807"/>
      <c r="L633" s="2806"/>
      <c r="M633" s="2806"/>
    </row>
    <row r="634" spans="10:13" ht="15.75" customHeight="1">
      <c r="J634" s="2806"/>
      <c r="K634" s="2807"/>
      <c r="L634" s="2806"/>
      <c r="M634" s="2806"/>
    </row>
    <row r="635" spans="10:13" ht="15.75" customHeight="1">
      <c r="J635" s="2806"/>
      <c r="K635" s="2807"/>
      <c r="L635" s="2806"/>
      <c r="M635" s="2806"/>
    </row>
    <row r="636" spans="10:13" ht="15.75" customHeight="1">
      <c r="J636" s="2806"/>
      <c r="K636" s="2807"/>
      <c r="L636" s="2806"/>
      <c r="M636" s="2806"/>
    </row>
    <row r="637" spans="10:13" ht="15.75" customHeight="1">
      <c r="J637" s="2806"/>
      <c r="K637" s="2807"/>
      <c r="L637" s="2806"/>
      <c r="M637" s="2806"/>
    </row>
    <row r="638" spans="10:13" ht="15.75" customHeight="1">
      <c r="J638" s="2806"/>
      <c r="K638" s="2807"/>
      <c r="L638" s="2806"/>
      <c r="M638" s="2806"/>
    </row>
    <row r="639" spans="10:13" ht="15.75" customHeight="1">
      <c r="J639" s="2806"/>
      <c r="K639" s="2807"/>
      <c r="L639" s="2806"/>
      <c r="M639" s="2806"/>
    </row>
    <row r="640" spans="10:13" ht="15.75" customHeight="1">
      <c r="J640" s="2806"/>
      <c r="K640" s="2807"/>
      <c r="L640" s="2806"/>
      <c r="M640" s="2806"/>
    </row>
    <row r="641" spans="10:13" ht="15.75" customHeight="1">
      <c r="J641" s="2806"/>
      <c r="K641" s="2807"/>
      <c r="L641" s="2806"/>
      <c r="M641" s="2806"/>
    </row>
    <row r="642" spans="10:13" ht="15.75" customHeight="1">
      <c r="J642" s="2806"/>
      <c r="K642" s="2807"/>
      <c r="L642" s="2806"/>
      <c r="M642" s="2806"/>
    </row>
    <row r="643" spans="10:13" ht="15.75" customHeight="1">
      <c r="J643" s="2806"/>
      <c r="K643" s="2807"/>
      <c r="L643" s="2806"/>
      <c r="M643" s="2806"/>
    </row>
    <row r="644" spans="10:13" ht="15.75" customHeight="1">
      <c r="J644" s="2806"/>
      <c r="K644" s="2807"/>
      <c r="L644" s="2806"/>
      <c r="M644" s="2806"/>
    </row>
    <row r="645" spans="10:13" ht="15.75" customHeight="1">
      <c r="J645" s="2806"/>
      <c r="K645" s="2807"/>
      <c r="L645" s="2806"/>
      <c r="M645" s="2806"/>
    </row>
    <row r="646" spans="10:13" ht="15.75" customHeight="1">
      <c r="J646" s="2806"/>
      <c r="K646" s="2807"/>
      <c r="L646" s="2806"/>
      <c r="M646" s="2806"/>
    </row>
    <row r="647" spans="10:13" ht="15.75" customHeight="1">
      <c r="J647" s="2806"/>
      <c r="K647" s="2807"/>
      <c r="L647" s="2806"/>
      <c r="M647" s="2806"/>
    </row>
    <row r="648" spans="10:13" ht="15.75" customHeight="1">
      <c r="J648" s="2806"/>
      <c r="K648" s="2807"/>
      <c r="L648" s="2806"/>
      <c r="M648" s="2806"/>
    </row>
    <row r="649" spans="10:13" ht="15.75" customHeight="1">
      <c r="J649" s="2806"/>
      <c r="K649" s="2807"/>
      <c r="L649" s="2806"/>
      <c r="M649" s="2806"/>
    </row>
    <row r="650" spans="10:13" ht="15.75" customHeight="1">
      <c r="J650" s="2806"/>
      <c r="K650" s="2807"/>
      <c r="L650" s="2806"/>
      <c r="M650" s="2806"/>
    </row>
    <row r="651" spans="10:13" ht="15.75" customHeight="1">
      <c r="J651" s="2806"/>
      <c r="K651" s="2807"/>
      <c r="L651" s="2806"/>
      <c r="M651" s="2806"/>
    </row>
    <row r="652" spans="10:13" ht="15.75" customHeight="1">
      <c r="J652" s="2806"/>
      <c r="K652" s="2807"/>
      <c r="L652" s="2806"/>
      <c r="M652" s="2806"/>
    </row>
    <row r="653" spans="10:13" ht="15.75" customHeight="1">
      <c r="J653" s="2806"/>
      <c r="K653" s="2807"/>
      <c r="L653" s="2806"/>
      <c r="M653" s="2806"/>
    </row>
    <row r="654" spans="10:13" ht="15.75" customHeight="1">
      <c r="J654" s="2806"/>
      <c r="K654" s="2807"/>
      <c r="L654" s="2806"/>
      <c r="M654" s="2806"/>
    </row>
    <row r="655" spans="10:13" ht="15.75" customHeight="1">
      <c r="J655" s="2806"/>
      <c r="K655" s="2807"/>
      <c r="L655" s="2806"/>
      <c r="M655" s="2806"/>
    </row>
    <row r="656" spans="10:13" ht="15.75" customHeight="1">
      <c r="J656" s="2806"/>
      <c r="K656" s="2807"/>
      <c r="L656" s="2806"/>
      <c r="M656" s="2806"/>
    </row>
    <row r="657" spans="10:13" ht="15.75" customHeight="1">
      <c r="J657" s="2806"/>
      <c r="K657" s="2807"/>
      <c r="L657" s="2806"/>
      <c r="M657" s="2806"/>
    </row>
    <row r="658" spans="10:13" ht="15.75" customHeight="1">
      <c r="J658" s="2806"/>
      <c r="K658" s="2807"/>
      <c r="L658" s="2806"/>
      <c r="M658" s="2806"/>
    </row>
    <row r="659" spans="10:13" ht="15.75" customHeight="1">
      <c r="J659" s="2806"/>
      <c r="K659" s="2807"/>
      <c r="L659" s="2806"/>
      <c r="M659" s="2806"/>
    </row>
    <row r="660" spans="10:13" ht="15.75" customHeight="1">
      <c r="J660" s="2806"/>
      <c r="K660" s="2807"/>
      <c r="L660" s="2806"/>
      <c r="M660" s="2806"/>
    </row>
    <row r="661" spans="10:13" ht="15.75" customHeight="1">
      <c r="J661" s="2806"/>
      <c r="K661" s="2807"/>
      <c r="L661" s="2806"/>
      <c r="M661" s="2806"/>
    </row>
    <row r="662" spans="10:13" ht="15.75" customHeight="1">
      <c r="J662" s="2806"/>
      <c r="K662" s="2807"/>
      <c r="L662" s="2806"/>
      <c r="M662" s="2806"/>
    </row>
    <row r="663" spans="10:13" ht="15.75" customHeight="1">
      <c r="J663" s="2806"/>
      <c r="K663" s="2807"/>
      <c r="L663" s="2806"/>
      <c r="M663" s="2806"/>
    </row>
    <row r="664" spans="10:13" ht="15.75" customHeight="1">
      <c r="J664" s="2806"/>
      <c r="K664" s="2807"/>
      <c r="L664" s="2806"/>
      <c r="M664" s="2806"/>
    </row>
    <row r="665" spans="10:13" ht="15.75" customHeight="1">
      <c r="J665" s="2806"/>
      <c r="K665" s="2807"/>
      <c r="L665" s="2806"/>
      <c r="M665" s="2806"/>
    </row>
    <row r="666" spans="10:13" ht="15.75" customHeight="1">
      <c r="J666" s="2806"/>
      <c r="K666" s="2807"/>
      <c r="L666" s="2806"/>
      <c r="M666" s="2806"/>
    </row>
    <row r="667" spans="10:13" ht="15.75" customHeight="1">
      <c r="J667" s="2806"/>
      <c r="K667" s="2807"/>
      <c r="L667" s="2806"/>
      <c r="M667" s="2806"/>
    </row>
    <row r="668" spans="10:13" ht="15.75" customHeight="1">
      <c r="J668" s="2806"/>
      <c r="K668" s="2807"/>
      <c r="L668" s="2806"/>
      <c r="M668" s="2806"/>
    </row>
    <row r="669" spans="10:13" ht="15.75" customHeight="1">
      <c r="J669" s="2806"/>
      <c r="K669" s="2807"/>
      <c r="L669" s="2806"/>
      <c r="M669" s="2806"/>
    </row>
    <row r="670" spans="10:13" ht="15.75" customHeight="1">
      <c r="J670" s="2806"/>
      <c r="K670" s="2807"/>
      <c r="L670" s="2806"/>
      <c r="M670" s="2806"/>
    </row>
    <row r="671" spans="10:13" ht="15.75" customHeight="1">
      <c r="J671" s="2806"/>
      <c r="K671" s="2807"/>
      <c r="L671" s="2806"/>
      <c r="M671" s="2806"/>
    </row>
    <row r="672" spans="10:13" ht="15.75" customHeight="1">
      <c r="J672" s="2806"/>
      <c r="K672" s="2807"/>
      <c r="L672" s="2806"/>
      <c r="M672" s="2806"/>
    </row>
    <row r="673" spans="10:13" ht="15.75" customHeight="1">
      <c r="J673" s="2806"/>
      <c r="K673" s="2807"/>
      <c r="L673" s="2806"/>
      <c r="M673" s="2806"/>
    </row>
    <row r="674" spans="10:13" ht="15.75" customHeight="1">
      <c r="J674" s="2806"/>
      <c r="K674" s="2807"/>
      <c r="L674" s="2806"/>
      <c r="M674" s="2806"/>
    </row>
    <row r="675" spans="10:13" ht="15.75" customHeight="1">
      <c r="J675" s="2806"/>
      <c r="K675" s="2807"/>
      <c r="L675" s="2806"/>
      <c r="M675" s="2806"/>
    </row>
    <row r="676" spans="10:13" ht="15.75" customHeight="1">
      <c r="J676" s="2806"/>
      <c r="K676" s="2807"/>
      <c r="L676" s="2806"/>
      <c r="M676" s="2806"/>
    </row>
    <row r="677" spans="10:13" ht="15.75" customHeight="1">
      <c r="J677" s="2806"/>
      <c r="K677" s="2807"/>
      <c r="L677" s="2806"/>
      <c r="M677" s="2806"/>
    </row>
    <row r="678" spans="10:13" ht="15.75" customHeight="1">
      <c r="J678" s="2806"/>
      <c r="K678" s="2807"/>
      <c r="L678" s="2806"/>
      <c r="M678" s="2806"/>
    </row>
    <row r="679" spans="10:13" ht="15.75" customHeight="1">
      <c r="J679" s="2806"/>
      <c r="K679" s="2807"/>
      <c r="L679" s="2806"/>
      <c r="M679" s="2806"/>
    </row>
    <row r="680" spans="10:13" ht="15.75" customHeight="1">
      <c r="J680" s="2806"/>
      <c r="K680" s="2807"/>
      <c r="L680" s="2806"/>
      <c r="M680" s="2806"/>
    </row>
    <row r="681" spans="10:13" ht="15.75" customHeight="1">
      <c r="J681" s="2806"/>
      <c r="K681" s="2807"/>
      <c r="L681" s="2806"/>
      <c r="M681" s="2806"/>
    </row>
    <row r="682" spans="10:13" ht="15.75" customHeight="1">
      <c r="J682" s="2806"/>
      <c r="K682" s="2807"/>
      <c r="L682" s="2806"/>
      <c r="M682" s="2806"/>
    </row>
    <row r="683" spans="10:13" ht="15.75" customHeight="1">
      <c r="J683" s="2806"/>
      <c r="K683" s="2807"/>
      <c r="L683" s="2806"/>
      <c r="M683" s="2806"/>
    </row>
    <row r="684" spans="10:13" ht="15.75" customHeight="1">
      <c r="J684" s="2806"/>
      <c r="K684" s="2807"/>
      <c r="L684" s="2806"/>
      <c r="M684" s="2806"/>
    </row>
    <row r="685" spans="10:13" ht="15.75" customHeight="1">
      <c r="J685" s="2806"/>
      <c r="K685" s="2807"/>
      <c r="L685" s="2806"/>
      <c r="M685" s="2806"/>
    </row>
    <row r="686" spans="10:13" ht="15.75" customHeight="1">
      <c r="J686" s="2806"/>
      <c r="K686" s="2807"/>
      <c r="L686" s="2806"/>
      <c r="M686" s="2806"/>
    </row>
    <row r="687" spans="10:13" ht="15.75" customHeight="1">
      <c r="J687" s="2806"/>
      <c r="K687" s="2807"/>
      <c r="L687" s="2806"/>
      <c r="M687" s="2806"/>
    </row>
    <row r="688" spans="10:13" ht="15.75" customHeight="1">
      <c r="J688" s="2806"/>
      <c r="K688" s="2807"/>
      <c r="L688" s="2806"/>
      <c r="M688" s="2806"/>
    </row>
    <row r="689" spans="10:13" ht="15.75" customHeight="1">
      <c r="J689" s="2806"/>
      <c r="K689" s="2807"/>
      <c r="L689" s="2806"/>
      <c r="M689" s="2806"/>
    </row>
    <row r="690" spans="10:13" ht="15.75" customHeight="1">
      <c r="J690" s="2806"/>
      <c r="K690" s="2807"/>
      <c r="L690" s="2806"/>
      <c r="M690" s="2806"/>
    </row>
    <row r="691" spans="10:13" ht="15.75" customHeight="1">
      <c r="J691" s="2806"/>
      <c r="K691" s="2807"/>
      <c r="L691" s="2806"/>
      <c r="M691" s="2806"/>
    </row>
    <row r="692" spans="10:13" ht="15.75" customHeight="1">
      <c r="J692" s="2806"/>
      <c r="K692" s="2807"/>
      <c r="L692" s="2806"/>
      <c r="M692" s="2806"/>
    </row>
    <row r="693" spans="10:13" ht="15.75" customHeight="1">
      <c r="J693" s="2806"/>
      <c r="K693" s="2807"/>
      <c r="L693" s="2806"/>
      <c r="M693" s="2806"/>
    </row>
    <row r="694" spans="10:13" ht="15.75" customHeight="1">
      <c r="J694" s="2806"/>
      <c r="K694" s="2807"/>
      <c r="L694" s="2806"/>
      <c r="M694" s="2806"/>
    </row>
    <row r="695" spans="10:13" ht="15.75" customHeight="1">
      <c r="J695" s="2806"/>
      <c r="K695" s="2807"/>
      <c r="L695" s="2806"/>
      <c r="M695" s="2806"/>
    </row>
    <row r="696" spans="10:13" ht="15.75" customHeight="1">
      <c r="J696" s="2806"/>
      <c r="K696" s="2807"/>
      <c r="L696" s="2806"/>
      <c r="M696" s="2806"/>
    </row>
    <row r="697" spans="10:13" ht="15.75" customHeight="1">
      <c r="J697" s="2806"/>
      <c r="K697" s="2807"/>
      <c r="L697" s="2806"/>
      <c r="M697" s="2806"/>
    </row>
    <row r="698" spans="10:13" ht="15.75" customHeight="1">
      <c r="J698" s="2806"/>
      <c r="K698" s="2807"/>
      <c r="L698" s="2806"/>
      <c r="M698" s="2806"/>
    </row>
    <row r="699" spans="10:13" ht="15.75" customHeight="1">
      <c r="J699" s="2806"/>
      <c r="K699" s="2807"/>
      <c r="L699" s="2806"/>
      <c r="M699" s="2806"/>
    </row>
    <row r="700" spans="10:13" ht="15.75" customHeight="1">
      <c r="J700" s="2806"/>
      <c r="K700" s="2807"/>
      <c r="L700" s="2806"/>
      <c r="M700" s="2806"/>
    </row>
    <row r="701" spans="10:13" ht="15.75" customHeight="1">
      <c r="J701" s="2806"/>
      <c r="K701" s="2807"/>
      <c r="L701" s="2806"/>
      <c r="M701" s="2806"/>
    </row>
    <row r="702" spans="10:13" ht="15.75" customHeight="1">
      <c r="J702" s="2806"/>
      <c r="K702" s="2807"/>
      <c r="L702" s="2806"/>
      <c r="M702" s="2806"/>
    </row>
    <row r="703" spans="10:13" ht="15.75" customHeight="1">
      <c r="J703" s="2806"/>
      <c r="K703" s="2807"/>
      <c r="L703" s="2806"/>
      <c r="M703" s="2806"/>
    </row>
    <row r="704" spans="10:13" ht="15.75" customHeight="1">
      <c r="J704" s="2806"/>
      <c r="K704" s="2807"/>
      <c r="L704" s="2806"/>
      <c r="M704" s="2806"/>
    </row>
    <row r="705" spans="10:13" ht="15.75" customHeight="1">
      <c r="J705" s="2806"/>
      <c r="K705" s="2807"/>
      <c r="L705" s="2806"/>
      <c r="M705" s="2806"/>
    </row>
    <row r="706" spans="10:13" ht="15.75" customHeight="1">
      <c r="J706" s="2806"/>
      <c r="K706" s="2807"/>
      <c r="L706" s="2806"/>
      <c r="M706" s="2806"/>
    </row>
    <row r="707" spans="10:13" ht="15.75" customHeight="1">
      <c r="J707" s="2806"/>
      <c r="K707" s="2807"/>
      <c r="L707" s="2806"/>
      <c r="M707" s="2806"/>
    </row>
    <row r="708" spans="10:13" ht="15.75" customHeight="1">
      <c r="J708" s="2806"/>
      <c r="K708" s="2807"/>
      <c r="L708" s="2806"/>
      <c r="M708" s="2806"/>
    </row>
    <row r="709" spans="10:13" ht="15.75" customHeight="1">
      <c r="J709" s="2806"/>
      <c r="K709" s="2807"/>
      <c r="L709" s="2806"/>
      <c r="M709" s="2806"/>
    </row>
    <row r="710" spans="10:13" ht="15.75" customHeight="1">
      <c r="J710" s="2806"/>
      <c r="K710" s="2807"/>
      <c r="L710" s="2806"/>
      <c r="M710" s="2806"/>
    </row>
    <row r="711" spans="10:13" ht="15.75" customHeight="1">
      <c r="J711" s="2806"/>
      <c r="K711" s="2807"/>
      <c r="L711" s="2806"/>
      <c r="M711" s="2806"/>
    </row>
    <row r="712" spans="10:13" ht="15.75" customHeight="1">
      <c r="J712" s="2806"/>
      <c r="K712" s="2807"/>
      <c r="L712" s="2806"/>
      <c r="M712" s="2806"/>
    </row>
    <row r="713" spans="10:13" ht="15.75" customHeight="1">
      <c r="J713" s="2806"/>
      <c r="K713" s="2807"/>
      <c r="L713" s="2806"/>
      <c r="M713" s="2806"/>
    </row>
    <row r="714" spans="10:13" ht="15.75" customHeight="1">
      <c r="J714" s="2806"/>
      <c r="K714" s="2807"/>
      <c r="L714" s="2806"/>
      <c r="M714" s="2806"/>
    </row>
    <row r="715" spans="10:13" ht="15.75" customHeight="1">
      <c r="J715" s="2806"/>
      <c r="K715" s="2807"/>
      <c r="L715" s="2806"/>
      <c r="M715" s="2806"/>
    </row>
    <row r="716" spans="10:13" ht="15.75" customHeight="1">
      <c r="J716" s="2806"/>
      <c r="K716" s="2807"/>
      <c r="L716" s="2806"/>
      <c r="M716" s="2806"/>
    </row>
    <row r="717" spans="10:13" ht="15.75" customHeight="1">
      <c r="J717" s="2806"/>
      <c r="K717" s="2807"/>
      <c r="L717" s="2806"/>
      <c r="M717" s="2806"/>
    </row>
    <row r="718" spans="10:13" ht="15.75" customHeight="1">
      <c r="J718" s="2806"/>
      <c r="K718" s="2807"/>
      <c r="L718" s="2806"/>
      <c r="M718" s="2806"/>
    </row>
    <row r="719" spans="10:13" ht="15.75" customHeight="1">
      <c r="J719" s="2806"/>
      <c r="K719" s="2807"/>
      <c r="L719" s="2806"/>
      <c r="M719" s="2806"/>
    </row>
    <row r="720" spans="10:13" ht="15.75" customHeight="1">
      <c r="J720" s="2806"/>
      <c r="K720" s="2807"/>
      <c r="L720" s="2806"/>
      <c r="M720" s="2806"/>
    </row>
    <row r="721" spans="10:13" ht="15.75" customHeight="1">
      <c r="J721" s="2806"/>
      <c r="K721" s="2807"/>
      <c r="L721" s="2806"/>
      <c r="M721" s="2806"/>
    </row>
    <row r="722" spans="10:13" ht="15.75" customHeight="1">
      <c r="J722" s="2806"/>
      <c r="K722" s="2807"/>
      <c r="L722" s="2806"/>
      <c r="M722" s="2806"/>
    </row>
    <row r="723" spans="10:13" ht="15.75" customHeight="1">
      <c r="J723" s="2806"/>
      <c r="K723" s="2807"/>
      <c r="L723" s="2806"/>
      <c r="M723" s="2806"/>
    </row>
    <row r="724" spans="10:13" ht="15.75" customHeight="1">
      <c r="J724" s="2806"/>
      <c r="K724" s="2807"/>
      <c r="L724" s="2806"/>
      <c r="M724" s="2806"/>
    </row>
    <row r="725" spans="10:13" ht="15.75" customHeight="1">
      <c r="J725" s="2806"/>
      <c r="K725" s="2807"/>
      <c r="L725" s="2806"/>
      <c r="M725" s="2806"/>
    </row>
    <row r="726" spans="10:13" ht="15.75" customHeight="1">
      <c r="J726" s="2806"/>
      <c r="K726" s="2807"/>
      <c r="L726" s="2806"/>
      <c r="M726" s="2806"/>
    </row>
    <row r="727" spans="10:13" ht="15.75" customHeight="1">
      <c r="J727" s="2806"/>
      <c r="K727" s="2807"/>
      <c r="L727" s="2806"/>
      <c r="M727" s="2806"/>
    </row>
    <row r="728" spans="10:13" ht="15.75" customHeight="1">
      <c r="J728" s="2806"/>
      <c r="K728" s="2807"/>
      <c r="L728" s="2806"/>
      <c r="M728" s="2806"/>
    </row>
    <row r="729" spans="10:13" ht="15.75" customHeight="1">
      <c r="J729" s="2806"/>
      <c r="K729" s="2807"/>
      <c r="L729" s="2806"/>
      <c r="M729" s="2806"/>
    </row>
    <row r="730" spans="10:13" ht="15.75" customHeight="1">
      <c r="J730" s="2806"/>
      <c r="K730" s="2807"/>
      <c r="L730" s="2806"/>
      <c r="M730" s="2806"/>
    </row>
    <row r="731" spans="10:13" ht="15.75" customHeight="1">
      <c r="J731" s="2806"/>
      <c r="K731" s="2807"/>
      <c r="L731" s="2806"/>
      <c r="M731" s="2806"/>
    </row>
    <row r="732" spans="10:13" ht="15.75" customHeight="1">
      <c r="J732" s="2806"/>
      <c r="K732" s="2807"/>
      <c r="L732" s="2806"/>
      <c r="M732" s="2806"/>
    </row>
    <row r="733" spans="10:13" ht="15.75" customHeight="1">
      <c r="J733" s="2806"/>
      <c r="K733" s="2807"/>
      <c r="L733" s="2806"/>
      <c r="M733" s="2806"/>
    </row>
    <row r="734" spans="10:13" ht="15.75" customHeight="1">
      <c r="J734" s="2806"/>
      <c r="K734" s="2807"/>
      <c r="L734" s="2806"/>
      <c r="M734" s="2806"/>
    </row>
    <row r="735" spans="10:13" ht="15.75" customHeight="1">
      <c r="J735" s="2806"/>
      <c r="K735" s="2807"/>
      <c r="L735" s="2806"/>
      <c r="M735" s="2806"/>
    </row>
    <row r="736" spans="10:13" ht="15.75" customHeight="1">
      <c r="J736" s="2806"/>
      <c r="K736" s="2807"/>
      <c r="L736" s="2806"/>
      <c r="M736" s="2806"/>
    </row>
    <row r="737" spans="10:13" ht="15.75" customHeight="1">
      <c r="J737" s="2806"/>
      <c r="K737" s="2807"/>
      <c r="L737" s="2806"/>
      <c r="M737" s="2806"/>
    </row>
    <row r="738" spans="10:13" ht="15.75" customHeight="1">
      <c r="J738" s="2806"/>
      <c r="K738" s="2807"/>
      <c r="L738" s="2806"/>
      <c r="M738" s="2806"/>
    </row>
    <row r="739" spans="10:13" ht="15.75" customHeight="1">
      <c r="J739" s="2806"/>
      <c r="K739" s="2807"/>
      <c r="L739" s="2806"/>
      <c r="M739" s="2806"/>
    </row>
    <row r="740" spans="10:13" ht="15.75" customHeight="1">
      <c r="J740" s="2806"/>
      <c r="K740" s="2807"/>
      <c r="L740" s="2806"/>
      <c r="M740" s="2806"/>
    </row>
    <row r="741" spans="10:13" ht="15.75" customHeight="1">
      <c r="J741" s="2806"/>
      <c r="K741" s="2807"/>
      <c r="L741" s="2806"/>
      <c r="M741" s="2806"/>
    </row>
    <row r="742" spans="10:13" ht="15.75" customHeight="1">
      <c r="J742" s="2806"/>
      <c r="K742" s="2807"/>
      <c r="L742" s="2806"/>
      <c r="M742" s="2806"/>
    </row>
    <row r="743" spans="10:13" ht="15.75" customHeight="1">
      <c r="J743" s="2806"/>
      <c r="K743" s="2807"/>
      <c r="L743" s="2806"/>
      <c r="M743" s="2806"/>
    </row>
    <row r="744" spans="10:13" ht="15.75" customHeight="1">
      <c r="J744" s="2806"/>
      <c r="K744" s="2807"/>
      <c r="L744" s="2806"/>
      <c r="M744" s="2806"/>
    </row>
    <row r="745" spans="10:13" ht="15.75" customHeight="1">
      <c r="J745" s="2806"/>
      <c r="K745" s="2807"/>
      <c r="L745" s="2806"/>
      <c r="M745" s="2806"/>
    </row>
    <row r="746" spans="10:13" ht="15.75" customHeight="1">
      <c r="J746" s="2806"/>
      <c r="K746" s="2807"/>
      <c r="L746" s="2806"/>
      <c r="M746" s="2806"/>
    </row>
    <row r="747" spans="10:13" ht="15.75" customHeight="1">
      <c r="J747" s="2806"/>
      <c r="K747" s="2807"/>
      <c r="L747" s="2806"/>
      <c r="M747" s="2806"/>
    </row>
    <row r="748" spans="10:13" ht="15.75" customHeight="1">
      <c r="J748" s="2806"/>
      <c r="K748" s="2807"/>
      <c r="L748" s="2806"/>
      <c r="M748" s="2806"/>
    </row>
    <row r="749" spans="10:13" ht="15.75" customHeight="1">
      <c r="J749" s="2806"/>
      <c r="K749" s="2807"/>
      <c r="L749" s="2806"/>
      <c r="M749" s="2806"/>
    </row>
    <row r="750" spans="10:13" ht="15.75" customHeight="1">
      <c r="J750" s="2806"/>
      <c r="K750" s="2807"/>
      <c r="L750" s="2806"/>
      <c r="M750" s="2806"/>
    </row>
    <row r="751" spans="10:13" ht="15.75" customHeight="1">
      <c r="J751" s="2806"/>
      <c r="K751" s="2807"/>
      <c r="L751" s="2806"/>
      <c r="M751" s="2806"/>
    </row>
    <row r="752" spans="10:13" ht="15.75" customHeight="1">
      <c r="J752" s="2806"/>
      <c r="K752" s="2807"/>
      <c r="L752" s="2806"/>
      <c r="M752" s="2806"/>
    </row>
    <row r="753" spans="10:13" ht="15.75" customHeight="1">
      <c r="J753" s="2806"/>
      <c r="K753" s="2807"/>
      <c r="L753" s="2806"/>
      <c r="M753" s="2806"/>
    </row>
    <row r="754" spans="10:13" ht="15.75" customHeight="1">
      <c r="J754" s="2806"/>
      <c r="K754" s="2807"/>
      <c r="L754" s="2806"/>
      <c r="M754" s="2806"/>
    </row>
    <row r="755" spans="10:13" ht="15.75" customHeight="1">
      <c r="J755" s="2806"/>
      <c r="K755" s="2807"/>
      <c r="L755" s="2806"/>
      <c r="M755" s="2806"/>
    </row>
    <row r="756" spans="10:13" ht="15.75" customHeight="1">
      <c r="J756" s="2806"/>
      <c r="K756" s="2807"/>
      <c r="L756" s="2806"/>
      <c r="M756" s="2806"/>
    </row>
    <row r="757" spans="10:13" ht="15.75" customHeight="1">
      <c r="J757" s="2806"/>
      <c r="K757" s="2807"/>
      <c r="L757" s="2806"/>
      <c r="M757" s="2806"/>
    </row>
    <row r="758" spans="10:13" ht="15.75" customHeight="1">
      <c r="J758" s="2806"/>
      <c r="K758" s="2807"/>
      <c r="L758" s="2806"/>
      <c r="M758" s="2806"/>
    </row>
    <row r="759" spans="10:13" ht="15.75" customHeight="1">
      <c r="J759" s="2806"/>
      <c r="K759" s="2807"/>
      <c r="L759" s="2806"/>
      <c r="M759" s="2806"/>
    </row>
    <row r="760" spans="10:13" ht="15.75" customHeight="1">
      <c r="J760" s="2806"/>
      <c r="K760" s="2807"/>
      <c r="L760" s="2806"/>
      <c r="M760" s="2806"/>
    </row>
    <row r="761" spans="10:13" ht="15.75" customHeight="1">
      <c r="J761" s="2806"/>
      <c r="K761" s="2807"/>
      <c r="L761" s="2806"/>
      <c r="M761" s="2806"/>
    </row>
    <row r="762" spans="10:13" ht="15.75" customHeight="1">
      <c r="J762" s="2806"/>
      <c r="K762" s="2807"/>
      <c r="L762" s="2806"/>
      <c r="M762" s="2806"/>
    </row>
    <row r="763" spans="10:13" ht="15.75" customHeight="1">
      <c r="J763" s="2806"/>
      <c r="K763" s="2807"/>
      <c r="L763" s="2806"/>
      <c r="M763" s="2806"/>
    </row>
    <row r="764" spans="10:13" ht="15.75" customHeight="1">
      <c r="J764" s="2806"/>
      <c r="K764" s="2807"/>
      <c r="L764" s="2806"/>
      <c r="M764" s="2806"/>
    </row>
    <row r="765" spans="10:13" ht="15.75" customHeight="1">
      <c r="J765" s="2806"/>
      <c r="K765" s="2807"/>
      <c r="L765" s="2806"/>
      <c r="M765" s="2806"/>
    </row>
    <row r="766" spans="10:13" ht="15.75" customHeight="1">
      <c r="J766" s="2806"/>
      <c r="K766" s="2807"/>
      <c r="L766" s="2806"/>
      <c r="M766" s="2806"/>
    </row>
    <row r="767" spans="10:13" ht="15.75" customHeight="1">
      <c r="J767" s="2806"/>
      <c r="K767" s="2807"/>
      <c r="L767" s="2806"/>
      <c r="M767" s="2806"/>
    </row>
    <row r="768" spans="10:13" ht="15.75" customHeight="1">
      <c r="J768" s="2806"/>
      <c r="K768" s="2807"/>
      <c r="L768" s="2806"/>
      <c r="M768" s="2806"/>
    </row>
    <row r="769" spans="10:13" ht="15.75" customHeight="1">
      <c r="J769" s="2806"/>
      <c r="K769" s="2807"/>
      <c r="L769" s="2806"/>
      <c r="M769" s="2806"/>
    </row>
    <row r="770" spans="10:13" ht="15.75" customHeight="1">
      <c r="J770" s="2806"/>
      <c r="K770" s="2807"/>
      <c r="L770" s="2806"/>
      <c r="M770" s="2806"/>
    </row>
    <row r="771" spans="10:13" ht="15.75" customHeight="1">
      <c r="J771" s="2806"/>
      <c r="K771" s="2807"/>
      <c r="L771" s="2806"/>
      <c r="M771" s="2806"/>
    </row>
    <row r="772" spans="10:13" ht="15.75" customHeight="1">
      <c r="J772" s="2806"/>
      <c r="K772" s="2807"/>
      <c r="L772" s="2806"/>
      <c r="M772" s="2806"/>
    </row>
    <row r="773" spans="10:13" ht="15.75" customHeight="1">
      <c r="J773" s="2806"/>
      <c r="K773" s="2807"/>
      <c r="L773" s="2806"/>
      <c r="M773" s="2806"/>
    </row>
    <row r="774" spans="10:13" ht="15.75" customHeight="1">
      <c r="J774" s="2806"/>
      <c r="K774" s="2807"/>
      <c r="L774" s="2806"/>
      <c r="M774" s="2806"/>
    </row>
    <row r="775" spans="10:13" ht="15.75" customHeight="1">
      <c r="J775" s="2806"/>
      <c r="K775" s="2807"/>
      <c r="L775" s="2806"/>
      <c r="M775" s="2806"/>
    </row>
    <row r="776" spans="10:13" ht="15.75" customHeight="1">
      <c r="J776" s="2806"/>
      <c r="K776" s="2807"/>
      <c r="L776" s="2806"/>
      <c r="M776" s="2806"/>
    </row>
    <row r="777" spans="10:13" ht="15.75" customHeight="1">
      <c r="J777" s="2806"/>
      <c r="K777" s="2807"/>
      <c r="L777" s="2806"/>
      <c r="M777" s="2806"/>
    </row>
    <row r="778" spans="10:13" ht="15.75" customHeight="1">
      <c r="J778" s="2806"/>
      <c r="K778" s="2807"/>
      <c r="L778" s="2806"/>
      <c r="M778" s="2806"/>
    </row>
    <row r="779" spans="10:13" ht="15.75" customHeight="1">
      <c r="J779" s="2806"/>
      <c r="K779" s="2807"/>
      <c r="L779" s="2806"/>
      <c r="M779" s="2806"/>
    </row>
    <row r="780" spans="10:13" ht="15.75" customHeight="1">
      <c r="J780" s="2806"/>
      <c r="K780" s="2807"/>
      <c r="L780" s="2806"/>
      <c r="M780" s="2806"/>
    </row>
    <row r="781" spans="10:13" ht="15.75" customHeight="1">
      <c r="J781" s="2806"/>
      <c r="K781" s="2807"/>
      <c r="L781" s="2806"/>
      <c r="M781" s="2806"/>
    </row>
    <row r="782" spans="10:13" ht="15.75" customHeight="1">
      <c r="J782" s="2806"/>
      <c r="K782" s="2807"/>
      <c r="L782" s="2806"/>
      <c r="M782" s="2806"/>
    </row>
    <row r="783" spans="10:13" ht="15.75" customHeight="1">
      <c r="J783" s="2806"/>
      <c r="K783" s="2807"/>
      <c r="L783" s="2806"/>
      <c r="M783" s="2806"/>
    </row>
    <row r="784" spans="10:13" ht="15.75" customHeight="1">
      <c r="J784" s="2806"/>
      <c r="K784" s="2807"/>
      <c r="L784" s="2806"/>
      <c r="M784" s="2806"/>
    </row>
    <row r="785" spans="10:13" ht="15.75" customHeight="1">
      <c r="J785" s="2806"/>
      <c r="K785" s="2807"/>
      <c r="L785" s="2806"/>
      <c r="M785" s="2806"/>
    </row>
    <row r="786" spans="10:13" ht="15.75" customHeight="1">
      <c r="J786" s="2806"/>
      <c r="K786" s="2807"/>
      <c r="L786" s="2806"/>
      <c r="M786" s="2806"/>
    </row>
    <row r="787" spans="10:13" ht="15.75" customHeight="1">
      <c r="J787" s="2806"/>
      <c r="K787" s="2807"/>
      <c r="L787" s="2806"/>
      <c r="M787" s="2806"/>
    </row>
    <row r="788" spans="10:13" ht="15.75" customHeight="1">
      <c r="J788" s="2806"/>
      <c r="K788" s="2807"/>
      <c r="L788" s="2806"/>
      <c r="M788" s="2806"/>
    </row>
    <row r="789" spans="10:13" ht="15.75" customHeight="1">
      <c r="J789" s="2806"/>
      <c r="K789" s="2807"/>
      <c r="L789" s="2806"/>
      <c r="M789" s="2806"/>
    </row>
    <row r="790" spans="10:13" ht="15.75" customHeight="1">
      <c r="J790" s="2806"/>
      <c r="K790" s="2807"/>
      <c r="L790" s="2806"/>
      <c r="M790" s="2806"/>
    </row>
    <row r="791" spans="10:13" ht="15.75" customHeight="1">
      <c r="J791" s="2806"/>
      <c r="K791" s="2807"/>
      <c r="L791" s="2806"/>
      <c r="M791" s="2806"/>
    </row>
    <row r="792" spans="10:13" ht="15.75" customHeight="1">
      <c r="J792" s="2806"/>
      <c r="K792" s="2807"/>
      <c r="L792" s="2806"/>
      <c r="M792" s="2806"/>
    </row>
    <row r="793" spans="10:13" ht="15.75" customHeight="1">
      <c r="J793" s="2806"/>
      <c r="K793" s="2807"/>
      <c r="L793" s="2806"/>
      <c r="M793" s="2806"/>
    </row>
    <row r="794" spans="10:13" ht="15.75" customHeight="1">
      <c r="J794" s="2806"/>
      <c r="K794" s="2807"/>
      <c r="L794" s="2806"/>
      <c r="M794" s="2806"/>
    </row>
    <row r="795" spans="10:13" ht="15.75" customHeight="1">
      <c r="J795" s="2806"/>
      <c r="K795" s="2807"/>
      <c r="L795" s="2806"/>
      <c r="M795" s="2806"/>
    </row>
    <row r="796" spans="10:13" ht="15.75" customHeight="1">
      <c r="J796" s="2806"/>
      <c r="K796" s="2807"/>
      <c r="L796" s="2806"/>
      <c r="M796" s="2806"/>
    </row>
    <row r="797" spans="10:13" ht="15.75" customHeight="1">
      <c r="J797" s="2806"/>
      <c r="K797" s="2807"/>
      <c r="L797" s="2806"/>
      <c r="M797" s="2806"/>
    </row>
    <row r="798" spans="10:13" ht="15.75" customHeight="1">
      <c r="J798" s="2806"/>
      <c r="K798" s="2807"/>
      <c r="L798" s="2806"/>
      <c r="M798" s="2806"/>
    </row>
    <row r="799" spans="10:13" ht="15.75" customHeight="1">
      <c r="J799" s="2806"/>
      <c r="K799" s="2807"/>
      <c r="L799" s="2806"/>
      <c r="M799" s="2806"/>
    </row>
    <row r="800" spans="10:13" ht="15.75" customHeight="1">
      <c r="J800" s="2806"/>
      <c r="K800" s="2807"/>
      <c r="L800" s="2806"/>
      <c r="M800" s="2806"/>
    </row>
    <row r="801" spans="10:13" ht="15.75" customHeight="1">
      <c r="J801" s="2806"/>
      <c r="K801" s="2807"/>
      <c r="L801" s="2806"/>
      <c r="M801" s="2806"/>
    </row>
    <row r="802" spans="10:13" ht="15.75" customHeight="1">
      <c r="J802" s="2806"/>
      <c r="K802" s="2807"/>
      <c r="L802" s="2806"/>
      <c r="M802" s="2806"/>
    </row>
    <row r="803" spans="10:13" ht="15.75" customHeight="1">
      <c r="J803" s="2806"/>
      <c r="K803" s="2807"/>
      <c r="L803" s="2806"/>
      <c r="M803" s="2806"/>
    </row>
    <row r="804" spans="10:13" ht="15.75" customHeight="1">
      <c r="J804" s="2806"/>
      <c r="K804" s="2807"/>
      <c r="L804" s="2806"/>
      <c r="M804" s="2806"/>
    </row>
    <row r="805" spans="10:13" ht="15.75" customHeight="1">
      <c r="J805" s="2806"/>
      <c r="K805" s="2807"/>
      <c r="L805" s="2806"/>
      <c r="M805" s="2806"/>
    </row>
    <row r="806" spans="10:13" ht="15.75" customHeight="1">
      <c r="J806" s="2806"/>
      <c r="K806" s="2807"/>
      <c r="L806" s="2806"/>
      <c r="M806" s="2806"/>
    </row>
    <row r="807" spans="10:13" ht="15.75" customHeight="1">
      <c r="J807" s="2806"/>
      <c r="K807" s="2807"/>
      <c r="L807" s="2806"/>
      <c r="M807" s="2806"/>
    </row>
    <row r="808" spans="10:13" ht="15.75" customHeight="1">
      <c r="J808" s="2806"/>
      <c r="K808" s="2807"/>
      <c r="L808" s="2806"/>
      <c r="M808" s="2806"/>
    </row>
    <row r="809" spans="10:13" ht="15.75" customHeight="1">
      <c r="J809" s="2806"/>
      <c r="K809" s="2807"/>
      <c r="L809" s="2806"/>
      <c r="M809" s="2806"/>
    </row>
    <row r="810" spans="10:13" ht="15.75" customHeight="1">
      <c r="J810" s="2806"/>
      <c r="K810" s="2807"/>
      <c r="L810" s="2806"/>
      <c r="M810" s="2806"/>
    </row>
    <row r="811" spans="10:13" ht="15.75" customHeight="1">
      <c r="J811" s="2806"/>
      <c r="K811" s="2807"/>
      <c r="L811" s="2806"/>
      <c r="M811" s="2806"/>
    </row>
    <row r="812" spans="10:13" ht="15.75" customHeight="1">
      <c r="J812" s="2806"/>
      <c r="K812" s="2807"/>
      <c r="L812" s="2806"/>
      <c r="M812" s="2806"/>
    </row>
    <row r="813" spans="10:13" ht="15.75" customHeight="1">
      <c r="J813" s="2806"/>
      <c r="K813" s="2807"/>
      <c r="L813" s="2806"/>
      <c r="M813" s="2806"/>
    </row>
    <row r="814" spans="10:13" ht="15.75" customHeight="1">
      <c r="J814" s="2806"/>
      <c r="K814" s="2807"/>
      <c r="L814" s="2806"/>
      <c r="M814" s="2806"/>
    </row>
    <row r="815" spans="10:13" ht="15.75" customHeight="1">
      <c r="J815" s="2806"/>
      <c r="K815" s="2807"/>
      <c r="L815" s="2806"/>
      <c r="M815" s="2806"/>
    </row>
    <row r="816" spans="10:13" ht="15.75" customHeight="1">
      <c r="J816" s="2806"/>
      <c r="K816" s="2807"/>
      <c r="L816" s="2806"/>
      <c r="M816" s="2806"/>
    </row>
    <row r="817" spans="10:13" ht="15.75" customHeight="1">
      <c r="J817" s="2806"/>
      <c r="K817" s="2807"/>
      <c r="L817" s="2806"/>
      <c r="M817" s="2806"/>
    </row>
    <row r="818" spans="10:13" ht="15.75" customHeight="1">
      <c r="J818" s="2806"/>
      <c r="K818" s="2807"/>
      <c r="L818" s="2806"/>
      <c r="M818" s="2806"/>
    </row>
    <row r="819" spans="10:13" ht="15.75" customHeight="1">
      <c r="J819" s="2806"/>
      <c r="K819" s="2807"/>
      <c r="L819" s="2806"/>
      <c r="M819" s="2806"/>
    </row>
    <row r="820" spans="10:13" ht="15.75" customHeight="1">
      <c r="J820" s="2806"/>
      <c r="K820" s="2807"/>
      <c r="L820" s="2806"/>
      <c r="M820" s="2806"/>
    </row>
    <row r="821" spans="10:13" ht="15.75" customHeight="1">
      <c r="J821" s="2806"/>
      <c r="K821" s="2807"/>
      <c r="L821" s="2806"/>
      <c r="M821" s="2806"/>
    </row>
    <row r="822" spans="10:13" ht="15.75" customHeight="1">
      <c r="J822" s="2806"/>
      <c r="K822" s="2807"/>
      <c r="L822" s="2806"/>
      <c r="M822" s="2806"/>
    </row>
    <row r="823" spans="10:13" ht="15.75" customHeight="1">
      <c r="J823" s="2806"/>
      <c r="K823" s="2807"/>
      <c r="L823" s="2806"/>
      <c r="M823" s="2806"/>
    </row>
    <row r="824" spans="10:13" ht="15.75" customHeight="1">
      <c r="J824" s="2806"/>
      <c r="K824" s="2807"/>
      <c r="L824" s="2806"/>
      <c r="M824" s="2806"/>
    </row>
    <row r="825" spans="10:13" ht="15.75" customHeight="1">
      <c r="J825" s="2806"/>
      <c r="K825" s="2807"/>
      <c r="L825" s="2806"/>
      <c r="M825" s="2806"/>
    </row>
    <row r="826" spans="10:13" ht="15.75" customHeight="1">
      <c r="J826" s="2806"/>
      <c r="K826" s="2807"/>
      <c r="L826" s="2806"/>
      <c r="M826" s="2806"/>
    </row>
    <row r="827" spans="10:13" ht="15.75" customHeight="1">
      <c r="J827" s="2806"/>
      <c r="K827" s="2807"/>
      <c r="L827" s="2806"/>
      <c r="M827" s="2806"/>
    </row>
    <row r="828" spans="10:13" ht="15.75" customHeight="1">
      <c r="J828" s="2806"/>
      <c r="K828" s="2807"/>
      <c r="L828" s="2806"/>
      <c r="M828" s="2806"/>
    </row>
    <row r="829" spans="10:13" ht="15.75" customHeight="1">
      <c r="J829" s="2806"/>
      <c r="K829" s="2807"/>
      <c r="L829" s="2806"/>
      <c r="M829" s="2806"/>
    </row>
    <row r="830" spans="10:13" ht="15.75" customHeight="1">
      <c r="J830" s="2806"/>
      <c r="K830" s="2807"/>
      <c r="L830" s="2806"/>
      <c r="M830" s="2806"/>
    </row>
    <row r="831" spans="10:13" ht="15.75" customHeight="1">
      <c r="J831" s="2806"/>
      <c r="K831" s="2807"/>
      <c r="L831" s="2806"/>
      <c r="M831" s="2806"/>
    </row>
    <row r="832" spans="10:13" ht="15.75" customHeight="1">
      <c r="J832" s="2806"/>
      <c r="K832" s="2807"/>
      <c r="L832" s="2806"/>
      <c r="M832" s="2806"/>
    </row>
    <row r="833" spans="10:13" ht="15.75" customHeight="1">
      <c r="J833" s="2806"/>
      <c r="K833" s="2807"/>
      <c r="L833" s="2806"/>
      <c r="M833" s="2806"/>
    </row>
    <row r="834" spans="10:13" ht="15.75" customHeight="1">
      <c r="J834" s="2806"/>
      <c r="K834" s="2807"/>
      <c r="L834" s="2806"/>
      <c r="M834" s="2806"/>
    </row>
    <row r="835" spans="10:13" ht="15.75" customHeight="1">
      <c r="J835" s="2806"/>
      <c r="K835" s="2807"/>
      <c r="L835" s="2806"/>
      <c r="M835" s="2806"/>
    </row>
    <row r="836" spans="10:13" ht="15.75" customHeight="1">
      <c r="J836" s="2806"/>
      <c r="K836" s="2807"/>
      <c r="L836" s="2806"/>
      <c r="M836" s="2806"/>
    </row>
    <row r="837" spans="10:13" ht="15.75" customHeight="1">
      <c r="J837" s="2806"/>
      <c r="K837" s="2807"/>
      <c r="L837" s="2806"/>
      <c r="M837" s="2806"/>
    </row>
    <row r="838" spans="10:13" ht="15.75" customHeight="1">
      <c r="J838" s="2806"/>
      <c r="K838" s="2807"/>
      <c r="L838" s="2806"/>
      <c r="M838" s="2806"/>
    </row>
    <row r="839" spans="10:13" ht="15.75" customHeight="1">
      <c r="J839" s="2806"/>
      <c r="K839" s="2807"/>
      <c r="L839" s="2806"/>
      <c r="M839" s="2806"/>
    </row>
    <row r="840" spans="10:13" ht="15.75" customHeight="1">
      <c r="J840" s="2806"/>
      <c r="K840" s="2807"/>
      <c r="L840" s="2806"/>
      <c r="M840" s="2806"/>
    </row>
    <row r="841" spans="10:13" ht="15.75" customHeight="1">
      <c r="J841" s="2806"/>
      <c r="K841" s="2807"/>
      <c r="L841" s="2806"/>
      <c r="M841" s="2806"/>
    </row>
    <row r="842" spans="10:13" ht="15.75" customHeight="1">
      <c r="J842" s="2806"/>
      <c r="K842" s="2807"/>
      <c r="L842" s="2806"/>
      <c r="M842" s="2806"/>
    </row>
    <row r="843" spans="10:13" ht="15.75" customHeight="1">
      <c r="J843" s="2806"/>
      <c r="K843" s="2807"/>
      <c r="L843" s="2806"/>
      <c r="M843" s="2806"/>
    </row>
    <row r="844" spans="10:13" ht="15.75" customHeight="1">
      <c r="J844" s="2806"/>
      <c r="K844" s="2807"/>
      <c r="L844" s="2806"/>
      <c r="M844" s="2806"/>
    </row>
    <row r="845" spans="10:13" ht="15.75" customHeight="1">
      <c r="J845" s="2806"/>
      <c r="K845" s="2807"/>
      <c r="L845" s="2806"/>
      <c r="M845" s="2806"/>
    </row>
    <row r="846" spans="10:13" ht="15.75" customHeight="1">
      <c r="J846" s="2806"/>
      <c r="K846" s="2807"/>
      <c r="L846" s="2806"/>
      <c r="M846" s="2806"/>
    </row>
    <row r="847" spans="10:13" ht="15.75" customHeight="1">
      <c r="J847" s="2806"/>
      <c r="K847" s="2807"/>
      <c r="L847" s="2806"/>
      <c r="M847" s="2806"/>
    </row>
    <row r="848" spans="10:13" ht="15.75" customHeight="1">
      <c r="J848" s="2806"/>
      <c r="K848" s="2807"/>
      <c r="L848" s="2806"/>
      <c r="M848" s="2806"/>
    </row>
    <row r="849" spans="10:13" ht="15.75" customHeight="1">
      <c r="J849" s="2806"/>
      <c r="K849" s="2807"/>
      <c r="L849" s="2806"/>
      <c r="M849" s="2806"/>
    </row>
    <row r="850" spans="10:13" ht="15.75" customHeight="1">
      <c r="J850" s="2806"/>
      <c r="K850" s="2807"/>
      <c r="L850" s="2806"/>
      <c r="M850" s="2806"/>
    </row>
    <row r="851" spans="10:13" ht="15.75" customHeight="1">
      <c r="J851" s="2806"/>
      <c r="K851" s="2807"/>
      <c r="L851" s="2806"/>
      <c r="M851" s="2806"/>
    </row>
    <row r="852" spans="10:13" ht="15.75" customHeight="1">
      <c r="J852" s="2806"/>
      <c r="K852" s="2807"/>
      <c r="L852" s="2806"/>
      <c r="M852" s="2806"/>
    </row>
    <row r="853" spans="10:13" ht="15.75" customHeight="1">
      <c r="J853" s="2806"/>
      <c r="K853" s="2807"/>
      <c r="L853" s="2806"/>
      <c r="M853" s="2806"/>
    </row>
    <row r="854" spans="10:13" ht="15.75" customHeight="1">
      <c r="J854" s="2806"/>
      <c r="K854" s="2807"/>
      <c r="L854" s="2806"/>
      <c r="M854" s="2806"/>
    </row>
    <row r="855" spans="10:13" ht="15.75" customHeight="1">
      <c r="J855" s="2806"/>
      <c r="K855" s="2807"/>
      <c r="L855" s="2806"/>
      <c r="M855" s="2806"/>
    </row>
    <row r="856" spans="10:13" ht="15.75" customHeight="1">
      <c r="J856" s="2806"/>
      <c r="K856" s="2807"/>
      <c r="L856" s="2806"/>
      <c r="M856" s="2806"/>
    </row>
    <row r="857" spans="10:13" ht="15.75" customHeight="1">
      <c r="J857" s="2806"/>
      <c r="K857" s="2807"/>
      <c r="L857" s="2806"/>
      <c r="M857" s="2806"/>
    </row>
    <row r="858" spans="10:13" ht="15.75" customHeight="1">
      <c r="J858" s="2806"/>
      <c r="K858" s="2807"/>
      <c r="L858" s="2806"/>
      <c r="M858" s="2806"/>
    </row>
    <row r="859" spans="10:13" ht="15.75" customHeight="1">
      <c r="J859" s="2806"/>
      <c r="K859" s="2807"/>
      <c r="L859" s="2806"/>
      <c r="M859" s="2806"/>
    </row>
    <row r="860" spans="10:13" ht="15.75" customHeight="1">
      <c r="J860" s="2806"/>
      <c r="K860" s="2807"/>
      <c r="L860" s="2806"/>
      <c r="M860" s="2806"/>
    </row>
    <row r="861" spans="10:13" ht="15.75" customHeight="1">
      <c r="J861" s="2806"/>
      <c r="K861" s="2807"/>
      <c r="L861" s="2806"/>
      <c r="M861" s="2806"/>
    </row>
    <row r="862" spans="10:13" ht="15.75" customHeight="1">
      <c r="J862" s="2806"/>
      <c r="K862" s="2807"/>
      <c r="L862" s="2806"/>
      <c r="M862" s="2806"/>
    </row>
    <row r="863" spans="10:13" ht="15.75" customHeight="1">
      <c r="J863" s="2806"/>
      <c r="K863" s="2807"/>
      <c r="L863" s="2806"/>
      <c r="M863" s="2806"/>
    </row>
    <row r="864" spans="10:13" ht="15.75" customHeight="1">
      <c r="J864" s="2806"/>
      <c r="K864" s="2807"/>
      <c r="L864" s="2806"/>
      <c r="M864" s="2806"/>
    </row>
    <row r="865" spans="10:13" ht="15.75" customHeight="1">
      <c r="J865" s="2806"/>
      <c r="K865" s="2807"/>
      <c r="L865" s="2806"/>
      <c r="M865" s="2806"/>
    </row>
    <row r="866" spans="10:13" ht="15.75" customHeight="1">
      <c r="J866" s="2806"/>
      <c r="K866" s="2807"/>
      <c r="L866" s="2806"/>
      <c r="M866" s="2806"/>
    </row>
    <row r="867" spans="10:13" ht="15.75" customHeight="1">
      <c r="J867" s="2806"/>
      <c r="K867" s="2807"/>
      <c r="L867" s="2806"/>
      <c r="M867" s="2806"/>
    </row>
    <row r="868" spans="10:13" ht="15.75" customHeight="1">
      <c r="J868" s="2806"/>
      <c r="K868" s="2807"/>
      <c r="L868" s="2806"/>
      <c r="M868" s="2806"/>
    </row>
    <row r="869" spans="10:13" ht="15.75" customHeight="1">
      <c r="J869" s="2806"/>
      <c r="K869" s="2807"/>
      <c r="L869" s="2806"/>
      <c r="M869" s="2806"/>
    </row>
    <row r="870" spans="10:13" ht="15.75" customHeight="1">
      <c r="J870" s="2806"/>
      <c r="K870" s="2807"/>
      <c r="L870" s="2806"/>
      <c r="M870" s="2806"/>
    </row>
    <row r="871" spans="10:13" ht="15.75" customHeight="1">
      <c r="J871" s="2806"/>
      <c r="K871" s="2807"/>
      <c r="L871" s="2806"/>
      <c r="M871" s="2806"/>
    </row>
    <row r="872" spans="10:13" ht="15.75" customHeight="1">
      <c r="J872" s="2806"/>
      <c r="K872" s="2807"/>
      <c r="L872" s="2806"/>
      <c r="M872" s="2806"/>
    </row>
    <row r="873" spans="10:13" ht="15.75" customHeight="1">
      <c r="J873" s="2806"/>
      <c r="K873" s="2807"/>
      <c r="L873" s="2806"/>
      <c r="M873" s="2806"/>
    </row>
    <row r="874" spans="10:13" ht="15.75" customHeight="1">
      <c r="J874" s="2806"/>
      <c r="K874" s="2807"/>
      <c r="L874" s="2806"/>
      <c r="M874" s="2806"/>
    </row>
    <row r="875" spans="10:13" ht="15.75" customHeight="1">
      <c r="J875" s="2806"/>
      <c r="K875" s="2807"/>
      <c r="L875" s="2806"/>
      <c r="M875" s="2806"/>
    </row>
    <row r="876" spans="10:13" ht="15.75" customHeight="1">
      <c r="J876" s="2806"/>
      <c r="K876" s="2807"/>
      <c r="L876" s="2806"/>
      <c r="M876" s="2806"/>
    </row>
    <row r="877" spans="10:13" ht="15.75" customHeight="1">
      <c r="J877" s="2806"/>
      <c r="K877" s="2807"/>
      <c r="L877" s="2806"/>
      <c r="M877" s="2806"/>
    </row>
    <row r="878" spans="10:13" ht="15.75" customHeight="1">
      <c r="J878" s="2806"/>
      <c r="K878" s="2807"/>
      <c r="L878" s="2806"/>
      <c r="M878" s="2806"/>
    </row>
    <row r="879" spans="10:13" ht="15.75" customHeight="1">
      <c r="J879" s="2806"/>
      <c r="K879" s="2807"/>
      <c r="L879" s="2806"/>
      <c r="M879" s="2806"/>
    </row>
    <row r="880" spans="10:13" ht="15.75" customHeight="1">
      <c r="J880" s="2806"/>
      <c r="K880" s="2807"/>
      <c r="L880" s="2806"/>
      <c r="M880" s="2806"/>
    </row>
    <row r="881" spans="10:13" ht="15.75" customHeight="1">
      <c r="J881" s="2806"/>
      <c r="K881" s="2807"/>
      <c r="L881" s="2806"/>
      <c r="M881" s="2806"/>
    </row>
    <row r="882" spans="10:13" ht="15.75" customHeight="1">
      <c r="J882" s="2806"/>
      <c r="K882" s="2807"/>
      <c r="L882" s="2806"/>
      <c r="M882" s="2806"/>
    </row>
    <row r="883" spans="10:13" ht="15.75" customHeight="1">
      <c r="J883" s="2806"/>
      <c r="K883" s="2807"/>
      <c r="L883" s="2806"/>
      <c r="M883" s="2806"/>
    </row>
    <row r="884" spans="10:13" ht="15.75" customHeight="1">
      <c r="J884" s="2806"/>
      <c r="K884" s="2807"/>
      <c r="L884" s="2806"/>
      <c r="M884" s="2806"/>
    </row>
    <row r="885" spans="10:13" ht="15.75" customHeight="1">
      <c r="J885" s="2806"/>
      <c r="K885" s="2807"/>
      <c r="L885" s="2806"/>
      <c r="M885" s="2806"/>
    </row>
    <row r="886" spans="10:13" ht="15.75" customHeight="1">
      <c r="J886" s="2806"/>
      <c r="K886" s="2807"/>
      <c r="L886" s="2806"/>
      <c r="M886" s="2806"/>
    </row>
    <row r="887" spans="10:13" ht="15.75" customHeight="1">
      <c r="J887" s="2806"/>
      <c r="K887" s="2807"/>
      <c r="L887" s="2806"/>
      <c r="M887" s="2806"/>
    </row>
    <row r="888" spans="10:13" ht="15.75" customHeight="1">
      <c r="J888" s="2806"/>
      <c r="K888" s="2807"/>
      <c r="L888" s="2806"/>
      <c r="M888" s="2806"/>
    </row>
    <row r="889" spans="10:13" ht="15.75" customHeight="1">
      <c r="J889" s="2806"/>
      <c r="K889" s="2807"/>
      <c r="L889" s="2806"/>
      <c r="M889" s="2806"/>
    </row>
    <row r="890" spans="10:13" ht="15.75" customHeight="1">
      <c r="J890" s="2806"/>
      <c r="K890" s="2807"/>
      <c r="L890" s="2806"/>
      <c r="M890" s="2806"/>
    </row>
    <row r="891" spans="10:13" ht="15.75" customHeight="1">
      <c r="J891" s="2806"/>
      <c r="K891" s="2807"/>
      <c r="L891" s="2806"/>
      <c r="M891" s="2806"/>
    </row>
    <row r="892" spans="10:13" ht="15.75" customHeight="1">
      <c r="J892" s="2806"/>
      <c r="K892" s="2807"/>
      <c r="L892" s="2806"/>
      <c r="M892" s="2806"/>
    </row>
    <row r="893" spans="10:13" ht="15.75" customHeight="1">
      <c r="J893" s="2806"/>
      <c r="K893" s="2807"/>
      <c r="L893" s="2806"/>
      <c r="M893" s="2806"/>
    </row>
    <row r="894" spans="10:13" ht="15.75" customHeight="1">
      <c r="J894" s="2806"/>
      <c r="K894" s="2807"/>
      <c r="L894" s="2806"/>
      <c r="M894" s="2806"/>
    </row>
    <row r="895" spans="10:13" ht="15.75" customHeight="1">
      <c r="J895" s="2806"/>
      <c r="K895" s="2807"/>
      <c r="L895" s="2806"/>
      <c r="M895" s="2806"/>
    </row>
    <row r="896" spans="10:13" ht="15.75" customHeight="1">
      <c r="J896" s="2806"/>
      <c r="K896" s="2807"/>
      <c r="L896" s="2806"/>
      <c r="M896" s="2806"/>
    </row>
    <row r="897" spans="10:13" ht="15.75" customHeight="1">
      <c r="J897" s="2806"/>
      <c r="K897" s="2807"/>
      <c r="L897" s="2806"/>
      <c r="M897" s="2806"/>
    </row>
    <row r="898" spans="10:13" ht="15.75" customHeight="1">
      <c r="J898" s="2806"/>
      <c r="K898" s="2807"/>
      <c r="L898" s="2806"/>
      <c r="M898" s="2806"/>
    </row>
    <row r="899" spans="10:13" ht="15.75" customHeight="1">
      <c r="J899" s="2806"/>
      <c r="K899" s="2807"/>
      <c r="L899" s="2806"/>
      <c r="M899" s="2806"/>
    </row>
    <row r="900" spans="10:13" ht="15.75" customHeight="1">
      <c r="J900" s="2806"/>
      <c r="K900" s="2807"/>
      <c r="L900" s="2806"/>
      <c r="M900" s="2806"/>
    </row>
    <row r="901" spans="10:13" ht="15.75" customHeight="1">
      <c r="J901" s="2806"/>
      <c r="K901" s="2807"/>
      <c r="L901" s="2806"/>
      <c r="M901" s="2806"/>
    </row>
    <row r="902" spans="10:13" ht="15.75" customHeight="1">
      <c r="J902" s="2806"/>
      <c r="K902" s="2807"/>
      <c r="L902" s="2806"/>
      <c r="M902" s="2806"/>
    </row>
    <row r="903" spans="10:13" ht="15.75" customHeight="1">
      <c r="J903" s="2806"/>
      <c r="K903" s="2807"/>
      <c r="L903" s="2806"/>
      <c r="M903" s="2806"/>
    </row>
    <row r="904" spans="10:13" ht="15.75" customHeight="1">
      <c r="J904" s="2806"/>
      <c r="K904" s="2807"/>
      <c r="L904" s="2806"/>
      <c r="M904" s="2806"/>
    </row>
    <row r="905" spans="10:13" ht="15.75" customHeight="1">
      <c r="J905" s="2806"/>
      <c r="K905" s="2807"/>
      <c r="L905" s="2806"/>
      <c r="M905" s="2806"/>
    </row>
    <row r="906" spans="10:13" ht="15.75" customHeight="1">
      <c r="J906" s="2806"/>
      <c r="K906" s="2807"/>
      <c r="L906" s="2806"/>
      <c r="M906" s="2806"/>
    </row>
    <row r="907" spans="10:13" ht="15.75" customHeight="1">
      <c r="J907" s="2806"/>
      <c r="K907" s="2807"/>
      <c r="L907" s="2806"/>
      <c r="M907" s="2806"/>
    </row>
    <row r="908" spans="10:13" ht="15.75" customHeight="1">
      <c r="J908" s="2806"/>
      <c r="K908" s="2807"/>
      <c r="L908" s="2806"/>
      <c r="M908" s="2806"/>
    </row>
    <row r="909" spans="10:13" ht="15.75" customHeight="1">
      <c r="J909" s="2806"/>
      <c r="K909" s="2807"/>
      <c r="L909" s="2806"/>
      <c r="M909" s="2806"/>
    </row>
    <row r="910" spans="10:13" ht="15.75" customHeight="1">
      <c r="J910" s="2806"/>
      <c r="K910" s="2807"/>
      <c r="L910" s="2806"/>
      <c r="M910" s="2806"/>
    </row>
    <row r="911" spans="10:13" ht="15.75" customHeight="1">
      <c r="J911" s="2806"/>
      <c r="K911" s="2807"/>
      <c r="L911" s="2806"/>
      <c r="M911" s="2806"/>
    </row>
    <row r="912" spans="10:13" ht="15.75" customHeight="1">
      <c r="J912" s="2806"/>
      <c r="K912" s="2807"/>
      <c r="L912" s="2806"/>
      <c r="M912" s="2806"/>
    </row>
    <row r="913" spans="10:13" ht="15.75" customHeight="1">
      <c r="J913" s="2806"/>
      <c r="K913" s="2807"/>
      <c r="L913" s="2806"/>
      <c r="M913" s="2806"/>
    </row>
    <row r="914" spans="10:13" ht="15.75" customHeight="1">
      <c r="J914" s="2806"/>
      <c r="K914" s="2807"/>
      <c r="L914" s="2806"/>
      <c r="M914" s="2806"/>
    </row>
    <row r="915" spans="10:13" ht="15.75" customHeight="1">
      <c r="J915" s="2806"/>
      <c r="K915" s="2807"/>
      <c r="L915" s="2806"/>
      <c r="M915" s="2806"/>
    </row>
    <row r="916" spans="10:13" ht="15.75" customHeight="1">
      <c r="J916" s="2806"/>
      <c r="K916" s="2807"/>
      <c r="L916" s="2806"/>
      <c r="M916" s="2806"/>
    </row>
    <row r="917" spans="10:13" ht="15.75" customHeight="1">
      <c r="J917" s="2806"/>
      <c r="K917" s="2807"/>
      <c r="L917" s="2806"/>
      <c r="M917" s="2806"/>
    </row>
    <row r="918" spans="10:13" ht="15.75" customHeight="1">
      <c r="J918" s="2806"/>
      <c r="K918" s="2807"/>
      <c r="L918" s="2806"/>
      <c r="M918" s="2806"/>
    </row>
    <row r="919" spans="10:13" ht="15.75" customHeight="1">
      <c r="J919" s="2806"/>
      <c r="K919" s="2807"/>
      <c r="L919" s="2806"/>
      <c r="M919" s="2806"/>
    </row>
    <row r="920" spans="10:13" ht="15.75" customHeight="1">
      <c r="J920" s="2806"/>
      <c r="K920" s="2807"/>
      <c r="L920" s="2806"/>
      <c r="M920" s="2806"/>
    </row>
    <row r="921" spans="10:13" ht="15.75" customHeight="1">
      <c r="J921" s="2806"/>
      <c r="K921" s="2807"/>
      <c r="L921" s="2806"/>
      <c r="M921" s="2806"/>
    </row>
    <row r="922" spans="10:13" ht="15.75" customHeight="1">
      <c r="J922" s="2806"/>
      <c r="K922" s="2807"/>
      <c r="L922" s="2806"/>
      <c r="M922" s="2806"/>
    </row>
    <row r="923" spans="10:13" ht="15.75" customHeight="1">
      <c r="J923" s="2806"/>
      <c r="K923" s="2807"/>
      <c r="L923" s="2806"/>
      <c r="M923" s="2806"/>
    </row>
    <row r="924" spans="10:13" ht="15.75" customHeight="1">
      <c r="J924" s="2806"/>
      <c r="K924" s="2807"/>
      <c r="L924" s="2806"/>
      <c r="M924" s="2806"/>
    </row>
    <row r="925" spans="10:13" ht="15.75" customHeight="1">
      <c r="J925" s="2806"/>
      <c r="K925" s="2807"/>
      <c r="L925" s="2806"/>
      <c r="M925" s="2806"/>
    </row>
    <row r="926" spans="10:13" ht="15.75" customHeight="1">
      <c r="J926" s="2806"/>
      <c r="K926" s="2807"/>
      <c r="L926" s="2806"/>
      <c r="M926" s="2806"/>
    </row>
    <row r="927" spans="10:13" ht="15.75" customHeight="1">
      <c r="J927" s="2806"/>
      <c r="K927" s="2807"/>
      <c r="L927" s="2806"/>
      <c r="M927" s="2806"/>
    </row>
    <row r="928" spans="10:13" ht="15.75" customHeight="1">
      <c r="J928" s="2806"/>
      <c r="K928" s="2807"/>
      <c r="L928" s="2806"/>
      <c r="M928" s="2806"/>
    </row>
    <row r="929" spans="10:13" ht="15.75" customHeight="1">
      <c r="J929" s="2806"/>
      <c r="K929" s="2807"/>
      <c r="L929" s="2806"/>
      <c r="M929" s="2806"/>
    </row>
    <row r="930" spans="10:13" ht="15.75" customHeight="1">
      <c r="J930" s="2806"/>
      <c r="K930" s="2807"/>
      <c r="L930" s="2806"/>
      <c r="M930" s="2806"/>
    </row>
    <row r="931" spans="10:13" ht="15.75" customHeight="1">
      <c r="J931" s="2806"/>
      <c r="K931" s="2807"/>
      <c r="L931" s="2806"/>
      <c r="M931" s="2806"/>
    </row>
    <row r="932" spans="10:13" ht="15.75" customHeight="1">
      <c r="J932" s="2806"/>
      <c r="K932" s="2807"/>
      <c r="L932" s="2806"/>
      <c r="M932" s="2806"/>
    </row>
    <row r="933" spans="10:13" ht="15.75" customHeight="1">
      <c r="J933" s="2806"/>
      <c r="K933" s="2807"/>
      <c r="L933" s="2806"/>
      <c r="M933" s="2806"/>
    </row>
    <row r="934" spans="10:13" ht="15.75" customHeight="1">
      <c r="J934" s="2806"/>
      <c r="K934" s="2807"/>
      <c r="L934" s="2806"/>
      <c r="M934" s="2806"/>
    </row>
    <row r="935" spans="10:13" ht="15.75" customHeight="1">
      <c r="J935" s="2806"/>
      <c r="K935" s="2807"/>
      <c r="L935" s="2806"/>
      <c r="M935" s="2806"/>
    </row>
    <row r="936" spans="10:13" ht="15.75" customHeight="1">
      <c r="J936" s="2806"/>
      <c r="K936" s="2807"/>
      <c r="L936" s="2806"/>
      <c r="M936" s="2806"/>
    </row>
    <row r="937" spans="10:13" ht="15.75" customHeight="1">
      <c r="J937" s="2806"/>
      <c r="K937" s="2807"/>
      <c r="L937" s="2806"/>
      <c r="M937" s="2806"/>
    </row>
    <row r="938" spans="10:13" ht="15.75" customHeight="1">
      <c r="J938" s="2806"/>
      <c r="K938" s="2807"/>
      <c r="L938" s="2806"/>
      <c r="M938" s="2806"/>
    </row>
    <row r="939" spans="10:13" ht="15.75" customHeight="1">
      <c r="J939" s="2806"/>
      <c r="K939" s="2807"/>
      <c r="L939" s="2806"/>
      <c r="M939" s="2806"/>
    </row>
    <row r="940" spans="10:13" ht="15.75" customHeight="1">
      <c r="J940" s="2806"/>
      <c r="K940" s="2807"/>
      <c r="L940" s="2806"/>
      <c r="M940" s="2806"/>
    </row>
    <row r="941" spans="10:13" ht="15.75" customHeight="1">
      <c r="J941" s="2806"/>
      <c r="K941" s="2807"/>
      <c r="L941" s="2806"/>
      <c r="M941" s="2806"/>
    </row>
    <row r="942" spans="10:13" ht="15.75" customHeight="1">
      <c r="J942" s="2806"/>
      <c r="K942" s="2807"/>
      <c r="L942" s="2806"/>
      <c r="M942" s="2806"/>
    </row>
    <row r="943" spans="10:13" ht="15.75" customHeight="1">
      <c r="J943" s="2806"/>
      <c r="K943" s="2807"/>
      <c r="L943" s="2806"/>
      <c r="M943" s="2806"/>
    </row>
    <row r="944" spans="10:13" ht="15.75" customHeight="1">
      <c r="J944" s="2806"/>
      <c r="K944" s="2807"/>
      <c r="L944" s="2806"/>
      <c r="M944" s="2806"/>
    </row>
    <row r="945" spans="10:13" ht="15.75" customHeight="1">
      <c r="J945" s="2806"/>
      <c r="K945" s="2807"/>
      <c r="L945" s="2806"/>
      <c r="M945" s="2806"/>
    </row>
    <row r="946" spans="10:13" ht="15.75" customHeight="1">
      <c r="J946" s="2806"/>
      <c r="K946" s="2807"/>
      <c r="L946" s="2806"/>
      <c r="M946" s="2806"/>
    </row>
    <row r="947" spans="10:13" ht="15.75" customHeight="1">
      <c r="J947" s="2806"/>
      <c r="K947" s="2807"/>
      <c r="L947" s="2806"/>
      <c r="M947" s="2806"/>
    </row>
    <row r="948" spans="10:13" ht="15.75" customHeight="1">
      <c r="J948" s="2806"/>
      <c r="K948" s="2807"/>
      <c r="L948" s="2806"/>
      <c r="M948" s="2806"/>
    </row>
    <row r="949" spans="10:13" ht="15.75" customHeight="1">
      <c r="J949" s="2806"/>
      <c r="K949" s="2807"/>
      <c r="L949" s="2806"/>
      <c r="M949" s="2806"/>
    </row>
    <row r="950" spans="10:13" ht="15.75" customHeight="1">
      <c r="J950" s="2806"/>
      <c r="K950" s="2807"/>
      <c r="L950" s="2806"/>
      <c r="M950" s="2806"/>
    </row>
    <row r="951" spans="10:13" ht="15.75" customHeight="1">
      <c r="J951" s="2806"/>
      <c r="K951" s="2807"/>
      <c r="L951" s="2806"/>
      <c r="M951" s="2806"/>
    </row>
    <row r="952" spans="10:13" ht="15.75" customHeight="1">
      <c r="J952" s="2806"/>
      <c r="K952" s="2807"/>
      <c r="L952" s="2806"/>
      <c r="M952" s="2806"/>
    </row>
    <row r="953" spans="10:13" ht="15.75" customHeight="1">
      <c r="J953" s="2806"/>
      <c r="K953" s="2807"/>
      <c r="L953" s="2806"/>
      <c r="M953" s="2806"/>
    </row>
    <row r="954" spans="10:13" ht="15.75" customHeight="1">
      <c r="J954" s="2806"/>
      <c r="K954" s="2807"/>
      <c r="L954" s="2806"/>
      <c r="M954" s="2806"/>
    </row>
    <row r="955" spans="10:13" ht="15.75" customHeight="1">
      <c r="J955" s="2806"/>
      <c r="K955" s="2807"/>
      <c r="L955" s="2806"/>
      <c r="M955" s="2806"/>
    </row>
    <row r="956" spans="10:13" ht="15.75" customHeight="1">
      <c r="J956" s="2806"/>
      <c r="K956" s="2807"/>
      <c r="L956" s="2806"/>
      <c r="M956" s="2806"/>
    </row>
    <row r="957" spans="10:13" ht="15.75" customHeight="1">
      <c r="J957" s="2806"/>
      <c r="K957" s="2807"/>
      <c r="L957" s="2806"/>
      <c r="M957" s="2806"/>
    </row>
    <row r="958" spans="10:13" ht="15.75" customHeight="1">
      <c r="J958" s="2806"/>
      <c r="K958" s="2807"/>
      <c r="L958" s="2806"/>
      <c r="M958" s="2806"/>
    </row>
    <row r="959" spans="10:13" ht="15.75" customHeight="1">
      <c r="J959" s="2806"/>
      <c r="K959" s="2807"/>
      <c r="L959" s="2806"/>
      <c r="M959" s="2806"/>
    </row>
    <row r="960" spans="10:13" ht="15.75" customHeight="1">
      <c r="J960" s="2806"/>
      <c r="K960" s="2807"/>
      <c r="L960" s="2806"/>
      <c r="M960" s="2806"/>
    </row>
    <row r="961" spans="10:13" ht="15.75" customHeight="1">
      <c r="J961" s="2806"/>
      <c r="K961" s="2807"/>
      <c r="L961" s="2806"/>
      <c r="M961" s="2806"/>
    </row>
    <row r="962" spans="10:13" ht="15.75" customHeight="1">
      <c r="J962" s="2806"/>
      <c r="K962" s="2807"/>
      <c r="L962" s="2806"/>
      <c r="M962" s="2806"/>
    </row>
    <row r="963" spans="10:13" ht="15.75" customHeight="1">
      <c r="J963" s="2806"/>
      <c r="K963" s="2807"/>
      <c r="L963" s="2806"/>
      <c r="M963" s="2806"/>
    </row>
    <row r="964" spans="10:13" ht="15.75" customHeight="1">
      <c r="J964" s="2806"/>
      <c r="K964" s="2807"/>
      <c r="L964" s="2806"/>
      <c r="M964" s="2806"/>
    </row>
    <row r="965" spans="10:13" ht="15.75" customHeight="1">
      <c r="J965" s="2806"/>
      <c r="K965" s="2807"/>
      <c r="L965" s="2806"/>
      <c r="M965" s="2806"/>
    </row>
    <row r="966" spans="10:13" ht="15.75" customHeight="1">
      <c r="J966" s="2806"/>
      <c r="K966" s="2807"/>
      <c r="L966" s="2806"/>
      <c r="M966" s="2806"/>
    </row>
    <row r="967" spans="10:13" ht="15.75" customHeight="1">
      <c r="J967" s="2806"/>
      <c r="K967" s="2807"/>
      <c r="L967" s="2806"/>
      <c r="M967" s="2806"/>
    </row>
    <row r="968" spans="10:13" ht="15.75" customHeight="1">
      <c r="J968" s="2806"/>
      <c r="K968" s="2807"/>
      <c r="L968" s="2806"/>
      <c r="M968" s="2806"/>
    </row>
    <row r="969" spans="10:13" ht="15.75" customHeight="1">
      <c r="J969" s="2806"/>
      <c r="K969" s="2807"/>
      <c r="L969" s="2806"/>
      <c r="M969" s="2806"/>
    </row>
    <row r="970" spans="10:13" ht="15.75" customHeight="1">
      <c r="J970" s="2806"/>
      <c r="K970" s="2807"/>
      <c r="L970" s="2806"/>
      <c r="M970" s="2806"/>
    </row>
    <row r="971" spans="10:13" ht="15.75" customHeight="1">
      <c r="J971" s="2806"/>
      <c r="K971" s="2807"/>
      <c r="L971" s="2806"/>
      <c r="M971" s="2806"/>
    </row>
    <row r="972" spans="10:13" ht="15.75" customHeight="1">
      <c r="J972" s="2806"/>
      <c r="K972" s="2807"/>
      <c r="L972" s="2806"/>
      <c r="M972" s="2806"/>
    </row>
    <row r="973" spans="10:13" ht="15.75" customHeight="1">
      <c r="J973" s="2806"/>
      <c r="K973" s="2807"/>
      <c r="L973" s="2806"/>
      <c r="M973" s="2806"/>
    </row>
    <row r="974" spans="10:13" ht="15.75" customHeight="1">
      <c r="J974" s="2806"/>
      <c r="K974" s="2807"/>
      <c r="L974" s="2806"/>
      <c r="M974" s="2806"/>
    </row>
    <row r="975" spans="10:13" ht="15.75" customHeight="1">
      <c r="J975" s="2806"/>
      <c r="K975" s="2807"/>
      <c r="L975" s="2806"/>
      <c r="M975" s="2806"/>
    </row>
    <row r="976" spans="10:13" ht="15.75" customHeight="1">
      <c r="J976" s="2806"/>
      <c r="K976" s="2807"/>
      <c r="L976" s="2806"/>
      <c r="M976" s="2806"/>
    </row>
    <row r="977" spans="10:13" ht="15.75" customHeight="1">
      <c r="J977" s="2806"/>
      <c r="K977" s="2807"/>
      <c r="L977" s="2806"/>
      <c r="M977" s="2806"/>
    </row>
    <row r="978" spans="10:13" ht="15.75" customHeight="1">
      <c r="J978" s="2806"/>
      <c r="K978" s="2807"/>
      <c r="L978" s="2806"/>
      <c r="M978" s="2806"/>
    </row>
    <row r="979" spans="10:13" ht="15.75" customHeight="1">
      <c r="J979" s="2806"/>
      <c r="K979" s="2807"/>
      <c r="L979" s="2806"/>
      <c r="M979" s="2806"/>
    </row>
    <row r="980" spans="10:13" ht="15.75" customHeight="1">
      <c r="J980" s="2806"/>
      <c r="K980" s="2807"/>
      <c r="L980" s="2806"/>
      <c r="M980" s="2806"/>
    </row>
    <row r="981" spans="10:13" ht="15.75" customHeight="1">
      <c r="J981" s="2806"/>
      <c r="K981" s="2807"/>
      <c r="L981" s="2806"/>
      <c r="M981" s="2806"/>
    </row>
    <row r="982" spans="10:13" ht="15.75" customHeight="1">
      <c r="J982" s="2806"/>
      <c r="K982" s="2807"/>
      <c r="L982" s="2806"/>
      <c r="M982" s="2806"/>
    </row>
    <row r="983" spans="10:13" ht="15.75" customHeight="1">
      <c r="J983" s="2806"/>
      <c r="K983" s="2807"/>
      <c r="L983" s="2806"/>
      <c r="M983" s="2806"/>
    </row>
    <row r="984" spans="10:13" ht="15.75" customHeight="1">
      <c r="J984" s="2806"/>
      <c r="K984" s="2807"/>
      <c r="L984" s="2806"/>
      <c r="M984" s="2806"/>
    </row>
    <row r="985" spans="10:13" ht="15.75" customHeight="1">
      <c r="J985" s="2806"/>
      <c r="K985" s="2807"/>
      <c r="L985" s="2806"/>
      <c r="M985" s="2806"/>
    </row>
    <row r="986" spans="10:13" ht="15.75" customHeight="1">
      <c r="J986" s="2806"/>
      <c r="K986" s="2807"/>
      <c r="L986" s="2806"/>
      <c r="M986" s="2806"/>
    </row>
    <row r="987" spans="10:13" ht="15.75" customHeight="1">
      <c r="J987" s="2806"/>
      <c r="K987" s="2807"/>
      <c r="L987" s="2806"/>
      <c r="M987" s="2806"/>
    </row>
    <row r="988" spans="10:13" ht="15.75" customHeight="1">
      <c r="J988" s="2806"/>
      <c r="K988" s="2807"/>
      <c r="L988" s="2806"/>
      <c r="M988" s="2806"/>
    </row>
    <row r="989" spans="10:13" ht="15.75" customHeight="1">
      <c r="J989" s="2806"/>
      <c r="K989" s="2807"/>
      <c r="L989" s="2806"/>
      <c r="M989" s="2806"/>
    </row>
    <row r="990" spans="10:13" ht="15.75" customHeight="1">
      <c r="J990" s="2806"/>
      <c r="K990" s="2807"/>
      <c r="L990" s="2806"/>
      <c r="M990" s="2806"/>
    </row>
    <row r="991" spans="10:13" ht="15.75" customHeight="1">
      <c r="J991" s="2806"/>
      <c r="K991" s="2807"/>
      <c r="L991" s="2806"/>
      <c r="M991" s="2806"/>
    </row>
    <row r="992" spans="10:13" ht="15.75" customHeight="1">
      <c r="J992" s="2806"/>
      <c r="K992" s="2807"/>
      <c r="L992" s="2806"/>
      <c r="M992" s="2806"/>
    </row>
    <row r="993" spans="10:13" ht="15.75" customHeight="1">
      <c r="J993" s="2806"/>
      <c r="K993" s="2807"/>
      <c r="L993" s="2806"/>
      <c r="M993" s="2806"/>
    </row>
    <row r="994" spans="10:13" ht="15.75" customHeight="1">
      <c r="J994" s="2806"/>
      <c r="K994" s="2807"/>
      <c r="L994" s="2806"/>
      <c r="M994" s="2806"/>
    </row>
    <row r="995" spans="10:13" ht="15.75" customHeight="1">
      <c r="J995" s="2806"/>
      <c r="K995" s="2807"/>
      <c r="L995" s="2806"/>
      <c r="M995" s="2806"/>
    </row>
    <row r="996" spans="10:13" ht="15.75" customHeight="1">
      <c r="J996" s="2806"/>
      <c r="K996" s="2807"/>
      <c r="L996" s="2806"/>
      <c r="M996" s="2806"/>
    </row>
    <row r="997" spans="10:13" ht="15.75" customHeight="1">
      <c r="J997" s="2806"/>
      <c r="K997" s="2807"/>
      <c r="L997" s="2806"/>
      <c r="M997" s="2806"/>
    </row>
    <row r="998" spans="10:13" ht="15.75" customHeight="1">
      <c r="J998" s="2806"/>
      <c r="K998" s="2807"/>
      <c r="L998" s="2806"/>
      <c r="M998" s="2806"/>
    </row>
    <row r="999" spans="10:13" ht="15.75" customHeight="1">
      <c r="J999" s="2806"/>
      <c r="K999" s="2807"/>
      <c r="L999" s="2806"/>
      <c r="M999" s="2806"/>
    </row>
    <row r="1000" spans="10:13" ht="15.75" customHeight="1">
      <c r="J1000" s="2806"/>
      <c r="K1000" s="2807"/>
      <c r="L1000" s="2806"/>
      <c r="M1000" s="2806"/>
    </row>
    <row r="1001" spans="10:13" ht="15.75" customHeight="1">
      <c r="J1001" s="2806"/>
      <c r="K1001" s="2807"/>
      <c r="L1001" s="2806"/>
      <c r="M1001" s="2806"/>
    </row>
    <row r="1002" spans="10:13" ht="15.75" customHeight="1">
      <c r="J1002" s="2806"/>
      <c r="K1002" s="2807"/>
      <c r="L1002" s="2806"/>
      <c r="M1002" s="2806"/>
    </row>
    <row r="1003" spans="10:13" ht="15.75" customHeight="1">
      <c r="J1003" s="2806"/>
      <c r="K1003" s="2807"/>
      <c r="L1003" s="2806"/>
      <c r="M1003" s="2806"/>
    </row>
    <row r="1004" spans="10:13" ht="15.75" customHeight="1">
      <c r="J1004" s="2806"/>
      <c r="K1004" s="2807"/>
      <c r="L1004" s="2806"/>
      <c r="M1004" s="2806"/>
    </row>
    <row r="1005" spans="10:13" ht="15.75" customHeight="1">
      <c r="J1005" s="2806"/>
      <c r="K1005" s="2807"/>
      <c r="L1005" s="2806"/>
      <c r="M1005" s="2806"/>
    </row>
    <row r="1006" spans="10:13" ht="15.75" customHeight="1">
      <c r="J1006" s="2806"/>
      <c r="K1006" s="2807"/>
      <c r="L1006" s="2806"/>
      <c r="M1006" s="2806"/>
    </row>
    <row r="1007" spans="10:13" ht="15.75" customHeight="1">
      <c r="J1007" s="2806"/>
      <c r="K1007" s="2807"/>
      <c r="L1007" s="2806"/>
      <c r="M1007" s="2806"/>
    </row>
    <row r="1008" spans="10:13" ht="15.75" customHeight="1">
      <c r="J1008" s="2806"/>
      <c r="K1008" s="2807"/>
      <c r="L1008" s="2806"/>
      <c r="M1008" s="2806"/>
    </row>
    <row r="1009" spans="10:13" ht="15.75" customHeight="1">
      <c r="J1009" s="2806"/>
      <c r="K1009" s="2807"/>
      <c r="L1009" s="2806"/>
      <c r="M1009" s="2806"/>
    </row>
    <row r="1010" spans="10:13" ht="15.75" customHeight="1">
      <c r="J1010" s="2806"/>
      <c r="K1010" s="2807"/>
      <c r="L1010" s="2806"/>
      <c r="M1010" s="2806"/>
    </row>
    <row r="1011" spans="10:13" ht="15.75" customHeight="1">
      <c r="J1011" s="2806"/>
      <c r="K1011" s="2807"/>
      <c r="L1011" s="2806"/>
      <c r="M1011" s="2806"/>
    </row>
    <row r="1012" spans="10:13" ht="15.75" customHeight="1">
      <c r="J1012" s="2806"/>
      <c r="K1012" s="2807"/>
      <c r="L1012" s="2806"/>
      <c r="M1012" s="2806"/>
    </row>
    <row r="1013" spans="10:13" ht="15.75" customHeight="1">
      <c r="J1013" s="2806"/>
      <c r="K1013" s="2807"/>
      <c r="L1013" s="2806"/>
      <c r="M1013" s="2806"/>
    </row>
    <row r="1014" spans="10:13" ht="15.75" customHeight="1">
      <c r="J1014" s="2806"/>
      <c r="K1014" s="2807"/>
      <c r="L1014" s="2806"/>
      <c r="M1014" s="2806"/>
    </row>
    <row r="1015" spans="10:13" ht="15.75" customHeight="1">
      <c r="J1015" s="2806"/>
      <c r="K1015" s="2807"/>
      <c r="L1015" s="2806"/>
      <c r="M1015" s="2806"/>
    </row>
    <row r="1016" spans="10:13" ht="15.75" customHeight="1">
      <c r="J1016" s="2806"/>
      <c r="K1016" s="2807"/>
      <c r="L1016" s="2806"/>
      <c r="M1016" s="2806"/>
    </row>
    <row r="1017" spans="10:13" ht="15.75" customHeight="1">
      <c r="J1017" s="2806"/>
      <c r="K1017" s="2807"/>
      <c r="L1017" s="2806"/>
      <c r="M1017" s="2806"/>
    </row>
    <row r="1018" spans="10:13" ht="15.75" customHeight="1">
      <c r="J1018" s="2806"/>
      <c r="K1018" s="2807"/>
      <c r="L1018" s="2806"/>
      <c r="M1018" s="2806"/>
    </row>
    <row r="1019" spans="10:13" ht="15.75" customHeight="1">
      <c r="J1019" s="2806"/>
      <c r="K1019" s="2807"/>
      <c r="L1019" s="2806"/>
      <c r="M1019" s="2806"/>
    </row>
    <row r="1020" spans="10:13" ht="15.75" customHeight="1">
      <c r="J1020" s="2806"/>
      <c r="K1020" s="2807"/>
      <c r="L1020" s="2806"/>
      <c r="M1020" s="2806"/>
    </row>
    <row r="1021" spans="10:13" ht="15.75" customHeight="1">
      <c r="J1021" s="2806"/>
      <c r="K1021" s="2807"/>
      <c r="L1021" s="2806"/>
      <c r="M1021" s="2806"/>
    </row>
    <row r="1022" spans="10:13" ht="15.75" customHeight="1">
      <c r="J1022" s="2806"/>
      <c r="K1022" s="2807"/>
      <c r="L1022" s="2806"/>
      <c r="M1022" s="2806"/>
    </row>
    <row r="1023" spans="10:13" ht="15.75" customHeight="1">
      <c r="J1023" s="2806"/>
      <c r="K1023" s="2807"/>
      <c r="L1023" s="2806"/>
      <c r="M1023" s="2806"/>
    </row>
  </sheetData>
  <mergeCells count="13">
    <mergeCell ref="J6:M6"/>
    <mergeCell ref="C169:I169"/>
    <mergeCell ref="A170:I170"/>
    <mergeCell ref="C175:D175"/>
    <mergeCell ref="A1:B1"/>
    <mergeCell ref="A2:B2"/>
    <mergeCell ref="A3:I3"/>
    <mergeCell ref="A4:I4"/>
    <mergeCell ref="A6:A7"/>
    <mergeCell ref="B6:B7"/>
    <mergeCell ref="C6:C7"/>
    <mergeCell ref="D6:D7"/>
    <mergeCell ref="E6:H6"/>
  </mergeCells>
  <pageMargins left="0" right="0" top="0.5" bottom="0" header="0" footer="0"/>
  <pageSetup paperSize="9" fitToHeight="0"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999"/>
  <sheetViews>
    <sheetView topLeftCell="A3" workbookViewId="0">
      <selection sqref="A1:B1"/>
    </sheetView>
  </sheetViews>
  <sheetFormatPr defaultColWidth="14.453125" defaultRowHeight="15" customHeight="1"/>
  <cols>
    <col min="1" max="1" width="6.453125" customWidth="1"/>
    <col min="2" max="2" width="69.08984375" customWidth="1"/>
    <col min="3" max="10" width="9.08984375" customWidth="1"/>
    <col min="11" max="13" width="10" customWidth="1"/>
    <col min="14" max="14" width="12.453125" customWidth="1"/>
    <col min="15" max="15" width="13.453125" customWidth="1"/>
    <col min="16" max="16" width="14.81640625" customWidth="1"/>
    <col min="17" max="17" width="17.81640625" customWidth="1"/>
    <col min="18" max="18" width="16.7265625" customWidth="1"/>
    <col min="19" max="30" width="9" customWidth="1"/>
  </cols>
  <sheetData>
    <row r="1" spans="1:30" ht="24.75" customHeight="1">
      <c r="A1" s="2876" t="s">
        <v>2458</v>
      </c>
      <c r="B1" s="2874"/>
      <c r="C1" s="1"/>
      <c r="D1" s="1"/>
      <c r="E1" s="1"/>
      <c r="F1" s="1"/>
      <c r="G1" s="1"/>
      <c r="H1" s="1"/>
      <c r="I1" s="1"/>
      <c r="J1" s="1"/>
      <c r="K1" s="1"/>
      <c r="L1" s="1"/>
      <c r="M1" s="1"/>
      <c r="N1" s="15"/>
      <c r="O1" s="2147"/>
      <c r="P1" s="2147" t="s">
        <v>2889</v>
      </c>
      <c r="Q1" s="1327"/>
      <c r="R1" s="1327"/>
      <c r="S1" s="1327"/>
      <c r="T1" s="1327"/>
      <c r="U1" s="1327"/>
      <c r="V1" s="1327"/>
      <c r="W1" s="1327"/>
      <c r="X1" s="1327"/>
      <c r="Y1" s="1327"/>
      <c r="Z1" s="1327"/>
      <c r="AA1" s="1327"/>
      <c r="AB1" s="1327"/>
      <c r="AC1" s="1327"/>
      <c r="AD1" s="1327"/>
    </row>
    <row r="2" spans="1:30" ht="13.5" customHeight="1">
      <c r="A2" s="2981" t="s">
        <v>1</v>
      </c>
      <c r="B2" s="2874"/>
      <c r="C2" s="5"/>
      <c r="D2" s="5"/>
      <c r="E2" s="5"/>
      <c r="F2" s="5"/>
      <c r="G2" s="5"/>
      <c r="H2" s="5"/>
      <c r="I2" s="5"/>
      <c r="J2" s="5"/>
      <c r="K2" s="5"/>
      <c r="L2" s="5"/>
      <c r="M2" s="5"/>
      <c r="N2" s="15"/>
      <c r="O2" s="1324"/>
      <c r="P2" s="1324"/>
      <c r="Q2" s="1327"/>
      <c r="R2" s="1327"/>
      <c r="S2" s="1327"/>
      <c r="T2" s="1327"/>
      <c r="U2" s="1327"/>
      <c r="V2" s="1327"/>
      <c r="W2" s="1327"/>
      <c r="X2" s="1327"/>
      <c r="Y2" s="1327"/>
      <c r="Z2" s="1327"/>
      <c r="AA2" s="1327"/>
      <c r="AB2" s="1327"/>
      <c r="AC2" s="1327"/>
      <c r="AD2" s="1327"/>
    </row>
    <row r="3" spans="1:30" ht="13.5" customHeight="1">
      <c r="A3" s="5"/>
      <c r="B3" s="5"/>
      <c r="C3" s="5"/>
      <c r="D3" s="5"/>
      <c r="E3" s="5"/>
      <c r="F3" s="5"/>
      <c r="G3" s="5"/>
      <c r="H3" s="5"/>
      <c r="I3" s="5"/>
      <c r="J3" s="5"/>
      <c r="K3" s="5"/>
      <c r="L3" s="5"/>
      <c r="M3" s="5"/>
      <c r="N3" s="15"/>
      <c r="O3" s="1324"/>
      <c r="P3" s="1324"/>
      <c r="Q3" s="1327"/>
      <c r="R3" s="1327"/>
      <c r="S3" s="1327"/>
      <c r="T3" s="1327"/>
      <c r="U3" s="1327"/>
      <c r="V3" s="1327"/>
      <c r="W3" s="1327"/>
      <c r="X3" s="1327"/>
      <c r="Y3" s="1327"/>
      <c r="Z3" s="1327"/>
      <c r="AA3" s="1327"/>
      <c r="AB3" s="1327"/>
      <c r="AC3" s="1327"/>
      <c r="AD3" s="1327"/>
    </row>
    <row r="4" spans="1:30" ht="24.75" customHeight="1">
      <c r="A4" s="2981" t="s">
        <v>2890</v>
      </c>
      <c r="B4" s="2874"/>
      <c r="C4" s="2874"/>
      <c r="D4" s="2874"/>
      <c r="E4" s="2874"/>
      <c r="F4" s="2874"/>
      <c r="G4" s="2874"/>
      <c r="H4" s="2874"/>
      <c r="I4" s="2874"/>
      <c r="J4" s="2874"/>
      <c r="K4" s="2874"/>
      <c r="L4" s="2874"/>
      <c r="M4" s="2874"/>
      <c r="N4" s="2874"/>
      <c r="O4" s="2874"/>
      <c r="P4" s="2874"/>
      <c r="Q4" s="1327"/>
      <c r="R4" s="1327"/>
      <c r="S4" s="1327"/>
      <c r="T4" s="1327"/>
      <c r="U4" s="1327"/>
      <c r="V4" s="1327"/>
      <c r="W4" s="1327"/>
      <c r="X4" s="1327"/>
      <c r="Y4" s="1327"/>
      <c r="Z4" s="1327"/>
      <c r="AA4" s="1327"/>
      <c r="AB4" s="1327"/>
      <c r="AC4" s="1327"/>
      <c r="AD4" s="1327"/>
    </row>
    <row r="5" spans="1:30" ht="13.5" customHeight="1">
      <c r="A5" s="56"/>
      <c r="B5" s="56"/>
      <c r="C5" s="56"/>
      <c r="D5" s="56"/>
      <c r="E5" s="56"/>
      <c r="F5" s="56"/>
      <c r="G5" s="56"/>
      <c r="H5" s="56"/>
      <c r="I5" s="56"/>
      <c r="J5" s="428"/>
      <c r="K5" s="56"/>
      <c r="L5" s="56"/>
      <c r="M5" s="56"/>
      <c r="N5" s="428"/>
      <c r="O5" s="1324"/>
      <c r="P5" s="1324"/>
      <c r="Q5" s="1327"/>
      <c r="R5" s="1327"/>
      <c r="S5" s="1327"/>
      <c r="T5" s="1327"/>
      <c r="U5" s="1327"/>
      <c r="V5" s="1327"/>
      <c r="W5" s="1327"/>
      <c r="X5" s="1327"/>
      <c r="Y5" s="1327"/>
      <c r="Z5" s="1327"/>
      <c r="AA5" s="1327"/>
      <c r="AB5" s="1327"/>
      <c r="AC5" s="1327"/>
      <c r="AD5" s="1327"/>
    </row>
    <row r="6" spans="1:30" ht="30.75" customHeight="1">
      <c r="A6" s="2148" t="s">
        <v>159</v>
      </c>
      <c r="B6" s="2149" t="s">
        <v>2891</v>
      </c>
      <c r="C6" s="2149" t="s">
        <v>2892</v>
      </c>
      <c r="D6" s="2149" t="s">
        <v>2893</v>
      </c>
      <c r="E6" s="2149" t="s">
        <v>2894</v>
      </c>
      <c r="F6" s="2149" t="s">
        <v>1976</v>
      </c>
      <c r="G6" s="2149" t="s">
        <v>2895</v>
      </c>
      <c r="H6" s="2150" t="s">
        <v>2896</v>
      </c>
      <c r="I6" s="2149" t="s">
        <v>2897</v>
      </c>
      <c r="J6" s="2149" t="s">
        <v>2898</v>
      </c>
      <c r="K6" s="2149" t="s">
        <v>2899</v>
      </c>
      <c r="L6" s="2149" t="s">
        <v>2072</v>
      </c>
      <c r="M6" s="2149" t="s">
        <v>1993</v>
      </c>
      <c r="N6" s="2148" t="s">
        <v>2284</v>
      </c>
      <c r="O6" s="2148" t="s">
        <v>1853</v>
      </c>
      <c r="P6" s="2148" t="s">
        <v>2900</v>
      </c>
      <c r="Q6" s="2151" t="s">
        <v>2621</v>
      </c>
      <c r="R6" s="2151" t="s">
        <v>2901</v>
      </c>
      <c r="S6" s="1327"/>
      <c r="T6" s="1327"/>
      <c r="U6" s="1327"/>
      <c r="V6" s="1327"/>
      <c r="W6" s="1327"/>
      <c r="X6" s="1327"/>
      <c r="Y6" s="1327"/>
      <c r="Z6" s="1327"/>
      <c r="AA6" s="1327"/>
      <c r="AB6" s="1327"/>
      <c r="AC6" s="1327"/>
      <c r="AD6" s="1327"/>
    </row>
    <row r="7" spans="1:30" ht="23.25" customHeight="1">
      <c r="A7" s="14">
        <v>1.1000000000000001</v>
      </c>
      <c r="B7" s="2152" t="s">
        <v>2902</v>
      </c>
      <c r="C7" s="1730">
        <v>7</v>
      </c>
      <c r="D7" s="1730">
        <v>10</v>
      </c>
      <c r="E7" s="2152"/>
      <c r="F7" s="2152"/>
      <c r="G7" s="2153">
        <v>4</v>
      </c>
      <c r="H7" s="1730">
        <v>9</v>
      </c>
      <c r="I7" s="2154"/>
      <c r="J7" s="2155">
        <v>10</v>
      </c>
      <c r="K7" s="2155"/>
      <c r="L7" s="2155">
        <v>1</v>
      </c>
      <c r="M7" s="2155"/>
      <c r="N7" s="2156">
        <v>1</v>
      </c>
      <c r="O7" s="1730"/>
      <c r="P7" s="1730">
        <f t="shared" ref="P7:P11" si="0">SUM(C7:O7)</f>
        <v>42</v>
      </c>
      <c r="Q7" s="3082">
        <v>78</v>
      </c>
      <c r="R7" s="1880">
        <f t="shared" ref="R7:R11" si="1">SUM(C7,D7,E7,F7,G7,H7,I7,J7,K7,L7,M7)</f>
        <v>41</v>
      </c>
      <c r="S7" s="1327" t="s">
        <v>2903</v>
      </c>
      <c r="T7" s="1327"/>
      <c r="U7" s="1327"/>
      <c r="V7" s="1327"/>
      <c r="W7" s="1327"/>
      <c r="X7" s="1327"/>
      <c r="Y7" s="1327"/>
      <c r="Z7" s="1327"/>
      <c r="AA7" s="1327"/>
      <c r="AB7" s="1327"/>
      <c r="AC7" s="1327"/>
      <c r="AD7" s="1327"/>
    </row>
    <row r="8" spans="1:30" ht="23.25" customHeight="1">
      <c r="A8" s="14">
        <v>1.2</v>
      </c>
      <c r="B8" s="2144" t="s">
        <v>2904</v>
      </c>
      <c r="C8" s="1730">
        <v>8</v>
      </c>
      <c r="D8" s="1730">
        <v>2</v>
      </c>
      <c r="E8" s="1730">
        <v>1</v>
      </c>
      <c r="F8" s="1730">
        <v>2</v>
      </c>
      <c r="G8" s="2153">
        <v>3</v>
      </c>
      <c r="H8" s="1730">
        <v>2</v>
      </c>
      <c r="I8" s="1730">
        <v>1</v>
      </c>
      <c r="J8" s="1739">
        <v>2</v>
      </c>
      <c r="K8" s="1739">
        <v>1</v>
      </c>
      <c r="L8" s="1739">
        <v>1</v>
      </c>
      <c r="M8" s="1739">
        <v>3</v>
      </c>
      <c r="N8" s="2156">
        <v>2</v>
      </c>
      <c r="O8" s="1730"/>
      <c r="P8" s="1730">
        <f t="shared" si="0"/>
        <v>28</v>
      </c>
      <c r="Q8" s="2885"/>
      <c r="R8" s="1880">
        <f t="shared" si="1"/>
        <v>26</v>
      </c>
      <c r="S8" s="1327"/>
      <c r="T8" s="1327"/>
      <c r="U8" s="1327"/>
      <c r="V8" s="1327"/>
      <c r="W8" s="1327"/>
      <c r="X8" s="1327"/>
      <c r="Y8" s="1327"/>
      <c r="Z8" s="1327"/>
      <c r="AA8" s="1327"/>
      <c r="AB8" s="1327"/>
      <c r="AC8" s="1327"/>
      <c r="AD8" s="1327"/>
    </row>
    <row r="9" spans="1:30" ht="23.25" customHeight="1">
      <c r="A9" s="14">
        <v>1.3</v>
      </c>
      <c r="B9" s="2144" t="s">
        <v>2905</v>
      </c>
      <c r="C9" s="1730">
        <v>2</v>
      </c>
      <c r="D9" s="1730"/>
      <c r="E9" s="1730">
        <v>2</v>
      </c>
      <c r="F9" s="1730">
        <v>3</v>
      </c>
      <c r="G9" s="2153">
        <v>4</v>
      </c>
      <c r="H9" s="1730">
        <v>3</v>
      </c>
      <c r="I9" s="1730">
        <v>2</v>
      </c>
      <c r="J9" s="1739">
        <v>10</v>
      </c>
      <c r="K9" s="1739">
        <v>1</v>
      </c>
      <c r="L9" s="1739">
        <v>2</v>
      </c>
      <c r="M9" s="1739"/>
      <c r="N9" s="2156">
        <v>2</v>
      </c>
      <c r="O9" s="870"/>
      <c r="P9" s="1730">
        <f t="shared" si="0"/>
        <v>31</v>
      </c>
      <c r="Q9" s="1880"/>
      <c r="R9" s="1880">
        <f t="shared" si="1"/>
        <v>29</v>
      </c>
      <c r="S9" s="1327"/>
      <c r="T9" s="1327"/>
      <c r="U9" s="1327"/>
      <c r="V9" s="1327"/>
      <c r="W9" s="1327"/>
      <c r="X9" s="1327"/>
      <c r="Y9" s="1327"/>
      <c r="Z9" s="1327"/>
      <c r="AA9" s="1327"/>
      <c r="AB9" s="1327"/>
      <c r="AC9" s="1327"/>
      <c r="AD9" s="1327"/>
    </row>
    <row r="10" spans="1:30" ht="23.25" customHeight="1">
      <c r="A10" s="14">
        <v>1.4</v>
      </c>
      <c r="B10" s="2144" t="s">
        <v>2906</v>
      </c>
      <c r="C10" s="1730">
        <v>15</v>
      </c>
      <c r="D10" s="1730">
        <v>5</v>
      </c>
      <c r="E10" s="1730">
        <v>16</v>
      </c>
      <c r="F10" s="1730">
        <v>8</v>
      </c>
      <c r="G10" s="2153">
        <v>10</v>
      </c>
      <c r="H10" s="1730">
        <v>11</v>
      </c>
      <c r="I10" s="1730">
        <v>10</v>
      </c>
      <c r="J10" s="1739">
        <v>5</v>
      </c>
      <c r="K10" s="1739">
        <v>7</v>
      </c>
      <c r="L10" s="1739" t="s">
        <v>2907</v>
      </c>
      <c r="M10" s="1739">
        <v>10</v>
      </c>
      <c r="N10" s="2156">
        <v>10</v>
      </c>
      <c r="O10" s="2156">
        <v>2</v>
      </c>
      <c r="P10" s="1730">
        <f t="shared" si="0"/>
        <v>109</v>
      </c>
      <c r="Q10" s="1880"/>
      <c r="R10" s="1880">
        <f t="shared" si="1"/>
        <v>97</v>
      </c>
      <c r="S10" s="1327"/>
      <c r="T10" s="1327"/>
      <c r="U10" s="1327"/>
      <c r="V10" s="1327"/>
      <c r="W10" s="1327"/>
      <c r="X10" s="1327"/>
      <c r="Y10" s="1327"/>
      <c r="Z10" s="1327"/>
      <c r="AA10" s="1327"/>
      <c r="AB10" s="1327"/>
      <c r="AC10" s="1327"/>
      <c r="AD10" s="1327"/>
    </row>
    <row r="11" spans="1:30" ht="23.25" customHeight="1">
      <c r="A11" s="14">
        <v>1.5</v>
      </c>
      <c r="B11" s="2144" t="s">
        <v>2908</v>
      </c>
      <c r="C11" s="1730">
        <v>3</v>
      </c>
      <c r="D11" s="1730">
        <v>8</v>
      </c>
      <c r="E11" s="1730">
        <v>16</v>
      </c>
      <c r="F11" s="1730">
        <v>4</v>
      </c>
      <c r="G11" s="1730">
        <v>5</v>
      </c>
      <c r="H11" s="1730">
        <v>7</v>
      </c>
      <c r="I11" s="1730">
        <v>15</v>
      </c>
      <c r="J11" s="1739">
        <v>5</v>
      </c>
      <c r="K11" s="1739">
        <v>1</v>
      </c>
      <c r="L11" s="1739">
        <v>6</v>
      </c>
      <c r="M11" s="1739">
        <v>5</v>
      </c>
      <c r="N11" s="2156">
        <v>5</v>
      </c>
      <c r="O11" s="2156"/>
      <c r="P11" s="1730">
        <f t="shared" si="0"/>
        <v>80</v>
      </c>
      <c r="Q11" s="1880"/>
      <c r="R11" s="1880">
        <f t="shared" si="1"/>
        <v>75</v>
      </c>
      <c r="S11" s="1327"/>
      <c r="T11" s="1327"/>
      <c r="U11" s="1327"/>
      <c r="V11" s="1327"/>
      <c r="W11" s="1327"/>
      <c r="X11" s="1327"/>
      <c r="Y11" s="1327"/>
      <c r="Z11" s="1327"/>
      <c r="AA11" s="1327"/>
      <c r="AB11" s="1327"/>
      <c r="AC11" s="1327"/>
      <c r="AD11" s="1327"/>
    </row>
    <row r="12" spans="1:30" ht="13.5" customHeight="1">
      <c r="A12" s="1327"/>
      <c r="B12" s="2157"/>
      <c r="C12" s="2157"/>
      <c r="D12" s="2157"/>
      <c r="E12" s="2157"/>
      <c r="F12" s="2157"/>
      <c r="G12" s="2157"/>
      <c r="H12" s="1253"/>
      <c r="I12" s="1327"/>
      <c r="J12" s="1"/>
      <c r="K12" s="2157"/>
      <c r="L12" s="2157"/>
      <c r="M12" s="2157"/>
      <c r="N12" s="1324"/>
      <c r="O12" s="1324"/>
      <c r="P12" s="1324"/>
      <c r="Q12" s="17"/>
      <c r="R12" s="17"/>
      <c r="S12" s="17"/>
      <c r="T12" s="1327"/>
      <c r="U12" s="1327"/>
      <c r="V12" s="1327"/>
      <c r="W12" s="1327"/>
      <c r="X12" s="1327"/>
      <c r="Y12" s="1327"/>
      <c r="Z12" s="1327"/>
      <c r="AA12" s="1327"/>
      <c r="AB12" s="1327"/>
      <c r="AC12" s="1327"/>
      <c r="AD12" s="1327"/>
    </row>
    <row r="13" spans="1:30" ht="13.5" customHeight="1">
      <c r="A13" s="1328"/>
      <c r="B13" s="17" t="s">
        <v>2909</v>
      </c>
      <c r="C13" s="17"/>
      <c r="D13" s="17"/>
      <c r="E13" s="17"/>
      <c r="F13" s="17"/>
      <c r="G13" s="17"/>
      <c r="H13" s="17"/>
      <c r="I13" s="17"/>
      <c r="J13" s="17"/>
      <c r="K13" s="17"/>
      <c r="L13" s="17"/>
      <c r="M13" s="17"/>
      <c r="N13" s="17"/>
      <c r="O13" s="17"/>
      <c r="P13" s="17" t="s">
        <v>2910</v>
      </c>
      <c r="Q13" s="17"/>
      <c r="R13" s="17"/>
      <c r="S13" s="17"/>
      <c r="T13" s="1328"/>
      <c r="U13" s="1328"/>
      <c r="V13" s="1328"/>
      <c r="W13" s="1328"/>
      <c r="X13" s="1328"/>
      <c r="Y13" s="1328"/>
      <c r="Z13" s="1328"/>
      <c r="AA13" s="1328"/>
      <c r="AB13" s="1328"/>
      <c r="AC13" s="1328"/>
      <c r="AD13" s="1328"/>
    </row>
    <row r="14" spans="1:30" ht="13.5" customHeight="1">
      <c r="A14" s="1327"/>
      <c r="B14" s="1327"/>
      <c r="C14" s="1327"/>
      <c r="D14" s="1327"/>
      <c r="E14" s="1327"/>
      <c r="F14" s="1327"/>
      <c r="G14" s="1327"/>
      <c r="H14" s="1327"/>
      <c r="I14" s="1327"/>
      <c r="J14" s="1324"/>
      <c r="K14" s="1327"/>
      <c r="L14" s="1327"/>
      <c r="M14" s="1327"/>
      <c r="N14" s="1324"/>
      <c r="O14" s="1324"/>
      <c r="P14" s="1324"/>
      <c r="Q14" s="1327"/>
      <c r="R14" s="1327"/>
      <c r="S14" s="1327"/>
      <c r="T14" s="1327"/>
      <c r="U14" s="1327"/>
      <c r="V14" s="1327"/>
      <c r="W14" s="1327"/>
      <c r="X14" s="1327"/>
      <c r="Y14" s="1327"/>
      <c r="Z14" s="1327"/>
      <c r="AA14" s="1327"/>
      <c r="AB14" s="1327"/>
      <c r="AC14" s="1327"/>
      <c r="AD14" s="1327"/>
    </row>
    <row r="15" spans="1:30" ht="13.5" customHeight="1">
      <c r="A15" s="1327"/>
      <c r="B15" s="1327"/>
      <c r="C15" s="1327"/>
      <c r="D15" s="1327"/>
      <c r="E15" s="1327"/>
      <c r="F15" s="1327"/>
      <c r="G15" s="1327"/>
      <c r="H15" s="1327"/>
      <c r="I15" s="1327"/>
      <c r="J15" s="1324"/>
      <c r="K15" s="1327"/>
      <c r="L15" s="1327"/>
      <c r="M15" s="1327"/>
      <c r="N15" s="1324"/>
      <c r="O15" s="1324"/>
      <c r="P15" s="1324"/>
      <c r="Q15" s="1327"/>
      <c r="R15" s="1327"/>
      <c r="S15" s="1327"/>
      <c r="T15" s="1327"/>
      <c r="U15" s="1327"/>
      <c r="V15" s="1327"/>
      <c r="W15" s="1327"/>
      <c r="X15" s="1327"/>
      <c r="Y15" s="1327"/>
      <c r="Z15" s="1327"/>
      <c r="AA15" s="1327"/>
      <c r="AB15" s="1327"/>
      <c r="AC15" s="1327"/>
      <c r="AD15" s="1327"/>
    </row>
    <row r="16" spans="1:30" ht="13.5" customHeight="1">
      <c r="A16" s="1327"/>
      <c r="B16" s="1327"/>
      <c r="C16" s="1327"/>
      <c r="D16" s="1327"/>
      <c r="E16" s="1327"/>
      <c r="F16" s="1327"/>
      <c r="G16" s="1327"/>
      <c r="H16" s="1327"/>
      <c r="I16" s="1327"/>
      <c r="J16" s="1324"/>
      <c r="K16" s="1327"/>
      <c r="L16" s="1327"/>
      <c r="M16" s="1327"/>
      <c r="N16" s="1324"/>
      <c r="O16" s="1324"/>
      <c r="P16" s="1324"/>
      <c r="Q16" s="1327"/>
      <c r="R16" s="1327"/>
      <c r="S16" s="1327"/>
      <c r="T16" s="1327"/>
      <c r="U16" s="1327"/>
      <c r="V16" s="1327"/>
      <c r="W16" s="1327"/>
      <c r="X16" s="1327"/>
      <c r="Y16" s="1327"/>
      <c r="Z16" s="1327"/>
      <c r="AA16" s="1327"/>
      <c r="AB16" s="1327"/>
      <c r="AC16" s="1327"/>
      <c r="AD16" s="1327"/>
    </row>
    <row r="17" spans="1:30" ht="13.5" customHeight="1">
      <c r="A17" s="1327"/>
      <c r="B17" s="1327"/>
      <c r="C17" s="1327"/>
      <c r="D17" s="1327"/>
      <c r="E17" s="1327"/>
      <c r="F17" s="1327"/>
      <c r="G17" s="1327"/>
      <c r="H17" s="1327"/>
      <c r="I17" s="1327"/>
      <c r="J17" s="1324"/>
      <c r="K17" s="1327"/>
      <c r="L17" s="1327"/>
      <c r="M17" s="1327"/>
      <c r="N17" s="1324"/>
      <c r="O17" s="1324"/>
      <c r="P17" s="1324"/>
      <c r="Q17" s="1327"/>
      <c r="R17" s="1327"/>
      <c r="S17" s="1327"/>
      <c r="T17" s="1327"/>
      <c r="U17" s="1327"/>
      <c r="V17" s="1327"/>
      <c r="W17" s="1327"/>
      <c r="X17" s="1327"/>
      <c r="Y17" s="1327"/>
      <c r="Z17" s="1327"/>
      <c r="AA17" s="1327"/>
      <c r="AB17" s="1327"/>
      <c r="AC17" s="1327"/>
      <c r="AD17" s="1327"/>
    </row>
    <row r="18" spans="1:30" ht="13.5" customHeight="1">
      <c r="A18" s="1327"/>
      <c r="B18" s="1327"/>
      <c r="C18" s="1327"/>
      <c r="D18" s="1327"/>
      <c r="E18" s="1327"/>
      <c r="F18" s="1327"/>
      <c r="G18" s="1327"/>
      <c r="H18" s="1327"/>
      <c r="I18" s="1327"/>
      <c r="J18" s="1324"/>
      <c r="K18" s="1327"/>
      <c r="L18" s="1327"/>
      <c r="M18" s="1327"/>
      <c r="N18" s="1324"/>
      <c r="O18" s="1324"/>
      <c r="P18" s="1324"/>
      <c r="Q18" s="1327"/>
      <c r="R18" s="1327"/>
      <c r="S18" s="1327"/>
      <c r="T18" s="1327"/>
      <c r="U18" s="1327"/>
      <c r="V18" s="1327"/>
      <c r="W18" s="1327"/>
      <c r="X18" s="1327"/>
      <c r="Y18" s="1327"/>
      <c r="Z18" s="1327"/>
      <c r="AA18" s="1327"/>
      <c r="AB18" s="1327"/>
      <c r="AC18" s="1327"/>
      <c r="AD18" s="1327"/>
    </row>
    <row r="19" spans="1:30" ht="13.5" customHeight="1">
      <c r="A19" s="1327"/>
      <c r="B19" s="1327"/>
      <c r="C19" s="1327"/>
      <c r="D19" s="1327"/>
      <c r="E19" s="1327"/>
      <c r="F19" s="1327"/>
      <c r="G19" s="1327"/>
      <c r="H19" s="1327"/>
      <c r="I19" s="1327"/>
      <c r="J19" s="1324"/>
      <c r="K19" s="1327"/>
      <c r="L19" s="1327"/>
      <c r="M19" s="1327"/>
      <c r="N19" s="1324"/>
      <c r="O19" s="1324"/>
      <c r="P19" s="1324"/>
      <c r="Q19" s="1327"/>
      <c r="R19" s="1327"/>
      <c r="S19" s="1327"/>
      <c r="T19" s="1327"/>
      <c r="U19" s="1327"/>
      <c r="V19" s="1327"/>
      <c r="W19" s="1327"/>
      <c r="X19" s="1327"/>
      <c r="Y19" s="1327"/>
      <c r="Z19" s="1327"/>
      <c r="AA19" s="1327"/>
      <c r="AB19" s="1327"/>
      <c r="AC19" s="1327"/>
      <c r="AD19" s="1327"/>
    </row>
    <row r="20" spans="1:30" ht="13.5" customHeight="1">
      <c r="A20" s="1327"/>
      <c r="B20" s="1327"/>
      <c r="C20" s="1327"/>
      <c r="D20" s="1327"/>
      <c r="E20" s="1327"/>
      <c r="F20" s="1327"/>
      <c r="G20" s="1327"/>
      <c r="H20" s="1327"/>
      <c r="I20" s="1327"/>
      <c r="J20" s="1324"/>
      <c r="K20" s="1327"/>
      <c r="L20" s="1327"/>
      <c r="M20" s="1327"/>
      <c r="N20" s="1324"/>
      <c r="O20" s="1324"/>
      <c r="P20" s="1324"/>
      <c r="Q20" s="1327"/>
      <c r="R20" s="1327"/>
      <c r="S20" s="1327"/>
      <c r="T20" s="1327"/>
      <c r="U20" s="1327"/>
      <c r="V20" s="1327"/>
      <c r="W20" s="1327"/>
      <c r="X20" s="1327"/>
      <c r="Y20" s="1327"/>
      <c r="Z20" s="1327"/>
      <c r="AA20" s="1327"/>
      <c r="AB20" s="1327"/>
      <c r="AC20" s="1327"/>
      <c r="AD20" s="1327"/>
    </row>
    <row r="21" spans="1:30" ht="13.5" customHeight="1">
      <c r="A21" s="1327"/>
      <c r="B21" s="1327"/>
      <c r="C21" s="1327"/>
      <c r="D21" s="1327"/>
      <c r="E21" s="1327"/>
      <c r="F21" s="1327"/>
      <c r="G21" s="1327"/>
      <c r="H21" s="1327"/>
      <c r="I21" s="1327"/>
      <c r="J21" s="1324"/>
      <c r="K21" s="1327"/>
      <c r="L21" s="1327"/>
      <c r="M21" s="1327"/>
      <c r="N21" s="1324"/>
      <c r="O21" s="1324"/>
      <c r="P21" s="1324"/>
      <c r="Q21" s="1327"/>
      <c r="R21" s="1327"/>
      <c r="S21" s="1327"/>
      <c r="T21" s="1327"/>
      <c r="U21" s="1327"/>
      <c r="V21" s="1327"/>
      <c r="W21" s="1327"/>
      <c r="X21" s="1327"/>
      <c r="Y21" s="1327"/>
      <c r="Z21" s="1327"/>
      <c r="AA21" s="1327"/>
      <c r="AB21" s="1327"/>
      <c r="AC21" s="1327"/>
      <c r="AD21" s="1327"/>
    </row>
    <row r="22" spans="1:30" ht="13.5" customHeight="1">
      <c r="A22" s="1327"/>
      <c r="B22" s="1327"/>
      <c r="C22" s="1327"/>
      <c r="D22" s="1327"/>
      <c r="E22" s="1327"/>
      <c r="F22" s="1327"/>
      <c r="G22" s="1327"/>
      <c r="H22" s="1327"/>
      <c r="I22" s="1327"/>
      <c r="J22" s="1324"/>
      <c r="K22" s="1327"/>
      <c r="L22" s="1327"/>
      <c r="M22" s="1327"/>
      <c r="N22" s="1324"/>
      <c r="O22" s="1324"/>
      <c r="P22" s="1324"/>
      <c r="Q22" s="1327"/>
      <c r="R22" s="1327"/>
      <c r="S22" s="1327"/>
      <c r="T22" s="1327"/>
      <c r="U22" s="1327"/>
      <c r="V22" s="1327"/>
      <c r="W22" s="1327"/>
      <c r="X22" s="1327"/>
      <c r="Y22" s="1327"/>
      <c r="Z22" s="1327"/>
      <c r="AA22" s="1327"/>
      <c r="AB22" s="1327"/>
      <c r="AC22" s="1327"/>
      <c r="AD22" s="1327"/>
    </row>
    <row r="23" spans="1:30" ht="13.5" customHeight="1">
      <c r="A23" s="1327"/>
      <c r="B23" s="1327"/>
      <c r="C23" s="1327"/>
      <c r="D23" s="1327"/>
      <c r="E23" s="1327"/>
      <c r="F23" s="1327"/>
      <c r="G23" s="1327"/>
      <c r="H23" s="1327"/>
      <c r="I23" s="1327"/>
      <c r="J23" s="1324"/>
      <c r="K23" s="1327"/>
      <c r="L23" s="1327"/>
      <c r="M23" s="1327"/>
      <c r="N23" s="1324"/>
      <c r="O23" s="1324"/>
      <c r="P23" s="1324"/>
      <c r="Q23" s="1327"/>
      <c r="R23" s="1327"/>
      <c r="S23" s="1327"/>
      <c r="T23" s="1327"/>
      <c r="U23" s="1327"/>
      <c r="V23" s="1327"/>
      <c r="W23" s="1327"/>
      <c r="X23" s="1327"/>
      <c r="Y23" s="1327"/>
      <c r="Z23" s="1327"/>
      <c r="AA23" s="1327"/>
      <c r="AB23" s="1327"/>
      <c r="AC23" s="1327"/>
      <c r="AD23" s="1327"/>
    </row>
    <row r="24" spans="1:30" ht="13.5" customHeight="1">
      <c r="A24" s="1327"/>
      <c r="B24" s="1327"/>
      <c r="C24" s="1327"/>
      <c r="D24" s="1327"/>
      <c r="E24" s="1327"/>
      <c r="F24" s="1327"/>
      <c r="G24" s="1327"/>
      <c r="H24" s="1327"/>
      <c r="I24" s="1327"/>
      <c r="J24" s="1324"/>
      <c r="K24" s="1327"/>
      <c r="L24" s="1327"/>
      <c r="M24" s="1327"/>
      <c r="N24" s="1324"/>
      <c r="O24" s="1324"/>
      <c r="P24" s="1324"/>
      <c r="Q24" s="1327"/>
      <c r="R24" s="1327"/>
      <c r="S24" s="1327"/>
      <c r="T24" s="1327"/>
      <c r="U24" s="1327"/>
      <c r="V24" s="1327"/>
      <c r="W24" s="1327"/>
      <c r="X24" s="1327"/>
      <c r="Y24" s="1327"/>
      <c r="Z24" s="1327"/>
      <c r="AA24" s="1327"/>
      <c r="AB24" s="1327"/>
      <c r="AC24" s="1327"/>
      <c r="AD24" s="1327"/>
    </row>
    <row r="25" spans="1:30" ht="13.5" customHeight="1">
      <c r="A25" s="1327"/>
      <c r="B25" s="1327"/>
      <c r="C25" s="1327"/>
      <c r="D25" s="1327"/>
      <c r="E25" s="1327"/>
      <c r="F25" s="1327"/>
      <c r="G25" s="1327"/>
      <c r="H25" s="1327"/>
      <c r="I25" s="1327"/>
      <c r="J25" s="1324"/>
      <c r="K25" s="1327"/>
      <c r="L25" s="1327"/>
      <c r="M25" s="1327"/>
      <c r="N25" s="1324"/>
      <c r="O25" s="1324"/>
      <c r="P25" s="1324"/>
      <c r="Q25" s="1327"/>
      <c r="R25" s="1327"/>
      <c r="S25" s="1327"/>
      <c r="T25" s="1327"/>
      <c r="U25" s="1327"/>
      <c r="V25" s="1327"/>
      <c r="W25" s="1327"/>
      <c r="X25" s="1327"/>
      <c r="Y25" s="1327"/>
      <c r="Z25" s="1327"/>
      <c r="AA25" s="1327"/>
      <c r="AB25" s="1327"/>
      <c r="AC25" s="1327"/>
      <c r="AD25" s="1327"/>
    </row>
    <row r="26" spans="1:30" ht="13.5" customHeight="1">
      <c r="A26" s="1327"/>
      <c r="B26" s="1327"/>
      <c r="C26" s="1327"/>
      <c r="D26" s="1327"/>
      <c r="E26" s="1327"/>
      <c r="F26" s="1327"/>
      <c r="G26" s="1327"/>
      <c r="H26" s="1327"/>
      <c r="I26" s="1327"/>
      <c r="J26" s="1324"/>
      <c r="K26" s="1327"/>
      <c r="L26" s="1327"/>
      <c r="M26" s="1327"/>
      <c r="N26" s="1324"/>
      <c r="O26" s="1324"/>
      <c r="P26" s="1324"/>
      <c r="Q26" s="1327"/>
      <c r="R26" s="1327"/>
      <c r="S26" s="1327"/>
      <c r="T26" s="1327"/>
      <c r="U26" s="1327"/>
      <c r="V26" s="1327"/>
      <c r="W26" s="1327"/>
      <c r="X26" s="1327"/>
      <c r="Y26" s="1327"/>
      <c r="Z26" s="1327"/>
      <c r="AA26" s="1327"/>
      <c r="AB26" s="1327"/>
      <c r="AC26" s="1327"/>
      <c r="AD26" s="1327"/>
    </row>
    <row r="27" spans="1:30" ht="13.5" customHeight="1">
      <c r="A27" s="1327"/>
      <c r="B27" s="1327"/>
      <c r="C27" s="1327"/>
      <c r="D27" s="1327"/>
      <c r="E27" s="1327"/>
      <c r="F27" s="1327"/>
      <c r="G27" s="1327"/>
      <c r="H27" s="1327"/>
      <c r="I27" s="1327"/>
      <c r="J27" s="1324"/>
      <c r="K27" s="1327"/>
      <c r="L27" s="1327"/>
      <c r="M27" s="1327"/>
      <c r="N27" s="1324"/>
      <c r="O27" s="1324"/>
      <c r="P27" s="1324"/>
      <c r="Q27" s="1327"/>
      <c r="R27" s="1327"/>
      <c r="S27" s="1327"/>
      <c r="T27" s="1327"/>
      <c r="U27" s="1327"/>
      <c r="V27" s="1327"/>
      <c r="W27" s="1327"/>
      <c r="X27" s="1327"/>
      <c r="Y27" s="1327"/>
      <c r="Z27" s="1327"/>
      <c r="AA27" s="1327"/>
      <c r="AB27" s="1327"/>
      <c r="AC27" s="1327"/>
      <c r="AD27" s="1327"/>
    </row>
    <row r="28" spans="1:30" ht="13.5" customHeight="1">
      <c r="A28" s="1327"/>
      <c r="B28" s="1327"/>
      <c r="C28" s="1327"/>
      <c r="D28" s="1327"/>
      <c r="E28" s="1327"/>
      <c r="F28" s="1327"/>
      <c r="G28" s="1327"/>
      <c r="H28" s="1327"/>
      <c r="I28" s="1327"/>
      <c r="J28" s="1324"/>
      <c r="K28" s="1327"/>
      <c r="L28" s="1327"/>
      <c r="M28" s="1327"/>
      <c r="N28" s="1324"/>
      <c r="O28" s="1324"/>
      <c r="P28" s="1324"/>
      <c r="Q28" s="1327"/>
      <c r="R28" s="1327"/>
      <c r="S28" s="1327"/>
      <c r="T28" s="1327"/>
      <c r="U28" s="1327"/>
      <c r="V28" s="1327"/>
      <c r="W28" s="1327"/>
      <c r="X28" s="1327"/>
      <c r="Y28" s="1327"/>
      <c r="Z28" s="1327"/>
      <c r="AA28" s="1327"/>
      <c r="AB28" s="1327"/>
      <c r="AC28" s="1327"/>
      <c r="AD28" s="1327"/>
    </row>
    <row r="29" spans="1:30" ht="13.5" customHeight="1">
      <c r="A29" s="1327"/>
      <c r="B29" s="1327"/>
      <c r="C29" s="1327"/>
      <c r="D29" s="1327"/>
      <c r="E29" s="1327"/>
      <c r="F29" s="1327"/>
      <c r="G29" s="1327"/>
      <c r="H29" s="1327"/>
      <c r="I29" s="1327"/>
      <c r="J29" s="1324"/>
      <c r="K29" s="1327"/>
      <c r="L29" s="1327"/>
      <c r="M29" s="1327"/>
      <c r="N29" s="1324"/>
      <c r="O29" s="1324"/>
      <c r="P29" s="1324"/>
      <c r="Q29" s="1327"/>
      <c r="R29" s="1327"/>
      <c r="S29" s="1327"/>
      <c r="T29" s="1327"/>
      <c r="U29" s="1327"/>
      <c r="V29" s="1327"/>
      <c r="W29" s="1327"/>
      <c r="X29" s="1327"/>
      <c r="Y29" s="1327"/>
      <c r="Z29" s="1327"/>
      <c r="AA29" s="1327"/>
      <c r="AB29" s="1327"/>
      <c r="AC29" s="1327"/>
      <c r="AD29" s="1327"/>
    </row>
    <row r="30" spans="1:30" ht="13.5" customHeight="1">
      <c r="A30" s="1327"/>
      <c r="B30" s="1327"/>
      <c r="C30" s="1327"/>
      <c r="D30" s="1327"/>
      <c r="E30" s="1327"/>
      <c r="F30" s="1327"/>
      <c r="G30" s="1327"/>
      <c r="H30" s="1327"/>
      <c r="I30" s="1327"/>
      <c r="J30" s="1324"/>
      <c r="K30" s="1327"/>
      <c r="L30" s="1327"/>
      <c r="M30" s="1327"/>
      <c r="N30" s="1324"/>
      <c r="O30" s="1324"/>
      <c r="P30" s="1324"/>
      <c r="Q30" s="1327"/>
      <c r="R30" s="1327"/>
      <c r="S30" s="1327"/>
      <c r="T30" s="1327"/>
      <c r="U30" s="1327"/>
      <c r="V30" s="1327"/>
      <c r="W30" s="1327"/>
      <c r="X30" s="1327"/>
      <c r="Y30" s="1327"/>
      <c r="Z30" s="1327"/>
      <c r="AA30" s="1327"/>
      <c r="AB30" s="1327"/>
      <c r="AC30" s="1327"/>
      <c r="AD30" s="1327"/>
    </row>
    <row r="31" spans="1:30" ht="13.5" customHeight="1">
      <c r="A31" s="1327"/>
      <c r="B31" s="1327"/>
      <c r="C31" s="1327"/>
      <c r="D31" s="1327"/>
      <c r="E31" s="1327"/>
      <c r="F31" s="1327"/>
      <c r="G31" s="1327"/>
      <c r="H31" s="1327"/>
      <c r="I31" s="1327"/>
      <c r="J31" s="1324"/>
      <c r="K31" s="1327"/>
      <c r="L31" s="1327"/>
      <c r="M31" s="1327"/>
      <c r="N31" s="1324"/>
      <c r="O31" s="1324"/>
      <c r="P31" s="1324"/>
      <c r="Q31" s="1327"/>
      <c r="R31" s="1327"/>
      <c r="S31" s="1327"/>
      <c r="T31" s="1327"/>
      <c r="U31" s="1327"/>
      <c r="V31" s="1327"/>
      <c r="W31" s="1327"/>
      <c r="X31" s="1327"/>
      <c r="Y31" s="1327"/>
      <c r="Z31" s="1327"/>
      <c r="AA31" s="1327"/>
      <c r="AB31" s="1327"/>
      <c r="AC31" s="1327"/>
      <c r="AD31" s="1327"/>
    </row>
    <row r="32" spans="1:30" ht="13.5" customHeight="1">
      <c r="A32" s="1327"/>
      <c r="B32" s="1327"/>
      <c r="C32" s="1327"/>
      <c r="D32" s="1327"/>
      <c r="E32" s="1327"/>
      <c r="F32" s="1327"/>
      <c r="G32" s="1327"/>
      <c r="H32" s="1327"/>
      <c r="I32" s="1327"/>
      <c r="J32" s="1324"/>
      <c r="K32" s="1327"/>
      <c r="L32" s="1327"/>
      <c r="M32" s="1327"/>
      <c r="N32" s="1324"/>
      <c r="O32" s="1324"/>
      <c r="P32" s="1324"/>
      <c r="Q32" s="1327"/>
      <c r="R32" s="1327"/>
      <c r="S32" s="1327"/>
      <c r="T32" s="1327"/>
      <c r="U32" s="1327"/>
      <c r="V32" s="1327"/>
      <c r="W32" s="1327"/>
      <c r="X32" s="1327"/>
      <c r="Y32" s="1327"/>
      <c r="Z32" s="1327"/>
      <c r="AA32" s="1327"/>
      <c r="AB32" s="1327"/>
      <c r="AC32" s="1327"/>
      <c r="AD32" s="1327"/>
    </row>
    <row r="33" spans="1:30" ht="13.5" customHeight="1">
      <c r="A33" s="1327"/>
      <c r="B33" s="1327"/>
      <c r="C33" s="1327"/>
      <c r="D33" s="1327"/>
      <c r="E33" s="1327"/>
      <c r="F33" s="1327"/>
      <c r="G33" s="1327"/>
      <c r="H33" s="1327"/>
      <c r="I33" s="1327"/>
      <c r="J33" s="1324"/>
      <c r="K33" s="1327"/>
      <c r="L33" s="1327"/>
      <c r="M33" s="1327"/>
      <c r="N33" s="1324"/>
      <c r="O33" s="1324"/>
      <c r="P33" s="1324"/>
      <c r="Q33" s="1327"/>
      <c r="R33" s="1327"/>
      <c r="S33" s="1327"/>
      <c r="T33" s="1327"/>
      <c r="U33" s="1327"/>
      <c r="V33" s="1327"/>
      <c r="W33" s="1327"/>
      <c r="X33" s="1327"/>
      <c r="Y33" s="1327"/>
      <c r="Z33" s="1327"/>
      <c r="AA33" s="1327"/>
      <c r="AB33" s="1327"/>
      <c r="AC33" s="1327"/>
      <c r="AD33" s="1327"/>
    </row>
    <row r="34" spans="1:30" ht="13.5" customHeight="1">
      <c r="A34" s="1327"/>
      <c r="B34" s="1327"/>
      <c r="C34" s="1327"/>
      <c r="D34" s="1327"/>
      <c r="E34" s="1327"/>
      <c r="F34" s="1327"/>
      <c r="G34" s="1327"/>
      <c r="H34" s="1327"/>
      <c r="I34" s="1327"/>
      <c r="J34" s="1324"/>
      <c r="K34" s="1327"/>
      <c r="L34" s="1327"/>
      <c r="M34" s="1327"/>
      <c r="N34" s="1324"/>
      <c r="O34" s="1324"/>
      <c r="P34" s="1324"/>
      <c r="Q34" s="1327"/>
      <c r="R34" s="1327"/>
      <c r="S34" s="1327"/>
      <c r="T34" s="1327"/>
      <c r="U34" s="1327"/>
      <c r="V34" s="1327"/>
      <c r="W34" s="1327"/>
      <c r="X34" s="1327"/>
      <c r="Y34" s="1327"/>
      <c r="Z34" s="1327"/>
      <c r="AA34" s="1327"/>
      <c r="AB34" s="1327"/>
      <c r="AC34" s="1327"/>
      <c r="AD34" s="1327"/>
    </row>
    <row r="35" spans="1:30" ht="13.5" customHeight="1">
      <c r="A35" s="1327"/>
      <c r="B35" s="1327"/>
      <c r="C35" s="1327"/>
      <c r="D35" s="1327"/>
      <c r="E35" s="1327"/>
      <c r="F35" s="1327"/>
      <c r="G35" s="1327"/>
      <c r="H35" s="1327"/>
      <c r="I35" s="1327"/>
      <c r="J35" s="1324"/>
      <c r="K35" s="1327"/>
      <c r="L35" s="1327"/>
      <c r="M35" s="1327"/>
      <c r="N35" s="1324"/>
      <c r="O35" s="1324"/>
      <c r="P35" s="1324"/>
      <c r="Q35" s="1327"/>
      <c r="R35" s="1327"/>
      <c r="S35" s="1327"/>
      <c r="T35" s="1327"/>
      <c r="U35" s="1327"/>
      <c r="V35" s="1327"/>
      <c r="W35" s="1327"/>
      <c r="X35" s="1327"/>
      <c r="Y35" s="1327"/>
      <c r="Z35" s="1327"/>
      <c r="AA35" s="1327"/>
      <c r="AB35" s="1327"/>
      <c r="AC35" s="1327"/>
      <c r="AD35" s="1327"/>
    </row>
    <row r="36" spans="1:30" ht="13.5" customHeight="1">
      <c r="A36" s="1327"/>
      <c r="B36" s="1327"/>
      <c r="C36" s="1327"/>
      <c r="D36" s="1327"/>
      <c r="E36" s="1327"/>
      <c r="F36" s="1327"/>
      <c r="G36" s="1327"/>
      <c r="H36" s="1327"/>
      <c r="I36" s="1327"/>
      <c r="J36" s="1324"/>
      <c r="K36" s="1327"/>
      <c r="L36" s="1327"/>
      <c r="M36" s="1327"/>
      <c r="N36" s="1324"/>
      <c r="O36" s="1324"/>
      <c r="P36" s="1324"/>
      <c r="Q36" s="1327"/>
      <c r="R36" s="1327"/>
      <c r="S36" s="1327"/>
      <c r="T36" s="1327"/>
      <c r="U36" s="1327"/>
      <c r="V36" s="1327"/>
      <c r="W36" s="1327"/>
      <c r="X36" s="1327"/>
      <c r="Y36" s="1327"/>
      <c r="Z36" s="1327"/>
      <c r="AA36" s="1327"/>
      <c r="AB36" s="1327"/>
      <c r="AC36" s="1327"/>
      <c r="AD36" s="1327"/>
    </row>
    <row r="37" spans="1:30" ht="13.5" customHeight="1">
      <c r="A37" s="1327"/>
      <c r="B37" s="1327"/>
      <c r="C37" s="1327"/>
      <c r="D37" s="1327"/>
      <c r="E37" s="1327"/>
      <c r="F37" s="1327"/>
      <c r="G37" s="1327"/>
      <c r="H37" s="1327"/>
      <c r="I37" s="1327"/>
      <c r="J37" s="1324"/>
      <c r="K37" s="1327"/>
      <c r="L37" s="1327"/>
      <c r="M37" s="1327"/>
      <c r="N37" s="1324"/>
      <c r="O37" s="1324"/>
      <c r="P37" s="1324"/>
      <c r="Q37" s="1327"/>
      <c r="R37" s="1327"/>
      <c r="S37" s="1327"/>
      <c r="T37" s="1327"/>
      <c r="U37" s="1327"/>
      <c r="V37" s="1327"/>
      <c r="W37" s="1327"/>
      <c r="X37" s="1327"/>
      <c r="Y37" s="1327"/>
      <c r="Z37" s="1327"/>
      <c r="AA37" s="1327"/>
      <c r="AB37" s="1327"/>
      <c r="AC37" s="1327"/>
      <c r="AD37" s="1327"/>
    </row>
    <row r="38" spans="1:30" ht="13.5" customHeight="1">
      <c r="A38" s="1327"/>
      <c r="B38" s="1327"/>
      <c r="C38" s="1327"/>
      <c r="D38" s="1327"/>
      <c r="E38" s="1327"/>
      <c r="F38" s="1327"/>
      <c r="G38" s="1327"/>
      <c r="H38" s="1327"/>
      <c r="I38" s="1327"/>
      <c r="J38" s="1324"/>
      <c r="K38" s="1327"/>
      <c r="L38" s="1327"/>
      <c r="M38" s="1327"/>
      <c r="N38" s="1324"/>
      <c r="O38" s="1324"/>
      <c r="P38" s="1324"/>
      <c r="Q38" s="1327"/>
      <c r="R38" s="1327"/>
      <c r="S38" s="1327"/>
      <c r="T38" s="1327"/>
      <c r="U38" s="1327"/>
      <c r="V38" s="1327"/>
      <c r="W38" s="1327"/>
      <c r="X38" s="1327"/>
      <c r="Y38" s="1327"/>
      <c r="Z38" s="1327"/>
      <c r="AA38" s="1327"/>
      <c r="AB38" s="1327"/>
      <c r="AC38" s="1327"/>
      <c r="AD38" s="1327"/>
    </row>
    <row r="39" spans="1:30" ht="13.5" customHeight="1">
      <c r="A39" s="1327"/>
      <c r="B39" s="1327"/>
      <c r="C39" s="1327"/>
      <c r="D39" s="1327"/>
      <c r="E39" s="1327"/>
      <c r="F39" s="1327"/>
      <c r="G39" s="1327"/>
      <c r="H39" s="1327"/>
      <c r="I39" s="1327"/>
      <c r="J39" s="1324"/>
      <c r="K39" s="1327"/>
      <c r="L39" s="1327"/>
      <c r="M39" s="1327"/>
      <c r="N39" s="1324"/>
      <c r="O39" s="1324"/>
      <c r="P39" s="1324"/>
      <c r="Q39" s="1327"/>
      <c r="R39" s="1327"/>
      <c r="S39" s="1327"/>
      <c r="T39" s="1327"/>
      <c r="U39" s="1327"/>
      <c r="V39" s="1327"/>
      <c r="W39" s="1327"/>
      <c r="X39" s="1327"/>
      <c r="Y39" s="1327"/>
      <c r="Z39" s="1327"/>
      <c r="AA39" s="1327"/>
      <c r="AB39" s="1327"/>
      <c r="AC39" s="1327"/>
      <c r="AD39" s="1327"/>
    </row>
    <row r="40" spans="1:30" ht="13.5" customHeight="1">
      <c r="A40" s="1327"/>
      <c r="B40" s="1327"/>
      <c r="C40" s="1327"/>
      <c r="D40" s="1327"/>
      <c r="E40" s="1327"/>
      <c r="F40" s="1327"/>
      <c r="G40" s="1327"/>
      <c r="H40" s="1327"/>
      <c r="I40" s="1327"/>
      <c r="J40" s="1324"/>
      <c r="K40" s="1327"/>
      <c r="L40" s="1327"/>
      <c r="M40" s="1327"/>
      <c r="N40" s="1324"/>
      <c r="O40" s="1324"/>
      <c r="P40" s="1324"/>
      <c r="Q40" s="1327"/>
      <c r="R40" s="1327"/>
      <c r="S40" s="1327"/>
      <c r="T40" s="1327"/>
      <c r="U40" s="1327"/>
      <c r="V40" s="1327"/>
      <c r="W40" s="1327"/>
      <c r="X40" s="1327"/>
      <c r="Y40" s="1327"/>
      <c r="Z40" s="1327"/>
      <c r="AA40" s="1327"/>
      <c r="AB40" s="1327"/>
      <c r="AC40" s="1327"/>
      <c r="AD40" s="1327"/>
    </row>
    <row r="41" spans="1:30" ht="13.5" customHeight="1">
      <c r="A41" s="1327"/>
      <c r="B41" s="1327"/>
      <c r="C41" s="1327"/>
      <c r="D41" s="1327"/>
      <c r="E41" s="1327"/>
      <c r="F41" s="1327"/>
      <c r="G41" s="1327"/>
      <c r="H41" s="1327"/>
      <c r="I41" s="1327"/>
      <c r="J41" s="1324"/>
      <c r="K41" s="1327"/>
      <c r="L41" s="1327"/>
      <c r="M41" s="1327"/>
      <c r="N41" s="1324"/>
      <c r="O41" s="1324"/>
      <c r="P41" s="1324"/>
      <c r="Q41" s="1327"/>
      <c r="R41" s="1327"/>
      <c r="S41" s="1327"/>
      <c r="T41" s="1327"/>
      <c r="U41" s="1327"/>
      <c r="V41" s="1327"/>
      <c r="W41" s="1327"/>
      <c r="X41" s="1327"/>
      <c r="Y41" s="1327"/>
      <c r="Z41" s="1327"/>
      <c r="AA41" s="1327"/>
      <c r="AB41" s="1327"/>
      <c r="AC41" s="1327"/>
      <c r="AD41" s="1327"/>
    </row>
    <row r="42" spans="1:30" ht="13.5" customHeight="1">
      <c r="A42" s="1327"/>
      <c r="B42" s="1327"/>
      <c r="C42" s="1327"/>
      <c r="D42" s="1327"/>
      <c r="E42" s="1327"/>
      <c r="F42" s="1327"/>
      <c r="G42" s="1327"/>
      <c r="H42" s="1327"/>
      <c r="I42" s="1327"/>
      <c r="J42" s="1324"/>
      <c r="K42" s="1327"/>
      <c r="L42" s="1327"/>
      <c r="M42" s="1327"/>
      <c r="N42" s="1324"/>
      <c r="O42" s="1324"/>
      <c r="P42" s="1324"/>
      <c r="Q42" s="1327"/>
      <c r="R42" s="1327"/>
      <c r="S42" s="1327"/>
      <c r="T42" s="1327"/>
      <c r="U42" s="1327"/>
      <c r="V42" s="1327"/>
      <c r="W42" s="1327"/>
      <c r="X42" s="1327"/>
      <c r="Y42" s="1327"/>
      <c r="Z42" s="1327"/>
      <c r="AA42" s="1327"/>
      <c r="AB42" s="1327"/>
      <c r="AC42" s="1327"/>
      <c r="AD42" s="1327"/>
    </row>
    <row r="43" spans="1:30" ht="13.5" customHeight="1">
      <c r="A43" s="1327"/>
      <c r="B43" s="1327"/>
      <c r="C43" s="1327"/>
      <c r="D43" s="1327"/>
      <c r="E43" s="1327"/>
      <c r="F43" s="1327"/>
      <c r="G43" s="1327"/>
      <c r="H43" s="1327"/>
      <c r="I43" s="1327"/>
      <c r="J43" s="1324"/>
      <c r="K43" s="1327"/>
      <c r="L43" s="1327"/>
      <c r="M43" s="1327"/>
      <c r="N43" s="1324"/>
      <c r="O43" s="1324"/>
      <c r="P43" s="1324"/>
      <c r="Q43" s="1327"/>
      <c r="R43" s="1327"/>
      <c r="S43" s="1327"/>
      <c r="T43" s="1327"/>
      <c r="U43" s="1327"/>
      <c r="V43" s="1327"/>
      <c r="W43" s="1327"/>
      <c r="X43" s="1327"/>
      <c r="Y43" s="1327"/>
      <c r="Z43" s="1327"/>
      <c r="AA43" s="1327"/>
      <c r="AB43" s="1327"/>
      <c r="AC43" s="1327"/>
      <c r="AD43" s="1327"/>
    </row>
    <row r="44" spans="1:30" ht="13.5" customHeight="1">
      <c r="A44" s="1327"/>
      <c r="B44" s="1327"/>
      <c r="C44" s="1327"/>
      <c r="D44" s="1327"/>
      <c r="E44" s="1327"/>
      <c r="F44" s="1327"/>
      <c r="G44" s="1327"/>
      <c r="H44" s="1327"/>
      <c r="I44" s="1327"/>
      <c r="J44" s="1324"/>
      <c r="K44" s="1327"/>
      <c r="L44" s="1327"/>
      <c r="M44" s="1327"/>
      <c r="N44" s="1324"/>
      <c r="O44" s="1324"/>
      <c r="P44" s="1324"/>
      <c r="Q44" s="1327"/>
      <c r="R44" s="1327"/>
      <c r="S44" s="1327"/>
      <c r="T44" s="1327"/>
      <c r="U44" s="1327"/>
      <c r="V44" s="1327"/>
      <c r="W44" s="1327"/>
      <c r="X44" s="1327"/>
      <c r="Y44" s="1327"/>
      <c r="Z44" s="1327"/>
      <c r="AA44" s="1327"/>
      <c r="AB44" s="1327"/>
      <c r="AC44" s="1327"/>
      <c r="AD44" s="1327"/>
    </row>
    <row r="45" spans="1:30" ht="13.5" customHeight="1">
      <c r="A45" s="1327"/>
      <c r="B45" s="1327"/>
      <c r="C45" s="1327"/>
      <c r="D45" s="1327"/>
      <c r="E45" s="1327"/>
      <c r="F45" s="1327"/>
      <c r="G45" s="1327"/>
      <c r="H45" s="1327"/>
      <c r="I45" s="1327"/>
      <c r="J45" s="1324"/>
      <c r="K45" s="1327"/>
      <c r="L45" s="1327"/>
      <c r="M45" s="1327"/>
      <c r="N45" s="1324"/>
      <c r="O45" s="1324"/>
      <c r="P45" s="1324"/>
      <c r="Q45" s="1327"/>
      <c r="R45" s="1327"/>
      <c r="S45" s="1327"/>
      <c r="T45" s="1327"/>
      <c r="U45" s="1327"/>
      <c r="V45" s="1327"/>
      <c r="W45" s="1327"/>
      <c r="X45" s="1327"/>
      <c r="Y45" s="1327"/>
      <c r="Z45" s="1327"/>
      <c r="AA45" s="1327"/>
      <c r="AB45" s="1327"/>
      <c r="AC45" s="1327"/>
      <c r="AD45" s="1327"/>
    </row>
    <row r="46" spans="1:30" ht="13.5" customHeight="1">
      <c r="A46" s="1327"/>
      <c r="B46" s="1327"/>
      <c r="C46" s="1327"/>
      <c r="D46" s="1327"/>
      <c r="E46" s="1327"/>
      <c r="F46" s="1327"/>
      <c r="G46" s="1327"/>
      <c r="H46" s="1327"/>
      <c r="I46" s="1327"/>
      <c r="J46" s="1324"/>
      <c r="K46" s="1327"/>
      <c r="L46" s="1327"/>
      <c r="M46" s="1327"/>
      <c r="N46" s="1324"/>
      <c r="O46" s="1324"/>
      <c r="P46" s="1324"/>
      <c r="Q46" s="1327"/>
      <c r="R46" s="1327"/>
      <c r="S46" s="1327"/>
      <c r="T46" s="1327"/>
      <c r="U46" s="1327"/>
      <c r="V46" s="1327"/>
      <c r="W46" s="1327"/>
      <c r="X46" s="1327"/>
      <c r="Y46" s="1327"/>
      <c r="Z46" s="1327"/>
      <c r="AA46" s="1327"/>
      <c r="AB46" s="1327"/>
      <c r="AC46" s="1327"/>
      <c r="AD46" s="1327"/>
    </row>
    <row r="47" spans="1:30" ht="13.5" customHeight="1">
      <c r="A47" s="1327"/>
      <c r="B47" s="1327"/>
      <c r="C47" s="1327"/>
      <c r="D47" s="1327"/>
      <c r="E47" s="1327"/>
      <c r="F47" s="1327"/>
      <c r="G47" s="1327"/>
      <c r="H47" s="1327"/>
      <c r="I47" s="1327"/>
      <c r="J47" s="1324"/>
      <c r="K47" s="1327"/>
      <c r="L47" s="1327"/>
      <c r="M47" s="1327"/>
      <c r="N47" s="1324"/>
      <c r="O47" s="1324"/>
      <c r="P47" s="1324"/>
      <c r="Q47" s="1327"/>
      <c r="R47" s="1327"/>
      <c r="S47" s="1327"/>
      <c r="T47" s="1327"/>
      <c r="U47" s="1327"/>
      <c r="V47" s="1327"/>
      <c r="W47" s="1327"/>
      <c r="X47" s="1327"/>
      <c r="Y47" s="1327"/>
      <c r="Z47" s="1327"/>
      <c r="AA47" s="1327"/>
      <c r="AB47" s="1327"/>
      <c r="AC47" s="1327"/>
      <c r="AD47" s="1327"/>
    </row>
    <row r="48" spans="1:30" ht="13.5" customHeight="1">
      <c r="A48" s="1327"/>
      <c r="B48" s="1327"/>
      <c r="C48" s="1327"/>
      <c r="D48" s="1327"/>
      <c r="E48" s="1327"/>
      <c r="F48" s="1327"/>
      <c r="G48" s="1327"/>
      <c r="H48" s="1327"/>
      <c r="I48" s="1327"/>
      <c r="J48" s="1324"/>
      <c r="K48" s="1327"/>
      <c r="L48" s="1327"/>
      <c r="M48" s="1327"/>
      <c r="N48" s="1324"/>
      <c r="O48" s="1324"/>
      <c r="P48" s="1324"/>
      <c r="Q48" s="1327"/>
      <c r="R48" s="1327"/>
      <c r="S48" s="1327"/>
      <c r="T48" s="1327"/>
      <c r="U48" s="1327"/>
      <c r="V48" s="1327"/>
      <c r="W48" s="1327"/>
      <c r="X48" s="1327"/>
      <c r="Y48" s="1327"/>
      <c r="Z48" s="1327"/>
      <c r="AA48" s="1327"/>
      <c r="AB48" s="1327"/>
      <c r="AC48" s="1327"/>
      <c r="AD48" s="1327"/>
    </row>
    <row r="49" spans="1:30" ht="13.5" customHeight="1">
      <c r="A49" s="1327"/>
      <c r="B49" s="1327"/>
      <c r="C49" s="1327"/>
      <c r="D49" s="1327"/>
      <c r="E49" s="1327"/>
      <c r="F49" s="1327"/>
      <c r="G49" s="1327"/>
      <c r="H49" s="1327"/>
      <c r="I49" s="1327"/>
      <c r="J49" s="1324"/>
      <c r="K49" s="1327"/>
      <c r="L49" s="1327"/>
      <c r="M49" s="1327"/>
      <c r="N49" s="1324"/>
      <c r="O49" s="1324"/>
      <c r="P49" s="1324"/>
      <c r="Q49" s="1327"/>
      <c r="R49" s="1327"/>
      <c r="S49" s="1327"/>
      <c r="T49" s="1327"/>
      <c r="U49" s="1327"/>
      <c r="V49" s="1327"/>
      <c r="W49" s="1327"/>
      <c r="X49" s="1327"/>
      <c r="Y49" s="1327"/>
      <c r="Z49" s="1327"/>
      <c r="AA49" s="1327"/>
      <c r="AB49" s="1327"/>
      <c r="AC49" s="1327"/>
      <c r="AD49" s="1327"/>
    </row>
    <row r="50" spans="1:30" ht="13.5" customHeight="1">
      <c r="A50" s="1327"/>
      <c r="B50" s="1327"/>
      <c r="C50" s="1327"/>
      <c r="D50" s="1327"/>
      <c r="E50" s="1327"/>
      <c r="F50" s="1327"/>
      <c r="G50" s="1327"/>
      <c r="H50" s="1327"/>
      <c r="I50" s="1327"/>
      <c r="J50" s="1324"/>
      <c r="K50" s="1327"/>
      <c r="L50" s="1327"/>
      <c r="M50" s="1327"/>
      <c r="N50" s="1324"/>
      <c r="O50" s="1324"/>
      <c r="P50" s="1324"/>
      <c r="Q50" s="1327"/>
      <c r="R50" s="1327"/>
      <c r="S50" s="1327"/>
      <c r="T50" s="1327"/>
      <c r="U50" s="1327"/>
      <c r="V50" s="1327"/>
      <c r="W50" s="1327"/>
      <c r="X50" s="1327"/>
      <c r="Y50" s="1327"/>
      <c r="Z50" s="1327"/>
      <c r="AA50" s="1327"/>
      <c r="AB50" s="1327"/>
      <c r="AC50" s="1327"/>
      <c r="AD50" s="1327"/>
    </row>
    <row r="51" spans="1:30" ht="13.5" customHeight="1">
      <c r="A51" s="1327"/>
      <c r="B51" s="1327"/>
      <c r="C51" s="1327"/>
      <c r="D51" s="1327"/>
      <c r="E51" s="1327"/>
      <c r="F51" s="1327"/>
      <c r="G51" s="1327"/>
      <c r="H51" s="1327"/>
      <c r="I51" s="1327"/>
      <c r="J51" s="1324"/>
      <c r="K51" s="1327"/>
      <c r="L51" s="1327"/>
      <c r="M51" s="1327"/>
      <c r="N51" s="1324"/>
      <c r="O51" s="1324"/>
      <c r="P51" s="1324"/>
      <c r="Q51" s="1327"/>
      <c r="R51" s="1327"/>
      <c r="S51" s="1327"/>
      <c r="T51" s="1327"/>
      <c r="U51" s="1327"/>
      <c r="V51" s="1327"/>
      <c r="W51" s="1327"/>
      <c r="X51" s="1327"/>
      <c r="Y51" s="1327"/>
      <c r="Z51" s="1327"/>
      <c r="AA51" s="1327"/>
      <c r="AB51" s="1327"/>
      <c r="AC51" s="1327"/>
      <c r="AD51" s="1327"/>
    </row>
    <row r="52" spans="1:30" ht="13.5" customHeight="1">
      <c r="A52" s="1327"/>
      <c r="B52" s="1327"/>
      <c r="C52" s="1327"/>
      <c r="D52" s="1327"/>
      <c r="E52" s="1327"/>
      <c r="F52" s="1327"/>
      <c r="G52" s="1327"/>
      <c r="H52" s="1327"/>
      <c r="I52" s="1327"/>
      <c r="J52" s="1324"/>
      <c r="K52" s="1327"/>
      <c r="L52" s="1327"/>
      <c r="M52" s="1327"/>
      <c r="N52" s="1324"/>
      <c r="O52" s="1324"/>
      <c r="P52" s="1324"/>
      <c r="Q52" s="1327"/>
      <c r="R52" s="1327"/>
      <c r="S52" s="1327"/>
      <c r="T52" s="1327"/>
      <c r="U52" s="1327"/>
      <c r="V52" s="1327"/>
      <c r="W52" s="1327"/>
      <c r="X52" s="1327"/>
      <c r="Y52" s="1327"/>
      <c r="Z52" s="1327"/>
      <c r="AA52" s="1327"/>
      <c r="AB52" s="1327"/>
      <c r="AC52" s="1327"/>
      <c r="AD52" s="1327"/>
    </row>
    <row r="53" spans="1:30" ht="13.5" customHeight="1">
      <c r="A53" s="1327"/>
      <c r="B53" s="1327"/>
      <c r="C53" s="1327"/>
      <c r="D53" s="1327"/>
      <c r="E53" s="1327"/>
      <c r="F53" s="1327"/>
      <c r="G53" s="1327"/>
      <c r="H53" s="1327"/>
      <c r="I53" s="1327"/>
      <c r="J53" s="1324"/>
      <c r="K53" s="1327"/>
      <c r="L53" s="1327"/>
      <c r="M53" s="1327"/>
      <c r="N53" s="1324"/>
      <c r="O53" s="1324"/>
      <c r="P53" s="1324"/>
      <c r="Q53" s="1327"/>
      <c r="R53" s="1327"/>
      <c r="S53" s="1327"/>
      <c r="T53" s="1327"/>
      <c r="U53" s="1327"/>
      <c r="V53" s="1327"/>
      <c r="W53" s="1327"/>
      <c r="X53" s="1327"/>
      <c r="Y53" s="1327"/>
      <c r="Z53" s="1327"/>
      <c r="AA53" s="1327"/>
      <c r="AB53" s="1327"/>
      <c r="AC53" s="1327"/>
      <c r="AD53" s="1327"/>
    </row>
    <row r="54" spans="1:30" ht="13.5" customHeight="1">
      <c r="A54" s="1327"/>
      <c r="B54" s="1327"/>
      <c r="C54" s="1327"/>
      <c r="D54" s="1327"/>
      <c r="E54" s="1327"/>
      <c r="F54" s="1327"/>
      <c r="G54" s="1327"/>
      <c r="H54" s="1327"/>
      <c r="I54" s="1327"/>
      <c r="J54" s="1324"/>
      <c r="K54" s="1327"/>
      <c r="L54" s="1327"/>
      <c r="M54" s="1327"/>
      <c r="N54" s="1324"/>
      <c r="O54" s="1324"/>
      <c r="P54" s="1324"/>
      <c r="Q54" s="1327"/>
      <c r="R54" s="1327"/>
      <c r="S54" s="1327"/>
      <c r="T54" s="1327"/>
      <c r="U54" s="1327"/>
      <c r="V54" s="1327"/>
      <c r="W54" s="1327"/>
      <c r="X54" s="1327"/>
      <c r="Y54" s="1327"/>
      <c r="Z54" s="1327"/>
      <c r="AA54" s="1327"/>
      <c r="AB54" s="1327"/>
      <c r="AC54" s="1327"/>
      <c r="AD54" s="1327"/>
    </row>
    <row r="55" spans="1:30" ht="13.5" customHeight="1">
      <c r="A55" s="1327"/>
      <c r="B55" s="1327"/>
      <c r="C55" s="1327"/>
      <c r="D55" s="1327"/>
      <c r="E55" s="1327"/>
      <c r="F55" s="1327"/>
      <c r="G55" s="1327"/>
      <c r="H55" s="1327"/>
      <c r="I55" s="1327"/>
      <c r="J55" s="1324"/>
      <c r="K55" s="1327"/>
      <c r="L55" s="1327"/>
      <c r="M55" s="1327"/>
      <c r="N55" s="1324"/>
      <c r="O55" s="1324"/>
      <c r="P55" s="1324"/>
      <c r="Q55" s="1327"/>
      <c r="R55" s="1327"/>
      <c r="S55" s="1327"/>
      <c r="T55" s="1327"/>
      <c r="U55" s="1327"/>
      <c r="V55" s="1327"/>
      <c r="W55" s="1327"/>
      <c r="X55" s="1327"/>
      <c r="Y55" s="1327"/>
      <c r="Z55" s="1327"/>
      <c r="AA55" s="1327"/>
      <c r="AB55" s="1327"/>
      <c r="AC55" s="1327"/>
      <c r="AD55" s="1327"/>
    </row>
    <row r="56" spans="1:30" ht="13.5" customHeight="1">
      <c r="A56" s="1327"/>
      <c r="B56" s="1327"/>
      <c r="C56" s="1327"/>
      <c r="D56" s="1327"/>
      <c r="E56" s="1327"/>
      <c r="F56" s="1327"/>
      <c r="G56" s="1327"/>
      <c r="H56" s="1327"/>
      <c r="I56" s="1327"/>
      <c r="J56" s="1324"/>
      <c r="K56" s="1327"/>
      <c r="L56" s="1327"/>
      <c r="M56" s="1327"/>
      <c r="N56" s="1324"/>
      <c r="O56" s="1324"/>
      <c r="P56" s="1324"/>
      <c r="Q56" s="1327"/>
      <c r="R56" s="1327"/>
      <c r="S56" s="1327"/>
      <c r="T56" s="1327"/>
      <c r="U56" s="1327"/>
      <c r="V56" s="1327"/>
      <c r="W56" s="1327"/>
      <c r="X56" s="1327"/>
      <c r="Y56" s="1327"/>
      <c r="Z56" s="1327"/>
      <c r="AA56" s="1327"/>
      <c r="AB56" s="1327"/>
      <c r="AC56" s="1327"/>
      <c r="AD56" s="1327"/>
    </row>
    <row r="57" spans="1:30" ht="13.5" customHeight="1">
      <c r="A57" s="1327"/>
      <c r="B57" s="1327"/>
      <c r="C57" s="1327"/>
      <c r="D57" s="1327"/>
      <c r="E57" s="1327"/>
      <c r="F57" s="1327"/>
      <c r="G57" s="1327"/>
      <c r="H57" s="1327"/>
      <c r="I57" s="1327"/>
      <c r="J57" s="1324"/>
      <c r="K57" s="1327"/>
      <c r="L57" s="1327"/>
      <c r="M57" s="1327"/>
      <c r="N57" s="1324"/>
      <c r="O57" s="1324"/>
      <c r="P57" s="1324"/>
      <c r="Q57" s="1327"/>
      <c r="R57" s="1327"/>
      <c r="S57" s="1327"/>
      <c r="T57" s="1327"/>
      <c r="U57" s="1327"/>
      <c r="V57" s="1327"/>
      <c r="W57" s="1327"/>
      <c r="X57" s="1327"/>
      <c r="Y57" s="1327"/>
      <c r="Z57" s="1327"/>
      <c r="AA57" s="1327"/>
      <c r="AB57" s="1327"/>
      <c r="AC57" s="1327"/>
      <c r="AD57" s="1327"/>
    </row>
    <row r="58" spans="1:30" ht="13.5" customHeight="1">
      <c r="A58" s="1327"/>
      <c r="B58" s="1327"/>
      <c r="C58" s="1327"/>
      <c r="D58" s="1327"/>
      <c r="E58" s="1327"/>
      <c r="F58" s="1327"/>
      <c r="G58" s="1327"/>
      <c r="H58" s="1327"/>
      <c r="I58" s="1327"/>
      <c r="J58" s="1324"/>
      <c r="K58" s="1327"/>
      <c r="L58" s="1327"/>
      <c r="M58" s="1327"/>
      <c r="N58" s="1324"/>
      <c r="O58" s="1324"/>
      <c r="P58" s="1324"/>
      <c r="Q58" s="1327"/>
      <c r="R58" s="1327"/>
      <c r="S58" s="1327"/>
      <c r="T58" s="1327"/>
      <c r="U58" s="1327"/>
      <c r="V58" s="1327"/>
      <c r="W58" s="1327"/>
      <c r="X58" s="1327"/>
      <c r="Y58" s="1327"/>
      <c r="Z58" s="1327"/>
      <c r="AA58" s="1327"/>
      <c r="AB58" s="1327"/>
      <c r="AC58" s="1327"/>
      <c r="AD58" s="1327"/>
    </row>
    <row r="59" spans="1:30" ht="13.5" customHeight="1">
      <c r="A59" s="1327"/>
      <c r="B59" s="1327"/>
      <c r="C59" s="1327"/>
      <c r="D59" s="1327"/>
      <c r="E59" s="1327"/>
      <c r="F59" s="1327"/>
      <c r="G59" s="1327"/>
      <c r="H59" s="1327"/>
      <c r="I59" s="1327"/>
      <c r="J59" s="1324"/>
      <c r="K59" s="1327"/>
      <c r="L59" s="1327"/>
      <c r="M59" s="1327"/>
      <c r="N59" s="1324"/>
      <c r="O59" s="1324"/>
      <c r="P59" s="1324"/>
      <c r="Q59" s="1327"/>
      <c r="R59" s="1327"/>
      <c r="S59" s="1327"/>
      <c r="T59" s="1327"/>
      <c r="U59" s="1327"/>
      <c r="V59" s="1327"/>
      <c r="W59" s="1327"/>
      <c r="X59" s="1327"/>
      <c r="Y59" s="1327"/>
      <c r="Z59" s="1327"/>
      <c r="AA59" s="1327"/>
      <c r="AB59" s="1327"/>
      <c r="AC59" s="1327"/>
      <c r="AD59" s="1327"/>
    </row>
    <row r="60" spans="1:30" ht="13.5" customHeight="1">
      <c r="A60" s="1327"/>
      <c r="B60" s="1327"/>
      <c r="C60" s="1327"/>
      <c r="D60" s="1327"/>
      <c r="E60" s="1327"/>
      <c r="F60" s="1327"/>
      <c r="G60" s="1327"/>
      <c r="H60" s="1327"/>
      <c r="I60" s="1327"/>
      <c r="J60" s="1324"/>
      <c r="K60" s="1327"/>
      <c r="L60" s="1327"/>
      <c r="M60" s="1327"/>
      <c r="N60" s="1324"/>
      <c r="O60" s="1324"/>
      <c r="P60" s="1324"/>
      <c r="Q60" s="1327"/>
      <c r="R60" s="1327"/>
      <c r="S60" s="1327"/>
      <c r="T60" s="1327"/>
      <c r="U60" s="1327"/>
      <c r="V60" s="1327"/>
      <c r="W60" s="1327"/>
      <c r="X60" s="1327"/>
      <c r="Y60" s="1327"/>
      <c r="Z60" s="1327"/>
      <c r="AA60" s="1327"/>
      <c r="AB60" s="1327"/>
      <c r="AC60" s="1327"/>
      <c r="AD60" s="1327"/>
    </row>
    <row r="61" spans="1:30" ht="13.5" customHeight="1">
      <c r="A61" s="1327"/>
      <c r="B61" s="1327"/>
      <c r="C61" s="1327"/>
      <c r="D61" s="1327"/>
      <c r="E61" s="1327"/>
      <c r="F61" s="1327"/>
      <c r="G61" s="1327"/>
      <c r="H61" s="1327"/>
      <c r="I61" s="1327"/>
      <c r="J61" s="1324"/>
      <c r="K61" s="1327"/>
      <c r="L61" s="1327"/>
      <c r="M61" s="1327"/>
      <c r="N61" s="1324"/>
      <c r="O61" s="1324"/>
      <c r="P61" s="1324"/>
      <c r="Q61" s="1327"/>
      <c r="R61" s="1327"/>
      <c r="S61" s="1327"/>
      <c r="T61" s="1327"/>
      <c r="U61" s="1327"/>
      <c r="V61" s="1327"/>
      <c r="W61" s="1327"/>
      <c r="X61" s="1327"/>
      <c r="Y61" s="1327"/>
      <c r="Z61" s="1327"/>
      <c r="AA61" s="1327"/>
      <c r="AB61" s="1327"/>
      <c r="AC61" s="1327"/>
      <c r="AD61" s="1327"/>
    </row>
    <row r="62" spans="1:30" ht="13.5" customHeight="1">
      <c r="A62" s="1327"/>
      <c r="B62" s="1327"/>
      <c r="C62" s="1327"/>
      <c r="D62" s="1327"/>
      <c r="E62" s="1327"/>
      <c r="F62" s="1327"/>
      <c r="G62" s="1327"/>
      <c r="H62" s="1327"/>
      <c r="I62" s="1327"/>
      <c r="J62" s="1324"/>
      <c r="K62" s="1327"/>
      <c r="L62" s="1327"/>
      <c r="M62" s="1327"/>
      <c r="N62" s="1324"/>
      <c r="O62" s="1324"/>
      <c r="P62" s="1324"/>
      <c r="Q62" s="1327"/>
      <c r="R62" s="1327"/>
      <c r="S62" s="1327"/>
      <c r="T62" s="1327"/>
      <c r="U62" s="1327"/>
      <c r="V62" s="1327"/>
      <c r="W62" s="1327"/>
      <c r="X62" s="1327"/>
      <c r="Y62" s="1327"/>
      <c r="Z62" s="1327"/>
      <c r="AA62" s="1327"/>
      <c r="AB62" s="1327"/>
      <c r="AC62" s="1327"/>
      <c r="AD62" s="1327"/>
    </row>
    <row r="63" spans="1:30" ht="13.5" customHeight="1">
      <c r="A63" s="1327"/>
      <c r="B63" s="1327"/>
      <c r="C63" s="1327"/>
      <c r="D63" s="1327"/>
      <c r="E63" s="1327"/>
      <c r="F63" s="1327"/>
      <c r="G63" s="1327"/>
      <c r="H63" s="1327"/>
      <c r="I63" s="1327"/>
      <c r="J63" s="1324"/>
      <c r="K63" s="1327"/>
      <c r="L63" s="1327"/>
      <c r="M63" s="1327"/>
      <c r="N63" s="1324"/>
      <c r="O63" s="1324"/>
      <c r="P63" s="1324"/>
      <c r="Q63" s="1327"/>
      <c r="R63" s="1327"/>
      <c r="S63" s="1327"/>
      <c r="T63" s="1327"/>
      <c r="U63" s="1327"/>
      <c r="V63" s="1327"/>
      <c r="W63" s="1327"/>
      <c r="X63" s="1327"/>
      <c r="Y63" s="1327"/>
      <c r="Z63" s="1327"/>
      <c r="AA63" s="1327"/>
      <c r="AB63" s="1327"/>
      <c r="AC63" s="1327"/>
      <c r="AD63" s="1327"/>
    </row>
    <row r="64" spans="1:30" ht="13.5" customHeight="1">
      <c r="A64" s="1327"/>
      <c r="B64" s="1327"/>
      <c r="C64" s="1327"/>
      <c r="D64" s="1327"/>
      <c r="E64" s="1327"/>
      <c r="F64" s="1327"/>
      <c r="G64" s="1327"/>
      <c r="H64" s="1327"/>
      <c r="I64" s="1327"/>
      <c r="J64" s="1324"/>
      <c r="K64" s="1327"/>
      <c r="L64" s="1327"/>
      <c r="M64" s="1327"/>
      <c r="N64" s="1324"/>
      <c r="O64" s="1324"/>
      <c r="P64" s="1324"/>
      <c r="Q64" s="1327"/>
      <c r="R64" s="1327"/>
      <c r="S64" s="1327"/>
      <c r="T64" s="1327"/>
      <c r="U64" s="1327"/>
      <c r="V64" s="1327"/>
      <c r="W64" s="1327"/>
      <c r="X64" s="1327"/>
      <c r="Y64" s="1327"/>
      <c r="Z64" s="1327"/>
      <c r="AA64" s="1327"/>
      <c r="AB64" s="1327"/>
      <c r="AC64" s="1327"/>
      <c r="AD64" s="1327"/>
    </row>
    <row r="65" spans="1:30" ht="13.5" customHeight="1">
      <c r="A65" s="1327"/>
      <c r="B65" s="1327"/>
      <c r="C65" s="1327"/>
      <c r="D65" s="1327"/>
      <c r="E65" s="1327"/>
      <c r="F65" s="1327"/>
      <c r="G65" s="1327"/>
      <c r="H65" s="1327"/>
      <c r="I65" s="1327"/>
      <c r="J65" s="1324"/>
      <c r="K65" s="1327"/>
      <c r="L65" s="1327"/>
      <c r="M65" s="1327"/>
      <c r="N65" s="1324"/>
      <c r="O65" s="1324"/>
      <c r="P65" s="1324"/>
      <c r="Q65" s="1327"/>
      <c r="R65" s="1327"/>
      <c r="S65" s="1327"/>
      <c r="T65" s="1327"/>
      <c r="U65" s="1327"/>
      <c r="V65" s="1327"/>
      <c r="W65" s="1327"/>
      <c r="X65" s="1327"/>
      <c r="Y65" s="1327"/>
      <c r="Z65" s="1327"/>
      <c r="AA65" s="1327"/>
      <c r="AB65" s="1327"/>
      <c r="AC65" s="1327"/>
      <c r="AD65" s="1327"/>
    </row>
    <row r="66" spans="1:30" ht="13.5" customHeight="1">
      <c r="A66" s="1327"/>
      <c r="B66" s="1327"/>
      <c r="C66" s="1327"/>
      <c r="D66" s="1327"/>
      <c r="E66" s="1327"/>
      <c r="F66" s="1327"/>
      <c r="G66" s="1327"/>
      <c r="H66" s="1327"/>
      <c r="I66" s="1327"/>
      <c r="J66" s="1324"/>
      <c r="K66" s="1327"/>
      <c r="L66" s="1327"/>
      <c r="M66" s="1327"/>
      <c r="N66" s="1324"/>
      <c r="O66" s="1324"/>
      <c r="P66" s="1324"/>
      <c r="Q66" s="1327"/>
      <c r="R66" s="1327"/>
      <c r="S66" s="1327"/>
      <c r="T66" s="1327"/>
      <c r="U66" s="1327"/>
      <c r="V66" s="1327"/>
      <c r="W66" s="1327"/>
      <c r="X66" s="1327"/>
      <c r="Y66" s="1327"/>
      <c r="Z66" s="1327"/>
      <c r="AA66" s="1327"/>
      <c r="AB66" s="1327"/>
      <c r="AC66" s="1327"/>
      <c r="AD66" s="1327"/>
    </row>
    <row r="67" spans="1:30" ht="13.5" customHeight="1">
      <c r="A67" s="1327"/>
      <c r="B67" s="1327"/>
      <c r="C67" s="1327"/>
      <c r="D67" s="1327"/>
      <c r="E67" s="1327"/>
      <c r="F67" s="1327"/>
      <c r="G67" s="1327"/>
      <c r="H67" s="1327"/>
      <c r="I67" s="1327"/>
      <c r="J67" s="1324"/>
      <c r="K67" s="1327"/>
      <c r="L67" s="1327"/>
      <c r="M67" s="1327"/>
      <c r="N67" s="1324"/>
      <c r="O67" s="1324"/>
      <c r="P67" s="1324"/>
      <c r="Q67" s="1327"/>
      <c r="R67" s="1327"/>
      <c r="S67" s="1327"/>
      <c r="T67" s="1327"/>
      <c r="U67" s="1327"/>
      <c r="V67" s="1327"/>
      <c r="W67" s="1327"/>
      <c r="X67" s="1327"/>
      <c r="Y67" s="1327"/>
      <c r="Z67" s="1327"/>
      <c r="AA67" s="1327"/>
      <c r="AB67" s="1327"/>
      <c r="AC67" s="1327"/>
      <c r="AD67" s="1327"/>
    </row>
    <row r="68" spans="1:30" ht="13.5" customHeight="1">
      <c r="A68" s="1327"/>
      <c r="B68" s="1327"/>
      <c r="C68" s="1327"/>
      <c r="D68" s="1327"/>
      <c r="E68" s="1327"/>
      <c r="F68" s="1327"/>
      <c r="G68" s="1327"/>
      <c r="H68" s="1327"/>
      <c r="I68" s="1327"/>
      <c r="J68" s="1324"/>
      <c r="K68" s="1327"/>
      <c r="L68" s="1327"/>
      <c r="M68" s="1327"/>
      <c r="N68" s="1324"/>
      <c r="O68" s="1324"/>
      <c r="P68" s="1324"/>
      <c r="Q68" s="1327"/>
      <c r="R68" s="1327"/>
      <c r="S68" s="1327"/>
      <c r="T68" s="1327"/>
      <c r="U68" s="1327"/>
      <c r="V68" s="1327"/>
      <c r="W68" s="1327"/>
      <c r="X68" s="1327"/>
      <c r="Y68" s="1327"/>
      <c r="Z68" s="1327"/>
      <c r="AA68" s="1327"/>
      <c r="AB68" s="1327"/>
      <c r="AC68" s="1327"/>
      <c r="AD68" s="1327"/>
    </row>
    <row r="69" spans="1:30" ht="13.5" customHeight="1">
      <c r="A69" s="1327"/>
      <c r="B69" s="1327"/>
      <c r="C69" s="1327"/>
      <c r="D69" s="1327"/>
      <c r="E69" s="1327"/>
      <c r="F69" s="1327"/>
      <c r="G69" s="1327"/>
      <c r="H69" s="1327"/>
      <c r="I69" s="1327"/>
      <c r="J69" s="1324"/>
      <c r="K69" s="1327"/>
      <c r="L69" s="1327"/>
      <c r="M69" s="1327"/>
      <c r="N69" s="1324"/>
      <c r="O69" s="1324"/>
      <c r="P69" s="1324"/>
      <c r="Q69" s="1327"/>
      <c r="R69" s="1327"/>
      <c r="S69" s="1327"/>
      <c r="T69" s="1327"/>
      <c r="U69" s="1327"/>
      <c r="V69" s="1327"/>
      <c r="W69" s="1327"/>
      <c r="X69" s="1327"/>
      <c r="Y69" s="1327"/>
      <c r="Z69" s="1327"/>
      <c r="AA69" s="1327"/>
      <c r="AB69" s="1327"/>
      <c r="AC69" s="1327"/>
      <c r="AD69" s="1327"/>
    </row>
    <row r="70" spans="1:30" ht="13.5" customHeight="1">
      <c r="A70" s="1327"/>
      <c r="B70" s="1327"/>
      <c r="C70" s="1327"/>
      <c r="D70" s="1327"/>
      <c r="E70" s="1327"/>
      <c r="F70" s="1327"/>
      <c r="G70" s="1327"/>
      <c r="H70" s="1327"/>
      <c r="I70" s="1327"/>
      <c r="J70" s="1324"/>
      <c r="K70" s="1327"/>
      <c r="L70" s="1327"/>
      <c r="M70" s="1327"/>
      <c r="N70" s="1324"/>
      <c r="O70" s="1324"/>
      <c r="P70" s="1324"/>
      <c r="Q70" s="1327"/>
      <c r="R70" s="1327"/>
      <c r="S70" s="1327"/>
      <c r="T70" s="1327"/>
      <c r="U70" s="1327"/>
      <c r="V70" s="1327"/>
      <c r="W70" s="1327"/>
      <c r="X70" s="1327"/>
      <c r="Y70" s="1327"/>
      <c r="Z70" s="1327"/>
      <c r="AA70" s="1327"/>
      <c r="AB70" s="1327"/>
      <c r="AC70" s="1327"/>
      <c r="AD70" s="1327"/>
    </row>
    <row r="71" spans="1:30" ht="13.5" customHeight="1">
      <c r="A71" s="1327"/>
      <c r="B71" s="1327"/>
      <c r="C71" s="1327"/>
      <c r="D71" s="1327"/>
      <c r="E71" s="1327"/>
      <c r="F71" s="1327"/>
      <c r="G71" s="1327"/>
      <c r="H71" s="1327"/>
      <c r="I71" s="1327"/>
      <c r="J71" s="1324"/>
      <c r="K71" s="1327"/>
      <c r="L71" s="1327"/>
      <c r="M71" s="1327"/>
      <c r="N71" s="1324"/>
      <c r="O71" s="1324"/>
      <c r="P71" s="1324"/>
      <c r="Q71" s="1327"/>
      <c r="R71" s="1327"/>
      <c r="S71" s="1327"/>
      <c r="T71" s="1327"/>
      <c r="U71" s="1327"/>
      <c r="V71" s="1327"/>
      <c r="W71" s="1327"/>
      <c r="X71" s="1327"/>
      <c r="Y71" s="1327"/>
      <c r="Z71" s="1327"/>
      <c r="AA71" s="1327"/>
      <c r="AB71" s="1327"/>
      <c r="AC71" s="1327"/>
      <c r="AD71" s="1327"/>
    </row>
    <row r="72" spans="1:30" ht="13.5" customHeight="1">
      <c r="A72" s="1327"/>
      <c r="B72" s="1327"/>
      <c r="C72" s="1327"/>
      <c r="D72" s="1327"/>
      <c r="E72" s="1327"/>
      <c r="F72" s="1327"/>
      <c r="G72" s="1327"/>
      <c r="H72" s="1327"/>
      <c r="I72" s="1327"/>
      <c r="J72" s="1324"/>
      <c r="K72" s="1327"/>
      <c r="L72" s="1327"/>
      <c r="M72" s="1327"/>
      <c r="N72" s="1324"/>
      <c r="O72" s="1324"/>
      <c r="P72" s="1324"/>
      <c r="Q72" s="1327"/>
      <c r="R72" s="1327"/>
      <c r="S72" s="1327"/>
      <c r="T72" s="1327"/>
      <c r="U72" s="1327"/>
      <c r="V72" s="1327"/>
      <c r="W72" s="1327"/>
      <c r="X72" s="1327"/>
      <c r="Y72" s="1327"/>
      <c r="Z72" s="1327"/>
      <c r="AA72" s="1327"/>
      <c r="AB72" s="1327"/>
      <c r="AC72" s="1327"/>
      <c r="AD72" s="1327"/>
    </row>
    <row r="73" spans="1:30" ht="13.5" customHeight="1">
      <c r="A73" s="1327"/>
      <c r="B73" s="1327"/>
      <c r="C73" s="1327"/>
      <c r="D73" s="1327"/>
      <c r="E73" s="1327"/>
      <c r="F73" s="1327"/>
      <c r="G73" s="1327"/>
      <c r="H73" s="1327"/>
      <c r="I73" s="1327"/>
      <c r="J73" s="1324"/>
      <c r="K73" s="1327"/>
      <c r="L73" s="1327"/>
      <c r="M73" s="1327"/>
      <c r="N73" s="1324"/>
      <c r="O73" s="1324"/>
      <c r="P73" s="1324"/>
      <c r="Q73" s="1327"/>
      <c r="R73" s="1327"/>
      <c r="S73" s="1327"/>
      <c r="T73" s="1327"/>
      <c r="U73" s="1327"/>
      <c r="V73" s="1327"/>
      <c r="W73" s="1327"/>
      <c r="X73" s="1327"/>
      <c r="Y73" s="1327"/>
      <c r="Z73" s="1327"/>
      <c r="AA73" s="1327"/>
      <c r="AB73" s="1327"/>
      <c r="AC73" s="1327"/>
      <c r="AD73" s="1327"/>
    </row>
    <row r="74" spans="1:30" ht="13.5" customHeight="1">
      <c r="A74" s="1327"/>
      <c r="B74" s="1327"/>
      <c r="C74" s="1327"/>
      <c r="D74" s="1327"/>
      <c r="E74" s="1327"/>
      <c r="F74" s="1327"/>
      <c r="G74" s="1327"/>
      <c r="H74" s="1327"/>
      <c r="I74" s="1327"/>
      <c r="J74" s="1324"/>
      <c r="K74" s="1327"/>
      <c r="L74" s="1327"/>
      <c r="M74" s="1327"/>
      <c r="N74" s="1324"/>
      <c r="O74" s="1324"/>
      <c r="P74" s="1324"/>
      <c r="Q74" s="1327"/>
      <c r="R74" s="1327"/>
      <c r="S74" s="1327"/>
      <c r="T74" s="1327"/>
      <c r="U74" s="1327"/>
      <c r="V74" s="1327"/>
      <c r="W74" s="1327"/>
      <c r="X74" s="1327"/>
      <c r="Y74" s="1327"/>
      <c r="Z74" s="1327"/>
      <c r="AA74" s="1327"/>
      <c r="AB74" s="1327"/>
      <c r="AC74" s="1327"/>
      <c r="AD74" s="1327"/>
    </row>
    <row r="75" spans="1:30" ht="13.5" customHeight="1">
      <c r="A75" s="1327"/>
      <c r="B75" s="1327"/>
      <c r="C75" s="1327"/>
      <c r="D75" s="1327"/>
      <c r="E75" s="1327"/>
      <c r="F75" s="1327"/>
      <c r="G75" s="1327"/>
      <c r="H75" s="1327"/>
      <c r="I75" s="1327"/>
      <c r="J75" s="1324"/>
      <c r="K75" s="1327"/>
      <c r="L75" s="1327"/>
      <c r="M75" s="1327"/>
      <c r="N75" s="1324"/>
      <c r="O75" s="1324"/>
      <c r="P75" s="1324"/>
      <c r="Q75" s="1327"/>
      <c r="R75" s="1327"/>
      <c r="S75" s="1327"/>
      <c r="T75" s="1327"/>
      <c r="U75" s="1327"/>
      <c r="V75" s="1327"/>
      <c r="W75" s="1327"/>
      <c r="X75" s="1327"/>
      <c r="Y75" s="1327"/>
      <c r="Z75" s="1327"/>
      <c r="AA75" s="1327"/>
      <c r="AB75" s="1327"/>
      <c r="AC75" s="1327"/>
      <c r="AD75" s="1327"/>
    </row>
    <row r="76" spans="1:30" ht="13.5" customHeight="1">
      <c r="A76" s="1327"/>
      <c r="B76" s="1327"/>
      <c r="C76" s="1327"/>
      <c r="D76" s="1327"/>
      <c r="E76" s="1327"/>
      <c r="F76" s="1327"/>
      <c r="G76" s="1327"/>
      <c r="H76" s="1327"/>
      <c r="I76" s="1327"/>
      <c r="J76" s="1324"/>
      <c r="K76" s="1327"/>
      <c r="L76" s="1327"/>
      <c r="M76" s="1327"/>
      <c r="N76" s="1324"/>
      <c r="O76" s="1324"/>
      <c r="P76" s="1324"/>
      <c r="Q76" s="1327"/>
      <c r="R76" s="1327"/>
      <c r="S76" s="1327"/>
      <c r="T76" s="1327"/>
      <c r="U76" s="1327"/>
      <c r="V76" s="1327"/>
      <c r="W76" s="1327"/>
      <c r="X76" s="1327"/>
      <c r="Y76" s="1327"/>
      <c r="Z76" s="1327"/>
      <c r="AA76" s="1327"/>
      <c r="AB76" s="1327"/>
      <c r="AC76" s="1327"/>
      <c r="AD76" s="1327"/>
    </row>
    <row r="77" spans="1:30" ht="13.5" customHeight="1">
      <c r="A77" s="1327"/>
      <c r="B77" s="1327"/>
      <c r="C77" s="1327"/>
      <c r="D77" s="1327"/>
      <c r="E77" s="1327"/>
      <c r="F77" s="1327"/>
      <c r="G77" s="1327"/>
      <c r="H77" s="1327"/>
      <c r="I77" s="1327"/>
      <c r="J77" s="1324"/>
      <c r="K77" s="1327"/>
      <c r="L77" s="1327"/>
      <c r="M77" s="1327"/>
      <c r="N77" s="1324"/>
      <c r="O77" s="1324"/>
      <c r="P77" s="1324"/>
      <c r="Q77" s="1327"/>
      <c r="R77" s="1327"/>
      <c r="S77" s="1327"/>
      <c r="T77" s="1327"/>
      <c r="U77" s="1327"/>
      <c r="V77" s="1327"/>
      <c r="W77" s="1327"/>
      <c r="X77" s="1327"/>
      <c r="Y77" s="1327"/>
      <c r="Z77" s="1327"/>
      <c r="AA77" s="1327"/>
      <c r="AB77" s="1327"/>
      <c r="AC77" s="1327"/>
      <c r="AD77" s="1327"/>
    </row>
    <row r="78" spans="1:30" ht="13.5" customHeight="1">
      <c r="A78" s="1327"/>
      <c r="B78" s="1327"/>
      <c r="C78" s="1327"/>
      <c r="D78" s="1327"/>
      <c r="E78" s="1327"/>
      <c r="F78" s="1327"/>
      <c r="G78" s="1327"/>
      <c r="H78" s="1327"/>
      <c r="I78" s="1327"/>
      <c r="J78" s="1324"/>
      <c r="K78" s="1327"/>
      <c r="L78" s="1327"/>
      <c r="M78" s="1327"/>
      <c r="N78" s="1324"/>
      <c r="O78" s="1324"/>
      <c r="P78" s="1324"/>
      <c r="Q78" s="1327"/>
      <c r="R78" s="1327"/>
      <c r="S78" s="1327"/>
      <c r="T78" s="1327"/>
      <c r="U78" s="1327"/>
      <c r="V78" s="1327"/>
      <c r="W78" s="1327"/>
      <c r="X78" s="1327"/>
      <c r="Y78" s="1327"/>
      <c r="Z78" s="1327"/>
      <c r="AA78" s="1327"/>
      <c r="AB78" s="1327"/>
      <c r="AC78" s="1327"/>
      <c r="AD78" s="1327"/>
    </row>
    <row r="79" spans="1:30" ht="13.5" customHeight="1">
      <c r="A79" s="1327"/>
      <c r="B79" s="1327"/>
      <c r="C79" s="1327"/>
      <c r="D79" s="1327"/>
      <c r="E79" s="1327"/>
      <c r="F79" s="1327"/>
      <c r="G79" s="1327"/>
      <c r="H79" s="1327"/>
      <c r="I79" s="1327"/>
      <c r="J79" s="1324"/>
      <c r="K79" s="1327"/>
      <c r="L79" s="1327"/>
      <c r="M79" s="1327"/>
      <c r="N79" s="1324"/>
      <c r="O79" s="1324"/>
      <c r="P79" s="1324"/>
      <c r="Q79" s="1327"/>
      <c r="R79" s="1327"/>
      <c r="S79" s="1327"/>
      <c r="T79" s="1327"/>
      <c r="U79" s="1327"/>
      <c r="V79" s="1327"/>
      <c r="W79" s="1327"/>
      <c r="X79" s="1327"/>
      <c r="Y79" s="1327"/>
      <c r="Z79" s="1327"/>
      <c r="AA79" s="1327"/>
      <c r="AB79" s="1327"/>
      <c r="AC79" s="1327"/>
      <c r="AD79" s="1327"/>
    </row>
    <row r="80" spans="1:30" ht="13.5" customHeight="1">
      <c r="A80" s="1327"/>
      <c r="B80" s="1327"/>
      <c r="C80" s="1327"/>
      <c r="D80" s="1327"/>
      <c r="E80" s="1327"/>
      <c r="F80" s="1327"/>
      <c r="G80" s="1327"/>
      <c r="H80" s="1327"/>
      <c r="I80" s="1327"/>
      <c r="J80" s="1324"/>
      <c r="K80" s="1327"/>
      <c r="L80" s="1327"/>
      <c r="M80" s="1327"/>
      <c r="N80" s="1324"/>
      <c r="O80" s="1324"/>
      <c r="P80" s="1324"/>
      <c r="Q80" s="1327"/>
      <c r="R80" s="1327"/>
      <c r="S80" s="1327"/>
      <c r="T80" s="1327"/>
      <c r="U80" s="1327"/>
      <c r="V80" s="1327"/>
      <c r="W80" s="1327"/>
      <c r="X80" s="1327"/>
      <c r="Y80" s="1327"/>
      <c r="Z80" s="1327"/>
      <c r="AA80" s="1327"/>
      <c r="AB80" s="1327"/>
      <c r="AC80" s="1327"/>
      <c r="AD80" s="1327"/>
    </row>
    <row r="81" spans="1:30" ht="13.5" customHeight="1">
      <c r="A81" s="1327"/>
      <c r="B81" s="1327"/>
      <c r="C81" s="1327"/>
      <c r="D81" s="1327"/>
      <c r="E81" s="1327"/>
      <c r="F81" s="1327"/>
      <c r="G81" s="1327"/>
      <c r="H81" s="1327"/>
      <c r="I81" s="1327"/>
      <c r="J81" s="1324"/>
      <c r="K81" s="1327"/>
      <c r="L81" s="1327"/>
      <c r="M81" s="1327"/>
      <c r="N81" s="1324"/>
      <c r="O81" s="1324"/>
      <c r="P81" s="1324"/>
      <c r="Q81" s="1327"/>
      <c r="R81" s="1327"/>
      <c r="S81" s="1327"/>
      <c r="T81" s="1327"/>
      <c r="U81" s="1327"/>
      <c r="V81" s="1327"/>
      <c r="W81" s="1327"/>
      <c r="X81" s="1327"/>
      <c r="Y81" s="1327"/>
      <c r="Z81" s="1327"/>
      <c r="AA81" s="1327"/>
      <c r="AB81" s="1327"/>
      <c r="AC81" s="1327"/>
      <c r="AD81" s="1327"/>
    </row>
    <row r="82" spans="1:30" ht="13.5" customHeight="1">
      <c r="A82" s="1327"/>
      <c r="B82" s="1327"/>
      <c r="C82" s="1327"/>
      <c r="D82" s="1327"/>
      <c r="E82" s="1327"/>
      <c r="F82" s="1327"/>
      <c r="G82" s="1327"/>
      <c r="H82" s="1327"/>
      <c r="I82" s="1327"/>
      <c r="J82" s="1324"/>
      <c r="K82" s="1327"/>
      <c r="L82" s="1327"/>
      <c r="M82" s="1327"/>
      <c r="N82" s="1324"/>
      <c r="O82" s="1324"/>
      <c r="P82" s="1324"/>
      <c r="Q82" s="1327"/>
      <c r="R82" s="1327"/>
      <c r="S82" s="1327"/>
      <c r="T82" s="1327"/>
      <c r="U82" s="1327"/>
      <c r="V82" s="1327"/>
      <c r="W82" s="1327"/>
      <c r="X82" s="1327"/>
      <c r="Y82" s="1327"/>
      <c r="Z82" s="1327"/>
      <c r="AA82" s="1327"/>
      <c r="AB82" s="1327"/>
      <c r="AC82" s="1327"/>
      <c r="AD82" s="1327"/>
    </row>
    <row r="83" spans="1:30" ht="13.5" customHeight="1">
      <c r="A83" s="1327"/>
      <c r="B83" s="1327"/>
      <c r="C83" s="1327"/>
      <c r="D83" s="1327"/>
      <c r="E83" s="1327"/>
      <c r="F83" s="1327"/>
      <c r="G83" s="1327"/>
      <c r="H83" s="1327"/>
      <c r="I83" s="1327"/>
      <c r="J83" s="1324"/>
      <c r="K83" s="1327"/>
      <c r="L83" s="1327"/>
      <c r="M83" s="1327"/>
      <c r="N83" s="1324"/>
      <c r="O83" s="1324"/>
      <c r="P83" s="1324"/>
      <c r="Q83" s="1327"/>
      <c r="R83" s="1327"/>
      <c r="S83" s="1327"/>
      <c r="T83" s="1327"/>
      <c r="U83" s="1327"/>
      <c r="V83" s="1327"/>
      <c r="W83" s="1327"/>
      <c r="X83" s="1327"/>
      <c r="Y83" s="1327"/>
      <c r="Z83" s="1327"/>
      <c r="AA83" s="1327"/>
      <c r="AB83" s="1327"/>
      <c r="AC83" s="1327"/>
      <c r="AD83" s="1327"/>
    </row>
    <row r="84" spans="1:30" ht="13.5" customHeight="1">
      <c r="A84" s="1327"/>
      <c r="B84" s="1327"/>
      <c r="C84" s="1327"/>
      <c r="D84" s="1327"/>
      <c r="E84" s="1327"/>
      <c r="F84" s="1327"/>
      <c r="G84" s="1327"/>
      <c r="H84" s="1327"/>
      <c r="I84" s="1327"/>
      <c r="J84" s="1324"/>
      <c r="K84" s="1327"/>
      <c r="L84" s="1327"/>
      <c r="M84" s="1327"/>
      <c r="N84" s="1324"/>
      <c r="O84" s="1324"/>
      <c r="P84" s="1324"/>
      <c r="Q84" s="1327"/>
      <c r="R84" s="1327"/>
      <c r="S84" s="1327"/>
      <c r="T84" s="1327"/>
      <c r="U84" s="1327"/>
      <c r="V84" s="1327"/>
      <c r="W84" s="1327"/>
      <c r="X84" s="1327"/>
      <c r="Y84" s="1327"/>
      <c r="Z84" s="1327"/>
      <c r="AA84" s="1327"/>
      <c r="AB84" s="1327"/>
      <c r="AC84" s="1327"/>
      <c r="AD84" s="1327"/>
    </row>
    <row r="85" spans="1:30" ht="13.5" customHeight="1">
      <c r="A85" s="1327"/>
      <c r="B85" s="1327"/>
      <c r="C85" s="1327"/>
      <c r="D85" s="1327"/>
      <c r="E85" s="1327"/>
      <c r="F85" s="1327"/>
      <c r="G85" s="1327"/>
      <c r="H85" s="1327"/>
      <c r="I85" s="1327"/>
      <c r="J85" s="1324"/>
      <c r="K85" s="1327"/>
      <c r="L85" s="1327"/>
      <c r="M85" s="1327"/>
      <c r="N85" s="1324"/>
      <c r="O85" s="1324"/>
      <c r="P85" s="1324"/>
      <c r="Q85" s="1327"/>
      <c r="R85" s="1327"/>
      <c r="S85" s="1327"/>
      <c r="T85" s="1327"/>
      <c r="U85" s="1327"/>
      <c r="V85" s="1327"/>
      <c r="W85" s="1327"/>
      <c r="X85" s="1327"/>
      <c r="Y85" s="1327"/>
      <c r="Z85" s="1327"/>
      <c r="AA85" s="1327"/>
      <c r="AB85" s="1327"/>
      <c r="AC85" s="1327"/>
      <c r="AD85" s="1327"/>
    </row>
    <row r="86" spans="1:30" ht="13.5" customHeight="1">
      <c r="A86" s="1327"/>
      <c r="B86" s="1327"/>
      <c r="C86" s="1327"/>
      <c r="D86" s="1327"/>
      <c r="E86" s="1327"/>
      <c r="F86" s="1327"/>
      <c r="G86" s="1327"/>
      <c r="H86" s="1327"/>
      <c r="I86" s="1327"/>
      <c r="J86" s="1324"/>
      <c r="K86" s="1327"/>
      <c r="L86" s="1327"/>
      <c r="M86" s="1327"/>
      <c r="N86" s="1324"/>
      <c r="O86" s="1324"/>
      <c r="P86" s="1324"/>
      <c r="Q86" s="1327"/>
      <c r="R86" s="1327"/>
      <c r="S86" s="1327"/>
      <c r="T86" s="1327"/>
      <c r="U86" s="1327"/>
      <c r="V86" s="1327"/>
      <c r="W86" s="1327"/>
      <c r="X86" s="1327"/>
      <c r="Y86" s="1327"/>
      <c r="Z86" s="1327"/>
      <c r="AA86" s="1327"/>
      <c r="AB86" s="1327"/>
      <c r="AC86" s="1327"/>
      <c r="AD86" s="1327"/>
    </row>
    <row r="87" spans="1:30" ht="13.5" customHeight="1">
      <c r="A87" s="1327"/>
      <c r="B87" s="1327"/>
      <c r="C87" s="1327"/>
      <c r="D87" s="1327"/>
      <c r="E87" s="1327"/>
      <c r="F87" s="1327"/>
      <c r="G87" s="1327"/>
      <c r="H87" s="1327"/>
      <c r="I87" s="1327"/>
      <c r="J87" s="1324"/>
      <c r="K87" s="1327"/>
      <c r="L87" s="1327"/>
      <c r="M87" s="1327"/>
      <c r="N87" s="1324"/>
      <c r="O87" s="1324"/>
      <c r="P87" s="1324"/>
      <c r="Q87" s="1327"/>
      <c r="R87" s="1327"/>
      <c r="S87" s="1327"/>
      <c r="T87" s="1327"/>
      <c r="U87" s="1327"/>
      <c r="V87" s="1327"/>
      <c r="W87" s="1327"/>
      <c r="X87" s="1327"/>
      <c r="Y87" s="1327"/>
      <c r="Z87" s="1327"/>
      <c r="AA87" s="1327"/>
      <c r="AB87" s="1327"/>
      <c r="AC87" s="1327"/>
      <c r="AD87" s="1327"/>
    </row>
    <row r="88" spans="1:30" ht="13.5" customHeight="1">
      <c r="A88" s="1327"/>
      <c r="B88" s="1327"/>
      <c r="C88" s="1327"/>
      <c r="D88" s="1327"/>
      <c r="E88" s="1327"/>
      <c r="F88" s="1327"/>
      <c r="G88" s="1327"/>
      <c r="H88" s="1327"/>
      <c r="I88" s="1327"/>
      <c r="J88" s="1324"/>
      <c r="K88" s="1327"/>
      <c r="L88" s="1327"/>
      <c r="M88" s="1327"/>
      <c r="N88" s="1324"/>
      <c r="O88" s="1324"/>
      <c r="P88" s="1324"/>
      <c r="Q88" s="1327"/>
      <c r="R88" s="1327"/>
      <c r="S88" s="1327"/>
      <c r="T88" s="1327"/>
      <c r="U88" s="1327"/>
      <c r="V88" s="1327"/>
      <c r="W88" s="1327"/>
      <c r="X88" s="1327"/>
      <c r="Y88" s="1327"/>
      <c r="Z88" s="1327"/>
      <c r="AA88" s="1327"/>
      <c r="AB88" s="1327"/>
      <c r="AC88" s="1327"/>
      <c r="AD88" s="1327"/>
    </row>
    <row r="89" spans="1:30" ht="13.5" customHeight="1">
      <c r="A89" s="1327"/>
      <c r="B89" s="1327"/>
      <c r="C89" s="1327"/>
      <c r="D89" s="1327"/>
      <c r="E89" s="1327"/>
      <c r="F89" s="1327"/>
      <c r="G89" s="1327"/>
      <c r="H89" s="1327"/>
      <c r="I89" s="1327"/>
      <c r="J89" s="1324"/>
      <c r="K89" s="1327"/>
      <c r="L89" s="1327"/>
      <c r="M89" s="1327"/>
      <c r="N89" s="1324"/>
      <c r="O89" s="1324"/>
      <c r="P89" s="1324"/>
      <c r="Q89" s="1327"/>
      <c r="R89" s="1327"/>
      <c r="S89" s="1327"/>
      <c r="T89" s="1327"/>
      <c r="U89" s="1327"/>
      <c r="V89" s="1327"/>
      <c r="W89" s="1327"/>
      <c r="X89" s="1327"/>
      <c r="Y89" s="1327"/>
      <c r="Z89" s="1327"/>
      <c r="AA89" s="1327"/>
      <c r="AB89" s="1327"/>
      <c r="AC89" s="1327"/>
      <c r="AD89" s="1327"/>
    </row>
    <row r="90" spans="1:30" ht="13.5" customHeight="1">
      <c r="A90" s="1327"/>
      <c r="B90" s="1327"/>
      <c r="C90" s="1327"/>
      <c r="D90" s="1327"/>
      <c r="E90" s="1327"/>
      <c r="F90" s="1327"/>
      <c r="G90" s="1327"/>
      <c r="H90" s="1327"/>
      <c r="I90" s="1327"/>
      <c r="J90" s="1324"/>
      <c r="K90" s="1327"/>
      <c r="L90" s="1327"/>
      <c r="M90" s="1327"/>
      <c r="N90" s="1324"/>
      <c r="O90" s="1324"/>
      <c r="P90" s="1324"/>
      <c r="Q90" s="1327"/>
      <c r="R90" s="1327"/>
      <c r="S90" s="1327"/>
      <c r="T90" s="1327"/>
      <c r="U90" s="1327"/>
      <c r="V90" s="1327"/>
      <c r="W90" s="1327"/>
      <c r="X90" s="1327"/>
      <c r="Y90" s="1327"/>
      <c r="Z90" s="1327"/>
      <c r="AA90" s="1327"/>
      <c r="AB90" s="1327"/>
      <c r="AC90" s="1327"/>
      <c r="AD90" s="1327"/>
    </row>
    <row r="91" spans="1:30" ht="13.5" customHeight="1">
      <c r="A91" s="1327"/>
      <c r="B91" s="1327"/>
      <c r="C91" s="1327"/>
      <c r="D91" s="1327"/>
      <c r="E91" s="1327"/>
      <c r="F91" s="1327"/>
      <c r="G91" s="1327"/>
      <c r="H91" s="1327"/>
      <c r="I91" s="1327"/>
      <c r="J91" s="1324"/>
      <c r="K91" s="1327"/>
      <c r="L91" s="1327"/>
      <c r="M91" s="1327"/>
      <c r="N91" s="1324"/>
      <c r="O91" s="1324"/>
      <c r="P91" s="1324"/>
      <c r="Q91" s="1327"/>
      <c r="R91" s="1327"/>
      <c r="S91" s="1327"/>
      <c r="T91" s="1327"/>
      <c r="U91" s="1327"/>
      <c r="V91" s="1327"/>
      <c r="W91" s="1327"/>
      <c r="X91" s="1327"/>
      <c r="Y91" s="1327"/>
      <c r="Z91" s="1327"/>
      <c r="AA91" s="1327"/>
      <c r="AB91" s="1327"/>
      <c r="AC91" s="1327"/>
      <c r="AD91" s="1327"/>
    </row>
    <row r="92" spans="1:30" ht="13.5" customHeight="1">
      <c r="A92" s="1327"/>
      <c r="B92" s="1327"/>
      <c r="C92" s="1327"/>
      <c r="D92" s="1327"/>
      <c r="E92" s="1327"/>
      <c r="F92" s="1327"/>
      <c r="G92" s="1327"/>
      <c r="H92" s="1327"/>
      <c r="I92" s="1327"/>
      <c r="J92" s="1324"/>
      <c r="K92" s="1327"/>
      <c r="L92" s="1327"/>
      <c r="M92" s="1327"/>
      <c r="N92" s="1324"/>
      <c r="O92" s="1324"/>
      <c r="P92" s="1324"/>
      <c r="Q92" s="1327"/>
      <c r="R92" s="1327"/>
      <c r="S92" s="1327"/>
      <c r="T92" s="1327"/>
      <c r="U92" s="1327"/>
      <c r="V92" s="1327"/>
      <c r="W92" s="1327"/>
      <c r="X92" s="1327"/>
      <c r="Y92" s="1327"/>
      <c r="Z92" s="1327"/>
      <c r="AA92" s="1327"/>
      <c r="AB92" s="1327"/>
      <c r="AC92" s="1327"/>
      <c r="AD92" s="1327"/>
    </row>
    <row r="93" spans="1:30" ht="13.5" customHeight="1">
      <c r="A93" s="1327"/>
      <c r="B93" s="1327"/>
      <c r="C93" s="1327"/>
      <c r="D93" s="1327"/>
      <c r="E93" s="1327"/>
      <c r="F93" s="1327"/>
      <c r="G93" s="1327"/>
      <c r="H93" s="1327"/>
      <c r="I93" s="1327"/>
      <c r="J93" s="1324"/>
      <c r="K93" s="1327"/>
      <c r="L93" s="1327"/>
      <c r="M93" s="1327"/>
      <c r="N93" s="1324"/>
      <c r="O93" s="1324"/>
      <c r="P93" s="1324"/>
      <c r="Q93" s="1327"/>
      <c r="R93" s="1327"/>
      <c r="S93" s="1327"/>
      <c r="T93" s="1327"/>
      <c r="U93" s="1327"/>
      <c r="V93" s="1327"/>
      <c r="W93" s="1327"/>
      <c r="X93" s="1327"/>
      <c r="Y93" s="1327"/>
      <c r="Z93" s="1327"/>
      <c r="AA93" s="1327"/>
      <c r="AB93" s="1327"/>
      <c r="AC93" s="1327"/>
      <c r="AD93" s="1327"/>
    </row>
    <row r="94" spans="1:30" ht="13.5" customHeight="1">
      <c r="A94" s="1327"/>
      <c r="B94" s="1327"/>
      <c r="C94" s="1327"/>
      <c r="D94" s="1327"/>
      <c r="E94" s="1327"/>
      <c r="F94" s="1327"/>
      <c r="G94" s="1327"/>
      <c r="H94" s="1327"/>
      <c r="I94" s="1327"/>
      <c r="J94" s="1324"/>
      <c r="K94" s="1327"/>
      <c r="L94" s="1327"/>
      <c r="M94" s="1327"/>
      <c r="N94" s="1324"/>
      <c r="O94" s="1324"/>
      <c r="P94" s="1324"/>
      <c r="Q94" s="1327"/>
      <c r="R94" s="1327"/>
      <c r="S94" s="1327"/>
      <c r="T94" s="1327"/>
      <c r="U94" s="1327"/>
      <c r="V94" s="1327"/>
      <c r="W94" s="1327"/>
      <c r="X94" s="1327"/>
      <c r="Y94" s="1327"/>
      <c r="Z94" s="1327"/>
      <c r="AA94" s="1327"/>
      <c r="AB94" s="1327"/>
      <c r="AC94" s="1327"/>
      <c r="AD94" s="1327"/>
    </row>
    <row r="95" spans="1:30" ht="13.5" customHeight="1">
      <c r="A95" s="1327"/>
      <c r="B95" s="1327"/>
      <c r="C95" s="1327"/>
      <c r="D95" s="1327"/>
      <c r="E95" s="1327"/>
      <c r="F95" s="1327"/>
      <c r="G95" s="1327"/>
      <c r="H95" s="1327"/>
      <c r="I95" s="1327"/>
      <c r="J95" s="1324"/>
      <c r="K95" s="1327"/>
      <c r="L95" s="1327"/>
      <c r="M95" s="1327"/>
      <c r="N95" s="1324"/>
      <c r="O95" s="1324"/>
      <c r="P95" s="1324"/>
      <c r="Q95" s="1327"/>
      <c r="R95" s="1327"/>
      <c r="S95" s="1327"/>
      <c r="T95" s="1327"/>
      <c r="U95" s="1327"/>
      <c r="V95" s="1327"/>
      <c r="W95" s="1327"/>
      <c r="X95" s="1327"/>
      <c r="Y95" s="1327"/>
      <c r="Z95" s="1327"/>
      <c r="AA95" s="1327"/>
      <c r="AB95" s="1327"/>
      <c r="AC95" s="1327"/>
      <c r="AD95" s="1327"/>
    </row>
    <row r="96" spans="1:30" ht="13.5" customHeight="1">
      <c r="A96" s="1327"/>
      <c r="B96" s="1327"/>
      <c r="C96" s="1327"/>
      <c r="D96" s="1327"/>
      <c r="E96" s="1327"/>
      <c r="F96" s="1327"/>
      <c r="G96" s="1327"/>
      <c r="H96" s="1327"/>
      <c r="I96" s="1327"/>
      <c r="J96" s="1324"/>
      <c r="K96" s="1327"/>
      <c r="L96" s="1327"/>
      <c r="M96" s="1327"/>
      <c r="N96" s="1324"/>
      <c r="O96" s="1324"/>
      <c r="P96" s="1324"/>
      <c r="Q96" s="1327"/>
      <c r="R96" s="1327"/>
      <c r="S96" s="1327"/>
      <c r="T96" s="1327"/>
      <c r="U96" s="1327"/>
      <c r="V96" s="1327"/>
      <c r="W96" s="1327"/>
      <c r="X96" s="1327"/>
      <c r="Y96" s="1327"/>
      <c r="Z96" s="1327"/>
      <c r="AA96" s="1327"/>
      <c r="AB96" s="1327"/>
      <c r="AC96" s="1327"/>
      <c r="AD96" s="1327"/>
    </row>
    <row r="97" spans="1:30" ht="13.5" customHeight="1">
      <c r="A97" s="1327"/>
      <c r="B97" s="1327"/>
      <c r="C97" s="1327"/>
      <c r="D97" s="1327"/>
      <c r="E97" s="1327"/>
      <c r="F97" s="1327"/>
      <c r="G97" s="1327"/>
      <c r="H97" s="1327"/>
      <c r="I97" s="1327"/>
      <c r="J97" s="1324"/>
      <c r="K97" s="1327"/>
      <c r="L97" s="1327"/>
      <c r="M97" s="1327"/>
      <c r="N97" s="1324"/>
      <c r="O97" s="1324"/>
      <c r="P97" s="1324"/>
      <c r="Q97" s="1327"/>
      <c r="R97" s="1327"/>
      <c r="S97" s="1327"/>
      <c r="T97" s="1327"/>
      <c r="U97" s="1327"/>
      <c r="V97" s="1327"/>
      <c r="W97" s="1327"/>
      <c r="X97" s="1327"/>
      <c r="Y97" s="1327"/>
      <c r="Z97" s="1327"/>
      <c r="AA97" s="1327"/>
      <c r="AB97" s="1327"/>
      <c r="AC97" s="1327"/>
      <c r="AD97" s="1327"/>
    </row>
    <row r="98" spans="1:30" ht="13.5" customHeight="1">
      <c r="A98" s="1327"/>
      <c r="B98" s="1327"/>
      <c r="C98" s="1327"/>
      <c r="D98" s="1327"/>
      <c r="E98" s="1327"/>
      <c r="F98" s="1327"/>
      <c r="G98" s="1327"/>
      <c r="H98" s="1327"/>
      <c r="I98" s="1327"/>
      <c r="J98" s="1324"/>
      <c r="K98" s="1327"/>
      <c r="L98" s="1327"/>
      <c r="M98" s="1327"/>
      <c r="N98" s="1324"/>
      <c r="O98" s="1324"/>
      <c r="P98" s="1324"/>
      <c r="Q98" s="1327"/>
      <c r="R98" s="1327"/>
      <c r="S98" s="1327"/>
      <c r="T98" s="1327"/>
      <c r="U98" s="1327"/>
      <c r="V98" s="1327"/>
      <c r="W98" s="1327"/>
      <c r="X98" s="1327"/>
      <c r="Y98" s="1327"/>
      <c r="Z98" s="1327"/>
      <c r="AA98" s="1327"/>
      <c r="AB98" s="1327"/>
      <c r="AC98" s="1327"/>
      <c r="AD98" s="1327"/>
    </row>
    <row r="99" spans="1:30" ht="13.5" customHeight="1">
      <c r="A99" s="1327"/>
      <c r="B99" s="1327"/>
      <c r="C99" s="1327"/>
      <c r="D99" s="1327"/>
      <c r="E99" s="1327"/>
      <c r="F99" s="1327"/>
      <c r="G99" s="1327"/>
      <c r="H99" s="1327"/>
      <c r="I99" s="1327"/>
      <c r="J99" s="1324"/>
      <c r="K99" s="1327"/>
      <c r="L99" s="1327"/>
      <c r="M99" s="1327"/>
      <c r="N99" s="1324"/>
      <c r="O99" s="1324"/>
      <c r="P99" s="1324"/>
      <c r="Q99" s="1327"/>
      <c r="R99" s="1327"/>
      <c r="S99" s="1327"/>
      <c r="T99" s="1327"/>
      <c r="U99" s="1327"/>
      <c r="V99" s="1327"/>
      <c r="W99" s="1327"/>
      <c r="X99" s="1327"/>
      <c r="Y99" s="1327"/>
      <c r="Z99" s="1327"/>
      <c r="AA99" s="1327"/>
      <c r="AB99" s="1327"/>
      <c r="AC99" s="1327"/>
      <c r="AD99" s="1327"/>
    </row>
    <row r="100" spans="1:30" ht="13.5" customHeight="1">
      <c r="A100" s="1327"/>
      <c r="B100" s="1327"/>
      <c r="C100" s="1327"/>
      <c r="D100" s="1327"/>
      <c r="E100" s="1327"/>
      <c r="F100" s="1327"/>
      <c r="G100" s="1327"/>
      <c r="H100" s="1327"/>
      <c r="I100" s="1327"/>
      <c r="J100" s="1324"/>
      <c r="K100" s="1327"/>
      <c r="L100" s="1327"/>
      <c r="M100" s="1327"/>
      <c r="N100" s="1324"/>
      <c r="O100" s="1324"/>
      <c r="P100" s="1324"/>
      <c r="Q100" s="1327"/>
      <c r="R100" s="1327"/>
      <c r="S100" s="1327"/>
      <c r="T100" s="1327"/>
      <c r="U100" s="1327"/>
      <c r="V100" s="1327"/>
      <c r="W100" s="1327"/>
      <c r="X100" s="1327"/>
      <c r="Y100" s="1327"/>
      <c r="Z100" s="1327"/>
      <c r="AA100" s="1327"/>
      <c r="AB100" s="1327"/>
      <c r="AC100" s="1327"/>
      <c r="AD100" s="1327"/>
    </row>
    <row r="101" spans="1:30" ht="13.5" customHeight="1">
      <c r="A101" s="1327"/>
      <c r="B101" s="1327"/>
      <c r="C101" s="1327"/>
      <c r="D101" s="1327"/>
      <c r="E101" s="1327"/>
      <c r="F101" s="1327"/>
      <c r="G101" s="1327"/>
      <c r="H101" s="1327"/>
      <c r="I101" s="1327"/>
      <c r="J101" s="1324"/>
      <c r="K101" s="1327"/>
      <c r="L101" s="1327"/>
      <c r="M101" s="1327"/>
      <c r="N101" s="1324"/>
      <c r="O101" s="1324"/>
      <c r="P101" s="1324"/>
      <c r="Q101" s="1327"/>
      <c r="R101" s="1327"/>
      <c r="S101" s="1327"/>
      <c r="T101" s="1327"/>
      <c r="U101" s="1327"/>
      <c r="V101" s="1327"/>
      <c r="W101" s="1327"/>
      <c r="X101" s="1327"/>
      <c r="Y101" s="1327"/>
      <c r="Z101" s="1327"/>
      <c r="AA101" s="1327"/>
      <c r="AB101" s="1327"/>
      <c r="AC101" s="1327"/>
      <c r="AD101" s="1327"/>
    </row>
    <row r="102" spans="1:30" ht="13.5" customHeight="1">
      <c r="A102" s="1327"/>
      <c r="B102" s="1327"/>
      <c r="C102" s="1327"/>
      <c r="D102" s="1327"/>
      <c r="E102" s="1327"/>
      <c r="F102" s="1327"/>
      <c r="G102" s="1327"/>
      <c r="H102" s="1327"/>
      <c r="I102" s="1327"/>
      <c r="J102" s="1324"/>
      <c r="K102" s="1327"/>
      <c r="L102" s="1327"/>
      <c r="M102" s="1327"/>
      <c r="N102" s="1324"/>
      <c r="O102" s="1324"/>
      <c r="P102" s="1324"/>
      <c r="Q102" s="1327"/>
      <c r="R102" s="1327"/>
      <c r="S102" s="1327"/>
      <c r="T102" s="1327"/>
      <c r="U102" s="1327"/>
      <c r="V102" s="1327"/>
      <c r="W102" s="1327"/>
      <c r="X102" s="1327"/>
      <c r="Y102" s="1327"/>
      <c r="Z102" s="1327"/>
      <c r="AA102" s="1327"/>
      <c r="AB102" s="1327"/>
      <c r="AC102" s="1327"/>
      <c r="AD102" s="1327"/>
    </row>
    <row r="103" spans="1:30" ht="13.5" customHeight="1">
      <c r="A103" s="1327"/>
      <c r="B103" s="1327"/>
      <c r="C103" s="1327"/>
      <c r="D103" s="1327"/>
      <c r="E103" s="1327"/>
      <c r="F103" s="1327"/>
      <c r="G103" s="1327"/>
      <c r="H103" s="1327"/>
      <c r="I103" s="1327"/>
      <c r="J103" s="1324"/>
      <c r="K103" s="1327"/>
      <c r="L103" s="1327"/>
      <c r="M103" s="1327"/>
      <c r="N103" s="1324"/>
      <c r="O103" s="1324"/>
      <c r="P103" s="1324"/>
      <c r="Q103" s="1327"/>
      <c r="R103" s="1327"/>
      <c r="S103" s="1327"/>
      <c r="T103" s="1327"/>
      <c r="U103" s="1327"/>
      <c r="V103" s="1327"/>
      <c r="W103" s="1327"/>
      <c r="X103" s="1327"/>
      <c r="Y103" s="1327"/>
      <c r="Z103" s="1327"/>
      <c r="AA103" s="1327"/>
      <c r="AB103" s="1327"/>
      <c r="AC103" s="1327"/>
      <c r="AD103" s="1327"/>
    </row>
    <row r="104" spans="1:30" ht="13.5" customHeight="1">
      <c r="A104" s="1327"/>
      <c r="B104" s="1327"/>
      <c r="C104" s="1327"/>
      <c r="D104" s="1327"/>
      <c r="E104" s="1327"/>
      <c r="F104" s="1327"/>
      <c r="G104" s="1327"/>
      <c r="H104" s="1327"/>
      <c r="I104" s="1327"/>
      <c r="J104" s="1324"/>
      <c r="K104" s="1327"/>
      <c r="L104" s="1327"/>
      <c r="M104" s="1327"/>
      <c r="N104" s="1324"/>
      <c r="O104" s="1324"/>
      <c r="P104" s="1324"/>
      <c r="Q104" s="1327"/>
      <c r="R104" s="1327"/>
      <c r="S104" s="1327"/>
      <c r="T104" s="1327"/>
      <c r="U104" s="1327"/>
      <c r="V104" s="1327"/>
      <c r="W104" s="1327"/>
      <c r="X104" s="1327"/>
      <c r="Y104" s="1327"/>
      <c r="Z104" s="1327"/>
      <c r="AA104" s="1327"/>
      <c r="AB104" s="1327"/>
      <c r="AC104" s="1327"/>
      <c r="AD104" s="1327"/>
    </row>
    <row r="105" spans="1:30" ht="13.5" customHeight="1">
      <c r="A105" s="1327"/>
      <c r="B105" s="1327"/>
      <c r="C105" s="1327"/>
      <c r="D105" s="1327"/>
      <c r="E105" s="1327"/>
      <c r="F105" s="1327"/>
      <c r="G105" s="1327"/>
      <c r="H105" s="1327"/>
      <c r="I105" s="1327"/>
      <c r="J105" s="1324"/>
      <c r="K105" s="1327"/>
      <c r="L105" s="1327"/>
      <c r="M105" s="1327"/>
      <c r="N105" s="1324"/>
      <c r="O105" s="1324"/>
      <c r="P105" s="1324"/>
      <c r="Q105" s="1327"/>
      <c r="R105" s="1327"/>
      <c r="S105" s="1327"/>
      <c r="T105" s="1327"/>
      <c r="U105" s="1327"/>
      <c r="V105" s="1327"/>
      <c r="W105" s="1327"/>
      <c r="X105" s="1327"/>
      <c r="Y105" s="1327"/>
      <c r="Z105" s="1327"/>
      <c r="AA105" s="1327"/>
      <c r="AB105" s="1327"/>
      <c r="AC105" s="1327"/>
      <c r="AD105" s="1327"/>
    </row>
    <row r="106" spans="1:30" ht="13.5" customHeight="1">
      <c r="A106" s="1327"/>
      <c r="B106" s="1327"/>
      <c r="C106" s="1327"/>
      <c r="D106" s="1327"/>
      <c r="E106" s="1327"/>
      <c r="F106" s="1327"/>
      <c r="G106" s="1327"/>
      <c r="H106" s="1327"/>
      <c r="I106" s="1327"/>
      <c r="J106" s="1324"/>
      <c r="K106" s="1327"/>
      <c r="L106" s="1327"/>
      <c r="M106" s="1327"/>
      <c r="N106" s="1324"/>
      <c r="O106" s="1324"/>
      <c r="P106" s="1324"/>
      <c r="Q106" s="1327"/>
      <c r="R106" s="1327"/>
      <c r="S106" s="1327"/>
      <c r="T106" s="1327"/>
      <c r="U106" s="1327"/>
      <c r="V106" s="1327"/>
      <c r="W106" s="1327"/>
      <c r="X106" s="1327"/>
      <c r="Y106" s="1327"/>
      <c r="Z106" s="1327"/>
      <c r="AA106" s="1327"/>
      <c r="AB106" s="1327"/>
      <c r="AC106" s="1327"/>
      <c r="AD106" s="1327"/>
    </row>
    <row r="107" spans="1:30" ht="13.5" customHeight="1">
      <c r="A107" s="1327"/>
      <c r="B107" s="1327"/>
      <c r="C107" s="1327"/>
      <c r="D107" s="1327"/>
      <c r="E107" s="1327"/>
      <c r="F107" s="1327"/>
      <c r="G107" s="1327"/>
      <c r="H107" s="1327"/>
      <c r="I107" s="1327"/>
      <c r="J107" s="1324"/>
      <c r="K107" s="1327"/>
      <c r="L107" s="1327"/>
      <c r="M107" s="1327"/>
      <c r="N107" s="1324"/>
      <c r="O107" s="1324"/>
      <c r="P107" s="1324"/>
      <c r="Q107" s="1327"/>
      <c r="R107" s="1327"/>
      <c r="S107" s="1327"/>
      <c r="T107" s="1327"/>
      <c r="U107" s="1327"/>
      <c r="V107" s="1327"/>
      <c r="W107" s="1327"/>
      <c r="X107" s="1327"/>
      <c r="Y107" s="1327"/>
      <c r="Z107" s="1327"/>
      <c r="AA107" s="1327"/>
      <c r="AB107" s="1327"/>
      <c r="AC107" s="1327"/>
      <c r="AD107" s="1327"/>
    </row>
    <row r="108" spans="1:30" ht="13.5" customHeight="1">
      <c r="A108" s="1327"/>
      <c r="B108" s="1327"/>
      <c r="C108" s="1327"/>
      <c r="D108" s="1327"/>
      <c r="E108" s="1327"/>
      <c r="F108" s="1327"/>
      <c r="G108" s="1327"/>
      <c r="H108" s="1327"/>
      <c r="I108" s="1327"/>
      <c r="J108" s="1324"/>
      <c r="K108" s="1327"/>
      <c r="L108" s="1327"/>
      <c r="M108" s="1327"/>
      <c r="N108" s="1324"/>
      <c r="O108" s="1324"/>
      <c r="P108" s="1324"/>
      <c r="Q108" s="1327"/>
      <c r="R108" s="1327"/>
      <c r="S108" s="1327"/>
      <c r="T108" s="1327"/>
      <c r="U108" s="1327"/>
      <c r="V108" s="1327"/>
      <c r="W108" s="1327"/>
      <c r="X108" s="1327"/>
      <c r="Y108" s="1327"/>
      <c r="Z108" s="1327"/>
      <c r="AA108" s="1327"/>
      <c r="AB108" s="1327"/>
      <c r="AC108" s="1327"/>
      <c r="AD108" s="1327"/>
    </row>
    <row r="109" spans="1:30" ht="13.5" customHeight="1">
      <c r="A109" s="1327"/>
      <c r="B109" s="1327"/>
      <c r="C109" s="1327"/>
      <c r="D109" s="1327"/>
      <c r="E109" s="1327"/>
      <c r="F109" s="1327"/>
      <c r="G109" s="1327"/>
      <c r="H109" s="1327"/>
      <c r="I109" s="1327"/>
      <c r="J109" s="1324"/>
      <c r="K109" s="1327"/>
      <c r="L109" s="1327"/>
      <c r="M109" s="1327"/>
      <c r="N109" s="1324"/>
      <c r="O109" s="1324"/>
      <c r="P109" s="1324"/>
      <c r="Q109" s="1327"/>
      <c r="R109" s="1327"/>
      <c r="S109" s="1327"/>
      <c r="T109" s="1327"/>
      <c r="U109" s="1327"/>
      <c r="V109" s="1327"/>
      <c r="W109" s="1327"/>
      <c r="X109" s="1327"/>
      <c r="Y109" s="1327"/>
      <c r="Z109" s="1327"/>
      <c r="AA109" s="1327"/>
      <c r="AB109" s="1327"/>
      <c r="AC109" s="1327"/>
      <c r="AD109" s="1327"/>
    </row>
    <row r="110" spans="1:30" ht="13.5" customHeight="1">
      <c r="A110" s="1327"/>
      <c r="B110" s="1327"/>
      <c r="C110" s="1327"/>
      <c r="D110" s="1327"/>
      <c r="E110" s="1327"/>
      <c r="F110" s="1327"/>
      <c r="G110" s="1327"/>
      <c r="H110" s="1327"/>
      <c r="I110" s="1327"/>
      <c r="J110" s="1324"/>
      <c r="K110" s="1327"/>
      <c r="L110" s="1327"/>
      <c r="M110" s="1327"/>
      <c r="N110" s="1324"/>
      <c r="O110" s="1324"/>
      <c r="P110" s="1324"/>
      <c r="Q110" s="1327"/>
      <c r="R110" s="1327"/>
      <c r="S110" s="1327"/>
      <c r="T110" s="1327"/>
      <c r="U110" s="1327"/>
      <c r="V110" s="1327"/>
      <c r="W110" s="1327"/>
      <c r="X110" s="1327"/>
      <c r="Y110" s="1327"/>
      <c r="Z110" s="1327"/>
      <c r="AA110" s="1327"/>
      <c r="AB110" s="1327"/>
      <c r="AC110" s="1327"/>
      <c r="AD110" s="1327"/>
    </row>
    <row r="111" spans="1:30" ht="13.5" customHeight="1">
      <c r="A111" s="1327"/>
      <c r="B111" s="1327"/>
      <c r="C111" s="1327"/>
      <c r="D111" s="1327"/>
      <c r="E111" s="1327"/>
      <c r="F111" s="1327"/>
      <c r="G111" s="1327"/>
      <c r="H111" s="1327"/>
      <c r="I111" s="1327"/>
      <c r="J111" s="1324"/>
      <c r="K111" s="1327"/>
      <c r="L111" s="1327"/>
      <c r="M111" s="1327"/>
      <c r="N111" s="1324"/>
      <c r="O111" s="1324"/>
      <c r="P111" s="1324"/>
      <c r="Q111" s="1327"/>
      <c r="R111" s="1327"/>
      <c r="S111" s="1327"/>
      <c r="T111" s="1327"/>
      <c r="U111" s="1327"/>
      <c r="V111" s="1327"/>
      <c r="W111" s="1327"/>
      <c r="X111" s="1327"/>
      <c r="Y111" s="1327"/>
      <c r="Z111" s="1327"/>
      <c r="AA111" s="1327"/>
      <c r="AB111" s="1327"/>
      <c r="AC111" s="1327"/>
      <c r="AD111" s="1327"/>
    </row>
    <row r="112" spans="1:30" ht="13.5" customHeight="1">
      <c r="A112" s="1327"/>
      <c r="B112" s="1327"/>
      <c r="C112" s="1327"/>
      <c r="D112" s="1327"/>
      <c r="E112" s="1327"/>
      <c r="F112" s="1327"/>
      <c r="G112" s="1327"/>
      <c r="H112" s="1327"/>
      <c r="I112" s="1327"/>
      <c r="J112" s="1324"/>
      <c r="K112" s="1327"/>
      <c r="L112" s="1327"/>
      <c r="M112" s="1327"/>
      <c r="N112" s="1324"/>
      <c r="O112" s="1324"/>
      <c r="P112" s="1324"/>
      <c r="Q112" s="1327"/>
      <c r="R112" s="1327"/>
      <c r="S112" s="1327"/>
      <c r="T112" s="1327"/>
      <c r="U112" s="1327"/>
      <c r="V112" s="1327"/>
      <c r="W112" s="1327"/>
      <c r="X112" s="1327"/>
      <c r="Y112" s="1327"/>
      <c r="Z112" s="1327"/>
      <c r="AA112" s="1327"/>
      <c r="AB112" s="1327"/>
      <c r="AC112" s="1327"/>
      <c r="AD112" s="1327"/>
    </row>
    <row r="113" spans="1:30" ht="13.5" customHeight="1">
      <c r="A113" s="1327"/>
      <c r="B113" s="1327"/>
      <c r="C113" s="1327"/>
      <c r="D113" s="1327"/>
      <c r="E113" s="1327"/>
      <c r="F113" s="1327"/>
      <c r="G113" s="1327"/>
      <c r="H113" s="1327"/>
      <c r="I113" s="1327"/>
      <c r="J113" s="1324"/>
      <c r="K113" s="1327"/>
      <c r="L113" s="1327"/>
      <c r="M113" s="1327"/>
      <c r="N113" s="1324"/>
      <c r="O113" s="1324"/>
      <c r="P113" s="1324"/>
      <c r="Q113" s="1327"/>
      <c r="R113" s="1327"/>
      <c r="S113" s="1327"/>
      <c r="T113" s="1327"/>
      <c r="U113" s="1327"/>
      <c r="V113" s="1327"/>
      <c r="W113" s="1327"/>
      <c r="X113" s="1327"/>
      <c r="Y113" s="1327"/>
      <c r="Z113" s="1327"/>
      <c r="AA113" s="1327"/>
      <c r="AB113" s="1327"/>
      <c r="AC113" s="1327"/>
      <c r="AD113" s="1327"/>
    </row>
    <row r="114" spans="1:30" ht="13.5" customHeight="1">
      <c r="A114" s="1327"/>
      <c r="B114" s="1327"/>
      <c r="C114" s="1327"/>
      <c r="D114" s="1327"/>
      <c r="E114" s="1327"/>
      <c r="F114" s="1327"/>
      <c r="G114" s="1327"/>
      <c r="H114" s="1327"/>
      <c r="I114" s="1327"/>
      <c r="J114" s="1324"/>
      <c r="K114" s="1327"/>
      <c r="L114" s="1327"/>
      <c r="M114" s="1327"/>
      <c r="N114" s="1324"/>
      <c r="O114" s="1324"/>
      <c r="P114" s="1324"/>
      <c r="Q114" s="1327"/>
      <c r="R114" s="1327"/>
      <c r="S114" s="1327"/>
      <c r="T114" s="1327"/>
      <c r="U114" s="1327"/>
      <c r="V114" s="1327"/>
      <c r="W114" s="1327"/>
      <c r="X114" s="1327"/>
      <c r="Y114" s="1327"/>
      <c r="Z114" s="1327"/>
      <c r="AA114" s="1327"/>
      <c r="AB114" s="1327"/>
      <c r="AC114" s="1327"/>
      <c r="AD114" s="1327"/>
    </row>
    <row r="115" spans="1:30" ht="13.5" customHeight="1">
      <c r="A115" s="1327"/>
      <c r="B115" s="1327"/>
      <c r="C115" s="1327"/>
      <c r="D115" s="1327"/>
      <c r="E115" s="1327"/>
      <c r="F115" s="1327"/>
      <c r="G115" s="1327"/>
      <c r="H115" s="1327"/>
      <c r="I115" s="1327"/>
      <c r="J115" s="1324"/>
      <c r="K115" s="1327"/>
      <c r="L115" s="1327"/>
      <c r="M115" s="1327"/>
      <c r="N115" s="1324"/>
      <c r="O115" s="1324"/>
      <c r="P115" s="1324"/>
      <c r="Q115" s="1327"/>
      <c r="R115" s="1327"/>
      <c r="S115" s="1327"/>
      <c r="T115" s="1327"/>
      <c r="U115" s="1327"/>
      <c r="V115" s="1327"/>
      <c r="W115" s="1327"/>
      <c r="X115" s="1327"/>
      <c r="Y115" s="1327"/>
      <c r="Z115" s="1327"/>
      <c r="AA115" s="1327"/>
      <c r="AB115" s="1327"/>
      <c r="AC115" s="1327"/>
      <c r="AD115" s="1327"/>
    </row>
    <row r="116" spans="1:30" ht="13.5" customHeight="1">
      <c r="A116" s="1327"/>
      <c r="B116" s="1327"/>
      <c r="C116" s="1327"/>
      <c r="D116" s="1327"/>
      <c r="E116" s="1327"/>
      <c r="F116" s="1327"/>
      <c r="G116" s="1327"/>
      <c r="H116" s="1327"/>
      <c r="I116" s="1327"/>
      <c r="J116" s="1324"/>
      <c r="K116" s="1327"/>
      <c r="L116" s="1327"/>
      <c r="M116" s="1327"/>
      <c r="N116" s="1324"/>
      <c r="O116" s="1324"/>
      <c r="P116" s="1324"/>
      <c r="Q116" s="1327"/>
      <c r="R116" s="1327"/>
      <c r="S116" s="1327"/>
      <c r="T116" s="1327"/>
      <c r="U116" s="1327"/>
      <c r="V116" s="1327"/>
      <c r="W116" s="1327"/>
      <c r="X116" s="1327"/>
      <c r="Y116" s="1327"/>
      <c r="Z116" s="1327"/>
      <c r="AA116" s="1327"/>
      <c r="AB116" s="1327"/>
      <c r="AC116" s="1327"/>
      <c r="AD116" s="1327"/>
    </row>
    <row r="117" spans="1:30" ht="13.5" customHeight="1">
      <c r="A117" s="1327"/>
      <c r="B117" s="1327"/>
      <c r="C117" s="1327"/>
      <c r="D117" s="1327"/>
      <c r="E117" s="1327"/>
      <c r="F117" s="1327"/>
      <c r="G117" s="1327"/>
      <c r="H117" s="1327"/>
      <c r="I117" s="1327"/>
      <c r="J117" s="1324"/>
      <c r="K117" s="1327"/>
      <c r="L117" s="1327"/>
      <c r="M117" s="1327"/>
      <c r="N117" s="1324"/>
      <c r="O117" s="1324"/>
      <c r="P117" s="1324"/>
      <c r="Q117" s="1327"/>
      <c r="R117" s="1327"/>
      <c r="S117" s="1327"/>
      <c r="T117" s="1327"/>
      <c r="U117" s="1327"/>
      <c r="V117" s="1327"/>
      <c r="W117" s="1327"/>
      <c r="X117" s="1327"/>
      <c r="Y117" s="1327"/>
      <c r="Z117" s="1327"/>
      <c r="AA117" s="1327"/>
      <c r="AB117" s="1327"/>
      <c r="AC117" s="1327"/>
      <c r="AD117" s="1327"/>
    </row>
    <row r="118" spans="1:30" ht="13.5" customHeight="1">
      <c r="A118" s="1327"/>
      <c r="B118" s="1327"/>
      <c r="C118" s="1327"/>
      <c r="D118" s="1327"/>
      <c r="E118" s="1327"/>
      <c r="F118" s="1327"/>
      <c r="G118" s="1327"/>
      <c r="H118" s="1327"/>
      <c r="I118" s="1327"/>
      <c r="J118" s="1324"/>
      <c r="K118" s="1327"/>
      <c r="L118" s="1327"/>
      <c r="M118" s="1327"/>
      <c r="N118" s="1324"/>
      <c r="O118" s="1324"/>
      <c r="P118" s="1324"/>
      <c r="Q118" s="1327"/>
      <c r="R118" s="1327"/>
      <c r="S118" s="1327"/>
      <c r="T118" s="1327"/>
      <c r="U118" s="1327"/>
      <c r="V118" s="1327"/>
      <c r="W118" s="1327"/>
      <c r="X118" s="1327"/>
      <c r="Y118" s="1327"/>
      <c r="Z118" s="1327"/>
      <c r="AA118" s="1327"/>
      <c r="AB118" s="1327"/>
      <c r="AC118" s="1327"/>
      <c r="AD118" s="1327"/>
    </row>
    <row r="119" spans="1:30" ht="13.5" customHeight="1">
      <c r="A119" s="1327"/>
      <c r="B119" s="1327"/>
      <c r="C119" s="1327"/>
      <c r="D119" s="1327"/>
      <c r="E119" s="1327"/>
      <c r="F119" s="1327"/>
      <c r="G119" s="1327"/>
      <c r="H119" s="1327"/>
      <c r="I119" s="1327"/>
      <c r="J119" s="1324"/>
      <c r="K119" s="1327"/>
      <c r="L119" s="1327"/>
      <c r="M119" s="1327"/>
      <c r="N119" s="1324"/>
      <c r="O119" s="1324"/>
      <c r="P119" s="1324"/>
      <c r="Q119" s="1327"/>
      <c r="R119" s="1327"/>
      <c r="S119" s="1327"/>
      <c r="T119" s="1327"/>
      <c r="U119" s="1327"/>
      <c r="V119" s="1327"/>
      <c r="W119" s="1327"/>
      <c r="X119" s="1327"/>
      <c r="Y119" s="1327"/>
      <c r="Z119" s="1327"/>
      <c r="AA119" s="1327"/>
      <c r="AB119" s="1327"/>
      <c r="AC119" s="1327"/>
      <c r="AD119" s="1327"/>
    </row>
    <row r="120" spans="1:30" ht="13.5" customHeight="1">
      <c r="A120" s="1327"/>
      <c r="B120" s="1327"/>
      <c r="C120" s="1327"/>
      <c r="D120" s="1327"/>
      <c r="E120" s="1327"/>
      <c r="F120" s="1327"/>
      <c r="G120" s="1327"/>
      <c r="H120" s="1327"/>
      <c r="I120" s="1327"/>
      <c r="J120" s="1324"/>
      <c r="K120" s="1327"/>
      <c r="L120" s="1327"/>
      <c r="M120" s="1327"/>
      <c r="N120" s="1324"/>
      <c r="O120" s="1324"/>
      <c r="P120" s="1324"/>
      <c r="Q120" s="1327"/>
      <c r="R120" s="1327"/>
      <c r="S120" s="1327"/>
      <c r="T120" s="1327"/>
      <c r="U120" s="1327"/>
      <c r="V120" s="1327"/>
      <c r="W120" s="1327"/>
      <c r="X120" s="1327"/>
      <c r="Y120" s="1327"/>
      <c r="Z120" s="1327"/>
      <c r="AA120" s="1327"/>
      <c r="AB120" s="1327"/>
      <c r="AC120" s="1327"/>
      <c r="AD120" s="1327"/>
    </row>
    <row r="121" spans="1:30" ht="13.5" customHeight="1">
      <c r="A121" s="1327"/>
      <c r="B121" s="1327"/>
      <c r="C121" s="1327"/>
      <c r="D121" s="1327"/>
      <c r="E121" s="1327"/>
      <c r="F121" s="1327"/>
      <c r="G121" s="1327"/>
      <c r="H121" s="1327"/>
      <c r="I121" s="1327"/>
      <c r="J121" s="1324"/>
      <c r="K121" s="1327"/>
      <c r="L121" s="1327"/>
      <c r="M121" s="1327"/>
      <c r="N121" s="1324"/>
      <c r="O121" s="1324"/>
      <c r="P121" s="1324"/>
      <c r="Q121" s="1327"/>
      <c r="R121" s="1327"/>
      <c r="S121" s="1327"/>
      <c r="T121" s="1327"/>
      <c r="U121" s="1327"/>
      <c r="V121" s="1327"/>
      <c r="W121" s="1327"/>
      <c r="X121" s="1327"/>
      <c r="Y121" s="1327"/>
      <c r="Z121" s="1327"/>
      <c r="AA121" s="1327"/>
      <c r="AB121" s="1327"/>
      <c r="AC121" s="1327"/>
      <c r="AD121" s="1327"/>
    </row>
    <row r="122" spans="1:30" ht="13.5" customHeight="1">
      <c r="A122" s="1327"/>
      <c r="B122" s="1327"/>
      <c r="C122" s="1327"/>
      <c r="D122" s="1327"/>
      <c r="E122" s="1327"/>
      <c r="F122" s="1327"/>
      <c r="G122" s="1327"/>
      <c r="H122" s="1327"/>
      <c r="I122" s="1327"/>
      <c r="J122" s="1324"/>
      <c r="K122" s="1327"/>
      <c r="L122" s="1327"/>
      <c r="M122" s="1327"/>
      <c r="N122" s="1324"/>
      <c r="O122" s="1324"/>
      <c r="P122" s="1324"/>
      <c r="Q122" s="1327"/>
      <c r="R122" s="1327"/>
      <c r="S122" s="1327"/>
      <c r="T122" s="1327"/>
      <c r="U122" s="1327"/>
      <c r="V122" s="1327"/>
      <c r="W122" s="1327"/>
      <c r="X122" s="1327"/>
      <c r="Y122" s="1327"/>
      <c r="Z122" s="1327"/>
      <c r="AA122" s="1327"/>
      <c r="AB122" s="1327"/>
      <c r="AC122" s="1327"/>
      <c r="AD122" s="1327"/>
    </row>
    <row r="123" spans="1:30" ht="13.5" customHeight="1">
      <c r="A123" s="1327"/>
      <c r="B123" s="1327"/>
      <c r="C123" s="1327"/>
      <c r="D123" s="1327"/>
      <c r="E123" s="1327"/>
      <c r="F123" s="1327"/>
      <c r="G123" s="1327"/>
      <c r="H123" s="1327"/>
      <c r="I123" s="1327"/>
      <c r="J123" s="1324"/>
      <c r="K123" s="1327"/>
      <c r="L123" s="1327"/>
      <c r="M123" s="1327"/>
      <c r="N123" s="1324"/>
      <c r="O123" s="1324"/>
      <c r="P123" s="1324"/>
      <c r="Q123" s="1327"/>
      <c r="R123" s="1327"/>
      <c r="S123" s="1327"/>
      <c r="T123" s="1327"/>
      <c r="U123" s="1327"/>
      <c r="V123" s="1327"/>
      <c r="W123" s="1327"/>
      <c r="X123" s="1327"/>
      <c r="Y123" s="1327"/>
      <c r="Z123" s="1327"/>
      <c r="AA123" s="1327"/>
      <c r="AB123" s="1327"/>
      <c r="AC123" s="1327"/>
      <c r="AD123" s="1327"/>
    </row>
    <row r="124" spans="1:30" ht="13.5" customHeight="1">
      <c r="A124" s="1327"/>
      <c r="B124" s="1327"/>
      <c r="C124" s="1327"/>
      <c r="D124" s="1327"/>
      <c r="E124" s="1327"/>
      <c r="F124" s="1327"/>
      <c r="G124" s="1327"/>
      <c r="H124" s="1327"/>
      <c r="I124" s="1327"/>
      <c r="J124" s="1324"/>
      <c r="K124" s="1327"/>
      <c r="L124" s="1327"/>
      <c r="M124" s="1327"/>
      <c r="N124" s="1324"/>
      <c r="O124" s="1324"/>
      <c r="P124" s="1324"/>
      <c r="Q124" s="1327"/>
      <c r="R124" s="1327"/>
      <c r="S124" s="1327"/>
      <c r="T124" s="1327"/>
      <c r="U124" s="1327"/>
      <c r="V124" s="1327"/>
      <c r="W124" s="1327"/>
      <c r="X124" s="1327"/>
      <c r="Y124" s="1327"/>
      <c r="Z124" s="1327"/>
      <c r="AA124" s="1327"/>
      <c r="AB124" s="1327"/>
      <c r="AC124" s="1327"/>
      <c r="AD124" s="1327"/>
    </row>
    <row r="125" spans="1:30" ht="13.5" customHeight="1">
      <c r="A125" s="1327"/>
      <c r="B125" s="1327"/>
      <c r="C125" s="1327"/>
      <c r="D125" s="1327"/>
      <c r="E125" s="1327"/>
      <c r="F125" s="1327"/>
      <c r="G125" s="1327"/>
      <c r="H125" s="1327"/>
      <c r="I125" s="1327"/>
      <c r="J125" s="1324"/>
      <c r="K125" s="1327"/>
      <c r="L125" s="1327"/>
      <c r="M125" s="1327"/>
      <c r="N125" s="1324"/>
      <c r="O125" s="1324"/>
      <c r="P125" s="1324"/>
      <c r="Q125" s="1327"/>
      <c r="R125" s="1327"/>
      <c r="S125" s="1327"/>
      <c r="T125" s="1327"/>
      <c r="U125" s="1327"/>
      <c r="V125" s="1327"/>
      <c r="W125" s="1327"/>
      <c r="X125" s="1327"/>
      <c r="Y125" s="1327"/>
      <c r="Z125" s="1327"/>
      <c r="AA125" s="1327"/>
      <c r="AB125" s="1327"/>
      <c r="AC125" s="1327"/>
      <c r="AD125" s="1327"/>
    </row>
    <row r="126" spans="1:30" ht="13.5" customHeight="1">
      <c r="A126" s="1327"/>
      <c r="B126" s="1327"/>
      <c r="C126" s="1327"/>
      <c r="D126" s="1327"/>
      <c r="E126" s="1327"/>
      <c r="F126" s="1327"/>
      <c r="G126" s="1327"/>
      <c r="H126" s="1327"/>
      <c r="I126" s="1327"/>
      <c r="J126" s="1324"/>
      <c r="K126" s="1327"/>
      <c r="L126" s="1327"/>
      <c r="M126" s="1327"/>
      <c r="N126" s="1324"/>
      <c r="O126" s="1324"/>
      <c r="P126" s="1324"/>
      <c r="Q126" s="1327"/>
      <c r="R126" s="1327"/>
      <c r="S126" s="1327"/>
      <c r="T126" s="1327"/>
      <c r="U126" s="1327"/>
      <c r="V126" s="1327"/>
      <c r="W126" s="1327"/>
      <c r="X126" s="1327"/>
      <c r="Y126" s="1327"/>
      <c r="Z126" s="1327"/>
      <c r="AA126" s="1327"/>
      <c r="AB126" s="1327"/>
      <c r="AC126" s="1327"/>
      <c r="AD126" s="1327"/>
    </row>
    <row r="127" spans="1:30" ht="13.5" customHeight="1">
      <c r="A127" s="1327"/>
      <c r="B127" s="1327"/>
      <c r="C127" s="1327"/>
      <c r="D127" s="1327"/>
      <c r="E127" s="1327"/>
      <c r="F127" s="1327"/>
      <c r="G127" s="1327"/>
      <c r="H127" s="1327"/>
      <c r="I127" s="1327"/>
      <c r="J127" s="1324"/>
      <c r="K127" s="1327"/>
      <c r="L127" s="1327"/>
      <c r="M127" s="1327"/>
      <c r="N127" s="1324"/>
      <c r="O127" s="1324"/>
      <c r="P127" s="1324"/>
      <c r="Q127" s="1327"/>
      <c r="R127" s="1327"/>
      <c r="S127" s="1327"/>
      <c r="T127" s="1327"/>
      <c r="U127" s="1327"/>
      <c r="V127" s="1327"/>
      <c r="W127" s="1327"/>
      <c r="X127" s="1327"/>
      <c r="Y127" s="1327"/>
      <c r="Z127" s="1327"/>
      <c r="AA127" s="1327"/>
      <c r="AB127" s="1327"/>
      <c r="AC127" s="1327"/>
      <c r="AD127" s="1327"/>
    </row>
    <row r="128" spans="1:30" ht="13.5" customHeight="1">
      <c r="A128" s="1327"/>
      <c r="B128" s="1327"/>
      <c r="C128" s="1327"/>
      <c r="D128" s="1327"/>
      <c r="E128" s="1327"/>
      <c r="F128" s="1327"/>
      <c r="G128" s="1327"/>
      <c r="H128" s="1327"/>
      <c r="I128" s="1327"/>
      <c r="J128" s="1324"/>
      <c r="K128" s="1327"/>
      <c r="L128" s="1327"/>
      <c r="M128" s="1327"/>
      <c r="N128" s="1324"/>
      <c r="O128" s="1324"/>
      <c r="P128" s="1324"/>
      <c r="Q128" s="1327"/>
      <c r="R128" s="1327"/>
      <c r="S128" s="1327"/>
      <c r="T128" s="1327"/>
      <c r="U128" s="1327"/>
      <c r="V128" s="1327"/>
      <c r="W128" s="1327"/>
      <c r="X128" s="1327"/>
      <c r="Y128" s="1327"/>
      <c r="Z128" s="1327"/>
      <c r="AA128" s="1327"/>
      <c r="AB128" s="1327"/>
      <c r="AC128" s="1327"/>
      <c r="AD128" s="1327"/>
    </row>
    <row r="129" spans="1:30" ht="13.5" customHeight="1">
      <c r="A129" s="1327"/>
      <c r="B129" s="1327"/>
      <c r="C129" s="1327"/>
      <c r="D129" s="1327"/>
      <c r="E129" s="1327"/>
      <c r="F129" s="1327"/>
      <c r="G129" s="1327"/>
      <c r="H129" s="1327"/>
      <c r="I129" s="1327"/>
      <c r="J129" s="1324"/>
      <c r="K129" s="1327"/>
      <c r="L129" s="1327"/>
      <c r="M129" s="1327"/>
      <c r="N129" s="1324"/>
      <c r="O129" s="1324"/>
      <c r="P129" s="1324"/>
      <c r="Q129" s="1327"/>
      <c r="R129" s="1327"/>
      <c r="S129" s="1327"/>
      <c r="T129" s="1327"/>
      <c r="U129" s="1327"/>
      <c r="V129" s="1327"/>
      <c r="W129" s="1327"/>
      <c r="X129" s="1327"/>
      <c r="Y129" s="1327"/>
      <c r="Z129" s="1327"/>
      <c r="AA129" s="1327"/>
      <c r="AB129" s="1327"/>
      <c r="AC129" s="1327"/>
      <c r="AD129" s="1327"/>
    </row>
    <row r="130" spans="1:30" ht="13.5" customHeight="1">
      <c r="A130" s="1327"/>
      <c r="B130" s="1327"/>
      <c r="C130" s="1327"/>
      <c r="D130" s="1327"/>
      <c r="E130" s="1327"/>
      <c r="F130" s="1327"/>
      <c r="G130" s="1327"/>
      <c r="H130" s="1327"/>
      <c r="I130" s="1327"/>
      <c r="J130" s="1324"/>
      <c r="K130" s="1327"/>
      <c r="L130" s="1327"/>
      <c r="M130" s="1327"/>
      <c r="N130" s="1324"/>
      <c r="O130" s="1324"/>
      <c r="P130" s="1324"/>
      <c r="Q130" s="1327"/>
      <c r="R130" s="1327"/>
      <c r="S130" s="1327"/>
      <c r="T130" s="1327"/>
      <c r="U130" s="1327"/>
      <c r="V130" s="1327"/>
      <c r="W130" s="1327"/>
      <c r="X130" s="1327"/>
      <c r="Y130" s="1327"/>
      <c r="Z130" s="1327"/>
      <c r="AA130" s="1327"/>
      <c r="AB130" s="1327"/>
      <c r="AC130" s="1327"/>
      <c r="AD130" s="1327"/>
    </row>
    <row r="131" spans="1:30" ht="13.5" customHeight="1">
      <c r="A131" s="1327"/>
      <c r="B131" s="1327"/>
      <c r="C131" s="1327"/>
      <c r="D131" s="1327"/>
      <c r="E131" s="1327"/>
      <c r="F131" s="1327"/>
      <c r="G131" s="1327"/>
      <c r="H131" s="1327"/>
      <c r="I131" s="1327"/>
      <c r="J131" s="1324"/>
      <c r="K131" s="1327"/>
      <c r="L131" s="1327"/>
      <c r="M131" s="1327"/>
      <c r="N131" s="1324"/>
      <c r="O131" s="1324"/>
      <c r="P131" s="1324"/>
      <c r="Q131" s="1327"/>
      <c r="R131" s="1327"/>
      <c r="S131" s="1327"/>
      <c r="T131" s="1327"/>
      <c r="U131" s="1327"/>
      <c r="V131" s="1327"/>
      <c r="W131" s="1327"/>
      <c r="X131" s="1327"/>
      <c r="Y131" s="1327"/>
      <c r="Z131" s="1327"/>
      <c r="AA131" s="1327"/>
      <c r="AB131" s="1327"/>
      <c r="AC131" s="1327"/>
      <c r="AD131" s="1327"/>
    </row>
    <row r="132" spans="1:30" ht="13.5" customHeight="1">
      <c r="A132" s="1327"/>
      <c r="B132" s="1327"/>
      <c r="C132" s="1327"/>
      <c r="D132" s="1327"/>
      <c r="E132" s="1327"/>
      <c r="F132" s="1327"/>
      <c r="G132" s="1327"/>
      <c r="H132" s="1327"/>
      <c r="I132" s="1327"/>
      <c r="J132" s="1324"/>
      <c r="K132" s="1327"/>
      <c r="L132" s="1327"/>
      <c r="M132" s="1327"/>
      <c r="N132" s="1324"/>
      <c r="O132" s="1324"/>
      <c r="P132" s="1324"/>
      <c r="Q132" s="1327"/>
      <c r="R132" s="1327"/>
      <c r="S132" s="1327"/>
      <c r="T132" s="1327"/>
      <c r="U132" s="1327"/>
      <c r="V132" s="1327"/>
      <c r="W132" s="1327"/>
      <c r="X132" s="1327"/>
      <c r="Y132" s="1327"/>
      <c r="Z132" s="1327"/>
      <c r="AA132" s="1327"/>
      <c r="AB132" s="1327"/>
      <c r="AC132" s="1327"/>
      <c r="AD132" s="1327"/>
    </row>
    <row r="133" spans="1:30" ht="13.5" customHeight="1">
      <c r="A133" s="1327"/>
      <c r="B133" s="1327"/>
      <c r="C133" s="1327"/>
      <c r="D133" s="1327"/>
      <c r="E133" s="1327"/>
      <c r="F133" s="1327"/>
      <c r="G133" s="1327"/>
      <c r="H133" s="1327"/>
      <c r="I133" s="1327"/>
      <c r="J133" s="1324"/>
      <c r="K133" s="1327"/>
      <c r="L133" s="1327"/>
      <c r="M133" s="1327"/>
      <c r="N133" s="1324"/>
      <c r="O133" s="1324"/>
      <c r="P133" s="1324"/>
      <c r="Q133" s="1327"/>
      <c r="R133" s="1327"/>
      <c r="S133" s="1327"/>
      <c r="T133" s="1327"/>
      <c r="U133" s="1327"/>
      <c r="V133" s="1327"/>
      <c r="W133" s="1327"/>
      <c r="X133" s="1327"/>
      <c r="Y133" s="1327"/>
      <c r="Z133" s="1327"/>
      <c r="AA133" s="1327"/>
      <c r="AB133" s="1327"/>
      <c r="AC133" s="1327"/>
      <c r="AD133" s="1327"/>
    </row>
    <row r="134" spans="1:30" ht="13.5" customHeight="1">
      <c r="A134" s="1327"/>
      <c r="B134" s="1327"/>
      <c r="C134" s="1327"/>
      <c r="D134" s="1327"/>
      <c r="E134" s="1327"/>
      <c r="F134" s="1327"/>
      <c r="G134" s="1327"/>
      <c r="H134" s="1327"/>
      <c r="I134" s="1327"/>
      <c r="J134" s="1324"/>
      <c r="K134" s="1327"/>
      <c r="L134" s="1327"/>
      <c r="M134" s="1327"/>
      <c r="N134" s="1324"/>
      <c r="O134" s="1324"/>
      <c r="P134" s="1324"/>
      <c r="Q134" s="1327"/>
      <c r="R134" s="1327"/>
      <c r="S134" s="1327"/>
      <c r="T134" s="1327"/>
      <c r="U134" s="1327"/>
      <c r="V134" s="1327"/>
      <c r="W134" s="1327"/>
      <c r="X134" s="1327"/>
      <c r="Y134" s="1327"/>
      <c r="Z134" s="1327"/>
      <c r="AA134" s="1327"/>
      <c r="AB134" s="1327"/>
      <c r="AC134" s="1327"/>
      <c r="AD134" s="1327"/>
    </row>
    <row r="135" spans="1:30" ht="13.5" customHeight="1">
      <c r="A135" s="1327"/>
      <c r="B135" s="1327"/>
      <c r="C135" s="1327"/>
      <c r="D135" s="1327"/>
      <c r="E135" s="1327"/>
      <c r="F135" s="1327"/>
      <c r="G135" s="1327"/>
      <c r="H135" s="1327"/>
      <c r="I135" s="1327"/>
      <c r="J135" s="1324"/>
      <c r="K135" s="1327"/>
      <c r="L135" s="1327"/>
      <c r="M135" s="1327"/>
      <c r="N135" s="1324"/>
      <c r="O135" s="1324"/>
      <c r="P135" s="1324"/>
      <c r="Q135" s="1327"/>
      <c r="R135" s="1327"/>
      <c r="S135" s="1327"/>
      <c r="T135" s="1327"/>
      <c r="U135" s="1327"/>
      <c r="V135" s="1327"/>
      <c r="W135" s="1327"/>
      <c r="X135" s="1327"/>
      <c r="Y135" s="1327"/>
      <c r="Z135" s="1327"/>
      <c r="AA135" s="1327"/>
      <c r="AB135" s="1327"/>
      <c r="AC135" s="1327"/>
      <c r="AD135" s="1327"/>
    </row>
    <row r="136" spans="1:30" ht="13.5" customHeight="1">
      <c r="A136" s="1327"/>
      <c r="B136" s="1327"/>
      <c r="C136" s="1327"/>
      <c r="D136" s="1327"/>
      <c r="E136" s="1327"/>
      <c r="F136" s="1327"/>
      <c r="G136" s="1327"/>
      <c r="H136" s="1327"/>
      <c r="I136" s="1327"/>
      <c r="J136" s="1324"/>
      <c r="K136" s="1327"/>
      <c r="L136" s="1327"/>
      <c r="M136" s="1327"/>
      <c r="N136" s="1324"/>
      <c r="O136" s="1324"/>
      <c r="P136" s="1324"/>
      <c r="Q136" s="1327"/>
      <c r="R136" s="1327"/>
      <c r="S136" s="1327"/>
      <c r="T136" s="1327"/>
      <c r="U136" s="1327"/>
      <c r="V136" s="1327"/>
      <c r="W136" s="1327"/>
      <c r="X136" s="1327"/>
      <c r="Y136" s="1327"/>
      <c r="Z136" s="1327"/>
      <c r="AA136" s="1327"/>
      <c r="AB136" s="1327"/>
      <c r="AC136" s="1327"/>
      <c r="AD136" s="1327"/>
    </row>
    <row r="137" spans="1:30" ht="13.5" customHeight="1">
      <c r="A137" s="1327"/>
      <c r="B137" s="1327"/>
      <c r="C137" s="1327"/>
      <c r="D137" s="1327"/>
      <c r="E137" s="1327"/>
      <c r="F137" s="1327"/>
      <c r="G137" s="1327"/>
      <c r="H137" s="1327"/>
      <c r="I137" s="1327"/>
      <c r="J137" s="1324"/>
      <c r="K137" s="1327"/>
      <c r="L137" s="1327"/>
      <c r="M137" s="1327"/>
      <c r="N137" s="1324"/>
      <c r="O137" s="1324"/>
      <c r="P137" s="1324"/>
      <c r="Q137" s="1327"/>
      <c r="R137" s="1327"/>
      <c r="S137" s="1327"/>
      <c r="T137" s="1327"/>
      <c r="U137" s="1327"/>
      <c r="V137" s="1327"/>
      <c r="W137" s="1327"/>
      <c r="X137" s="1327"/>
      <c r="Y137" s="1327"/>
      <c r="Z137" s="1327"/>
      <c r="AA137" s="1327"/>
      <c r="AB137" s="1327"/>
      <c r="AC137" s="1327"/>
      <c r="AD137" s="1327"/>
    </row>
    <row r="138" spans="1:30" ht="13.5" customHeight="1">
      <c r="A138" s="1327"/>
      <c r="B138" s="1327"/>
      <c r="C138" s="1327"/>
      <c r="D138" s="1327"/>
      <c r="E138" s="1327"/>
      <c r="F138" s="1327"/>
      <c r="G138" s="1327"/>
      <c r="H138" s="1327"/>
      <c r="I138" s="1327"/>
      <c r="J138" s="1324"/>
      <c r="K138" s="1327"/>
      <c r="L138" s="1327"/>
      <c r="M138" s="1327"/>
      <c r="N138" s="1324"/>
      <c r="O138" s="1324"/>
      <c r="P138" s="1324"/>
      <c r="Q138" s="1327"/>
      <c r="R138" s="1327"/>
      <c r="S138" s="1327"/>
      <c r="T138" s="1327"/>
      <c r="U138" s="1327"/>
      <c r="V138" s="1327"/>
      <c r="W138" s="1327"/>
      <c r="X138" s="1327"/>
      <c r="Y138" s="1327"/>
      <c r="Z138" s="1327"/>
      <c r="AA138" s="1327"/>
      <c r="AB138" s="1327"/>
      <c r="AC138" s="1327"/>
      <c r="AD138" s="1327"/>
    </row>
    <row r="139" spans="1:30" ht="13.5" customHeight="1">
      <c r="A139" s="1327"/>
      <c r="B139" s="1327"/>
      <c r="C139" s="1327"/>
      <c r="D139" s="1327"/>
      <c r="E139" s="1327"/>
      <c r="F139" s="1327"/>
      <c r="G139" s="1327"/>
      <c r="H139" s="1327"/>
      <c r="I139" s="1327"/>
      <c r="J139" s="1324"/>
      <c r="K139" s="1327"/>
      <c r="L139" s="1327"/>
      <c r="M139" s="1327"/>
      <c r="N139" s="1324"/>
      <c r="O139" s="1324"/>
      <c r="P139" s="1324"/>
      <c r="Q139" s="1327"/>
      <c r="R139" s="1327"/>
      <c r="S139" s="1327"/>
      <c r="T139" s="1327"/>
      <c r="U139" s="1327"/>
      <c r="V139" s="1327"/>
      <c r="W139" s="1327"/>
      <c r="X139" s="1327"/>
      <c r="Y139" s="1327"/>
      <c r="Z139" s="1327"/>
      <c r="AA139" s="1327"/>
      <c r="AB139" s="1327"/>
      <c r="AC139" s="1327"/>
      <c r="AD139" s="1327"/>
    </row>
    <row r="140" spans="1:30" ht="13.5" customHeight="1">
      <c r="A140" s="1327"/>
      <c r="B140" s="1327"/>
      <c r="C140" s="1327"/>
      <c r="D140" s="1327"/>
      <c r="E140" s="1327"/>
      <c r="F140" s="1327"/>
      <c r="G140" s="1327"/>
      <c r="H140" s="1327"/>
      <c r="I140" s="1327"/>
      <c r="J140" s="1324"/>
      <c r="K140" s="1327"/>
      <c r="L140" s="1327"/>
      <c r="M140" s="1327"/>
      <c r="N140" s="1324"/>
      <c r="O140" s="1324"/>
      <c r="P140" s="1324"/>
      <c r="Q140" s="1327"/>
      <c r="R140" s="1327"/>
      <c r="S140" s="1327"/>
      <c r="T140" s="1327"/>
      <c r="U140" s="1327"/>
      <c r="V140" s="1327"/>
      <c r="W140" s="1327"/>
      <c r="X140" s="1327"/>
      <c r="Y140" s="1327"/>
      <c r="Z140" s="1327"/>
      <c r="AA140" s="1327"/>
      <c r="AB140" s="1327"/>
      <c r="AC140" s="1327"/>
      <c r="AD140" s="1327"/>
    </row>
    <row r="141" spans="1:30" ht="13.5" customHeight="1">
      <c r="A141" s="1327"/>
      <c r="B141" s="1327"/>
      <c r="C141" s="1327"/>
      <c r="D141" s="1327"/>
      <c r="E141" s="1327"/>
      <c r="F141" s="1327"/>
      <c r="G141" s="1327"/>
      <c r="H141" s="1327"/>
      <c r="I141" s="1327"/>
      <c r="J141" s="1324"/>
      <c r="K141" s="1327"/>
      <c r="L141" s="1327"/>
      <c r="M141" s="1327"/>
      <c r="N141" s="1324"/>
      <c r="O141" s="1324"/>
      <c r="P141" s="1324"/>
      <c r="Q141" s="1327"/>
      <c r="R141" s="1327"/>
      <c r="S141" s="1327"/>
      <c r="T141" s="1327"/>
      <c r="U141" s="1327"/>
      <c r="V141" s="1327"/>
      <c r="W141" s="1327"/>
      <c r="X141" s="1327"/>
      <c r="Y141" s="1327"/>
      <c r="Z141" s="1327"/>
      <c r="AA141" s="1327"/>
      <c r="AB141" s="1327"/>
      <c r="AC141" s="1327"/>
      <c r="AD141" s="1327"/>
    </row>
    <row r="142" spans="1:30" ht="13.5" customHeight="1">
      <c r="A142" s="1327"/>
      <c r="B142" s="1327"/>
      <c r="C142" s="1327"/>
      <c r="D142" s="1327"/>
      <c r="E142" s="1327"/>
      <c r="F142" s="1327"/>
      <c r="G142" s="1327"/>
      <c r="H142" s="1327"/>
      <c r="I142" s="1327"/>
      <c r="J142" s="1324"/>
      <c r="K142" s="1327"/>
      <c r="L142" s="1327"/>
      <c r="M142" s="1327"/>
      <c r="N142" s="1324"/>
      <c r="O142" s="1324"/>
      <c r="P142" s="1324"/>
      <c r="Q142" s="1327"/>
      <c r="R142" s="1327"/>
      <c r="S142" s="1327"/>
      <c r="T142" s="1327"/>
      <c r="U142" s="1327"/>
      <c r="V142" s="1327"/>
      <c r="W142" s="1327"/>
      <c r="X142" s="1327"/>
      <c r="Y142" s="1327"/>
      <c r="Z142" s="1327"/>
      <c r="AA142" s="1327"/>
      <c r="AB142" s="1327"/>
      <c r="AC142" s="1327"/>
      <c r="AD142" s="1327"/>
    </row>
    <row r="143" spans="1:30" ht="13.5" customHeight="1">
      <c r="A143" s="1327"/>
      <c r="B143" s="1327"/>
      <c r="C143" s="1327"/>
      <c r="D143" s="1327"/>
      <c r="E143" s="1327"/>
      <c r="F143" s="1327"/>
      <c r="G143" s="1327"/>
      <c r="H143" s="1327"/>
      <c r="I143" s="1327"/>
      <c r="J143" s="1324"/>
      <c r="K143" s="1327"/>
      <c r="L143" s="1327"/>
      <c r="M143" s="1327"/>
      <c r="N143" s="1324"/>
      <c r="O143" s="1324"/>
      <c r="P143" s="1324"/>
      <c r="Q143" s="1327"/>
      <c r="R143" s="1327"/>
      <c r="S143" s="1327"/>
      <c r="T143" s="1327"/>
      <c r="U143" s="1327"/>
      <c r="V143" s="1327"/>
      <c r="W143" s="1327"/>
      <c r="X143" s="1327"/>
      <c r="Y143" s="1327"/>
      <c r="Z143" s="1327"/>
      <c r="AA143" s="1327"/>
      <c r="AB143" s="1327"/>
      <c r="AC143" s="1327"/>
      <c r="AD143" s="1327"/>
    </row>
    <row r="144" spans="1:30" ht="13.5" customHeight="1">
      <c r="A144" s="1327"/>
      <c r="B144" s="1327"/>
      <c r="C144" s="1327"/>
      <c r="D144" s="1327"/>
      <c r="E144" s="1327"/>
      <c r="F144" s="1327"/>
      <c r="G144" s="1327"/>
      <c r="H144" s="1327"/>
      <c r="I144" s="1327"/>
      <c r="J144" s="1324"/>
      <c r="K144" s="1327"/>
      <c r="L144" s="1327"/>
      <c r="M144" s="1327"/>
      <c r="N144" s="1324"/>
      <c r="O144" s="1324"/>
      <c r="P144" s="1324"/>
      <c r="Q144" s="1327"/>
      <c r="R144" s="1327"/>
      <c r="S144" s="1327"/>
      <c r="T144" s="1327"/>
      <c r="U144" s="1327"/>
      <c r="V144" s="1327"/>
      <c r="W144" s="1327"/>
      <c r="X144" s="1327"/>
      <c r="Y144" s="1327"/>
      <c r="Z144" s="1327"/>
      <c r="AA144" s="1327"/>
      <c r="AB144" s="1327"/>
      <c r="AC144" s="1327"/>
      <c r="AD144" s="1327"/>
    </row>
    <row r="145" spans="1:30" ht="13.5" customHeight="1">
      <c r="A145" s="1327"/>
      <c r="B145" s="1327"/>
      <c r="C145" s="1327"/>
      <c r="D145" s="1327"/>
      <c r="E145" s="1327"/>
      <c r="F145" s="1327"/>
      <c r="G145" s="1327"/>
      <c r="H145" s="1327"/>
      <c r="I145" s="1327"/>
      <c r="J145" s="1324"/>
      <c r="K145" s="1327"/>
      <c r="L145" s="1327"/>
      <c r="M145" s="1327"/>
      <c r="N145" s="1324"/>
      <c r="O145" s="1324"/>
      <c r="P145" s="1324"/>
      <c r="Q145" s="1327"/>
      <c r="R145" s="1327"/>
      <c r="S145" s="1327"/>
      <c r="T145" s="1327"/>
      <c r="U145" s="1327"/>
      <c r="V145" s="1327"/>
      <c r="W145" s="1327"/>
      <c r="X145" s="1327"/>
      <c r="Y145" s="1327"/>
      <c r="Z145" s="1327"/>
      <c r="AA145" s="1327"/>
      <c r="AB145" s="1327"/>
      <c r="AC145" s="1327"/>
      <c r="AD145" s="1327"/>
    </row>
    <row r="146" spans="1:30" ht="13.5" customHeight="1">
      <c r="A146" s="1327"/>
      <c r="B146" s="1327"/>
      <c r="C146" s="1327"/>
      <c r="D146" s="1327"/>
      <c r="E146" s="1327"/>
      <c r="F146" s="1327"/>
      <c r="G146" s="1327"/>
      <c r="H146" s="1327"/>
      <c r="I146" s="1327"/>
      <c r="J146" s="1324"/>
      <c r="K146" s="1327"/>
      <c r="L146" s="1327"/>
      <c r="M146" s="1327"/>
      <c r="N146" s="1324"/>
      <c r="O146" s="1324"/>
      <c r="P146" s="1324"/>
      <c r="Q146" s="1327"/>
      <c r="R146" s="1327"/>
      <c r="S146" s="1327"/>
      <c r="T146" s="1327"/>
      <c r="U146" s="1327"/>
      <c r="V146" s="1327"/>
      <c r="W146" s="1327"/>
      <c r="X146" s="1327"/>
      <c r="Y146" s="1327"/>
      <c r="Z146" s="1327"/>
      <c r="AA146" s="1327"/>
      <c r="AB146" s="1327"/>
      <c r="AC146" s="1327"/>
      <c r="AD146" s="1327"/>
    </row>
    <row r="147" spans="1:30" ht="13.5" customHeight="1">
      <c r="A147" s="1327"/>
      <c r="B147" s="1327"/>
      <c r="C147" s="1327"/>
      <c r="D147" s="1327"/>
      <c r="E147" s="1327"/>
      <c r="F147" s="1327"/>
      <c r="G147" s="1327"/>
      <c r="H147" s="1327"/>
      <c r="I147" s="1327"/>
      <c r="J147" s="1324"/>
      <c r="K147" s="1327"/>
      <c r="L147" s="1327"/>
      <c r="M147" s="1327"/>
      <c r="N147" s="1324"/>
      <c r="O147" s="1324"/>
      <c r="P147" s="1324"/>
      <c r="Q147" s="1327"/>
      <c r="R147" s="1327"/>
      <c r="S147" s="1327"/>
      <c r="T147" s="1327"/>
      <c r="U147" s="1327"/>
      <c r="V147" s="1327"/>
      <c r="W147" s="1327"/>
      <c r="X147" s="1327"/>
      <c r="Y147" s="1327"/>
      <c r="Z147" s="1327"/>
      <c r="AA147" s="1327"/>
      <c r="AB147" s="1327"/>
      <c r="AC147" s="1327"/>
      <c r="AD147" s="1327"/>
    </row>
    <row r="148" spans="1:30" ht="13.5" customHeight="1">
      <c r="A148" s="1327"/>
      <c r="B148" s="1327"/>
      <c r="C148" s="1327"/>
      <c r="D148" s="1327"/>
      <c r="E148" s="1327"/>
      <c r="F148" s="1327"/>
      <c r="G148" s="1327"/>
      <c r="H148" s="1327"/>
      <c r="I148" s="1327"/>
      <c r="J148" s="1324"/>
      <c r="K148" s="1327"/>
      <c r="L148" s="1327"/>
      <c r="M148" s="1327"/>
      <c r="N148" s="1324"/>
      <c r="O148" s="1324"/>
      <c r="P148" s="1324"/>
      <c r="Q148" s="1327"/>
      <c r="R148" s="1327"/>
      <c r="S148" s="1327"/>
      <c r="T148" s="1327"/>
      <c r="U148" s="1327"/>
      <c r="V148" s="1327"/>
      <c r="W148" s="1327"/>
      <c r="X148" s="1327"/>
      <c r="Y148" s="1327"/>
      <c r="Z148" s="1327"/>
      <c r="AA148" s="1327"/>
      <c r="AB148" s="1327"/>
      <c r="AC148" s="1327"/>
      <c r="AD148" s="1327"/>
    </row>
    <row r="149" spans="1:30" ht="13.5" customHeight="1">
      <c r="A149" s="1327"/>
      <c r="B149" s="1327"/>
      <c r="C149" s="1327"/>
      <c r="D149" s="1327"/>
      <c r="E149" s="1327"/>
      <c r="F149" s="1327"/>
      <c r="G149" s="1327"/>
      <c r="H149" s="1327"/>
      <c r="I149" s="1327"/>
      <c r="J149" s="1324"/>
      <c r="K149" s="1327"/>
      <c r="L149" s="1327"/>
      <c r="M149" s="1327"/>
      <c r="N149" s="1324"/>
      <c r="O149" s="1324"/>
      <c r="P149" s="1324"/>
      <c r="Q149" s="1327"/>
      <c r="R149" s="1327"/>
      <c r="S149" s="1327"/>
      <c r="T149" s="1327"/>
      <c r="U149" s="1327"/>
      <c r="V149" s="1327"/>
      <c r="W149" s="1327"/>
      <c r="X149" s="1327"/>
      <c r="Y149" s="1327"/>
      <c r="Z149" s="1327"/>
      <c r="AA149" s="1327"/>
      <c r="AB149" s="1327"/>
      <c r="AC149" s="1327"/>
      <c r="AD149" s="1327"/>
    </row>
    <row r="150" spans="1:30" ht="13.5" customHeight="1">
      <c r="A150" s="1327"/>
      <c r="B150" s="1327"/>
      <c r="C150" s="1327"/>
      <c r="D150" s="1327"/>
      <c r="E150" s="1327"/>
      <c r="F150" s="1327"/>
      <c r="G150" s="1327"/>
      <c r="H150" s="1327"/>
      <c r="I150" s="1327"/>
      <c r="J150" s="1324"/>
      <c r="K150" s="1327"/>
      <c r="L150" s="1327"/>
      <c r="M150" s="1327"/>
      <c r="N150" s="1324"/>
      <c r="O150" s="1324"/>
      <c r="P150" s="1324"/>
      <c r="Q150" s="1327"/>
      <c r="R150" s="1327"/>
      <c r="S150" s="1327"/>
      <c r="T150" s="1327"/>
      <c r="U150" s="1327"/>
      <c r="V150" s="1327"/>
      <c r="W150" s="1327"/>
      <c r="X150" s="1327"/>
      <c r="Y150" s="1327"/>
      <c r="Z150" s="1327"/>
      <c r="AA150" s="1327"/>
      <c r="AB150" s="1327"/>
      <c r="AC150" s="1327"/>
      <c r="AD150" s="1327"/>
    </row>
    <row r="151" spans="1:30" ht="13.5" customHeight="1">
      <c r="A151" s="1327"/>
      <c r="B151" s="1327"/>
      <c r="C151" s="1327"/>
      <c r="D151" s="1327"/>
      <c r="E151" s="1327"/>
      <c r="F151" s="1327"/>
      <c r="G151" s="1327"/>
      <c r="H151" s="1327"/>
      <c r="I151" s="1327"/>
      <c r="J151" s="1324"/>
      <c r="K151" s="1327"/>
      <c r="L151" s="1327"/>
      <c r="M151" s="1327"/>
      <c r="N151" s="1324"/>
      <c r="O151" s="1324"/>
      <c r="P151" s="1324"/>
      <c r="Q151" s="1327"/>
      <c r="R151" s="1327"/>
      <c r="S151" s="1327"/>
      <c r="T151" s="1327"/>
      <c r="U151" s="1327"/>
      <c r="V151" s="1327"/>
      <c r="W151" s="1327"/>
      <c r="X151" s="1327"/>
      <c r="Y151" s="1327"/>
      <c r="Z151" s="1327"/>
      <c r="AA151" s="1327"/>
      <c r="AB151" s="1327"/>
      <c r="AC151" s="1327"/>
      <c r="AD151" s="1327"/>
    </row>
    <row r="152" spans="1:30" ht="13.5" customHeight="1">
      <c r="A152" s="1327"/>
      <c r="B152" s="1327"/>
      <c r="C152" s="1327"/>
      <c r="D152" s="1327"/>
      <c r="E152" s="1327"/>
      <c r="F152" s="1327"/>
      <c r="G152" s="1327"/>
      <c r="H152" s="1327"/>
      <c r="I152" s="1327"/>
      <c r="J152" s="1324"/>
      <c r="K152" s="1327"/>
      <c r="L152" s="1327"/>
      <c r="M152" s="1327"/>
      <c r="N152" s="1324"/>
      <c r="O152" s="1324"/>
      <c r="P152" s="1324"/>
      <c r="Q152" s="1327"/>
      <c r="R152" s="1327"/>
      <c r="S152" s="1327"/>
      <c r="T152" s="1327"/>
      <c r="U152" s="1327"/>
      <c r="V152" s="1327"/>
      <c r="W152" s="1327"/>
      <c r="X152" s="1327"/>
      <c r="Y152" s="1327"/>
      <c r="Z152" s="1327"/>
      <c r="AA152" s="1327"/>
      <c r="AB152" s="1327"/>
      <c r="AC152" s="1327"/>
      <c r="AD152" s="1327"/>
    </row>
    <row r="153" spans="1:30" ht="13.5" customHeight="1">
      <c r="A153" s="1327"/>
      <c r="B153" s="1327"/>
      <c r="C153" s="1327"/>
      <c r="D153" s="1327"/>
      <c r="E153" s="1327"/>
      <c r="F153" s="1327"/>
      <c r="G153" s="1327"/>
      <c r="H153" s="1327"/>
      <c r="I153" s="1327"/>
      <c r="J153" s="1324"/>
      <c r="K153" s="1327"/>
      <c r="L153" s="1327"/>
      <c r="M153" s="1327"/>
      <c r="N153" s="1324"/>
      <c r="O153" s="1324"/>
      <c r="P153" s="1324"/>
      <c r="Q153" s="1327"/>
      <c r="R153" s="1327"/>
      <c r="S153" s="1327"/>
      <c r="T153" s="1327"/>
      <c r="U153" s="1327"/>
      <c r="V153" s="1327"/>
      <c r="W153" s="1327"/>
      <c r="X153" s="1327"/>
      <c r="Y153" s="1327"/>
      <c r="Z153" s="1327"/>
      <c r="AA153" s="1327"/>
      <c r="AB153" s="1327"/>
      <c r="AC153" s="1327"/>
      <c r="AD153" s="1327"/>
    </row>
    <row r="154" spans="1:30" ht="13.5" customHeight="1">
      <c r="A154" s="1327"/>
      <c r="B154" s="1327"/>
      <c r="C154" s="1327"/>
      <c r="D154" s="1327"/>
      <c r="E154" s="1327"/>
      <c r="F154" s="1327"/>
      <c r="G154" s="1327"/>
      <c r="H154" s="1327"/>
      <c r="I154" s="1327"/>
      <c r="J154" s="1324"/>
      <c r="K154" s="1327"/>
      <c r="L154" s="1327"/>
      <c r="M154" s="1327"/>
      <c r="N154" s="1324"/>
      <c r="O154" s="1324"/>
      <c r="P154" s="1324"/>
      <c r="Q154" s="1327"/>
      <c r="R154" s="1327"/>
      <c r="S154" s="1327"/>
      <c r="T154" s="1327"/>
      <c r="U154" s="1327"/>
      <c r="V154" s="1327"/>
      <c r="W154" s="1327"/>
      <c r="X154" s="1327"/>
      <c r="Y154" s="1327"/>
      <c r="Z154" s="1327"/>
      <c r="AA154" s="1327"/>
      <c r="AB154" s="1327"/>
      <c r="AC154" s="1327"/>
      <c r="AD154" s="1327"/>
    </row>
    <row r="155" spans="1:30" ht="13.5" customHeight="1">
      <c r="A155" s="1327"/>
      <c r="B155" s="1327"/>
      <c r="C155" s="1327"/>
      <c r="D155" s="1327"/>
      <c r="E155" s="1327"/>
      <c r="F155" s="1327"/>
      <c r="G155" s="1327"/>
      <c r="H155" s="1327"/>
      <c r="I155" s="1327"/>
      <c r="J155" s="1324"/>
      <c r="K155" s="1327"/>
      <c r="L155" s="1327"/>
      <c r="M155" s="1327"/>
      <c r="N155" s="1324"/>
      <c r="O155" s="1324"/>
      <c r="P155" s="1324"/>
      <c r="Q155" s="1327"/>
      <c r="R155" s="1327"/>
      <c r="S155" s="1327"/>
      <c r="T155" s="1327"/>
      <c r="U155" s="1327"/>
      <c r="V155" s="1327"/>
      <c r="W155" s="1327"/>
      <c r="X155" s="1327"/>
      <c r="Y155" s="1327"/>
      <c r="Z155" s="1327"/>
      <c r="AA155" s="1327"/>
      <c r="AB155" s="1327"/>
      <c r="AC155" s="1327"/>
      <c r="AD155" s="1327"/>
    </row>
    <row r="156" spans="1:30" ht="13.5" customHeight="1">
      <c r="A156" s="1327"/>
      <c r="B156" s="1327"/>
      <c r="C156" s="1327"/>
      <c r="D156" s="1327"/>
      <c r="E156" s="1327"/>
      <c r="F156" s="1327"/>
      <c r="G156" s="1327"/>
      <c r="H156" s="1327"/>
      <c r="I156" s="1327"/>
      <c r="J156" s="1324"/>
      <c r="K156" s="1327"/>
      <c r="L156" s="1327"/>
      <c r="M156" s="1327"/>
      <c r="N156" s="1324"/>
      <c r="O156" s="1324"/>
      <c r="P156" s="1324"/>
      <c r="Q156" s="1327"/>
      <c r="R156" s="1327"/>
      <c r="S156" s="1327"/>
      <c r="T156" s="1327"/>
      <c r="U156" s="1327"/>
      <c r="V156" s="1327"/>
      <c r="W156" s="1327"/>
      <c r="X156" s="1327"/>
      <c r="Y156" s="1327"/>
      <c r="Z156" s="1327"/>
      <c r="AA156" s="1327"/>
      <c r="AB156" s="1327"/>
      <c r="AC156" s="1327"/>
      <c r="AD156" s="1327"/>
    </row>
    <row r="157" spans="1:30" ht="13.5" customHeight="1">
      <c r="A157" s="1327"/>
      <c r="B157" s="1327"/>
      <c r="C157" s="1327"/>
      <c r="D157" s="1327"/>
      <c r="E157" s="1327"/>
      <c r="F157" s="1327"/>
      <c r="G157" s="1327"/>
      <c r="H157" s="1327"/>
      <c r="I157" s="1327"/>
      <c r="J157" s="1324"/>
      <c r="K157" s="1327"/>
      <c r="L157" s="1327"/>
      <c r="M157" s="1327"/>
      <c r="N157" s="1324"/>
      <c r="O157" s="1324"/>
      <c r="P157" s="1324"/>
      <c r="Q157" s="1327"/>
      <c r="R157" s="1327"/>
      <c r="S157" s="1327"/>
      <c r="T157" s="1327"/>
      <c r="U157" s="1327"/>
      <c r="V157" s="1327"/>
      <c r="W157" s="1327"/>
      <c r="X157" s="1327"/>
      <c r="Y157" s="1327"/>
      <c r="Z157" s="1327"/>
      <c r="AA157" s="1327"/>
      <c r="AB157" s="1327"/>
      <c r="AC157" s="1327"/>
      <c r="AD157" s="1327"/>
    </row>
    <row r="158" spans="1:30" ht="13.5" customHeight="1">
      <c r="A158" s="1327"/>
      <c r="B158" s="1327"/>
      <c r="C158" s="1327"/>
      <c r="D158" s="1327"/>
      <c r="E158" s="1327"/>
      <c r="F158" s="1327"/>
      <c r="G158" s="1327"/>
      <c r="H158" s="1327"/>
      <c r="I158" s="1327"/>
      <c r="J158" s="1324"/>
      <c r="K158" s="1327"/>
      <c r="L158" s="1327"/>
      <c r="M158" s="1327"/>
      <c r="N158" s="1324"/>
      <c r="O158" s="1324"/>
      <c r="P158" s="1324"/>
      <c r="Q158" s="1327"/>
      <c r="R158" s="1327"/>
      <c r="S158" s="1327"/>
      <c r="T158" s="1327"/>
      <c r="U158" s="1327"/>
      <c r="V158" s="1327"/>
      <c r="W158" s="1327"/>
      <c r="X158" s="1327"/>
      <c r="Y158" s="1327"/>
      <c r="Z158" s="1327"/>
      <c r="AA158" s="1327"/>
      <c r="AB158" s="1327"/>
      <c r="AC158" s="1327"/>
      <c r="AD158" s="1327"/>
    </row>
    <row r="159" spans="1:30" ht="13.5" customHeight="1">
      <c r="A159" s="1327"/>
      <c r="B159" s="1327"/>
      <c r="C159" s="1327"/>
      <c r="D159" s="1327"/>
      <c r="E159" s="1327"/>
      <c r="F159" s="1327"/>
      <c r="G159" s="1327"/>
      <c r="H159" s="1327"/>
      <c r="I159" s="1327"/>
      <c r="J159" s="1324"/>
      <c r="K159" s="1327"/>
      <c r="L159" s="1327"/>
      <c r="M159" s="1327"/>
      <c r="N159" s="1324"/>
      <c r="O159" s="1324"/>
      <c r="P159" s="1324"/>
      <c r="Q159" s="1327"/>
      <c r="R159" s="1327"/>
      <c r="S159" s="1327"/>
      <c r="T159" s="1327"/>
      <c r="U159" s="1327"/>
      <c r="V159" s="1327"/>
      <c r="W159" s="1327"/>
      <c r="X159" s="1327"/>
      <c r="Y159" s="1327"/>
      <c r="Z159" s="1327"/>
      <c r="AA159" s="1327"/>
      <c r="AB159" s="1327"/>
      <c r="AC159" s="1327"/>
      <c r="AD159" s="1327"/>
    </row>
    <row r="160" spans="1:30" ht="13.5" customHeight="1">
      <c r="A160" s="1327"/>
      <c r="B160" s="1327"/>
      <c r="C160" s="1327"/>
      <c r="D160" s="1327"/>
      <c r="E160" s="1327"/>
      <c r="F160" s="1327"/>
      <c r="G160" s="1327"/>
      <c r="H160" s="1327"/>
      <c r="I160" s="1327"/>
      <c r="J160" s="1324"/>
      <c r="K160" s="1327"/>
      <c r="L160" s="1327"/>
      <c r="M160" s="1327"/>
      <c r="N160" s="1324"/>
      <c r="O160" s="1324"/>
      <c r="P160" s="1324"/>
      <c r="Q160" s="1327"/>
      <c r="R160" s="1327"/>
      <c r="S160" s="1327"/>
      <c r="T160" s="1327"/>
      <c r="U160" s="1327"/>
      <c r="V160" s="1327"/>
      <c r="W160" s="1327"/>
      <c r="X160" s="1327"/>
      <c r="Y160" s="1327"/>
      <c r="Z160" s="1327"/>
      <c r="AA160" s="1327"/>
      <c r="AB160" s="1327"/>
      <c r="AC160" s="1327"/>
      <c r="AD160" s="1327"/>
    </row>
    <row r="161" spans="1:30" ht="13.5" customHeight="1">
      <c r="A161" s="1327"/>
      <c r="B161" s="1327"/>
      <c r="C161" s="1327"/>
      <c r="D161" s="1327"/>
      <c r="E161" s="1327"/>
      <c r="F161" s="1327"/>
      <c r="G161" s="1327"/>
      <c r="H161" s="1327"/>
      <c r="I161" s="1327"/>
      <c r="J161" s="1324"/>
      <c r="K161" s="1327"/>
      <c r="L161" s="1327"/>
      <c r="M161" s="1327"/>
      <c r="N161" s="1324"/>
      <c r="O161" s="1324"/>
      <c r="P161" s="1324"/>
      <c r="Q161" s="1327"/>
      <c r="R161" s="1327"/>
      <c r="S161" s="1327"/>
      <c r="T161" s="1327"/>
      <c r="U161" s="1327"/>
      <c r="V161" s="1327"/>
      <c r="W161" s="1327"/>
      <c r="X161" s="1327"/>
      <c r="Y161" s="1327"/>
      <c r="Z161" s="1327"/>
      <c r="AA161" s="1327"/>
      <c r="AB161" s="1327"/>
      <c r="AC161" s="1327"/>
      <c r="AD161" s="1327"/>
    </row>
    <row r="162" spans="1:30" ht="13.5" customHeight="1">
      <c r="A162" s="1327"/>
      <c r="B162" s="1327"/>
      <c r="C162" s="1327"/>
      <c r="D162" s="1327"/>
      <c r="E162" s="1327"/>
      <c r="F162" s="1327"/>
      <c r="G162" s="1327"/>
      <c r="H162" s="1327"/>
      <c r="I162" s="1327"/>
      <c r="J162" s="1324"/>
      <c r="K162" s="1327"/>
      <c r="L162" s="1327"/>
      <c r="M162" s="1327"/>
      <c r="N162" s="1324"/>
      <c r="O162" s="1324"/>
      <c r="P162" s="1324"/>
      <c r="Q162" s="1327"/>
      <c r="R162" s="1327"/>
      <c r="S162" s="1327"/>
      <c r="T162" s="1327"/>
      <c r="U162" s="1327"/>
      <c r="V162" s="1327"/>
      <c r="W162" s="1327"/>
      <c r="X162" s="1327"/>
      <c r="Y162" s="1327"/>
      <c r="Z162" s="1327"/>
      <c r="AA162" s="1327"/>
      <c r="AB162" s="1327"/>
      <c r="AC162" s="1327"/>
      <c r="AD162" s="1327"/>
    </row>
    <row r="163" spans="1:30" ht="13.5" customHeight="1">
      <c r="A163" s="1327"/>
      <c r="B163" s="1327"/>
      <c r="C163" s="1327"/>
      <c r="D163" s="1327"/>
      <c r="E163" s="1327"/>
      <c r="F163" s="1327"/>
      <c r="G163" s="1327"/>
      <c r="H163" s="1327"/>
      <c r="I163" s="1327"/>
      <c r="J163" s="1324"/>
      <c r="K163" s="1327"/>
      <c r="L163" s="1327"/>
      <c r="M163" s="1327"/>
      <c r="N163" s="1324"/>
      <c r="O163" s="1324"/>
      <c r="P163" s="1324"/>
      <c r="Q163" s="1327"/>
      <c r="R163" s="1327"/>
      <c r="S163" s="1327"/>
      <c r="T163" s="1327"/>
      <c r="U163" s="1327"/>
      <c r="V163" s="1327"/>
      <c r="W163" s="1327"/>
      <c r="X163" s="1327"/>
      <c r="Y163" s="1327"/>
      <c r="Z163" s="1327"/>
      <c r="AA163" s="1327"/>
      <c r="AB163" s="1327"/>
      <c r="AC163" s="1327"/>
      <c r="AD163" s="1327"/>
    </row>
    <row r="164" spans="1:30" ht="13.5" customHeight="1">
      <c r="A164" s="1327"/>
      <c r="B164" s="1327"/>
      <c r="C164" s="1327"/>
      <c r="D164" s="1327"/>
      <c r="E164" s="1327"/>
      <c r="F164" s="1327"/>
      <c r="G164" s="1327"/>
      <c r="H164" s="1327"/>
      <c r="I164" s="1327"/>
      <c r="J164" s="1324"/>
      <c r="K164" s="1327"/>
      <c r="L164" s="1327"/>
      <c r="M164" s="1327"/>
      <c r="N164" s="1324"/>
      <c r="O164" s="1324"/>
      <c r="P164" s="1324"/>
      <c r="Q164" s="1327"/>
      <c r="R164" s="1327"/>
      <c r="S164" s="1327"/>
      <c r="T164" s="1327"/>
      <c r="U164" s="1327"/>
      <c r="V164" s="1327"/>
      <c r="W164" s="1327"/>
      <c r="X164" s="1327"/>
      <c r="Y164" s="1327"/>
      <c r="Z164" s="1327"/>
      <c r="AA164" s="1327"/>
      <c r="AB164" s="1327"/>
      <c r="AC164" s="1327"/>
      <c r="AD164" s="1327"/>
    </row>
    <row r="165" spans="1:30" ht="13.5" customHeight="1">
      <c r="A165" s="1327"/>
      <c r="B165" s="1327"/>
      <c r="C165" s="1327"/>
      <c r="D165" s="1327"/>
      <c r="E165" s="1327"/>
      <c r="F165" s="1327"/>
      <c r="G165" s="1327"/>
      <c r="H165" s="1327"/>
      <c r="I165" s="1327"/>
      <c r="J165" s="1324"/>
      <c r="K165" s="1327"/>
      <c r="L165" s="1327"/>
      <c r="M165" s="1327"/>
      <c r="N165" s="1324"/>
      <c r="O165" s="1324"/>
      <c r="P165" s="1324"/>
      <c r="Q165" s="1327"/>
      <c r="R165" s="1327"/>
      <c r="S165" s="1327"/>
      <c r="T165" s="1327"/>
      <c r="U165" s="1327"/>
      <c r="V165" s="1327"/>
      <c r="W165" s="1327"/>
      <c r="X165" s="1327"/>
      <c r="Y165" s="1327"/>
      <c r="Z165" s="1327"/>
      <c r="AA165" s="1327"/>
      <c r="AB165" s="1327"/>
      <c r="AC165" s="1327"/>
      <c r="AD165" s="1327"/>
    </row>
    <row r="166" spans="1:30" ht="13.5" customHeight="1">
      <c r="A166" s="1327"/>
      <c r="B166" s="1327"/>
      <c r="C166" s="1327"/>
      <c r="D166" s="1327"/>
      <c r="E166" s="1327"/>
      <c r="F166" s="1327"/>
      <c r="G166" s="1327"/>
      <c r="H166" s="1327"/>
      <c r="I166" s="1327"/>
      <c r="J166" s="1324"/>
      <c r="K166" s="1327"/>
      <c r="L166" s="1327"/>
      <c r="M166" s="1327"/>
      <c r="N166" s="1324"/>
      <c r="O166" s="1324"/>
      <c r="P166" s="1324"/>
      <c r="Q166" s="1327"/>
      <c r="R166" s="1327"/>
      <c r="S166" s="1327"/>
      <c r="T166" s="1327"/>
      <c r="U166" s="1327"/>
      <c r="V166" s="1327"/>
      <c r="W166" s="1327"/>
      <c r="X166" s="1327"/>
      <c r="Y166" s="1327"/>
      <c r="Z166" s="1327"/>
      <c r="AA166" s="1327"/>
      <c r="AB166" s="1327"/>
      <c r="AC166" s="1327"/>
      <c r="AD166" s="1327"/>
    </row>
    <row r="167" spans="1:30" ht="13.5" customHeight="1">
      <c r="A167" s="1327"/>
      <c r="B167" s="1327"/>
      <c r="C167" s="1327"/>
      <c r="D167" s="1327"/>
      <c r="E167" s="1327"/>
      <c r="F167" s="1327"/>
      <c r="G167" s="1327"/>
      <c r="H167" s="1327"/>
      <c r="I167" s="1327"/>
      <c r="J167" s="1324"/>
      <c r="K167" s="1327"/>
      <c r="L167" s="1327"/>
      <c r="M167" s="1327"/>
      <c r="N167" s="1324"/>
      <c r="O167" s="1324"/>
      <c r="P167" s="1324"/>
      <c r="Q167" s="1327"/>
      <c r="R167" s="1327"/>
      <c r="S167" s="1327"/>
      <c r="T167" s="1327"/>
      <c r="U167" s="1327"/>
      <c r="V167" s="1327"/>
      <c r="W167" s="1327"/>
      <c r="X167" s="1327"/>
      <c r="Y167" s="1327"/>
      <c r="Z167" s="1327"/>
      <c r="AA167" s="1327"/>
      <c r="AB167" s="1327"/>
      <c r="AC167" s="1327"/>
      <c r="AD167" s="1327"/>
    </row>
    <row r="168" spans="1:30" ht="13.5" customHeight="1">
      <c r="A168" s="1327"/>
      <c r="B168" s="1327"/>
      <c r="C168" s="1327"/>
      <c r="D168" s="1327"/>
      <c r="E168" s="1327"/>
      <c r="F168" s="1327"/>
      <c r="G168" s="1327"/>
      <c r="H168" s="1327"/>
      <c r="I168" s="1327"/>
      <c r="J168" s="1324"/>
      <c r="K168" s="1327"/>
      <c r="L168" s="1327"/>
      <c r="M168" s="1327"/>
      <c r="N168" s="1324"/>
      <c r="O168" s="1324"/>
      <c r="P168" s="1324"/>
      <c r="Q168" s="1327"/>
      <c r="R168" s="1327"/>
      <c r="S168" s="1327"/>
      <c r="T168" s="1327"/>
      <c r="U168" s="1327"/>
      <c r="V168" s="1327"/>
      <c r="W168" s="1327"/>
      <c r="X168" s="1327"/>
      <c r="Y168" s="1327"/>
      <c r="Z168" s="1327"/>
      <c r="AA168" s="1327"/>
      <c r="AB168" s="1327"/>
      <c r="AC168" s="1327"/>
      <c r="AD168" s="1327"/>
    </row>
    <row r="169" spans="1:30" ht="13.5" customHeight="1">
      <c r="A169" s="1327"/>
      <c r="B169" s="1327"/>
      <c r="C169" s="1327"/>
      <c r="D169" s="1327"/>
      <c r="E169" s="1327"/>
      <c r="F169" s="1327"/>
      <c r="G169" s="1327"/>
      <c r="H169" s="1327"/>
      <c r="I169" s="1327"/>
      <c r="J169" s="1324"/>
      <c r="K169" s="1327"/>
      <c r="L169" s="1327"/>
      <c r="M169" s="1327"/>
      <c r="N169" s="1324"/>
      <c r="O169" s="1324"/>
      <c r="P169" s="1324"/>
      <c r="Q169" s="1327"/>
      <c r="R169" s="1327"/>
      <c r="S169" s="1327"/>
      <c r="T169" s="1327"/>
      <c r="U169" s="1327"/>
      <c r="V169" s="1327"/>
      <c r="W169" s="1327"/>
      <c r="X169" s="1327"/>
      <c r="Y169" s="1327"/>
      <c r="Z169" s="1327"/>
      <c r="AA169" s="1327"/>
      <c r="AB169" s="1327"/>
      <c r="AC169" s="1327"/>
      <c r="AD169" s="1327"/>
    </row>
    <row r="170" spans="1:30" ht="13.5" customHeight="1">
      <c r="A170" s="1327"/>
      <c r="B170" s="1327"/>
      <c r="C170" s="1327"/>
      <c r="D170" s="1327"/>
      <c r="E170" s="1327"/>
      <c r="F170" s="1327"/>
      <c r="G170" s="1327"/>
      <c r="H170" s="1327"/>
      <c r="I170" s="1327"/>
      <c r="J170" s="1324"/>
      <c r="K170" s="1327"/>
      <c r="L170" s="1327"/>
      <c r="M170" s="1327"/>
      <c r="N170" s="1324"/>
      <c r="O170" s="1324"/>
      <c r="P170" s="1324"/>
      <c r="Q170" s="1327"/>
      <c r="R170" s="1327"/>
      <c r="S170" s="1327"/>
      <c r="T170" s="1327"/>
      <c r="U170" s="1327"/>
      <c r="V170" s="1327"/>
      <c r="W170" s="1327"/>
      <c r="X170" s="1327"/>
      <c r="Y170" s="1327"/>
      <c r="Z170" s="1327"/>
      <c r="AA170" s="1327"/>
      <c r="AB170" s="1327"/>
      <c r="AC170" s="1327"/>
      <c r="AD170" s="1327"/>
    </row>
    <row r="171" spans="1:30" ht="13.5" customHeight="1">
      <c r="A171" s="1327"/>
      <c r="B171" s="1327"/>
      <c r="C171" s="1327"/>
      <c r="D171" s="1327"/>
      <c r="E171" s="1327"/>
      <c r="F171" s="1327"/>
      <c r="G171" s="1327"/>
      <c r="H171" s="1327"/>
      <c r="I171" s="1327"/>
      <c r="J171" s="1324"/>
      <c r="K171" s="1327"/>
      <c r="L171" s="1327"/>
      <c r="M171" s="1327"/>
      <c r="N171" s="1324"/>
      <c r="O171" s="1324"/>
      <c r="P171" s="1324"/>
      <c r="Q171" s="1327"/>
      <c r="R171" s="1327"/>
      <c r="S171" s="1327"/>
      <c r="T171" s="1327"/>
      <c r="U171" s="1327"/>
      <c r="V171" s="1327"/>
      <c r="W171" s="1327"/>
      <c r="X171" s="1327"/>
      <c r="Y171" s="1327"/>
      <c r="Z171" s="1327"/>
      <c r="AA171" s="1327"/>
      <c r="AB171" s="1327"/>
      <c r="AC171" s="1327"/>
      <c r="AD171" s="1327"/>
    </row>
    <row r="172" spans="1:30" ht="13.5" customHeight="1">
      <c r="A172" s="1327"/>
      <c r="B172" s="1327"/>
      <c r="C172" s="1327"/>
      <c r="D172" s="1327"/>
      <c r="E172" s="1327"/>
      <c r="F172" s="1327"/>
      <c r="G172" s="1327"/>
      <c r="H172" s="1327"/>
      <c r="I172" s="1327"/>
      <c r="J172" s="1324"/>
      <c r="K172" s="1327"/>
      <c r="L172" s="1327"/>
      <c r="M172" s="1327"/>
      <c r="N172" s="1324"/>
      <c r="O172" s="1324"/>
      <c r="P172" s="1324"/>
      <c r="Q172" s="1327"/>
      <c r="R172" s="1327"/>
      <c r="S172" s="1327"/>
      <c r="T172" s="1327"/>
      <c r="U172" s="1327"/>
      <c r="V172" s="1327"/>
      <c r="W172" s="1327"/>
      <c r="X172" s="1327"/>
      <c r="Y172" s="1327"/>
      <c r="Z172" s="1327"/>
      <c r="AA172" s="1327"/>
      <c r="AB172" s="1327"/>
      <c r="AC172" s="1327"/>
      <c r="AD172" s="1327"/>
    </row>
    <row r="173" spans="1:30" ht="13.5" customHeight="1">
      <c r="A173" s="1327"/>
      <c r="B173" s="1327"/>
      <c r="C173" s="1327"/>
      <c r="D173" s="1327"/>
      <c r="E173" s="1327"/>
      <c r="F173" s="1327"/>
      <c r="G173" s="1327"/>
      <c r="H173" s="1327"/>
      <c r="I173" s="1327"/>
      <c r="J173" s="1324"/>
      <c r="K173" s="1327"/>
      <c r="L173" s="1327"/>
      <c r="M173" s="1327"/>
      <c r="N173" s="1324"/>
      <c r="O173" s="1324"/>
      <c r="P173" s="1324"/>
      <c r="Q173" s="1327"/>
      <c r="R173" s="1327"/>
      <c r="S173" s="1327"/>
      <c r="T173" s="1327"/>
      <c r="U173" s="1327"/>
      <c r="V173" s="1327"/>
      <c r="W173" s="1327"/>
      <c r="X173" s="1327"/>
      <c r="Y173" s="1327"/>
      <c r="Z173" s="1327"/>
      <c r="AA173" s="1327"/>
      <c r="AB173" s="1327"/>
      <c r="AC173" s="1327"/>
      <c r="AD173" s="1327"/>
    </row>
    <row r="174" spans="1:30" ht="13.5" customHeight="1">
      <c r="A174" s="1327"/>
      <c r="B174" s="1327"/>
      <c r="C174" s="1327"/>
      <c r="D174" s="1327"/>
      <c r="E174" s="1327"/>
      <c r="F174" s="1327"/>
      <c r="G174" s="1327"/>
      <c r="H174" s="1327"/>
      <c r="I174" s="1327"/>
      <c r="J174" s="1324"/>
      <c r="K174" s="1327"/>
      <c r="L174" s="1327"/>
      <c r="M174" s="1327"/>
      <c r="N174" s="1324"/>
      <c r="O174" s="1324"/>
      <c r="P174" s="1324"/>
      <c r="Q174" s="1327"/>
      <c r="R174" s="1327"/>
      <c r="S174" s="1327"/>
      <c r="T174" s="1327"/>
      <c r="U174" s="1327"/>
      <c r="V174" s="1327"/>
      <c r="W174" s="1327"/>
      <c r="X174" s="1327"/>
      <c r="Y174" s="1327"/>
      <c r="Z174" s="1327"/>
      <c r="AA174" s="1327"/>
      <c r="AB174" s="1327"/>
      <c r="AC174" s="1327"/>
      <c r="AD174" s="1327"/>
    </row>
    <row r="175" spans="1:30" ht="13.5" customHeight="1">
      <c r="A175" s="1327"/>
      <c r="B175" s="1327"/>
      <c r="C175" s="1327"/>
      <c r="D175" s="1327"/>
      <c r="E175" s="1327"/>
      <c r="F175" s="1327"/>
      <c r="G175" s="1327"/>
      <c r="H175" s="1327"/>
      <c r="I175" s="1327"/>
      <c r="J175" s="1324"/>
      <c r="K175" s="1327"/>
      <c r="L175" s="1327"/>
      <c r="M175" s="1327"/>
      <c r="N175" s="1324"/>
      <c r="O175" s="1324"/>
      <c r="P175" s="1324"/>
      <c r="Q175" s="1327"/>
      <c r="R175" s="1327"/>
      <c r="S175" s="1327"/>
      <c r="T175" s="1327"/>
      <c r="U175" s="1327"/>
      <c r="V175" s="1327"/>
      <c r="W175" s="1327"/>
      <c r="X175" s="1327"/>
      <c r="Y175" s="1327"/>
      <c r="Z175" s="1327"/>
      <c r="AA175" s="1327"/>
      <c r="AB175" s="1327"/>
      <c r="AC175" s="1327"/>
      <c r="AD175" s="1327"/>
    </row>
    <row r="176" spans="1:30" ht="13.5" customHeight="1">
      <c r="A176" s="1327"/>
      <c r="B176" s="1327"/>
      <c r="C176" s="1327"/>
      <c r="D176" s="1327"/>
      <c r="E176" s="1327"/>
      <c r="F176" s="1327"/>
      <c r="G176" s="1327"/>
      <c r="H176" s="1327"/>
      <c r="I176" s="1327"/>
      <c r="J176" s="1324"/>
      <c r="K176" s="1327"/>
      <c r="L176" s="1327"/>
      <c r="M176" s="1327"/>
      <c r="N176" s="1324"/>
      <c r="O176" s="1324"/>
      <c r="P176" s="1324"/>
      <c r="Q176" s="1327"/>
      <c r="R176" s="1327"/>
      <c r="S176" s="1327"/>
      <c r="T176" s="1327"/>
      <c r="U176" s="1327"/>
      <c r="V176" s="1327"/>
      <c r="W176" s="1327"/>
      <c r="X176" s="1327"/>
      <c r="Y176" s="1327"/>
      <c r="Z176" s="1327"/>
      <c r="AA176" s="1327"/>
      <c r="AB176" s="1327"/>
      <c r="AC176" s="1327"/>
      <c r="AD176" s="1327"/>
    </row>
    <row r="177" spans="1:30" ht="13.5" customHeight="1">
      <c r="A177" s="1327"/>
      <c r="B177" s="1327"/>
      <c r="C177" s="1327"/>
      <c r="D177" s="1327"/>
      <c r="E177" s="1327"/>
      <c r="F177" s="1327"/>
      <c r="G177" s="1327"/>
      <c r="H177" s="1327"/>
      <c r="I177" s="1327"/>
      <c r="J177" s="1324"/>
      <c r="K177" s="1327"/>
      <c r="L177" s="1327"/>
      <c r="M177" s="1327"/>
      <c r="N177" s="1324"/>
      <c r="O177" s="1324"/>
      <c r="P177" s="1324"/>
      <c r="Q177" s="1327"/>
      <c r="R177" s="1327"/>
      <c r="S177" s="1327"/>
      <c r="T177" s="1327"/>
      <c r="U177" s="1327"/>
      <c r="V177" s="1327"/>
      <c r="W177" s="1327"/>
      <c r="X177" s="1327"/>
      <c r="Y177" s="1327"/>
      <c r="Z177" s="1327"/>
      <c r="AA177" s="1327"/>
      <c r="AB177" s="1327"/>
      <c r="AC177" s="1327"/>
      <c r="AD177" s="1327"/>
    </row>
    <row r="178" spans="1:30" ht="13.5" customHeight="1">
      <c r="A178" s="1327"/>
      <c r="B178" s="1327"/>
      <c r="C178" s="1327"/>
      <c r="D178" s="1327"/>
      <c r="E178" s="1327"/>
      <c r="F178" s="1327"/>
      <c r="G178" s="1327"/>
      <c r="H178" s="1327"/>
      <c r="I178" s="1327"/>
      <c r="J178" s="1324"/>
      <c r="K178" s="1327"/>
      <c r="L178" s="1327"/>
      <c r="M178" s="1327"/>
      <c r="N178" s="1324"/>
      <c r="O178" s="1324"/>
      <c r="P178" s="1324"/>
      <c r="Q178" s="1327"/>
      <c r="R178" s="1327"/>
      <c r="S178" s="1327"/>
      <c r="T178" s="1327"/>
      <c r="U178" s="1327"/>
      <c r="V178" s="1327"/>
      <c r="W178" s="1327"/>
      <c r="X178" s="1327"/>
      <c r="Y178" s="1327"/>
      <c r="Z178" s="1327"/>
      <c r="AA178" s="1327"/>
      <c r="AB178" s="1327"/>
      <c r="AC178" s="1327"/>
      <c r="AD178" s="1327"/>
    </row>
    <row r="179" spans="1:30" ht="13.5" customHeight="1">
      <c r="A179" s="1327"/>
      <c r="B179" s="1327"/>
      <c r="C179" s="1327"/>
      <c r="D179" s="1327"/>
      <c r="E179" s="1327"/>
      <c r="F179" s="1327"/>
      <c r="G179" s="1327"/>
      <c r="H179" s="1327"/>
      <c r="I179" s="1327"/>
      <c r="J179" s="1324"/>
      <c r="K179" s="1327"/>
      <c r="L179" s="1327"/>
      <c r="M179" s="1327"/>
      <c r="N179" s="1324"/>
      <c r="O179" s="1324"/>
      <c r="P179" s="1324"/>
      <c r="Q179" s="1327"/>
      <c r="R179" s="1327"/>
      <c r="S179" s="1327"/>
      <c r="T179" s="1327"/>
      <c r="U179" s="1327"/>
      <c r="V179" s="1327"/>
      <c r="W179" s="1327"/>
      <c r="X179" s="1327"/>
      <c r="Y179" s="1327"/>
      <c r="Z179" s="1327"/>
      <c r="AA179" s="1327"/>
      <c r="AB179" s="1327"/>
      <c r="AC179" s="1327"/>
      <c r="AD179" s="1327"/>
    </row>
    <row r="180" spans="1:30" ht="13.5" customHeight="1">
      <c r="A180" s="1327"/>
      <c r="B180" s="1327"/>
      <c r="C180" s="1327"/>
      <c r="D180" s="1327"/>
      <c r="E180" s="1327"/>
      <c r="F180" s="1327"/>
      <c r="G180" s="1327"/>
      <c r="H180" s="1327"/>
      <c r="I180" s="1327"/>
      <c r="J180" s="1324"/>
      <c r="K180" s="1327"/>
      <c r="L180" s="1327"/>
      <c r="M180" s="1327"/>
      <c r="N180" s="1324"/>
      <c r="O180" s="1324"/>
      <c r="P180" s="1324"/>
      <c r="Q180" s="1327"/>
      <c r="R180" s="1327"/>
      <c r="S180" s="1327"/>
      <c r="T180" s="1327"/>
      <c r="U180" s="1327"/>
      <c r="V180" s="1327"/>
      <c r="W180" s="1327"/>
      <c r="X180" s="1327"/>
      <c r="Y180" s="1327"/>
      <c r="Z180" s="1327"/>
      <c r="AA180" s="1327"/>
      <c r="AB180" s="1327"/>
      <c r="AC180" s="1327"/>
      <c r="AD180" s="1327"/>
    </row>
    <row r="181" spans="1:30" ht="13.5" customHeight="1">
      <c r="A181" s="1327"/>
      <c r="B181" s="1327"/>
      <c r="C181" s="1327"/>
      <c r="D181" s="1327"/>
      <c r="E181" s="1327"/>
      <c r="F181" s="1327"/>
      <c r="G181" s="1327"/>
      <c r="H181" s="1327"/>
      <c r="I181" s="1327"/>
      <c r="J181" s="1324"/>
      <c r="K181" s="1327"/>
      <c r="L181" s="1327"/>
      <c r="M181" s="1327"/>
      <c r="N181" s="1324"/>
      <c r="O181" s="1324"/>
      <c r="P181" s="1324"/>
      <c r="Q181" s="1327"/>
      <c r="R181" s="1327"/>
      <c r="S181" s="1327"/>
      <c r="T181" s="1327"/>
      <c r="U181" s="1327"/>
      <c r="V181" s="1327"/>
      <c r="W181" s="1327"/>
      <c r="X181" s="1327"/>
      <c r="Y181" s="1327"/>
      <c r="Z181" s="1327"/>
      <c r="AA181" s="1327"/>
      <c r="AB181" s="1327"/>
      <c r="AC181" s="1327"/>
      <c r="AD181" s="1327"/>
    </row>
    <row r="182" spans="1:30" ht="13.5" customHeight="1">
      <c r="A182" s="1327"/>
      <c r="B182" s="1327"/>
      <c r="C182" s="1327"/>
      <c r="D182" s="1327"/>
      <c r="E182" s="1327"/>
      <c r="F182" s="1327"/>
      <c r="G182" s="1327"/>
      <c r="H182" s="1327"/>
      <c r="I182" s="1327"/>
      <c r="J182" s="1324"/>
      <c r="K182" s="1327"/>
      <c r="L182" s="1327"/>
      <c r="M182" s="1327"/>
      <c r="N182" s="1324"/>
      <c r="O182" s="1324"/>
      <c r="P182" s="1324"/>
      <c r="Q182" s="1327"/>
      <c r="R182" s="1327"/>
      <c r="S182" s="1327"/>
      <c r="T182" s="1327"/>
      <c r="U182" s="1327"/>
      <c r="V182" s="1327"/>
      <c r="W182" s="1327"/>
      <c r="X182" s="1327"/>
      <c r="Y182" s="1327"/>
      <c r="Z182" s="1327"/>
      <c r="AA182" s="1327"/>
      <c r="AB182" s="1327"/>
      <c r="AC182" s="1327"/>
      <c r="AD182" s="1327"/>
    </row>
    <row r="183" spans="1:30" ht="13.5" customHeight="1">
      <c r="A183" s="1327"/>
      <c r="B183" s="1327"/>
      <c r="C183" s="1327"/>
      <c r="D183" s="1327"/>
      <c r="E183" s="1327"/>
      <c r="F183" s="1327"/>
      <c r="G183" s="1327"/>
      <c r="H183" s="1327"/>
      <c r="I183" s="1327"/>
      <c r="J183" s="1324"/>
      <c r="K183" s="1327"/>
      <c r="L183" s="1327"/>
      <c r="M183" s="1327"/>
      <c r="N183" s="1324"/>
      <c r="O183" s="1324"/>
      <c r="P183" s="1324"/>
      <c r="Q183" s="1327"/>
      <c r="R183" s="1327"/>
      <c r="S183" s="1327"/>
      <c r="T183" s="1327"/>
      <c r="U183" s="1327"/>
      <c r="V183" s="1327"/>
      <c r="W183" s="1327"/>
      <c r="X183" s="1327"/>
      <c r="Y183" s="1327"/>
      <c r="Z183" s="1327"/>
      <c r="AA183" s="1327"/>
      <c r="AB183" s="1327"/>
      <c r="AC183" s="1327"/>
      <c r="AD183" s="1327"/>
    </row>
    <row r="184" spans="1:30" ht="13.5" customHeight="1">
      <c r="A184" s="1327"/>
      <c r="B184" s="1327"/>
      <c r="C184" s="1327"/>
      <c r="D184" s="1327"/>
      <c r="E184" s="1327"/>
      <c r="F184" s="1327"/>
      <c r="G184" s="1327"/>
      <c r="H184" s="1327"/>
      <c r="I184" s="1327"/>
      <c r="J184" s="1324"/>
      <c r="K184" s="1327"/>
      <c r="L184" s="1327"/>
      <c r="M184" s="1327"/>
      <c r="N184" s="1324"/>
      <c r="O184" s="1324"/>
      <c r="P184" s="1324"/>
      <c r="Q184" s="1327"/>
      <c r="R184" s="1327"/>
      <c r="S184" s="1327"/>
      <c r="T184" s="1327"/>
      <c r="U184" s="1327"/>
      <c r="V184" s="1327"/>
      <c r="W184" s="1327"/>
      <c r="X184" s="1327"/>
      <c r="Y184" s="1327"/>
      <c r="Z184" s="1327"/>
      <c r="AA184" s="1327"/>
      <c r="AB184" s="1327"/>
      <c r="AC184" s="1327"/>
      <c r="AD184" s="1327"/>
    </row>
    <row r="185" spans="1:30" ht="13.5" customHeight="1">
      <c r="A185" s="1327"/>
      <c r="B185" s="1327"/>
      <c r="C185" s="1327"/>
      <c r="D185" s="1327"/>
      <c r="E185" s="1327"/>
      <c r="F185" s="1327"/>
      <c r="G185" s="1327"/>
      <c r="H185" s="1327"/>
      <c r="I185" s="1327"/>
      <c r="J185" s="1324"/>
      <c r="K185" s="1327"/>
      <c r="L185" s="1327"/>
      <c r="M185" s="1327"/>
      <c r="N185" s="1324"/>
      <c r="O185" s="1324"/>
      <c r="P185" s="1324"/>
      <c r="Q185" s="1327"/>
      <c r="R185" s="1327"/>
      <c r="S185" s="1327"/>
      <c r="T185" s="1327"/>
      <c r="U185" s="1327"/>
      <c r="V185" s="1327"/>
      <c r="W185" s="1327"/>
      <c r="X185" s="1327"/>
      <c r="Y185" s="1327"/>
      <c r="Z185" s="1327"/>
      <c r="AA185" s="1327"/>
      <c r="AB185" s="1327"/>
      <c r="AC185" s="1327"/>
      <c r="AD185" s="1327"/>
    </row>
    <row r="186" spans="1:30" ht="13.5" customHeight="1">
      <c r="A186" s="1327"/>
      <c r="B186" s="1327"/>
      <c r="C186" s="1327"/>
      <c r="D186" s="1327"/>
      <c r="E186" s="1327"/>
      <c r="F186" s="1327"/>
      <c r="G186" s="1327"/>
      <c r="H186" s="1327"/>
      <c r="I186" s="1327"/>
      <c r="J186" s="1324"/>
      <c r="K186" s="1327"/>
      <c r="L186" s="1327"/>
      <c r="M186" s="1327"/>
      <c r="N186" s="1324"/>
      <c r="O186" s="1324"/>
      <c r="P186" s="1324"/>
      <c r="Q186" s="1327"/>
      <c r="R186" s="1327"/>
      <c r="S186" s="1327"/>
      <c r="T186" s="1327"/>
      <c r="U186" s="1327"/>
      <c r="V186" s="1327"/>
      <c r="W186" s="1327"/>
      <c r="X186" s="1327"/>
      <c r="Y186" s="1327"/>
      <c r="Z186" s="1327"/>
      <c r="AA186" s="1327"/>
      <c r="AB186" s="1327"/>
      <c r="AC186" s="1327"/>
      <c r="AD186" s="1327"/>
    </row>
    <row r="187" spans="1:30" ht="13.5" customHeight="1">
      <c r="A187" s="1327"/>
      <c r="B187" s="1327"/>
      <c r="C187" s="1327"/>
      <c r="D187" s="1327"/>
      <c r="E187" s="1327"/>
      <c r="F187" s="1327"/>
      <c r="G187" s="1327"/>
      <c r="H187" s="1327"/>
      <c r="I187" s="1327"/>
      <c r="J187" s="1324"/>
      <c r="K187" s="1327"/>
      <c r="L187" s="1327"/>
      <c r="M187" s="1327"/>
      <c r="N187" s="1324"/>
      <c r="O187" s="1324"/>
      <c r="P187" s="1324"/>
      <c r="Q187" s="1327"/>
      <c r="R187" s="1327"/>
      <c r="S187" s="1327"/>
      <c r="T187" s="1327"/>
      <c r="U187" s="1327"/>
      <c r="V187" s="1327"/>
      <c r="W187" s="1327"/>
      <c r="X187" s="1327"/>
      <c r="Y187" s="1327"/>
      <c r="Z187" s="1327"/>
      <c r="AA187" s="1327"/>
      <c r="AB187" s="1327"/>
      <c r="AC187" s="1327"/>
      <c r="AD187" s="1327"/>
    </row>
    <row r="188" spans="1:30" ht="13.5" customHeight="1">
      <c r="A188" s="1327"/>
      <c r="B188" s="1327"/>
      <c r="C188" s="1327"/>
      <c r="D188" s="1327"/>
      <c r="E188" s="1327"/>
      <c r="F188" s="1327"/>
      <c r="G188" s="1327"/>
      <c r="H188" s="1327"/>
      <c r="I188" s="1327"/>
      <c r="J188" s="1324"/>
      <c r="K188" s="1327"/>
      <c r="L188" s="1327"/>
      <c r="M188" s="1327"/>
      <c r="N188" s="1324"/>
      <c r="O188" s="1324"/>
      <c r="P188" s="1324"/>
      <c r="Q188" s="1327"/>
      <c r="R188" s="1327"/>
      <c r="S188" s="1327"/>
      <c r="T188" s="1327"/>
      <c r="U188" s="1327"/>
      <c r="V188" s="1327"/>
      <c r="W188" s="1327"/>
      <c r="X188" s="1327"/>
      <c r="Y188" s="1327"/>
      <c r="Z188" s="1327"/>
      <c r="AA188" s="1327"/>
      <c r="AB188" s="1327"/>
      <c r="AC188" s="1327"/>
      <c r="AD188" s="1327"/>
    </row>
    <row r="189" spans="1:30" ht="13.5" customHeight="1">
      <c r="A189" s="1327"/>
      <c r="B189" s="1327"/>
      <c r="C189" s="1327"/>
      <c r="D189" s="1327"/>
      <c r="E189" s="1327"/>
      <c r="F189" s="1327"/>
      <c r="G189" s="1327"/>
      <c r="H189" s="1327"/>
      <c r="I189" s="1327"/>
      <c r="J189" s="1324"/>
      <c r="K189" s="1327"/>
      <c r="L189" s="1327"/>
      <c r="M189" s="1327"/>
      <c r="N189" s="1324"/>
      <c r="O189" s="1324"/>
      <c r="P189" s="1324"/>
      <c r="Q189" s="1327"/>
      <c r="R189" s="1327"/>
      <c r="S189" s="1327"/>
      <c r="T189" s="1327"/>
      <c r="U189" s="1327"/>
      <c r="V189" s="1327"/>
      <c r="W189" s="1327"/>
      <c r="X189" s="1327"/>
      <c r="Y189" s="1327"/>
      <c r="Z189" s="1327"/>
      <c r="AA189" s="1327"/>
      <c r="AB189" s="1327"/>
      <c r="AC189" s="1327"/>
      <c r="AD189" s="1327"/>
    </row>
    <row r="190" spans="1:30" ht="13.5" customHeight="1">
      <c r="A190" s="1327"/>
      <c r="B190" s="1327"/>
      <c r="C190" s="1327"/>
      <c r="D190" s="1327"/>
      <c r="E190" s="1327"/>
      <c r="F190" s="1327"/>
      <c r="G190" s="1327"/>
      <c r="H190" s="1327"/>
      <c r="I190" s="1327"/>
      <c r="J190" s="1324"/>
      <c r="K190" s="1327"/>
      <c r="L190" s="1327"/>
      <c r="M190" s="1327"/>
      <c r="N190" s="1324"/>
      <c r="O190" s="1324"/>
      <c r="P190" s="1324"/>
      <c r="Q190" s="1327"/>
      <c r="R190" s="1327"/>
      <c r="S190" s="1327"/>
      <c r="T190" s="1327"/>
      <c r="U190" s="1327"/>
      <c r="V190" s="1327"/>
      <c r="W190" s="1327"/>
      <c r="X190" s="1327"/>
      <c r="Y190" s="1327"/>
      <c r="Z190" s="1327"/>
      <c r="AA190" s="1327"/>
      <c r="AB190" s="1327"/>
      <c r="AC190" s="1327"/>
      <c r="AD190" s="1327"/>
    </row>
    <row r="191" spans="1:30" ht="13.5" customHeight="1">
      <c r="A191" s="1327"/>
      <c r="B191" s="1327"/>
      <c r="C191" s="1327"/>
      <c r="D191" s="1327"/>
      <c r="E191" s="1327"/>
      <c r="F191" s="1327"/>
      <c r="G191" s="1327"/>
      <c r="H191" s="1327"/>
      <c r="I191" s="1327"/>
      <c r="J191" s="1324"/>
      <c r="K191" s="1327"/>
      <c r="L191" s="1327"/>
      <c r="M191" s="1327"/>
      <c r="N191" s="1324"/>
      <c r="O191" s="1324"/>
      <c r="P191" s="1324"/>
      <c r="Q191" s="1327"/>
      <c r="R191" s="1327"/>
      <c r="S191" s="1327"/>
      <c r="T191" s="1327"/>
      <c r="U191" s="1327"/>
      <c r="V191" s="1327"/>
      <c r="W191" s="1327"/>
      <c r="X191" s="1327"/>
      <c r="Y191" s="1327"/>
      <c r="Z191" s="1327"/>
      <c r="AA191" s="1327"/>
      <c r="AB191" s="1327"/>
      <c r="AC191" s="1327"/>
      <c r="AD191" s="1327"/>
    </row>
    <row r="192" spans="1:30" ht="13.5" customHeight="1">
      <c r="A192" s="1327"/>
      <c r="B192" s="1327"/>
      <c r="C192" s="1327"/>
      <c r="D192" s="1327"/>
      <c r="E192" s="1327"/>
      <c r="F192" s="1327"/>
      <c r="G192" s="1327"/>
      <c r="H192" s="1327"/>
      <c r="I192" s="1327"/>
      <c r="J192" s="1324"/>
      <c r="K192" s="1327"/>
      <c r="L192" s="1327"/>
      <c r="M192" s="1327"/>
      <c r="N192" s="1324"/>
      <c r="O192" s="1324"/>
      <c r="P192" s="1324"/>
      <c r="Q192" s="1327"/>
      <c r="R192" s="1327"/>
      <c r="S192" s="1327"/>
      <c r="T192" s="1327"/>
      <c r="U192" s="1327"/>
      <c r="V192" s="1327"/>
      <c r="W192" s="1327"/>
      <c r="X192" s="1327"/>
      <c r="Y192" s="1327"/>
      <c r="Z192" s="1327"/>
      <c r="AA192" s="1327"/>
      <c r="AB192" s="1327"/>
      <c r="AC192" s="1327"/>
      <c r="AD192" s="1327"/>
    </row>
    <row r="193" spans="1:30" ht="13.5" customHeight="1">
      <c r="A193" s="1327"/>
      <c r="B193" s="1327"/>
      <c r="C193" s="1327"/>
      <c r="D193" s="1327"/>
      <c r="E193" s="1327"/>
      <c r="F193" s="1327"/>
      <c r="G193" s="1327"/>
      <c r="H193" s="1327"/>
      <c r="I193" s="1327"/>
      <c r="J193" s="1324"/>
      <c r="K193" s="1327"/>
      <c r="L193" s="1327"/>
      <c r="M193" s="1327"/>
      <c r="N193" s="1324"/>
      <c r="O193" s="1324"/>
      <c r="P193" s="1324"/>
      <c r="Q193" s="1327"/>
      <c r="R193" s="1327"/>
      <c r="S193" s="1327"/>
      <c r="T193" s="1327"/>
      <c r="U193" s="1327"/>
      <c r="V193" s="1327"/>
      <c r="W193" s="1327"/>
      <c r="X193" s="1327"/>
      <c r="Y193" s="1327"/>
      <c r="Z193" s="1327"/>
      <c r="AA193" s="1327"/>
      <c r="AB193" s="1327"/>
      <c r="AC193" s="1327"/>
      <c r="AD193" s="1327"/>
    </row>
    <row r="194" spans="1:30" ht="13.5" customHeight="1">
      <c r="A194" s="1327"/>
      <c r="B194" s="1327"/>
      <c r="C194" s="1327"/>
      <c r="D194" s="1327"/>
      <c r="E194" s="1327"/>
      <c r="F194" s="1327"/>
      <c r="G194" s="1327"/>
      <c r="H194" s="1327"/>
      <c r="I194" s="1327"/>
      <c r="J194" s="1324"/>
      <c r="K194" s="1327"/>
      <c r="L194" s="1327"/>
      <c r="M194" s="1327"/>
      <c r="N194" s="1324"/>
      <c r="O194" s="1324"/>
      <c r="P194" s="1324"/>
      <c r="Q194" s="1327"/>
      <c r="R194" s="1327"/>
      <c r="S194" s="1327"/>
      <c r="T194" s="1327"/>
      <c r="U194" s="1327"/>
      <c r="V194" s="1327"/>
      <c r="W194" s="1327"/>
      <c r="X194" s="1327"/>
      <c r="Y194" s="1327"/>
      <c r="Z194" s="1327"/>
      <c r="AA194" s="1327"/>
      <c r="AB194" s="1327"/>
      <c r="AC194" s="1327"/>
      <c r="AD194" s="1327"/>
    </row>
    <row r="195" spans="1:30" ht="13.5" customHeight="1">
      <c r="A195" s="1327"/>
      <c r="B195" s="1327"/>
      <c r="C195" s="1327"/>
      <c r="D195" s="1327"/>
      <c r="E195" s="1327"/>
      <c r="F195" s="1327"/>
      <c r="G195" s="1327"/>
      <c r="H195" s="1327"/>
      <c r="I195" s="1327"/>
      <c r="J195" s="1324"/>
      <c r="K195" s="1327"/>
      <c r="L195" s="1327"/>
      <c r="M195" s="1327"/>
      <c r="N195" s="1324"/>
      <c r="O195" s="1324"/>
      <c r="P195" s="1324"/>
      <c r="Q195" s="1327"/>
      <c r="R195" s="1327"/>
      <c r="S195" s="1327"/>
      <c r="T195" s="1327"/>
      <c r="U195" s="1327"/>
      <c r="V195" s="1327"/>
      <c r="W195" s="1327"/>
      <c r="X195" s="1327"/>
      <c r="Y195" s="1327"/>
      <c r="Z195" s="1327"/>
      <c r="AA195" s="1327"/>
      <c r="AB195" s="1327"/>
      <c r="AC195" s="1327"/>
      <c r="AD195" s="1327"/>
    </row>
    <row r="196" spans="1:30" ht="13.5" customHeight="1">
      <c r="A196" s="1327"/>
      <c r="B196" s="1327"/>
      <c r="C196" s="1327"/>
      <c r="D196" s="1327"/>
      <c r="E196" s="1327"/>
      <c r="F196" s="1327"/>
      <c r="G196" s="1327"/>
      <c r="H196" s="1327"/>
      <c r="I196" s="1327"/>
      <c r="J196" s="1324"/>
      <c r="K196" s="1327"/>
      <c r="L196" s="1327"/>
      <c r="M196" s="1327"/>
      <c r="N196" s="1324"/>
      <c r="O196" s="1324"/>
      <c r="P196" s="1324"/>
      <c r="Q196" s="1327"/>
      <c r="R196" s="1327"/>
      <c r="S196" s="1327"/>
      <c r="T196" s="1327"/>
      <c r="U196" s="1327"/>
      <c r="V196" s="1327"/>
      <c r="W196" s="1327"/>
      <c r="X196" s="1327"/>
      <c r="Y196" s="1327"/>
      <c r="Z196" s="1327"/>
      <c r="AA196" s="1327"/>
      <c r="AB196" s="1327"/>
      <c r="AC196" s="1327"/>
      <c r="AD196" s="1327"/>
    </row>
    <row r="197" spans="1:30" ht="13.5" customHeight="1">
      <c r="A197" s="1327"/>
      <c r="B197" s="1327"/>
      <c r="C197" s="1327"/>
      <c r="D197" s="1327"/>
      <c r="E197" s="1327"/>
      <c r="F197" s="1327"/>
      <c r="G197" s="1327"/>
      <c r="H197" s="1327"/>
      <c r="I197" s="1327"/>
      <c r="J197" s="1324"/>
      <c r="K197" s="1327"/>
      <c r="L197" s="1327"/>
      <c r="M197" s="1327"/>
      <c r="N197" s="1324"/>
      <c r="O197" s="1324"/>
      <c r="P197" s="1324"/>
      <c r="Q197" s="1327"/>
      <c r="R197" s="1327"/>
      <c r="S197" s="1327"/>
      <c r="T197" s="1327"/>
      <c r="U197" s="1327"/>
      <c r="V197" s="1327"/>
      <c r="W197" s="1327"/>
      <c r="X197" s="1327"/>
      <c r="Y197" s="1327"/>
      <c r="Z197" s="1327"/>
      <c r="AA197" s="1327"/>
      <c r="AB197" s="1327"/>
      <c r="AC197" s="1327"/>
      <c r="AD197" s="1327"/>
    </row>
    <row r="198" spans="1:30" ht="13.5" customHeight="1">
      <c r="A198" s="1327"/>
      <c r="B198" s="1327"/>
      <c r="C198" s="1327"/>
      <c r="D198" s="1327"/>
      <c r="E198" s="1327"/>
      <c r="F198" s="1327"/>
      <c r="G198" s="1327"/>
      <c r="H198" s="1327"/>
      <c r="I198" s="1327"/>
      <c r="J198" s="1324"/>
      <c r="K198" s="1327"/>
      <c r="L198" s="1327"/>
      <c r="M198" s="1327"/>
      <c r="N198" s="1324"/>
      <c r="O198" s="1324"/>
      <c r="P198" s="1324"/>
      <c r="Q198" s="1327"/>
      <c r="R198" s="1327"/>
      <c r="S198" s="1327"/>
      <c r="T198" s="1327"/>
      <c r="U198" s="1327"/>
      <c r="V198" s="1327"/>
      <c r="W198" s="1327"/>
      <c r="X198" s="1327"/>
      <c r="Y198" s="1327"/>
      <c r="Z198" s="1327"/>
      <c r="AA198" s="1327"/>
      <c r="AB198" s="1327"/>
      <c r="AC198" s="1327"/>
      <c r="AD198" s="1327"/>
    </row>
    <row r="199" spans="1:30" ht="13.5" customHeight="1">
      <c r="A199" s="1327"/>
      <c r="B199" s="1327"/>
      <c r="C199" s="1327"/>
      <c r="D199" s="1327"/>
      <c r="E199" s="1327"/>
      <c r="F199" s="1327"/>
      <c r="G199" s="1327"/>
      <c r="H199" s="1327"/>
      <c r="I199" s="1327"/>
      <c r="J199" s="1324"/>
      <c r="K199" s="1327"/>
      <c r="L199" s="1327"/>
      <c r="M199" s="1327"/>
      <c r="N199" s="1324"/>
      <c r="O199" s="1324"/>
      <c r="P199" s="1324"/>
      <c r="Q199" s="1327"/>
      <c r="R199" s="1327"/>
      <c r="S199" s="1327"/>
      <c r="T199" s="1327"/>
      <c r="U199" s="1327"/>
      <c r="V199" s="1327"/>
      <c r="W199" s="1327"/>
      <c r="X199" s="1327"/>
      <c r="Y199" s="1327"/>
      <c r="Z199" s="1327"/>
      <c r="AA199" s="1327"/>
      <c r="AB199" s="1327"/>
      <c r="AC199" s="1327"/>
      <c r="AD199" s="1327"/>
    </row>
    <row r="200" spans="1:30" ht="13.5" customHeight="1">
      <c r="A200" s="1327"/>
      <c r="B200" s="1327"/>
      <c r="C200" s="1327"/>
      <c r="D200" s="1327"/>
      <c r="E200" s="1327"/>
      <c r="F200" s="1327"/>
      <c r="G200" s="1327"/>
      <c r="H200" s="1327"/>
      <c r="I200" s="1327"/>
      <c r="J200" s="1324"/>
      <c r="K200" s="1327"/>
      <c r="L200" s="1327"/>
      <c r="M200" s="1327"/>
      <c r="N200" s="1324"/>
      <c r="O200" s="1324"/>
      <c r="P200" s="1324"/>
      <c r="Q200" s="1327"/>
      <c r="R200" s="1327"/>
      <c r="S200" s="1327"/>
      <c r="T200" s="1327"/>
      <c r="U200" s="1327"/>
      <c r="V200" s="1327"/>
      <c r="W200" s="1327"/>
      <c r="X200" s="1327"/>
      <c r="Y200" s="1327"/>
      <c r="Z200" s="1327"/>
      <c r="AA200" s="1327"/>
      <c r="AB200" s="1327"/>
      <c r="AC200" s="1327"/>
      <c r="AD200" s="1327"/>
    </row>
    <row r="201" spans="1:30" ht="13.5" customHeight="1">
      <c r="A201" s="1327"/>
      <c r="B201" s="1327"/>
      <c r="C201" s="1327"/>
      <c r="D201" s="1327"/>
      <c r="E201" s="1327"/>
      <c r="F201" s="1327"/>
      <c r="G201" s="1327"/>
      <c r="H201" s="1327"/>
      <c r="I201" s="1327"/>
      <c r="J201" s="1324"/>
      <c r="K201" s="1327"/>
      <c r="L201" s="1327"/>
      <c r="M201" s="1327"/>
      <c r="N201" s="1324"/>
      <c r="O201" s="1324"/>
      <c r="P201" s="1324"/>
      <c r="Q201" s="1327"/>
      <c r="R201" s="1327"/>
      <c r="S201" s="1327"/>
      <c r="T201" s="1327"/>
      <c r="U201" s="1327"/>
      <c r="V201" s="1327"/>
      <c r="W201" s="1327"/>
      <c r="X201" s="1327"/>
      <c r="Y201" s="1327"/>
      <c r="Z201" s="1327"/>
      <c r="AA201" s="1327"/>
      <c r="AB201" s="1327"/>
      <c r="AC201" s="1327"/>
      <c r="AD201" s="1327"/>
    </row>
    <row r="202" spans="1:30" ht="13.5" customHeight="1">
      <c r="A202" s="1327"/>
      <c r="B202" s="1327"/>
      <c r="C202" s="1327"/>
      <c r="D202" s="1327"/>
      <c r="E202" s="1327"/>
      <c r="F202" s="1327"/>
      <c r="G202" s="1327"/>
      <c r="H202" s="1327"/>
      <c r="I202" s="1327"/>
      <c r="J202" s="1324"/>
      <c r="K202" s="1327"/>
      <c r="L202" s="1327"/>
      <c r="M202" s="1327"/>
      <c r="N202" s="1324"/>
      <c r="O202" s="1324"/>
      <c r="P202" s="1324"/>
      <c r="Q202" s="1327"/>
      <c r="R202" s="1327"/>
      <c r="S202" s="1327"/>
      <c r="T202" s="1327"/>
      <c r="U202" s="1327"/>
      <c r="V202" s="1327"/>
      <c r="W202" s="1327"/>
      <c r="X202" s="1327"/>
      <c r="Y202" s="1327"/>
      <c r="Z202" s="1327"/>
      <c r="AA202" s="1327"/>
      <c r="AB202" s="1327"/>
      <c r="AC202" s="1327"/>
      <c r="AD202" s="1327"/>
    </row>
    <row r="203" spans="1:30" ht="13.5" customHeight="1">
      <c r="A203" s="1327"/>
      <c r="B203" s="1327"/>
      <c r="C203" s="1327"/>
      <c r="D203" s="1327"/>
      <c r="E203" s="1327"/>
      <c r="F203" s="1327"/>
      <c r="G203" s="1327"/>
      <c r="H203" s="1327"/>
      <c r="I203" s="1327"/>
      <c r="J203" s="1324"/>
      <c r="K203" s="1327"/>
      <c r="L203" s="1327"/>
      <c r="M203" s="1327"/>
      <c r="N203" s="1324"/>
      <c r="O203" s="1324"/>
      <c r="P203" s="1324"/>
      <c r="Q203" s="1327"/>
      <c r="R203" s="1327"/>
      <c r="S203" s="1327"/>
      <c r="T203" s="1327"/>
      <c r="U203" s="1327"/>
      <c r="V203" s="1327"/>
      <c r="W203" s="1327"/>
      <c r="X203" s="1327"/>
      <c r="Y203" s="1327"/>
      <c r="Z203" s="1327"/>
      <c r="AA203" s="1327"/>
      <c r="AB203" s="1327"/>
      <c r="AC203" s="1327"/>
      <c r="AD203" s="1327"/>
    </row>
    <row r="204" spans="1:30" ht="13.5" customHeight="1">
      <c r="A204" s="1327"/>
      <c r="B204" s="1327"/>
      <c r="C204" s="1327"/>
      <c r="D204" s="1327"/>
      <c r="E204" s="1327"/>
      <c r="F204" s="1327"/>
      <c r="G204" s="1327"/>
      <c r="H204" s="1327"/>
      <c r="I204" s="1327"/>
      <c r="J204" s="1324"/>
      <c r="K204" s="1327"/>
      <c r="L204" s="1327"/>
      <c r="M204" s="1327"/>
      <c r="N204" s="1324"/>
      <c r="O204" s="1324"/>
      <c r="P204" s="1324"/>
      <c r="Q204" s="1327"/>
      <c r="R204" s="1327"/>
      <c r="S204" s="1327"/>
      <c r="T204" s="1327"/>
      <c r="U204" s="1327"/>
      <c r="V204" s="1327"/>
      <c r="W204" s="1327"/>
      <c r="X204" s="1327"/>
      <c r="Y204" s="1327"/>
      <c r="Z204" s="1327"/>
      <c r="AA204" s="1327"/>
      <c r="AB204" s="1327"/>
      <c r="AC204" s="1327"/>
      <c r="AD204" s="1327"/>
    </row>
    <row r="205" spans="1:30" ht="13.5" customHeight="1">
      <c r="A205" s="1327"/>
      <c r="B205" s="1327"/>
      <c r="C205" s="1327"/>
      <c r="D205" s="1327"/>
      <c r="E205" s="1327"/>
      <c r="F205" s="1327"/>
      <c r="G205" s="1327"/>
      <c r="H205" s="1327"/>
      <c r="I205" s="1327"/>
      <c r="J205" s="1324"/>
      <c r="K205" s="1327"/>
      <c r="L205" s="1327"/>
      <c r="M205" s="1327"/>
      <c r="N205" s="1324"/>
      <c r="O205" s="1324"/>
      <c r="P205" s="1324"/>
      <c r="Q205" s="1327"/>
      <c r="R205" s="1327"/>
      <c r="S205" s="1327"/>
      <c r="T205" s="1327"/>
      <c r="U205" s="1327"/>
      <c r="V205" s="1327"/>
      <c r="W205" s="1327"/>
      <c r="X205" s="1327"/>
      <c r="Y205" s="1327"/>
      <c r="Z205" s="1327"/>
      <c r="AA205" s="1327"/>
      <c r="AB205" s="1327"/>
      <c r="AC205" s="1327"/>
      <c r="AD205" s="1327"/>
    </row>
    <row r="206" spans="1:30" ht="13.5" customHeight="1">
      <c r="A206" s="1327"/>
      <c r="B206" s="1327"/>
      <c r="C206" s="1327"/>
      <c r="D206" s="1327"/>
      <c r="E206" s="1327"/>
      <c r="F206" s="1327"/>
      <c r="G206" s="1327"/>
      <c r="H206" s="1327"/>
      <c r="I206" s="1327"/>
      <c r="J206" s="1324"/>
      <c r="K206" s="1327"/>
      <c r="L206" s="1327"/>
      <c r="M206" s="1327"/>
      <c r="N206" s="1324"/>
      <c r="O206" s="1324"/>
      <c r="P206" s="1324"/>
      <c r="Q206" s="1327"/>
      <c r="R206" s="1327"/>
      <c r="S206" s="1327"/>
      <c r="T206" s="1327"/>
      <c r="U206" s="1327"/>
      <c r="V206" s="1327"/>
      <c r="W206" s="1327"/>
      <c r="X206" s="1327"/>
      <c r="Y206" s="1327"/>
      <c r="Z206" s="1327"/>
      <c r="AA206" s="1327"/>
      <c r="AB206" s="1327"/>
      <c r="AC206" s="1327"/>
      <c r="AD206" s="1327"/>
    </row>
    <row r="207" spans="1:30" ht="13.5" customHeight="1">
      <c r="A207" s="1327"/>
      <c r="B207" s="1327"/>
      <c r="C207" s="1327"/>
      <c r="D207" s="1327"/>
      <c r="E207" s="1327"/>
      <c r="F207" s="1327"/>
      <c r="G207" s="1327"/>
      <c r="H207" s="1327"/>
      <c r="I207" s="1327"/>
      <c r="J207" s="1324"/>
      <c r="K207" s="1327"/>
      <c r="L207" s="1327"/>
      <c r="M207" s="1327"/>
      <c r="N207" s="1324"/>
      <c r="O207" s="1324"/>
      <c r="P207" s="1324"/>
      <c r="Q207" s="1327"/>
      <c r="R207" s="1327"/>
      <c r="S207" s="1327"/>
      <c r="T207" s="1327"/>
      <c r="U207" s="1327"/>
      <c r="V207" s="1327"/>
      <c r="W207" s="1327"/>
      <c r="X207" s="1327"/>
      <c r="Y207" s="1327"/>
      <c r="Z207" s="1327"/>
      <c r="AA207" s="1327"/>
      <c r="AB207" s="1327"/>
      <c r="AC207" s="1327"/>
      <c r="AD207" s="1327"/>
    </row>
    <row r="208" spans="1:30" ht="13.5" customHeight="1">
      <c r="A208" s="1327"/>
      <c r="B208" s="1327"/>
      <c r="C208" s="1327"/>
      <c r="D208" s="1327"/>
      <c r="E208" s="1327"/>
      <c r="F208" s="1327"/>
      <c r="G208" s="1327"/>
      <c r="H208" s="1327"/>
      <c r="I208" s="1327"/>
      <c r="J208" s="1324"/>
      <c r="K208" s="1327"/>
      <c r="L208" s="1327"/>
      <c r="M208" s="1327"/>
      <c r="N208" s="1324"/>
      <c r="O208" s="1324"/>
      <c r="P208" s="1324"/>
      <c r="Q208" s="1327"/>
      <c r="R208" s="1327"/>
      <c r="S208" s="1327"/>
      <c r="T208" s="1327"/>
      <c r="U208" s="1327"/>
      <c r="V208" s="1327"/>
      <c r="W208" s="1327"/>
      <c r="X208" s="1327"/>
      <c r="Y208" s="1327"/>
      <c r="Z208" s="1327"/>
      <c r="AA208" s="1327"/>
      <c r="AB208" s="1327"/>
      <c r="AC208" s="1327"/>
      <c r="AD208" s="1327"/>
    </row>
    <row r="209" spans="1:30" ht="13.5" customHeight="1">
      <c r="A209" s="1327"/>
      <c r="B209" s="1327"/>
      <c r="C209" s="1327"/>
      <c r="D209" s="1327"/>
      <c r="E209" s="1327"/>
      <c r="F209" s="1327"/>
      <c r="G209" s="1327"/>
      <c r="H209" s="1327"/>
      <c r="I209" s="1327"/>
      <c r="J209" s="1324"/>
      <c r="K209" s="1327"/>
      <c r="L209" s="1327"/>
      <c r="M209" s="1327"/>
      <c r="N209" s="1324"/>
      <c r="O209" s="1324"/>
      <c r="P209" s="1324"/>
      <c r="Q209" s="1327"/>
      <c r="R209" s="1327"/>
      <c r="S209" s="1327"/>
      <c r="T209" s="1327"/>
      <c r="U209" s="1327"/>
      <c r="V209" s="1327"/>
      <c r="W209" s="1327"/>
      <c r="X209" s="1327"/>
      <c r="Y209" s="1327"/>
      <c r="Z209" s="1327"/>
      <c r="AA209" s="1327"/>
      <c r="AB209" s="1327"/>
      <c r="AC209" s="1327"/>
      <c r="AD209" s="1327"/>
    </row>
    <row r="210" spans="1:30" ht="13.5" customHeight="1">
      <c r="A210" s="1327"/>
      <c r="B210" s="1327"/>
      <c r="C210" s="1327"/>
      <c r="D210" s="1327"/>
      <c r="E210" s="1327"/>
      <c r="F210" s="1327"/>
      <c r="G210" s="1327"/>
      <c r="H210" s="1327"/>
      <c r="I210" s="1327"/>
      <c r="J210" s="1324"/>
      <c r="K210" s="1327"/>
      <c r="L210" s="1327"/>
      <c r="M210" s="1327"/>
      <c r="N210" s="1324"/>
      <c r="O210" s="1324"/>
      <c r="P210" s="1324"/>
      <c r="Q210" s="1327"/>
      <c r="R210" s="1327"/>
      <c r="S210" s="1327"/>
      <c r="T210" s="1327"/>
      <c r="U210" s="1327"/>
      <c r="V210" s="1327"/>
      <c r="W210" s="1327"/>
      <c r="X210" s="1327"/>
      <c r="Y210" s="1327"/>
      <c r="Z210" s="1327"/>
      <c r="AA210" s="1327"/>
      <c r="AB210" s="1327"/>
      <c r="AC210" s="1327"/>
      <c r="AD210" s="1327"/>
    </row>
    <row r="211" spans="1:30" ht="13.5" customHeight="1">
      <c r="A211" s="1327"/>
      <c r="B211" s="1327"/>
      <c r="C211" s="1327"/>
      <c r="D211" s="1327"/>
      <c r="E211" s="1327"/>
      <c r="F211" s="1327"/>
      <c r="G211" s="1327"/>
      <c r="H211" s="1327"/>
      <c r="I211" s="1327"/>
      <c r="J211" s="1324"/>
      <c r="K211" s="1327"/>
      <c r="L211" s="1327"/>
      <c r="M211" s="1327"/>
      <c r="N211" s="1324"/>
      <c r="O211" s="1324"/>
      <c r="P211" s="1324"/>
      <c r="Q211" s="1327"/>
      <c r="R211" s="1327"/>
      <c r="S211" s="1327"/>
      <c r="T211" s="1327"/>
      <c r="U211" s="1327"/>
      <c r="V211" s="1327"/>
      <c r="W211" s="1327"/>
      <c r="X211" s="1327"/>
      <c r="Y211" s="1327"/>
      <c r="Z211" s="1327"/>
      <c r="AA211" s="1327"/>
      <c r="AB211" s="1327"/>
      <c r="AC211" s="1327"/>
      <c r="AD211" s="1327"/>
    </row>
    <row r="212" spans="1:30" ht="13.5" customHeight="1">
      <c r="A212" s="1327"/>
      <c r="B212" s="1327"/>
      <c r="C212" s="1327"/>
      <c r="D212" s="1327"/>
      <c r="E212" s="1327"/>
      <c r="F212" s="1327"/>
      <c r="G212" s="1327"/>
      <c r="H212" s="1327"/>
      <c r="I212" s="1327"/>
      <c r="J212" s="1324"/>
      <c r="K212" s="1327"/>
      <c r="L212" s="1327"/>
      <c r="M212" s="1327"/>
      <c r="N212" s="1324"/>
      <c r="O212" s="1324"/>
      <c r="P212" s="1324"/>
      <c r="Q212" s="1327"/>
      <c r="R212" s="1327"/>
      <c r="S212" s="1327"/>
      <c r="T212" s="1327"/>
      <c r="U212" s="1327"/>
      <c r="V212" s="1327"/>
      <c r="W212" s="1327"/>
      <c r="X212" s="1327"/>
      <c r="Y212" s="1327"/>
      <c r="Z212" s="1327"/>
      <c r="AA212" s="1327"/>
      <c r="AB212" s="1327"/>
      <c r="AC212" s="1327"/>
      <c r="AD212" s="1327"/>
    </row>
    <row r="213" spans="1:30" ht="13.5" customHeight="1">
      <c r="A213" s="1327"/>
      <c r="B213" s="1327"/>
      <c r="C213" s="1327"/>
      <c r="D213" s="1327"/>
      <c r="E213" s="1327"/>
      <c r="F213" s="1327"/>
      <c r="G213" s="1327"/>
      <c r="H213" s="1327"/>
      <c r="I213" s="1327"/>
      <c r="J213" s="1324"/>
      <c r="K213" s="1327"/>
      <c r="L213" s="1327"/>
      <c r="M213" s="1327"/>
      <c r="N213" s="1324"/>
      <c r="O213" s="1324"/>
      <c r="P213" s="1324"/>
      <c r="Q213" s="1327"/>
      <c r="R213" s="1327"/>
      <c r="S213" s="1327"/>
      <c r="T213" s="1327"/>
      <c r="U213" s="1327"/>
      <c r="V213" s="1327"/>
      <c r="W213" s="1327"/>
      <c r="X213" s="1327"/>
      <c r="Y213" s="1327"/>
      <c r="Z213" s="1327"/>
      <c r="AA213" s="1327"/>
      <c r="AB213" s="1327"/>
      <c r="AC213" s="1327"/>
      <c r="AD213" s="1327"/>
    </row>
    <row r="214" spans="1:30" ht="13.5" customHeight="1">
      <c r="A214" s="1327"/>
      <c r="B214" s="1327"/>
      <c r="C214" s="1327"/>
      <c r="D214" s="1327"/>
      <c r="E214" s="1327"/>
      <c r="F214" s="1327"/>
      <c r="G214" s="1327"/>
      <c r="H214" s="1327"/>
      <c r="I214" s="1327"/>
      <c r="J214" s="1324"/>
      <c r="K214" s="1327"/>
      <c r="L214" s="1327"/>
      <c r="M214" s="1327"/>
      <c r="N214" s="1324"/>
      <c r="O214" s="1324"/>
      <c r="P214" s="1324"/>
      <c r="Q214" s="1327"/>
      <c r="R214" s="1327"/>
      <c r="S214" s="1327"/>
      <c r="T214" s="1327"/>
      <c r="U214" s="1327"/>
      <c r="V214" s="1327"/>
      <c r="W214" s="1327"/>
      <c r="X214" s="1327"/>
      <c r="Y214" s="1327"/>
      <c r="Z214" s="1327"/>
      <c r="AA214" s="1327"/>
      <c r="AB214" s="1327"/>
      <c r="AC214" s="1327"/>
      <c r="AD214" s="1327"/>
    </row>
    <row r="215" spans="1:30" ht="13.5" customHeight="1">
      <c r="A215" s="1327"/>
      <c r="B215" s="1327"/>
      <c r="C215" s="1327"/>
      <c r="D215" s="1327"/>
      <c r="E215" s="1327"/>
      <c r="F215" s="1327"/>
      <c r="G215" s="1327"/>
      <c r="H215" s="1327"/>
      <c r="I215" s="1327"/>
      <c r="J215" s="1324"/>
      <c r="K215" s="1327"/>
      <c r="L215" s="1327"/>
      <c r="M215" s="1327"/>
      <c r="N215" s="1324"/>
      <c r="O215" s="1324"/>
      <c r="P215" s="1324"/>
      <c r="Q215" s="1327"/>
      <c r="R215" s="1327"/>
      <c r="S215" s="1327"/>
      <c r="T215" s="1327"/>
      <c r="U215" s="1327"/>
      <c r="V215" s="1327"/>
      <c r="W215" s="1327"/>
      <c r="X215" s="1327"/>
      <c r="Y215" s="1327"/>
      <c r="Z215" s="1327"/>
      <c r="AA215" s="1327"/>
      <c r="AB215" s="1327"/>
      <c r="AC215" s="1327"/>
      <c r="AD215" s="1327"/>
    </row>
    <row r="216" spans="1:30" ht="13.5" customHeight="1">
      <c r="A216" s="1327"/>
      <c r="B216" s="1327"/>
      <c r="C216" s="1327"/>
      <c r="D216" s="1327"/>
      <c r="E216" s="1327"/>
      <c r="F216" s="1327"/>
      <c r="G216" s="1327"/>
      <c r="H216" s="1327"/>
      <c r="I216" s="1327"/>
      <c r="J216" s="1324"/>
      <c r="K216" s="1327"/>
      <c r="L216" s="1327"/>
      <c r="M216" s="1327"/>
      <c r="N216" s="1324"/>
      <c r="O216" s="1324"/>
      <c r="P216" s="1324"/>
      <c r="Q216" s="1327"/>
      <c r="R216" s="1327"/>
      <c r="S216" s="1327"/>
      <c r="T216" s="1327"/>
      <c r="U216" s="1327"/>
      <c r="V216" s="1327"/>
      <c r="W216" s="1327"/>
      <c r="X216" s="1327"/>
      <c r="Y216" s="1327"/>
      <c r="Z216" s="1327"/>
      <c r="AA216" s="1327"/>
      <c r="AB216" s="1327"/>
      <c r="AC216" s="1327"/>
      <c r="AD216" s="1327"/>
    </row>
    <row r="217" spans="1:30" ht="13.5" customHeight="1">
      <c r="A217" s="1327"/>
      <c r="B217" s="1327"/>
      <c r="C217" s="1327"/>
      <c r="D217" s="1327"/>
      <c r="E217" s="1327"/>
      <c r="F217" s="1327"/>
      <c r="G217" s="1327"/>
      <c r="H217" s="1327"/>
      <c r="I217" s="1327"/>
      <c r="J217" s="1324"/>
      <c r="K217" s="1327"/>
      <c r="L217" s="1327"/>
      <c r="M217" s="1327"/>
      <c r="N217" s="1324"/>
      <c r="O217" s="1324"/>
      <c r="P217" s="1324"/>
      <c r="Q217" s="1327"/>
      <c r="R217" s="1327"/>
      <c r="S217" s="1327"/>
      <c r="T217" s="1327"/>
      <c r="U217" s="1327"/>
      <c r="V217" s="1327"/>
      <c r="W217" s="1327"/>
      <c r="X217" s="1327"/>
      <c r="Y217" s="1327"/>
      <c r="Z217" s="1327"/>
      <c r="AA217" s="1327"/>
      <c r="AB217" s="1327"/>
      <c r="AC217" s="1327"/>
      <c r="AD217" s="1327"/>
    </row>
    <row r="218" spans="1:30" ht="13.5" customHeight="1">
      <c r="A218" s="1327"/>
      <c r="B218" s="1327"/>
      <c r="C218" s="1327"/>
      <c r="D218" s="1327"/>
      <c r="E218" s="1327"/>
      <c r="F218" s="1327"/>
      <c r="G218" s="1327"/>
      <c r="H218" s="1327"/>
      <c r="I218" s="1327"/>
      <c r="J218" s="1324"/>
      <c r="K218" s="1327"/>
      <c r="L218" s="1327"/>
      <c r="M218" s="1327"/>
      <c r="N218" s="1324"/>
      <c r="O218" s="1324"/>
      <c r="P218" s="1324"/>
      <c r="Q218" s="1327"/>
      <c r="R218" s="1327"/>
      <c r="S218" s="1327"/>
      <c r="T218" s="1327"/>
      <c r="U218" s="1327"/>
      <c r="V218" s="1327"/>
      <c r="W218" s="1327"/>
      <c r="X218" s="1327"/>
      <c r="Y218" s="1327"/>
      <c r="Z218" s="1327"/>
      <c r="AA218" s="1327"/>
      <c r="AB218" s="1327"/>
      <c r="AC218" s="1327"/>
      <c r="AD218" s="1327"/>
    </row>
    <row r="219" spans="1:30" ht="13.5" customHeight="1">
      <c r="A219" s="1327"/>
      <c r="B219" s="1327"/>
      <c r="C219" s="1327"/>
      <c r="D219" s="1327"/>
      <c r="E219" s="1327"/>
      <c r="F219" s="1327"/>
      <c r="G219" s="1327"/>
      <c r="H219" s="1327"/>
      <c r="I219" s="1327"/>
      <c r="J219" s="1324"/>
      <c r="K219" s="1327"/>
      <c r="L219" s="1327"/>
      <c r="M219" s="1327"/>
      <c r="N219" s="1324"/>
      <c r="O219" s="1324"/>
      <c r="P219" s="1324"/>
      <c r="Q219" s="1327"/>
      <c r="R219" s="1327"/>
      <c r="S219" s="1327"/>
      <c r="T219" s="1327"/>
      <c r="U219" s="1327"/>
      <c r="V219" s="1327"/>
      <c r="W219" s="1327"/>
      <c r="X219" s="1327"/>
      <c r="Y219" s="1327"/>
      <c r="Z219" s="1327"/>
      <c r="AA219" s="1327"/>
      <c r="AB219" s="1327"/>
      <c r="AC219" s="1327"/>
      <c r="AD219" s="1327"/>
    </row>
    <row r="220" spans="1:30" ht="15.75" customHeight="1">
      <c r="J220" s="37"/>
    </row>
    <row r="221" spans="1:30" ht="15.75" customHeight="1">
      <c r="J221" s="37"/>
    </row>
    <row r="222" spans="1:30" ht="15.75" customHeight="1">
      <c r="J222" s="37"/>
    </row>
    <row r="223" spans="1:30" ht="15.75" customHeight="1">
      <c r="J223" s="37"/>
    </row>
    <row r="224" spans="1:30" ht="15.75" customHeight="1">
      <c r="J224" s="37"/>
    </row>
    <row r="225" spans="10:10" ht="15.75" customHeight="1">
      <c r="J225" s="37"/>
    </row>
    <row r="226" spans="10:10" ht="15.75" customHeight="1">
      <c r="J226" s="37"/>
    </row>
    <row r="227" spans="10:10" ht="15.75" customHeight="1">
      <c r="J227" s="37"/>
    </row>
    <row r="228" spans="10:10" ht="15.75" customHeight="1">
      <c r="J228" s="37"/>
    </row>
    <row r="229" spans="10:10" ht="15.75" customHeight="1">
      <c r="J229" s="37"/>
    </row>
    <row r="230" spans="10:10" ht="15.75" customHeight="1">
      <c r="J230" s="37"/>
    </row>
    <row r="231" spans="10:10" ht="15.75" customHeight="1">
      <c r="J231" s="37"/>
    </row>
    <row r="232" spans="10:10" ht="15.75" customHeight="1">
      <c r="J232" s="37"/>
    </row>
    <row r="233" spans="10:10" ht="15.75" customHeight="1">
      <c r="J233" s="37"/>
    </row>
    <row r="234" spans="10:10" ht="15.75" customHeight="1">
      <c r="J234" s="37"/>
    </row>
    <row r="235" spans="10:10" ht="15.75" customHeight="1">
      <c r="J235" s="37"/>
    </row>
    <row r="236" spans="10:10" ht="15.75" customHeight="1">
      <c r="J236" s="37"/>
    </row>
    <row r="237" spans="10:10" ht="15.75" customHeight="1">
      <c r="J237" s="37"/>
    </row>
    <row r="238" spans="10:10" ht="15.75" customHeight="1">
      <c r="J238" s="37"/>
    </row>
    <row r="239" spans="10:10" ht="15.75" customHeight="1">
      <c r="J239" s="37"/>
    </row>
    <row r="240" spans="10:10" ht="15.75" customHeight="1">
      <c r="J240" s="37"/>
    </row>
    <row r="241" spans="10:10" ht="15.75" customHeight="1">
      <c r="J241" s="37"/>
    </row>
    <row r="242" spans="10:10" ht="15.75" customHeight="1">
      <c r="J242" s="37"/>
    </row>
    <row r="243" spans="10:10" ht="15.75" customHeight="1">
      <c r="J243" s="37"/>
    </row>
    <row r="244" spans="10:10" ht="15.75" customHeight="1">
      <c r="J244" s="37"/>
    </row>
    <row r="245" spans="10:10" ht="15.75" customHeight="1">
      <c r="J245" s="37"/>
    </row>
    <row r="246" spans="10:10" ht="15.75" customHeight="1">
      <c r="J246" s="37"/>
    </row>
    <row r="247" spans="10:10" ht="15.75" customHeight="1">
      <c r="J247" s="37"/>
    </row>
    <row r="248" spans="10:10" ht="15.75" customHeight="1">
      <c r="J248" s="37"/>
    </row>
    <row r="249" spans="10:10" ht="15.75" customHeight="1">
      <c r="J249" s="37"/>
    </row>
    <row r="250" spans="10:10" ht="15.75" customHeight="1">
      <c r="J250" s="37"/>
    </row>
    <row r="251" spans="10:10" ht="15.75" customHeight="1">
      <c r="J251" s="37"/>
    </row>
    <row r="252" spans="10:10" ht="15.75" customHeight="1">
      <c r="J252" s="37"/>
    </row>
    <row r="253" spans="10:10" ht="15.75" customHeight="1">
      <c r="J253" s="37"/>
    </row>
    <row r="254" spans="10:10" ht="15.75" customHeight="1">
      <c r="J254" s="37"/>
    </row>
    <row r="255" spans="10:10" ht="15.75" customHeight="1">
      <c r="J255" s="37"/>
    </row>
    <row r="256" spans="10:10" ht="15.75" customHeight="1">
      <c r="J256" s="37"/>
    </row>
    <row r="257" spans="10:10" ht="15.75" customHeight="1">
      <c r="J257" s="37"/>
    </row>
    <row r="258" spans="10:10" ht="15.75" customHeight="1">
      <c r="J258" s="37"/>
    </row>
    <row r="259" spans="10:10" ht="15.75" customHeight="1">
      <c r="J259" s="37"/>
    </row>
    <row r="260" spans="10:10" ht="15.75" customHeight="1">
      <c r="J260" s="37"/>
    </row>
    <row r="261" spans="10:10" ht="15.75" customHeight="1">
      <c r="J261" s="37"/>
    </row>
    <row r="262" spans="10:10" ht="15.75" customHeight="1">
      <c r="J262" s="37"/>
    </row>
    <row r="263" spans="10:10" ht="15.75" customHeight="1">
      <c r="J263" s="37"/>
    </row>
    <row r="264" spans="10:10" ht="15.75" customHeight="1">
      <c r="J264" s="37"/>
    </row>
    <row r="265" spans="10:10" ht="15.75" customHeight="1">
      <c r="J265" s="37"/>
    </row>
    <row r="266" spans="10:10" ht="15.75" customHeight="1">
      <c r="J266" s="37"/>
    </row>
    <row r="267" spans="10:10" ht="15.75" customHeight="1">
      <c r="J267" s="37"/>
    </row>
    <row r="268" spans="10:10" ht="15.75" customHeight="1">
      <c r="J268" s="37"/>
    </row>
    <row r="269" spans="10:10" ht="15.75" customHeight="1">
      <c r="J269" s="37"/>
    </row>
    <row r="270" spans="10:10" ht="15.75" customHeight="1">
      <c r="J270" s="37"/>
    </row>
    <row r="271" spans="10:10" ht="15.75" customHeight="1">
      <c r="J271" s="37"/>
    </row>
    <row r="272" spans="10:10" ht="15.75" customHeight="1">
      <c r="J272" s="37"/>
    </row>
    <row r="273" spans="10:10" ht="15.75" customHeight="1">
      <c r="J273" s="37"/>
    </row>
    <row r="274" spans="10:10" ht="15.75" customHeight="1">
      <c r="J274" s="37"/>
    </row>
    <row r="275" spans="10:10" ht="15.75" customHeight="1">
      <c r="J275" s="37"/>
    </row>
    <row r="276" spans="10:10" ht="15.75" customHeight="1">
      <c r="J276" s="37"/>
    </row>
    <row r="277" spans="10:10" ht="15.75" customHeight="1">
      <c r="J277" s="37"/>
    </row>
    <row r="278" spans="10:10" ht="15.75" customHeight="1">
      <c r="J278" s="37"/>
    </row>
    <row r="279" spans="10:10" ht="15.75" customHeight="1">
      <c r="J279" s="37"/>
    </row>
    <row r="280" spans="10:10" ht="15.75" customHeight="1">
      <c r="J280" s="37"/>
    </row>
    <row r="281" spans="10:10" ht="15.75" customHeight="1">
      <c r="J281" s="37"/>
    </row>
    <row r="282" spans="10:10" ht="15.75" customHeight="1">
      <c r="J282" s="37"/>
    </row>
    <row r="283" spans="10:10" ht="15.75" customHeight="1">
      <c r="J283" s="37"/>
    </row>
    <row r="284" spans="10:10" ht="15.75" customHeight="1">
      <c r="J284" s="37"/>
    </row>
    <row r="285" spans="10:10" ht="15.75" customHeight="1">
      <c r="J285" s="37"/>
    </row>
    <row r="286" spans="10:10" ht="15.75" customHeight="1">
      <c r="J286" s="37"/>
    </row>
    <row r="287" spans="10:10" ht="15.75" customHeight="1">
      <c r="J287" s="37"/>
    </row>
    <row r="288" spans="10:10" ht="15.75" customHeight="1">
      <c r="J288" s="37"/>
    </row>
    <row r="289" spans="10:10" ht="15.75" customHeight="1">
      <c r="J289" s="37"/>
    </row>
    <row r="290" spans="10:10" ht="15.75" customHeight="1">
      <c r="J290" s="37"/>
    </row>
    <row r="291" spans="10:10" ht="15.75" customHeight="1">
      <c r="J291" s="37"/>
    </row>
    <row r="292" spans="10:10" ht="15.75" customHeight="1">
      <c r="J292" s="37"/>
    </row>
    <row r="293" spans="10:10" ht="15.75" customHeight="1">
      <c r="J293" s="37"/>
    </row>
    <row r="294" spans="10:10" ht="15.75" customHeight="1">
      <c r="J294" s="37"/>
    </row>
    <row r="295" spans="10:10" ht="15.75" customHeight="1">
      <c r="J295" s="37"/>
    </row>
    <row r="296" spans="10:10" ht="15.75" customHeight="1">
      <c r="J296" s="37"/>
    </row>
    <row r="297" spans="10:10" ht="15.75" customHeight="1">
      <c r="J297" s="37"/>
    </row>
    <row r="298" spans="10:10" ht="15.75" customHeight="1">
      <c r="J298" s="37"/>
    </row>
    <row r="299" spans="10:10" ht="15.75" customHeight="1">
      <c r="J299" s="37"/>
    </row>
    <row r="300" spans="10:10" ht="15.75" customHeight="1">
      <c r="J300" s="37"/>
    </row>
    <row r="301" spans="10:10" ht="15.75" customHeight="1">
      <c r="J301" s="37"/>
    </row>
    <row r="302" spans="10:10" ht="15.75" customHeight="1">
      <c r="J302" s="37"/>
    </row>
    <row r="303" spans="10:10" ht="15.75" customHeight="1">
      <c r="J303" s="37"/>
    </row>
    <row r="304" spans="10:10" ht="15.75" customHeight="1">
      <c r="J304" s="37"/>
    </row>
    <row r="305" spans="10:10" ht="15.75" customHeight="1">
      <c r="J305" s="37"/>
    </row>
    <row r="306" spans="10:10" ht="15.75" customHeight="1">
      <c r="J306" s="37"/>
    </row>
    <row r="307" spans="10:10" ht="15.75" customHeight="1">
      <c r="J307" s="37"/>
    </row>
    <row r="308" spans="10:10" ht="15.75" customHeight="1">
      <c r="J308" s="37"/>
    </row>
    <row r="309" spans="10:10" ht="15.75" customHeight="1">
      <c r="J309" s="37"/>
    </row>
    <row r="310" spans="10:10" ht="15.75" customHeight="1">
      <c r="J310" s="37"/>
    </row>
    <row r="311" spans="10:10" ht="15.75" customHeight="1">
      <c r="J311" s="37"/>
    </row>
    <row r="312" spans="10:10" ht="15.75" customHeight="1">
      <c r="J312" s="37"/>
    </row>
    <row r="313" spans="10:10" ht="15.75" customHeight="1">
      <c r="J313" s="37"/>
    </row>
    <row r="314" spans="10:10" ht="15.75" customHeight="1">
      <c r="J314" s="37"/>
    </row>
    <row r="315" spans="10:10" ht="15.75" customHeight="1">
      <c r="J315" s="37"/>
    </row>
    <row r="316" spans="10:10" ht="15.75" customHeight="1">
      <c r="J316" s="37"/>
    </row>
    <row r="317" spans="10:10" ht="15.75" customHeight="1">
      <c r="J317" s="37"/>
    </row>
    <row r="318" spans="10:10" ht="15.75" customHeight="1">
      <c r="J318" s="37"/>
    </row>
    <row r="319" spans="10:10" ht="15.75" customHeight="1">
      <c r="J319" s="37"/>
    </row>
    <row r="320" spans="10:10" ht="15.75" customHeight="1">
      <c r="J320" s="37"/>
    </row>
    <row r="321" spans="10:10" ht="15.75" customHeight="1">
      <c r="J321" s="37"/>
    </row>
    <row r="322" spans="10:10" ht="15.75" customHeight="1">
      <c r="J322" s="37"/>
    </row>
    <row r="323" spans="10:10" ht="15.75" customHeight="1">
      <c r="J323" s="37"/>
    </row>
    <row r="324" spans="10:10" ht="15.75" customHeight="1">
      <c r="J324" s="37"/>
    </row>
    <row r="325" spans="10:10" ht="15.75" customHeight="1">
      <c r="J325" s="37"/>
    </row>
    <row r="326" spans="10:10" ht="15.75" customHeight="1">
      <c r="J326" s="37"/>
    </row>
    <row r="327" spans="10:10" ht="15.75" customHeight="1">
      <c r="J327" s="37"/>
    </row>
    <row r="328" spans="10:10" ht="15.75" customHeight="1">
      <c r="J328" s="37"/>
    </row>
    <row r="329" spans="10:10" ht="15.75" customHeight="1">
      <c r="J329" s="37"/>
    </row>
    <row r="330" spans="10:10" ht="15.75" customHeight="1">
      <c r="J330" s="37"/>
    </row>
    <row r="331" spans="10:10" ht="15.75" customHeight="1">
      <c r="J331" s="37"/>
    </row>
    <row r="332" spans="10:10" ht="15.75" customHeight="1">
      <c r="J332" s="37"/>
    </row>
    <row r="333" spans="10:10" ht="15.75" customHeight="1">
      <c r="J333" s="37"/>
    </row>
    <row r="334" spans="10:10" ht="15.75" customHeight="1">
      <c r="J334" s="37"/>
    </row>
    <row r="335" spans="10:10" ht="15.75" customHeight="1">
      <c r="J335" s="37"/>
    </row>
    <row r="336" spans="10:10" ht="15.75" customHeight="1">
      <c r="J336" s="37"/>
    </row>
    <row r="337" spans="10:10" ht="15.75" customHeight="1">
      <c r="J337" s="37"/>
    </row>
    <row r="338" spans="10:10" ht="15.75" customHeight="1">
      <c r="J338" s="37"/>
    </row>
    <row r="339" spans="10:10" ht="15.75" customHeight="1">
      <c r="J339" s="37"/>
    </row>
    <row r="340" spans="10:10" ht="15.75" customHeight="1">
      <c r="J340" s="37"/>
    </row>
    <row r="341" spans="10:10" ht="15.75" customHeight="1">
      <c r="J341" s="37"/>
    </row>
    <row r="342" spans="10:10" ht="15.75" customHeight="1">
      <c r="J342" s="37"/>
    </row>
    <row r="343" spans="10:10" ht="15.75" customHeight="1">
      <c r="J343" s="37"/>
    </row>
    <row r="344" spans="10:10" ht="15.75" customHeight="1">
      <c r="J344" s="37"/>
    </row>
    <row r="345" spans="10:10" ht="15.75" customHeight="1">
      <c r="J345" s="37"/>
    </row>
    <row r="346" spans="10:10" ht="15.75" customHeight="1">
      <c r="J346" s="37"/>
    </row>
    <row r="347" spans="10:10" ht="15.75" customHeight="1">
      <c r="J347" s="37"/>
    </row>
    <row r="348" spans="10:10" ht="15.75" customHeight="1">
      <c r="J348" s="37"/>
    </row>
    <row r="349" spans="10:10" ht="15.75" customHeight="1">
      <c r="J349" s="37"/>
    </row>
    <row r="350" spans="10:10" ht="15.75" customHeight="1">
      <c r="J350" s="37"/>
    </row>
    <row r="351" spans="10:10" ht="15.75" customHeight="1">
      <c r="J351" s="37"/>
    </row>
    <row r="352" spans="10:10" ht="15.75" customHeight="1">
      <c r="J352" s="37"/>
    </row>
    <row r="353" spans="10:10" ht="15.75" customHeight="1">
      <c r="J353" s="37"/>
    </row>
    <row r="354" spans="10:10" ht="15.75" customHeight="1">
      <c r="J354" s="37"/>
    </row>
    <row r="355" spans="10:10" ht="15.75" customHeight="1">
      <c r="J355" s="37"/>
    </row>
    <row r="356" spans="10:10" ht="15.75" customHeight="1">
      <c r="J356" s="37"/>
    </row>
    <row r="357" spans="10:10" ht="15.75" customHeight="1">
      <c r="J357" s="37"/>
    </row>
    <row r="358" spans="10:10" ht="15.75" customHeight="1">
      <c r="J358" s="37"/>
    </row>
    <row r="359" spans="10:10" ht="15.75" customHeight="1">
      <c r="J359" s="37"/>
    </row>
    <row r="360" spans="10:10" ht="15.75" customHeight="1">
      <c r="J360" s="37"/>
    </row>
    <row r="361" spans="10:10" ht="15.75" customHeight="1">
      <c r="J361" s="37"/>
    </row>
    <row r="362" spans="10:10" ht="15.75" customHeight="1">
      <c r="J362" s="37"/>
    </row>
    <row r="363" spans="10:10" ht="15.75" customHeight="1">
      <c r="J363" s="37"/>
    </row>
    <row r="364" spans="10:10" ht="15.75" customHeight="1">
      <c r="J364" s="37"/>
    </row>
    <row r="365" spans="10:10" ht="15.75" customHeight="1">
      <c r="J365" s="37"/>
    </row>
    <row r="366" spans="10:10" ht="15.75" customHeight="1">
      <c r="J366" s="37"/>
    </row>
    <row r="367" spans="10:10" ht="15.75" customHeight="1">
      <c r="J367" s="37"/>
    </row>
    <row r="368" spans="10:10" ht="15.75" customHeight="1">
      <c r="J368" s="37"/>
    </row>
    <row r="369" spans="10:10" ht="15.75" customHeight="1">
      <c r="J369" s="37"/>
    </row>
    <row r="370" spans="10:10" ht="15.75" customHeight="1">
      <c r="J370" s="37"/>
    </row>
    <row r="371" spans="10:10" ht="15.75" customHeight="1">
      <c r="J371" s="37"/>
    </row>
    <row r="372" spans="10:10" ht="15.75" customHeight="1">
      <c r="J372" s="37"/>
    </row>
    <row r="373" spans="10:10" ht="15.75" customHeight="1">
      <c r="J373" s="37"/>
    </row>
    <row r="374" spans="10:10" ht="15.75" customHeight="1">
      <c r="J374" s="37"/>
    </row>
    <row r="375" spans="10:10" ht="15.75" customHeight="1">
      <c r="J375" s="37"/>
    </row>
    <row r="376" spans="10:10" ht="15.75" customHeight="1">
      <c r="J376" s="37"/>
    </row>
    <row r="377" spans="10:10" ht="15.75" customHeight="1">
      <c r="J377" s="37"/>
    </row>
    <row r="378" spans="10:10" ht="15.75" customHeight="1">
      <c r="J378" s="37"/>
    </row>
    <row r="379" spans="10:10" ht="15.75" customHeight="1">
      <c r="J379" s="37"/>
    </row>
    <row r="380" spans="10:10" ht="15.75" customHeight="1">
      <c r="J380" s="37"/>
    </row>
    <row r="381" spans="10:10" ht="15.75" customHeight="1">
      <c r="J381" s="37"/>
    </row>
    <row r="382" spans="10:10" ht="15.75" customHeight="1">
      <c r="J382" s="37"/>
    </row>
    <row r="383" spans="10:10" ht="15.75" customHeight="1">
      <c r="J383" s="37"/>
    </row>
    <row r="384" spans="10:10" ht="15.75" customHeight="1">
      <c r="J384" s="37"/>
    </row>
    <row r="385" spans="10:10" ht="15.75" customHeight="1">
      <c r="J385" s="37"/>
    </row>
    <row r="386" spans="10:10" ht="15.75" customHeight="1">
      <c r="J386" s="37"/>
    </row>
    <row r="387" spans="10:10" ht="15.75" customHeight="1">
      <c r="J387" s="37"/>
    </row>
    <row r="388" spans="10:10" ht="15.75" customHeight="1">
      <c r="J388" s="37"/>
    </row>
    <row r="389" spans="10:10" ht="15.75" customHeight="1">
      <c r="J389" s="37"/>
    </row>
    <row r="390" spans="10:10" ht="15.75" customHeight="1">
      <c r="J390" s="37"/>
    </row>
    <row r="391" spans="10:10" ht="15.75" customHeight="1">
      <c r="J391" s="37"/>
    </row>
    <row r="392" spans="10:10" ht="15.75" customHeight="1">
      <c r="J392" s="37"/>
    </row>
    <row r="393" spans="10:10" ht="15.75" customHeight="1">
      <c r="J393" s="37"/>
    </row>
    <row r="394" spans="10:10" ht="15.75" customHeight="1">
      <c r="J394" s="37"/>
    </row>
    <row r="395" spans="10:10" ht="15.75" customHeight="1">
      <c r="J395" s="37"/>
    </row>
    <row r="396" spans="10:10" ht="15.75" customHeight="1">
      <c r="J396" s="37"/>
    </row>
    <row r="397" spans="10:10" ht="15.75" customHeight="1">
      <c r="J397" s="37"/>
    </row>
    <row r="398" spans="10:10" ht="15.75" customHeight="1">
      <c r="J398" s="37"/>
    </row>
    <row r="399" spans="10:10" ht="15.75" customHeight="1">
      <c r="J399" s="37"/>
    </row>
    <row r="400" spans="10:10" ht="15.75" customHeight="1">
      <c r="J400" s="37"/>
    </row>
    <row r="401" spans="10:10" ht="15.75" customHeight="1">
      <c r="J401" s="37"/>
    </row>
    <row r="402" spans="10:10" ht="15.75" customHeight="1">
      <c r="J402" s="37"/>
    </row>
    <row r="403" spans="10:10" ht="15.75" customHeight="1">
      <c r="J403" s="37"/>
    </row>
    <row r="404" spans="10:10" ht="15.75" customHeight="1">
      <c r="J404" s="37"/>
    </row>
    <row r="405" spans="10:10" ht="15.75" customHeight="1">
      <c r="J405" s="37"/>
    </row>
    <row r="406" spans="10:10" ht="15.75" customHeight="1">
      <c r="J406" s="37"/>
    </row>
    <row r="407" spans="10:10" ht="15.75" customHeight="1">
      <c r="J407" s="37"/>
    </row>
    <row r="408" spans="10:10" ht="15.75" customHeight="1">
      <c r="J408" s="37"/>
    </row>
    <row r="409" spans="10:10" ht="15.75" customHeight="1">
      <c r="J409" s="37"/>
    </row>
    <row r="410" spans="10:10" ht="15.75" customHeight="1">
      <c r="J410" s="37"/>
    </row>
    <row r="411" spans="10:10" ht="15.75" customHeight="1">
      <c r="J411" s="37"/>
    </row>
    <row r="412" spans="10:10" ht="15.75" customHeight="1">
      <c r="J412" s="37"/>
    </row>
    <row r="413" spans="10:10" ht="15.75" customHeight="1">
      <c r="J413" s="37"/>
    </row>
    <row r="414" spans="10:10" ht="15.75" customHeight="1">
      <c r="J414" s="37"/>
    </row>
    <row r="415" spans="10:10" ht="15.75" customHeight="1">
      <c r="J415" s="37"/>
    </row>
    <row r="416" spans="10:10" ht="15.75" customHeight="1">
      <c r="J416" s="37"/>
    </row>
    <row r="417" spans="10:10" ht="15.75" customHeight="1">
      <c r="J417" s="37"/>
    </row>
    <row r="418" spans="10:10" ht="15.75" customHeight="1">
      <c r="J418" s="37"/>
    </row>
    <row r="419" spans="10:10" ht="15.75" customHeight="1">
      <c r="J419" s="37"/>
    </row>
    <row r="420" spans="10:10" ht="15.75" customHeight="1">
      <c r="J420" s="37"/>
    </row>
    <row r="421" spans="10:10" ht="15.75" customHeight="1">
      <c r="J421" s="37"/>
    </row>
    <row r="422" spans="10:10" ht="15.75" customHeight="1">
      <c r="J422" s="37"/>
    </row>
    <row r="423" spans="10:10" ht="15.75" customHeight="1">
      <c r="J423" s="37"/>
    </row>
    <row r="424" spans="10:10" ht="15.75" customHeight="1">
      <c r="J424" s="37"/>
    </row>
    <row r="425" spans="10:10" ht="15.75" customHeight="1">
      <c r="J425" s="37"/>
    </row>
    <row r="426" spans="10:10" ht="15.75" customHeight="1">
      <c r="J426" s="37"/>
    </row>
    <row r="427" spans="10:10" ht="15.75" customHeight="1">
      <c r="J427" s="37"/>
    </row>
    <row r="428" spans="10:10" ht="15.75" customHeight="1">
      <c r="J428" s="37"/>
    </row>
    <row r="429" spans="10:10" ht="15.75" customHeight="1">
      <c r="J429" s="37"/>
    </row>
    <row r="430" spans="10:10" ht="15.75" customHeight="1">
      <c r="J430" s="37"/>
    </row>
    <row r="431" spans="10:10" ht="15.75" customHeight="1">
      <c r="J431" s="37"/>
    </row>
    <row r="432" spans="10:10" ht="15.75" customHeight="1">
      <c r="J432" s="37"/>
    </row>
    <row r="433" spans="10:10" ht="15.75" customHeight="1">
      <c r="J433" s="37"/>
    </row>
    <row r="434" spans="10:10" ht="15.75" customHeight="1">
      <c r="J434" s="37"/>
    </row>
    <row r="435" spans="10:10" ht="15.75" customHeight="1">
      <c r="J435" s="37"/>
    </row>
    <row r="436" spans="10:10" ht="15.75" customHeight="1">
      <c r="J436" s="37"/>
    </row>
    <row r="437" spans="10:10" ht="15.75" customHeight="1">
      <c r="J437" s="37"/>
    </row>
    <row r="438" spans="10:10" ht="15.75" customHeight="1">
      <c r="J438" s="37"/>
    </row>
    <row r="439" spans="10:10" ht="15.75" customHeight="1">
      <c r="J439" s="37"/>
    </row>
    <row r="440" spans="10:10" ht="15.75" customHeight="1">
      <c r="J440" s="37"/>
    </row>
    <row r="441" spans="10:10" ht="15.75" customHeight="1">
      <c r="J441" s="37"/>
    </row>
    <row r="442" spans="10:10" ht="15.75" customHeight="1">
      <c r="J442" s="37"/>
    </row>
    <row r="443" spans="10:10" ht="15.75" customHeight="1">
      <c r="J443" s="37"/>
    </row>
    <row r="444" spans="10:10" ht="15.75" customHeight="1">
      <c r="J444" s="37"/>
    </row>
    <row r="445" spans="10:10" ht="15.75" customHeight="1">
      <c r="J445" s="37"/>
    </row>
    <row r="446" spans="10:10" ht="15.75" customHeight="1">
      <c r="J446" s="37"/>
    </row>
    <row r="447" spans="10:10" ht="15.75" customHeight="1">
      <c r="J447" s="37"/>
    </row>
    <row r="448" spans="10:10" ht="15.75" customHeight="1">
      <c r="J448" s="37"/>
    </row>
    <row r="449" spans="10:10" ht="15.75" customHeight="1">
      <c r="J449" s="37"/>
    </row>
    <row r="450" spans="10:10" ht="15.75" customHeight="1">
      <c r="J450" s="37"/>
    </row>
    <row r="451" spans="10:10" ht="15.75" customHeight="1">
      <c r="J451" s="37"/>
    </row>
    <row r="452" spans="10:10" ht="15.75" customHeight="1">
      <c r="J452" s="37"/>
    </row>
    <row r="453" spans="10:10" ht="15.75" customHeight="1">
      <c r="J453" s="37"/>
    </row>
    <row r="454" spans="10:10" ht="15.75" customHeight="1">
      <c r="J454" s="37"/>
    </row>
    <row r="455" spans="10:10" ht="15.75" customHeight="1">
      <c r="J455" s="37"/>
    </row>
    <row r="456" spans="10:10" ht="15.75" customHeight="1">
      <c r="J456" s="37"/>
    </row>
    <row r="457" spans="10:10" ht="15.75" customHeight="1">
      <c r="J457" s="37"/>
    </row>
    <row r="458" spans="10:10" ht="15.75" customHeight="1">
      <c r="J458" s="37"/>
    </row>
    <row r="459" spans="10:10" ht="15.75" customHeight="1">
      <c r="J459" s="37"/>
    </row>
    <row r="460" spans="10:10" ht="15.75" customHeight="1">
      <c r="J460" s="37"/>
    </row>
    <row r="461" spans="10:10" ht="15.75" customHeight="1">
      <c r="J461" s="37"/>
    </row>
    <row r="462" spans="10:10" ht="15.75" customHeight="1">
      <c r="J462" s="37"/>
    </row>
    <row r="463" spans="10:10" ht="15.75" customHeight="1">
      <c r="J463" s="37"/>
    </row>
    <row r="464" spans="10:10" ht="15.75" customHeight="1">
      <c r="J464" s="37"/>
    </row>
    <row r="465" spans="10:10" ht="15.75" customHeight="1">
      <c r="J465" s="37"/>
    </row>
    <row r="466" spans="10:10" ht="15.75" customHeight="1">
      <c r="J466" s="37"/>
    </row>
    <row r="467" spans="10:10" ht="15.75" customHeight="1">
      <c r="J467" s="37"/>
    </row>
    <row r="468" spans="10:10" ht="15.75" customHeight="1">
      <c r="J468" s="37"/>
    </row>
    <row r="469" spans="10:10" ht="15.75" customHeight="1">
      <c r="J469" s="37"/>
    </row>
    <row r="470" spans="10:10" ht="15.75" customHeight="1">
      <c r="J470" s="37"/>
    </row>
    <row r="471" spans="10:10" ht="15.75" customHeight="1">
      <c r="J471" s="37"/>
    </row>
    <row r="472" spans="10:10" ht="15.75" customHeight="1">
      <c r="J472" s="37"/>
    </row>
    <row r="473" spans="10:10" ht="15.75" customHeight="1">
      <c r="J473" s="37"/>
    </row>
    <row r="474" spans="10:10" ht="15.75" customHeight="1">
      <c r="J474" s="37"/>
    </row>
    <row r="475" spans="10:10" ht="15.75" customHeight="1">
      <c r="J475" s="37"/>
    </row>
    <row r="476" spans="10:10" ht="15.75" customHeight="1">
      <c r="J476" s="37"/>
    </row>
    <row r="477" spans="10:10" ht="15.75" customHeight="1">
      <c r="J477" s="37"/>
    </row>
    <row r="478" spans="10:10" ht="15.75" customHeight="1">
      <c r="J478" s="37"/>
    </row>
    <row r="479" spans="10:10" ht="15.75" customHeight="1">
      <c r="J479" s="37"/>
    </row>
    <row r="480" spans="10:10" ht="15.75" customHeight="1">
      <c r="J480" s="37"/>
    </row>
    <row r="481" spans="10:10" ht="15.75" customHeight="1">
      <c r="J481" s="37"/>
    </row>
    <row r="482" spans="10:10" ht="15.75" customHeight="1">
      <c r="J482" s="37"/>
    </row>
    <row r="483" spans="10:10" ht="15.75" customHeight="1">
      <c r="J483" s="37"/>
    </row>
    <row r="484" spans="10:10" ht="15.75" customHeight="1">
      <c r="J484" s="37"/>
    </row>
    <row r="485" spans="10:10" ht="15.75" customHeight="1">
      <c r="J485" s="37"/>
    </row>
    <row r="486" spans="10:10" ht="15.75" customHeight="1">
      <c r="J486" s="37"/>
    </row>
    <row r="487" spans="10:10" ht="15.75" customHeight="1">
      <c r="J487" s="37"/>
    </row>
    <row r="488" spans="10:10" ht="15.75" customHeight="1">
      <c r="J488" s="37"/>
    </row>
    <row r="489" spans="10:10" ht="15.75" customHeight="1">
      <c r="J489" s="37"/>
    </row>
    <row r="490" spans="10:10" ht="15.75" customHeight="1">
      <c r="J490" s="37"/>
    </row>
    <row r="491" spans="10:10" ht="15.75" customHeight="1">
      <c r="J491" s="37"/>
    </row>
    <row r="492" spans="10:10" ht="15.75" customHeight="1">
      <c r="J492" s="37"/>
    </row>
    <row r="493" spans="10:10" ht="15.75" customHeight="1">
      <c r="J493" s="37"/>
    </row>
    <row r="494" spans="10:10" ht="15.75" customHeight="1">
      <c r="J494" s="37"/>
    </row>
    <row r="495" spans="10:10" ht="15.75" customHeight="1">
      <c r="J495" s="37"/>
    </row>
    <row r="496" spans="10:10" ht="15.75" customHeight="1">
      <c r="J496" s="37"/>
    </row>
    <row r="497" spans="10:10" ht="15.75" customHeight="1">
      <c r="J497" s="37"/>
    </row>
    <row r="498" spans="10:10" ht="15.75" customHeight="1">
      <c r="J498" s="37"/>
    </row>
    <row r="499" spans="10:10" ht="15.75" customHeight="1">
      <c r="J499" s="37"/>
    </row>
    <row r="500" spans="10:10" ht="15.75" customHeight="1">
      <c r="J500" s="37"/>
    </row>
    <row r="501" spans="10:10" ht="15.75" customHeight="1">
      <c r="J501" s="37"/>
    </row>
    <row r="502" spans="10:10" ht="15.75" customHeight="1">
      <c r="J502" s="37"/>
    </row>
    <row r="503" spans="10:10" ht="15.75" customHeight="1">
      <c r="J503" s="37"/>
    </row>
    <row r="504" spans="10:10" ht="15.75" customHeight="1">
      <c r="J504" s="37"/>
    </row>
    <row r="505" spans="10:10" ht="15.75" customHeight="1">
      <c r="J505" s="37"/>
    </row>
    <row r="506" spans="10:10" ht="15.75" customHeight="1">
      <c r="J506" s="37"/>
    </row>
    <row r="507" spans="10:10" ht="15.75" customHeight="1">
      <c r="J507" s="37"/>
    </row>
    <row r="508" spans="10:10" ht="15.75" customHeight="1">
      <c r="J508" s="37"/>
    </row>
    <row r="509" spans="10:10" ht="15.75" customHeight="1">
      <c r="J509" s="37"/>
    </row>
    <row r="510" spans="10:10" ht="15.75" customHeight="1">
      <c r="J510" s="37"/>
    </row>
    <row r="511" spans="10:10" ht="15.75" customHeight="1">
      <c r="J511" s="37"/>
    </row>
    <row r="512" spans="10:10" ht="15.75" customHeight="1">
      <c r="J512" s="37"/>
    </row>
    <row r="513" spans="10:10" ht="15.75" customHeight="1">
      <c r="J513" s="37"/>
    </row>
    <row r="514" spans="10:10" ht="15.75" customHeight="1">
      <c r="J514" s="37"/>
    </row>
    <row r="515" spans="10:10" ht="15.75" customHeight="1">
      <c r="J515" s="37"/>
    </row>
    <row r="516" spans="10:10" ht="15.75" customHeight="1">
      <c r="J516" s="37"/>
    </row>
    <row r="517" spans="10:10" ht="15.75" customHeight="1">
      <c r="J517" s="37"/>
    </row>
    <row r="518" spans="10:10" ht="15.75" customHeight="1">
      <c r="J518" s="37"/>
    </row>
    <row r="519" spans="10:10" ht="15.75" customHeight="1">
      <c r="J519" s="37"/>
    </row>
    <row r="520" spans="10:10" ht="15.75" customHeight="1">
      <c r="J520" s="37"/>
    </row>
    <row r="521" spans="10:10" ht="15.75" customHeight="1">
      <c r="J521" s="37"/>
    </row>
    <row r="522" spans="10:10" ht="15.75" customHeight="1">
      <c r="J522" s="37"/>
    </row>
    <row r="523" spans="10:10" ht="15.75" customHeight="1">
      <c r="J523" s="37"/>
    </row>
    <row r="524" spans="10:10" ht="15.75" customHeight="1">
      <c r="J524" s="37"/>
    </row>
    <row r="525" spans="10:10" ht="15.75" customHeight="1">
      <c r="J525" s="37"/>
    </row>
    <row r="526" spans="10:10" ht="15.75" customHeight="1">
      <c r="J526" s="37"/>
    </row>
    <row r="527" spans="10:10" ht="15.75" customHeight="1">
      <c r="J527" s="37"/>
    </row>
    <row r="528" spans="10:10" ht="15.75" customHeight="1">
      <c r="J528" s="37"/>
    </row>
    <row r="529" spans="10:10" ht="15.75" customHeight="1">
      <c r="J529" s="37"/>
    </row>
    <row r="530" spans="10:10" ht="15.75" customHeight="1">
      <c r="J530" s="37"/>
    </row>
    <row r="531" spans="10:10" ht="15.75" customHeight="1">
      <c r="J531" s="37"/>
    </row>
    <row r="532" spans="10:10" ht="15.75" customHeight="1">
      <c r="J532" s="37"/>
    </row>
    <row r="533" spans="10:10" ht="15.75" customHeight="1">
      <c r="J533" s="37"/>
    </row>
    <row r="534" spans="10:10" ht="15.75" customHeight="1">
      <c r="J534" s="37"/>
    </row>
    <row r="535" spans="10:10" ht="15.75" customHeight="1">
      <c r="J535" s="37"/>
    </row>
    <row r="536" spans="10:10" ht="15.75" customHeight="1">
      <c r="J536" s="37"/>
    </row>
    <row r="537" spans="10:10" ht="15.75" customHeight="1">
      <c r="J537" s="37"/>
    </row>
    <row r="538" spans="10:10" ht="15.75" customHeight="1">
      <c r="J538" s="37"/>
    </row>
    <row r="539" spans="10:10" ht="15.75" customHeight="1">
      <c r="J539" s="37"/>
    </row>
    <row r="540" spans="10:10" ht="15.75" customHeight="1">
      <c r="J540" s="37"/>
    </row>
    <row r="541" spans="10:10" ht="15.75" customHeight="1">
      <c r="J541" s="37"/>
    </row>
    <row r="542" spans="10:10" ht="15.75" customHeight="1">
      <c r="J542" s="37"/>
    </row>
    <row r="543" spans="10:10" ht="15.75" customHeight="1">
      <c r="J543" s="37"/>
    </row>
    <row r="544" spans="10:10" ht="15.75" customHeight="1">
      <c r="J544" s="37"/>
    </row>
    <row r="545" spans="10:10" ht="15.75" customHeight="1">
      <c r="J545" s="37"/>
    </row>
    <row r="546" spans="10:10" ht="15.75" customHeight="1">
      <c r="J546" s="37"/>
    </row>
    <row r="547" spans="10:10" ht="15.75" customHeight="1">
      <c r="J547" s="37"/>
    </row>
    <row r="548" spans="10:10" ht="15.75" customHeight="1">
      <c r="J548" s="37"/>
    </row>
    <row r="549" spans="10:10" ht="15.75" customHeight="1">
      <c r="J549" s="37"/>
    </row>
    <row r="550" spans="10:10" ht="15.75" customHeight="1">
      <c r="J550" s="37"/>
    </row>
    <row r="551" spans="10:10" ht="15.75" customHeight="1">
      <c r="J551" s="37"/>
    </row>
    <row r="552" spans="10:10" ht="15.75" customHeight="1">
      <c r="J552" s="37"/>
    </row>
    <row r="553" spans="10:10" ht="15.75" customHeight="1">
      <c r="J553" s="37"/>
    </row>
    <row r="554" spans="10:10" ht="15.75" customHeight="1">
      <c r="J554" s="37"/>
    </row>
    <row r="555" spans="10:10" ht="15.75" customHeight="1">
      <c r="J555" s="37"/>
    </row>
    <row r="556" spans="10:10" ht="15.75" customHeight="1">
      <c r="J556" s="37"/>
    </row>
    <row r="557" spans="10:10" ht="15.75" customHeight="1">
      <c r="J557" s="37"/>
    </row>
    <row r="558" spans="10:10" ht="15.75" customHeight="1">
      <c r="J558" s="37"/>
    </row>
    <row r="559" spans="10:10" ht="15.75" customHeight="1">
      <c r="J559" s="37"/>
    </row>
    <row r="560" spans="10:10" ht="15.75" customHeight="1">
      <c r="J560" s="37"/>
    </row>
    <row r="561" spans="10:10" ht="15.75" customHeight="1">
      <c r="J561" s="37"/>
    </row>
    <row r="562" spans="10:10" ht="15.75" customHeight="1">
      <c r="J562" s="37"/>
    </row>
    <row r="563" spans="10:10" ht="15.75" customHeight="1">
      <c r="J563" s="37"/>
    </row>
    <row r="564" spans="10:10" ht="15.75" customHeight="1">
      <c r="J564" s="37"/>
    </row>
    <row r="565" spans="10:10" ht="15.75" customHeight="1">
      <c r="J565" s="37"/>
    </row>
    <row r="566" spans="10:10" ht="15.75" customHeight="1">
      <c r="J566" s="37"/>
    </row>
    <row r="567" spans="10:10" ht="15.75" customHeight="1">
      <c r="J567" s="37"/>
    </row>
    <row r="568" spans="10:10" ht="15.75" customHeight="1">
      <c r="J568" s="37"/>
    </row>
    <row r="569" spans="10:10" ht="15.75" customHeight="1">
      <c r="J569" s="37"/>
    </row>
    <row r="570" spans="10:10" ht="15.75" customHeight="1">
      <c r="J570" s="37"/>
    </row>
    <row r="571" spans="10:10" ht="15.75" customHeight="1">
      <c r="J571" s="37"/>
    </row>
    <row r="572" spans="10:10" ht="15.75" customHeight="1">
      <c r="J572" s="37"/>
    </row>
    <row r="573" spans="10:10" ht="15.75" customHeight="1">
      <c r="J573" s="37"/>
    </row>
    <row r="574" spans="10:10" ht="15.75" customHeight="1">
      <c r="J574" s="37"/>
    </row>
    <row r="575" spans="10:10" ht="15.75" customHeight="1">
      <c r="J575" s="37"/>
    </row>
    <row r="576" spans="10:10" ht="15.75" customHeight="1">
      <c r="J576" s="37"/>
    </row>
    <row r="577" spans="10:10" ht="15.75" customHeight="1">
      <c r="J577" s="37"/>
    </row>
    <row r="578" spans="10:10" ht="15.75" customHeight="1">
      <c r="J578" s="37"/>
    </row>
    <row r="579" spans="10:10" ht="15.75" customHeight="1">
      <c r="J579" s="37"/>
    </row>
    <row r="580" spans="10:10" ht="15.75" customHeight="1">
      <c r="J580" s="37"/>
    </row>
    <row r="581" spans="10:10" ht="15.75" customHeight="1">
      <c r="J581" s="37"/>
    </row>
    <row r="582" spans="10:10" ht="15.75" customHeight="1">
      <c r="J582" s="37"/>
    </row>
    <row r="583" spans="10:10" ht="15.75" customHeight="1">
      <c r="J583" s="37"/>
    </row>
    <row r="584" spans="10:10" ht="15.75" customHeight="1">
      <c r="J584" s="37"/>
    </row>
    <row r="585" spans="10:10" ht="15.75" customHeight="1">
      <c r="J585" s="37"/>
    </row>
    <row r="586" spans="10:10" ht="15.75" customHeight="1">
      <c r="J586" s="37"/>
    </row>
    <row r="587" spans="10:10" ht="15.75" customHeight="1">
      <c r="J587" s="37"/>
    </row>
    <row r="588" spans="10:10" ht="15.75" customHeight="1">
      <c r="J588" s="37"/>
    </row>
    <row r="589" spans="10:10" ht="15.75" customHeight="1">
      <c r="J589" s="37"/>
    </row>
    <row r="590" spans="10:10" ht="15.75" customHeight="1">
      <c r="J590" s="37"/>
    </row>
    <row r="591" spans="10:10" ht="15.75" customHeight="1">
      <c r="J591" s="37"/>
    </row>
    <row r="592" spans="10:10" ht="15.75" customHeight="1">
      <c r="J592" s="37"/>
    </row>
    <row r="593" spans="10:10" ht="15.75" customHeight="1">
      <c r="J593" s="37"/>
    </row>
    <row r="594" spans="10:10" ht="15.75" customHeight="1">
      <c r="J594" s="37"/>
    </row>
    <row r="595" spans="10:10" ht="15.75" customHeight="1">
      <c r="J595" s="37"/>
    </row>
    <row r="596" spans="10:10" ht="15.75" customHeight="1">
      <c r="J596" s="37"/>
    </row>
    <row r="597" spans="10:10" ht="15.75" customHeight="1">
      <c r="J597" s="37"/>
    </row>
    <row r="598" spans="10:10" ht="15.75" customHeight="1">
      <c r="J598" s="37"/>
    </row>
    <row r="599" spans="10:10" ht="15.75" customHeight="1">
      <c r="J599" s="37"/>
    </row>
    <row r="600" spans="10:10" ht="15.75" customHeight="1">
      <c r="J600" s="37"/>
    </row>
    <row r="601" spans="10:10" ht="15.75" customHeight="1">
      <c r="J601" s="37"/>
    </row>
    <row r="602" spans="10:10" ht="15.75" customHeight="1">
      <c r="J602" s="37"/>
    </row>
    <row r="603" spans="10:10" ht="15.75" customHeight="1">
      <c r="J603" s="37"/>
    </row>
    <row r="604" spans="10:10" ht="15.75" customHeight="1">
      <c r="J604" s="37"/>
    </row>
    <row r="605" spans="10:10" ht="15.75" customHeight="1">
      <c r="J605" s="37"/>
    </row>
    <row r="606" spans="10:10" ht="15.75" customHeight="1">
      <c r="J606" s="37"/>
    </row>
    <row r="607" spans="10:10" ht="15.75" customHeight="1">
      <c r="J607" s="37"/>
    </row>
    <row r="608" spans="10:10" ht="15.75" customHeight="1">
      <c r="J608" s="37"/>
    </row>
    <row r="609" spans="10:10" ht="15.75" customHeight="1">
      <c r="J609" s="37"/>
    </row>
    <row r="610" spans="10:10" ht="15.75" customHeight="1">
      <c r="J610" s="37"/>
    </row>
    <row r="611" spans="10:10" ht="15.75" customHeight="1">
      <c r="J611" s="37"/>
    </row>
    <row r="612" spans="10:10" ht="15.75" customHeight="1">
      <c r="J612" s="37"/>
    </row>
    <row r="613" spans="10:10" ht="15.75" customHeight="1">
      <c r="J613" s="37"/>
    </row>
    <row r="614" spans="10:10" ht="15.75" customHeight="1">
      <c r="J614" s="37"/>
    </row>
    <row r="615" spans="10:10" ht="15.75" customHeight="1">
      <c r="J615" s="37"/>
    </row>
    <row r="616" spans="10:10" ht="15.75" customHeight="1">
      <c r="J616" s="37"/>
    </row>
    <row r="617" spans="10:10" ht="15.75" customHeight="1">
      <c r="J617" s="37"/>
    </row>
    <row r="618" spans="10:10" ht="15.75" customHeight="1">
      <c r="J618" s="37"/>
    </row>
    <row r="619" spans="10:10" ht="15.75" customHeight="1">
      <c r="J619" s="37"/>
    </row>
    <row r="620" spans="10:10" ht="15.75" customHeight="1">
      <c r="J620" s="37"/>
    </row>
    <row r="621" spans="10:10" ht="15.75" customHeight="1">
      <c r="J621" s="37"/>
    </row>
    <row r="622" spans="10:10" ht="15.75" customHeight="1">
      <c r="J622" s="37"/>
    </row>
    <row r="623" spans="10:10" ht="15.75" customHeight="1">
      <c r="J623" s="37"/>
    </row>
    <row r="624" spans="10:10" ht="15.75" customHeight="1">
      <c r="J624" s="37"/>
    </row>
    <row r="625" spans="10:10" ht="15.75" customHeight="1">
      <c r="J625" s="37"/>
    </row>
    <row r="626" spans="10:10" ht="15.75" customHeight="1">
      <c r="J626" s="37"/>
    </row>
    <row r="627" spans="10:10" ht="15.75" customHeight="1">
      <c r="J627" s="37"/>
    </row>
    <row r="628" spans="10:10" ht="15.75" customHeight="1">
      <c r="J628" s="37"/>
    </row>
    <row r="629" spans="10:10" ht="15.75" customHeight="1">
      <c r="J629" s="37"/>
    </row>
    <row r="630" spans="10:10" ht="15.75" customHeight="1">
      <c r="J630" s="37"/>
    </row>
    <row r="631" spans="10:10" ht="15.75" customHeight="1">
      <c r="J631" s="37"/>
    </row>
    <row r="632" spans="10:10" ht="15.75" customHeight="1">
      <c r="J632" s="37"/>
    </row>
    <row r="633" spans="10:10" ht="15.75" customHeight="1">
      <c r="J633" s="37"/>
    </row>
    <row r="634" spans="10:10" ht="15.75" customHeight="1">
      <c r="J634" s="37"/>
    </row>
    <row r="635" spans="10:10" ht="15.75" customHeight="1">
      <c r="J635" s="37"/>
    </row>
    <row r="636" spans="10:10" ht="15.75" customHeight="1">
      <c r="J636" s="37"/>
    </row>
    <row r="637" spans="10:10" ht="15.75" customHeight="1">
      <c r="J637" s="37"/>
    </row>
    <row r="638" spans="10:10" ht="15.75" customHeight="1">
      <c r="J638" s="37"/>
    </row>
    <row r="639" spans="10:10" ht="15.75" customHeight="1">
      <c r="J639" s="37"/>
    </row>
    <row r="640" spans="10:10" ht="15.75" customHeight="1">
      <c r="J640" s="37"/>
    </row>
    <row r="641" spans="10:10" ht="15.75" customHeight="1">
      <c r="J641" s="37"/>
    </row>
    <row r="642" spans="10:10" ht="15.75" customHeight="1">
      <c r="J642" s="37"/>
    </row>
    <row r="643" spans="10:10" ht="15.75" customHeight="1">
      <c r="J643" s="37"/>
    </row>
    <row r="644" spans="10:10" ht="15.75" customHeight="1">
      <c r="J644" s="37"/>
    </row>
    <row r="645" spans="10:10" ht="15.75" customHeight="1">
      <c r="J645" s="37"/>
    </row>
    <row r="646" spans="10:10" ht="15.75" customHeight="1">
      <c r="J646" s="37"/>
    </row>
    <row r="647" spans="10:10" ht="15.75" customHeight="1">
      <c r="J647" s="37"/>
    </row>
    <row r="648" spans="10:10" ht="15.75" customHeight="1">
      <c r="J648" s="37"/>
    </row>
    <row r="649" spans="10:10" ht="15.75" customHeight="1">
      <c r="J649" s="37"/>
    </row>
    <row r="650" spans="10:10" ht="15.75" customHeight="1">
      <c r="J650" s="37"/>
    </row>
    <row r="651" spans="10:10" ht="15.75" customHeight="1">
      <c r="J651" s="37"/>
    </row>
    <row r="652" spans="10:10" ht="15.75" customHeight="1">
      <c r="J652" s="37"/>
    </row>
    <row r="653" spans="10:10" ht="15.75" customHeight="1">
      <c r="J653" s="37"/>
    </row>
    <row r="654" spans="10:10" ht="15.75" customHeight="1">
      <c r="J654" s="37"/>
    </row>
    <row r="655" spans="10:10" ht="15.75" customHeight="1">
      <c r="J655" s="37"/>
    </row>
    <row r="656" spans="10:10" ht="15.75" customHeight="1">
      <c r="J656" s="37"/>
    </row>
    <row r="657" spans="10:10" ht="15.75" customHeight="1">
      <c r="J657" s="37"/>
    </row>
    <row r="658" spans="10:10" ht="15.75" customHeight="1">
      <c r="J658" s="37"/>
    </row>
    <row r="659" spans="10:10" ht="15.75" customHeight="1">
      <c r="J659" s="37"/>
    </row>
    <row r="660" spans="10:10" ht="15.75" customHeight="1">
      <c r="J660" s="37"/>
    </row>
    <row r="661" spans="10:10" ht="15.75" customHeight="1">
      <c r="J661" s="37"/>
    </row>
    <row r="662" spans="10:10" ht="15.75" customHeight="1">
      <c r="J662" s="37"/>
    </row>
    <row r="663" spans="10:10" ht="15.75" customHeight="1">
      <c r="J663" s="37"/>
    </row>
    <row r="664" spans="10:10" ht="15.75" customHeight="1">
      <c r="J664" s="37"/>
    </row>
    <row r="665" spans="10:10" ht="15.75" customHeight="1">
      <c r="J665" s="37"/>
    </row>
    <row r="666" spans="10:10" ht="15.75" customHeight="1">
      <c r="J666" s="37"/>
    </row>
    <row r="667" spans="10:10" ht="15.75" customHeight="1">
      <c r="J667" s="37"/>
    </row>
    <row r="668" spans="10:10" ht="15.75" customHeight="1">
      <c r="J668" s="37"/>
    </row>
    <row r="669" spans="10:10" ht="15.75" customHeight="1">
      <c r="J669" s="37"/>
    </row>
    <row r="670" spans="10:10" ht="15.75" customHeight="1">
      <c r="J670" s="37"/>
    </row>
    <row r="671" spans="10:10" ht="15.75" customHeight="1">
      <c r="J671" s="37"/>
    </row>
    <row r="672" spans="10:10" ht="15.75" customHeight="1">
      <c r="J672" s="37"/>
    </row>
    <row r="673" spans="10:10" ht="15.75" customHeight="1">
      <c r="J673" s="37"/>
    </row>
    <row r="674" spans="10:10" ht="15.75" customHeight="1">
      <c r="J674" s="37"/>
    </row>
    <row r="675" spans="10:10" ht="15.75" customHeight="1">
      <c r="J675" s="37"/>
    </row>
    <row r="676" spans="10:10" ht="15.75" customHeight="1">
      <c r="J676" s="37"/>
    </row>
    <row r="677" spans="10:10" ht="15.75" customHeight="1">
      <c r="J677" s="37"/>
    </row>
    <row r="678" spans="10:10" ht="15.75" customHeight="1">
      <c r="J678" s="37"/>
    </row>
    <row r="679" spans="10:10" ht="15.75" customHeight="1">
      <c r="J679" s="37"/>
    </row>
    <row r="680" spans="10:10" ht="15.75" customHeight="1">
      <c r="J680" s="37"/>
    </row>
    <row r="681" spans="10:10" ht="15.75" customHeight="1">
      <c r="J681" s="37"/>
    </row>
    <row r="682" spans="10:10" ht="15.75" customHeight="1">
      <c r="J682" s="37"/>
    </row>
    <row r="683" spans="10:10" ht="15.75" customHeight="1">
      <c r="J683" s="37"/>
    </row>
    <row r="684" spans="10:10" ht="15.75" customHeight="1">
      <c r="J684" s="37"/>
    </row>
    <row r="685" spans="10:10" ht="15.75" customHeight="1">
      <c r="J685" s="37"/>
    </row>
    <row r="686" spans="10:10" ht="15.75" customHeight="1">
      <c r="J686" s="37"/>
    </row>
    <row r="687" spans="10:10" ht="15.75" customHeight="1">
      <c r="J687" s="37"/>
    </row>
    <row r="688" spans="10:10" ht="15.75" customHeight="1">
      <c r="J688" s="37"/>
    </row>
    <row r="689" spans="10:10" ht="15.75" customHeight="1">
      <c r="J689" s="37"/>
    </row>
    <row r="690" spans="10:10" ht="15.75" customHeight="1">
      <c r="J690" s="37"/>
    </row>
    <row r="691" spans="10:10" ht="15.75" customHeight="1">
      <c r="J691" s="37"/>
    </row>
    <row r="692" spans="10:10" ht="15.75" customHeight="1">
      <c r="J692" s="37"/>
    </row>
    <row r="693" spans="10:10" ht="15.75" customHeight="1">
      <c r="J693" s="37"/>
    </row>
    <row r="694" spans="10:10" ht="15.75" customHeight="1">
      <c r="J694" s="37"/>
    </row>
    <row r="695" spans="10:10" ht="15.75" customHeight="1">
      <c r="J695" s="37"/>
    </row>
    <row r="696" spans="10:10" ht="15.75" customHeight="1">
      <c r="J696" s="37"/>
    </row>
    <row r="697" spans="10:10" ht="15.75" customHeight="1">
      <c r="J697" s="37"/>
    </row>
    <row r="698" spans="10:10" ht="15.75" customHeight="1">
      <c r="J698" s="37"/>
    </row>
    <row r="699" spans="10:10" ht="15.75" customHeight="1">
      <c r="J699" s="37"/>
    </row>
    <row r="700" spans="10:10" ht="15.75" customHeight="1">
      <c r="J700" s="37"/>
    </row>
    <row r="701" spans="10:10" ht="15.75" customHeight="1">
      <c r="J701" s="37"/>
    </row>
    <row r="702" spans="10:10" ht="15.75" customHeight="1">
      <c r="J702" s="37"/>
    </row>
    <row r="703" spans="10:10" ht="15.75" customHeight="1">
      <c r="J703" s="37"/>
    </row>
    <row r="704" spans="10:10" ht="15.75" customHeight="1">
      <c r="J704" s="37"/>
    </row>
    <row r="705" spans="10:10" ht="15.75" customHeight="1">
      <c r="J705" s="37"/>
    </row>
    <row r="706" spans="10:10" ht="15.75" customHeight="1">
      <c r="J706" s="37"/>
    </row>
    <row r="707" spans="10:10" ht="15.75" customHeight="1">
      <c r="J707" s="37"/>
    </row>
    <row r="708" spans="10:10" ht="15.75" customHeight="1">
      <c r="J708" s="37"/>
    </row>
    <row r="709" spans="10:10" ht="15.75" customHeight="1">
      <c r="J709" s="37"/>
    </row>
    <row r="710" spans="10:10" ht="15.75" customHeight="1">
      <c r="J710" s="37"/>
    </row>
    <row r="711" spans="10:10" ht="15.75" customHeight="1">
      <c r="J711" s="37"/>
    </row>
    <row r="712" spans="10:10" ht="15.75" customHeight="1">
      <c r="J712" s="37"/>
    </row>
    <row r="713" spans="10:10" ht="15.75" customHeight="1">
      <c r="J713" s="37"/>
    </row>
    <row r="714" spans="10:10" ht="15.75" customHeight="1">
      <c r="J714" s="37"/>
    </row>
    <row r="715" spans="10:10" ht="15.75" customHeight="1">
      <c r="J715" s="37"/>
    </row>
    <row r="716" spans="10:10" ht="15.75" customHeight="1">
      <c r="J716" s="37"/>
    </row>
    <row r="717" spans="10:10" ht="15.75" customHeight="1">
      <c r="J717" s="37"/>
    </row>
    <row r="718" spans="10:10" ht="15.75" customHeight="1">
      <c r="J718" s="37"/>
    </row>
    <row r="719" spans="10:10" ht="15.75" customHeight="1">
      <c r="J719" s="37"/>
    </row>
    <row r="720" spans="10:10" ht="15.75" customHeight="1">
      <c r="J720" s="37"/>
    </row>
    <row r="721" spans="10:10" ht="15.75" customHeight="1">
      <c r="J721" s="37"/>
    </row>
    <row r="722" spans="10:10" ht="15.75" customHeight="1">
      <c r="J722" s="37"/>
    </row>
    <row r="723" spans="10:10" ht="15.75" customHeight="1">
      <c r="J723" s="37"/>
    </row>
    <row r="724" spans="10:10" ht="15.75" customHeight="1">
      <c r="J724" s="37"/>
    </row>
    <row r="725" spans="10:10" ht="15.75" customHeight="1">
      <c r="J725" s="37"/>
    </row>
    <row r="726" spans="10:10" ht="15.75" customHeight="1">
      <c r="J726" s="37"/>
    </row>
    <row r="727" spans="10:10" ht="15.75" customHeight="1">
      <c r="J727" s="37"/>
    </row>
    <row r="728" spans="10:10" ht="15.75" customHeight="1">
      <c r="J728" s="37"/>
    </row>
    <row r="729" spans="10:10" ht="15.75" customHeight="1">
      <c r="J729" s="37"/>
    </row>
    <row r="730" spans="10:10" ht="15.75" customHeight="1">
      <c r="J730" s="37"/>
    </row>
    <row r="731" spans="10:10" ht="15.75" customHeight="1">
      <c r="J731" s="37"/>
    </row>
    <row r="732" spans="10:10" ht="15.75" customHeight="1">
      <c r="J732" s="37"/>
    </row>
    <row r="733" spans="10:10" ht="15.75" customHeight="1">
      <c r="J733" s="37"/>
    </row>
    <row r="734" spans="10:10" ht="15.75" customHeight="1">
      <c r="J734" s="37"/>
    </row>
    <row r="735" spans="10:10" ht="15.75" customHeight="1">
      <c r="J735" s="37"/>
    </row>
    <row r="736" spans="10:10" ht="15.75" customHeight="1">
      <c r="J736" s="37"/>
    </row>
    <row r="737" spans="10:10" ht="15.75" customHeight="1">
      <c r="J737" s="37"/>
    </row>
    <row r="738" spans="10:10" ht="15.75" customHeight="1">
      <c r="J738" s="37"/>
    </row>
    <row r="739" spans="10:10" ht="15.75" customHeight="1">
      <c r="J739" s="37"/>
    </row>
    <row r="740" spans="10:10" ht="15.75" customHeight="1">
      <c r="J740" s="37"/>
    </row>
    <row r="741" spans="10:10" ht="15.75" customHeight="1">
      <c r="J741" s="37"/>
    </row>
    <row r="742" spans="10:10" ht="15.75" customHeight="1">
      <c r="J742" s="37"/>
    </row>
    <row r="743" spans="10:10" ht="15.75" customHeight="1">
      <c r="J743" s="37"/>
    </row>
    <row r="744" spans="10:10" ht="15.75" customHeight="1">
      <c r="J744" s="37"/>
    </row>
    <row r="745" spans="10:10" ht="15.75" customHeight="1">
      <c r="J745" s="37"/>
    </row>
    <row r="746" spans="10:10" ht="15.75" customHeight="1">
      <c r="J746" s="37"/>
    </row>
    <row r="747" spans="10:10" ht="15.75" customHeight="1">
      <c r="J747" s="37"/>
    </row>
    <row r="748" spans="10:10" ht="15.75" customHeight="1">
      <c r="J748" s="37"/>
    </row>
    <row r="749" spans="10:10" ht="15.75" customHeight="1">
      <c r="J749" s="37"/>
    </row>
    <row r="750" spans="10:10" ht="15.75" customHeight="1">
      <c r="J750" s="37"/>
    </row>
    <row r="751" spans="10:10" ht="15.75" customHeight="1">
      <c r="J751" s="37"/>
    </row>
    <row r="752" spans="10:10" ht="15.75" customHeight="1">
      <c r="J752" s="37"/>
    </row>
    <row r="753" spans="10:10" ht="15.75" customHeight="1">
      <c r="J753" s="37"/>
    </row>
    <row r="754" spans="10:10" ht="15.75" customHeight="1">
      <c r="J754" s="37"/>
    </row>
    <row r="755" spans="10:10" ht="15.75" customHeight="1">
      <c r="J755" s="37"/>
    </row>
    <row r="756" spans="10:10" ht="15.75" customHeight="1">
      <c r="J756" s="37"/>
    </row>
    <row r="757" spans="10:10" ht="15.75" customHeight="1">
      <c r="J757" s="37"/>
    </row>
    <row r="758" spans="10:10" ht="15.75" customHeight="1">
      <c r="J758" s="37"/>
    </row>
    <row r="759" spans="10:10" ht="15.75" customHeight="1">
      <c r="J759" s="37"/>
    </row>
    <row r="760" spans="10:10" ht="15.75" customHeight="1">
      <c r="J760" s="37"/>
    </row>
    <row r="761" spans="10:10" ht="15.75" customHeight="1">
      <c r="J761" s="37"/>
    </row>
    <row r="762" spans="10:10" ht="15.75" customHeight="1">
      <c r="J762" s="37"/>
    </row>
    <row r="763" spans="10:10" ht="15.75" customHeight="1">
      <c r="J763" s="37"/>
    </row>
    <row r="764" spans="10:10" ht="15.75" customHeight="1">
      <c r="J764" s="37"/>
    </row>
    <row r="765" spans="10:10" ht="15.75" customHeight="1">
      <c r="J765" s="37"/>
    </row>
    <row r="766" spans="10:10" ht="15.75" customHeight="1">
      <c r="J766" s="37"/>
    </row>
    <row r="767" spans="10:10" ht="15.75" customHeight="1">
      <c r="J767" s="37"/>
    </row>
    <row r="768" spans="10:10" ht="15.75" customHeight="1">
      <c r="J768" s="37"/>
    </row>
    <row r="769" spans="10:10" ht="15.75" customHeight="1">
      <c r="J769" s="37"/>
    </row>
    <row r="770" spans="10:10" ht="15.75" customHeight="1">
      <c r="J770" s="37"/>
    </row>
    <row r="771" spans="10:10" ht="15.75" customHeight="1">
      <c r="J771" s="37"/>
    </row>
    <row r="772" spans="10:10" ht="15.75" customHeight="1">
      <c r="J772" s="37"/>
    </row>
    <row r="773" spans="10:10" ht="15.75" customHeight="1">
      <c r="J773" s="37"/>
    </row>
    <row r="774" spans="10:10" ht="15.75" customHeight="1">
      <c r="J774" s="37"/>
    </row>
    <row r="775" spans="10:10" ht="15.75" customHeight="1">
      <c r="J775" s="37"/>
    </row>
    <row r="776" spans="10:10" ht="15.75" customHeight="1">
      <c r="J776" s="37"/>
    </row>
    <row r="777" spans="10:10" ht="15.75" customHeight="1">
      <c r="J777" s="37"/>
    </row>
    <row r="778" spans="10:10" ht="15.75" customHeight="1">
      <c r="J778" s="37"/>
    </row>
    <row r="779" spans="10:10" ht="15.75" customHeight="1">
      <c r="J779" s="37"/>
    </row>
    <row r="780" spans="10:10" ht="15.75" customHeight="1">
      <c r="J780" s="37"/>
    </row>
    <row r="781" spans="10:10" ht="15.75" customHeight="1">
      <c r="J781" s="37"/>
    </row>
    <row r="782" spans="10:10" ht="15.75" customHeight="1">
      <c r="J782" s="37"/>
    </row>
    <row r="783" spans="10:10" ht="15.75" customHeight="1">
      <c r="J783" s="37"/>
    </row>
    <row r="784" spans="10:10" ht="15.75" customHeight="1">
      <c r="J784" s="37"/>
    </row>
    <row r="785" spans="10:10" ht="15.75" customHeight="1">
      <c r="J785" s="37"/>
    </row>
    <row r="786" spans="10:10" ht="15.75" customHeight="1">
      <c r="J786" s="37"/>
    </row>
    <row r="787" spans="10:10" ht="15.75" customHeight="1">
      <c r="J787" s="37"/>
    </row>
    <row r="788" spans="10:10" ht="15.75" customHeight="1">
      <c r="J788" s="37"/>
    </row>
    <row r="789" spans="10:10" ht="15.75" customHeight="1">
      <c r="J789" s="37"/>
    </row>
    <row r="790" spans="10:10" ht="15.75" customHeight="1">
      <c r="J790" s="37"/>
    </row>
    <row r="791" spans="10:10" ht="15.75" customHeight="1">
      <c r="J791" s="37"/>
    </row>
    <row r="792" spans="10:10" ht="15.75" customHeight="1">
      <c r="J792" s="37"/>
    </row>
    <row r="793" spans="10:10" ht="15.75" customHeight="1">
      <c r="J793" s="37"/>
    </row>
    <row r="794" spans="10:10" ht="15.75" customHeight="1">
      <c r="J794" s="37"/>
    </row>
    <row r="795" spans="10:10" ht="15.75" customHeight="1">
      <c r="J795" s="37"/>
    </row>
    <row r="796" spans="10:10" ht="15.75" customHeight="1">
      <c r="J796" s="37"/>
    </row>
    <row r="797" spans="10:10" ht="15.75" customHeight="1">
      <c r="J797" s="37"/>
    </row>
    <row r="798" spans="10:10" ht="15.75" customHeight="1">
      <c r="J798" s="37"/>
    </row>
    <row r="799" spans="10:10" ht="15.75" customHeight="1">
      <c r="J799" s="37"/>
    </row>
    <row r="800" spans="10:10" ht="15.75" customHeight="1">
      <c r="J800" s="37"/>
    </row>
    <row r="801" spans="10:10" ht="15.75" customHeight="1">
      <c r="J801" s="37"/>
    </row>
    <row r="802" spans="10:10" ht="15.75" customHeight="1">
      <c r="J802" s="37"/>
    </row>
    <row r="803" spans="10:10" ht="15.75" customHeight="1">
      <c r="J803" s="37"/>
    </row>
    <row r="804" spans="10:10" ht="15.75" customHeight="1">
      <c r="J804" s="37"/>
    </row>
    <row r="805" spans="10:10" ht="15.75" customHeight="1">
      <c r="J805" s="37"/>
    </row>
    <row r="806" spans="10:10" ht="15.75" customHeight="1">
      <c r="J806" s="37"/>
    </row>
    <row r="807" spans="10:10" ht="15.75" customHeight="1">
      <c r="J807" s="37"/>
    </row>
    <row r="808" spans="10:10" ht="15.75" customHeight="1">
      <c r="J808" s="37"/>
    </row>
    <row r="809" spans="10:10" ht="15.75" customHeight="1">
      <c r="J809" s="37"/>
    </row>
    <row r="810" spans="10:10" ht="15.75" customHeight="1">
      <c r="J810" s="37"/>
    </row>
    <row r="811" spans="10:10" ht="15.75" customHeight="1">
      <c r="J811" s="37"/>
    </row>
    <row r="812" spans="10:10" ht="15.75" customHeight="1">
      <c r="J812" s="37"/>
    </row>
    <row r="813" spans="10:10" ht="15.75" customHeight="1">
      <c r="J813" s="37"/>
    </row>
    <row r="814" spans="10:10" ht="15.75" customHeight="1">
      <c r="J814" s="37"/>
    </row>
    <row r="815" spans="10:10" ht="15.75" customHeight="1">
      <c r="J815" s="37"/>
    </row>
    <row r="816" spans="10:10" ht="15.75" customHeight="1">
      <c r="J816" s="37"/>
    </row>
    <row r="817" spans="10:10" ht="15.75" customHeight="1">
      <c r="J817" s="37"/>
    </row>
    <row r="818" spans="10:10" ht="15.75" customHeight="1">
      <c r="J818" s="37"/>
    </row>
    <row r="819" spans="10:10" ht="15.75" customHeight="1">
      <c r="J819" s="37"/>
    </row>
    <row r="820" spans="10:10" ht="15.75" customHeight="1">
      <c r="J820" s="37"/>
    </row>
    <row r="821" spans="10:10" ht="15.75" customHeight="1">
      <c r="J821" s="37"/>
    </row>
    <row r="822" spans="10:10" ht="15.75" customHeight="1">
      <c r="J822" s="37"/>
    </row>
    <row r="823" spans="10:10" ht="15.75" customHeight="1">
      <c r="J823" s="37"/>
    </row>
    <row r="824" spans="10:10" ht="15.75" customHeight="1">
      <c r="J824" s="37"/>
    </row>
    <row r="825" spans="10:10" ht="15.75" customHeight="1">
      <c r="J825" s="37"/>
    </row>
    <row r="826" spans="10:10" ht="15.75" customHeight="1">
      <c r="J826" s="37"/>
    </row>
    <row r="827" spans="10:10" ht="15.75" customHeight="1">
      <c r="J827" s="37"/>
    </row>
    <row r="828" spans="10:10" ht="15.75" customHeight="1">
      <c r="J828" s="37"/>
    </row>
    <row r="829" spans="10:10" ht="15.75" customHeight="1">
      <c r="J829" s="37"/>
    </row>
    <row r="830" spans="10:10" ht="15.75" customHeight="1">
      <c r="J830" s="37"/>
    </row>
    <row r="831" spans="10:10" ht="15.75" customHeight="1">
      <c r="J831" s="37"/>
    </row>
    <row r="832" spans="10:10" ht="15.75" customHeight="1">
      <c r="J832" s="37"/>
    </row>
    <row r="833" spans="10:10" ht="15.75" customHeight="1">
      <c r="J833" s="37"/>
    </row>
    <row r="834" spans="10:10" ht="15.75" customHeight="1">
      <c r="J834" s="37"/>
    </row>
    <row r="835" spans="10:10" ht="15.75" customHeight="1">
      <c r="J835" s="37"/>
    </row>
    <row r="836" spans="10:10" ht="15.75" customHeight="1">
      <c r="J836" s="37"/>
    </row>
    <row r="837" spans="10:10" ht="15.75" customHeight="1">
      <c r="J837" s="37"/>
    </row>
    <row r="838" spans="10:10" ht="15.75" customHeight="1">
      <c r="J838" s="37"/>
    </row>
    <row r="839" spans="10:10" ht="15.75" customHeight="1">
      <c r="J839" s="37"/>
    </row>
    <row r="840" spans="10:10" ht="15.75" customHeight="1">
      <c r="J840" s="37"/>
    </row>
    <row r="841" spans="10:10" ht="15.75" customHeight="1">
      <c r="J841" s="37"/>
    </row>
    <row r="842" spans="10:10" ht="15.75" customHeight="1">
      <c r="J842" s="37"/>
    </row>
    <row r="843" spans="10:10" ht="15.75" customHeight="1">
      <c r="J843" s="37"/>
    </row>
    <row r="844" spans="10:10" ht="15.75" customHeight="1">
      <c r="J844" s="37"/>
    </row>
    <row r="845" spans="10:10" ht="15.75" customHeight="1">
      <c r="J845" s="37"/>
    </row>
    <row r="846" spans="10:10" ht="15.75" customHeight="1">
      <c r="J846" s="37"/>
    </row>
    <row r="847" spans="10:10" ht="15.75" customHeight="1">
      <c r="J847" s="37"/>
    </row>
    <row r="848" spans="10:10" ht="15.75" customHeight="1">
      <c r="J848" s="37"/>
    </row>
    <row r="849" spans="10:10" ht="15.75" customHeight="1">
      <c r="J849" s="37"/>
    </row>
    <row r="850" spans="10:10" ht="15.75" customHeight="1">
      <c r="J850" s="37"/>
    </row>
    <row r="851" spans="10:10" ht="15.75" customHeight="1">
      <c r="J851" s="37"/>
    </row>
    <row r="852" spans="10:10" ht="15.75" customHeight="1">
      <c r="J852" s="37"/>
    </row>
    <row r="853" spans="10:10" ht="15.75" customHeight="1">
      <c r="J853" s="37"/>
    </row>
    <row r="854" spans="10:10" ht="15.75" customHeight="1">
      <c r="J854" s="37"/>
    </row>
    <row r="855" spans="10:10" ht="15.75" customHeight="1">
      <c r="J855" s="37"/>
    </row>
    <row r="856" spans="10:10" ht="15.75" customHeight="1">
      <c r="J856" s="37"/>
    </row>
    <row r="857" spans="10:10" ht="15.75" customHeight="1">
      <c r="J857" s="37"/>
    </row>
    <row r="858" spans="10:10" ht="15.75" customHeight="1">
      <c r="J858" s="37"/>
    </row>
    <row r="859" spans="10:10" ht="15.75" customHeight="1">
      <c r="J859" s="37"/>
    </row>
    <row r="860" spans="10:10" ht="15.75" customHeight="1">
      <c r="J860" s="37"/>
    </row>
    <row r="861" spans="10:10" ht="15.75" customHeight="1">
      <c r="J861" s="37"/>
    </row>
    <row r="862" spans="10:10" ht="15.75" customHeight="1">
      <c r="J862" s="37"/>
    </row>
    <row r="863" spans="10:10" ht="15.75" customHeight="1">
      <c r="J863" s="37"/>
    </row>
    <row r="864" spans="10:10" ht="15.75" customHeight="1">
      <c r="J864" s="37"/>
    </row>
    <row r="865" spans="10:10" ht="15.75" customHeight="1">
      <c r="J865" s="37"/>
    </row>
    <row r="866" spans="10:10" ht="15.75" customHeight="1">
      <c r="J866" s="37"/>
    </row>
    <row r="867" spans="10:10" ht="15.75" customHeight="1">
      <c r="J867" s="37"/>
    </row>
    <row r="868" spans="10:10" ht="15.75" customHeight="1">
      <c r="J868" s="37"/>
    </row>
    <row r="869" spans="10:10" ht="15.75" customHeight="1">
      <c r="J869" s="37"/>
    </row>
    <row r="870" spans="10:10" ht="15.75" customHeight="1">
      <c r="J870" s="37"/>
    </row>
    <row r="871" spans="10:10" ht="15.75" customHeight="1">
      <c r="J871" s="37"/>
    </row>
    <row r="872" spans="10:10" ht="15.75" customHeight="1">
      <c r="J872" s="37"/>
    </row>
    <row r="873" spans="10:10" ht="15.75" customHeight="1">
      <c r="J873" s="37"/>
    </row>
    <row r="874" spans="10:10" ht="15.75" customHeight="1">
      <c r="J874" s="37"/>
    </row>
    <row r="875" spans="10:10" ht="15.75" customHeight="1">
      <c r="J875" s="37"/>
    </row>
    <row r="876" spans="10:10" ht="15.75" customHeight="1">
      <c r="J876" s="37"/>
    </row>
    <row r="877" spans="10:10" ht="15.75" customHeight="1">
      <c r="J877" s="37"/>
    </row>
    <row r="878" spans="10:10" ht="15.75" customHeight="1">
      <c r="J878" s="37"/>
    </row>
    <row r="879" spans="10:10" ht="15.75" customHeight="1">
      <c r="J879" s="37"/>
    </row>
    <row r="880" spans="10:10" ht="15.75" customHeight="1">
      <c r="J880" s="37"/>
    </row>
    <row r="881" spans="10:10" ht="15.75" customHeight="1">
      <c r="J881" s="37"/>
    </row>
    <row r="882" spans="10:10" ht="15.75" customHeight="1">
      <c r="J882" s="37"/>
    </row>
    <row r="883" spans="10:10" ht="15.75" customHeight="1">
      <c r="J883" s="37"/>
    </row>
    <row r="884" spans="10:10" ht="15.75" customHeight="1">
      <c r="J884" s="37"/>
    </row>
    <row r="885" spans="10:10" ht="15.75" customHeight="1">
      <c r="J885" s="37"/>
    </row>
    <row r="886" spans="10:10" ht="15.75" customHeight="1">
      <c r="J886" s="37"/>
    </row>
    <row r="887" spans="10:10" ht="15.75" customHeight="1">
      <c r="J887" s="37"/>
    </row>
    <row r="888" spans="10:10" ht="15.75" customHeight="1">
      <c r="J888" s="37"/>
    </row>
    <row r="889" spans="10:10" ht="15.75" customHeight="1">
      <c r="J889" s="37"/>
    </row>
    <row r="890" spans="10:10" ht="15.75" customHeight="1">
      <c r="J890" s="37"/>
    </row>
    <row r="891" spans="10:10" ht="15.75" customHeight="1">
      <c r="J891" s="37"/>
    </row>
    <row r="892" spans="10:10" ht="15.75" customHeight="1">
      <c r="J892" s="37"/>
    </row>
    <row r="893" spans="10:10" ht="15.75" customHeight="1">
      <c r="J893" s="37"/>
    </row>
    <row r="894" spans="10:10" ht="15.75" customHeight="1">
      <c r="J894" s="37"/>
    </row>
    <row r="895" spans="10:10" ht="15.75" customHeight="1">
      <c r="J895" s="37"/>
    </row>
    <row r="896" spans="10:10" ht="15.75" customHeight="1">
      <c r="J896" s="37"/>
    </row>
    <row r="897" spans="10:10" ht="15.75" customHeight="1">
      <c r="J897" s="37"/>
    </row>
    <row r="898" spans="10:10" ht="15.75" customHeight="1">
      <c r="J898" s="37"/>
    </row>
    <row r="899" spans="10:10" ht="15.75" customHeight="1">
      <c r="J899" s="37"/>
    </row>
    <row r="900" spans="10:10" ht="15.75" customHeight="1">
      <c r="J900" s="37"/>
    </row>
    <row r="901" spans="10:10" ht="15.75" customHeight="1">
      <c r="J901" s="37"/>
    </row>
    <row r="902" spans="10:10" ht="15.75" customHeight="1">
      <c r="J902" s="37"/>
    </row>
    <row r="903" spans="10:10" ht="15.75" customHeight="1">
      <c r="J903" s="37"/>
    </row>
    <row r="904" spans="10:10" ht="15.75" customHeight="1">
      <c r="J904" s="37"/>
    </row>
    <row r="905" spans="10:10" ht="15.75" customHeight="1">
      <c r="J905" s="37"/>
    </row>
    <row r="906" spans="10:10" ht="15.75" customHeight="1">
      <c r="J906" s="37"/>
    </row>
    <row r="907" spans="10:10" ht="15.75" customHeight="1">
      <c r="J907" s="37"/>
    </row>
    <row r="908" spans="10:10" ht="15.75" customHeight="1">
      <c r="J908" s="37"/>
    </row>
    <row r="909" spans="10:10" ht="15.75" customHeight="1">
      <c r="J909" s="37"/>
    </row>
    <row r="910" spans="10:10" ht="15.75" customHeight="1">
      <c r="J910" s="37"/>
    </row>
    <row r="911" spans="10:10" ht="15.75" customHeight="1">
      <c r="J911" s="37"/>
    </row>
    <row r="912" spans="10:10" ht="15.75" customHeight="1">
      <c r="J912" s="37"/>
    </row>
    <row r="913" spans="10:10" ht="15.75" customHeight="1">
      <c r="J913" s="37"/>
    </row>
    <row r="914" spans="10:10" ht="15.75" customHeight="1">
      <c r="J914" s="37"/>
    </row>
    <row r="915" spans="10:10" ht="15.75" customHeight="1">
      <c r="J915" s="37"/>
    </row>
    <row r="916" spans="10:10" ht="15.75" customHeight="1">
      <c r="J916" s="37"/>
    </row>
    <row r="917" spans="10:10" ht="15.75" customHeight="1">
      <c r="J917" s="37"/>
    </row>
    <row r="918" spans="10:10" ht="15.75" customHeight="1">
      <c r="J918" s="37"/>
    </row>
    <row r="919" spans="10:10" ht="15.75" customHeight="1">
      <c r="J919" s="37"/>
    </row>
    <row r="920" spans="10:10" ht="15.75" customHeight="1">
      <c r="J920" s="37"/>
    </row>
    <row r="921" spans="10:10" ht="15.75" customHeight="1">
      <c r="J921" s="37"/>
    </row>
    <row r="922" spans="10:10" ht="15.75" customHeight="1">
      <c r="J922" s="37"/>
    </row>
    <row r="923" spans="10:10" ht="15.75" customHeight="1">
      <c r="J923" s="37"/>
    </row>
    <row r="924" spans="10:10" ht="15.75" customHeight="1">
      <c r="J924" s="37"/>
    </row>
    <row r="925" spans="10:10" ht="15.75" customHeight="1">
      <c r="J925" s="37"/>
    </row>
    <row r="926" spans="10:10" ht="15.75" customHeight="1">
      <c r="J926" s="37"/>
    </row>
    <row r="927" spans="10:10" ht="15.75" customHeight="1">
      <c r="J927" s="37"/>
    </row>
    <row r="928" spans="10:10" ht="15.75" customHeight="1">
      <c r="J928" s="37"/>
    </row>
    <row r="929" spans="10:10" ht="15.75" customHeight="1">
      <c r="J929" s="37"/>
    </row>
    <row r="930" spans="10:10" ht="15.75" customHeight="1">
      <c r="J930" s="37"/>
    </row>
    <row r="931" spans="10:10" ht="15.75" customHeight="1">
      <c r="J931" s="37"/>
    </row>
    <row r="932" spans="10:10" ht="15.75" customHeight="1">
      <c r="J932" s="37"/>
    </row>
    <row r="933" spans="10:10" ht="15.75" customHeight="1">
      <c r="J933" s="37"/>
    </row>
    <row r="934" spans="10:10" ht="15.75" customHeight="1">
      <c r="J934" s="37"/>
    </row>
    <row r="935" spans="10:10" ht="15.75" customHeight="1">
      <c r="J935" s="37"/>
    </row>
    <row r="936" spans="10:10" ht="15.75" customHeight="1">
      <c r="J936" s="37"/>
    </row>
    <row r="937" spans="10:10" ht="15.75" customHeight="1">
      <c r="J937" s="37"/>
    </row>
    <row r="938" spans="10:10" ht="15.75" customHeight="1">
      <c r="J938" s="37"/>
    </row>
    <row r="939" spans="10:10" ht="15.75" customHeight="1">
      <c r="J939" s="37"/>
    </row>
    <row r="940" spans="10:10" ht="15.75" customHeight="1">
      <c r="J940" s="37"/>
    </row>
    <row r="941" spans="10:10" ht="15.75" customHeight="1">
      <c r="J941" s="37"/>
    </row>
    <row r="942" spans="10:10" ht="15.75" customHeight="1">
      <c r="J942" s="37"/>
    </row>
    <row r="943" spans="10:10" ht="15.75" customHeight="1">
      <c r="J943" s="37"/>
    </row>
    <row r="944" spans="10:10" ht="15.75" customHeight="1">
      <c r="J944" s="37"/>
    </row>
    <row r="945" spans="10:10" ht="15.75" customHeight="1">
      <c r="J945" s="37"/>
    </row>
    <row r="946" spans="10:10" ht="15.75" customHeight="1">
      <c r="J946" s="37"/>
    </row>
    <row r="947" spans="10:10" ht="15.75" customHeight="1">
      <c r="J947" s="37"/>
    </row>
    <row r="948" spans="10:10" ht="15.75" customHeight="1">
      <c r="J948" s="37"/>
    </row>
    <row r="949" spans="10:10" ht="15.75" customHeight="1">
      <c r="J949" s="37"/>
    </row>
    <row r="950" spans="10:10" ht="15.75" customHeight="1">
      <c r="J950" s="37"/>
    </row>
    <row r="951" spans="10:10" ht="15.75" customHeight="1">
      <c r="J951" s="37"/>
    </row>
    <row r="952" spans="10:10" ht="15.75" customHeight="1">
      <c r="J952" s="37"/>
    </row>
    <row r="953" spans="10:10" ht="15.75" customHeight="1">
      <c r="J953" s="37"/>
    </row>
    <row r="954" spans="10:10" ht="15.75" customHeight="1">
      <c r="J954" s="37"/>
    </row>
    <row r="955" spans="10:10" ht="15.75" customHeight="1">
      <c r="J955" s="37"/>
    </row>
    <row r="956" spans="10:10" ht="15.75" customHeight="1">
      <c r="J956" s="37"/>
    </row>
    <row r="957" spans="10:10" ht="15.75" customHeight="1">
      <c r="J957" s="37"/>
    </row>
    <row r="958" spans="10:10" ht="15.75" customHeight="1">
      <c r="J958" s="37"/>
    </row>
    <row r="959" spans="10:10" ht="15.75" customHeight="1">
      <c r="J959" s="37"/>
    </row>
    <row r="960" spans="10:10" ht="15.75" customHeight="1">
      <c r="J960" s="37"/>
    </row>
    <row r="961" spans="10:10" ht="15.75" customHeight="1">
      <c r="J961" s="37"/>
    </row>
    <row r="962" spans="10:10" ht="15.75" customHeight="1">
      <c r="J962" s="37"/>
    </row>
    <row r="963" spans="10:10" ht="15.75" customHeight="1">
      <c r="J963" s="37"/>
    </row>
    <row r="964" spans="10:10" ht="15.75" customHeight="1">
      <c r="J964" s="37"/>
    </row>
    <row r="965" spans="10:10" ht="15.75" customHeight="1">
      <c r="J965" s="37"/>
    </row>
    <row r="966" spans="10:10" ht="15.75" customHeight="1">
      <c r="J966" s="37"/>
    </row>
    <row r="967" spans="10:10" ht="15.75" customHeight="1">
      <c r="J967" s="37"/>
    </row>
    <row r="968" spans="10:10" ht="15.75" customHeight="1">
      <c r="J968" s="37"/>
    </row>
    <row r="969" spans="10:10" ht="15.75" customHeight="1">
      <c r="J969" s="37"/>
    </row>
    <row r="970" spans="10:10" ht="15.75" customHeight="1">
      <c r="J970" s="37"/>
    </row>
    <row r="971" spans="10:10" ht="15.75" customHeight="1">
      <c r="J971" s="37"/>
    </row>
    <row r="972" spans="10:10" ht="15.75" customHeight="1">
      <c r="J972" s="37"/>
    </row>
    <row r="973" spans="10:10" ht="15.75" customHeight="1">
      <c r="J973" s="37"/>
    </row>
    <row r="974" spans="10:10" ht="15.75" customHeight="1">
      <c r="J974" s="37"/>
    </row>
    <row r="975" spans="10:10" ht="15.75" customHeight="1">
      <c r="J975" s="37"/>
    </row>
    <row r="976" spans="10:10" ht="15.75" customHeight="1">
      <c r="J976" s="37"/>
    </row>
    <row r="977" spans="10:10" ht="15.75" customHeight="1">
      <c r="J977" s="37"/>
    </row>
    <row r="978" spans="10:10" ht="15.75" customHeight="1">
      <c r="J978" s="37"/>
    </row>
    <row r="979" spans="10:10" ht="15.75" customHeight="1">
      <c r="J979" s="37"/>
    </row>
    <row r="980" spans="10:10" ht="15.75" customHeight="1">
      <c r="J980" s="37"/>
    </row>
    <row r="981" spans="10:10" ht="15.75" customHeight="1">
      <c r="J981" s="37"/>
    </row>
    <row r="982" spans="10:10" ht="15.75" customHeight="1">
      <c r="J982" s="37"/>
    </row>
    <row r="983" spans="10:10" ht="15.75" customHeight="1">
      <c r="J983" s="37"/>
    </row>
    <row r="984" spans="10:10" ht="15.75" customHeight="1">
      <c r="J984" s="37"/>
    </row>
    <row r="985" spans="10:10" ht="15.75" customHeight="1">
      <c r="J985" s="37"/>
    </row>
    <row r="986" spans="10:10" ht="15.75" customHeight="1">
      <c r="J986" s="37"/>
    </row>
    <row r="987" spans="10:10" ht="15.75" customHeight="1">
      <c r="J987" s="37"/>
    </row>
    <row r="988" spans="10:10" ht="15.75" customHeight="1">
      <c r="J988" s="37"/>
    </row>
    <row r="989" spans="10:10" ht="15.75" customHeight="1">
      <c r="J989" s="37"/>
    </row>
    <row r="990" spans="10:10" ht="15.75" customHeight="1">
      <c r="J990" s="37"/>
    </row>
    <row r="991" spans="10:10" ht="15.75" customHeight="1">
      <c r="J991" s="37"/>
    </row>
    <row r="992" spans="10:10" ht="15.75" customHeight="1">
      <c r="J992" s="37"/>
    </row>
    <row r="993" spans="10:10" ht="15.75" customHeight="1">
      <c r="J993" s="37"/>
    </row>
    <row r="994" spans="10:10" ht="15.75" customHeight="1">
      <c r="J994" s="37"/>
    </row>
    <row r="995" spans="10:10" ht="15.75" customHeight="1">
      <c r="J995" s="37"/>
    </row>
    <row r="996" spans="10:10" ht="15.75" customHeight="1">
      <c r="J996" s="37"/>
    </row>
    <row r="997" spans="10:10" ht="15.75" customHeight="1">
      <c r="J997" s="37"/>
    </row>
    <row r="998" spans="10:10" ht="15.75" customHeight="1">
      <c r="J998" s="37"/>
    </row>
    <row r="999" spans="10:10" ht="15.75" customHeight="1">
      <c r="J999" s="37"/>
    </row>
  </sheetData>
  <mergeCells count="4">
    <mergeCell ref="A1:B1"/>
    <mergeCell ref="A2:B2"/>
    <mergeCell ref="A4:P4"/>
    <mergeCell ref="Q7:Q8"/>
  </mergeCell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Z999"/>
  <sheetViews>
    <sheetView topLeftCell="A9" zoomScale="60" zoomScaleNormal="60" workbookViewId="0">
      <selection activeCell="O12" sqref="O12"/>
    </sheetView>
  </sheetViews>
  <sheetFormatPr defaultColWidth="14.453125" defaultRowHeight="15" customHeight="1"/>
  <cols>
    <col min="1" max="1" width="9.26953125" style="2698" customWidth="1"/>
    <col min="2" max="2" width="41.81640625" style="2698" customWidth="1"/>
    <col min="3" max="3" width="18.26953125" style="2698" customWidth="1"/>
    <col min="4" max="7" width="14.453125" style="2698"/>
    <col min="8" max="8" width="14.453125" style="2872"/>
    <col min="9" max="16384" width="14.453125" style="2698"/>
  </cols>
  <sheetData>
    <row r="1" spans="1:26" ht="15.5">
      <c r="A1" s="3084" t="s">
        <v>2458</v>
      </c>
      <c r="B1" s="3069"/>
      <c r="C1" s="2746"/>
      <c r="D1" s="2808"/>
      <c r="E1" s="2808"/>
      <c r="F1" s="2808"/>
      <c r="G1" s="2808"/>
      <c r="H1" s="2866"/>
      <c r="I1" s="2809" t="s">
        <v>2911</v>
      </c>
      <c r="J1" s="2731"/>
      <c r="K1" s="2731"/>
      <c r="L1" s="2731"/>
      <c r="M1" s="2731"/>
      <c r="N1" s="2731"/>
      <c r="O1" s="2731"/>
      <c r="P1" s="2731"/>
      <c r="Q1" s="2731"/>
      <c r="R1" s="2731"/>
      <c r="S1" s="2731"/>
      <c r="T1" s="2731"/>
      <c r="U1" s="2731"/>
      <c r="V1" s="2731"/>
      <c r="W1" s="2731"/>
      <c r="X1" s="2731"/>
      <c r="Y1" s="2731"/>
      <c r="Z1" s="2731"/>
    </row>
    <row r="2" spans="1:26" ht="14">
      <c r="A2" s="3085" t="s">
        <v>2912</v>
      </c>
      <c r="B2" s="3069"/>
      <c r="C2" s="2746"/>
      <c r="D2" s="2808"/>
      <c r="E2" s="2808"/>
      <c r="F2" s="2808"/>
      <c r="G2" s="2808"/>
      <c r="H2" s="2866"/>
      <c r="I2" s="2746"/>
      <c r="J2" s="2731"/>
      <c r="K2" s="2731"/>
      <c r="L2" s="2731"/>
      <c r="M2" s="2731"/>
      <c r="N2" s="2731"/>
      <c r="O2" s="2731"/>
      <c r="P2" s="2731"/>
      <c r="Q2" s="2731"/>
      <c r="R2" s="2731"/>
      <c r="S2" s="2731"/>
      <c r="T2" s="2731"/>
      <c r="U2" s="2731"/>
      <c r="V2" s="2731"/>
      <c r="W2" s="2731"/>
      <c r="X2" s="2731"/>
      <c r="Y2" s="2731"/>
      <c r="Z2" s="2731"/>
    </row>
    <row r="3" spans="1:26" ht="30" customHeight="1">
      <c r="A3" s="3086" t="s">
        <v>2913</v>
      </c>
      <c r="B3" s="3069"/>
      <c r="C3" s="3069"/>
      <c r="D3" s="3069"/>
      <c r="E3" s="3069"/>
      <c r="F3" s="3069"/>
      <c r="G3" s="3069"/>
      <c r="H3" s="3069"/>
      <c r="I3" s="3069"/>
      <c r="J3" s="2731"/>
      <c r="K3" s="2731"/>
      <c r="L3" s="2731"/>
      <c r="M3" s="2731"/>
      <c r="N3" s="2731"/>
      <c r="O3" s="2731"/>
      <c r="P3" s="2731"/>
      <c r="Q3" s="2731"/>
      <c r="R3" s="2731"/>
      <c r="S3" s="2731"/>
      <c r="T3" s="2731"/>
      <c r="U3" s="2731"/>
      <c r="V3" s="2731"/>
      <c r="W3" s="2731"/>
      <c r="X3" s="2731"/>
      <c r="Y3" s="2731"/>
      <c r="Z3" s="2731"/>
    </row>
    <row r="4" spans="1:26" ht="29.25" customHeight="1">
      <c r="A4" s="3087" t="s">
        <v>2914</v>
      </c>
      <c r="B4" s="3069"/>
      <c r="C4" s="3069"/>
      <c r="D4" s="3069"/>
      <c r="E4" s="3069"/>
      <c r="F4" s="3069"/>
      <c r="G4" s="3069"/>
      <c r="H4" s="3069"/>
      <c r="I4" s="3069"/>
      <c r="J4" s="2731"/>
      <c r="K4" s="2731"/>
      <c r="L4" s="2731"/>
      <c r="M4" s="2731"/>
      <c r="N4" s="2731"/>
      <c r="O4" s="2731"/>
      <c r="P4" s="2731"/>
      <c r="Q4" s="2731"/>
      <c r="R4" s="2731"/>
      <c r="S4" s="2731"/>
      <c r="T4" s="2731"/>
      <c r="U4" s="2731"/>
      <c r="V4" s="2731"/>
      <c r="W4" s="2731"/>
      <c r="X4" s="2731"/>
      <c r="Y4" s="2731"/>
      <c r="Z4" s="2731"/>
    </row>
    <row r="5" spans="1:26" ht="33.75" customHeight="1">
      <c r="A5" s="2810"/>
      <c r="B5" s="2810"/>
      <c r="C5" s="2810"/>
      <c r="D5" s="2811"/>
      <c r="E5" s="2811"/>
      <c r="F5" s="2811"/>
      <c r="G5" s="2811"/>
      <c r="H5" s="2867"/>
      <c r="I5" s="2810"/>
      <c r="J5" s="2812"/>
      <c r="K5" s="2812"/>
      <c r="L5" s="2812"/>
      <c r="M5" s="2812"/>
      <c r="N5" s="2731"/>
      <c r="O5" s="2731"/>
      <c r="P5" s="2731"/>
      <c r="Q5" s="2731"/>
      <c r="R5" s="2731"/>
      <c r="S5" s="2731"/>
      <c r="T5" s="2731"/>
      <c r="U5" s="2731"/>
      <c r="V5" s="2731"/>
      <c r="W5" s="2731"/>
      <c r="X5" s="2731"/>
      <c r="Y5" s="2731"/>
      <c r="Z5" s="2731"/>
    </row>
    <row r="6" spans="1:26" ht="36" customHeight="1">
      <c r="A6" s="3088" t="s">
        <v>159</v>
      </c>
      <c r="B6" s="3089" t="s">
        <v>2915</v>
      </c>
      <c r="C6" s="3089" t="s">
        <v>2619</v>
      </c>
      <c r="D6" s="3091" t="s">
        <v>1356</v>
      </c>
      <c r="E6" s="3092" t="s">
        <v>2620</v>
      </c>
      <c r="F6" s="3093"/>
      <c r="G6" s="3093"/>
      <c r="H6" s="3090"/>
      <c r="I6" s="2813" t="s">
        <v>6</v>
      </c>
      <c r="J6" s="3094" t="s">
        <v>2916</v>
      </c>
      <c r="K6" s="3093"/>
      <c r="L6" s="3093"/>
      <c r="M6" s="3090"/>
      <c r="N6" s="2731"/>
      <c r="O6" s="2731"/>
      <c r="P6" s="2731"/>
      <c r="Q6" s="2731"/>
      <c r="R6" s="2731"/>
      <c r="S6" s="2731"/>
      <c r="T6" s="2731"/>
      <c r="U6" s="2731"/>
      <c r="V6" s="2731"/>
      <c r="W6" s="2731"/>
      <c r="X6" s="2731"/>
      <c r="Y6" s="2731"/>
      <c r="Z6" s="2731"/>
    </row>
    <row r="7" spans="1:26" ht="112">
      <c r="A7" s="3075"/>
      <c r="B7" s="3090"/>
      <c r="C7" s="3090"/>
      <c r="D7" s="3090"/>
      <c r="E7" s="2814" t="s">
        <v>2622</v>
      </c>
      <c r="F7" s="2814" t="s">
        <v>2623</v>
      </c>
      <c r="G7" s="2814" t="s">
        <v>2624</v>
      </c>
      <c r="H7" s="2814" t="s">
        <v>2625</v>
      </c>
      <c r="I7" s="2815"/>
      <c r="J7" s="2816" t="s">
        <v>2622</v>
      </c>
      <c r="K7" s="2816" t="s">
        <v>2623</v>
      </c>
      <c r="L7" s="2816" t="s">
        <v>2624</v>
      </c>
      <c r="M7" s="2816" t="s">
        <v>2625</v>
      </c>
      <c r="N7" s="2731"/>
      <c r="O7" s="2731"/>
      <c r="P7" s="2731"/>
      <c r="Q7" s="2731"/>
      <c r="R7" s="2731"/>
      <c r="S7" s="2731"/>
      <c r="T7" s="2731"/>
      <c r="U7" s="2731"/>
      <c r="V7" s="2731"/>
      <c r="W7" s="2731"/>
      <c r="X7" s="2731"/>
      <c r="Y7" s="2731"/>
      <c r="Z7" s="2731"/>
    </row>
    <row r="8" spans="1:26" ht="33" customHeight="1">
      <c r="A8" s="2817" t="s">
        <v>84</v>
      </c>
      <c r="B8" s="2813" t="s">
        <v>85</v>
      </c>
      <c r="C8" s="2813" t="s">
        <v>87</v>
      </c>
      <c r="D8" s="2818" t="s">
        <v>2626</v>
      </c>
      <c r="E8" s="2818" t="s">
        <v>416</v>
      </c>
      <c r="F8" s="2818" t="s">
        <v>417</v>
      </c>
      <c r="G8" s="2818" t="s">
        <v>418</v>
      </c>
      <c r="H8" s="2818" t="s">
        <v>419</v>
      </c>
      <c r="I8" s="2818" t="s">
        <v>2627</v>
      </c>
      <c r="J8" s="2819"/>
      <c r="K8" s="2819"/>
      <c r="L8" s="2819"/>
      <c r="M8" s="2819"/>
      <c r="N8" s="2731"/>
      <c r="O8" s="2731"/>
      <c r="P8" s="2731"/>
      <c r="Q8" s="2731"/>
      <c r="R8" s="2731"/>
      <c r="S8" s="2731"/>
      <c r="T8" s="2731"/>
      <c r="U8" s="2731"/>
      <c r="V8" s="2731"/>
      <c r="W8" s="2731"/>
      <c r="X8" s="2731"/>
      <c r="Y8" s="2731"/>
      <c r="Z8" s="2731"/>
    </row>
    <row r="9" spans="1:26" ht="33" customHeight="1">
      <c r="A9" s="2737"/>
      <c r="B9" s="2722" t="s">
        <v>2917</v>
      </c>
      <c r="C9" s="2722"/>
      <c r="D9" s="2738">
        <f t="shared" ref="D9:G9" si="0">SUM(D10:D28)</f>
        <v>650000</v>
      </c>
      <c r="E9" s="2738">
        <f t="shared" si="0"/>
        <v>0</v>
      </c>
      <c r="F9" s="2738">
        <f t="shared" si="0"/>
        <v>650000</v>
      </c>
      <c r="G9" s="2738">
        <f t="shared" si="0"/>
        <v>0</v>
      </c>
      <c r="H9" s="2719"/>
      <c r="I9" s="2739"/>
      <c r="J9" s="2820"/>
      <c r="K9" s="2821">
        <f>SUM(K10:K28)</f>
        <v>0</v>
      </c>
      <c r="L9" s="2820"/>
      <c r="M9" s="2739"/>
      <c r="N9" s="2707"/>
      <c r="O9" s="2707"/>
      <c r="P9" s="2707"/>
      <c r="Q9" s="2707"/>
      <c r="R9" s="2707"/>
      <c r="S9" s="2707"/>
      <c r="T9" s="2707"/>
      <c r="U9" s="2707"/>
      <c r="V9" s="2707"/>
      <c r="W9" s="2707"/>
      <c r="X9" s="2707"/>
      <c r="Y9" s="2707"/>
      <c r="Z9" s="2707"/>
    </row>
    <row r="10" spans="1:26" ht="57.75" customHeight="1">
      <c r="A10" s="2721">
        <v>1</v>
      </c>
      <c r="B10" s="2723" t="s">
        <v>2918</v>
      </c>
      <c r="C10" s="2723" t="s">
        <v>2919</v>
      </c>
      <c r="D10" s="2728">
        <v>20000</v>
      </c>
      <c r="E10" s="2728"/>
      <c r="F10" s="2728">
        <v>20000</v>
      </c>
      <c r="G10" s="2728"/>
      <c r="H10" s="2734" t="s">
        <v>671</v>
      </c>
      <c r="I10" s="2739"/>
      <c r="J10" s="2820"/>
      <c r="K10" s="2822"/>
      <c r="L10" s="2820"/>
      <c r="M10" s="2739"/>
      <c r="N10" s="2707"/>
      <c r="O10" s="2707"/>
      <c r="P10" s="2707"/>
      <c r="Q10" s="2707"/>
      <c r="R10" s="2707"/>
      <c r="S10" s="2707"/>
      <c r="T10" s="2707"/>
      <c r="U10" s="2707"/>
      <c r="V10" s="2707"/>
      <c r="W10" s="2707"/>
      <c r="X10" s="2707"/>
      <c r="Y10" s="2707"/>
      <c r="Z10" s="2707"/>
    </row>
    <row r="11" spans="1:26" ht="42.75" customHeight="1">
      <c r="A11" s="2721">
        <v>2</v>
      </c>
      <c r="B11" s="2723" t="s">
        <v>2920</v>
      </c>
      <c r="C11" s="2723"/>
      <c r="D11" s="2728"/>
      <c r="E11" s="2728"/>
      <c r="F11" s="2728"/>
      <c r="G11" s="2728"/>
      <c r="H11" s="2734"/>
      <c r="I11" s="2739"/>
      <c r="J11" s="2820"/>
      <c r="K11" s="2822"/>
      <c r="L11" s="2820"/>
      <c r="M11" s="2739"/>
      <c r="N11" s="2707"/>
      <c r="O11" s="2707"/>
      <c r="P11" s="2707"/>
      <c r="Q11" s="2707"/>
      <c r="R11" s="2707"/>
      <c r="S11" s="2707"/>
      <c r="T11" s="2707"/>
      <c r="U11" s="2707"/>
      <c r="V11" s="2707"/>
      <c r="W11" s="2707"/>
      <c r="X11" s="2707"/>
      <c r="Y11" s="2707"/>
      <c r="Z11" s="2707"/>
    </row>
    <row r="12" spans="1:26" ht="59.25" customHeight="1">
      <c r="A12" s="2721">
        <v>3</v>
      </c>
      <c r="B12" s="2823" t="s">
        <v>2921</v>
      </c>
      <c r="C12" s="2723"/>
      <c r="D12" s="2728"/>
      <c r="E12" s="2728"/>
      <c r="F12" s="2728"/>
      <c r="G12" s="2728"/>
      <c r="H12" s="2734"/>
      <c r="I12" s="2739"/>
      <c r="J12" s="2820"/>
      <c r="K12" s="2822"/>
      <c r="L12" s="2820"/>
      <c r="M12" s="2739"/>
      <c r="N12" s="2707"/>
      <c r="O12" s="2707"/>
      <c r="P12" s="2707"/>
      <c r="Q12" s="2707"/>
      <c r="R12" s="2707"/>
      <c r="S12" s="2707"/>
      <c r="T12" s="2707"/>
      <c r="U12" s="2707"/>
      <c r="V12" s="2707"/>
      <c r="W12" s="2707"/>
      <c r="X12" s="2707"/>
      <c r="Y12" s="2707"/>
      <c r="Z12" s="2707"/>
    </row>
    <row r="13" spans="1:26" ht="56.25" customHeight="1">
      <c r="A13" s="2721">
        <v>4</v>
      </c>
      <c r="B13" s="2824" t="s">
        <v>2922</v>
      </c>
      <c r="C13" s="2825" t="s">
        <v>2816</v>
      </c>
      <c r="D13" s="2826">
        <v>20000</v>
      </c>
      <c r="E13" s="2826"/>
      <c r="F13" s="2826">
        <v>20000</v>
      </c>
      <c r="G13" s="2728"/>
      <c r="H13" s="2734" t="s">
        <v>936</v>
      </c>
      <c r="I13" s="2739"/>
      <c r="J13" s="2820"/>
      <c r="K13" s="2827"/>
      <c r="L13" s="2820"/>
      <c r="M13" s="2739"/>
      <c r="N13" s="2707"/>
      <c r="O13" s="2707"/>
      <c r="P13" s="2707"/>
      <c r="Q13" s="2707"/>
      <c r="R13" s="2707"/>
      <c r="S13" s="2707"/>
      <c r="T13" s="2707"/>
      <c r="U13" s="2707"/>
      <c r="V13" s="2707"/>
      <c r="W13" s="2707"/>
      <c r="X13" s="2707"/>
      <c r="Y13" s="2707"/>
      <c r="Z13" s="2707"/>
    </row>
    <row r="14" spans="1:26" ht="28">
      <c r="A14" s="2721">
        <v>5</v>
      </c>
      <c r="B14" s="2828" t="s">
        <v>2923</v>
      </c>
      <c r="C14" s="2829" t="s">
        <v>2924</v>
      </c>
      <c r="D14" s="2830">
        <v>20000</v>
      </c>
      <c r="E14" s="2831"/>
      <c r="F14" s="2830">
        <v>20000</v>
      </c>
      <c r="G14" s="2831"/>
      <c r="H14" s="2868" t="s">
        <v>2110</v>
      </c>
      <c r="I14" s="2832"/>
      <c r="J14" s="2833"/>
      <c r="K14" s="2834"/>
      <c r="L14" s="2833"/>
      <c r="M14" s="2833"/>
      <c r="N14" s="2731"/>
      <c r="O14" s="2731"/>
      <c r="P14" s="2731"/>
      <c r="Q14" s="2731"/>
      <c r="R14" s="2731"/>
      <c r="S14" s="2731"/>
      <c r="T14" s="2731"/>
      <c r="U14" s="2731"/>
      <c r="V14" s="2731"/>
      <c r="W14" s="2731"/>
      <c r="X14" s="2731"/>
      <c r="Y14" s="2731"/>
      <c r="Z14" s="2731"/>
    </row>
    <row r="15" spans="1:26" ht="14.25" customHeight="1">
      <c r="A15" s="2721">
        <v>6</v>
      </c>
      <c r="B15" s="2835" t="s">
        <v>2925</v>
      </c>
      <c r="C15" s="2836" t="s">
        <v>2926</v>
      </c>
      <c r="D15" s="2837">
        <v>120000</v>
      </c>
      <c r="E15" s="2838"/>
      <c r="F15" s="2839">
        <v>120000</v>
      </c>
      <c r="G15" s="2840"/>
      <c r="H15" s="2869"/>
      <c r="I15" s="2841"/>
      <c r="J15" s="2840"/>
      <c r="K15" s="2841"/>
      <c r="L15" s="2842"/>
      <c r="M15" s="2840"/>
      <c r="N15" s="3178"/>
      <c r="O15" s="3178"/>
      <c r="P15" s="2843"/>
      <c r="Q15" s="2731"/>
      <c r="R15" s="2731"/>
      <c r="S15" s="2731"/>
      <c r="T15" s="2731"/>
      <c r="U15" s="2731"/>
      <c r="V15" s="2731"/>
      <c r="W15" s="2731"/>
      <c r="X15" s="2731"/>
      <c r="Y15" s="2731"/>
      <c r="Z15" s="2731"/>
    </row>
    <row r="16" spans="1:26" ht="14.25" customHeight="1">
      <c r="A16" s="2721">
        <v>7</v>
      </c>
      <c r="B16" s="2835" t="s">
        <v>2927</v>
      </c>
      <c r="C16" s="2836" t="s">
        <v>2926</v>
      </c>
      <c r="D16" s="2837">
        <v>120000</v>
      </c>
      <c r="E16" s="2838"/>
      <c r="F16" s="2839">
        <v>120000</v>
      </c>
      <c r="G16" s="2840"/>
      <c r="H16" s="2869"/>
      <c r="I16" s="2841"/>
      <c r="J16" s="2840"/>
      <c r="K16" s="2841"/>
      <c r="L16" s="2842"/>
      <c r="M16" s="2840"/>
      <c r="N16" s="3178"/>
      <c r="O16" s="3178"/>
      <c r="P16" s="2843"/>
      <c r="Q16" s="2731"/>
      <c r="R16" s="2731"/>
      <c r="S16" s="2731"/>
      <c r="T16" s="2731"/>
      <c r="U16" s="2731"/>
      <c r="V16" s="2731"/>
      <c r="W16" s="2731"/>
      <c r="X16" s="2731"/>
      <c r="Y16" s="2731"/>
      <c r="Z16" s="2731"/>
    </row>
    <row r="17" spans="1:26" ht="14.25" customHeight="1">
      <c r="A17" s="2721">
        <v>8</v>
      </c>
      <c r="B17" s="2835" t="s">
        <v>2928</v>
      </c>
      <c r="C17" s="2836" t="s">
        <v>2926</v>
      </c>
      <c r="D17" s="2837">
        <v>110000</v>
      </c>
      <c r="E17" s="2838"/>
      <c r="F17" s="2839">
        <v>110000</v>
      </c>
      <c r="G17" s="2840"/>
      <c r="H17" s="2869"/>
      <c r="I17" s="2841"/>
      <c r="J17" s="2840"/>
      <c r="K17" s="2841"/>
      <c r="L17" s="2842"/>
      <c r="M17" s="2840"/>
      <c r="N17" s="3178"/>
      <c r="O17" s="3178"/>
      <c r="P17" s="2843"/>
      <c r="Q17" s="2731"/>
      <c r="R17" s="2731"/>
      <c r="S17" s="2731"/>
      <c r="T17" s="2731"/>
      <c r="U17" s="2731"/>
      <c r="V17" s="2731"/>
      <c r="W17" s="2731"/>
      <c r="X17" s="2731"/>
      <c r="Y17" s="2731"/>
      <c r="Z17" s="2731"/>
    </row>
    <row r="18" spans="1:26" ht="42">
      <c r="A18" s="2844">
        <v>1</v>
      </c>
      <c r="B18" s="2845" t="s">
        <v>2929</v>
      </c>
      <c r="C18" s="2846" t="s">
        <v>1650</v>
      </c>
      <c r="D18" s="2847">
        <v>80000</v>
      </c>
      <c r="E18" s="2848"/>
      <c r="F18" s="2849">
        <v>80000</v>
      </c>
      <c r="G18" s="2846"/>
      <c r="H18" s="2858"/>
      <c r="I18" s="2849"/>
      <c r="J18" s="2850"/>
      <c r="K18" s="2849"/>
      <c r="L18" s="2851"/>
      <c r="M18" s="3179"/>
      <c r="N18" s="3178"/>
      <c r="O18" s="3178"/>
      <c r="P18" s="2843"/>
      <c r="Q18" s="2731"/>
      <c r="R18" s="2731"/>
      <c r="S18" s="2731"/>
      <c r="T18" s="2731"/>
      <c r="U18" s="2731"/>
      <c r="V18" s="2731"/>
      <c r="W18" s="2731"/>
      <c r="X18" s="2731"/>
      <c r="Y18" s="2731"/>
      <c r="Z18" s="2731"/>
    </row>
    <row r="19" spans="1:26" ht="14.25" customHeight="1">
      <c r="A19" s="2844">
        <v>2</v>
      </c>
      <c r="B19" s="2852" t="s">
        <v>2930</v>
      </c>
      <c r="C19" s="2853" t="s">
        <v>1650</v>
      </c>
      <c r="D19" s="2847">
        <v>80000</v>
      </c>
      <c r="E19" s="2854"/>
      <c r="F19" s="2855">
        <v>80000</v>
      </c>
      <c r="G19" s="2853"/>
      <c r="H19" s="2870"/>
      <c r="I19" s="2855"/>
      <c r="J19" s="2856"/>
      <c r="K19" s="2855"/>
      <c r="L19" s="2851"/>
      <c r="M19" s="3180"/>
      <c r="N19" s="3178"/>
      <c r="O19" s="3178"/>
      <c r="P19" s="2843"/>
      <c r="Q19" s="2731"/>
      <c r="R19" s="2731"/>
      <c r="S19" s="2731"/>
      <c r="T19" s="2731"/>
      <c r="U19" s="2731"/>
      <c r="V19" s="2731"/>
      <c r="W19" s="2731"/>
      <c r="X19" s="2731"/>
      <c r="Y19" s="2731"/>
      <c r="Z19" s="2731"/>
    </row>
    <row r="20" spans="1:26" ht="27" customHeight="1">
      <c r="A20" s="2844">
        <v>1</v>
      </c>
      <c r="B20" s="2845" t="s">
        <v>2931</v>
      </c>
      <c r="C20" s="2846" t="s">
        <v>1650</v>
      </c>
      <c r="D20" s="2847">
        <v>80000</v>
      </c>
      <c r="E20" s="2857"/>
      <c r="F20" s="2849">
        <v>80000</v>
      </c>
      <c r="G20" s="2846"/>
      <c r="H20" s="2858"/>
      <c r="I20" s="2849"/>
      <c r="J20" s="2850"/>
      <c r="K20" s="2859"/>
      <c r="L20" s="2860"/>
      <c r="M20" s="3180"/>
      <c r="N20" s="3178"/>
      <c r="O20" s="3178"/>
      <c r="P20" s="2843"/>
      <c r="Q20" s="2731"/>
      <c r="R20" s="2731"/>
      <c r="S20" s="2731"/>
      <c r="T20" s="2731"/>
      <c r="U20" s="2731"/>
      <c r="V20" s="2731"/>
      <c r="W20" s="2731"/>
      <c r="X20" s="2731"/>
      <c r="Y20" s="2731"/>
      <c r="Z20" s="2731"/>
    </row>
    <row r="21" spans="1:26" ht="14">
      <c r="A21" s="2861"/>
      <c r="B21" s="2862"/>
      <c r="C21" s="2863"/>
      <c r="D21" s="2864"/>
      <c r="E21" s="2831"/>
      <c r="F21" s="2830"/>
      <c r="G21" s="2831"/>
      <c r="H21" s="2868"/>
      <c r="I21" s="2815"/>
      <c r="J21" s="2865"/>
      <c r="K21" s="2834"/>
      <c r="L21" s="2865"/>
      <c r="M21" s="2865"/>
      <c r="N21" s="2731"/>
      <c r="O21" s="2731"/>
      <c r="P21" s="2731"/>
      <c r="Q21" s="2731"/>
      <c r="R21" s="2731"/>
      <c r="S21" s="2731"/>
      <c r="T21" s="2731"/>
      <c r="U21" s="2731"/>
      <c r="V21" s="2731"/>
      <c r="W21" s="2731"/>
      <c r="X21" s="2731"/>
      <c r="Y21" s="2731"/>
      <c r="Z21" s="2731"/>
    </row>
    <row r="22" spans="1:26" ht="14">
      <c r="A22" s="2861"/>
      <c r="B22" s="2862"/>
      <c r="C22" s="2863"/>
      <c r="D22" s="2864"/>
      <c r="E22" s="2831"/>
      <c r="F22" s="2830"/>
      <c r="G22" s="2831"/>
      <c r="H22" s="2868"/>
      <c r="I22" s="2815"/>
      <c r="J22" s="2865"/>
      <c r="K22" s="2834"/>
      <c r="L22" s="2865"/>
      <c r="M22" s="2865"/>
      <c r="N22" s="2731"/>
      <c r="O22" s="2731"/>
      <c r="P22" s="2731"/>
      <c r="Q22" s="2731"/>
      <c r="R22" s="2731"/>
      <c r="S22" s="2731"/>
      <c r="T22" s="2731"/>
      <c r="U22" s="2731"/>
      <c r="V22" s="2731"/>
      <c r="W22" s="2731"/>
      <c r="X22" s="2731"/>
      <c r="Y22" s="2731"/>
      <c r="Z22" s="2731"/>
    </row>
    <row r="23" spans="1:26" ht="14">
      <c r="A23" s="2746"/>
      <c r="B23" s="2746"/>
      <c r="C23" s="3095" t="s">
        <v>2932</v>
      </c>
      <c r="D23" s="3069"/>
      <c r="E23" s="3069"/>
      <c r="F23" s="3069"/>
      <c r="G23" s="3069"/>
      <c r="H23" s="3069"/>
      <c r="I23" s="3069"/>
      <c r="J23" s="2731"/>
      <c r="K23" s="2731"/>
      <c r="L23" s="2731"/>
      <c r="M23" s="2731"/>
      <c r="N23" s="2731"/>
      <c r="O23" s="2731"/>
      <c r="P23" s="2731"/>
      <c r="Q23" s="2731"/>
      <c r="R23" s="2731"/>
      <c r="S23" s="2731"/>
      <c r="T23" s="2731"/>
      <c r="U23" s="2731"/>
      <c r="V23" s="2731"/>
      <c r="W23" s="2731"/>
      <c r="X23" s="2731"/>
      <c r="Y23" s="2731"/>
      <c r="Z23" s="2731"/>
    </row>
    <row r="24" spans="1:26" ht="17.5">
      <c r="A24" s="3086" t="s">
        <v>2933</v>
      </c>
      <c r="B24" s="3069"/>
      <c r="C24" s="3069"/>
      <c r="D24" s="3069"/>
      <c r="E24" s="3069"/>
      <c r="F24" s="3069"/>
      <c r="G24" s="3069"/>
      <c r="H24" s="3069"/>
      <c r="I24" s="3069"/>
      <c r="J24" s="2731"/>
      <c r="K24" s="2731"/>
      <c r="L24" s="2731"/>
      <c r="M24" s="2731"/>
      <c r="N24" s="2731"/>
      <c r="O24" s="2731"/>
      <c r="P24" s="2731"/>
      <c r="Q24" s="2731"/>
      <c r="R24" s="2731"/>
      <c r="S24" s="2731"/>
      <c r="T24" s="2731"/>
      <c r="U24" s="2731"/>
      <c r="V24" s="2731"/>
      <c r="W24" s="2731"/>
      <c r="X24" s="2731"/>
      <c r="Y24" s="2731"/>
      <c r="Z24" s="2731"/>
    </row>
    <row r="25" spans="1:26" ht="14">
      <c r="A25" s="2746"/>
      <c r="B25" s="2746"/>
      <c r="C25" s="2746"/>
      <c r="D25" s="2746"/>
      <c r="E25" s="2746"/>
      <c r="F25" s="2746"/>
      <c r="G25" s="2746"/>
      <c r="H25" s="2871"/>
      <c r="I25" s="2746"/>
      <c r="J25" s="2731"/>
      <c r="K25" s="2731"/>
      <c r="L25" s="2731"/>
      <c r="M25" s="2731"/>
      <c r="N25" s="2731"/>
      <c r="O25" s="2731"/>
      <c r="P25" s="2731"/>
      <c r="Q25" s="2731"/>
      <c r="R25" s="2731"/>
      <c r="S25" s="2731"/>
      <c r="T25" s="2731"/>
      <c r="U25" s="2731"/>
      <c r="V25" s="2731"/>
      <c r="W25" s="2731"/>
      <c r="X25" s="2731"/>
      <c r="Y25" s="2731"/>
      <c r="Z25" s="2731"/>
    </row>
    <row r="26" spans="1:26" ht="14">
      <c r="A26" s="2746"/>
      <c r="B26" s="2746"/>
      <c r="C26" s="2746"/>
      <c r="D26" s="2746"/>
      <c r="E26" s="2746"/>
      <c r="F26" s="2746"/>
      <c r="G26" s="2746"/>
      <c r="H26" s="2871"/>
      <c r="I26" s="2746"/>
      <c r="J26" s="2731"/>
      <c r="K26" s="2731"/>
      <c r="L26" s="2731"/>
      <c r="M26" s="2731"/>
      <c r="N26" s="2731"/>
      <c r="O26" s="2731"/>
      <c r="P26" s="2731"/>
      <c r="Q26" s="2731"/>
      <c r="R26" s="2731"/>
      <c r="S26" s="2731"/>
      <c r="T26" s="2731"/>
      <c r="U26" s="2731"/>
      <c r="V26" s="2731"/>
      <c r="W26" s="2731"/>
      <c r="X26" s="2731"/>
      <c r="Y26" s="2731"/>
      <c r="Z26" s="2731"/>
    </row>
    <row r="27" spans="1:26" ht="14">
      <c r="A27" s="2746"/>
      <c r="B27" s="2746"/>
      <c r="C27" s="2746"/>
      <c r="D27" s="2746"/>
      <c r="E27" s="2746"/>
      <c r="F27" s="2746"/>
      <c r="G27" s="2746"/>
      <c r="H27" s="2871"/>
      <c r="I27" s="2746"/>
      <c r="J27" s="2731"/>
      <c r="K27" s="2731"/>
      <c r="L27" s="2731"/>
      <c r="M27" s="2731"/>
      <c r="N27" s="2731"/>
      <c r="O27" s="2731"/>
      <c r="P27" s="2731"/>
      <c r="Q27" s="2731"/>
      <c r="R27" s="2731"/>
      <c r="S27" s="2731"/>
      <c r="T27" s="2731"/>
      <c r="U27" s="2731"/>
      <c r="V27" s="2731"/>
      <c r="W27" s="2731"/>
      <c r="X27" s="2731"/>
      <c r="Y27" s="2731"/>
      <c r="Z27" s="2731"/>
    </row>
    <row r="28" spans="1:26" ht="14">
      <c r="A28" s="2746"/>
      <c r="B28" s="2746"/>
      <c r="C28" s="2746"/>
      <c r="D28" s="2746"/>
      <c r="E28" s="2746"/>
      <c r="F28" s="2746"/>
      <c r="G28" s="2746"/>
      <c r="H28" s="2871"/>
      <c r="I28" s="2746"/>
      <c r="J28" s="2731"/>
      <c r="K28" s="2731"/>
      <c r="L28" s="2731"/>
      <c r="M28" s="2731"/>
      <c r="N28" s="2731"/>
      <c r="O28" s="2731"/>
      <c r="P28" s="2731"/>
      <c r="Q28" s="2731"/>
      <c r="R28" s="2731"/>
      <c r="S28" s="2731"/>
      <c r="T28" s="2731"/>
      <c r="U28" s="2731"/>
      <c r="V28" s="2731"/>
      <c r="W28" s="2731"/>
      <c r="X28" s="2731"/>
      <c r="Y28" s="2731"/>
      <c r="Z28" s="2731"/>
    </row>
    <row r="29" spans="1:26" ht="14">
      <c r="A29" s="2746"/>
      <c r="B29" s="2746"/>
      <c r="C29" s="3083"/>
      <c r="D29" s="3069"/>
      <c r="E29" s="2746"/>
      <c r="F29" s="2746"/>
      <c r="G29" s="2746"/>
      <c r="H29" s="2871"/>
      <c r="I29" s="2746"/>
      <c r="J29" s="2731"/>
      <c r="K29" s="2731"/>
      <c r="L29" s="2731"/>
      <c r="M29" s="2731"/>
      <c r="N29" s="2731"/>
      <c r="O29" s="2731"/>
      <c r="P29" s="2731"/>
      <c r="Q29" s="2731"/>
      <c r="R29" s="2731"/>
      <c r="S29" s="2731"/>
      <c r="T29" s="2731"/>
      <c r="U29" s="2731"/>
      <c r="V29" s="2731"/>
      <c r="W29" s="2731"/>
      <c r="X29" s="2731"/>
      <c r="Y29" s="2731"/>
      <c r="Z29" s="2731"/>
    </row>
    <row r="30" spans="1:26" ht="14">
      <c r="A30" s="2746"/>
      <c r="B30" s="2746"/>
      <c r="C30" s="2746"/>
      <c r="D30" s="2808"/>
      <c r="E30" s="2808"/>
      <c r="F30" s="2808"/>
      <c r="G30" s="2808"/>
      <c r="H30" s="2866"/>
      <c r="I30" s="2746"/>
      <c r="J30" s="2731"/>
      <c r="K30" s="2731"/>
      <c r="L30" s="2731"/>
      <c r="M30" s="2731"/>
      <c r="N30" s="2731"/>
      <c r="O30" s="2731"/>
      <c r="P30" s="2731"/>
      <c r="Q30" s="2731"/>
      <c r="R30" s="2731"/>
      <c r="S30" s="2731"/>
      <c r="T30" s="2731"/>
      <c r="U30" s="2731"/>
      <c r="V30" s="2731"/>
      <c r="W30" s="2731"/>
      <c r="X30" s="2731"/>
      <c r="Y30" s="2731"/>
      <c r="Z30" s="2731"/>
    </row>
    <row r="31" spans="1:26" ht="14">
      <c r="A31" s="2746"/>
      <c r="B31" s="2746"/>
      <c r="C31" s="2746"/>
      <c r="D31" s="2808"/>
      <c r="E31" s="2808"/>
      <c r="F31" s="2808"/>
      <c r="G31" s="2808"/>
      <c r="H31" s="2866"/>
      <c r="I31" s="2746"/>
      <c r="J31" s="2731"/>
      <c r="K31" s="2731"/>
      <c r="L31" s="2731"/>
      <c r="M31" s="2731"/>
      <c r="N31" s="2731"/>
      <c r="O31" s="2731"/>
      <c r="P31" s="2731"/>
      <c r="Q31" s="2731"/>
      <c r="R31" s="2731"/>
      <c r="S31" s="2731"/>
      <c r="T31" s="2731"/>
      <c r="U31" s="2731"/>
      <c r="V31" s="2731"/>
      <c r="W31" s="2731"/>
      <c r="X31" s="2731"/>
      <c r="Y31" s="2731"/>
      <c r="Z31" s="2731"/>
    </row>
    <row r="32" spans="1:26" ht="14">
      <c r="A32" s="2746"/>
      <c r="B32" s="2746"/>
      <c r="C32" s="2746"/>
      <c r="D32" s="2808"/>
      <c r="E32" s="2808"/>
      <c r="F32" s="2808"/>
      <c r="G32" s="2808"/>
      <c r="H32" s="2866"/>
      <c r="I32" s="2746"/>
      <c r="J32" s="2731"/>
      <c r="K32" s="2731"/>
      <c r="L32" s="2731"/>
      <c r="M32" s="2731"/>
      <c r="N32" s="2731"/>
      <c r="O32" s="2731"/>
      <c r="P32" s="2731"/>
      <c r="Q32" s="2731"/>
      <c r="R32" s="2731"/>
      <c r="S32" s="2731"/>
      <c r="T32" s="2731"/>
      <c r="U32" s="2731"/>
      <c r="V32" s="2731"/>
      <c r="W32" s="2731"/>
      <c r="X32" s="2731"/>
      <c r="Y32" s="2731"/>
      <c r="Z32" s="2731"/>
    </row>
    <row r="33" spans="1:26" ht="14">
      <c r="A33" s="2746"/>
      <c r="B33" s="2746"/>
      <c r="C33" s="2746"/>
      <c r="D33" s="2808"/>
      <c r="E33" s="2808"/>
      <c r="F33" s="2808"/>
      <c r="G33" s="2808"/>
      <c r="H33" s="2866"/>
      <c r="I33" s="2746"/>
      <c r="J33" s="2731"/>
      <c r="K33" s="2731"/>
      <c r="L33" s="2731"/>
      <c r="M33" s="2731"/>
      <c r="N33" s="2731"/>
      <c r="O33" s="2731"/>
      <c r="P33" s="2731"/>
      <c r="Q33" s="2731"/>
      <c r="R33" s="2731"/>
      <c r="S33" s="2731"/>
      <c r="T33" s="2731"/>
      <c r="U33" s="2731"/>
      <c r="V33" s="2731"/>
      <c r="W33" s="2731"/>
      <c r="X33" s="2731"/>
      <c r="Y33" s="2731"/>
      <c r="Z33" s="2731"/>
    </row>
    <row r="34" spans="1:26" ht="14">
      <c r="A34" s="2746"/>
      <c r="B34" s="2746"/>
      <c r="C34" s="2746"/>
      <c r="D34" s="2808"/>
      <c r="E34" s="2808"/>
      <c r="F34" s="2808"/>
      <c r="G34" s="2808"/>
      <c r="H34" s="2866"/>
      <c r="I34" s="2746"/>
      <c r="J34" s="2731"/>
      <c r="K34" s="2731"/>
      <c r="L34" s="2731"/>
      <c r="M34" s="2731"/>
      <c r="N34" s="2731"/>
      <c r="O34" s="2731"/>
      <c r="P34" s="2731"/>
      <c r="Q34" s="2731"/>
      <c r="R34" s="2731"/>
      <c r="S34" s="2731"/>
      <c r="T34" s="2731"/>
      <c r="U34" s="2731"/>
      <c r="V34" s="2731"/>
      <c r="W34" s="2731"/>
      <c r="X34" s="2731"/>
      <c r="Y34" s="2731"/>
      <c r="Z34" s="2731"/>
    </row>
    <row r="35" spans="1:26" ht="14">
      <c r="A35" s="2746"/>
      <c r="B35" s="2746"/>
      <c r="C35" s="2746"/>
      <c r="D35" s="2808"/>
      <c r="E35" s="2808"/>
      <c r="F35" s="2808"/>
      <c r="G35" s="2808"/>
      <c r="H35" s="2866"/>
      <c r="I35" s="2746"/>
      <c r="J35" s="2731"/>
      <c r="K35" s="2731"/>
      <c r="L35" s="2731"/>
      <c r="M35" s="2731"/>
      <c r="N35" s="2731"/>
      <c r="O35" s="2731"/>
      <c r="P35" s="2731"/>
      <c r="Q35" s="2731"/>
      <c r="R35" s="2731"/>
      <c r="S35" s="2731"/>
      <c r="T35" s="2731"/>
      <c r="U35" s="2731"/>
      <c r="V35" s="2731"/>
      <c r="W35" s="2731"/>
      <c r="X35" s="2731"/>
      <c r="Y35" s="2731"/>
      <c r="Z35" s="2731"/>
    </row>
    <row r="36" spans="1:26" ht="14">
      <c r="A36" s="2746"/>
      <c r="B36" s="2746"/>
      <c r="C36" s="2746"/>
      <c r="D36" s="2808"/>
      <c r="E36" s="2808"/>
      <c r="F36" s="2808"/>
      <c r="G36" s="2808"/>
      <c r="H36" s="2866"/>
      <c r="I36" s="2746"/>
      <c r="J36" s="2731"/>
      <c r="K36" s="2731"/>
      <c r="L36" s="2731"/>
      <c r="M36" s="2731"/>
      <c r="N36" s="2731"/>
      <c r="O36" s="2731"/>
      <c r="P36" s="2731"/>
      <c r="Q36" s="2731"/>
      <c r="R36" s="2731"/>
      <c r="S36" s="2731"/>
      <c r="T36" s="2731"/>
      <c r="U36" s="2731"/>
      <c r="V36" s="2731"/>
      <c r="W36" s="2731"/>
      <c r="X36" s="2731"/>
      <c r="Y36" s="2731"/>
      <c r="Z36" s="2731"/>
    </row>
    <row r="37" spans="1:26" ht="14">
      <c r="A37" s="2746"/>
      <c r="B37" s="2746"/>
      <c r="C37" s="2746"/>
      <c r="D37" s="2808"/>
      <c r="E37" s="2808"/>
      <c r="F37" s="2808"/>
      <c r="G37" s="2808"/>
      <c r="H37" s="2866"/>
      <c r="I37" s="2746"/>
      <c r="J37" s="2731"/>
      <c r="K37" s="2731"/>
      <c r="L37" s="2731"/>
      <c r="M37" s="2731"/>
      <c r="N37" s="2731"/>
      <c r="O37" s="2731"/>
      <c r="P37" s="2731"/>
      <c r="Q37" s="2731"/>
      <c r="R37" s="2731"/>
      <c r="S37" s="2731"/>
      <c r="T37" s="2731"/>
      <c r="U37" s="2731"/>
      <c r="V37" s="2731"/>
      <c r="W37" s="2731"/>
      <c r="X37" s="2731"/>
      <c r="Y37" s="2731"/>
      <c r="Z37" s="2731"/>
    </row>
    <row r="38" spans="1:26" ht="14">
      <c r="A38" s="2746"/>
      <c r="B38" s="2746"/>
      <c r="C38" s="2746"/>
      <c r="D38" s="2808"/>
      <c r="E38" s="2808"/>
      <c r="F38" s="2808"/>
      <c r="G38" s="2808"/>
      <c r="H38" s="2866"/>
      <c r="I38" s="2746"/>
      <c r="J38" s="2731"/>
      <c r="K38" s="2731"/>
      <c r="L38" s="2731"/>
      <c r="M38" s="2731"/>
      <c r="N38" s="2731"/>
      <c r="O38" s="2731"/>
      <c r="P38" s="2731"/>
      <c r="Q38" s="2731"/>
      <c r="R38" s="2731"/>
      <c r="S38" s="2731"/>
      <c r="T38" s="2731"/>
      <c r="U38" s="2731"/>
      <c r="V38" s="2731"/>
      <c r="W38" s="2731"/>
      <c r="X38" s="2731"/>
      <c r="Y38" s="2731"/>
      <c r="Z38" s="2731"/>
    </row>
    <row r="39" spans="1:26" ht="14">
      <c r="A39" s="2746"/>
      <c r="B39" s="2746"/>
      <c r="C39" s="2746"/>
      <c r="D39" s="2808"/>
      <c r="E39" s="2808"/>
      <c r="F39" s="2808"/>
      <c r="G39" s="2808"/>
      <c r="H39" s="2866"/>
      <c r="I39" s="2746"/>
      <c r="J39" s="2731"/>
      <c r="K39" s="2731"/>
      <c r="L39" s="2731"/>
      <c r="M39" s="2731"/>
      <c r="N39" s="2731"/>
      <c r="O39" s="2731"/>
      <c r="P39" s="2731"/>
      <c r="Q39" s="2731"/>
      <c r="R39" s="2731"/>
      <c r="S39" s="2731"/>
      <c r="T39" s="2731"/>
      <c r="U39" s="2731"/>
      <c r="V39" s="2731"/>
      <c r="W39" s="2731"/>
      <c r="X39" s="2731"/>
      <c r="Y39" s="2731"/>
      <c r="Z39" s="2731"/>
    </row>
    <row r="40" spans="1:26" ht="14">
      <c r="A40" s="2746"/>
      <c r="B40" s="2746"/>
      <c r="C40" s="2746"/>
      <c r="D40" s="2808"/>
      <c r="E40" s="2808"/>
      <c r="F40" s="2808"/>
      <c r="G40" s="2808"/>
      <c r="H40" s="2866"/>
      <c r="I40" s="2746"/>
      <c r="J40" s="2731"/>
      <c r="K40" s="2731"/>
      <c r="L40" s="2731"/>
      <c r="M40" s="2731"/>
      <c r="N40" s="2731"/>
      <c r="O40" s="2731"/>
      <c r="P40" s="2731"/>
      <c r="Q40" s="2731"/>
      <c r="R40" s="2731"/>
      <c r="S40" s="2731"/>
      <c r="T40" s="2731"/>
      <c r="U40" s="2731"/>
      <c r="V40" s="2731"/>
      <c r="W40" s="2731"/>
      <c r="X40" s="2731"/>
      <c r="Y40" s="2731"/>
      <c r="Z40" s="2731"/>
    </row>
    <row r="41" spans="1:26" ht="14">
      <c r="A41" s="2746"/>
      <c r="B41" s="2746"/>
      <c r="C41" s="2746"/>
      <c r="D41" s="2808"/>
      <c r="E41" s="2808"/>
      <c r="F41" s="2808"/>
      <c r="G41" s="2808"/>
      <c r="H41" s="2866"/>
      <c r="I41" s="2746"/>
      <c r="J41" s="2731"/>
      <c r="K41" s="2731"/>
      <c r="L41" s="2731"/>
      <c r="M41" s="2731"/>
      <c r="N41" s="2731"/>
      <c r="O41" s="2731"/>
      <c r="P41" s="2731"/>
      <c r="Q41" s="2731"/>
      <c r="R41" s="2731"/>
      <c r="S41" s="2731"/>
      <c r="T41" s="2731"/>
      <c r="U41" s="2731"/>
      <c r="V41" s="2731"/>
      <c r="W41" s="2731"/>
      <c r="X41" s="2731"/>
      <c r="Y41" s="2731"/>
      <c r="Z41" s="2731"/>
    </row>
    <row r="42" spans="1:26" ht="14">
      <c r="A42" s="2746"/>
      <c r="B42" s="2746"/>
      <c r="C42" s="2746"/>
      <c r="D42" s="2808"/>
      <c r="E42" s="2808"/>
      <c r="F42" s="2808"/>
      <c r="G42" s="2808"/>
      <c r="H42" s="2866"/>
      <c r="I42" s="2746"/>
      <c r="J42" s="2731"/>
      <c r="K42" s="2731"/>
      <c r="L42" s="2731"/>
      <c r="M42" s="2731"/>
      <c r="N42" s="2731"/>
      <c r="O42" s="2731"/>
      <c r="P42" s="2731"/>
      <c r="Q42" s="2731"/>
      <c r="R42" s="2731"/>
      <c r="S42" s="2731"/>
      <c r="T42" s="2731"/>
      <c r="U42" s="2731"/>
      <c r="V42" s="2731"/>
      <c r="W42" s="2731"/>
      <c r="X42" s="2731"/>
      <c r="Y42" s="2731"/>
      <c r="Z42" s="2731"/>
    </row>
    <row r="43" spans="1:26" ht="14">
      <c r="A43" s="2746"/>
      <c r="B43" s="2746"/>
      <c r="C43" s="2746"/>
      <c r="D43" s="2808"/>
      <c r="E43" s="2808"/>
      <c r="F43" s="2808"/>
      <c r="G43" s="2808"/>
      <c r="H43" s="2866"/>
      <c r="I43" s="2746"/>
      <c r="J43" s="2731"/>
      <c r="K43" s="2731"/>
      <c r="L43" s="2731"/>
      <c r="M43" s="2731"/>
      <c r="N43" s="2731"/>
      <c r="O43" s="2731"/>
      <c r="P43" s="2731"/>
      <c r="Q43" s="2731"/>
      <c r="R43" s="2731"/>
      <c r="S43" s="2731"/>
      <c r="T43" s="2731"/>
      <c r="U43" s="2731"/>
      <c r="V43" s="2731"/>
      <c r="W43" s="2731"/>
      <c r="X43" s="2731"/>
      <c r="Y43" s="2731"/>
      <c r="Z43" s="2731"/>
    </row>
    <row r="44" spans="1:26" ht="14">
      <c r="A44" s="2746"/>
      <c r="B44" s="2746"/>
      <c r="C44" s="2746"/>
      <c r="D44" s="2808"/>
      <c r="E44" s="2808"/>
      <c r="F44" s="2808"/>
      <c r="G44" s="2808"/>
      <c r="H44" s="2866"/>
      <c r="I44" s="2746"/>
      <c r="J44" s="2731"/>
      <c r="K44" s="2731"/>
      <c r="L44" s="2731"/>
      <c r="M44" s="2731"/>
      <c r="N44" s="2731"/>
      <c r="O44" s="2731"/>
      <c r="P44" s="2731"/>
      <c r="Q44" s="2731"/>
      <c r="R44" s="2731"/>
      <c r="S44" s="2731"/>
      <c r="T44" s="2731"/>
      <c r="U44" s="2731"/>
      <c r="V44" s="2731"/>
      <c r="W44" s="2731"/>
      <c r="X44" s="2731"/>
      <c r="Y44" s="2731"/>
      <c r="Z44" s="2731"/>
    </row>
    <row r="45" spans="1:26" ht="14">
      <c r="A45" s="2746"/>
      <c r="B45" s="2746"/>
      <c r="C45" s="2746"/>
      <c r="D45" s="2808"/>
      <c r="E45" s="2808"/>
      <c r="F45" s="2808"/>
      <c r="G45" s="2808"/>
      <c r="H45" s="2866"/>
      <c r="I45" s="2746"/>
      <c r="J45" s="2731"/>
      <c r="K45" s="2731"/>
      <c r="L45" s="2731"/>
      <c r="M45" s="2731"/>
      <c r="N45" s="2731"/>
      <c r="O45" s="2731"/>
      <c r="P45" s="2731"/>
      <c r="Q45" s="2731"/>
      <c r="R45" s="2731"/>
      <c r="S45" s="2731"/>
      <c r="T45" s="2731"/>
      <c r="U45" s="2731"/>
      <c r="V45" s="2731"/>
      <c r="W45" s="2731"/>
      <c r="X45" s="2731"/>
      <c r="Y45" s="2731"/>
      <c r="Z45" s="2731"/>
    </row>
    <row r="46" spans="1:26" ht="14">
      <c r="A46" s="2746"/>
      <c r="B46" s="2746"/>
      <c r="C46" s="2746"/>
      <c r="D46" s="2808"/>
      <c r="E46" s="2808"/>
      <c r="F46" s="2808"/>
      <c r="G46" s="2808"/>
      <c r="H46" s="2866"/>
      <c r="I46" s="2746"/>
      <c r="J46" s="2731"/>
      <c r="K46" s="2731"/>
      <c r="L46" s="2731"/>
      <c r="M46" s="2731"/>
      <c r="N46" s="2731"/>
      <c r="O46" s="2731"/>
      <c r="P46" s="2731"/>
      <c r="Q46" s="2731"/>
      <c r="R46" s="2731"/>
      <c r="S46" s="2731"/>
      <c r="T46" s="2731"/>
      <c r="U46" s="2731"/>
      <c r="V46" s="2731"/>
      <c r="W46" s="2731"/>
      <c r="X46" s="2731"/>
      <c r="Y46" s="2731"/>
      <c r="Z46" s="2731"/>
    </row>
    <row r="47" spans="1:26" ht="14">
      <c r="A47" s="2746"/>
      <c r="B47" s="2746"/>
      <c r="C47" s="2746"/>
      <c r="D47" s="2808"/>
      <c r="E47" s="2808"/>
      <c r="F47" s="2808"/>
      <c r="G47" s="2808"/>
      <c r="H47" s="2866"/>
      <c r="I47" s="2746"/>
      <c r="J47" s="2731"/>
      <c r="K47" s="2731"/>
      <c r="L47" s="2731"/>
      <c r="M47" s="2731"/>
      <c r="N47" s="2731"/>
      <c r="O47" s="2731"/>
      <c r="P47" s="2731"/>
      <c r="Q47" s="2731"/>
      <c r="R47" s="2731"/>
      <c r="S47" s="2731"/>
      <c r="T47" s="2731"/>
      <c r="U47" s="2731"/>
      <c r="V47" s="2731"/>
      <c r="W47" s="2731"/>
      <c r="X47" s="2731"/>
      <c r="Y47" s="2731"/>
      <c r="Z47" s="2731"/>
    </row>
    <row r="48" spans="1:26" ht="14">
      <c r="A48" s="2746"/>
      <c r="B48" s="2746"/>
      <c r="C48" s="2746"/>
      <c r="D48" s="2808"/>
      <c r="E48" s="2808"/>
      <c r="F48" s="2808"/>
      <c r="G48" s="2808"/>
      <c r="H48" s="2866"/>
      <c r="I48" s="2746"/>
      <c r="J48" s="2731"/>
      <c r="K48" s="2731"/>
      <c r="L48" s="2731"/>
      <c r="M48" s="2731"/>
      <c r="N48" s="2731"/>
      <c r="O48" s="2731"/>
      <c r="P48" s="2731"/>
      <c r="Q48" s="2731"/>
      <c r="R48" s="2731"/>
      <c r="S48" s="2731"/>
      <c r="T48" s="2731"/>
      <c r="U48" s="2731"/>
      <c r="V48" s="2731"/>
      <c r="W48" s="2731"/>
      <c r="X48" s="2731"/>
      <c r="Y48" s="2731"/>
      <c r="Z48" s="2731"/>
    </row>
    <row r="49" spans="1:26" ht="14">
      <c r="A49" s="2746"/>
      <c r="B49" s="2746"/>
      <c r="C49" s="2746"/>
      <c r="D49" s="2808"/>
      <c r="E49" s="2808"/>
      <c r="F49" s="2808"/>
      <c r="G49" s="2808"/>
      <c r="H49" s="2866"/>
      <c r="I49" s="2746"/>
      <c r="J49" s="2731"/>
      <c r="K49" s="2731"/>
      <c r="L49" s="2731"/>
      <c r="M49" s="2731"/>
      <c r="N49" s="2731"/>
      <c r="O49" s="2731"/>
      <c r="P49" s="2731"/>
      <c r="Q49" s="2731"/>
      <c r="R49" s="2731"/>
      <c r="S49" s="2731"/>
      <c r="T49" s="2731"/>
      <c r="U49" s="2731"/>
      <c r="V49" s="2731"/>
      <c r="W49" s="2731"/>
      <c r="X49" s="2731"/>
      <c r="Y49" s="2731"/>
      <c r="Z49" s="2731"/>
    </row>
    <row r="50" spans="1:26" ht="14">
      <c r="A50" s="2746"/>
      <c r="B50" s="2746"/>
      <c r="C50" s="2746"/>
      <c r="D50" s="2808"/>
      <c r="E50" s="2808"/>
      <c r="F50" s="2808"/>
      <c r="G50" s="2808"/>
      <c r="H50" s="2866"/>
      <c r="I50" s="2746"/>
      <c r="J50" s="2731"/>
      <c r="K50" s="2731"/>
      <c r="L50" s="2731"/>
      <c r="M50" s="2731"/>
      <c r="N50" s="2731"/>
      <c r="O50" s="2731"/>
      <c r="P50" s="2731"/>
      <c r="Q50" s="2731"/>
      <c r="R50" s="2731"/>
      <c r="S50" s="2731"/>
      <c r="T50" s="2731"/>
      <c r="U50" s="2731"/>
      <c r="V50" s="2731"/>
      <c r="W50" s="2731"/>
      <c r="X50" s="2731"/>
      <c r="Y50" s="2731"/>
      <c r="Z50" s="2731"/>
    </row>
    <row r="51" spans="1:26" ht="14">
      <c r="A51" s="2746"/>
      <c r="B51" s="2746"/>
      <c r="C51" s="2746"/>
      <c r="D51" s="2808"/>
      <c r="E51" s="2808"/>
      <c r="F51" s="2808"/>
      <c r="G51" s="2808"/>
      <c r="H51" s="2866"/>
      <c r="I51" s="2746"/>
      <c r="J51" s="2731"/>
      <c r="K51" s="2731"/>
      <c r="L51" s="2731"/>
      <c r="M51" s="2731"/>
      <c r="N51" s="2731"/>
      <c r="O51" s="2731"/>
      <c r="P51" s="2731"/>
      <c r="Q51" s="2731"/>
      <c r="R51" s="2731"/>
      <c r="S51" s="2731"/>
      <c r="T51" s="2731"/>
      <c r="U51" s="2731"/>
      <c r="V51" s="2731"/>
      <c r="W51" s="2731"/>
      <c r="X51" s="2731"/>
      <c r="Y51" s="2731"/>
      <c r="Z51" s="2731"/>
    </row>
    <row r="52" spans="1:26" ht="14">
      <c r="A52" s="2746"/>
      <c r="B52" s="2746"/>
      <c r="C52" s="2746"/>
      <c r="D52" s="2808"/>
      <c r="E52" s="2808"/>
      <c r="F52" s="2808"/>
      <c r="G52" s="2808"/>
      <c r="H52" s="2866"/>
      <c r="I52" s="2746"/>
      <c r="J52" s="2731"/>
      <c r="K52" s="2731"/>
      <c r="L52" s="2731"/>
      <c r="M52" s="2731"/>
      <c r="N52" s="2731"/>
      <c r="O52" s="2731"/>
      <c r="P52" s="2731"/>
      <c r="Q52" s="2731"/>
      <c r="R52" s="2731"/>
      <c r="S52" s="2731"/>
      <c r="T52" s="2731"/>
      <c r="U52" s="2731"/>
      <c r="V52" s="2731"/>
      <c r="W52" s="2731"/>
      <c r="X52" s="2731"/>
      <c r="Y52" s="2731"/>
      <c r="Z52" s="2731"/>
    </row>
    <row r="53" spans="1:26" ht="14">
      <c r="A53" s="2746"/>
      <c r="B53" s="2746"/>
      <c r="C53" s="2746"/>
      <c r="D53" s="2808"/>
      <c r="E53" s="2808"/>
      <c r="F53" s="2808"/>
      <c r="G53" s="2808"/>
      <c r="H53" s="2866"/>
      <c r="I53" s="2746"/>
      <c r="J53" s="2731"/>
      <c r="K53" s="2731"/>
      <c r="L53" s="2731"/>
      <c r="M53" s="2731"/>
      <c r="N53" s="2731"/>
      <c r="O53" s="2731"/>
      <c r="P53" s="2731"/>
      <c r="Q53" s="2731"/>
      <c r="R53" s="2731"/>
      <c r="S53" s="2731"/>
      <c r="T53" s="2731"/>
      <c r="U53" s="2731"/>
      <c r="V53" s="2731"/>
      <c r="W53" s="2731"/>
      <c r="X53" s="2731"/>
      <c r="Y53" s="2731"/>
      <c r="Z53" s="2731"/>
    </row>
    <row r="54" spans="1:26" ht="14">
      <c r="A54" s="2746"/>
      <c r="B54" s="2746"/>
      <c r="C54" s="2746"/>
      <c r="D54" s="2808"/>
      <c r="E54" s="2808"/>
      <c r="F54" s="2808"/>
      <c r="G54" s="2808"/>
      <c r="H54" s="2866"/>
      <c r="I54" s="2746"/>
      <c r="J54" s="2731"/>
      <c r="K54" s="2731"/>
      <c r="L54" s="2731"/>
      <c r="M54" s="2731"/>
      <c r="N54" s="2731"/>
      <c r="O54" s="2731"/>
      <c r="P54" s="2731"/>
      <c r="Q54" s="2731"/>
      <c r="R54" s="2731"/>
      <c r="S54" s="2731"/>
      <c r="T54" s="2731"/>
      <c r="U54" s="2731"/>
      <c r="V54" s="2731"/>
      <c r="W54" s="2731"/>
      <c r="X54" s="2731"/>
      <c r="Y54" s="2731"/>
      <c r="Z54" s="2731"/>
    </row>
    <row r="55" spans="1:26" ht="14">
      <c r="A55" s="2746"/>
      <c r="B55" s="2746"/>
      <c r="C55" s="2746"/>
      <c r="D55" s="2808"/>
      <c r="E55" s="2808"/>
      <c r="F55" s="2808"/>
      <c r="G55" s="2808"/>
      <c r="H55" s="2866"/>
      <c r="I55" s="2746"/>
      <c r="J55" s="2731"/>
      <c r="K55" s="2731"/>
      <c r="L55" s="2731"/>
      <c r="M55" s="2731"/>
      <c r="N55" s="2731"/>
      <c r="O55" s="2731"/>
      <c r="P55" s="2731"/>
      <c r="Q55" s="2731"/>
      <c r="R55" s="2731"/>
      <c r="S55" s="2731"/>
      <c r="T55" s="2731"/>
      <c r="U55" s="2731"/>
      <c r="V55" s="2731"/>
      <c r="W55" s="2731"/>
      <c r="X55" s="2731"/>
      <c r="Y55" s="2731"/>
      <c r="Z55" s="2731"/>
    </row>
    <row r="56" spans="1:26" ht="14">
      <c r="A56" s="2746"/>
      <c r="B56" s="2746"/>
      <c r="C56" s="2746"/>
      <c r="D56" s="2808"/>
      <c r="E56" s="2808"/>
      <c r="F56" s="2808"/>
      <c r="G56" s="2808"/>
      <c r="H56" s="2866"/>
      <c r="I56" s="2746"/>
      <c r="J56" s="2731"/>
      <c r="K56" s="2731"/>
      <c r="L56" s="2731"/>
      <c r="M56" s="2731"/>
      <c r="N56" s="2731"/>
      <c r="O56" s="2731"/>
      <c r="P56" s="2731"/>
      <c r="Q56" s="2731"/>
      <c r="R56" s="2731"/>
      <c r="S56" s="2731"/>
      <c r="T56" s="2731"/>
      <c r="U56" s="2731"/>
      <c r="V56" s="2731"/>
      <c r="W56" s="2731"/>
      <c r="X56" s="2731"/>
      <c r="Y56" s="2731"/>
      <c r="Z56" s="2731"/>
    </row>
    <row r="57" spans="1:26" ht="14">
      <c r="A57" s="2746"/>
      <c r="B57" s="2746"/>
      <c r="C57" s="2746"/>
      <c r="D57" s="2808"/>
      <c r="E57" s="2808"/>
      <c r="F57" s="2808"/>
      <c r="G57" s="2808"/>
      <c r="H57" s="2866"/>
      <c r="I57" s="2746"/>
      <c r="J57" s="2731"/>
      <c r="K57" s="2731"/>
      <c r="L57" s="2731"/>
      <c r="M57" s="2731"/>
      <c r="N57" s="2731"/>
      <c r="O57" s="2731"/>
      <c r="P57" s="2731"/>
      <c r="Q57" s="2731"/>
      <c r="R57" s="2731"/>
      <c r="S57" s="2731"/>
      <c r="T57" s="2731"/>
      <c r="U57" s="2731"/>
      <c r="V57" s="2731"/>
      <c r="W57" s="2731"/>
      <c r="X57" s="2731"/>
      <c r="Y57" s="2731"/>
      <c r="Z57" s="2731"/>
    </row>
    <row r="58" spans="1:26" ht="14">
      <c r="A58" s="2746"/>
      <c r="B58" s="2746"/>
      <c r="C58" s="2746"/>
      <c r="D58" s="2808"/>
      <c r="E58" s="2808"/>
      <c r="F58" s="2808"/>
      <c r="G58" s="2808"/>
      <c r="H58" s="2866"/>
      <c r="I58" s="2746"/>
      <c r="J58" s="2731"/>
      <c r="K58" s="2731"/>
      <c r="L58" s="2731"/>
      <c r="M58" s="2731"/>
      <c r="N58" s="2731"/>
      <c r="O58" s="2731"/>
      <c r="P58" s="2731"/>
      <c r="Q58" s="2731"/>
      <c r="R58" s="2731"/>
      <c r="S58" s="2731"/>
      <c r="T58" s="2731"/>
      <c r="U58" s="2731"/>
      <c r="V58" s="2731"/>
      <c r="W58" s="2731"/>
      <c r="X58" s="2731"/>
      <c r="Y58" s="2731"/>
      <c r="Z58" s="2731"/>
    </row>
    <row r="59" spans="1:26" ht="14">
      <c r="A59" s="2746"/>
      <c r="B59" s="2746"/>
      <c r="C59" s="2746"/>
      <c r="D59" s="2808"/>
      <c r="E59" s="2808"/>
      <c r="F59" s="2808"/>
      <c r="G59" s="2808"/>
      <c r="H59" s="2866"/>
      <c r="I59" s="2746"/>
      <c r="J59" s="2731"/>
      <c r="K59" s="2731"/>
      <c r="L59" s="2731"/>
      <c r="M59" s="2731"/>
      <c r="N59" s="2731"/>
      <c r="O59" s="2731"/>
      <c r="P59" s="2731"/>
      <c r="Q59" s="2731"/>
      <c r="R59" s="2731"/>
      <c r="S59" s="2731"/>
      <c r="T59" s="2731"/>
      <c r="U59" s="2731"/>
      <c r="V59" s="2731"/>
      <c r="W59" s="2731"/>
      <c r="X59" s="2731"/>
      <c r="Y59" s="2731"/>
      <c r="Z59" s="2731"/>
    </row>
    <row r="60" spans="1:26" ht="14">
      <c r="A60" s="2746"/>
      <c r="B60" s="2746"/>
      <c r="C60" s="2746"/>
      <c r="D60" s="2808"/>
      <c r="E60" s="2808"/>
      <c r="F60" s="2808"/>
      <c r="G60" s="2808"/>
      <c r="H60" s="2866"/>
      <c r="I60" s="2746"/>
      <c r="J60" s="2731"/>
      <c r="K60" s="2731"/>
      <c r="L60" s="2731"/>
      <c r="M60" s="2731"/>
      <c r="N60" s="2731"/>
      <c r="O60" s="2731"/>
      <c r="P60" s="2731"/>
      <c r="Q60" s="2731"/>
      <c r="R60" s="2731"/>
      <c r="S60" s="2731"/>
      <c r="T60" s="2731"/>
      <c r="U60" s="2731"/>
      <c r="V60" s="2731"/>
      <c r="W60" s="2731"/>
      <c r="X60" s="2731"/>
      <c r="Y60" s="2731"/>
      <c r="Z60" s="2731"/>
    </row>
    <row r="61" spans="1:26" ht="14">
      <c r="A61" s="2746"/>
      <c r="B61" s="2746"/>
      <c r="C61" s="2746"/>
      <c r="D61" s="2808"/>
      <c r="E61" s="2808"/>
      <c r="F61" s="2808"/>
      <c r="G61" s="2808"/>
      <c r="H61" s="2866"/>
      <c r="I61" s="2746"/>
      <c r="J61" s="2731"/>
      <c r="K61" s="2731"/>
      <c r="L61" s="2731"/>
      <c r="M61" s="2731"/>
      <c r="N61" s="2731"/>
      <c r="O61" s="2731"/>
      <c r="P61" s="2731"/>
      <c r="Q61" s="2731"/>
      <c r="R61" s="2731"/>
      <c r="S61" s="2731"/>
      <c r="T61" s="2731"/>
      <c r="U61" s="2731"/>
      <c r="V61" s="2731"/>
      <c r="W61" s="2731"/>
      <c r="X61" s="2731"/>
      <c r="Y61" s="2731"/>
      <c r="Z61" s="2731"/>
    </row>
    <row r="62" spans="1:26" ht="14">
      <c r="A62" s="2746"/>
      <c r="B62" s="2746"/>
      <c r="C62" s="2746"/>
      <c r="D62" s="2808"/>
      <c r="E62" s="2808"/>
      <c r="F62" s="2808"/>
      <c r="G62" s="2808"/>
      <c r="H62" s="2866"/>
      <c r="I62" s="2746"/>
      <c r="J62" s="2731"/>
      <c r="K62" s="2731"/>
      <c r="L62" s="2731"/>
      <c r="M62" s="2731"/>
      <c r="N62" s="2731"/>
      <c r="O62" s="2731"/>
      <c r="P62" s="2731"/>
      <c r="Q62" s="2731"/>
      <c r="R62" s="2731"/>
      <c r="S62" s="2731"/>
      <c r="T62" s="2731"/>
      <c r="U62" s="2731"/>
      <c r="V62" s="2731"/>
      <c r="W62" s="2731"/>
      <c r="X62" s="2731"/>
      <c r="Y62" s="2731"/>
      <c r="Z62" s="2731"/>
    </row>
    <row r="63" spans="1:26" ht="14">
      <c r="A63" s="2746"/>
      <c r="B63" s="2746"/>
      <c r="C63" s="2746"/>
      <c r="D63" s="2808"/>
      <c r="E63" s="2808"/>
      <c r="F63" s="2808"/>
      <c r="G63" s="2808"/>
      <c r="H63" s="2866"/>
      <c r="I63" s="2746"/>
      <c r="J63" s="2731"/>
      <c r="K63" s="2731"/>
      <c r="L63" s="2731"/>
      <c r="M63" s="2731"/>
      <c r="N63" s="2731"/>
      <c r="O63" s="2731"/>
      <c r="P63" s="2731"/>
      <c r="Q63" s="2731"/>
      <c r="R63" s="2731"/>
      <c r="S63" s="2731"/>
      <c r="T63" s="2731"/>
      <c r="U63" s="2731"/>
      <c r="V63" s="2731"/>
      <c r="W63" s="2731"/>
      <c r="X63" s="2731"/>
      <c r="Y63" s="2731"/>
      <c r="Z63" s="2731"/>
    </row>
    <row r="64" spans="1:26" ht="14">
      <c r="A64" s="2746"/>
      <c r="B64" s="2746"/>
      <c r="C64" s="2746"/>
      <c r="D64" s="2808"/>
      <c r="E64" s="2808"/>
      <c r="F64" s="2808"/>
      <c r="G64" s="2808"/>
      <c r="H64" s="2866"/>
      <c r="I64" s="2746"/>
      <c r="J64" s="2731"/>
      <c r="K64" s="2731"/>
      <c r="L64" s="2731"/>
      <c r="M64" s="2731"/>
      <c r="N64" s="2731"/>
      <c r="O64" s="2731"/>
      <c r="P64" s="2731"/>
      <c r="Q64" s="2731"/>
      <c r="R64" s="2731"/>
      <c r="S64" s="2731"/>
      <c r="T64" s="2731"/>
      <c r="U64" s="2731"/>
      <c r="V64" s="2731"/>
      <c r="W64" s="2731"/>
      <c r="X64" s="2731"/>
      <c r="Y64" s="2731"/>
      <c r="Z64" s="2731"/>
    </row>
    <row r="65" spans="1:26" ht="14">
      <c r="A65" s="2746"/>
      <c r="B65" s="2746"/>
      <c r="C65" s="2746"/>
      <c r="D65" s="2808"/>
      <c r="E65" s="2808"/>
      <c r="F65" s="2808"/>
      <c r="G65" s="2808"/>
      <c r="H65" s="2866"/>
      <c r="I65" s="2746"/>
      <c r="J65" s="2731"/>
      <c r="K65" s="2731"/>
      <c r="L65" s="2731"/>
      <c r="M65" s="2731"/>
      <c r="N65" s="2731"/>
      <c r="O65" s="2731"/>
      <c r="P65" s="2731"/>
      <c r="Q65" s="2731"/>
      <c r="R65" s="2731"/>
      <c r="S65" s="2731"/>
      <c r="T65" s="2731"/>
      <c r="U65" s="2731"/>
      <c r="V65" s="2731"/>
      <c r="W65" s="2731"/>
      <c r="X65" s="2731"/>
      <c r="Y65" s="2731"/>
      <c r="Z65" s="2731"/>
    </row>
    <row r="66" spans="1:26" ht="14">
      <c r="A66" s="2746"/>
      <c r="B66" s="2746"/>
      <c r="C66" s="2746"/>
      <c r="D66" s="2808"/>
      <c r="E66" s="2808"/>
      <c r="F66" s="2808"/>
      <c r="G66" s="2808"/>
      <c r="H66" s="2866"/>
      <c r="I66" s="2746"/>
      <c r="J66" s="2731"/>
      <c r="K66" s="2731"/>
      <c r="L66" s="2731"/>
      <c r="M66" s="2731"/>
      <c r="N66" s="2731"/>
      <c r="O66" s="2731"/>
      <c r="P66" s="2731"/>
      <c r="Q66" s="2731"/>
      <c r="R66" s="2731"/>
      <c r="S66" s="2731"/>
      <c r="T66" s="2731"/>
      <c r="U66" s="2731"/>
      <c r="V66" s="2731"/>
      <c r="W66" s="2731"/>
      <c r="X66" s="2731"/>
      <c r="Y66" s="2731"/>
      <c r="Z66" s="2731"/>
    </row>
    <row r="67" spans="1:26" ht="14">
      <c r="A67" s="2746"/>
      <c r="B67" s="2746"/>
      <c r="C67" s="2746"/>
      <c r="D67" s="2808"/>
      <c r="E67" s="2808"/>
      <c r="F67" s="2808"/>
      <c r="G67" s="2808"/>
      <c r="H67" s="2866"/>
      <c r="I67" s="2746"/>
      <c r="J67" s="2731"/>
      <c r="K67" s="2731"/>
      <c r="L67" s="2731"/>
      <c r="M67" s="2731"/>
      <c r="N67" s="2731"/>
      <c r="O67" s="2731"/>
      <c r="P67" s="2731"/>
      <c r="Q67" s="2731"/>
      <c r="R67" s="2731"/>
      <c r="S67" s="2731"/>
      <c r="T67" s="2731"/>
      <c r="U67" s="2731"/>
      <c r="V67" s="2731"/>
      <c r="W67" s="2731"/>
      <c r="X67" s="2731"/>
      <c r="Y67" s="2731"/>
      <c r="Z67" s="2731"/>
    </row>
    <row r="68" spans="1:26" ht="14">
      <c r="A68" s="2746"/>
      <c r="B68" s="2746"/>
      <c r="C68" s="2746"/>
      <c r="D68" s="2808"/>
      <c r="E68" s="2808"/>
      <c r="F68" s="2808"/>
      <c r="G68" s="2808"/>
      <c r="H68" s="2866"/>
      <c r="I68" s="2746"/>
      <c r="J68" s="2731"/>
      <c r="K68" s="2731"/>
      <c r="L68" s="2731"/>
      <c r="M68" s="2731"/>
      <c r="N68" s="2731"/>
      <c r="O68" s="2731"/>
      <c r="P68" s="2731"/>
      <c r="Q68" s="2731"/>
      <c r="R68" s="2731"/>
      <c r="S68" s="2731"/>
      <c r="T68" s="2731"/>
      <c r="U68" s="2731"/>
      <c r="V68" s="2731"/>
      <c r="W68" s="2731"/>
      <c r="X68" s="2731"/>
      <c r="Y68" s="2731"/>
      <c r="Z68" s="2731"/>
    </row>
    <row r="69" spans="1:26" ht="14">
      <c r="A69" s="2746"/>
      <c r="B69" s="2746"/>
      <c r="C69" s="2746"/>
      <c r="D69" s="2808"/>
      <c r="E69" s="2808"/>
      <c r="F69" s="2808"/>
      <c r="G69" s="2808"/>
      <c r="H69" s="2866"/>
      <c r="I69" s="2746"/>
      <c r="J69" s="2731"/>
      <c r="K69" s="2731"/>
      <c r="L69" s="2731"/>
      <c r="M69" s="2731"/>
      <c r="N69" s="2731"/>
      <c r="O69" s="2731"/>
      <c r="P69" s="2731"/>
      <c r="Q69" s="2731"/>
      <c r="R69" s="2731"/>
      <c r="S69" s="2731"/>
      <c r="T69" s="2731"/>
      <c r="U69" s="2731"/>
      <c r="V69" s="2731"/>
      <c r="W69" s="2731"/>
      <c r="X69" s="2731"/>
      <c r="Y69" s="2731"/>
      <c r="Z69" s="2731"/>
    </row>
    <row r="70" spans="1:26" ht="14">
      <c r="A70" s="2746"/>
      <c r="B70" s="2746"/>
      <c r="C70" s="2746"/>
      <c r="D70" s="2808"/>
      <c r="E70" s="2808"/>
      <c r="F70" s="2808"/>
      <c r="G70" s="2808"/>
      <c r="H70" s="2866"/>
      <c r="I70" s="2746"/>
      <c r="J70" s="2731"/>
      <c r="K70" s="2731"/>
      <c r="L70" s="2731"/>
      <c r="M70" s="2731"/>
      <c r="N70" s="2731"/>
      <c r="O70" s="2731"/>
      <c r="P70" s="2731"/>
      <c r="Q70" s="2731"/>
      <c r="R70" s="2731"/>
      <c r="S70" s="2731"/>
      <c r="T70" s="2731"/>
      <c r="U70" s="2731"/>
      <c r="V70" s="2731"/>
      <c r="W70" s="2731"/>
      <c r="X70" s="2731"/>
      <c r="Y70" s="2731"/>
      <c r="Z70" s="2731"/>
    </row>
    <row r="71" spans="1:26" ht="14">
      <c r="A71" s="2746"/>
      <c r="B71" s="2746"/>
      <c r="C71" s="2746"/>
      <c r="D71" s="2808"/>
      <c r="E71" s="2808"/>
      <c r="F71" s="2808"/>
      <c r="G71" s="2808"/>
      <c r="H71" s="2866"/>
      <c r="I71" s="2746"/>
      <c r="J71" s="2731"/>
      <c r="K71" s="2731"/>
      <c r="L71" s="2731"/>
      <c r="M71" s="2731"/>
      <c r="N71" s="2731"/>
      <c r="O71" s="2731"/>
      <c r="P71" s="2731"/>
      <c r="Q71" s="2731"/>
      <c r="R71" s="2731"/>
      <c r="S71" s="2731"/>
      <c r="T71" s="2731"/>
      <c r="U71" s="2731"/>
      <c r="V71" s="2731"/>
      <c r="W71" s="2731"/>
      <c r="X71" s="2731"/>
      <c r="Y71" s="2731"/>
      <c r="Z71" s="2731"/>
    </row>
    <row r="72" spans="1:26" ht="14">
      <c r="A72" s="2746"/>
      <c r="B72" s="2746"/>
      <c r="C72" s="2746"/>
      <c r="D72" s="2808"/>
      <c r="E72" s="2808"/>
      <c r="F72" s="2808"/>
      <c r="G72" s="2808"/>
      <c r="H72" s="2866"/>
      <c r="I72" s="2746"/>
      <c r="J72" s="2731"/>
      <c r="K72" s="2731"/>
      <c r="L72" s="2731"/>
      <c r="M72" s="2731"/>
      <c r="N72" s="2731"/>
      <c r="O72" s="2731"/>
      <c r="P72" s="2731"/>
      <c r="Q72" s="2731"/>
      <c r="R72" s="2731"/>
      <c r="S72" s="2731"/>
      <c r="T72" s="2731"/>
      <c r="U72" s="2731"/>
      <c r="V72" s="2731"/>
      <c r="W72" s="2731"/>
      <c r="X72" s="2731"/>
      <c r="Y72" s="2731"/>
      <c r="Z72" s="2731"/>
    </row>
    <row r="73" spans="1:26" ht="14">
      <c r="A73" s="2746"/>
      <c r="B73" s="2746"/>
      <c r="C73" s="2746"/>
      <c r="D73" s="2808"/>
      <c r="E73" s="2808"/>
      <c r="F73" s="2808"/>
      <c r="G73" s="2808"/>
      <c r="H73" s="2866"/>
      <c r="I73" s="2746"/>
      <c r="J73" s="2731"/>
      <c r="K73" s="2731"/>
      <c r="L73" s="2731"/>
      <c r="M73" s="2731"/>
      <c r="N73" s="2731"/>
      <c r="O73" s="2731"/>
      <c r="P73" s="2731"/>
      <c r="Q73" s="2731"/>
      <c r="R73" s="2731"/>
      <c r="S73" s="2731"/>
      <c r="T73" s="2731"/>
      <c r="U73" s="2731"/>
      <c r="V73" s="2731"/>
      <c r="W73" s="2731"/>
      <c r="X73" s="2731"/>
      <c r="Y73" s="2731"/>
      <c r="Z73" s="2731"/>
    </row>
    <row r="74" spans="1:26" ht="14">
      <c r="A74" s="2746"/>
      <c r="B74" s="2746"/>
      <c r="C74" s="2746"/>
      <c r="D74" s="2808"/>
      <c r="E74" s="2808"/>
      <c r="F74" s="2808"/>
      <c r="G74" s="2808"/>
      <c r="H74" s="2866"/>
      <c r="I74" s="2746"/>
      <c r="J74" s="2731"/>
      <c r="K74" s="2731"/>
      <c r="L74" s="2731"/>
      <c r="M74" s="2731"/>
      <c r="N74" s="2731"/>
      <c r="O74" s="2731"/>
      <c r="P74" s="2731"/>
      <c r="Q74" s="2731"/>
      <c r="R74" s="2731"/>
      <c r="S74" s="2731"/>
      <c r="T74" s="2731"/>
      <c r="U74" s="2731"/>
      <c r="V74" s="2731"/>
      <c r="W74" s="2731"/>
      <c r="X74" s="2731"/>
      <c r="Y74" s="2731"/>
      <c r="Z74" s="2731"/>
    </row>
    <row r="75" spans="1:26" ht="14">
      <c r="A75" s="2746"/>
      <c r="B75" s="2746"/>
      <c r="C75" s="2746"/>
      <c r="D75" s="2808"/>
      <c r="E75" s="2808"/>
      <c r="F75" s="2808"/>
      <c r="G75" s="2808"/>
      <c r="H75" s="2866"/>
      <c r="I75" s="2746"/>
      <c r="J75" s="2731"/>
      <c r="K75" s="2731"/>
      <c r="L75" s="2731"/>
      <c r="M75" s="2731"/>
      <c r="N75" s="2731"/>
      <c r="O75" s="2731"/>
      <c r="P75" s="2731"/>
      <c r="Q75" s="2731"/>
      <c r="R75" s="2731"/>
      <c r="S75" s="2731"/>
      <c r="T75" s="2731"/>
      <c r="U75" s="2731"/>
      <c r="V75" s="2731"/>
      <c r="W75" s="2731"/>
      <c r="X75" s="2731"/>
      <c r="Y75" s="2731"/>
      <c r="Z75" s="2731"/>
    </row>
    <row r="76" spans="1:26" ht="14">
      <c r="A76" s="2746"/>
      <c r="B76" s="2746"/>
      <c r="C76" s="2746"/>
      <c r="D76" s="2808"/>
      <c r="E76" s="2808"/>
      <c r="F76" s="2808"/>
      <c r="G76" s="2808"/>
      <c r="H76" s="2866"/>
      <c r="I76" s="2746"/>
      <c r="J76" s="2731"/>
      <c r="K76" s="2731"/>
      <c r="L76" s="2731"/>
      <c r="M76" s="2731"/>
      <c r="N76" s="2731"/>
      <c r="O76" s="2731"/>
      <c r="P76" s="2731"/>
      <c r="Q76" s="2731"/>
      <c r="R76" s="2731"/>
      <c r="S76" s="2731"/>
      <c r="T76" s="2731"/>
      <c r="U76" s="2731"/>
      <c r="V76" s="2731"/>
      <c r="W76" s="2731"/>
      <c r="X76" s="2731"/>
      <c r="Y76" s="2731"/>
      <c r="Z76" s="2731"/>
    </row>
    <row r="77" spans="1:26" ht="14">
      <c r="A77" s="2746"/>
      <c r="B77" s="2746"/>
      <c r="C77" s="2746"/>
      <c r="D77" s="2808"/>
      <c r="E77" s="2808"/>
      <c r="F77" s="2808"/>
      <c r="G77" s="2808"/>
      <c r="H77" s="2866"/>
      <c r="I77" s="2746"/>
      <c r="J77" s="2731"/>
      <c r="K77" s="2731"/>
      <c r="L77" s="2731"/>
      <c r="M77" s="2731"/>
      <c r="N77" s="2731"/>
      <c r="O77" s="2731"/>
      <c r="P77" s="2731"/>
      <c r="Q77" s="2731"/>
      <c r="R77" s="2731"/>
      <c r="S77" s="2731"/>
      <c r="T77" s="2731"/>
      <c r="U77" s="2731"/>
      <c r="V77" s="2731"/>
      <c r="W77" s="2731"/>
      <c r="X77" s="2731"/>
      <c r="Y77" s="2731"/>
      <c r="Z77" s="2731"/>
    </row>
    <row r="78" spans="1:26" ht="14">
      <c r="A78" s="2746"/>
      <c r="B78" s="2746"/>
      <c r="C78" s="2746"/>
      <c r="D78" s="2808"/>
      <c r="E78" s="2808"/>
      <c r="F78" s="2808"/>
      <c r="G78" s="2808"/>
      <c r="H78" s="2866"/>
      <c r="I78" s="2746"/>
      <c r="J78" s="2731"/>
      <c r="K78" s="2731"/>
      <c r="L78" s="2731"/>
      <c r="M78" s="2731"/>
      <c r="N78" s="2731"/>
      <c r="O78" s="2731"/>
      <c r="P78" s="2731"/>
      <c r="Q78" s="2731"/>
      <c r="R78" s="2731"/>
      <c r="S78" s="2731"/>
      <c r="T78" s="2731"/>
      <c r="U78" s="2731"/>
      <c r="V78" s="2731"/>
      <c r="W78" s="2731"/>
      <c r="X78" s="2731"/>
      <c r="Y78" s="2731"/>
      <c r="Z78" s="2731"/>
    </row>
    <row r="79" spans="1:26" ht="14">
      <c r="A79" s="2746"/>
      <c r="B79" s="2746"/>
      <c r="C79" s="2746"/>
      <c r="D79" s="2808"/>
      <c r="E79" s="2808"/>
      <c r="F79" s="2808"/>
      <c r="G79" s="2808"/>
      <c r="H79" s="2866"/>
      <c r="I79" s="2746"/>
      <c r="J79" s="2731"/>
      <c r="K79" s="2731"/>
      <c r="L79" s="2731"/>
      <c r="M79" s="2731"/>
      <c r="N79" s="2731"/>
      <c r="O79" s="2731"/>
      <c r="P79" s="2731"/>
      <c r="Q79" s="2731"/>
      <c r="R79" s="2731"/>
      <c r="S79" s="2731"/>
      <c r="T79" s="2731"/>
      <c r="U79" s="2731"/>
      <c r="V79" s="2731"/>
      <c r="W79" s="2731"/>
      <c r="X79" s="2731"/>
      <c r="Y79" s="2731"/>
      <c r="Z79" s="2731"/>
    </row>
    <row r="80" spans="1:26" ht="14">
      <c r="A80" s="2746"/>
      <c r="B80" s="2746"/>
      <c r="C80" s="2746"/>
      <c r="D80" s="2808"/>
      <c r="E80" s="2808"/>
      <c r="F80" s="2808"/>
      <c r="G80" s="2808"/>
      <c r="H80" s="2866"/>
      <c r="I80" s="2746"/>
      <c r="J80" s="2731"/>
      <c r="K80" s="2731"/>
      <c r="L80" s="2731"/>
      <c r="M80" s="2731"/>
      <c r="N80" s="2731"/>
      <c r="O80" s="2731"/>
      <c r="P80" s="2731"/>
      <c r="Q80" s="2731"/>
      <c r="R80" s="2731"/>
      <c r="S80" s="2731"/>
      <c r="T80" s="2731"/>
      <c r="U80" s="2731"/>
      <c r="V80" s="2731"/>
      <c r="W80" s="2731"/>
      <c r="X80" s="2731"/>
      <c r="Y80" s="2731"/>
      <c r="Z80" s="2731"/>
    </row>
    <row r="81" spans="1:26" ht="14">
      <c r="A81" s="2746"/>
      <c r="B81" s="2746"/>
      <c r="C81" s="2746"/>
      <c r="D81" s="2808"/>
      <c r="E81" s="2808"/>
      <c r="F81" s="2808"/>
      <c r="G81" s="2808"/>
      <c r="H81" s="2866"/>
      <c r="I81" s="2746"/>
      <c r="J81" s="2731"/>
      <c r="K81" s="2731"/>
      <c r="L81" s="2731"/>
      <c r="M81" s="2731"/>
      <c r="N81" s="2731"/>
      <c r="O81" s="2731"/>
      <c r="P81" s="2731"/>
      <c r="Q81" s="2731"/>
      <c r="R81" s="2731"/>
      <c r="S81" s="2731"/>
      <c r="T81" s="2731"/>
      <c r="U81" s="2731"/>
      <c r="V81" s="2731"/>
      <c r="W81" s="2731"/>
      <c r="X81" s="2731"/>
      <c r="Y81" s="2731"/>
      <c r="Z81" s="2731"/>
    </row>
    <row r="82" spans="1:26" ht="14">
      <c r="A82" s="2746"/>
      <c r="B82" s="2746"/>
      <c r="C82" s="2746"/>
      <c r="D82" s="2808"/>
      <c r="E82" s="2808"/>
      <c r="F82" s="2808"/>
      <c r="G82" s="2808"/>
      <c r="H82" s="2866"/>
      <c r="I82" s="2746"/>
      <c r="J82" s="2731"/>
      <c r="K82" s="2731"/>
      <c r="L82" s="2731"/>
      <c r="M82" s="2731"/>
      <c r="N82" s="2731"/>
      <c r="O82" s="2731"/>
      <c r="P82" s="2731"/>
      <c r="Q82" s="2731"/>
      <c r="R82" s="2731"/>
      <c r="S82" s="2731"/>
      <c r="T82" s="2731"/>
      <c r="U82" s="2731"/>
      <c r="V82" s="2731"/>
      <c r="W82" s="2731"/>
      <c r="X82" s="2731"/>
      <c r="Y82" s="2731"/>
      <c r="Z82" s="2731"/>
    </row>
    <row r="83" spans="1:26" ht="14">
      <c r="A83" s="2746"/>
      <c r="B83" s="2746"/>
      <c r="C83" s="2746"/>
      <c r="D83" s="2808"/>
      <c r="E83" s="2808"/>
      <c r="F83" s="2808"/>
      <c r="G83" s="2808"/>
      <c r="H83" s="2866"/>
      <c r="I83" s="2746"/>
      <c r="J83" s="2731"/>
      <c r="K83" s="2731"/>
      <c r="L83" s="2731"/>
      <c r="M83" s="2731"/>
      <c r="N83" s="2731"/>
      <c r="O83" s="2731"/>
      <c r="P83" s="2731"/>
      <c r="Q83" s="2731"/>
      <c r="R83" s="2731"/>
      <c r="S83" s="2731"/>
      <c r="T83" s="2731"/>
      <c r="U83" s="2731"/>
      <c r="V83" s="2731"/>
      <c r="W83" s="2731"/>
      <c r="X83" s="2731"/>
      <c r="Y83" s="2731"/>
      <c r="Z83" s="2731"/>
    </row>
    <row r="84" spans="1:26" ht="14">
      <c r="A84" s="2746"/>
      <c r="B84" s="2746"/>
      <c r="C84" s="2746"/>
      <c r="D84" s="2808"/>
      <c r="E84" s="2808"/>
      <c r="F84" s="2808"/>
      <c r="G84" s="2808"/>
      <c r="H84" s="2866"/>
      <c r="I84" s="2746"/>
      <c r="J84" s="2731"/>
      <c r="K84" s="2731"/>
      <c r="L84" s="2731"/>
      <c r="M84" s="2731"/>
      <c r="N84" s="2731"/>
      <c r="O84" s="2731"/>
      <c r="P84" s="2731"/>
      <c r="Q84" s="2731"/>
      <c r="R84" s="2731"/>
      <c r="S84" s="2731"/>
      <c r="T84" s="2731"/>
      <c r="U84" s="2731"/>
      <c r="V84" s="2731"/>
      <c r="W84" s="2731"/>
      <c r="X84" s="2731"/>
      <c r="Y84" s="2731"/>
      <c r="Z84" s="2731"/>
    </row>
    <row r="85" spans="1:26" ht="14">
      <c r="A85" s="2746"/>
      <c r="B85" s="2746"/>
      <c r="C85" s="2746"/>
      <c r="D85" s="2808"/>
      <c r="E85" s="2808"/>
      <c r="F85" s="2808"/>
      <c r="G85" s="2808"/>
      <c r="H85" s="2866"/>
      <c r="I85" s="2746"/>
      <c r="J85" s="2731"/>
      <c r="K85" s="2731"/>
      <c r="L85" s="2731"/>
      <c r="M85" s="2731"/>
      <c r="N85" s="2731"/>
      <c r="O85" s="2731"/>
      <c r="P85" s="2731"/>
      <c r="Q85" s="2731"/>
      <c r="R85" s="2731"/>
      <c r="S85" s="2731"/>
      <c r="T85" s="2731"/>
      <c r="U85" s="2731"/>
      <c r="V85" s="2731"/>
      <c r="W85" s="2731"/>
      <c r="X85" s="2731"/>
      <c r="Y85" s="2731"/>
      <c r="Z85" s="2731"/>
    </row>
    <row r="86" spans="1:26" ht="14">
      <c r="A86" s="2746"/>
      <c r="B86" s="2746"/>
      <c r="C86" s="2746"/>
      <c r="D86" s="2808"/>
      <c r="E86" s="2808"/>
      <c r="F86" s="2808"/>
      <c r="G86" s="2808"/>
      <c r="H86" s="2866"/>
      <c r="I86" s="2746"/>
      <c r="J86" s="2731"/>
      <c r="K86" s="2731"/>
      <c r="L86" s="2731"/>
      <c r="M86" s="2731"/>
      <c r="N86" s="2731"/>
      <c r="O86" s="2731"/>
      <c r="P86" s="2731"/>
      <c r="Q86" s="2731"/>
      <c r="R86" s="2731"/>
      <c r="S86" s="2731"/>
      <c r="T86" s="2731"/>
      <c r="U86" s="2731"/>
      <c r="V86" s="2731"/>
      <c r="W86" s="2731"/>
      <c r="X86" s="2731"/>
      <c r="Y86" s="2731"/>
      <c r="Z86" s="2731"/>
    </row>
    <row r="87" spans="1:26" ht="14">
      <c r="A87" s="2746"/>
      <c r="B87" s="2746"/>
      <c r="C87" s="2746"/>
      <c r="D87" s="2808"/>
      <c r="E87" s="2808"/>
      <c r="F87" s="2808"/>
      <c r="G87" s="2808"/>
      <c r="H87" s="2866"/>
      <c r="I87" s="2746"/>
      <c r="J87" s="2731"/>
      <c r="K87" s="2731"/>
      <c r="L87" s="2731"/>
      <c r="M87" s="2731"/>
      <c r="N87" s="2731"/>
      <c r="O87" s="2731"/>
      <c r="P87" s="2731"/>
      <c r="Q87" s="2731"/>
      <c r="R87" s="2731"/>
      <c r="S87" s="2731"/>
      <c r="T87" s="2731"/>
      <c r="U87" s="2731"/>
      <c r="V87" s="2731"/>
      <c r="W87" s="2731"/>
      <c r="X87" s="2731"/>
      <c r="Y87" s="2731"/>
      <c r="Z87" s="2731"/>
    </row>
    <row r="88" spans="1:26" ht="14">
      <c r="A88" s="2746"/>
      <c r="B88" s="2746"/>
      <c r="C88" s="2746"/>
      <c r="D88" s="2808"/>
      <c r="E88" s="2808"/>
      <c r="F88" s="2808"/>
      <c r="G88" s="2808"/>
      <c r="H88" s="2866"/>
      <c r="I88" s="2746"/>
      <c r="J88" s="2731"/>
      <c r="K88" s="2731"/>
      <c r="L88" s="2731"/>
      <c r="M88" s="2731"/>
      <c r="N88" s="2731"/>
      <c r="O88" s="2731"/>
      <c r="P88" s="2731"/>
      <c r="Q88" s="2731"/>
      <c r="R88" s="2731"/>
      <c r="S88" s="2731"/>
      <c r="T88" s="2731"/>
      <c r="U88" s="2731"/>
      <c r="V88" s="2731"/>
      <c r="W88" s="2731"/>
      <c r="X88" s="2731"/>
      <c r="Y88" s="2731"/>
      <c r="Z88" s="2731"/>
    </row>
    <row r="89" spans="1:26" ht="14">
      <c r="A89" s="2746"/>
      <c r="B89" s="2746"/>
      <c r="C89" s="2746"/>
      <c r="D89" s="2808"/>
      <c r="E89" s="2808"/>
      <c r="F89" s="2808"/>
      <c r="G89" s="2808"/>
      <c r="H89" s="2866"/>
      <c r="I89" s="2746"/>
      <c r="J89" s="2731"/>
      <c r="K89" s="2731"/>
      <c r="L89" s="2731"/>
      <c r="M89" s="2731"/>
      <c r="N89" s="2731"/>
      <c r="O89" s="2731"/>
      <c r="P89" s="2731"/>
      <c r="Q89" s="2731"/>
      <c r="R89" s="2731"/>
      <c r="S89" s="2731"/>
      <c r="T89" s="2731"/>
      <c r="U89" s="2731"/>
      <c r="V89" s="2731"/>
      <c r="W89" s="2731"/>
      <c r="X89" s="2731"/>
      <c r="Y89" s="2731"/>
      <c r="Z89" s="2731"/>
    </row>
    <row r="90" spans="1:26" ht="14">
      <c r="A90" s="2746"/>
      <c r="B90" s="2746"/>
      <c r="C90" s="2746"/>
      <c r="D90" s="2808"/>
      <c r="E90" s="2808"/>
      <c r="F90" s="2808"/>
      <c r="G90" s="2808"/>
      <c r="H90" s="2866"/>
      <c r="I90" s="2746"/>
      <c r="J90" s="2731"/>
      <c r="K90" s="2731"/>
      <c r="L90" s="2731"/>
      <c r="M90" s="2731"/>
      <c r="N90" s="2731"/>
      <c r="O90" s="2731"/>
      <c r="P90" s="2731"/>
      <c r="Q90" s="2731"/>
      <c r="R90" s="2731"/>
      <c r="S90" s="2731"/>
      <c r="T90" s="2731"/>
      <c r="U90" s="2731"/>
      <c r="V90" s="2731"/>
      <c r="W90" s="2731"/>
      <c r="X90" s="2731"/>
      <c r="Y90" s="2731"/>
      <c r="Z90" s="2731"/>
    </row>
    <row r="91" spans="1:26" ht="14">
      <c r="A91" s="2746"/>
      <c r="B91" s="2746"/>
      <c r="C91" s="2746"/>
      <c r="D91" s="2808"/>
      <c r="E91" s="2808"/>
      <c r="F91" s="2808"/>
      <c r="G91" s="2808"/>
      <c r="H91" s="2866"/>
      <c r="I91" s="2746"/>
      <c r="J91" s="2731"/>
      <c r="K91" s="2731"/>
      <c r="L91" s="2731"/>
      <c r="M91" s="2731"/>
      <c r="N91" s="2731"/>
      <c r="O91" s="2731"/>
      <c r="P91" s="2731"/>
      <c r="Q91" s="2731"/>
      <c r="R91" s="2731"/>
      <c r="S91" s="2731"/>
      <c r="T91" s="2731"/>
      <c r="U91" s="2731"/>
      <c r="V91" s="2731"/>
      <c r="W91" s="2731"/>
      <c r="X91" s="2731"/>
      <c r="Y91" s="2731"/>
      <c r="Z91" s="2731"/>
    </row>
    <row r="92" spans="1:26" ht="14">
      <c r="A92" s="2746"/>
      <c r="B92" s="2746"/>
      <c r="C92" s="2746"/>
      <c r="D92" s="2808"/>
      <c r="E92" s="2808"/>
      <c r="F92" s="2808"/>
      <c r="G92" s="2808"/>
      <c r="H92" s="2866"/>
      <c r="I92" s="2746"/>
      <c r="J92" s="2731"/>
      <c r="K92" s="2731"/>
      <c r="L92" s="2731"/>
      <c r="M92" s="2731"/>
      <c r="N92" s="2731"/>
      <c r="O92" s="2731"/>
      <c r="P92" s="2731"/>
      <c r="Q92" s="2731"/>
      <c r="R92" s="2731"/>
      <c r="S92" s="2731"/>
      <c r="T92" s="2731"/>
      <c r="U92" s="2731"/>
      <c r="V92" s="2731"/>
      <c r="W92" s="2731"/>
      <c r="X92" s="2731"/>
      <c r="Y92" s="2731"/>
      <c r="Z92" s="2731"/>
    </row>
    <row r="93" spans="1:26" ht="14">
      <c r="A93" s="2746"/>
      <c r="B93" s="2746"/>
      <c r="C93" s="2746"/>
      <c r="D93" s="2808"/>
      <c r="E93" s="2808"/>
      <c r="F93" s="2808"/>
      <c r="G93" s="2808"/>
      <c r="H93" s="2866"/>
      <c r="I93" s="2746"/>
      <c r="J93" s="2731"/>
      <c r="K93" s="2731"/>
      <c r="L93" s="2731"/>
      <c r="M93" s="2731"/>
      <c r="N93" s="2731"/>
      <c r="O93" s="2731"/>
      <c r="P93" s="2731"/>
      <c r="Q93" s="2731"/>
      <c r="R93" s="2731"/>
      <c r="S93" s="2731"/>
      <c r="T93" s="2731"/>
      <c r="U93" s="2731"/>
      <c r="V93" s="2731"/>
      <c r="W93" s="2731"/>
      <c r="X93" s="2731"/>
      <c r="Y93" s="2731"/>
      <c r="Z93" s="2731"/>
    </row>
    <row r="94" spans="1:26" ht="14">
      <c r="A94" s="2746"/>
      <c r="B94" s="2746"/>
      <c r="C94" s="2746"/>
      <c r="D94" s="2808"/>
      <c r="E94" s="2808"/>
      <c r="F94" s="2808"/>
      <c r="G94" s="2808"/>
      <c r="H94" s="2866"/>
      <c r="I94" s="2746"/>
      <c r="J94" s="2731"/>
      <c r="K94" s="2731"/>
      <c r="L94" s="2731"/>
      <c r="M94" s="2731"/>
      <c r="N94" s="2731"/>
      <c r="O94" s="2731"/>
      <c r="P94" s="2731"/>
      <c r="Q94" s="2731"/>
      <c r="R94" s="2731"/>
      <c r="S94" s="2731"/>
      <c r="T94" s="2731"/>
      <c r="U94" s="2731"/>
      <c r="V94" s="2731"/>
      <c r="W94" s="2731"/>
      <c r="X94" s="2731"/>
      <c r="Y94" s="2731"/>
      <c r="Z94" s="2731"/>
    </row>
    <row r="95" spans="1:26" ht="14">
      <c r="A95" s="2746"/>
      <c r="B95" s="2746"/>
      <c r="C95" s="2746"/>
      <c r="D95" s="2808"/>
      <c r="E95" s="2808"/>
      <c r="F95" s="2808"/>
      <c r="G95" s="2808"/>
      <c r="H95" s="2866"/>
      <c r="I95" s="2746"/>
      <c r="J95" s="2731"/>
      <c r="K95" s="2731"/>
      <c r="L95" s="2731"/>
      <c r="M95" s="2731"/>
      <c r="N95" s="2731"/>
      <c r="O95" s="2731"/>
      <c r="P95" s="2731"/>
      <c r="Q95" s="2731"/>
      <c r="R95" s="2731"/>
      <c r="S95" s="2731"/>
      <c r="T95" s="2731"/>
      <c r="U95" s="2731"/>
      <c r="V95" s="2731"/>
      <c r="W95" s="2731"/>
      <c r="X95" s="2731"/>
      <c r="Y95" s="2731"/>
      <c r="Z95" s="2731"/>
    </row>
    <row r="96" spans="1:26" ht="14">
      <c r="A96" s="2746"/>
      <c r="B96" s="2746"/>
      <c r="C96" s="2746"/>
      <c r="D96" s="2808"/>
      <c r="E96" s="2808"/>
      <c r="F96" s="2808"/>
      <c r="G96" s="2808"/>
      <c r="H96" s="2866"/>
      <c r="I96" s="2746"/>
      <c r="J96" s="2731"/>
      <c r="K96" s="2731"/>
      <c r="L96" s="2731"/>
      <c r="M96" s="2731"/>
      <c r="N96" s="2731"/>
      <c r="O96" s="2731"/>
      <c r="P96" s="2731"/>
      <c r="Q96" s="2731"/>
      <c r="R96" s="2731"/>
      <c r="S96" s="2731"/>
      <c r="T96" s="2731"/>
      <c r="U96" s="2731"/>
      <c r="V96" s="2731"/>
      <c r="W96" s="2731"/>
      <c r="X96" s="2731"/>
      <c r="Y96" s="2731"/>
      <c r="Z96" s="2731"/>
    </row>
    <row r="97" spans="1:26" ht="14">
      <c r="A97" s="2746"/>
      <c r="B97" s="2746"/>
      <c r="C97" s="2746"/>
      <c r="D97" s="2808"/>
      <c r="E97" s="2808"/>
      <c r="F97" s="2808"/>
      <c r="G97" s="2808"/>
      <c r="H97" s="2866"/>
      <c r="I97" s="2746"/>
      <c r="J97" s="2731"/>
      <c r="K97" s="2731"/>
      <c r="L97" s="2731"/>
      <c r="M97" s="2731"/>
      <c r="N97" s="2731"/>
      <c r="O97" s="2731"/>
      <c r="P97" s="2731"/>
      <c r="Q97" s="2731"/>
      <c r="R97" s="2731"/>
      <c r="S97" s="2731"/>
      <c r="T97" s="2731"/>
      <c r="U97" s="2731"/>
      <c r="V97" s="2731"/>
      <c r="W97" s="2731"/>
      <c r="X97" s="2731"/>
      <c r="Y97" s="2731"/>
      <c r="Z97" s="2731"/>
    </row>
    <row r="98" spans="1:26" ht="14">
      <c r="A98" s="2746"/>
      <c r="B98" s="2746"/>
      <c r="C98" s="2746"/>
      <c r="D98" s="2808"/>
      <c r="E98" s="2808"/>
      <c r="F98" s="2808"/>
      <c r="G98" s="2808"/>
      <c r="H98" s="2866"/>
      <c r="I98" s="2746"/>
      <c r="J98" s="2731"/>
      <c r="K98" s="2731"/>
      <c r="L98" s="2731"/>
      <c r="M98" s="2731"/>
      <c r="N98" s="2731"/>
      <c r="O98" s="2731"/>
      <c r="P98" s="2731"/>
      <c r="Q98" s="2731"/>
      <c r="R98" s="2731"/>
      <c r="S98" s="2731"/>
      <c r="T98" s="2731"/>
      <c r="U98" s="2731"/>
      <c r="V98" s="2731"/>
      <c r="W98" s="2731"/>
      <c r="X98" s="2731"/>
      <c r="Y98" s="2731"/>
      <c r="Z98" s="2731"/>
    </row>
    <row r="99" spans="1:26" ht="14">
      <c r="A99" s="2746"/>
      <c r="B99" s="2746"/>
      <c r="C99" s="2746"/>
      <c r="D99" s="2808"/>
      <c r="E99" s="2808"/>
      <c r="F99" s="2808"/>
      <c r="G99" s="2808"/>
      <c r="H99" s="2866"/>
      <c r="I99" s="2746"/>
      <c r="J99" s="2731"/>
      <c r="K99" s="2731"/>
      <c r="L99" s="2731"/>
      <c r="M99" s="2731"/>
      <c r="N99" s="2731"/>
      <c r="O99" s="2731"/>
      <c r="P99" s="2731"/>
      <c r="Q99" s="2731"/>
      <c r="R99" s="2731"/>
      <c r="S99" s="2731"/>
      <c r="T99" s="2731"/>
      <c r="U99" s="2731"/>
      <c r="V99" s="2731"/>
      <c r="W99" s="2731"/>
      <c r="X99" s="2731"/>
      <c r="Y99" s="2731"/>
      <c r="Z99" s="2731"/>
    </row>
    <row r="100" spans="1:26" ht="14">
      <c r="A100" s="2746"/>
      <c r="B100" s="2746"/>
      <c r="C100" s="2746"/>
      <c r="D100" s="2808"/>
      <c r="E100" s="2808"/>
      <c r="F100" s="2808"/>
      <c r="G100" s="2808"/>
      <c r="H100" s="2866"/>
      <c r="I100" s="2746"/>
      <c r="J100" s="2731"/>
      <c r="K100" s="2731"/>
      <c r="L100" s="2731"/>
      <c r="M100" s="2731"/>
      <c r="N100" s="2731"/>
      <c r="O100" s="2731"/>
      <c r="P100" s="2731"/>
      <c r="Q100" s="2731"/>
      <c r="R100" s="2731"/>
      <c r="S100" s="2731"/>
      <c r="T100" s="2731"/>
      <c r="U100" s="2731"/>
      <c r="V100" s="2731"/>
      <c r="W100" s="2731"/>
      <c r="X100" s="2731"/>
      <c r="Y100" s="2731"/>
      <c r="Z100" s="2731"/>
    </row>
    <row r="101" spans="1:26" ht="14">
      <c r="A101" s="2746"/>
      <c r="B101" s="2746"/>
      <c r="C101" s="2746"/>
      <c r="D101" s="2808"/>
      <c r="E101" s="2808"/>
      <c r="F101" s="2808"/>
      <c r="G101" s="2808"/>
      <c r="H101" s="2866"/>
      <c r="I101" s="2746"/>
      <c r="J101" s="2731"/>
      <c r="K101" s="2731"/>
      <c r="L101" s="2731"/>
      <c r="M101" s="2731"/>
      <c r="N101" s="2731"/>
      <c r="O101" s="2731"/>
      <c r="P101" s="2731"/>
      <c r="Q101" s="2731"/>
      <c r="R101" s="2731"/>
      <c r="S101" s="2731"/>
      <c r="T101" s="2731"/>
      <c r="U101" s="2731"/>
      <c r="V101" s="2731"/>
      <c r="W101" s="2731"/>
      <c r="X101" s="2731"/>
      <c r="Y101" s="2731"/>
      <c r="Z101" s="2731"/>
    </row>
    <row r="102" spans="1:26" ht="14">
      <c r="A102" s="2746"/>
      <c r="B102" s="2746"/>
      <c r="C102" s="2746"/>
      <c r="D102" s="2808"/>
      <c r="E102" s="2808"/>
      <c r="F102" s="2808"/>
      <c r="G102" s="2808"/>
      <c r="H102" s="2866"/>
      <c r="I102" s="2746"/>
      <c r="J102" s="2731"/>
      <c r="K102" s="2731"/>
      <c r="L102" s="2731"/>
      <c r="M102" s="2731"/>
      <c r="N102" s="2731"/>
      <c r="O102" s="2731"/>
      <c r="P102" s="2731"/>
      <c r="Q102" s="2731"/>
      <c r="R102" s="2731"/>
      <c r="S102" s="2731"/>
      <c r="T102" s="2731"/>
      <c r="U102" s="2731"/>
      <c r="V102" s="2731"/>
      <c r="W102" s="2731"/>
      <c r="X102" s="2731"/>
      <c r="Y102" s="2731"/>
      <c r="Z102" s="2731"/>
    </row>
    <row r="103" spans="1:26" ht="14">
      <c r="A103" s="2746"/>
      <c r="B103" s="2746"/>
      <c r="C103" s="2746"/>
      <c r="D103" s="2808"/>
      <c r="E103" s="2808"/>
      <c r="F103" s="2808"/>
      <c r="G103" s="2808"/>
      <c r="H103" s="2866"/>
      <c r="I103" s="2746"/>
      <c r="J103" s="2731"/>
      <c r="K103" s="2731"/>
      <c r="L103" s="2731"/>
      <c r="M103" s="2731"/>
      <c r="N103" s="2731"/>
      <c r="O103" s="2731"/>
      <c r="P103" s="2731"/>
      <c r="Q103" s="2731"/>
      <c r="R103" s="2731"/>
      <c r="S103" s="2731"/>
      <c r="T103" s="2731"/>
      <c r="U103" s="2731"/>
      <c r="V103" s="2731"/>
      <c r="W103" s="2731"/>
      <c r="X103" s="2731"/>
      <c r="Y103" s="2731"/>
      <c r="Z103" s="2731"/>
    </row>
    <row r="104" spans="1:26" ht="14">
      <c r="A104" s="2746"/>
      <c r="B104" s="2746"/>
      <c r="C104" s="2746"/>
      <c r="D104" s="2808"/>
      <c r="E104" s="2808"/>
      <c r="F104" s="2808"/>
      <c r="G104" s="2808"/>
      <c r="H104" s="2866"/>
      <c r="I104" s="2746"/>
      <c r="J104" s="2731"/>
      <c r="K104" s="2731"/>
      <c r="L104" s="2731"/>
      <c r="M104" s="2731"/>
      <c r="N104" s="2731"/>
      <c r="O104" s="2731"/>
      <c r="P104" s="2731"/>
      <c r="Q104" s="2731"/>
      <c r="R104" s="2731"/>
      <c r="S104" s="2731"/>
      <c r="T104" s="2731"/>
      <c r="U104" s="2731"/>
      <c r="V104" s="2731"/>
      <c r="W104" s="2731"/>
      <c r="X104" s="2731"/>
      <c r="Y104" s="2731"/>
      <c r="Z104" s="2731"/>
    </row>
    <row r="105" spans="1:26" ht="14">
      <c r="A105" s="2746"/>
      <c r="B105" s="2746"/>
      <c r="C105" s="2746"/>
      <c r="D105" s="2808"/>
      <c r="E105" s="2808"/>
      <c r="F105" s="2808"/>
      <c r="G105" s="2808"/>
      <c r="H105" s="2866"/>
      <c r="I105" s="2746"/>
      <c r="J105" s="2731"/>
      <c r="K105" s="2731"/>
      <c r="L105" s="2731"/>
      <c r="M105" s="2731"/>
      <c r="N105" s="2731"/>
      <c r="O105" s="2731"/>
      <c r="P105" s="2731"/>
      <c r="Q105" s="2731"/>
      <c r="R105" s="2731"/>
      <c r="S105" s="2731"/>
      <c r="T105" s="2731"/>
      <c r="U105" s="2731"/>
      <c r="V105" s="2731"/>
      <c r="W105" s="2731"/>
      <c r="X105" s="2731"/>
      <c r="Y105" s="2731"/>
      <c r="Z105" s="2731"/>
    </row>
    <row r="106" spans="1:26" ht="14">
      <c r="A106" s="2746"/>
      <c r="B106" s="2746"/>
      <c r="C106" s="2746"/>
      <c r="D106" s="2808"/>
      <c r="E106" s="2808"/>
      <c r="F106" s="2808"/>
      <c r="G106" s="2808"/>
      <c r="H106" s="2866"/>
      <c r="I106" s="2746"/>
      <c r="J106" s="2731"/>
      <c r="K106" s="2731"/>
      <c r="L106" s="2731"/>
      <c r="M106" s="2731"/>
      <c r="N106" s="2731"/>
      <c r="O106" s="2731"/>
      <c r="P106" s="2731"/>
      <c r="Q106" s="2731"/>
      <c r="R106" s="2731"/>
      <c r="S106" s="2731"/>
      <c r="T106" s="2731"/>
      <c r="U106" s="2731"/>
      <c r="V106" s="2731"/>
      <c r="W106" s="2731"/>
      <c r="X106" s="2731"/>
      <c r="Y106" s="2731"/>
      <c r="Z106" s="2731"/>
    </row>
    <row r="107" spans="1:26" ht="14">
      <c r="A107" s="2746"/>
      <c r="B107" s="2746"/>
      <c r="C107" s="2746"/>
      <c r="D107" s="2808"/>
      <c r="E107" s="2808"/>
      <c r="F107" s="2808"/>
      <c r="G107" s="2808"/>
      <c r="H107" s="2866"/>
      <c r="I107" s="2746"/>
      <c r="J107" s="2731"/>
      <c r="K107" s="2731"/>
      <c r="L107" s="2731"/>
      <c r="M107" s="2731"/>
      <c r="N107" s="2731"/>
      <c r="O107" s="2731"/>
      <c r="P107" s="2731"/>
      <c r="Q107" s="2731"/>
      <c r="R107" s="2731"/>
      <c r="S107" s="2731"/>
      <c r="T107" s="2731"/>
      <c r="U107" s="2731"/>
      <c r="V107" s="2731"/>
      <c r="W107" s="2731"/>
      <c r="X107" s="2731"/>
      <c r="Y107" s="2731"/>
      <c r="Z107" s="2731"/>
    </row>
    <row r="108" spans="1:26" ht="14">
      <c r="A108" s="2746"/>
      <c r="B108" s="2746"/>
      <c r="C108" s="2746"/>
      <c r="D108" s="2808"/>
      <c r="E108" s="2808"/>
      <c r="F108" s="2808"/>
      <c r="G108" s="2808"/>
      <c r="H108" s="2866"/>
      <c r="I108" s="2746"/>
      <c r="J108" s="2731"/>
      <c r="K108" s="2731"/>
      <c r="L108" s="2731"/>
      <c r="M108" s="2731"/>
      <c r="N108" s="2731"/>
      <c r="O108" s="2731"/>
      <c r="P108" s="2731"/>
      <c r="Q108" s="2731"/>
      <c r="R108" s="2731"/>
      <c r="S108" s="2731"/>
      <c r="T108" s="2731"/>
      <c r="U108" s="2731"/>
      <c r="V108" s="2731"/>
      <c r="W108" s="2731"/>
      <c r="X108" s="2731"/>
      <c r="Y108" s="2731"/>
      <c r="Z108" s="2731"/>
    </row>
    <row r="109" spans="1:26" ht="14">
      <c r="A109" s="2746"/>
      <c r="B109" s="2746"/>
      <c r="C109" s="2746"/>
      <c r="D109" s="2808"/>
      <c r="E109" s="2808"/>
      <c r="F109" s="2808"/>
      <c r="G109" s="2808"/>
      <c r="H109" s="2866"/>
      <c r="I109" s="2746"/>
      <c r="J109" s="2731"/>
      <c r="K109" s="2731"/>
      <c r="L109" s="2731"/>
      <c r="M109" s="2731"/>
      <c r="N109" s="2731"/>
      <c r="O109" s="2731"/>
      <c r="P109" s="2731"/>
      <c r="Q109" s="2731"/>
      <c r="R109" s="2731"/>
      <c r="S109" s="2731"/>
      <c r="T109" s="2731"/>
      <c r="U109" s="2731"/>
      <c r="V109" s="2731"/>
      <c r="W109" s="2731"/>
      <c r="X109" s="2731"/>
      <c r="Y109" s="2731"/>
      <c r="Z109" s="2731"/>
    </row>
    <row r="110" spans="1:26" ht="14">
      <c r="A110" s="2746"/>
      <c r="B110" s="2746"/>
      <c r="C110" s="2746"/>
      <c r="D110" s="2808"/>
      <c r="E110" s="2808"/>
      <c r="F110" s="2808"/>
      <c r="G110" s="2808"/>
      <c r="H110" s="2866"/>
      <c r="I110" s="2746"/>
      <c r="J110" s="2731"/>
      <c r="K110" s="2731"/>
      <c r="L110" s="2731"/>
      <c r="M110" s="2731"/>
      <c r="N110" s="2731"/>
      <c r="O110" s="2731"/>
      <c r="P110" s="2731"/>
      <c r="Q110" s="2731"/>
      <c r="R110" s="2731"/>
      <c r="S110" s="2731"/>
      <c r="T110" s="2731"/>
      <c r="U110" s="2731"/>
      <c r="V110" s="2731"/>
      <c r="W110" s="2731"/>
      <c r="X110" s="2731"/>
      <c r="Y110" s="2731"/>
      <c r="Z110" s="2731"/>
    </row>
    <row r="111" spans="1:26" ht="14">
      <c r="A111" s="2746"/>
      <c r="B111" s="2746"/>
      <c r="C111" s="2746"/>
      <c r="D111" s="2808"/>
      <c r="E111" s="2808"/>
      <c r="F111" s="2808"/>
      <c r="G111" s="2808"/>
      <c r="H111" s="2866"/>
      <c r="I111" s="2746"/>
      <c r="J111" s="2731"/>
      <c r="K111" s="2731"/>
      <c r="L111" s="2731"/>
      <c r="M111" s="2731"/>
      <c r="N111" s="2731"/>
      <c r="O111" s="2731"/>
      <c r="P111" s="2731"/>
      <c r="Q111" s="2731"/>
      <c r="R111" s="2731"/>
      <c r="S111" s="2731"/>
      <c r="T111" s="2731"/>
      <c r="U111" s="2731"/>
      <c r="V111" s="2731"/>
      <c r="W111" s="2731"/>
      <c r="X111" s="2731"/>
      <c r="Y111" s="2731"/>
      <c r="Z111" s="2731"/>
    </row>
    <row r="112" spans="1:26" ht="14">
      <c r="A112" s="2746"/>
      <c r="B112" s="2746"/>
      <c r="C112" s="2746"/>
      <c r="D112" s="2808"/>
      <c r="E112" s="2808"/>
      <c r="F112" s="2808"/>
      <c r="G112" s="2808"/>
      <c r="H112" s="2866"/>
      <c r="I112" s="2746"/>
      <c r="J112" s="2731"/>
      <c r="K112" s="2731"/>
      <c r="L112" s="2731"/>
      <c r="M112" s="2731"/>
      <c r="N112" s="2731"/>
      <c r="O112" s="2731"/>
      <c r="P112" s="2731"/>
      <c r="Q112" s="2731"/>
      <c r="R112" s="2731"/>
      <c r="S112" s="2731"/>
      <c r="T112" s="2731"/>
      <c r="U112" s="2731"/>
      <c r="V112" s="2731"/>
      <c r="W112" s="2731"/>
      <c r="X112" s="2731"/>
      <c r="Y112" s="2731"/>
      <c r="Z112" s="2731"/>
    </row>
    <row r="113" spans="1:26" ht="14">
      <c r="A113" s="2746"/>
      <c r="B113" s="2746"/>
      <c r="C113" s="2746"/>
      <c r="D113" s="2808"/>
      <c r="E113" s="2808"/>
      <c r="F113" s="2808"/>
      <c r="G113" s="2808"/>
      <c r="H113" s="2866"/>
      <c r="I113" s="2746"/>
      <c r="J113" s="2731"/>
      <c r="K113" s="2731"/>
      <c r="L113" s="2731"/>
      <c r="M113" s="2731"/>
      <c r="N113" s="2731"/>
      <c r="O113" s="2731"/>
      <c r="P113" s="2731"/>
      <c r="Q113" s="2731"/>
      <c r="R113" s="2731"/>
      <c r="S113" s="2731"/>
      <c r="T113" s="2731"/>
      <c r="U113" s="2731"/>
      <c r="V113" s="2731"/>
      <c r="W113" s="2731"/>
      <c r="X113" s="2731"/>
      <c r="Y113" s="2731"/>
      <c r="Z113" s="2731"/>
    </row>
    <row r="114" spans="1:26" ht="14">
      <c r="A114" s="2746"/>
      <c r="B114" s="2746"/>
      <c r="C114" s="2746"/>
      <c r="D114" s="2808"/>
      <c r="E114" s="2808"/>
      <c r="F114" s="2808"/>
      <c r="G114" s="2808"/>
      <c r="H114" s="2866"/>
      <c r="I114" s="2746"/>
      <c r="J114" s="2731"/>
      <c r="K114" s="2731"/>
      <c r="L114" s="2731"/>
      <c r="M114" s="2731"/>
      <c r="N114" s="2731"/>
      <c r="O114" s="2731"/>
      <c r="P114" s="2731"/>
      <c r="Q114" s="2731"/>
      <c r="R114" s="2731"/>
      <c r="S114" s="2731"/>
      <c r="T114" s="2731"/>
      <c r="U114" s="2731"/>
      <c r="V114" s="2731"/>
      <c r="W114" s="2731"/>
      <c r="X114" s="2731"/>
      <c r="Y114" s="2731"/>
      <c r="Z114" s="2731"/>
    </row>
    <row r="115" spans="1:26" ht="14">
      <c r="A115" s="2746"/>
      <c r="B115" s="2746"/>
      <c r="C115" s="2746"/>
      <c r="D115" s="2808"/>
      <c r="E115" s="2808"/>
      <c r="F115" s="2808"/>
      <c r="G115" s="2808"/>
      <c r="H115" s="2866"/>
      <c r="I115" s="2746"/>
      <c r="J115" s="2731"/>
      <c r="K115" s="2731"/>
      <c r="L115" s="2731"/>
      <c r="M115" s="2731"/>
      <c r="N115" s="2731"/>
      <c r="O115" s="2731"/>
      <c r="P115" s="2731"/>
      <c r="Q115" s="2731"/>
      <c r="R115" s="2731"/>
      <c r="S115" s="2731"/>
      <c r="T115" s="2731"/>
      <c r="U115" s="2731"/>
      <c r="V115" s="2731"/>
      <c r="W115" s="2731"/>
      <c r="X115" s="2731"/>
      <c r="Y115" s="2731"/>
      <c r="Z115" s="2731"/>
    </row>
    <row r="116" spans="1:26" ht="14">
      <c r="A116" s="2746"/>
      <c r="B116" s="2746"/>
      <c r="C116" s="2746"/>
      <c r="D116" s="2808"/>
      <c r="E116" s="2808"/>
      <c r="F116" s="2808"/>
      <c r="G116" s="2808"/>
      <c r="H116" s="2866"/>
      <c r="I116" s="2746"/>
      <c r="J116" s="2731"/>
      <c r="K116" s="2731"/>
      <c r="L116" s="2731"/>
      <c r="M116" s="2731"/>
      <c r="N116" s="2731"/>
      <c r="O116" s="2731"/>
      <c r="P116" s="2731"/>
      <c r="Q116" s="2731"/>
      <c r="R116" s="2731"/>
      <c r="S116" s="2731"/>
      <c r="T116" s="2731"/>
      <c r="U116" s="2731"/>
      <c r="V116" s="2731"/>
      <c r="W116" s="2731"/>
      <c r="X116" s="2731"/>
      <c r="Y116" s="2731"/>
      <c r="Z116" s="2731"/>
    </row>
    <row r="117" spans="1:26" ht="14">
      <c r="A117" s="2746"/>
      <c r="B117" s="2746"/>
      <c r="C117" s="2746"/>
      <c r="D117" s="2808"/>
      <c r="E117" s="2808"/>
      <c r="F117" s="2808"/>
      <c r="G117" s="2808"/>
      <c r="H117" s="2866"/>
      <c r="I117" s="2746"/>
      <c r="J117" s="2731"/>
      <c r="K117" s="2731"/>
      <c r="L117" s="2731"/>
      <c r="M117" s="2731"/>
      <c r="N117" s="2731"/>
      <c r="O117" s="2731"/>
      <c r="P117" s="2731"/>
      <c r="Q117" s="2731"/>
      <c r="R117" s="2731"/>
      <c r="S117" s="2731"/>
      <c r="T117" s="2731"/>
      <c r="U117" s="2731"/>
      <c r="V117" s="2731"/>
      <c r="W117" s="2731"/>
      <c r="X117" s="2731"/>
      <c r="Y117" s="2731"/>
      <c r="Z117" s="2731"/>
    </row>
    <row r="118" spans="1:26" ht="14">
      <c r="A118" s="2746"/>
      <c r="B118" s="2746"/>
      <c r="C118" s="2746"/>
      <c r="D118" s="2808"/>
      <c r="E118" s="2808"/>
      <c r="F118" s="2808"/>
      <c r="G118" s="2808"/>
      <c r="H118" s="2866"/>
      <c r="I118" s="2746"/>
      <c r="J118" s="2731"/>
      <c r="K118" s="2731"/>
      <c r="L118" s="2731"/>
      <c r="M118" s="2731"/>
      <c r="N118" s="2731"/>
      <c r="O118" s="2731"/>
      <c r="P118" s="2731"/>
      <c r="Q118" s="2731"/>
      <c r="R118" s="2731"/>
      <c r="S118" s="2731"/>
      <c r="T118" s="2731"/>
      <c r="U118" s="2731"/>
      <c r="V118" s="2731"/>
      <c r="W118" s="2731"/>
      <c r="X118" s="2731"/>
      <c r="Y118" s="2731"/>
      <c r="Z118" s="2731"/>
    </row>
    <row r="119" spans="1:26" ht="14">
      <c r="A119" s="2746"/>
      <c r="B119" s="2746"/>
      <c r="C119" s="2746"/>
      <c r="D119" s="2808"/>
      <c r="E119" s="2808"/>
      <c r="F119" s="2808"/>
      <c r="G119" s="2808"/>
      <c r="H119" s="2866"/>
      <c r="I119" s="2746"/>
      <c r="J119" s="2731"/>
      <c r="K119" s="2731"/>
      <c r="L119" s="2731"/>
      <c r="M119" s="2731"/>
      <c r="N119" s="2731"/>
      <c r="O119" s="2731"/>
      <c r="P119" s="2731"/>
      <c r="Q119" s="2731"/>
      <c r="R119" s="2731"/>
      <c r="S119" s="2731"/>
      <c r="T119" s="2731"/>
      <c r="U119" s="2731"/>
      <c r="V119" s="2731"/>
      <c r="W119" s="2731"/>
      <c r="X119" s="2731"/>
      <c r="Y119" s="2731"/>
      <c r="Z119" s="2731"/>
    </row>
    <row r="120" spans="1:26" ht="14">
      <c r="A120" s="2746"/>
      <c r="B120" s="2746"/>
      <c r="C120" s="2746"/>
      <c r="D120" s="2808"/>
      <c r="E120" s="2808"/>
      <c r="F120" s="2808"/>
      <c r="G120" s="2808"/>
      <c r="H120" s="2866"/>
      <c r="I120" s="2746"/>
      <c r="J120" s="2731"/>
      <c r="K120" s="2731"/>
      <c r="L120" s="2731"/>
      <c r="M120" s="2731"/>
      <c r="N120" s="2731"/>
      <c r="O120" s="2731"/>
      <c r="P120" s="2731"/>
      <c r="Q120" s="2731"/>
      <c r="R120" s="2731"/>
      <c r="S120" s="2731"/>
      <c r="T120" s="2731"/>
      <c r="U120" s="2731"/>
      <c r="V120" s="2731"/>
      <c r="W120" s="2731"/>
      <c r="X120" s="2731"/>
      <c r="Y120" s="2731"/>
      <c r="Z120" s="2731"/>
    </row>
    <row r="121" spans="1:26" ht="14">
      <c r="A121" s="2746"/>
      <c r="B121" s="2746"/>
      <c r="C121" s="2746"/>
      <c r="D121" s="2808"/>
      <c r="E121" s="2808"/>
      <c r="F121" s="2808"/>
      <c r="G121" s="2808"/>
      <c r="H121" s="2866"/>
      <c r="I121" s="2746"/>
      <c r="J121" s="2731"/>
      <c r="K121" s="2731"/>
      <c r="L121" s="2731"/>
      <c r="M121" s="2731"/>
      <c r="N121" s="2731"/>
      <c r="O121" s="2731"/>
      <c r="P121" s="2731"/>
      <c r="Q121" s="2731"/>
      <c r="R121" s="2731"/>
      <c r="S121" s="2731"/>
      <c r="T121" s="2731"/>
      <c r="U121" s="2731"/>
      <c r="V121" s="2731"/>
      <c r="W121" s="2731"/>
      <c r="X121" s="2731"/>
      <c r="Y121" s="2731"/>
      <c r="Z121" s="2731"/>
    </row>
    <row r="122" spans="1:26" ht="14">
      <c r="A122" s="2746"/>
      <c r="B122" s="2746"/>
      <c r="C122" s="2746"/>
      <c r="D122" s="2808"/>
      <c r="E122" s="2808"/>
      <c r="F122" s="2808"/>
      <c r="G122" s="2808"/>
      <c r="H122" s="2866"/>
      <c r="I122" s="2746"/>
      <c r="J122" s="2731"/>
      <c r="K122" s="2731"/>
      <c r="L122" s="2731"/>
      <c r="M122" s="2731"/>
      <c r="N122" s="2731"/>
      <c r="O122" s="2731"/>
      <c r="P122" s="2731"/>
      <c r="Q122" s="2731"/>
      <c r="R122" s="2731"/>
      <c r="S122" s="2731"/>
      <c r="T122" s="2731"/>
      <c r="U122" s="2731"/>
      <c r="V122" s="2731"/>
      <c r="W122" s="2731"/>
      <c r="X122" s="2731"/>
      <c r="Y122" s="2731"/>
      <c r="Z122" s="2731"/>
    </row>
    <row r="123" spans="1:26" ht="14">
      <c r="A123" s="2746"/>
      <c r="B123" s="2746"/>
      <c r="C123" s="2746"/>
      <c r="D123" s="2808"/>
      <c r="E123" s="2808"/>
      <c r="F123" s="2808"/>
      <c r="G123" s="2808"/>
      <c r="H123" s="2866"/>
      <c r="I123" s="2746"/>
      <c r="J123" s="2731"/>
      <c r="K123" s="2731"/>
      <c r="L123" s="2731"/>
      <c r="M123" s="2731"/>
      <c r="N123" s="2731"/>
      <c r="O123" s="2731"/>
      <c r="P123" s="2731"/>
      <c r="Q123" s="2731"/>
      <c r="R123" s="2731"/>
      <c r="S123" s="2731"/>
      <c r="T123" s="2731"/>
      <c r="U123" s="2731"/>
      <c r="V123" s="2731"/>
      <c r="W123" s="2731"/>
      <c r="X123" s="2731"/>
      <c r="Y123" s="2731"/>
      <c r="Z123" s="2731"/>
    </row>
    <row r="124" spans="1:26" ht="14">
      <c r="A124" s="2746"/>
      <c r="B124" s="2746"/>
      <c r="C124" s="2746"/>
      <c r="D124" s="2808"/>
      <c r="E124" s="2808"/>
      <c r="F124" s="2808"/>
      <c r="G124" s="2808"/>
      <c r="H124" s="2866"/>
      <c r="I124" s="2746"/>
      <c r="J124" s="2731"/>
      <c r="K124" s="2731"/>
      <c r="L124" s="2731"/>
      <c r="M124" s="2731"/>
      <c r="N124" s="2731"/>
      <c r="O124" s="2731"/>
      <c r="P124" s="2731"/>
      <c r="Q124" s="2731"/>
      <c r="R124" s="2731"/>
      <c r="S124" s="2731"/>
      <c r="T124" s="2731"/>
      <c r="U124" s="2731"/>
      <c r="V124" s="2731"/>
      <c r="W124" s="2731"/>
      <c r="X124" s="2731"/>
      <c r="Y124" s="2731"/>
      <c r="Z124" s="2731"/>
    </row>
    <row r="125" spans="1:26" ht="14">
      <c r="A125" s="2746"/>
      <c r="B125" s="2746"/>
      <c r="C125" s="2746"/>
      <c r="D125" s="2808"/>
      <c r="E125" s="2808"/>
      <c r="F125" s="2808"/>
      <c r="G125" s="2808"/>
      <c r="H125" s="2866"/>
      <c r="I125" s="2746"/>
      <c r="J125" s="2731"/>
      <c r="K125" s="2731"/>
      <c r="L125" s="2731"/>
      <c r="M125" s="2731"/>
      <c r="N125" s="2731"/>
      <c r="O125" s="2731"/>
      <c r="P125" s="2731"/>
      <c r="Q125" s="2731"/>
      <c r="R125" s="2731"/>
      <c r="S125" s="2731"/>
      <c r="T125" s="2731"/>
      <c r="U125" s="2731"/>
      <c r="V125" s="2731"/>
      <c r="W125" s="2731"/>
      <c r="X125" s="2731"/>
      <c r="Y125" s="2731"/>
      <c r="Z125" s="2731"/>
    </row>
    <row r="126" spans="1:26" ht="14">
      <c r="A126" s="2746"/>
      <c r="B126" s="2746"/>
      <c r="C126" s="2746"/>
      <c r="D126" s="2808"/>
      <c r="E126" s="2808"/>
      <c r="F126" s="2808"/>
      <c r="G126" s="2808"/>
      <c r="H126" s="2866"/>
      <c r="I126" s="2746"/>
      <c r="J126" s="2731"/>
      <c r="K126" s="2731"/>
      <c r="L126" s="2731"/>
      <c r="M126" s="2731"/>
      <c r="N126" s="2731"/>
      <c r="O126" s="2731"/>
      <c r="P126" s="2731"/>
      <c r="Q126" s="2731"/>
      <c r="R126" s="2731"/>
      <c r="S126" s="2731"/>
      <c r="T126" s="2731"/>
      <c r="U126" s="2731"/>
      <c r="V126" s="2731"/>
      <c r="W126" s="2731"/>
      <c r="X126" s="2731"/>
      <c r="Y126" s="2731"/>
      <c r="Z126" s="2731"/>
    </row>
    <row r="127" spans="1:26" ht="14">
      <c r="A127" s="2746"/>
      <c r="B127" s="2746"/>
      <c r="C127" s="2746"/>
      <c r="D127" s="2808"/>
      <c r="E127" s="2808"/>
      <c r="F127" s="2808"/>
      <c r="G127" s="2808"/>
      <c r="H127" s="2866"/>
      <c r="I127" s="2746"/>
      <c r="J127" s="2731"/>
      <c r="K127" s="2731"/>
      <c r="L127" s="2731"/>
      <c r="M127" s="2731"/>
      <c r="N127" s="2731"/>
      <c r="O127" s="2731"/>
      <c r="P127" s="2731"/>
      <c r="Q127" s="2731"/>
      <c r="R127" s="2731"/>
      <c r="S127" s="2731"/>
      <c r="T127" s="2731"/>
      <c r="U127" s="2731"/>
      <c r="V127" s="2731"/>
      <c r="W127" s="2731"/>
      <c r="X127" s="2731"/>
      <c r="Y127" s="2731"/>
      <c r="Z127" s="2731"/>
    </row>
    <row r="128" spans="1:26" ht="14">
      <c r="A128" s="2746"/>
      <c r="B128" s="2746"/>
      <c r="C128" s="2746"/>
      <c r="D128" s="2808"/>
      <c r="E128" s="2808"/>
      <c r="F128" s="2808"/>
      <c r="G128" s="2808"/>
      <c r="H128" s="2866"/>
      <c r="I128" s="2746"/>
      <c r="J128" s="2731"/>
      <c r="K128" s="2731"/>
      <c r="L128" s="2731"/>
      <c r="M128" s="2731"/>
      <c r="N128" s="2731"/>
      <c r="O128" s="2731"/>
      <c r="P128" s="2731"/>
      <c r="Q128" s="2731"/>
      <c r="R128" s="2731"/>
      <c r="S128" s="2731"/>
      <c r="T128" s="2731"/>
      <c r="U128" s="2731"/>
      <c r="V128" s="2731"/>
      <c r="W128" s="2731"/>
      <c r="X128" s="2731"/>
      <c r="Y128" s="2731"/>
      <c r="Z128" s="2731"/>
    </row>
    <row r="129" spans="1:26" ht="14">
      <c r="A129" s="2746"/>
      <c r="B129" s="2746"/>
      <c r="C129" s="2746"/>
      <c r="D129" s="2808"/>
      <c r="E129" s="2808"/>
      <c r="F129" s="2808"/>
      <c r="G129" s="2808"/>
      <c r="H129" s="2866"/>
      <c r="I129" s="2746"/>
      <c r="J129" s="2731"/>
      <c r="K129" s="2731"/>
      <c r="L129" s="2731"/>
      <c r="M129" s="2731"/>
      <c r="N129" s="2731"/>
      <c r="O129" s="2731"/>
      <c r="P129" s="2731"/>
      <c r="Q129" s="2731"/>
      <c r="R129" s="2731"/>
      <c r="S129" s="2731"/>
      <c r="T129" s="2731"/>
      <c r="U129" s="2731"/>
      <c r="V129" s="2731"/>
      <c r="W129" s="2731"/>
      <c r="X129" s="2731"/>
      <c r="Y129" s="2731"/>
      <c r="Z129" s="2731"/>
    </row>
    <row r="130" spans="1:26" ht="14">
      <c r="A130" s="2746"/>
      <c r="B130" s="2746"/>
      <c r="C130" s="2746"/>
      <c r="D130" s="2808"/>
      <c r="E130" s="2808"/>
      <c r="F130" s="2808"/>
      <c r="G130" s="2808"/>
      <c r="H130" s="2866"/>
      <c r="I130" s="2746"/>
      <c r="J130" s="2731"/>
      <c r="K130" s="2731"/>
      <c r="L130" s="2731"/>
      <c r="M130" s="2731"/>
      <c r="N130" s="2731"/>
      <c r="O130" s="2731"/>
      <c r="P130" s="2731"/>
      <c r="Q130" s="2731"/>
      <c r="R130" s="2731"/>
      <c r="S130" s="2731"/>
      <c r="T130" s="2731"/>
      <c r="U130" s="2731"/>
      <c r="V130" s="2731"/>
      <c r="W130" s="2731"/>
      <c r="X130" s="2731"/>
      <c r="Y130" s="2731"/>
      <c r="Z130" s="2731"/>
    </row>
    <row r="131" spans="1:26" ht="14">
      <c r="A131" s="2746"/>
      <c r="B131" s="2746"/>
      <c r="C131" s="2746"/>
      <c r="D131" s="2808"/>
      <c r="E131" s="2808"/>
      <c r="F131" s="2808"/>
      <c r="G131" s="2808"/>
      <c r="H131" s="2866"/>
      <c r="I131" s="2746"/>
      <c r="J131" s="2731"/>
      <c r="K131" s="2731"/>
      <c r="L131" s="2731"/>
      <c r="M131" s="2731"/>
      <c r="N131" s="2731"/>
      <c r="O131" s="2731"/>
      <c r="P131" s="2731"/>
      <c r="Q131" s="2731"/>
      <c r="R131" s="2731"/>
      <c r="S131" s="2731"/>
      <c r="T131" s="2731"/>
      <c r="U131" s="2731"/>
      <c r="V131" s="2731"/>
      <c r="W131" s="2731"/>
      <c r="X131" s="2731"/>
      <c r="Y131" s="2731"/>
      <c r="Z131" s="2731"/>
    </row>
    <row r="132" spans="1:26" ht="14">
      <c r="A132" s="2746"/>
      <c r="B132" s="2746"/>
      <c r="C132" s="2746"/>
      <c r="D132" s="2808"/>
      <c r="E132" s="2808"/>
      <c r="F132" s="2808"/>
      <c r="G132" s="2808"/>
      <c r="H132" s="2866"/>
      <c r="I132" s="2746"/>
      <c r="J132" s="2731"/>
      <c r="K132" s="2731"/>
      <c r="L132" s="2731"/>
      <c r="M132" s="2731"/>
      <c r="N132" s="2731"/>
      <c r="O132" s="2731"/>
      <c r="P132" s="2731"/>
      <c r="Q132" s="2731"/>
      <c r="R132" s="2731"/>
      <c r="S132" s="2731"/>
      <c r="T132" s="2731"/>
      <c r="U132" s="2731"/>
      <c r="V132" s="2731"/>
      <c r="W132" s="2731"/>
      <c r="X132" s="2731"/>
      <c r="Y132" s="2731"/>
      <c r="Z132" s="2731"/>
    </row>
    <row r="133" spans="1:26" ht="14">
      <c r="A133" s="2746"/>
      <c r="B133" s="2746"/>
      <c r="C133" s="2746"/>
      <c r="D133" s="2808"/>
      <c r="E133" s="2808"/>
      <c r="F133" s="2808"/>
      <c r="G133" s="2808"/>
      <c r="H133" s="2866"/>
      <c r="I133" s="2746"/>
      <c r="J133" s="2731"/>
      <c r="K133" s="2731"/>
      <c r="L133" s="2731"/>
      <c r="M133" s="2731"/>
      <c r="N133" s="2731"/>
      <c r="O133" s="2731"/>
      <c r="P133" s="2731"/>
      <c r="Q133" s="2731"/>
      <c r="R133" s="2731"/>
      <c r="S133" s="2731"/>
      <c r="T133" s="2731"/>
      <c r="U133" s="2731"/>
      <c r="V133" s="2731"/>
      <c r="W133" s="2731"/>
      <c r="X133" s="2731"/>
      <c r="Y133" s="2731"/>
      <c r="Z133" s="2731"/>
    </row>
    <row r="134" spans="1:26" ht="14">
      <c r="A134" s="2746"/>
      <c r="B134" s="2746"/>
      <c r="C134" s="2746"/>
      <c r="D134" s="2808"/>
      <c r="E134" s="2808"/>
      <c r="F134" s="2808"/>
      <c r="G134" s="2808"/>
      <c r="H134" s="2866"/>
      <c r="I134" s="2746"/>
      <c r="J134" s="2731"/>
      <c r="K134" s="2731"/>
      <c r="L134" s="2731"/>
      <c r="M134" s="2731"/>
      <c r="N134" s="2731"/>
      <c r="O134" s="2731"/>
      <c r="P134" s="2731"/>
      <c r="Q134" s="2731"/>
      <c r="R134" s="2731"/>
      <c r="S134" s="2731"/>
      <c r="T134" s="2731"/>
      <c r="U134" s="2731"/>
      <c r="V134" s="2731"/>
      <c r="W134" s="2731"/>
      <c r="X134" s="2731"/>
      <c r="Y134" s="2731"/>
      <c r="Z134" s="2731"/>
    </row>
    <row r="135" spans="1:26" ht="14">
      <c r="A135" s="2746"/>
      <c r="B135" s="2746"/>
      <c r="C135" s="2746"/>
      <c r="D135" s="2808"/>
      <c r="E135" s="2808"/>
      <c r="F135" s="2808"/>
      <c r="G135" s="2808"/>
      <c r="H135" s="2866"/>
      <c r="I135" s="2746"/>
      <c r="J135" s="2731"/>
      <c r="K135" s="2731"/>
      <c r="L135" s="2731"/>
      <c r="M135" s="2731"/>
      <c r="N135" s="2731"/>
      <c r="O135" s="2731"/>
      <c r="P135" s="2731"/>
      <c r="Q135" s="2731"/>
      <c r="R135" s="2731"/>
      <c r="S135" s="2731"/>
      <c r="T135" s="2731"/>
      <c r="U135" s="2731"/>
      <c r="V135" s="2731"/>
      <c r="W135" s="2731"/>
      <c r="X135" s="2731"/>
      <c r="Y135" s="2731"/>
      <c r="Z135" s="2731"/>
    </row>
    <row r="136" spans="1:26" ht="14">
      <c r="A136" s="2746"/>
      <c r="B136" s="2746"/>
      <c r="C136" s="2746"/>
      <c r="D136" s="2808"/>
      <c r="E136" s="2808"/>
      <c r="F136" s="2808"/>
      <c r="G136" s="2808"/>
      <c r="H136" s="2866"/>
      <c r="I136" s="2746"/>
      <c r="J136" s="2731"/>
      <c r="K136" s="2731"/>
      <c r="L136" s="2731"/>
      <c r="M136" s="2731"/>
      <c r="N136" s="2731"/>
      <c r="O136" s="2731"/>
      <c r="P136" s="2731"/>
      <c r="Q136" s="2731"/>
      <c r="R136" s="2731"/>
      <c r="S136" s="2731"/>
      <c r="T136" s="2731"/>
      <c r="U136" s="2731"/>
      <c r="V136" s="2731"/>
      <c r="W136" s="2731"/>
      <c r="X136" s="2731"/>
      <c r="Y136" s="2731"/>
      <c r="Z136" s="2731"/>
    </row>
    <row r="137" spans="1:26" ht="14">
      <c r="A137" s="2746"/>
      <c r="B137" s="2746"/>
      <c r="C137" s="2746"/>
      <c r="D137" s="2808"/>
      <c r="E137" s="2808"/>
      <c r="F137" s="2808"/>
      <c r="G137" s="2808"/>
      <c r="H137" s="2866"/>
      <c r="I137" s="2746"/>
      <c r="J137" s="2731"/>
      <c r="K137" s="2731"/>
      <c r="L137" s="2731"/>
      <c r="M137" s="2731"/>
      <c r="N137" s="2731"/>
      <c r="O137" s="2731"/>
      <c r="P137" s="2731"/>
      <c r="Q137" s="2731"/>
      <c r="R137" s="2731"/>
      <c r="S137" s="2731"/>
      <c r="T137" s="2731"/>
      <c r="U137" s="2731"/>
      <c r="V137" s="2731"/>
      <c r="W137" s="2731"/>
      <c r="X137" s="2731"/>
      <c r="Y137" s="2731"/>
      <c r="Z137" s="2731"/>
    </row>
    <row r="138" spans="1:26" ht="14">
      <c r="A138" s="2746"/>
      <c r="B138" s="2746"/>
      <c r="C138" s="2746"/>
      <c r="D138" s="2808"/>
      <c r="E138" s="2808"/>
      <c r="F138" s="2808"/>
      <c r="G138" s="2808"/>
      <c r="H138" s="2866"/>
      <c r="I138" s="2746"/>
      <c r="J138" s="2731"/>
      <c r="K138" s="2731"/>
      <c r="L138" s="2731"/>
      <c r="M138" s="2731"/>
      <c r="N138" s="2731"/>
      <c r="O138" s="2731"/>
      <c r="P138" s="2731"/>
      <c r="Q138" s="2731"/>
      <c r="R138" s="2731"/>
      <c r="S138" s="2731"/>
      <c r="T138" s="2731"/>
      <c r="U138" s="2731"/>
      <c r="V138" s="2731"/>
      <c r="W138" s="2731"/>
      <c r="X138" s="2731"/>
      <c r="Y138" s="2731"/>
      <c r="Z138" s="2731"/>
    </row>
    <row r="139" spans="1:26" ht="14">
      <c r="A139" s="2746"/>
      <c r="B139" s="2746"/>
      <c r="C139" s="2746"/>
      <c r="D139" s="2808"/>
      <c r="E139" s="2808"/>
      <c r="F139" s="2808"/>
      <c r="G139" s="2808"/>
      <c r="H139" s="2866"/>
      <c r="I139" s="2746"/>
      <c r="J139" s="2731"/>
      <c r="K139" s="2731"/>
      <c r="L139" s="2731"/>
      <c r="M139" s="2731"/>
      <c r="N139" s="2731"/>
      <c r="O139" s="2731"/>
      <c r="P139" s="2731"/>
      <c r="Q139" s="2731"/>
      <c r="R139" s="2731"/>
      <c r="S139" s="2731"/>
      <c r="T139" s="2731"/>
      <c r="U139" s="2731"/>
      <c r="V139" s="2731"/>
      <c r="W139" s="2731"/>
      <c r="X139" s="2731"/>
      <c r="Y139" s="2731"/>
      <c r="Z139" s="2731"/>
    </row>
    <row r="140" spans="1:26" ht="14">
      <c r="A140" s="2746"/>
      <c r="B140" s="2746"/>
      <c r="C140" s="2746"/>
      <c r="D140" s="2808"/>
      <c r="E140" s="2808"/>
      <c r="F140" s="2808"/>
      <c r="G140" s="2808"/>
      <c r="H140" s="2866"/>
      <c r="I140" s="2746"/>
      <c r="J140" s="2731"/>
      <c r="K140" s="2731"/>
      <c r="L140" s="2731"/>
      <c r="M140" s="2731"/>
      <c r="N140" s="2731"/>
      <c r="O140" s="2731"/>
      <c r="P140" s="2731"/>
      <c r="Q140" s="2731"/>
      <c r="R140" s="2731"/>
      <c r="S140" s="2731"/>
      <c r="T140" s="2731"/>
      <c r="U140" s="2731"/>
      <c r="V140" s="2731"/>
      <c r="W140" s="2731"/>
      <c r="X140" s="2731"/>
      <c r="Y140" s="2731"/>
      <c r="Z140" s="2731"/>
    </row>
    <row r="141" spans="1:26" ht="14">
      <c r="A141" s="2746"/>
      <c r="B141" s="2746"/>
      <c r="C141" s="2746"/>
      <c r="D141" s="2808"/>
      <c r="E141" s="2808"/>
      <c r="F141" s="2808"/>
      <c r="G141" s="2808"/>
      <c r="H141" s="2866"/>
      <c r="I141" s="2746"/>
      <c r="J141" s="2731"/>
      <c r="K141" s="2731"/>
      <c r="L141" s="2731"/>
      <c r="M141" s="2731"/>
      <c r="N141" s="2731"/>
      <c r="O141" s="2731"/>
      <c r="P141" s="2731"/>
      <c r="Q141" s="2731"/>
      <c r="R141" s="2731"/>
      <c r="S141" s="2731"/>
      <c r="T141" s="2731"/>
      <c r="U141" s="2731"/>
      <c r="V141" s="2731"/>
      <c r="W141" s="2731"/>
      <c r="X141" s="2731"/>
      <c r="Y141" s="2731"/>
      <c r="Z141" s="2731"/>
    </row>
    <row r="142" spans="1:26" ht="14">
      <c r="A142" s="2746"/>
      <c r="B142" s="2746"/>
      <c r="C142" s="2746"/>
      <c r="D142" s="2808"/>
      <c r="E142" s="2808"/>
      <c r="F142" s="2808"/>
      <c r="G142" s="2808"/>
      <c r="H142" s="2866"/>
      <c r="I142" s="2746"/>
      <c r="J142" s="2731"/>
      <c r="K142" s="2731"/>
      <c r="L142" s="2731"/>
      <c r="M142" s="2731"/>
      <c r="N142" s="2731"/>
      <c r="O142" s="2731"/>
      <c r="P142" s="2731"/>
      <c r="Q142" s="2731"/>
      <c r="R142" s="2731"/>
      <c r="S142" s="2731"/>
      <c r="T142" s="2731"/>
      <c r="U142" s="2731"/>
      <c r="V142" s="2731"/>
      <c r="W142" s="2731"/>
      <c r="X142" s="2731"/>
      <c r="Y142" s="2731"/>
      <c r="Z142" s="2731"/>
    </row>
    <row r="143" spans="1:26" ht="14">
      <c r="A143" s="2746"/>
      <c r="B143" s="2746"/>
      <c r="C143" s="2746"/>
      <c r="D143" s="2808"/>
      <c r="E143" s="2808"/>
      <c r="F143" s="2808"/>
      <c r="G143" s="2808"/>
      <c r="H143" s="2866"/>
      <c r="I143" s="2746"/>
      <c r="J143" s="2731"/>
      <c r="K143" s="2731"/>
      <c r="L143" s="2731"/>
      <c r="M143" s="2731"/>
      <c r="N143" s="2731"/>
      <c r="O143" s="2731"/>
      <c r="P143" s="2731"/>
      <c r="Q143" s="2731"/>
      <c r="R143" s="2731"/>
      <c r="S143" s="2731"/>
      <c r="T143" s="2731"/>
      <c r="U143" s="2731"/>
      <c r="V143" s="2731"/>
      <c r="W143" s="2731"/>
      <c r="X143" s="2731"/>
      <c r="Y143" s="2731"/>
      <c r="Z143" s="2731"/>
    </row>
    <row r="144" spans="1:26" ht="14">
      <c r="A144" s="2746"/>
      <c r="B144" s="2746"/>
      <c r="C144" s="2746"/>
      <c r="D144" s="2808"/>
      <c r="E144" s="2808"/>
      <c r="F144" s="2808"/>
      <c r="G144" s="2808"/>
      <c r="H144" s="2866"/>
      <c r="I144" s="2746"/>
      <c r="J144" s="2731"/>
      <c r="K144" s="2731"/>
      <c r="L144" s="2731"/>
      <c r="M144" s="2731"/>
      <c r="N144" s="2731"/>
      <c r="O144" s="2731"/>
      <c r="P144" s="2731"/>
      <c r="Q144" s="2731"/>
      <c r="R144" s="2731"/>
      <c r="S144" s="2731"/>
      <c r="T144" s="2731"/>
      <c r="U144" s="2731"/>
      <c r="V144" s="2731"/>
      <c r="W144" s="2731"/>
      <c r="X144" s="2731"/>
      <c r="Y144" s="2731"/>
      <c r="Z144" s="2731"/>
    </row>
    <row r="145" spans="1:26" ht="14">
      <c r="A145" s="2746"/>
      <c r="B145" s="2746"/>
      <c r="C145" s="2746"/>
      <c r="D145" s="2808"/>
      <c r="E145" s="2808"/>
      <c r="F145" s="2808"/>
      <c r="G145" s="2808"/>
      <c r="H145" s="2866"/>
      <c r="I145" s="2746"/>
      <c r="J145" s="2731"/>
      <c r="K145" s="2731"/>
      <c r="L145" s="2731"/>
      <c r="M145" s="2731"/>
      <c r="N145" s="2731"/>
      <c r="O145" s="2731"/>
      <c r="P145" s="2731"/>
      <c r="Q145" s="2731"/>
      <c r="R145" s="2731"/>
      <c r="S145" s="2731"/>
      <c r="T145" s="2731"/>
      <c r="U145" s="2731"/>
      <c r="V145" s="2731"/>
      <c r="W145" s="2731"/>
      <c r="X145" s="2731"/>
      <c r="Y145" s="2731"/>
      <c r="Z145" s="2731"/>
    </row>
    <row r="146" spans="1:26" ht="14">
      <c r="A146" s="2746"/>
      <c r="B146" s="2746"/>
      <c r="C146" s="2746"/>
      <c r="D146" s="2808"/>
      <c r="E146" s="2808"/>
      <c r="F146" s="2808"/>
      <c r="G146" s="2808"/>
      <c r="H146" s="2866"/>
      <c r="I146" s="2746"/>
      <c r="J146" s="2731"/>
      <c r="K146" s="2731"/>
      <c r="L146" s="2731"/>
      <c r="M146" s="2731"/>
      <c r="N146" s="2731"/>
      <c r="O146" s="2731"/>
      <c r="P146" s="2731"/>
      <c r="Q146" s="2731"/>
      <c r="R146" s="2731"/>
      <c r="S146" s="2731"/>
      <c r="T146" s="2731"/>
      <c r="U146" s="2731"/>
      <c r="V146" s="2731"/>
      <c r="W146" s="2731"/>
      <c r="X146" s="2731"/>
      <c r="Y146" s="2731"/>
      <c r="Z146" s="2731"/>
    </row>
    <row r="147" spans="1:26" ht="14">
      <c r="A147" s="2746"/>
      <c r="B147" s="2746"/>
      <c r="C147" s="2746"/>
      <c r="D147" s="2808"/>
      <c r="E147" s="2808"/>
      <c r="F147" s="2808"/>
      <c r="G147" s="2808"/>
      <c r="H147" s="2866"/>
      <c r="I147" s="2746"/>
      <c r="J147" s="2731"/>
      <c r="K147" s="2731"/>
      <c r="L147" s="2731"/>
      <c r="M147" s="2731"/>
      <c r="N147" s="2731"/>
      <c r="O147" s="2731"/>
      <c r="P147" s="2731"/>
      <c r="Q147" s="2731"/>
      <c r="R147" s="2731"/>
      <c r="S147" s="2731"/>
      <c r="T147" s="2731"/>
      <c r="U147" s="2731"/>
      <c r="V147" s="2731"/>
      <c r="W147" s="2731"/>
      <c r="X147" s="2731"/>
      <c r="Y147" s="2731"/>
      <c r="Z147" s="2731"/>
    </row>
    <row r="148" spans="1:26" ht="14">
      <c r="A148" s="2746"/>
      <c r="B148" s="2746"/>
      <c r="C148" s="2746"/>
      <c r="D148" s="2808"/>
      <c r="E148" s="2808"/>
      <c r="F148" s="2808"/>
      <c r="G148" s="2808"/>
      <c r="H148" s="2866"/>
      <c r="I148" s="2746"/>
      <c r="J148" s="2731"/>
      <c r="K148" s="2731"/>
      <c r="L148" s="2731"/>
      <c r="M148" s="2731"/>
      <c r="N148" s="2731"/>
      <c r="O148" s="2731"/>
      <c r="P148" s="2731"/>
      <c r="Q148" s="2731"/>
      <c r="R148" s="2731"/>
      <c r="S148" s="2731"/>
      <c r="T148" s="2731"/>
      <c r="U148" s="2731"/>
      <c r="V148" s="2731"/>
      <c r="W148" s="2731"/>
      <c r="X148" s="2731"/>
      <c r="Y148" s="2731"/>
      <c r="Z148" s="2731"/>
    </row>
    <row r="149" spans="1:26" ht="14">
      <c r="A149" s="2746"/>
      <c r="B149" s="2746"/>
      <c r="C149" s="2746"/>
      <c r="D149" s="2808"/>
      <c r="E149" s="2808"/>
      <c r="F149" s="2808"/>
      <c r="G149" s="2808"/>
      <c r="H149" s="2866"/>
      <c r="I149" s="2746"/>
      <c r="J149" s="2731"/>
      <c r="K149" s="2731"/>
      <c r="L149" s="2731"/>
      <c r="M149" s="2731"/>
      <c r="N149" s="2731"/>
      <c r="O149" s="2731"/>
      <c r="P149" s="2731"/>
      <c r="Q149" s="2731"/>
      <c r="R149" s="2731"/>
      <c r="S149" s="2731"/>
      <c r="T149" s="2731"/>
      <c r="U149" s="2731"/>
      <c r="V149" s="2731"/>
      <c r="W149" s="2731"/>
      <c r="X149" s="2731"/>
      <c r="Y149" s="2731"/>
      <c r="Z149" s="2731"/>
    </row>
    <row r="150" spans="1:26" ht="14">
      <c r="A150" s="2746"/>
      <c r="B150" s="2746"/>
      <c r="C150" s="2746"/>
      <c r="D150" s="2808"/>
      <c r="E150" s="2808"/>
      <c r="F150" s="2808"/>
      <c r="G150" s="2808"/>
      <c r="H150" s="2866"/>
      <c r="I150" s="2746"/>
      <c r="J150" s="2731"/>
      <c r="K150" s="2731"/>
      <c r="L150" s="2731"/>
      <c r="M150" s="2731"/>
      <c r="N150" s="2731"/>
      <c r="O150" s="2731"/>
      <c r="P150" s="2731"/>
      <c r="Q150" s="2731"/>
      <c r="R150" s="2731"/>
      <c r="S150" s="2731"/>
      <c r="T150" s="2731"/>
      <c r="U150" s="2731"/>
      <c r="V150" s="2731"/>
      <c r="W150" s="2731"/>
      <c r="X150" s="2731"/>
      <c r="Y150" s="2731"/>
      <c r="Z150" s="2731"/>
    </row>
    <row r="151" spans="1:26" ht="14">
      <c r="A151" s="2746"/>
      <c r="B151" s="2746"/>
      <c r="C151" s="2746"/>
      <c r="D151" s="2808"/>
      <c r="E151" s="2808"/>
      <c r="F151" s="2808"/>
      <c r="G151" s="2808"/>
      <c r="H151" s="2866"/>
      <c r="I151" s="2746"/>
      <c r="J151" s="2731"/>
      <c r="K151" s="2731"/>
      <c r="L151" s="2731"/>
      <c r="M151" s="2731"/>
      <c r="N151" s="2731"/>
      <c r="O151" s="2731"/>
      <c r="P151" s="2731"/>
      <c r="Q151" s="2731"/>
      <c r="R151" s="2731"/>
      <c r="S151" s="2731"/>
      <c r="T151" s="2731"/>
      <c r="U151" s="2731"/>
      <c r="V151" s="2731"/>
      <c r="W151" s="2731"/>
      <c r="X151" s="2731"/>
      <c r="Y151" s="2731"/>
      <c r="Z151" s="2731"/>
    </row>
    <row r="152" spans="1:26" ht="14">
      <c r="A152" s="2746"/>
      <c r="B152" s="2746"/>
      <c r="C152" s="2746"/>
      <c r="D152" s="2808"/>
      <c r="E152" s="2808"/>
      <c r="F152" s="2808"/>
      <c r="G152" s="2808"/>
      <c r="H152" s="2866"/>
      <c r="I152" s="2746"/>
      <c r="J152" s="2731"/>
      <c r="K152" s="2731"/>
      <c r="L152" s="2731"/>
      <c r="M152" s="2731"/>
      <c r="N152" s="2731"/>
      <c r="O152" s="2731"/>
      <c r="P152" s="2731"/>
      <c r="Q152" s="2731"/>
      <c r="R152" s="2731"/>
      <c r="S152" s="2731"/>
      <c r="T152" s="2731"/>
      <c r="U152" s="2731"/>
      <c r="V152" s="2731"/>
      <c r="W152" s="2731"/>
      <c r="X152" s="2731"/>
      <c r="Y152" s="2731"/>
      <c r="Z152" s="2731"/>
    </row>
    <row r="153" spans="1:26" ht="14">
      <c r="A153" s="2746"/>
      <c r="B153" s="2746"/>
      <c r="C153" s="2746"/>
      <c r="D153" s="2808"/>
      <c r="E153" s="2808"/>
      <c r="F153" s="2808"/>
      <c r="G153" s="2808"/>
      <c r="H153" s="2866"/>
      <c r="I153" s="2746"/>
      <c r="J153" s="2731"/>
      <c r="K153" s="2731"/>
      <c r="L153" s="2731"/>
      <c r="M153" s="2731"/>
      <c r="N153" s="2731"/>
      <c r="O153" s="2731"/>
      <c r="P153" s="2731"/>
      <c r="Q153" s="2731"/>
      <c r="R153" s="2731"/>
      <c r="S153" s="2731"/>
      <c r="T153" s="2731"/>
      <c r="U153" s="2731"/>
      <c r="V153" s="2731"/>
      <c r="W153" s="2731"/>
      <c r="X153" s="2731"/>
      <c r="Y153" s="2731"/>
      <c r="Z153" s="2731"/>
    </row>
    <row r="154" spans="1:26" ht="14">
      <c r="A154" s="2746"/>
      <c r="B154" s="2746"/>
      <c r="C154" s="2746"/>
      <c r="D154" s="2808"/>
      <c r="E154" s="2808"/>
      <c r="F154" s="2808"/>
      <c r="G154" s="2808"/>
      <c r="H154" s="2866"/>
      <c r="I154" s="2746"/>
      <c r="J154" s="2731"/>
      <c r="K154" s="2731"/>
      <c r="L154" s="2731"/>
      <c r="M154" s="2731"/>
      <c r="N154" s="2731"/>
      <c r="O154" s="2731"/>
      <c r="P154" s="2731"/>
      <c r="Q154" s="2731"/>
      <c r="R154" s="2731"/>
      <c r="S154" s="2731"/>
      <c r="T154" s="2731"/>
      <c r="U154" s="2731"/>
      <c r="V154" s="2731"/>
      <c r="W154" s="2731"/>
      <c r="X154" s="2731"/>
      <c r="Y154" s="2731"/>
      <c r="Z154" s="2731"/>
    </row>
    <row r="155" spans="1:26" ht="14">
      <c r="A155" s="2746"/>
      <c r="B155" s="2746"/>
      <c r="C155" s="2746"/>
      <c r="D155" s="2808"/>
      <c r="E155" s="2808"/>
      <c r="F155" s="2808"/>
      <c r="G155" s="2808"/>
      <c r="H155" s="2866"/>
      <c r="I155" s="2746"/>
      <c r="J155" s="2731"/>
      <c r="K155" s="2731"/>
      <c r="L155" s="2731"/>
      <c r="M155" s="2731"/>
      <c r="N155" s="2731"/>
      <c r="O155" s="2731"/>
      <c r="P155" s="2731"/>
      <c r="Q155" s="2731"/>
      <c r="R155" s="2731"/>
      <c r="S155" s="2731"/>
      <c r="T155" s="2731"/>
      <c r="U155" s="2731"/>
      <c r="V155" s="2731"/>
      <c r="W155" s="2731"/>
      <c r="X155" s="2731"/>
      <c r="Y155" s="2731"/>
      <c r="Z155" s="2731"/>
    </row>
    <row r="156" spans="1:26" ht="14">
      <c r="A156" s="2746"/>
      <c r="B156" s="2746"/>
      <c r="C156" s="2746"/>
      <c r="D156" s="2808"/>
      <c r="E156" s="2808"/>
      <c r="F156" s="2808"/>
      <c r="G156" s="2808"/>
      <c r="H156" s="2866"/>
      <c r="I156" s="2746"/>
      <c r="J156" s="2731"/>
      <c r="K156" s="2731"/>
      <c r="L156" s="2731"/>
      <c r="M156" s="2731"/>
      <c r="N156" s="2731"/>
      <c r="O156" s="2731"/>
      <c r="P156" s="2731"/>
      <c r="Q156" s="2731"/>
      <c r="R156" s="2731"/>
      <c r="S156" s="2731"/>
      <c r="T156" s="2731"/>
      <c r="U156" s="2731"/>
      <c r="V156" s="2731"/>
      <c r="W156" s="2731"/>
      <c r="X156" s="2731"/>
      <c r="Y156" s="2731"/>
      <c r="Z156" s="2731"/>
    </row>
    <row r="157" spans="1:26" ht="14">
      <c r="A157" s="2746"/>
      <c r="B157" s="2746"/>
      <c r="C157" s="2746"/>
      <c r="D157" s="2808"/>
      <c r="E157" s="2808"/>
      <c r="F157" s="2808"/>
      <c r="G157" s="2808"/>
      <c r="H157" s="2866"/>
      <c r="I157" s="2746"/>
      <c r="J157" s="2731"/>
      <c r="K157" s="2731"/>
      <c r="L157" s="2731"/>
      <c r="M157" s="2731"/>
      <c r="N157" s="2731"/>
      <c r="O157" s="2731"/>
      <c r="P157" s="2731"/>
      <c r="Q157" s="2731"/>
      <c r="R157" s="2731"/>
      <c r="S157" s="2731"/>
      <c r="T157" s="2731"/>
      <c r="U157" s="2731"/>
      <c r="V157" s="2731"/>
      <c r="W157" s="2731"/>
      <c r="X157" s="2731"/>
      <c r="Y157" s="2731"/>
      <c r="Z157" s="2731"/>
    </row>
    <row r="158" spans="1:26" ht="14">
      <c r="A158" s="2746"/>
      <c r="B158" s="2746"/>
      <c r="C158" s="2746"/>
      <c r="D158" s="2808"/>
      <c r="E158" s="2808"/>
      <c r="F158" s="2808"/>
      <c r="G158" s="2808"/>
      <c r="H158" s="2866"/>
      <c r="I158" s="2746"/>
      <c r="J158" s="2731"/>
      <c r="K158" s="2731"/>
      <c r="L158" s="2731"/>
      <c r="M158" s="2731"/>
      <c r="N158" s="2731"/>
      <c r="O158" s="2731"/>
      <c r="P158" s="2731"/>
      <c r="Q158" s="2731"/>
      <c r="R158" s="2731"/>
      <c r="S158" s="2731"/>
      <c r="T158" s="2731"/>
      <c r="U158" s="2731"/>
      <c r="V158" s="2731"/>
      <c r="W158" s="2731"/>
      <c r="X158" s="2731"/>
      <c r="Y158" s="2731"/>
      <c r="Z158" s="2731"/>
    </row>
    <row r="159" spans="1:26" ht="14">
      <c r="A159" s="2746"/>
      <c r="B159" s="2746"/>
      <c r="C159" s="2746"/>
      <c r="D159" s="2808"/>
      <c r="E159" s="2808"/>
      <c r="F159" s="2808"/>
      <c r="G159" s="2808"/>
      <c r="H159" s="2866"/>
      <c r="I159" s="2746"/>
      <c r="J159" s="2731"/>
      <c r="K159" s="2731"/>
      <c r="L159" s="2731"/>
      <c r="M159" s="2731"/>
      <c r="N159" s="2731"/>
      <c r="O159" s="2731"/>
      <c r="P159" s="2731"/>
      <c r="Q159" s="2731"/>
      <c r="R159" s="2731"/>
      <c r="S159" s="2731"/>
      <c r="T159" s="2731"/>
      <c r="U159" s="2731"/>
      <c r="V159" s="2731"/>
      <c r="W159" s="2731"/>
      <c r="X159" s="2731"/>
      <c r="Y159" s="2731"/>
      <c r="Z159" s="2731"/>
    </row>
    <row r="160" spans="1:26" ht="14">
      <c r="A160" s="2746"/>
      <c r="B160" s="2746"/>
      <c r="C160" s="2746"/>
      <c r="D160" s="2808"/>
      <c r="E160" s="2808"/>
      <c r="F160" s="2808"/>
      <c r="G160" s="2808"/>
      <c r="H160" s="2866"/>
      <c r="I160" s="2746"/>
      <c r="J160" s="2731"/>
      <c r="K160" s="2731"/>
      <c r="L160" s="2731"/>
      <c r="M160" s="2731"/>
      <c r="N160" s="2731"/>
      <c r="O160" s="2731"/>
      <c r="P160" s="2731"/>
      <c r="Q160" s="2731"/>
      <c r="R160" s="2731"/>
      <c r="S160" s="2731"/>
      <c r="T160" s="2731"/>
      <c r="U160" s="2731"/>
      <c r="V160" s="2731"/>
      <c r="W160" s="2731"/>
      <c r="X160" s="2731"/>
      <c r="Y160" s="2731"/>
      <c r="Z160" s="2731"/>
    </row>
    <row r="161" spans="1:26" ht="14">
      <c r="A161" s="2746"/>
      <c r="B161" s="2746"/>
      <c r="C161" s="2746"/>
      <c r="D161" s="2808"/>
      <c r="E161" s="2808"/>
      <c r="F161" s="2808"/>
      <c r="G161" s="2808"/>
      <c r="H161" s="2866"/>
      <c r="I161" s="2746"/>
      <c r="J161" s="2731"/>
      <c r="K161" s="2731"/>
      <c r="L161" s="2731"/>
      <c r="M161" s="2731"/>
      <c r="N161" s="2731"/>
      <c r="O161" s="2731"/>
      <c r="P161" s="2731"/>
      <c r="Q161" s="2731"/>
      <c r="R161" s="2731"/>
      <c r="S161" s="2731"/>
      <c r="T161" s="2731"/>
      <c r="U161" s="2731"/>
      <c r="V161" s="2731"/>
      <c r="W161" s="2731"/>
      <c r="X161" s="2731"/>
      <c r="Y161" s="2731"/>
      <c r="Z161" s="2731"/>
    </row>
    <row r="162" spans="1:26" ht="14">
      <c r="A162" s="2746"/>
      <c r="B162" s="2746"/>
      <c r="C162" s="2746"/>
      <c r="D162" s="2808"/>
      <c r="E162" s="2808"/>
      <c r="F162" s="2808"/>
      <c r="G162" s="2808"/>
      <c r="H162" s="2866"/>
      <c r="I162" s="2746"/>
      <c r="J162" s="2731"/>
      <c r="K162" s="2731"/>
      <c r="L162" s="2731"/>
      <c r="M162" s="2731"/>
      <c r="N162" s="2731"/>
      <c r="O162" s="2731"/>
      <c r="P162" s="2731"/>
      <c r="Q162" s="2731"/>
      <c r="R162" s="2731"/>
      <c r="S162" s="2731"/>
      <c r="T162" s="2731"/>
      <c r="U162" s="2731"/>
      <c r="V162" s="2731"/>
      <c r="W162" s="2731"/>
      <c r="X162" s="2731"/>
      <c r="Y162" s="2731"/>
      <c r="Z162" s="2731"/>
    </row>
    <row r="163" spans="1:26" ht="14">
      <c r="A163" s="2746"/>
      <c r="B163" s="2746"/>
      <c r="C163" s="2746"/>
      <c r="D163" s="2808"/>
      <c r="E163" s="2808"/>
      <c r="F163" s="2808"/>
      <c r="G163" s="2808"/>
      <c r="H163" s="2866"/>
      <c r="I163" s="2746"/>
      <c r="J163" s="2731"/>
      <c r="K163" s="2731"/>
      <c r="L163" s="2731"/>
      <c r="M163" s="2731"/>
      <c r="N163" s="2731"/>
      <c r="O163" s="2731"/>
      <c r="P163" s="2731"/>
      <c r="Q163" s="2731"/>
      <c r="R163" s="2731"/>
      <c r="S163" s="2731"/>
      <c r="T163" s="2731"/>
      <c r="U163" s="2731"/>
      <c r="V163" s="2731"/>
      <c r="W163" s="2731"/>
      <c r="X163" s="2731"/>
      <c r="Y163" s="2731"/>
      <c r="Z163" s="2731"/>
    </row>
    <row r="164" spans="1:26" ht="14">
      <c r="A164" s="2746"/>
      <c r="B164" s="2746"/>
      <c r="C164" s="2746"/>
      <c r="D164" s="2808"/>
      <c r="E164" s="2808"/>
      <c r="F164" s="2808"/>
      <c r="G164" s="2808"/>
      <c r="H164" s="2866"/>
      <c r="I164" s="2746"/>
      <c r="J164" s="2731"/>
      <c r="K164" s="2731"/>
      <c r="L164" s="2731"/>
      <c r="M164" s="2731"/>
      <c r="N164" s="2731"/>
      <c r="O164" s="2731"/>
      <c r="P164" s="2731"/>
      <c r="Q164" s="2731"/>
      <c r="R164" s="2731"/>
      <c r="S164" s="2731"/>
      <c r="T164" s="2731"/>
      <c r="U164" s="2731"/>
      <c r="V164" s="2731"/>
      <c r="W164" s="2731"/>
      <c r="X164" s="2731"/>
      <c r="Y164" s="2731"/>
      <c r="Z164" s="2731"/>
    </row>
    <row r="165" spans="1:26" ht="14">
      <c r="A165" s="2746"/>
      <c r="B165" s="2746"/>
      <c r="C165" s="2746"/>
      <c r="D165" s="2808"/>
      <c r="E165" s="2808"/>
      <c r="F165" s="2808"/>
      <c r="G165" s="2808"/>
      <c r="H165" s="2866"/>
      <c r="I165" s="2746"/>
      <c r="J165" s="2731"/>
      <c r="K165" s="2731"/>
      <c r="L165" s="2731"/>
      <c r="M165" s="2731"/>
      <c r="N165" s="2731"/>
      <c r="O165" s="2731"/>
      <c r="P165" s="2731"/>
      <c r="Q165" s="2731"/>
      <c r="R165" s="2731"/>
      <c r="S165" s="2731"/>
      <c r="T165" s="2731"/>
      <c r="U165" s="2731"/>
      <c r="V165" s="2731"/>
      <c r="W165" s="2731"/>
      <c r="X165" s="2731"/>
      <c r="Y165" s="2731"/>
      <c r="Z165" s="2731"/>
    </row>
    <row r="166" spans="1:26" ht="14">
      <c r="A166" s="2746"/>
      <c r="B166" s="2746"/>
      <c r="C166" s="2746"/>
      <c r="D166" s="2808"/>
      <c r="E166" s="2808"/>
      <c r="F166" s="2808"/>
      <c r="G166" s="2808"/>
      <c r="H166" s="2866"/>
      <c r="I166" s="2746"/>
      <c r="J166" s="2731"/>
      <c r="K166" s="2731"/>
      <c r="L166" s="2731"/>
      <c r="M166" s="2731"/>
      <c r="N166" s="2731"/>
      <c r="O166" s="2731"/>
      <c r="P166" s="2731"/>
      <c r="Q166" s="2731"/>
      <c r="R166" s="2731"/>
      <c r="S166" s="2731"/>
      <c r="T166" s="2731"/>
      <c r="U166" s="2731"/>
      <c r="V166" s="2731"/>
      <c r="W166" s="2731"/>
      <c r="X166" s="2731"/>
      <c r="Y166" s="2731"/>
      <c r="Z166" s="2731"/>
    </row>
    <row r="167" spans="1:26" ht="14">
      <c r="A167" s="2746"/>
      <c r="B167" s="2746"/>
      <c r="C167" s="2746"/>
      <c r="D167" s="2808"/>
      <c r="E167" s="2808"/>
      <c r="F167" s="2808"/>
      <c r="G167" s="2808"/>
      <c r="H167" s="2866"/>
      <c r="I167" s="2746"/>
      <c r="J167" s="2731"/>
      <c r="K167" s="2731"/>
      <c r="L167" s="2731"/>
      <c r="M167" s="2731"/>
      <c r="N167" s="2731"/>
      <c r="O167" s="2731"/>
      <c r="P167" s="2731"/>
      <c r="Q167" s="2731"/>
      <c r="R167" s="2731"/>
      <c r="S167" s="2731"/>
      <c r="T167" s="2731"/>
      <c r="U167" s="2731"/>
      <c r="V167" s="2731"/>
      <c r="W167" s="2731"/>
      <c r="X167" s="2731"/>
      <c r="Y167" s="2731"/>
      <c r="Z167" s="2731"/>
    </row>
    <row r="168" spans="1:26" ht="14">
      <c r="A168" s="2746"/>
      <c r="B168" s="2746"/>
      <c r="C168" s="2746"/>
      <c r="D168" s="2808"/>
      <c r="E168" s="2808"/>
      <c r="F168" s="2808"/>
      <c r="G168" s="2808"/>
      <c r="H168" s="2866"/>
      <c r="I168" s="2746"/>
      <c r="J168" s="2731"/>
      <c r="K168" s="2731"/>
      <c r="L168" s="2731"/>
      <c r="M168" s="2731"/>
      <c r="N168" s="2731"/>
      <c r="O168" s="2731"/>
      <c r="P168" s="2731"/>
      <c r="Q168" s="2731"/>
      <c r="R168" s="2731"/>
      <c r="S168" s="2731"/>
      <c r="T168" s="2731"/>
      <c r="U168" s="2731"/>
      <c r="V168" s="2731"/>
      <c r="W168" s="2731"/>
      <c r="X168" s="2731"/>
      <c r="Y168" s="2731"/>
      <c r="Z168" s="2731"/>
    </row>
    <row r="169" spans="1:26" ht="14">
      <c r="A169" s="2746"/>
      <c r="B169" s="2746"/>
      <c r="C169" s="2746"/>
      <c r="D169" s="2808"/>
      <c r="E169" s="2808"/>
      <c r="F169" s="2808"/>
      <c r="G169" s="2808"/>
      <c r="H169" s="2866"/>
      <c r="I169" s="2746"/>
      <c r="J169" s="2731"/>
      <c r="K169" s="2731"/>
      <c r="L169" s="2731"/>
      <c r="M169" s="2731"/>
      <c r="N169" s="2731"/>
      <c r="O169" s="2731"/>
      <c r="P169" s="2731"/>
      <c r="Q169" s="2731"/>
      <c r="R169" s="2731"/>
      <c r="S169" s="2731"/>
      <c r="T169" s="2731"/>
      <c r="U169" s="2731"/>
      <c r="V169" s="2731"/>
      <c r="W169" s="2731"/>
      <c r="X169" s="2731"/>
      <c r="Y169" s="2731"/>
      <c r="Z169" s="2731"/>
    </row>
    <row r="170" spans="1:26" ht="14">
      <c r="A170" s="2746"/>
      <c r="B170" s="2746"/>
      <c r="C170" s="2746"/>
      <c r="D170" s="2808"/>
      <c r="E170" s="2808"/>
      <c r="F170" s="2808"/>
      <c r="G170" s="2808"/>
      <c r="H170" s="2866"/>
      <c r="I170" s="2746"/>
      <c r="J170" s="2731"/>
      <c r="K170" s="2731"/>
      <c r="L170" s="2731"/>
      <c r="M170" s="2731"/>
      <c r="N170" s="2731"/>
      <c r="O170" s="2731"/>
      <c r="P170" s="2731"/>
      <c r="Q170" s="2731"/>
      <c r="R170" s="2731"/>
      <c r="S170" s="2731"/>
      <c r="T170" s="2731"/>
      <c r="U170" s="2731"/>
      <c r="V170" s="2731"/>
      <c r="W170" s="2731"/>
      <c r="X170" s="2731"/>
      <c r="Y170" s="2731"/>
      <c r="Z170" s="2731"/>
    </row>
    <row r="171" spans="1:26" ht="14">
      <c r="A171" s="2746"/>
      <c r="B171" s="2746"/>
      <c r="C171" s="2746"/>
      <c r="D171" s="2808"/>
      <c r="E171" s="2808"/>
      <c r="F171" s="2808"/>
      <c r="G171" s="2808"/>
      <c r="H171" s="2866"/>
      <c r="I171" s="2746"/>
      <c r="J171" s="2731"/>
      <c r="K171" s="2731"/>
      <c r="L171" s="2731"/>
      <c r="M171" s="2731"/>
      <c r="N171" s="2731"/>
      <c r="O171" s="2731"/>
      <c r="P171" s="2731"/>
      <c r="Q171" s="2731"/>
      <c r="R171" s="2731"/>
      <c r="S171" s="2731"/>
      <c r="T171" s="2731"/>
      <c r="U171" s="2731"/>
      <c r="V171" s="2731"/>
      <c r="W171" s="2731"/>
      <c r="X171" s="2731"/>
      <c r="Y171" s="2731"/>
      <c r="Z171" s="2731"/>
    </row>
    <row r="172" spans="1:26" ht="14">
      <c r="A172" s="2746"/>
      <c r="B172" s="2746"/>
      <c r="C172" s="2746"/>
      <c r="D172" s="2808"/>
      <c r="E172" s="2808"/>
      <c r="F172" s="2808"/>
      <c r="G172" s="2808"/>
      <c r="H172" s="2866"/>
      <c r="I172" s="2746"/>
      <c r="J172" s="2731"/>
      <c r="K172" s="2731"/>
      <c r="L172" s="2731"/>
      <c r="M172" s="2731"/>
      <c r="N172" s="2731"/>
      <c r="O172" s="2731"/>
      <c r="P172" s="2731"/>
      <c r="Q172" s="2731"/>
      <c r="R172" s="2731"/>
      <c r="S172" s="2731"/>
      <c r="T172" s="2731"/>
      <c r="U172" s="2731"/>
      <c r="V172" s="2731"/>
      <c r="W172" s="2731"/>
      <c r="X172" s="2731"/>
      <c r="Y172" s="2731"/>
      <c r="Z172" s="2731"/>
    </row>
    <row r="173" spans="1:26" ht="14">
      <c r="A173" s="2746"/>
      <c r="B173" s="2746"/>
      <c r="C173" s="2746"/>
      <c r="D173" s="2808"/>
      <c r="E173" s="2808"/>
      <c r="F173" s="2808"/>
      <c r="G173" s="2808"/>
      <c r="H173" s="2866"/>
      <c r="I173" s="2746"/>
      <c r="J173" s="2731"/>
      <c r="K173" s="2731"/>
      <c r="L173" s="2731"/>
      <c r="M173" s="2731"/>
      <c r="N173" s="2731"/>
      <c r="O173" s="2731"/>
      <c r="P173" s="2731"/>
      <c r="Q173" s="2731"/>
      <c r="R173" s="2731"/>
      <c r="S173" s="2731"/>
      <c r="T173" s="2731"/>
      <c r="U173" s="2731"/>
      <c r="V173" s="2731"/>
      <c r="W173" s="2731"/>
      <c r="X173" s="2731"/>
      <c r="Y173" s="2731"/>
      <c r="Z173" s="2731"/>
    </row>
    <row r="174" spans="1:26" ht="14">
      <c r="A174" s="2746"/>
      <c r="B174" s="2746"/>
      <c r="C174" s="2746"/>
      <c r="D174" s="2808"/>
      <c r="E174" s="2808"/>
      <c r="F174" s="2808"/>
      <c r="G174" s="2808"/>
      <c r="H174" s="2866"/>
      <c r="I174" s="2746"/>
      <c r="J174" s="2731"/>
      <c r="K174" s="2731"/>
      <c r="L174" s="2731"/>
      <c r="M174" s="2731"/>
      <c r="N174" s="2731"/>
      <c r="O174" s="2731"/>
      <c r="P174" s="2731"/>
      <c r="Q174" s="2731"/>
      <c r="R174" s="2731"/>
      <c r="S174" s="2731"/>
      <c r="T174" s="2731"/>
      <c r="U174" s="2731"/>
      <c r="V174" s="2731"/>
      <c r="W174" s="2731"/>
      <c r="X174" s="2731"/>
      <c r="Y174" s="2731"/>
      <c r="Z174" s="2731"/>
    </row>
    <row r="175" spans="1:26" ht="14">
      <c r="A175" s="2746"/>
      <c r="B175" s="2746"/>
      <c r="C175" s="2746"/>
      <c r="D175" s="2808"/>
      <c r="E175" s="2808"/>
      <c r="F175" s="2808"/>
      <c r="G175" s="2808"/>
      <c r="H175" s="2866"/>
      <c r="I175" s="2746"/>
      <c r="J175" s="2731"/>
      <c r="K175" s="2731"/>
      <c r="L175" s="2731"/>
      <c r="M175" s="2731"/>
      <c r="N175" s="2731"/>
      <c r="O175" s="2731"/>
      <c r="P175" s="2731"/>
      <c r="Q175" s="2731"/>
      <c r="R175" s="2731"/>
      <c r="S175" s="2731"/>
      <c r="T175" s="2731"/>
      <c r="U175" s="2731"/>
      <c r="V175" s="2731"/>
      <c r="W175" s="2731"/>
      <c r="X175" s="2731"/>
      <c r="Y175" s="2731"/>
      <c r="Z175" s="2731"/>
    </row>
    <row r="176" spans="1:26" ht="14">
      <c r="A176" s="2746"/>
      <c r="B176" s="2746"/>
      <c r="C176" s="2746"/>
      <c r="D176" s="2808"/>
      <c r="E176" s="2808"/>
      <c r="F176" s="2808"/>
      <c r="G176" s="2808"/>
      <c r="H176" s="2866"/>
      <c r="I176" s="2746"/>
      <c r="J176" s="2731"/>
      <c r="K176" s="2731"/>
      <c r="L176" s="2731"/>
      <c r="M176" s="2731"/>
      <c r="N176" s="2731"/>
      <c r="O176" s="2731"/>
      <c r="P176" s="2731"/>
      <c r="Q176" s="2731"/>
      <c r="R176" s="2731"/>
      <c r="S176" s="2731"/>
      <c r="T176" s="2731"/>
      <c r="U176" s="2731"/>
      <c r="V176" s="2731"/>
      <c r="W176" s="2731"/>
      <c r="X176" s="2731"/>
      <c r="Y176" s="2731"/>
      <c r="Z176" s="2731"/>
    </row>
    <row r="177" spans="1:26" ht="14">
      <c r="A177" s="2746"/>
      <c r="B177" s="2746"/>
      <c r="C177" s="2746"/>
      <c r="D177" s="2808"/>
      <c r="E177" s="2808"/>
      <c r="F177" s="2808"/>
      <c r="G177" s="2808"/>
      <c r="H177" s="2866"/>
      <c r="I177" s="2746"/>
      <c r="J177" s="2731"/>
      <c r="K177" s="2731"/>
      <c r="L177" s="2731"/>
      <c r="M177" s="2731"/>
      <c r="N177" s="2731"/>
      <c r="O177" s="2731"/>
      <c r="P177" s="2731"/>
      <c r="Q177" s="2731"/>
      <c r="R177" s="2731"/>
      <c r="S177" s="2731"/>
      <c r="T177" s="2731"/>
      <c r="U177" s="2731"/>
      <c r="V177" s="2731"/>
      <c r="W177" s="2731"/>
      <c r="X177" s="2731"/>
      <c r="Y177" s="2731"/>
      <c r="Z177" s="2731"/>
    </row>
    <row r="178" spans="1:26" ht="14">
      <c r="A178" s="2746"/>
      <c r="B178" s="2746"/>
      <c r="C178" s="2746"/>
      <c r="D178" s="2808"/>
      <c r="E178" s="2808"/>
      <c r="F178" s="2808"/>
      <c r="G178" s="2808"/>
      <c r="H178" s="2866"/>
      <c r="I178" s="2746"/>
      <c r="J178" s="2731"/>
      <c r="K178" s="2731"/>
      <c r="L178" s="2731"/>
      <c r="M178" s="2731"/>
      <c r="N178" s="2731"/>
      <c r="O178" s="2731"/>
      <c r="P178" s="2731"/>
      <c r="Q178" s="2731"/>
      <c r="R178" s="2731"/>
      <c r="S178" s="2731"/>
      <c r="T178" s="2731"/>
      <c r="U178" s="2731"/>
      <c r="V178" s="2731"/>
      <c r="W178" s="2731"/>
      <c r="X178" s="2731"/>
      <c r="Y178" s="2731"/>
      <c r="Z178" s="2731"/>
    </row>
    <row r="179" spans="1:26" ht="14">
      <c r="A179" s="2746"/>
      <c r="B179" s="2746"/>
      <c r="C179" s="2746"/>
      <c r="D179" s="2808"/>
      <c r="E179" s="2808"/>
      <c r="F179" s="2808"/>
      <c r="G179" s="2808"/>
      <c r="H179" s="2866"/>
      <c r="I179" s="2746"/>
      <c r="J179" s="2731"/>
      <c r="K179" s="2731"/>
      <c r="L179" s="2731"/>
      <c r="M179" s="2731"/>
      <c r="N179" s="2731"/>
      <c r="O179" s="2731"/>
      <c r="P179" s="2731"/>
      <c r="Q179" s="2731"/>
      <c r="R179" s="2731"/>
      <c r="S179" s="2731"/>
      <c r="T179" s="2731"/>
      <c r="U179" s="2731"/>
      <c r="V179" s="2731"/>
      <c r="W179" s="2731"/>
      <c r="X179" s="2731"/>
      <c r="Y179" s="2731"/>
      <c r="Z179" s="2731"/>
    </row>
    <row r="180" spans="1:26" ht="14">
      <c r="A180" s="2746"/>
      <c r="B180" s="2746"/>
      <c r="C180" s="2746"/>
      <c r="D180" s="2808"/>
      <c r="E180" s="2808"/>
      <c r="F180" s="2808"/>
      <c r="G180" s="2808"/>
      <c r="H180" s="2866"/>
      <c r="I180" s="2746"/>
      <c r="J180" s="2731"/>
      <c r="K180" s="2731"/>
      <c r="L180" s="2731"/>
      <c r="M180" s="2731"/>
      <c r="N180" s="2731"/>
      <c r="O180" s="2731"/>
      <c r="P180" s="2731"/>
      <c r="Q180" s="2731"/>
      <c r="R180" s="2731"/>
      <c r="S180" s="2731"/>
      <c r="T180" s="2731"/>
      <c r="U180" s="2731"/>
      <c r="V180" s="2731"/>
      <c r="W180" s="2731"/>
      <c r="X180" s="2731"/>
      <c r="Y180" s="2731"/>
      <c r="Z180" s="2731"/>
    </row>
    <row r="181" spans="1:26" ht="14">
      <c r="A181" s="2746"/>
      <c r="B181" s="2746"/>
      <c r="C181" s="2746"/>
      <c r="D181" s="2808"/>
      <c r="E181" s="2808"/>
      <c r="F181" s="2808"/>
      <c r="G181" s="2808"/>
      <c r="H181" s="2866"/>
      <c r="I181" s="2746"/>
      <c r="J181" s="2731"/>
      <c r="K181" s="2731"/>
      <c r="L181" s="2731"/>
      <c r="M181" s="2731"/>
      <c r="N181" s="2731"/>
      <c r="O181" s="2731"/>
      <c r="P181" s="2731"/>
      <c r="Q181" s="2731"/>
      <c r="R181" s="2731"/>
      <c r="S181" s="2731"/>
      <c r="T181" s="2731"/>
      <c r="U181" s="2731"/>
      <c r="V181" s="2731"/>
      <c r="W181" s="2731"/>
      <c r="X181" s="2731"/>
      <c r="Y181" s="2731"/>
      <c r="Z181" s="2731"/>
    </row>
    <row r="182" spans="1:26" ht="14">
      <c r="A182" s="2746"/>
      <c r="B182" s="2746"/>
      <c r="C182" s="2746"/>
      <c r="D182" s="2808"/>
      <c r="E182" s="2808"/>
      <c r="F182" s="2808"/>
      <c r="G182" s="2808"/>
      <c r="H182" s="2866"/>
      <c r="I182" s="2746"/>
      <c r="J182" s="2731"/>
      <c r="K182" s="2731"/>
      <c r="L182" s="2731"/>
      <c r="M182" s="2731"/>
      <c r="N182" s="2731"/>
      <c r="O182" s="2731"/>
      <c r="P182" s="2731"/>
      <c r="Q182" s="2731"/>
      <c r="R182" s="2731"/>
      <c r="S182" s="2731"/>
      <c r="T182" s="2731"/>
      <c r="U182" s="2731"/>
      <c r="V182" s="2731"/>
      <c r="W182" s="2731"/>
      <c r="X182" s="2731"/>
      <c r="Y182" s="2731"/>
      <c r="Z182" s="2731"/>
    </row>
    <row r="183" spans="1:26" ht="14">
      <c r="A183" s="2746"/>
      <c r="B183" s="2746"/>
      <c r="C183" s="2746"/>
      <c r="D183" s="2808"/>
      <c r="E183" s="2808"/>
      <c r="F183" s="2808"/>
      <c r="G183" s="2808"/>
      <c r="H183" s="2866"/>
      <c r="I183" s="2746"/>
      <c r="J183" s="2731"/>
      <c r="K183" s="2731"/>
      <c r="L183" s="2731"/>
      <c r="M183" s="2731"/>
      <c r="N183" s="2731"/>
      <c r="O183" s="2731"/>
      <c r="P183" s="2731"/>
      <c r="Q183" s="2731"/>
      <c r="R183" s="2731"/>
      <c r="S183" s="2731"/>
      <c r="T183" s="2731"/>
      <c r="U183" s="2731"/>
      <c r="V183" s="2731"/>
      <c r="W183" s="2731"/>
      <c r="X183" s="2731"/>
      <c r="Y183" s="2731"/>
      <c r="Z183" s="2731"/>
    </row>
    <row r="184" spans="1:26" ht="14">
      <c r="A184" s="2746"/>
      <c r="B184" s="2746"/>
      <c r="C184" s="2746"/>
      <c r="D184" s="2808"/>
      <c r="E184" s="2808"/>
      <c r="F184" s="2808"/>
      <c r="G184" s="2808"/>
      <c r="H184" s="2866"/>
      <c r="I184" s="2746"/>
      <c r="J184" s="2731"/>
      <c r="K184" s="2731"/>
      <c r="L184" s="2731"/>
      <c r="M184" s="2731"/>
      <c r="N184" s="2731"/>
      <c r="O184" s="2731"/>
      <c r="P184" s="2731"/>
      <c r="Q184" s="2731"/>
      <c r="R184" s="2731"/>
      <c r="S184" s="2731"/>
      <c r="T184" s="2731"/>
      <c r="U184" s="2731"/>
      <c r="V184" s="2731"/>
      <c r="W184" s="2731"/>
      <c r="X184" s="2731"/>
      <c r="Y184" s="2731"/>
      <c r="Z184" s="2731"/>
    </row>
    <row r="185" spans="1:26" ht="14">
      <c r="A185" s="2746"/>
      <c r="B185" s="2746"/>
      <c r="C185" s="2746"/>
      <c r="D185" s="2808"/>
      <c r="E185" s="2808"/>
      <c r="F185" s="2808"/>
      <c r="G185" s="2808"/>
      <c r="H185" s="2866"/>
      <c r="I185" s="2746"/>
      <c r="J185" s="2731"/>
      <c r="K185" s="2731"/>
      <c r="L185" s="2731"/>
      <c r="M185" s="2731"/>
      <c r="N185" s="2731"/>
      <c r="O185" s="2731"/>
      <c r="P185" s="2731"/>
      <c r="Q185" s="2731"/>
      <c r="R185" s="2731"/>
      <c r="S185" s="2731"/>
      <c r="T185" s="2731"/>
      <c r="U185" s="2731"/>
      <c r="V185" s="2731"/>
      <c r="W185" s="2731"/>
      <c r="X185" s="2731"/>
      <c r="Y185" s="2731"/>
      <c r="Z185" s="2731"/>
    </row>
    <row r="186" spans="1:26" ht="14">
      <c r="A186" s="2746"/>
      <c r="B186" s="2746"/>
      <c r="C186" s="2746"/>
      <c r="D186" s="2808"/>
      <c r="E186" s="2808"/>
      <c r="F186" s="2808"/>
      <c r="G186" s="2808"/>
      <c r="H186" s="2866"/>
      <c r="I186" s="2746"/>
      <c r="J186" s="2731"/>
      <c r="K186" s="2731"/>
      <c r="L186" s="2731"/>
      <c r="M186" s="2731"/>
      <c r="N186" s="2731"/>
      <c r="O186" s="2731"/>
      <c r="P186" s="2731"/>
      <c r="Q186" s="2731"/>
      <c r="R186" s="2731"/>
      <c r="S186" s="2731"/>
      <c r="T186" s="2731"/>
      <c r="U186" s="2731"/>
      <c r="V186" s="2731"/>
      <c r="W186" s="2731"/>
      <c r="X186" s="2731"/>
      <c r="Y186" s="2731"/>
      <c r="Z186" s="2731"/>
    </row>
    <row r="187" spans="1:26" ht="14">
      <c r="A187" s="2746"/>
      <c r="B187" s="2746"/>
      <c r="C187" s="2746"/>
      <c r="D187" s="2808"/>
      <c r="E187" s="2808"/>
      <c r="F187" s="2808"/>
      <c r="G187" s="2808"/>
      <c r="H187" s="2866"/>
      <c r="I187" s="2746"/>
      <c r="J187" s="2731"/>
      <c r="K187" s="2731"/>
      <c r="L187" s="2731"/>
      <c r="M187" s="2731"/>
      <c r="N187" s="2731"/>
      <c r="O187" s="2731"/>
      <c r="P187" s="2731"/>
      <c r="Q187" s="2731"/>
      <c r="R187" s="2731"/>
      <c r="S187" s="2731"/>
      <c r="T187" s="2731"/>
      <c r="U187" s="2731"/>
      <c r="V187" s="2731"/>
      <c r="W187" s="2731"/>
      <c r="X187" s="2731"/>
      <c r="Y187" s="2731"/>
      <c r="Z187" s="2731"/>
    </row>
    <row r="188" spans="1:26" ht="14">
      <c r="A188" s="2746"/>
      <c r="B188" s="2746"/>
      <c r="C188" s="2746"/>
      <c r="D188" s="2808"/>
      <c r="E188" s="2808"/>
      <c r="F188" s="2808"/>
      <c r="G188" s="2808"/>
      <c r="H188" s="2866"/>
      <c r="I188" s="2746"/>
      <c r="J188" s="2731"/>
      <c r="K188" s="2731"/>
      <c r="L188" s="2731"/>
      <c r="M188" s="2731"/>
      <c r="N188" s="2731"/>
      <c r="O188" s="2731"/>
      <c r="P188" s="2731"/>
      <c r="Q188" s="2731"/>
      <c r="R188" s="2731"/>
      <c r="S188" s="2731"/>
      <c r="T188" s="2731"/>
      <c r="U188" s="2731"/>
      <c r="V188" s="2731"/>
      <c r="W188" s="2731"/>
      <c r="X188" s="2731"/>
      <c r="Y188" s="2731"/>
      <c r="Z188" s="2731"/>
    </row>
    <row r="189" spans="1:26" ht="14">
      <c r="A189" s="2746"/>
      <c r="B189" s="2746"/>
      <c r="C189" s="2746"/>
      <c r="D189" s="2808"/>
      <c r="E189" s="2808"/>
      <c r="F189" s="2808"/>
      <c r="G189" s="2808"/>
      <c r="H189" s="2866"/>
      <c r="I189" s="2746"/>
      <c r="J189" s="2731"/>
      <c r="K189" s="2731"/>
      <c r="L189" s="2731"/>
      <c r="M189" s="2731"/>
      <c r="N189" s="2731"/>
      <c r="O189" s="2731"/>
      <c r="P189" s="2731"/>
      <c r="Q189" s="2731"/>
      <c r="R189" s="2731"/>
      <c r="S189" s="2731"/>
      <c r="T189" s="2731"/>
      <c r="U189" s="2731"/>
      <c r="V189" s="2731"/>
      <c r="W189" s="2731"/>
      <c r="X189" s="2731"/>
      <c r="Y189" s="2731"/>
      <c r="Z189" s="2731"/>
    </row>
    <row r="190" spans="1:26" ht="14">
      <c r="A190" s="2746"/>
      <c r="B190" s="2746"/>
      <c r="C190" s="2746"/>
      <c r="D190" s="2808"/>
      <c r="E190" s="2808"/>
      <c r="F190" s="2808"/>
      <c r="G190" s="2808"/>
      <c r="H190" s="2866"/>
      <c r="I190" s="2746"/>
      <c r="J190" s="2731"/>
      <c r="K190" s="2731"/>
      <c r="L190" s="2731"/>
      <c r="M190" s="2731"/>
      <c r="N190" s="2731"/>
      <c r="O190" s="2731"/>
      <c r="P190" s="2731"/>
      <c r="Q190" s="2731"/>
      <c r="R190" s="2731"/>
      <c r="S190" s="2731"/>
      <c r="T190" s="2731"/>
      <c r="U190" s="2731"/>
      <c r="V190" s="2731"/>
      <c r="W190" s="2731"/>
      <c r="X190" s="2731"/>
      <c r="Y190" s="2731"/>
      <c r="Z190" s="2731"/>
    </row>
    <row r="191" spans="1:26" ht="14">
      <c r="A191" s="2746"/>
      <c r="B191" s="2746"/>
      <c r="C191" s="2746"/>
      <c r="D191" s="2808"/>
      <c r="E191" s="2808"/>
      <c r="F191" s="2808"/>
      <c r="G191" s="2808"/>
      <c r="H191" s="2866"/>
      <c r="I191" s="2746"/>
      <c r="J191" s="2731"/>
      <c r="K191" s="2731"/>
      <c r="L191" s="2731"/>
      <c r="M191" s="2731"/>
      <c r="N191" s="2731"/>
      <c r="O191" s="2731"/>
      <c r="P191" s="2731"/>
      <c r="Q191" s="2731"/>
      <c r="R191" s="2731"/>
      <c r="S191" s="2731"/>
      <c r="T191" s="2731"/>
      <c r="U191" s="2731"/>
      <c r="V191" s="2731"/>
      <c r="W191" s="2731"/>
      <c r="X191" s="2731"/>
      <c r="Y191" s="2731"/>
      <c r="Z191" s="2731"/>
    </row>
    <row r="192" spans="1:26" ht="14">
      <c r="A192" s="2746"/>
      <c r="B192" s="2746"/>
      <c r="C192" s="2746"/>
      <c r="D192" s="2808"/>
      <c r="E192" s="2808"/>
      <c r="F192" s="2808"/>
      <c r="G192" s="2808"/>
      <c r="H192" s="2866"/>
      <c r="I192" s="2746"/>
      <c r="J192" s="2731"/>
      <c r="K192" s="2731"/>
      <c r="L192" s="2731"/>
      <c r="M192" s="2731"/>
      <c r="N192" s="2731"/>
      <c r="O192" s="2731"/>
      <c r="P192" s="2731"/>
      <c r="Q192" s="2731"/>
      <c r="R192" s="2731"/>
      <c r="S192" s="2731"/>
      <c r="T192" s="2731"/>
      <c r="U192" s="2731"/>
      <c r="V192" s="2731"/>
      <c r="W192" s="2731"/>
      <c r="X192" s="2731"/>
      <c r="Y192" s="2731"/>
      <c r="Z192" s="2731"/>
    </row>
    <row r="193" spans="1:26" ht="14">
      <c r="A193" s="2746"/>
      <c r="B193" s="2746"/>
      <c r="C193" s="2746"/>
      <c r="D193" s="2808"/>
      <c r="E193" s="2808"/>
      <c r="F193" s="2808"/>
      <c r="G193" s="2808"/>
      <c r="H193" s="2866"/>
      <c r="I193" s="2746"/>
      <c r="J193" s="2731"/>
      <c r="K193" s="2731"/>
      <c r="L193" s="2731"/>
      <c r="M193" s="2731"/>
      <c r="N193" s="2731"/>
      <c r="O193" s="2731"/>
      <c r="P193" s="2731"/>
      <c r="Q193" s="2731"/>
      <c r="R193" s="2731"/>
      <c r="S193" s="2731"/>
      <c r="T193" s="2731"/>
      <c r="U193" s="2731"/>
      <c r="V193" s="2731"/>
      <c r="W193" s="2731"/>
      <c r="X193" s="2731"/>
      <c r="Y193" s="2731"/>
      <c r="Z193" s="2731"/>
    </row>
    <row r="194" spans="1:26" ht="14">
      <c r="A194" s="2746"/>
      <c r="B194" s="2746"/>
      <c r="C194" s="2746"/>
      <c r="D194" s="2808"/>
      <c r="E194" s="2808"/>
      <c r="F194" s="2808"/>
      <c r="G194" s="2808"/>
      <c r="H194" s="2866"/>
      <c r="I194" s="2746"/>
      <c r="J194" s="2731"/>
      <c r="K194" s="2731"/>
      <c r="L194" s="2731"/>
      <c r="M194" s="2731"/>
      <c r="N194" s="2731"/>
      <c r="O194" s="2731"/>
      <c r="P194" s="2731"/>
      <c r="Q194" s="2731"/>
      <c r="R194" s="2731"/>
      <c r="S194" s="2731"/>
      <c r="T194" s="2731"/>
      <c r="U194" s="2731"/>
      <c r="V194" s="2731"/>
      <c r="W194" s="2731"/>
      <c r="X194" s="2731"/>
      <c r="Y194" s="2731"/>
      <c r="Z194" s="2731"/>
    </row>
    <row r="195" spans="1:26" ht="14">
      <c r="A195" s="2746"/>
      <c r="B195" s="2746"/>
      <c r="C195" s="2746"/>
      <c r="D195" s="2808"/>
      <c r="E195" s="2808"/>
      <c r="F195" s="2808"/>
      <c r="G195" s="2808"/>
      <c r="H195" s="2866"/>
      <c r="I195" s="2746"/>
      <c r="J195" s="2731"/>
      <c r="K195" s="2731"/>
      <c r="L195" s="2731"/>
      <c r="M195" s="2731"/>
      <c r="N195" s="2731"/>
      <c r="O195" s="2731"/>
      <c r="P195" s="2731"/>
      <c r="Q195" s="2731"/>
      <c r="R195" s="2731"/>
      <c r="S195" s="2731"/>
      <c r="T195" s="2731"/>
      <c r="U195" s="2731"/>
      <c r="V195" s="2731"/>
      <c r="W195" s="2731"/>
      <c r="X195" s="2731"/>
      <c r="Y195" s="2731"/>
      <c r="Z195" s="2731"/>
    </row>
    <row r="196" spans="1:26" ht="14">
      <c r="A196" s="2746"/>
      <c r="B196" s="2746"/>
      <c r="C196" s="2746"/>
      <c r="D196" s="2808"/>
      <c r="E196" s="2808"/>
      <c r="F196" s="2808"/>
      <c r="G196" s="2808"/>
      <c r="H196" s="2866"/>
      <c r="I196" s="2746"/>
      <c r="J196" s="2731"/>
      <c r="K196" s="2731"/>
      <c r="L196" s="2731"/>
      <c r="M196" s="2731"/>
      <c r="N196" s="2731"/>
      <c r="O196" s="2731"/>
      <c r="P196" s="2731"/>
      <c r="Q196" s="2731"/>
      <c r="R196" s="2731"/>
      <c r="S196" s="2731"/>
      <c r="T196" s="2731"/>
      <c r="U196" s="2731"/>
      <c r="V196" s="2731"/>
      <c r="W196" s="2731"/>
      <c r="X196" s="2731"/>
      <c r="Y196" s="2731"/>
      <c r="Z196" s="2731"/>
    </row>
    <row r="197" spans="1:26" ht="14">
      <c r="A197" s="2746"/>
      <c r="B197" s="2746"/>
      <c r="C197" s="2746"/>
      <c r="D197" s="2808"/>
      <c r="E197" s="2808"/>
      <c r="F197" s="2808"/>
      <c r="G197" s="2808"/>
      <c r="H197" s="2866"/>
      <c r="I197" s="2746"/>
      <c r="J197" s="2731"/>
      <c r="K197" s="2731"/>
      <c r="L197" s="2731"/>
      <c r="M197" s="2731"/>
      <c r="N197" s="2731"/>
      <c r="O197" s="2731"/>
      <c r="P197" s="2731"/>
      <c r="Q197" s="2731"/>
      <c r="R197" s="2731"/>
      <c r="S197" s="2731"/>
      <c r="T197" s="2731"/>
      <c r="U197" s="2731"/>
      <c r="V197" s="2731"/>
      <c r="W197" s="2731"/>
      <c r="X197" s="2731"/>
      <c r="Y197" s="2731"/>
      <c r="Z197" s="2731"/>
    </row>
    <row r="198" spans="1:26" ht="14">
      <c r="A198" s="2746"/>
      <c r="B198" s="2746"/>
      <c r="C198" s="2746"/>
      <c r="D198" s="2808"/>
      <c r="E198" s="2808"/>
      <c r="F198" s="2808"/>
      <c r="G198" s="2808"/>
      <c r="H198" s="2866"/>
      <c r="I198" s="2746"/>
      <c r="J198" s="2731"/>
      <c r="K198" s="2731"/>
      <c r="L198" s="2731"/>
      <c r="M198" s="2731"/>
      <c r="N198" s="2731"/>
      <c r="O198" s="2731"/>
      <c r="P198" s="2731"/>
      <c r="Q198" s="2731"/>
      <c r="R198" s="2731"/>
      <c r="S198" s="2731"/>
      <c r="T198" s="2731"/>
      <c r="U198" s="2731"/>
      <c r="V198" s="2731"/>
      <c r="W198" s="2731"/>
      <c r="X198" s="2731"/>
      <c r="Y198" s="2731"/>
      <c r="Z198" s="2731"/>
    </row>
    <row r="199" spans="1:26" ht="14">
      <c r="A199" s="2746"/>
      <c r="B199" s="2746"/>
      <c r="C199" s="2746"/>
      <c r="D199" s="2808"/>
      <c r="E199" s="2808"/>
      <c r="F199" s="2808"/>
      <c r="G199" s="2808"/>
      <c r="H199" s="2866"/>
      <c r="I199" s="2746"/>
      <c r="J199" s="2731"/>
      <c r="K199" s="2731"/>
      <c r="L199" s="2731"/>
      <c r="M199" s="2731"/>
      <c r="N199" s="2731"/>
      <c r="O199" s="2731"/>
      <c r="P199" s="2731"/>
      <c r="Q199" s="2731"/>
      <c r="R199" s="2731"/>
      <c r="S199" s="2731"/>
      <c r="T199" s="2731"/>
      <c r="U199" s="2731"/>
      <c r="V199" s="2731"/>
      <c r="W199" s="2731"/>
      <c r="X199" s="2731"/>
      <c r="Y199" s="2731"/>
      <c r="Z199" s="2731"/>
    </row>
    <row r="200" spans="1:26" ht="14">
      <c r="A200" s="2746"/>
      <c r="B200" s="2746"/>
      <c r="C200" s="2746"/>
      <c r="D200" s="2808"/>
      <c r="E200" s="2808"/>
      <c r="F200" s="2808"/>
      <c r="G200" s="2808"/>
      <c r="H200" s="2866"/>
      <c r="I200" s="2746"/>
      <c r="J200" s="2731"/>
      <c r="K200" s="2731"/>
      <c r="L200" s="2731"/>
      <c r="M200" s="2731"/>
      <c r="N200" s="2731"/>
      <c r="O200" s="2731"/>
      <c r="P200" s="2731"/>
      <c r="Q200" s="2731"/>
      <c r="R200" s="2731"/>
      <c r="S200" s="2731"/>
      <c r="T200" s="2731"/>
      <c r="U200" s="2731"/>
      <c r="V200" s="2731"/>
      <c r="W200" s="2731"/>
      <c r="X200" s="2731"/>
      <c r="Y200" s="2731"/>
      <c r="Z200" s="2731"/>
    </row>
    <row r="201" spans="1:26" ht="14">
      <c r="A201" s="2746"/>
      <c r="B201" s="2746"/>
      <c r="C201" s="2746"/>
      <c r="D201" s="2808"/>
      <c r="E201" s="2808"/>
      <c r="F201" s="2808"/>
      <c r="G201" s="2808"/>
      <c r="H201" s="2866"/>
      <c r="I201" s="2746"/>
      <c r="J201" s="2731"/>
      <c r="K201" s="2731"/>
      <c r="L201" s="2731"/>
      <c r="M201" s="2731"/>
      <c r="N201" s="2731"/>
      <c r="O201" s="2731"/>
      <c r="P201" s="2731"/>
      <c r="Q201" s="2731"/>
      <c r="R201" s="2731"/>
      <c r="S201" s="2731"/>
      <c r="T201" s="2731"/>
      <c r="U201" s="2731"/>
      <c r="V201" s="2731"/>
      <c r="W201" s="2731"/>
      <c r="X201" s="2731"/>
      <c r="Y201" s="2731"/>
      <c r="Z201" s="2731"/>
    </row>
    <row r="202" spans="1:26" ht="14">
      <c r="A202" s="2746"/>
      <c r="B202" s="2746"/>
      <c r="C202" s="2746"/>
      <c r="D202" s="2808"/>
      <c r="E202" s="2808"/>
      <c r="F202" s="2808"/>
      <c r="G202" s="2808"/>
      <c r="H202" s="2866"/>
      <c r="I202" s="2746"/>
      <c r="J202" s="2731"/>
      <c r="K202" s="2731"/>
      <c r="L202" s="2731"/>
      <c r="M202" s="2731"/>
      <c r="N202" s="2731"/>
      <c r="O202" s="2731"/>
      <c r="P202" s="2731"/>
      <c r="Q202" s="2731"/>
      <c r="R202" s="2731"/>
      <c r="S202" s="2731"/>
      <c r="T202" s="2731"/>
      <c r="U202" s="2731"/>
      <c r="V202" s="2731"/>
      <c r="W202" s="2731"/>
      <c r="X202" s="2731"/>
      <c r="Y202" s="2731"/>
      <c r="Z202" s="2731"/>
    </row>
    <row r="203" spans="1:26" ht="14">
      <c r="A203" s="2746"/>
      <c r="B203" s="2746"/>
      <c r="C203" s="2746"/>
      <c r="D203" s="2808"/>
      <c r="E203" s="2808"/>
      <c r="F203" s="2808"/>
      <c r="G203" s="2808"/>
      <c r="H203" s="2866"/>
      <c r="I203" s="2746"/>
      <c r="J203" s="2731"/>
      <c r="K203" s="2731"/>
      <c r="L203" s="2731"/>
      <c r="M203" s="2731"/>
      <c r="N203" s="2731"/>
      <c r="O203" s="2731"/>
      <c r="P203" s="2731"/>
      <c r="Q203" s="2731"/>
      <c r="R203" s="2731"/>
      <c r="S203" s="2731"/>
      <c r="T203" s="2731"/>
      <c r="U203" s="2731"/>
      <c r="V203" s="2731"/>
      <c r="W203" s="2731"/>
      <c r="X203" s="2731"/>
      <c r="Y203" s="2731"/>
      <c r="Z203" s="2731"/>
    </row>
    <row r="204" spans="1:26" ht="14">
      <c r="A204" s="2746"/>
      <c r="B204" s="2746"/>
      <c r="C204" s="2746"/>
      <c r="D204" s="2808"/>
      <c r="E204" s="2808"/>
      <c r="F204" s="2808"/>
      <c r="G204" s="2808"/>
      <c r="H204" s="2866"/>
      <c r="I204" s="2746"/>
      <c r="J204" s="2731"/>
      <c r="K204" s="2731"/>
      <c r="L204" s="2731"/>
      <c r="M204" s="2731"/>
      <c r="N204" s="2731"/>
      <c r="O204" s="2731"/>
      <c r="P204" s="2731"/>
      <c r="Q204" s="2731"/>
      <c r="R204" s="2731"/>
      <c r="S204" s="2731"/>
      <c r="T204" s="2731"/>
      <c r="U204" s="2731"/>
      <c r="V204" s="2731"/>
      <c r="W204" s="2731"/>
      <c r="X204" s="2731"/>
      <c r="Y204" s="2731"/>
      <c r="Z204" s="2731"/>
    </row>
    <row r="205" spans="1:26" ht="14">
      <c r="A205" s="2746"/>
      <c r="B205" s="2746"/>
      <c r="C205" s="2746"/>
      <c r="D205" s="2808"/>
      <c r="E205" s="2808"/>
      <c r="F205" s="2808"/>
      <c r="G205" s="2808"/>
      <c r="H205" s="2866"/>
      <c r="I205" s="2746"/>
      <c r="J205" s="2731"/>
      <c r="K205" s="2731"/>
      <c r="L205" s="2731"/>
      <c r="M205" s="2731"/>
      <c r="N205" s="2731"/>
      <c r="O205" s="2731"/>
      <c r="P205" s="2731"/>
      <c r="Q205" s="2731"/>
      <c r="R205" s="2731"/>
      <c r="S205" s="2731"/>
      <c r="T205" s="2731"/>
      <c r="U205" s="2731"/>
      <c r="V205" s="2731"/>
      <c r="W205" s="2731"/>
      <c r="X205" s="2731"/>
      <c r="Y205" s="2731"/>
      <c r="Z205" s="2731"/>
    </row>
    <row r="206" spans="1:26" ht="14">
      <c r="A206" s="2746"/>
      <c r="B206" s="2746"/>
      <c r="C206" s="2746"/>
      <c r="D206" s="2808"/>
      <c r="E206" s="2808"/>
      <c r="F206" s="2808"/>
      <c r="G206" s="2808"/>
      <c r="H206" s="2866"/>
      <c r="I206" s="2746"/>
      <c r="J206" s="2731"/>
      <c r="K206" s="2731"/>
      <c r="L206" s="2731"/>
      <c r="M206" s="2731"/>
      <c r="N206" s="2731"/>
      <c r="O206" s="2731"/>
      <c r="P206" s="2731"/>
      <c r="Q206" s="2731"/>
      <c r="R206" s="2731"/>
      <c r="S206" s="2731"/>
      <c r="T206" s="2731"/>
      <c r="U206" s="2731"/>
      <c r="V206" s="2731"/>
      <c r="W206" s="2731"/>
      <c r="X206" s="2731"/>
      <c r="Y206" s="2731"/>
      <c r="Z206" s="2731"/>
    </row>
    <row r="207" spans="1:26" ht="14">
      <c r="A207" s="2746"/>
      <c r="B207" s="2746"/>
      <c r="C207" s="2746"/>
      <c r="D207" s="2808"/>
      <c r="E207" s="2808"/>
      <c r="F207" s="2808"/>
      <c r="G207" s="2808"/>
      <c r="H207" s="2866"/>
      <c r="I207" s="2746"/>
      <c r="J207" s="2731"/>
      <c r="K207" s="2731"/>
      <c r="L207" s="2731"/>
      <c r="M207" s="2731"/>
      <c r="N207" s="2731"/>
      <c r="O207" s="2731"/>
      <c r="P207" s="2731"/>
      <c r="Q207" s="2731"/>
      <c r="R207" s="2731"/>
      <c r="S207" s="2731"/>
      <c r="T207" s="2731"/>
      <c r="U207" s="2731"/>
      <c r="V207" s="2731"/>
      <c r="W207" s="2731"/>
      <c r="X207" s="2731"/>
      <c r="Y207" s="2731"/>
      <c r="Z207" s="2731"/>
    </row>
    <row r="208" spans="1:26" ht="14">
      <c r="A208" s="2746"/>
      <c r="B208" s="2746"/>
      <c r="C208" s="2746"/>
      <c r="D208" s="2808"/>
      <c r="E208" s="2808"/>
      <c r="F208" s="2808"/>
      <c r="G208" s="2808"/>
      <c r="H208" s="2866"/>
      <c r="I208" s="2746"/>
      <c r="J208" s="2731"/>
      <c r="K208" s="2731"/>
      <c r="L208" s="2731"/>
      <c r="M208" s="2731"/>
      <c r="N208" s="2731"/>
      <c r="O208" s="2731"/>
      <c r="P208" s="2731"/>
      <c r="Q208" s="2731"/>
      <c r="R208" s="2731"/>
      <c r="S208" s="2731"/>
      <c r="T208" s="2731"/>
      <c r="U208" s="2731"/>
      <c r="V208" s="2731"/>
      <c r="W208" s="2731"/>
      <c r="X208" s="2731"/>
      <c r="Y208" s="2731"/>
      <c r="Z208" s="2731"/>
    </row>
    <row r="209" spans="1:26" ht="14">
      <c r="A209" s="2746"/>
      <c r="B209" s="2746"/>
      <c r="C209" s="2746"/>
      <c r="D209" s="2808"/>
      <c r="E209" s="2808"/>
      <c r="F209" s="2808"/>
      <c r="G209" s="2808"/>
      <c r="H209" s="2866"/>
      <c r="I209" s="2746"/>
      <c r="J209" s="2731"/>
      <c r="K209" s="2731"/>
      <c r="L209" s="2731"/>
      <c r="M209" s="2731"/>
      <c r="N209" s="2731"/>
      <c r="O209" s="2731"/>
      <c r="P209" s="2731"/>
      <c r="Q209" s="2731"/>
      <c r="R209" s="2731"/>
      <c r="S209" s="2731"/>
      <c r="T209" s="2731"/>
      <c r="U209" s="2731"/>
      <c r="V209" s="2731"/>
      <c r="W209" s="2731"/>
      <c r="X209" s="2731"/>
      <c r="Y209" s="2731"/>
      <c r="Z209" s="2731"/>
    </row>
    <row r="210" spans="1:26" ht="14">
      <c r="A210" s="2746"/>
      <c r="B210" s="2746"/>
      <c r="C210" s="2746"/>
      <c r="D210" s="2808"/>
      <c r="E210" s="2808"/>
      <c r="F210" s="2808"/>
      <c r="G210" s="2808"/>
      <c r="H210" s="2866"/>
      <c r="I210" s="2746"/>
      <c r="J210" s="2731"/>
      <c r="K210" s="2731"/>
      <c r="L210" s="2731"/>
      <c r="M210" s="2731"/>
      <c r="N210" s="2731"/>
      <c r="O210" s="2731"/>
      <c r="P210" s="2731"/>
      <c r="Q210" s="2731"/>
      <c r="R210" s="2731"/>
      <c r="S210" s="2731"/>
      <c r="T210" s="2731"/>
      <c r="U210" s="2731"/>
      <c r="V210" s="2731"/>
      <c r="W210" s="2731"/>
      <c r="X210" s="2731"/>
      <c r="Y210" s="2731"/>
      <c r="Z210" s="2731"/>
    </row>
    <row r="211" spans="1:26" ht="14">
      <c r="A211" s="2746"/>
      <c r="B211" s="2746"/>
      <c r="C211" s="2746"/>
      <c r="D211" s="2808"/>
      <c r="E211" s="2808"/>
      <c r="F211" s="2808"/>
      <c r="G211" s="2808"/>
      <c r="H211" s="2866"/>
      <c r="I211" s="2746"/>
      <c r="J211" s="2731"/>
      <c r="K211" s="2731"/>
      <c r="L211" s="2731"/>
      <c r="M211" s="2731"/>
      <c r="N211" s="2731"/>
      <c r="O211" s="2731"/>
      <c r="P211" s="2731"/>
      <c r="Q211" s="2731"/>
      <c r="R211" s="2731"/>
      <c r="S211" s="2731"/>
      <c r="T211" s="2731"/>
      <c r="U211" s="2731"/>
      <c r="V211" s="2731"/>
      <c r="W211" s="2731"/>
      <c r="X211" s="2731"/>
      <c r="Y211" s="2731"/>
      <c r="Z211" s="2731"/>
    </row>
    <row r="212" spans="1:26" ht="14">
      <c r="A212" s="2746"/>
      <c r="B212" s="2746"/>
      <c r="C212" s="2746"/>
      <c r="D212" s="2808"/>
      <c r="E212" s="2808"/>
      <c r="F212" s="2808"/>
      <c r="G212" s="2808"/>
      <c r="H212" s="2866"/>
      <c r="I212" s="2746"/>
      <c r="J212" s="2731"/>
      <c r="K212" s="2731"/>
      <c r="L212" s="2731"/>
      <c r="M212" s="2731"/>
      <c r="N212" s="2731"/>
      <c r="O212" s="2731"/>
      <c r="P212" s="2731"/>
      <c r="Q212" s="2731"/>
      <c r="R212" s="2731"/>
      <c r="S212" s="2731"/>
      <c r="T212" s="2731"/>
      <c r="U212" s="2731"/>
      <c r="V212" s="2731"/>
      <c r="W212" s="2731"/>
      <c r="X212" s="2731"/>
      <c r="Y212" s="2731"/>
      <c r="Z212" s="2731"/>
    </row>
    <row r="213" spans="1:26" ht="14">
      <c r="A213" s="2746"/>
      <c r="B213" s="2746"/>
      <c r="C213" s="2746"/>
      <c r="D213" s="2808"/>
      <c r="E213" s="2808"/>
      <c r="F213" s="2808"/>
      <c r="G213" s="2808"/>
      <c r="H213" s="2866"/>
      <c r="I213" s="2746"/>
      <c r="J213" s="2731"/>
      <c r="K213" s="2731"/>
      <c r="L213" s="2731"/>
      <c r="M213" s="2731"/>
      <c r="N213" s="2731"/>
      <c r="O213" s="2731"/>
      <c r="P213" s="2731"/>
      <c r="Q213" s="2731"/>
      <c r="R213" s="2731"/>
      <c r="S213" s="2731"/>
      <c r="T213" s="2731"/>
      <c r="U213" s="2731"/>
      <c r="V213" s="2731"/>
      <c r="W213" s="2731"/>
      <c r="X213" s="2731"/>
      <c r="Y213" s="2731"/>
      <c r="Z213" s="2731"/>
    </row>
    <row r="214" spans="1:26" ht="14">
      <c r="A214" s="2746"/>
      <c r="B214" s="2746"/>
      <c r="C214" s="2746"/>
      <c r="D214" s="2808"/>
      <c r="E214" s="2808"/>
      <c r="F214" s="2808"/>
      <c r="G214" s="2808"/>
      <c r="H214" s="2866"/>
      <c r="I214" s="2746"/>
      <c r="J214" s="2731"/>
      <c r="K214" s="2731"/>
      <c r="L214" s="2731"/>
      <c r="M214" s="2731"/>
      <c r="N214" s="2731"/>
      <c r="O214" s="2731"/>
      <c r="P214" s="2731"/>
      <c r="Q214" s="2731"/>
      <c r="R214" s="2731"/>
      <c r="S214" s="2731"/>
      <c r="T214" s="2731"/>
      <c r="U214" s="2731"/>
      <c r="V214" s="2731"/>
      <c r="W214" s="2731"/>
      <c r="X214" s="2731"/>
      <c r="Y214" s="2731"/>
      <c r="Z214" s="2731"/>
    </row>
    <row r="215" spans="1:26" ht="14">
      <c r="A215" s="2746"/>
      <c r="B215" s="2746"/>
      <c r="C215" s="2746"/>
      <c r="D215" s="2808"/>
      <c r="E215" s="2808"/>
      <c r="F215" s="2808"/>
      <c r="G215" s="2808"/>
      <c r="H215" s="2866"/>
      <c r="I215" s="2746"/>
      <c r="J215" s="2731"/>
      <c r="K215" s="2731"/>
      <c r="L215" s="2731"/>
      <c r="M215" s="2731"/>
      <c r="N215" s="2731"/>
      <c r="O215" s="2731"/>
      <c r="P215" s="2731"/>
      <c r="Q215" s="2731"/>
      <c r="R215" s="2731"/>
      <c r="S215" s="2731"/>
      <c r="T215" s="2731"/>
      <c r="U215" s="2731"/>
      <c r="V215" s="2731"/>
      <c r="W215" s="2731"/>
      <c r="X215" s="2731"/>
      <c r="Y215" s="2731"/>
      <c r="Z215" s="2731"/>
    </row>
    <row r="216" spans="1:26" ht="14">
      <c r="A216" s="2746"/>
      <c r="B216" s="2746"/>
      <c r="C216" s="2746"/>
      <c r="D216" s="2808"/>
      <c r="E216" s="2808"/>
      <c r="F216" s="2808"/>
      <c r="G216" s="2808"/>
      <c r="H216" s="2866"/>
      <c r="I216" s="2746"/>
      <c r="J216" s="2731"/>
      <c r="K216" s="2731"/>
      <c r="L216" s="2731"/>
      <c r="M216" s="2731"/>
      <c r="N216" s="2731"/>
      <c r="O216" s="2731"/>
      <c r="P216" s="2731"/>
      <c r="Q216" s="2731"/>
      <c r="R216" s="2731"/>
      <c r="S216" s="2731"/>
      <c r="T216" s="2731"/>
      <c r="U216" s="2731"/>
      <c r="V216" s="2731"/>
      <c r="W216" s="2731"/>
      <c r="X216" s="2731"/>
      <c r="Y216" s="2731"/>
      <c r="Z216" s="2731"/>
    </row>
    <row r="217" spans="1:26" ht="14">
      <c r="A217" s="2746"/>
      <c r="B217" s="2746"/>
      <c r="C217" s="2746"/>
      <c r="D217" s="2808"/>
      <c r="E217" s="2808"/>
      <c r="F217" s="2808"/>
      <c r="G217" s="2808"/>
      <c r="H217" s="2866"/>
      <c r="I217" s="2746"/>
      <c r="J217" s="2731"/>
      <c r="K217" s="2731"/>
      <c r="L217" s="2731"/>
      <c r="M217" s="2731"/>
      <c r="N217" s="2731"/>
      <c r="O217" s="2731"/>
      <c r="P217" s="2731"/>
      <c r="Q217" s="2731"/>
      <c r="R217" s="2731"/>
      <c r="S217" s="2731"/>
      <c r="T217" s="2731"/>
      <c r="U217" s="2731"/>
      <c r="V217" s="2731"/>
      <c r="W217" s="2731"/>
      <c r="X217" s="2731"/>
      <c r="Y217" s="2731"/>
      <c r="Z217" s="2731"/>
    </row>
    <row r="218" spans="1:26" ht="14">
      <c r="A218" s="2746"/>
      <c r="B218" s="2746"/>
      <c r="C218" s="2746"/>
      <c r="D218" s="2808"/>
      <c r="E218" s="2808"/>
      <c r="F218" s="2808"/>
      <c r="G218" s="2808"/>
      <c r="H218" s="2866"/>
      <c r="I218" s="2746"/>
      <c r="J218" s="2731"/>
      <c r="K218" s="2731"/>
      <c r="L218" s="2731"/>
      <c r="M218" s="2731"/>
      <c r="N218" s="2731"/>
      <c r="O218" s="2731"/>
      <c r="P218" s="2731"/>
      <c r="Q218" s="2731"/>
      <c r="R218" s="2731"/>
      <c r="S218" s="2731"/>
      <c r="T218" s="2731"/>
      <c r="U218" s="2731"/>
      <c r="V218" s="2731"/>
      <c r="W218" s="2731"/>
      <c r="X218" s="2731"/>
      <c r="Y218" s="2731"/>
      <c r="Z218" s="2731"/>
    </row>
    <row r="219" spans="1:26" ht="14">
      <c r="A219" s="2746"/>
      <c r="B219" s="2746"/>
      <c r="C219" s="2746"/>
      <c r="D219" s="2808"/>
      <c r="E219" s="2808"/>
      <c r="F219" s="2808"/>
      <c r="G219" s="2808"/>
      <c r="H219" s="2866"/>
      <c r="I219" s="2746"/>
      <c r="J219" s="2731"/>
      <c r="K219" s="2731"/>
      <c r="L219" s="2731"/>
      <c r="M219" s="2731"/>
      <c r="N219" s="2731"/>
      <c r="O219" s="2731"/>
      <c r="P219" s="2731"/>
      <c r="Q219" s="2731"/>
      <c r="R219" s="2731"/>
      <c r="S219" s="2731"/>
      <c r="T219" s="2731"/>
      <c r="U219" s="2731"/>
      <c r="V219" s="2731"/>
      <c r="W219" s="2731"/>
      <c r="X219" s="2731"/>
      <c r="Y219" s="2731"/>
      <c r="Z219" s="2731"/>
    </row>
    <row r="220" spans="1:26" ht="14">
      <c r="A220" s="2746"/>
      <c r="B220" s="2746"/>
      <c r="C220" s="2746"/>
      <c r="D220" s="2808"/>
      <c r="E220" s="2808"/>
      <c r="F220" s="2808"/>
      <c r="G220" s="2808"/>
      <c r="H220" s="2866"/>
      <c r="I220" s="2746"/>
      <c r="J220" s="2731"/>
      <c r="K220" s="2731"/>
      <c r="L220" s="2731"/>
      <c r="M220" s="2731"/>
      <c r="N220" s="2731"/>
      <c r="O220" s="2731"/>
      <c r="P220" s="2731"/>
      <c r="Q220" s="2731"/>
      <c r="R220" s="2731"/>
      <c r="S220" s="2731"/>
      <c r="T220" s="2731"/>
      <c r="U220" s="2731"/>
      <c r="V220" s="2731"/>
      <c r="W220" s="2731"/>
      <c r="X220" s="2731"/>
      <c r="Y220" s="2731"/>
      <c r="Z220" s="2731"/>
    </row>
    <row r="221" spans="1:26" ht="14">
      <c r="A221" s="2746"/>
      <c r="B221" s="2746"/>
      <c r="C221" s="2746"/>
      <c r="D221" s="2808"/>
      <c r="E221" s="2808"/>
      <c r="F221" s="2808"/>
      <c r="G221" s="2808"/>
      <c r="H221" s="2866"/>
      <c r="I221" s="2746"/>
      <c r="J221" s="2731"/>
      <c r="K221" s="2731"/>
      <c r="L221" s="2731"/>
      <c r="M221" s="2731"/>
      <c r="N221" s="2731"/>
      <c r="O221" s="2731"/>
      <c r="P221" s="2731"/>
      <c r="Q221" s="2731"/>
      <c r="R221" s="2731"/>
      <c r="S221" s="2731"/>
      <c r="T221" s="2731"/>
      <c r="U221" s="2731"/>
      <c r="V221" s="2731"/>
      <c r="W221" s="2731"/>
      <c r="X221" s="2731"/>
      <c r="Y221" s="2731"/>
      <c r="Z221" s="2731"/>
    </row>
    <row r="222" spans="1:26" ht="14">
      <c r="A222" s="2746"/>
      <c r="B222" s="2746"/>
      <c r="C222" s="2746"/>
      <c r="D222" s="2808"/>
      <c r="E222" s="2808"/>
      <c r="F222" s="2808"/>
      <c r="G222" s="2808"/>
      <c r="H222" s="2866"/>
      <c r="I222" s="2746"/>
      <c r="J222" s="2731"/>
      <c r="K222" s="2731"/>
      <c r="L222" s="2731"/>
      <c r="M222" s="2731"/>
      <c r="N222" s="2731"/>
      <c r="O222" s="2731"/>
      <c r="P222" s="2731"/>
      <c r="Q222" s="2731"/>
      <c r="R222" s="2731"/>
      <c r="S222" s="2731"/>
      <c r="T222" s="2731"/>
      <c r="U222" s="2731"/>
      <c r="V222" s="2731"/>
      <c r="W222" s="2731"/>
      <c r="X222" s="2731"/>
      <c r="Y222" s="2731"/>
      <c r="Z222" s="2731"/>
    </row>
    <row r="223" spans="1:26" ht="14">
      <c r="A223" s="2746"/>
      <c r="B223" s="2746"/>
      <c r="C223" s="2746"/>
      <c r="D223" s="2808"/>
      <c r="E223" s="2808"/>
      <c r="F223" s="2808"/>
      <c r="G223" s="2808"/>
      <c r="H223" s="2866"/>
      <c r="I223" s="2746"/>
      <c r="J223" s="2731"/>
      <c r="K223" s="2731"/>
      <c r="L223" s="2731"/>
      <c r="M223" s="2731"/>
      <c r="N223" s="2731"/>
      <c r="O223" s="2731"/>
      <c r="P223" s="2731"/>
      <c r="Q223" s="2731"/>
      <c r="R223" s="2731"/>
      <c r="S223" s="2731"/>
      <c r="T223" s="2731"/>
      <c r="U223" s="2731"/>
      <c r="V223" s="2731"/>
      <c r="W223" s="2731"/>
      <c r="X223" s="2731"/>
      <c r="Y223" s="2731"/>
      <c r="Z223" s="2731"/>
    </row>
    <row r="224" spans="1:26" ht="14">
      <c r="A224" s="2746"/>
      <c r="B224" s="2746"/>
      <c r="C224" s="2746"/>
      <c r="D224" s="2808"/>
      <c r="E224" s="2808"/>
      <c r="F224" s="2808"/>
      <c r="G224" s="2808"/>
      <c r="H224" s="2866"/>
      <c r="I224" s="2746"/>
      <c r="J224" s="2731"/>
      <c r="K224" s="2731"/>
      <c r="L224" s="2731"/>
      <c r="M224" s="2731"/>
      <c r="N224" s="2731"/>
      <c r="O224" s="2731"/>
      <c r="P224" s="2731"/>
      <c r="Q224" s="2731"/>
      <c r="R224" s="2731"/>
      <c r="S224" s="2731"/>
      <c r="T224" s="2731"/>
      <c r="U224" s="2731"/>
      <c r="V224" s="2731"/>
      <c r="W224" s="2731"/>
      <c r="X224" s="2731"/>
      <c r="Y224" s="2731"/>
      <c r="Z224" s="2731"/>
    </row>
    <row r="225" spans="1:26" ht="14">
      <c r="A225" s="2746"/>
      <c r="B225" s="2746"/>
      <c r="C225" s="2746"/>
      <c r="D225" s="2808"/>
      <c r="E225" s="2808"/>
      <c r="F225" s="2808"/>
      <c r="G225" s="2808"/>
      <c r="H225" s="2866"/>
      <c r="I225" s="2746"/>
      <c r="J225" s="2731"/>
      <c r="K225" s="2731"/>
      <c r="L225" s="2731"/>
      <c r="M225" s="2731"/>
      <c r="N225" s="2731"/>
      <c r="O225" s="2731"/>
      <c r="P225" s="2731"/>
      <c r="Q225" s="2731"/>
      <c r="R225" s="2731"/>
      <c r="S225" s="2731"/>
      <c r="T225" s="2731"/>
      <c r="U225" s="2731"/>
      <c r="V225" s="2731"/>
      <c r="W225" s="2731"/>
      <c r="X225" s="2731"/>
      <c r="Y225" s="2731"/>
      <c r="Z225" s="2731"/>
    </row>
    <row r="226" spans="1:26" ht="14">
      <c r="A226" s="2746"/>
      <c r="B226" s="2746"/>
      <c r="C226" s="2746"/>
      <c r="D226" s="2808"/>
      <c r="E226" s="2808"/>
      <c r="F226" s="2808"/>
      <c r="G226" s="2808"/>
      <c r="H226" s="2866"/>
      <c r="I226" s="2746"/>
      <c r="J226" s="2731"/>
      <c r="K226" s="2731"/>
      <c r="L226" s="2731"/>
      <c r="M226" s="2731"/>
      <c r="N226" s="2731"/>
      <c r="O226" s="2731"/>
      <c r="P226" s="2731"/>
      <c r="Q226" s="2731"/>
      <c r="R226" s="2731"/>
      <c r="S226" s="2731"/>
      <c r="T226" s="2731"/>
      <c r="U226" s="2731"/>
      <c r="V226" s="2731"/>
      <c r="W226" s="2731"/>
      <c r="X226" s="2731"/>
      <c r="Y226" s="2731"/>
      <c r="Z226" s="2731"/>
    </row>
    <row r="227" spans="1:26" ht="14">
      <c r="A227" s="2746"/>
      <c r="B227" s="2746"/>
      <c r="C227" s="2746"/>
      <c r="D227" s="2808"/>
      <c r="E227" s="2808"/>
      <c r="F227" s="2808"/>
      <c r="G227" s="2808"/>
      <c r="H227" s="2866"/>
      <c r="I227" s="2746"/>
      <c r="J227" s="2731"/>
      <c r="K227" s="2731"/>
      <c r="L227" s="2731"/>
      <c r="M227" s="2731"/>
      <c r="N227" s="2731"/>
      <c r="O227" s="2731"/>
      <c r="P227" s="2731"/>
      <c r="Q227" s="2731"/>
      <c r="R227" s="2731"/>
      <c r="S227" s="2731"/>
      <c r="T227" s="2731"/>
      <c r="U227" s="2731"/>
      <c r="V227" s="2731"/>
      <c r="W227" s="2731"/>
      <c r="X227" s="2731"/>
      <c r="Y227" s="2731"/>
      <c r="Z227" s="2731"/>
    </row>
    <row r="228" spans="1:26" ht="14">
      <c r="A228" s="2746"/>
      <c r="B228" s="2746"/>
      <c r="C228" s="2746"/>
      <c r="D228" s="2808"/>
      <c r="E228" s="2808"/>
      <c r="F228" s="2808"/>
      <c r="G228" s="2808"/>
      <c r="H228" s="2866"/>
      <c r="I228" s="2746"/>
      <c r="J228" s="2731"/>
      <c r="K228" s="2731"/>
      <c r="L228" s="2731"/>
      <c r="M228" s="2731"/>
      <c r="N228" s="2731"/>
      <c r="O228" s="2731"/>
      <c r="P228" s="2731"/>
      <c r="Q228" s="2731"/>
      <c r="R228" s="2731"/>
      <c r="S228" s="2731"/>
      <c r="T228" s="2731"/>
      <c r="U228" s="2731"/>
      <c r="V228" s="2731"/>
      <c r="W228" s="2731"/>
      <c r="X228" s="2731"/>
      <c r="Y228" s="2731"/>
      <c r="Z228" s="2731"/>
    </row>
    <row r="229" spans="1:26" ht="14">
      <c r="A229" s="2746"/>
      <c r="B229" s="2746"/>
      <c r="C229" s="2746"/>
      <c r="D229" s="2808"/>
      <c r="E229" s="2808"/>
      <c r="F229" s="2808"/>
      <c r="G229" s="2808"/>
      <c r="H229" s="2866"/>
      <c r="I229" s="2746"/>
      <c r="J229" s="2731"/>
      <c r="K229" s="2731"/>
      <c r="L229" s="2731"/>
      <c r="M229" s="2731"/>
      <c r="N229" s="2731"/>
      <c r="O229" s="2731"/>
      <c r="P229" s="2731"/>
      <c r="Q229" s="2731"/>
      <c r="R229" s="2731"/>
      <c r="S229" s="2731"/>
      <c r="T229" s="2731"/>
      <c r="U229" s="2731"/>
      <c r="V229" s="2731"/>
      <c r="W229" s="2731"/>
      <c r="X229" s="2731"/>
      <c r="Y229" s="2731"/>
      <c r="Z229" s="2731"/>
    </row>
    <row r="230" spans="1:26" ht="14">
      <c r="A230" s="2746"/>
      <c r="B230" s="2746"/>
      <c r="C230" s="2746"/>
      <c r="D230" s="2808"/>
      <c r="E230" s="2808"/>
      <c r="F230" s="2808"/>
      <c r="G230" s="2808"/>
      <c r="H230" s="2866"/>
      <c r="I230" s="2746"/>
      <c r="J230" s="2731"/>
      <c r="K230" s="2731"/>
      <c r="L230" s="2731"/>
      <c r="M230" s="2731"/>
      <c r="N230" s="2731"/>
      <c r="O230" s="2731"/>
      <c r="P230" s="2731"/>
      <c r="Q230" s="2731"/>
      <c r="R230" s="2731"/>
      <c r="S230" s="2731"/>
      <c r="T230" s="2731"/>
      <c r="U230" s="2731"/>
      <c r="V230" s="2731"/>
      <c r="W230" s="2731"/>
      <c r="X230" s="2731"/>
      <c r="Y230" s="2731"/>
      <c r="Z230" s="2731"/>
    </row>
    <row r="231" spans="1:26" ht="14">
      <c r="A231" s="2746"/>
      <c r="B231" s="2746"/>
      <c r="C231" s="2746"/>
      <c r="D231" s="2808"/>
      <c r="E231" s="2808"/>
      <c r="F231" s="2808"/>
      <c r="G231" s="2808"/>
      <c r="H231" s="2866"/>
      <c r="I231" s="2746"/>
      <c r="J231" s="2731"/>
      <c r="K231" s="2731"/>
      <c r="L231" s="2731"/>
      <c r="M231" s="2731"/>
      <c r="N231" s="2731"/>
      <c r="O231" s="2731"/>
      <c r="P231" s="2731"/>
      <c r="Q231" s="2731"/>
      <c r="R231" s="2731"/>
      <c r="S231" s="2731"/>
      <c r="T231" s="2731"/>
      <c r="U231" s="2731"/>
      <c r="V231" s="2731"/>
      <c r="W231" s="2731"/>
      <c r="X231" s="2731"/>
      <c r="Y231" s="2731"/>
      <c r="Z231" s="2731"/>
    </row>
    <row r="232" spans="1:26" ht="14">
      <c r="A232" s="2746"/>
      <c r="B232" s="2746"/>
      <c r="C232" s="2746"/>
      <c r="D232" s="2808"/>
      <c r="E232" s="2808"/>
      <c r="F232" s="2808"/>
      <c r="G232" s="2808"/>
      <c r="H232" s="2866"/>
      <c r="I232" s="2746"/>
      <c r="J232" s="2731"/>
      <c r="K232" s="2731"/>
      <c r="L232" s="2731"/>
      <c r="M232" s="2731"/>
      <c r="N232" s="2731"/>
      <c r="O232" s="2731"/>
      <c r="P232" s="2731"/>
      <c r="Q232" s="2731"/>
      <c r="R232" s="2731"/>
      <c r="S232" s="2731"/>
      <c r="T232" s="2731"/>
      <c r="U232" s="2731"/>
      <c r="V232" s="2731"/>
      <c r="W232" s="2731"/>
      <c r="X232" s="2731"/>
      <c r="Y232" s="2731"/>
      <c r="Z232" s="2731"/>
    </row>
    <row r="233" spans="1:26" ht="14">
      <c r="A233" s="2746"/>
      <c r="B233" s="2746"/>
      <c r="C233" s="2746"/>
      <c r="D233" s="2808"/>
      <c r="E233" s="2808"/>
      <c r="F233" s="2808"/>
      <c r="G233" s="2808"/>
      <c r="H233" s="2866"/>
      <c r="I233" s="2746"/>
      <c r="J233" s="2731"/>
      <c r="K233" s="2731"/>
      <c r="L233" s="2731"/>
      <c r="M233" s="2731"/>
      <c r="N233" s="2731"/>
      <c r="O233" s="2731"/>
      <c r="P233" s="2731"/>
      <c r="Q233" s="2731"/>
      <c r="R233" s="2731"/>
      <c r="S233" s="2731"/>
      <c r="T233" s="2731"/>
      <c r="U233" s="2731"/>
      <c r="V233" s="2731"/>
      <c r="W233" s="2731"/>
      <c r="X233" s="2731"/>
      <c r="Y233" s="2731"/>
      <c r="Z233" s="2731"/>
    </row>
    <row r="234" spans="1:26" ht="14">
      <c r="A234" s="2746"/>
      <c r="B234" s="2746"/>
      <c r="C234" s="2746"/>
      <c r="D234" s="2808"/>
      <c r="E234" s="2808"/>
      <c r="F234" s="2808"/>
      <c r="G234" s="2808"/>
      <c r="H234" s="2866"/>
      <c r="I234" s="2746"/>
      <c r="J234" s="2731"/>
      <c r="K234" s="2731"/>
      <c r="L234" s="2731"/>
      <c r="M234" s="2731"/>
      <c r="N234" s="2731"/>
      <c r="O234" s="2731"/>
      <c r="P234" s="2731"/>
      <c r="Q234" s="2731"/>
      <c r="R234" s="2731"/>
      <c r="S234" s="2731"/>
      <c r="T234" s="2731"/>
      <c r="U234" s="2731"/>
      <c r="V234" s="2731"/>
      <c r="W234" s="2731"/>
      <c r="X234" s="2731"/>
      <c r="Y234" s="2731"/>
      <c r="Z234" s="2731"/>
    </row>
    <row r="235" spans="1:26" ht="14">
      <c r="A235" s="2746"/>
      <c r="B235" s="2746"/>
      <c r="C235" s="2746"/>
      <c r="D235" s="2808"/>
      <c r="E235" s="2808"/>
      <c r="F235" s="2808"/>
      <c r="G235" s="2808"/>
      <c r="H235" s="2866"/>
      <c r="I235" s="2746"/>
      <c r="J235" s="2731"/>
      <c r="K235" s="2731"/>
      <c r="L235" s="2731"/>
      <c r="M235" s="2731"/>
      <c r="N235" s="2731"/>
      <c r="O235" s="2731"/>
      <c r="P235" s="2731"/>
      <c r="Q235" s="2731"/>
      <c r="R235" s="2731"/>
      <c r="S235" s="2731"/>
      <c r="T235" s="2731"/>
      <c r="U235" s="2731"/>
      <c r="V235" s="2731"/>
      <c r="W235" s="2731"/>
      <c r="X235" s="2731"/>
      <c r="Y235" s="2731"/>
      <c r="Z235" s="2731"/>
    </row>
    <row r="236" spans="1:26" ht="14">
      <c r="A236" s="2746"/>
      <c r="B236" s="2746"/>
      <c r="C236" s="2746"/>
      <c r="D236" s="2808"/>
      <c r="E236" s="2808"/>
      <c r="F236" s="2808"/>
      <c r="G236" s="2808"/>
      <c r="H236" s="2866"/>
      <c r="I236" s="2746"/>
      <c r="J236" s="2731"/>
      <c r="K236" s="2731"/>
      <c r="L236" s="2731"/>
      <c r="M236" s="2731"/>
      <c r="N236" s="2731"/>
      <c r="O236" s="2731"/>
      <c r="P236" s="2731"/>
      <c r="Q236" s="2731"/>
      <c r="R236" s="2731"/>
      <c r="S236" s="2731"/>
      <c r="T236" s="2731"/>
      <c r="U236" s="2731"/>
      <c r="V236" s="2731"/>
      <c r="W236" s="2731"/>
      <c r="X236" s="2731"/>
      <c r="Y236" s="2731"/>
      <c r="Z236" s="2731"/>
    </row>
    <row r="237" spans="1:26" ht="14">
      <c r="A237" s="2746"/>
      <c r="B237" s="2746"/>
      <c r="C237" s="2746"/>
      <c r="D237" s="2808"/>
      <c r="E237" s="2808"/>
      <c r="F237" s="2808"/>
      <c r="G237" s="2808"/>
      <c r="H237" s="2866"/>
      <c r="I237" s="2746"/>
      <c r="J237" s="2731"/>
      <c r="K237" s="2731"/>
      <c r="L237" s="2731"/>
      <c r="M237" s="2731"/>
      <c r="N237" s="2731"/>
      <c r="O237" s="2731"/>
      <c r="P237" s="2731"/>
      <c r="Q237" s="2731"/>
      <c r="R237" s="2731"/>
      <c r="S237" s="2731"/>
      <c r="T237" s="2731"/>
      <c r="U237" s="2731"/>
      <c r="V237" s="2731"/>
      <c r="W237" s="2731"/>
      <c r="X237" s="2731"/>
      <c r="Y237" s="2731"/>
      <c r="Z237" s="2731"/>
    </row>
    <row r="238" spans="1:26" ht="14">
      <c r="A238" s="2746"/>
      <c r="B238" s="2746"/>
      <c r="C238" s="2746"/>
      <c r="D238" s="2808"/>
      <c r="E238" s="2808"/>
      <c r="F238" s="2808"/>
      <c r="G238" s="2808"/>
      <c r="H238" s="2866"/>
      <c r="I238" s="2746"/>
      <c r="J238" s="2731"/>
      <c r="K238" s="2731"/>
      <c r="L238" s="2731"/>
      <c r="M238" s="2731"/>
      <c r="N238" s="2731"/>
      <c r="O238" s="2731"/>
      <c r="P238" s="2731"/>
      <c r="Q238" s="2731"/>
      <c r="R238" s="2731"/>
      <c r="S238" s="2731"/>
      <c r="T238" s="2731"/>
      <c r="U238" s="2731"/>
      <c r="V238" s="2731"/>
      <c r="W238" s="2731"/>
      <c r="X238" s="2731"/>
      <c r="Y238" s="2731"/>
      <c r="Z238" s="2731"/>
    </row>
    <row r="239" spans="1:26" ht="14">
      <c r="A239" s="2746"/>
      <c r="B239" s="2746"/>
      <c r="C239" s="2746"/>
      <c r="D239" s="2808"/>
      <c r="E239" s="2808"/>
      <c r="F239" s="2808"/>
      <c r="G239" s="2808"/>
      <c r="H239" s="2866"/>
      <c r="I239" s="2746"/>
      <c r="J239" s="2731"/>
      <c r="K239" s="2731"/>
      <c r="L239" s="2731"/>
      <c r="M239" s="2731"/>
      <c r="N239" s="2731"/>
      <c r="O239" s="2731"/>
      <c r="P239" s="2731"/>
      <c r="Q239" s="2731"/>
      <c r="R239" s="2731"/>
      <c r="S239" s="2731"/>
      <c r="T239" s="2731"/>
      <c r="U239" s="2731"/>
      <c r="V239" s="2731"/>
      <c r="W239" s="2731"/>
      <c r="X239" s="2731"/>
      <c r="Y239" s="2731"/>
      <c r="Z239" s="2731"/>
    </row>
    <row r="240" spans="1:26" ht="14">
      <c r="A240" s="2746"/>
      <c r="B240" s="2746"/>
      <c r="C240" s="2746"/>
      <c r="D240" s="2808"/>
      <c r="E240" s="2808"/>
      <c r="F240" s="2808"/>
      <c r="G240" s="2808"/>
      <c r="H240" s="2866"/>
      <c r="I240" s="2746"/>
      <c r="J240" s="2731"/>
      <c r="K240" s="2731"/>
      <c r="L240" s="2731"/>
      <c r="M240" s="2731"/>
      <c r="N240" s="2731"/>
      <c r="O240" s="2731"/>
      <c r="P240" s="2731"/>
      <c r="Q240" s="2731"/>
      <c r="R240" s="2731"/>
      <c r="S240" s="2731"/>
      <c r="T240" s="2731"/>
      <c r="U240" s="2731"/>
      <c r="V240" s="2731"/>
      <c r="W240" s="2731"/>
      <c r="X240" s="2731"/>
      <c r="Y240" s="2731"/>
      <c r="Z240" s="2731"/>
    </row>
    <row r="241" spans="1:26" ht="14">
      <c r="A241" s="2746"/>
      <c r="B241" s="2746"/>
      <c r="C241" s="2746"/>
      <c r="D241" s="2808"/>
      <c r="E241" s="2808"/>
      <c r="F241" s="2808"/>
      <c r="G241" s="2808"/>
      <c r="H241" s="2866"/>
      <c r="I241" s="2746"/>
      <c r="J241" s="2731"/>
      <c r="K241" s="2731"/>
      <c r="L241" s="2731"/>
      <c r="M241" s="2731"/>
      <c r="N241" s="2731"/>
      <c r="O241" s="2731"/>
      <c r="P241" s="2731"/>
      <c r="Q241" s="2731"/>
      <c r="R241" s="2731"/>
      <c r="S241" s="2731"/>
      <c r="T241" s="2731"/>
      <c r="U241" s="2731"/>
      <c r="V241" s="2731"/>
      <c r="W241" s="2731"/>
      <c r="X241" s="2731"/>
      <c r="Y241" s="2731"/>
      <c r="Z241" s="2731"/>
    </row>
    <row r="242" spans="1:26" ht="14">
      <c r="A242" s="2746"/>
      <c r="B242" s="2746"/>
      <c r="C242" s="2746"/>
      <c r="D242" s="2808"/>
      <c r="E242" s="2808"/>
      <c r="F242" s="2808"/>
      <c r="G242" s="2808"/>
      <c r="H242" s="2866"/>
      <c r="I242" s="2746"/>
      <c r="J242" s="2731"/>
      <c r="K242" s="2731"/>
      <c r="L242" s="2731"/>
      <c r="M242" s="2731"/>
      <c r="N242" s="2731"/>
      <c r="O242" s="2731"/>
      <c r="P242" s="2731"/>
      <c r="Q242" s="2731"/>
      <c r="R242" s="2731"/>
      <c r="S242" s="2731"/>
      <c r="T242" s="2731"/>
      <c r="U242" s="2731"/>
      <c r="V242" s="2731"/>
      <c r="W242" s="2731"/>
      <c r="X242" s="2731"/>
      <c r="Y242" s="2731"/>
      <c r="Z242" s="2731"/>
    </row>
    <row r="243" spans="1:26" ht="14">
      <c r="A243" s="2746"/>
      <c r="B243" s="2746"/>
      <c r="C243" s="2746"/>
      <c r="D243" s="2808"/>
      <c r="E243" s="2808"/>
      <c r="F243" s="2808"/>
      <c r="G243" s="2808"/>
      <c r="H243" s="2866"/>
      <c r="I243" s="2746"/>
      <c r="J243" s="2731"/>
      <c r="K243" s="2731"/>
      <c r="L243" s="2731"/>
      <c r="M243" s="2731"/>
      <c r="N243" s="2731"/>
      <c r="O243" s="2731"/>
      <c r="P243" s="2731"/>
      <c r="Q243" s="2731"/>
      <c r="R243" s="2731"/>
      <c r="S243" s="2731"/>
      <c r="T243" s="2731"/>
      <c r="U243" s="2731"/>
      <c r="V243" s="2731"/>
      <c r="W243" s="2731"/>
      <c r="X243" s="2731"/>
      <c r="Y243" s="2731"/>
      <c r="Z243" s="2731"/>
    </row>
    <row r="244" spans="1:26" ht="14">
      <c r="A244" s="2746"/>
      <c r="B244" s="2746"/>
      <c r="C244" s="2746"/>
      <c r="D244" s="2808"/>
      <c r="E244" s="2808"/>
      <c r="F244" s="2808"/>
      <c r="G244" s="2808"/>
      <c r="H244" s="2866"/>
      <c r="I244" s="2746"/>
      <c r="J244" s="2731"/>
      <c r="K244" s="2731"/>
      <c r="L244" s="2731"/>
      <c r="M244" s="2731"/>
      <c r="N244" s="2731"/>
      <c r="O244" s="2731"/>
      <c r="P244" s="2731"/>
      <c r="Q244" s="2731"/>
      <c r="R244" s="2731"/>
      <c r="S244" s="2731"/>
      <c r="T244" s="2731"/>
      <c r="U244" s="2731"/>
      <c r="V244" s="2731"/>
      <c r="W244" s="2731"/>
      <c r="X244" s="2731"/>
      <c r="Y244" s="2731"/>
      <c r="Z244" s="2731"/>
    </row>
    <row r="245" spans="1:26" ht="14">
      <c r="A245" s="2746"/>
      <c r="B245" s="2746"/>
      <c r="C245" s="2746"/>
      <c r="D245" s="2808"/>
      <c r="E245" s="2808"/>
      <c r="F245" s="2808"/>
      <c r="G245" s="2808"/>
      <c r="H245" s="2866"/>
      <c r="I245" s="2746"/>
      <c r="J245" s="2731"/>
      <c r="K245" s="2731"/>
      <c r="L245" s="2731"/>
      <c r="M245" s="2731"/>
      <c r="N245" s="2731"/>
      <c r="O245" s="2731"/>
      <c r="P245" s="2731"/>
      <c r="Q245" s="2731"/>
      <c r="R245" s="2731"/>
      <c r="S245" s="2731"/>
      <c r="T245" s="2731"/>
      <c r="U245" s="2731"/>
      <c r="V245" s="2731"/>
      <c r="W245" s="2731"/>
      <c r="X245" s="2731"/>
      <c r="Y245" s="2731"/>
      <c r="Z245" s="2731"/>
    </row>
    <row r="246" spans="1:26" ht="14">
      <c r="A246" s="2746"/>
      <c r="B246" s="2746"/>
      <c r="C246" s="2746"/>
      <c r="D246" s="2808"/>
      <c r="E246" s="2808"/>
      <c r="F246" s="2808"/>
      <c r="G246" s="2808"/>
      <c r="H246" s="2866"/>
      <c r="I246" s="2746"/>
      <c r="J246" s="2731"/>
      <c r="K246" s="2731"/>
      <c r="L246" s="2731"/>
      <c r="M246" s="2731"/>
      <c r="N246" s="2731"/>
      <c r="O246" s="2731"/>
      <c r="P246" s="2731"/>
      <c r="Q246" s="2731"/>
      <c r="R246" s="2731"/>
      <c r="S246" s="2731"/>
      <c r="T246" s="2731"/>
      <c r="U246" s="2731"/>
      <c r="V246" s="2731"/>
      <c r="W246" s="2731"/>
      <c r="X246" s="2731"/>
      <c r="Y246" s="2731"/>
      <c r="Z246" s="2731"/>
    </row>
    <row r="247" spans="1:26" ht="14">
      <c r="A247" s="2746"/>
      <c r="B247" s="2746"/>
      <c r="C247" s="2746"/>
      <c r="D247" s="2808"/>
      <c r="E247" s="2808"/>
      <c r="F247" s="2808"/>
      <c r="G247" s="2808"/>
      <c r="H247" s="2866"/>
      <c r="I247" s="2746"/>
      <c r="J247" s="2731"/>
      <c r="K247" s="2731"/>
      <c r="L247" s="2731"/>
      <c r="M247" s="2731"/>
      <c r="N247" s="2731"/>
      <c r="O247" s="2731"/>
      <c r="P247" s="2731"/>
      <c r="Q247" s="2731"/>
      <c r="R247" s="2731"/>
      <c r="S247" s="2731"/>
      <c r="T247" s="2731"/>
      <c r="U247" s="2731"/>
      <c r="V247" s="2731"/>
      <c r="W247" s="2731"/>
      <c r="X247" s="2731"/>
      <c r="Y247" s="2731"/>
      <c r="Z247" s="2731"/>
    </row>
    <row r="248" spans="1:26" ht="14">
      <c r="A248" s="2746"/>
      <c r="B248" s="2746"/>
      <c r="C248" s="2746"/>
      <c r="D248" s="2808"/>
      <c r="E248" s="2808"/>
      <c r="F248" s="2808"/>
      <c r="G248" s="2808"/>
      <c r="H248" s="2866"/>
      <c r="I248" s="2746"/>
      <c r="J248" s="2731"/>
      <c r="K248" s="2731"/>
      <c r="L248" s="2731"/>
      <c r="M248" s="2731"/>
      <c r="N248" s="2731"/>
      <c r="O248" s="2731"/>
      <c r="P248" s="2731"/>
      <c r="Q248" s="2731"/>
      <c r="R248" s="2731"/>
      <c r="S248" s="2731"/>
      <c r="T248" s="2731"/>
      <c r="U248" s="2731"/>
      <c r="V248" s="2731"/>
      <c r="W248" s="2731"/>
      <c r="X248" s="2731"/>
      <c r="Y248" s="2731"/>
      <c r="Z248" s="2731"/>
    </row>
    <row r="249" spans="1:26" ht="14">
      <c r="A249" s="2746"/>
      <c r="B249" s="2746"/>
      <c r="C249" s="2746"/>
      <c r="D249" s="2808"/>
      <c r="E249" s="2808"/>
      <c r="F249" s="2808"/>
      <c r="G249" s="2808"/>
      <c r="H249" s="2866"/>
      <c r="I249" s="2746"/>
      <c r="J249" s="2731"/>
      <c r="K249" s="2731"/>
      <c r="L249" s="2731"/>
      <c r="M249" s="2731"/>
      <c r="N249" s="2731"/>
      <c r="O249" s="2731"/>
      <c r="P249" s="2731"/>
      <c r="Q249" s="2731"/>
      <c r="R249" s="2731"/>
      <c r="S249" s="2731"/>
      <c r="T249" s="2731"/>
      <c r="U249" s="2731"/>
      <c r="V249" s="2731"/>
      <c r="W249" s="2731"/>
      <c r="X249" s="2731"/>
      <c r="Y249" s="2731"/>
      <c r="Z249" s="2731"/>
    </row>
    <row r="250" spans="1:26" ht="14">
      <c r="A250" s="2746"/>
      <c r="B250" s="2746"/>
      <c r="C250" s="2746"/>
      <c r="D250" s="2808"/>
      <c r="E250" s="2808"/>
      <c r="F250" s="2808"/>
      <c r="G250" s="2808"/>
      <c r="H250" s="2866"/>
      <c r="I250" s="2746"/>
      <c r="J250" s="2731"/>
      <c r="K250" s="2731"/>
      <c r="L250" s="2731"/>
      <c r="M250" s="2731"/>
      <c r="N250" s="2731"/>
      <c r="O250" s="2731"/>
      <c r="P250" s="2731"/>
      <c r="Q250" s="2731"/>
      <c r="R250" s="2731"/>
      <c r="S250" s="2731"/>
      <c r="T250" s="2731"/>
      <c r="U250" s="2731"/>
      <c r="V250" s="2731"/>
      <c r="W250" s="2731"/>
      <c r="X250" s="2731"/>
      <c r="Y250" s="2731"/>
      <c r="Z250" s="2731"/>
    </row>
    <row r="251" spans="1:26" ht="14">
      <c r="A251" s="2746"/>
      <c r="B251" s="2746"/>
      <c r="C251" s="2746"/>
      <c r="D251" s="2808"/>
      <c r="E251" s="2808"/>
      <c r="F251" s="2808"/>
      <c r="G251" s="2808"/>
      <c r="H251" s="2866"/>
      <c r="I251" s="2746"/>
      <c r="J251" s="2731"/>
      <c r="K251" s="2731"/>
      <c r="L251" s="2731"/>
      <c r="M251" s="2731"/>
      <c r="N251" s="2731"/>
      <c r="O251" s="2731"/>
      <c r="P251" s="2731"/>
      <c r="Q251" s="2731"/>
      <c r="R251" s="2731"/>
      <c r="S251" s="2731"/>
      <c r="T251" s="2731"/>
      <c r="U251" s="2731"/>
      <c r="V251" s="2731"/>
      <c r="W251" s="2731"/>
      <c r="X251" s="2731"/>
      <c r="Y251" s="2731"/>
      <c r="Z251" s="2731"/>
    </row>
    <row r="252" spans="1:26" ht="14">
      <c r="A252" s="2746"/>
      <c r="B252" s="2746"/>
      <c r="C252" s="2746"/>
      <c r="D252" s="2808"/>
      <c r="E252" s="2808"/>
      <c r="F252" s="2808"/>
      <c r="G252" s="2808"/>
      <c r="H252" s="2866"/>
      <c r="I252" s="2746"/>
      <c r="J252" s="2731"/>
      <c r="K252" s="2731"/>
      <c r="L252" s="2731"/>
      <c r="M252" s="2731"/>
      <c r="N252" s="2731"/>
      <c r="O252" s="2731"/>
      <c r="P252" s="2731"/>
      <c r="Q252" s="2731"/>
      <c r="R252" s="2731"/>
      <c r="S252" s="2731"/>
      <c r="T252" s="2731"/>
      <c r="U252" s="2731"/>
      <c r="V252" s="2731"/>
      <c r="W252" s="2731"/>
      <c r="X252" s="2731"/>
      <c r="Y252" s="2731"/>
      <c r="Z252" s="2731"/>
    </row>
    <row r="253" spans="1:26" ht="14">
      <c r="A253" s="2746"/>
      <c r="B253" s="2746"/>
      <c r="C253" s="2746"/>
      <c r="D253" s="2808"/>
      <c r="E253" s="2808"/>
      <c r="F253" s="2808"/>
      <c r="G253" s="2808"/>
      <c r="H253" s="2866"/>
      <c r="I253" s="2746"/>
      <c r="J253" s="2731"/>
      <c r="K253" s="2731"/>
      <c r="L253" s="2731"/>
      <c r="M253" s="2731"/>
      <c r="N253" s="2731"/>
      <c r="O253" s="2731"/>
      <c r="P253" s="2731"/>
      <c r="Q253" s="2731"/>
      <c r="R253" s="2731"/>
      <c r="S253" s="2731"/>
      <c r="T253" s="2731"/>
      <c r="U253" s="2731"/>
      <c r="V253" s="2731"/>
      <c r="W253" s="2731"/>
      <c r="X253" s="2731"/>
      <c r="Y253" s="2731"/>
      <c r="Z253" s="2731"/>
    </row>
    <row r="254" spans="1:26" ht="14">
      <c r="A254" s="2746"/>
      <c r="B254" s="2746"/>
      <c r="C254" s="2746"/>
      <c r="D254" s="2808"/>
      <c r="E254" s="2808"/>
      <c r="F254" s="2808"/>
      <c r="G254" s="2808"/>
      <c r="H254" s="2866"/>
      <c r="I254" s="2746"/>
      <c r="J254" s="2731"/>
      <c r="K254" s="2731"/>
      <c r="L254" s="2731"/>
      <c r="M254" s="2731"/>
      <c r="N254" s="2731"/>
      <c r="O254" s="2731"/>
      <c r="P254" s="2731"/>
      <c r="Q254" s="2731"/>
      <c r="R254" s="2731"/>
      <c r="S254" s="2731"/>
      <c r="T254" s="2731"/>
      <c r="U254" s="2731"/>
      <c r="V254" s="2731"/>
      <c r="W254" s="2731"/>
      <c r="X254" s="2731"/>
      <c r="Y254" s="2731"/>
      <c r="Z254" s="2731"/>
    </row>
    <row r="255" spans="1:26" ht="14">
      <c r="A255" s="2746"/>
      <c r="B255" s="2746"/>
      <c r="C255" s="2746"/>
      <c r="D255" s="2808"/>
      <c r="E255" s="2808"/>
      <c r="F255" s="2808"/>
      <c r="G255" s="2808"/>
      <c r="H255" s="2866"/>
      <c r="I255" s="2746"/>
      <c r="J255" s="2731"/>
      <c r="K255" s="2731"/>
      <c r="L255" s="2731"/>
      <c r="M255" s="2731"/>
      <c r="N255" s="2731"/>
      <c r="O255" s="2731"/>
      <c r="P255" s="2731"/>
      <c r="Q255" s="2731"/>
      <c r="R255" s="2731"/>
      <c r="S255" s="2731"/>
      <c r="T255" s="2731"/>
      <c r="U255" s="2731"/>
      <c r="V255" s="2731"/>
      <c r="W255" s="2731"/>
      <c r="X255" s="2731"/>
      <c r="Y255" s="2731"/>
      <c r="Z255" s="2731"/>
    </row>
    <row r="256" spans="1:26" ht="14">
      <c r="A256" s="2746"/>
      <c r="B256" s="2746"/>
      <c r="C256" s="2746"/>
      <c r="D256" s="2808"/>
      <c r="E256" s="2808"/>
      <c r="F256" s="2808"/>
      <c r="G256" s="2808"/>
      <c r="H256" s="2866"/>
      <c r="I256" s="2746"/>
      <c r="J256" s="2731"/>
      <c r="K256" s="2731"/>
      <c r="L256" s="2731"/>
      <c r="M256" s="2731"/>
      <c r="N256" s="2731"/>
      <c r="O256" s="2731"/>
      <c r="P256" s="2731"/>
      <c r="Q256" s="2731"/>
      <c r="R256" s="2731"/>
      <c r="S256" s="2731"/>
      <c r="T256" s="2731"/>
      <c r="U256" s="2731"/>
      <c r="V256" s="2731"/>
      <c r="W256" s="2731"/>
      <c r="X256" s="2731"/>
      <c r="Y256" s="2731"/>
      <c r="Z256" s="2731"/>
    </row>
    <row r="257" spans="1:26" ht="14">
      <c r="A257" s="2746"/>
      <c r="B257" s="2746"/>
      <c r="C257" s="2746"/>
      <c r="D257" s="2808"/>
      <c r="E257" s="2808"/>
      <c r="F257" s="2808"/>
      <c r="G257" s="2808"/>
      <c r="H257" s="2866"/>
      <c r="I257" s="2746"/>
      <c r="J257" s="2731"/>
      <c r="K257" s="2731"/>
      <c r="L257" s="2731"/>
      <c r="M257" s="2731"/>
      <c r="N257" s="2731"/>
      <c r="O257" s="2731"/>
      <c r="P257" s="2731"/>
      <c r="Q257" s="2731"/>
      <c r="R257" s="2731"/>
      <c r="S257" s="2731"/>
      <c r="T257" s="2731"/>
      <c r="U257" s="2731"/>
      <c r="V257" s="2731"/>
      <c r="W257" s="2731"/>
      <c r="X257" s="2731"/>
      <c r="Y257" s="2731"/>
      <c r="Z257" s="2731"/>
    </row>
    <row r="258" spans="1:26" ht="14">
      <c r="A258" s="2746"/>
      <c r="B258" s="2746"/>
      <c r="C258" s="2746"/>
      <c r="D258" s="2808"/>
      <c r="E258" s="2808"/>
      <c r="F258" s="2808"/>
      <c r="G258" s="2808"/>
      <c r="H258" s="2866"/>
      <c r="I258" s="2746"/>
      <c r="J258" s="2731"/>
      <c r="K258" s="2731"/>
      <c r="L258" s="2731"/>
      <c r="M258" s="2731"/>
      <c r="N258" s="2731"/>
      <c r="O258" s="2731"/>
      <c r="P258" s="2731"/>
      <c r="Q258" s="2731"/>
      <c r="R258" s="2731"/>
      <c r="S258" s="2731"/>
      <c r="T258" s="2731"/>
      <c r="U258" s="2731"/>
      <c r="V258" s="2731"/>
      <c r="W258" s="2731"/>
      <c r="X258" s="2731"/>
      <c r="Y258" s="2731"/>
      <c r="Z258" s="2731"/>
    </row>
    <row r="259" spans="1:26" ht="14">
      <c r="A259" s="2746"/>
      <c r="B259" s="2746"/>
      <c r="C259" s="2746"/>
      <c r="D259" s="2808"/>
      <c r="E259" s="2808"/>
      <c r="F259" s="2808"/>
      <c r="G259" s="2808"/>
      <c r="H259" s="2866"/>
      <c r="I259" s="2746"/>
      <c r="J259" s="2731"/>
      <c r="K259" s="2731"/>
      <c r="L259" s="2731"/>
      <c r="M259" s="2731"/>
      <c r="N259" s="2731"/>
      <c r="O259" s="2731"/>
      <c r="P259" s="2731"/>
      <c r="Q259" s="2731"/>
      <c r="R259" s="2731"/>
      <c r="S259" s="2731"/>
      <c r="T259" s="2731"/>
      <c r="U259" s="2731"/>
      <c r="V259" s="2731"/>
      <c r="W259" s="2731"/>
      <c r="X259" s="2731"/>
      <c r="Y259" s="2731"/>
      <c r="Z259" s="2731"/>
    </row>
    <row r="260" spans="1:26" ht="14">
      <c r="A260" s="2746"/>
      <c r="B260" s="2746"/>
      <c r="C260" s="2746"/>
      <c r="D260" s="2808"/>
      <c r="E260" s="2808"/>
      <c r="F260" s="2808"/>
      <c r="G260" s="2808"/>
      <c r="H260" s="2866"/>
      <c r="I260" s="2746"/>
      <c r="J260" s="2731"/>
      <c r="K260" s="2731"/>
      <c r="L260" s="2731"/>
      <c r="M260" s="2731"/>
      <c r="N260" s="2731"/>
      <c r="O260" s="2731"/>
      <c r="P260" s="2731"/>
      <c r="Q260" s="2731"/>
      <c r="R260" s="2731"/>
      <c r="S260" s="2731"/>
      <c r="T260" s="2731"/>
      <c r="U260" s="2731"/>
      <c r="V260" s="2731"/>
      <c r="W260" s="2731"/>
      <c r="X260" s="2731"/>
      <c r="Y260" s="2731"/>
      <c r="Z260" s="2731"/>
    </row>
    <row r="261" spans="1:26" ht="14">
      <c r="A261" s="2746"/>
      <c r="B261" s="2746"/>
      <c r="C261" s="2746"/>
      <c r="D261" s="2808"/>
      <c r="E261" s="2808"/>
      <c r="F261" s="2808"/>
      <c r="G261" s="2808"/>
      <c r="H261" s="2866"/>
      <c r="I261" s="2746"/>
      <c r="J261" s="2731"/>
      <c r="K261" s="2731"/>
      <c r="L261" s="2731"/>
      <c r="M261" s="2731"/>
      <c r="N261" s="2731"/>
      <c r="O261" s="2731"/>
      <c r="P261" s="2731"/>
      <c r="Q261" s="2731"/>
      <c r="R261" s="2731"/>
      <c r="S261" s="2731"/>
      <c r="T261" s="2731"/>
      <c r="U261" s="2731"/>
      <c r="V261" s="2731"/>
      <c r="W261" s="2731"/>
      <c r="X261" s="2731"/>
      <c r="Y261" s="2731"/>
      <c r="Z261" s="2731"/>
    </row>
    <row r="262" spans="1:26" ht="14">
      <c r="A262" s="2746"/>
      <c r="B262" s="2746"/>
      <c r="C262" s="2746"/>
      <c r="D262" s="2808"/>
      <c r="E262" s="2808"/>
      <c r="F262" s="2808"/>
      <c r="G262" s="2808"/>
      <c r="H262" s="2866"/>
      <c r="I262" s="2746"/>
      <c r="J262" s="2731"/>
      <c r="K262" s="2731"/>
      <c r="L262" s="2731"/>
      <c r="M262" s="2731"/>
      <c r="N262" s="2731"/>
      <c r="O262" s="2731"/>
      <c r="P262" s="2731"/>
      <c r="Q262" s="2731"/>
      <c r="R262" s="2731"/>
      <c r="S262" s="2731"/>
      <c r="T262" s="2731"/>
      <c r="U262" s="2731"/>
      <c r="V262" s="2731"/>
      <c r="W262" s="2731"/>
      <c r="X262" s="2731"/>
      <c r="Y262" s="2731"/>
      <c r="Z262" s="2731"/>
    </row>
    <row r="263" spans="1:26" ht="14">
      <c r="A263" s="2746"/>
      <c r="B263" s="2746"/>
      <c r="C263" s="2746"/>
      <c r="D263" s="2808"/>
      <c r="E263" s="2808"/>
      <c r="F263" s="2808"/>
      <c r="G263" s="2808"/>
      <c r="H263" s="2866"/>
      <c r="I263" s="2746"/>
      <c r="J263" s="2731"/>
      <c r="K263" s="2731"/>
      <c r="L263" s="2731"/>
      <c r="M263" s="2731"/>
      <c r="N263" s="2731"/>
      <c r="O263" s="2731"/>
      <c r="P263" s="2731"/>
      <c r="Q263" s="2731"/>
      <c r="R263" s="2731"/>
      <c r="S263" s="2731"/>
      <c r="T263" s="2731"/>
      <c r="U263" s="2731"/>
      <c r="V263" s="2731"/>
      <c r="W263" s="2731"/>
      <c r="X263" s="2731"/>
      <c r="Y263" s="2731"/>
      <c r="Z263" s="2731"/>
    </row>
    <row r="264" spans="1:26" ht="14">
      <c r="A264" s="2746"/>
      <c r="B264" s="2746"/>
      <c r="C264" s="2746"/>
      <c r="D264" s="2808"/>
      <c r="E264" s="2808"/>
      <c r="F264" s="2808"/>
      <c r="G264" s="2808"/>
      <c r="H264" s="2866"/>
      <c r="I264" s="2746"/>
      <c r="J264" s="2731"/>
      <c r="K264" s="2731"/>
      <c r="L264" s="2731"/>
      <c r="M264" s="2731"/>
      <c r="N264" s="2731"/>
      <c r="O264" s="2731"/>
      <c r="P264" s="2731"/>
      <c r="Q264" s="2731"/>
      <c r="R264" s="2731"/>
      <c r="S264" s="2731"/>
      <c r="T264" s="2731"/>
      <c r="U264" s="2731"/>
      <c r="V264" s="2731"/>
      <c r="W264" s="2731"/>
      <c r="X264" s="2731"/>
      <c r="Y264" s="2731"/>
      <c r="Z264" s="2731"/>
    </row>
    <row r="265" spans="1:26" ht="14">
      <c r="A265" s="2746"/>
      <c r="B265" s="2746"/>
      <c r="C265" s="2746"/>
      <c r="D265" s="2808"/>
      <c r="E265" s="2808"/>
      <c r="F265" s="2808"/>
      <c r="G265" s="2808"/>
      <c r="H265" s="2866"/>
      <c r="I265" s="2746"/>
      <c r="J265" s="2731"/>
      <c r="K265" s="2731"/>
      <c r="L265" s="2731"/>
      <c r="M265" s="2731"/>
      <c r="N265" s="2731"/>
      <c r="O265" s="2731"/>
      <c r="P265" s="2731"/>
      <c r="Q265" s="2731"/>
      <c r="R265" s="2731"/>
      <c r="S265" s="2731"/>
      <c r="T265" s="2731"/>
      <c r="U265" s="2731"/>
      <c r="V265" s="2731"/>
      <c r="W265" s="2731"/>
      <c r="X265" s="2731"/>
      <c r="Y265" s="2731"/>
      <c r="Z265" s="2731"/>
    </row>
    <row r="266" spans="1:26" ht="14">
      <c r="A266" s="2746"/>
      <c r="B266" s="2746"/>
      <c r="C266" s="2746"/>
      <c r="D266" s="2808"/>
      <c r="E266" s="2808"/>
      <c r="F266" s="2808"/>
      <c r="G266" s="2808"/>
      <c r="H266" s="2866"/>
      <c r="I266" s="2746"/>
      <c r="J266" s="2731"/>
      <c r="K266" s="2731"/>
      <c r="L266" s="2731"/>
      <c r="M266" s="2731"/>
      <c r="N266" s="2731"/>
      <c r="O266" s="2731"/>
      <c r="P266" s="2731"/>
      <c r="Q266" s="2731"/>
      <c r="R266" s="2731"/>
      <c r="S266" s="2731"/>
      <c r="T266" s="2731"/>
      <c r="U266" s="2731"/>
      <c r="V266" s="2731"/>
      <c r="W266" s="2731"/>
      <c r="X266" s="2731"/>
      <c r="Y266" s="2731"/>
      <c r="Z266" s="2731"/>
    </row>
    <row r="267" spans="1:26" ht="14">
      <c r="A267" s="2746"/>
      <c r="B267" s="2746"/>
      <c r="C267" s="2746"/>
      <c r="D267" s="2808"/>
      <c r="E267" s="2808"/>
      <c r="F267" s="2808"/>
      <c r="G267" s="2808"/>
      <c r="H267" s="2866"/>
      <c r="I267" s="2746"/>
      <c r="J267" s="2731"/>
      <c r="K267" s="2731"/>
      <c r="L267" s="2731"/>
      <c r="M267" s="2731"/>
      <c r="N267" s="2731"/>
      <c r="O267" s="2731"/>
      <c r="P267" s="2731"/>
      <c r="Q267" s="2731"/>
      <c r="R267" s="2731"/>
      <c r="S267" s="2731"/>
      <c r="T267" s="2731"/>
      <c r="U267" s="2731"/>
      <c r="V267" s="2731"/>
      <c r="W267" s="2731"/>
      <c r="X267" s="2731"/>
      <c r="Y267" s="2731"/>
      <c r="Z267" s="2731"/>
    </row>
    <row r="268" spans="1:26" ht="14">
      <c r="A268" s="2746"/>
      <c r="B268" s="2746"/>
      <c r="C268" s="2746"/>
      <c r="D268" s="2808"/>
      <c r="E268" s="2808"/>
      <c r="F268" s="2808"/>
      <c r="G268" s="2808"/>
      <c r="H268" s="2866"/>
      <c r="I268" s="2746"/>
      <c r="J268" s="2731"/>
      <c r="K268" s="2731"/>
      <c r="L268" s="2731"/>
      <c r="M268" s="2731"/>
      <c r="N268" s="2731"/>
      <c r="O268" s="2731"/>
      <c r="P268" s="2731"/>
      <c r="Q268" s="2731"/>
      <c r="R268" s="2731"/>
      <c r="S268" s="2731"/>
      <c r="T268" s="2731"/>
      <c r="U268" s="2731"/>
      <c r="V268" s="2731"/>
      <c r="W268" s="2731"/>
      <c r="X268" s="2731"/>
      <c r="Y268" s="2731"/>
      <c r="Z268" s="2731"/>
    </row>
    <row r="269" spans="1:26" ht="14">
      <c r="A269" s="2746"/>
      <c r="B269" s="2746"/>
      <c r="C269" s="2746"/>
      <c r="D269" s="2808"/>
      <c r="E269" s="2808"/>
      <c r="F269" s="2808"/>
      <c r="G269" s="2808"/>
      <c r="H269" s="2866"/>
      <c r="I269" s="2746"/>
      <c r="J269" s="2731"/>
      <c r="K269" s="2731"/>
      <c r="L269" s="2731"/>
      <c r="M269" s="2731"/>
      <c r="N269" s="2731"/>
      <c r="O269" s="2731"/>
      <c r="P269" s="2731"/>
      <c r="Q269" s="2731"/>
      <c r="R269" s="2731"/>
      <c r="S269" s="2731"/>
      <c r="T269" s="2731"/>
      <c r="U269" s="2731"/>
      <c r="V269" s="2731"/>
      <c r="W269" s="2731"/>
      <c r="X269" s="2731"/>
      <c r="Y269" s="2731"/>
      <c r="Z269" s="2731"/>
    </row>
    <row r="270" spans="1:26" ht="14">
      <c r="A270" s="2746"/>
      <c r="B270" s="2746"/>
      <c r="C270" s="2746"/>
      <c r="D270" s="2808"/>
      <c r="E270" s="2808"/>
      <c r="F270" s="2808"/>
      <c r="G270" s="2808"/>
      <c r="H270" s="2866"/>
      <c r="I270" s="2746"/>
      <c r="J270" s="2731"/>
      <c r="K270" s="2731"/>
      <c r="L270" s="2731"/>
      <c r="M270" s="2731"/>
      <c r="N270" s="2731"/>
      <c r="O270" s="2731"/>
      <c r="P270" s="2731"/>
      <c r="Q270" s="2731"/>
      <c r="R270" s="2731"/>
      <c r="S270" s="2731"/>
      <c r="T270" s="2731"/>
      <c r="U270" s="2731"/>
      <c r="V270" s="2731"/>
      <c r="W270" s="2731"/>
      <c r="X270" s="2731"/>
      <c r="Y270" s="2731"/>
      <c r="Z270" s="2731"/>
    </row>
    <row r="271" spans="1:26" ht="14">
      <c r="A271" s="2746"/>
      <c r="B271" s="2746"/>
      <c r="C271" s="2746"/>
      <c r="D271" s="2808"/>
      <c r="E271" s="2808"/>
      <c r="F271" s="2808"/>
      <c r="G271" s="2808"/>
      <c r="H271" s="2866"/>
      <c r="I271" s="2746"/>
      <c r="J271" s="2731"/>
      <c r="K271" s="2731"/>
      <c r="L271" s="2731"/>
      <c r="M271" s="2731"/>
      <c r="N271" s="2731"/>
      <c r="O271" s="2731"/>
      <c r="P271" s="2731"/>
      <c r="Q271" s="2731"/>
      <c r="R271" s="2731"/>
      <c r="S271" s="2731"/>
      <c r="T271" s="2731"/>
      <c r="U271" s="2731"/>
      <c r="V271" s="2731"/>
      <c r="W271" s="2731"/>
      <c r="X271" s="2731"/>
      <c r="Y271" s="2731"/>
      <c r="Z271" s="2731"/>
    </row>
    <row r="272" spans="1:26" ht="14">
      <c r="A272" s="2746"/>
      <c r="B272" s="2746"/>
      <c r="C272" s="2746"/>
      <c r="D272" s="2808"/>
      <c r="E272" s="2808"/>
      <c r="F272" s="2808"/>
      <c r="G272" s="2808"/>
      <c r="H272" s="2866"/>
      <c r="I272" s="2746"/>
      <c r="J272" s="2731"/>
      <c r="K272" s="2731"/>
      <c r="L272" s="2731"/>
      <c r="M272" s="2731"/>
      <c r="N272" s="2731"/>
      <c r="O272" s="2731"/>
      <c r="P272" s="2731"/>
      <c r="Q272" s="2731"/>
      <c r="R272" s="2731"/>
      <c r="S272" s="2731"/>
      <c r="T272" s="2731"/>
      <c r="U272" s="2731"/>
      <c r="V272" s="2731"/>
      <c r="W272" s="2731"/>
      <c r="X272" s="2731"/>
      <c r="Y272" s="2731"/>
      <c r="Z272" s="2731"/>
    </row>
    <row r="273" spans="1:26" ht="14">
      <c r="A273" s="2746"/>
      <c r="B273" s="2746"/>
      <c r="C273" s="2746"/>
      <c r="D273" s="2808"/>
      <c r="E273" s="2808"/>
      <c r="F273" s="2808"/>
      <c r="G273" s="2808"/>
      <c r="H273" s="2866"/>
      <c r="I273" s="2746"/>
      <c r="J273" s="2731"/>
      <c r="K273" s="2731"/>
      <c r="L273" s="2731"/>
      <c r="M273" s="2731"/>
      <c r="N273" s="2731"/>
      <c r="O273" s="2731"/>
      <c r="P273" s="2731"/>
      <c r="Q273" s="2731"/>
      <c r="R273" s="2731"/>
      <c r="S273" s="2731"/>
      <c r="T273" s="2731"/>
      <c r="U273" s="2731"/>
      <c r="V273" s="2731"/>
      <c r="W273" s="2731"/>
      <c r="X273" s="2731"/>
      <c r="Y273" s="2731"/>
      <c r="Z273" s="2731"/>
    </row>
    <row r="274" spans="1:26" ht="14">
      <c r="A274" s="2746"/>
      <c r="B274" s="2746"/>
      <c r="C274" s="2746"/>
      <c r="D274" s="2808"/>
      <c r="E274" s="2808"/>
      <c r="F274" s="2808"/>
      <c r="G274" s="2808"/>
      <c r="H274" s="2866"/>
      <c r="I274" s="2746"/>
      <c r="J274" s="2731"/>
      <c r="K274" s="2731"/>
      <c r="L274" s="2731"/>
      <c r="M274" s="2731"/>
      <c r="N274" s="2731"/>
      <c r="O274" s="2731"/>
      <c r="P274" s="2731"/>
      <c r="Q274" s="2731"/>
      <c r="R274" s="2731"/>
      <c r="S274" s="2731"/>
      <c r="T274" s="2731"/>
      <c r="U274" s="2731"/>
      <c r="V274" s="2731"/>
      <c r="W274" s="2731"/>
      <c r="X274" s="2731"/>
      <c r="Y274" s="2731"/>
      <c r="Z274" s="2731"/>
    </row>
    <row r="275" spans="1:26" ht="14">
      <c r="A275" s="2746"/>
      <c r="B275" s="2746"/>
      <c r="C275" s="2746"/>
      <c r="D275" s="2808"/>
      <c r="E275" s="2808"/>
      <c r="F275" s="2808"/>
      <c r="G275" s="2808"/>
      <c r="H275" s="2866"/>
      <c r="I275" s="2746"/>
      <c r="J275" s="2731"/>
      <c r="K275" s="2731"/>
      <c r="L275" s="2731"/>
      <c r="M275" s="2731"/>
      <c r="N275" s="2731"/>
      <c r="O275" s="2731"/>
      <c r="P275" s="2731"/>
      <c r="Q275" s="2731"/>
      <c r="R275" s="2731"/>
      <c r="S275" s="2731"/>
      <c r="T275" s="2731"/>
      <c r="U275" s="2731"/>
      <c r="V275" s="2731"/>
      <c r="W275" s="2731"/>
      <c r="X275" s="2731"/>
      <c r="Y275" s="2731"/>
      <c r="Z275" s="2731"/>
    </row>
    <row r="276" spans="1:26" ht="14">
      <c r="A276" s="2746"/>
      <c r="B276" s="2746"/>
      <c r="C276" s="2746"/>
      <c r="D276" s="2808"/>
      <c r="E276" s="2808"/>
      <c r="F276" s="2808"/>
      <c r="G276" s="2808"/>
      <c r="H276" s="2866"/>
      <c r="I276" s="2746"/>
      <c r="J276" s="2731"/>
      <c r="K276" s="2731"/>
      <c r="L276" s="2731"/>
      <c r="M276" s="2731"/>
      <c r="N276" s="2731"/>
      <c r="O276" s="2731"/>
      <c r="P276" s="2731"/>
      <c r="Q276" s="2731"/>
      <c r="R276" s="2731"/>
      <c r="S276" s="2731"/>
      <c r="T276" s="2731"/>
      <c r="U276" s="2731"/>
      <c r="V276" s="2731"/>
      <c r="W276" s="2731"/>
      <c r="X276" s="2731"/>
      <c r="Y276" s="2731"/>
      <c r="Z276" s="2731"/>
    </row>
    <row r="277" spans="1:26" ht="14">
      <c r="A277" s="2746"/>
      <c r="B277" s="2746"/>
      <c r="C277" s="2746"/>
      <c r="D277" s="2808"/>
      <c r="E277" s="2808"/>
      <c r="F277" s="2808"/>
      <c r="G277" s="2808"/>
      <c r="H277" s="2866"/>
      <c r="I277" s="2746"/>
      <c r="J277" s="2731"/>
      <c r="K277" s="2731"/>
      <c r="L277" s="2731"/>
      <c r="M277" s="2731"/>
      <c r="N277" s="2731"/>
      <c r="O277" s="2731"/>
      <c r="P277" s="2731"/>
      <c r="Q277" s="2731"/>
      <c r="R277" s="2731"/>
      <c r="S277" s="2731"/>
      <c r="T277" s="2731"/>
      <c r="U277" s="2731"/>
      <c r="V277" s="2731"/>
      <c r="W277" s="2731"/>
      <c r="X277" s="2731"/>
      <c r="Y277" s="2731"/>
      <c r="Z277" s="2731"/>
    </row>
    <row r="278" spans="1:26" ht="14">
      <c r="A278" s="2746"/>
      <c r="B278" s="2746"/>
      <c r="C278" s="2746"/>
      <c r="D278" s="2808"/>
      <c r="E278" s="2808"/>
      <c r="F278" s="2808"/>
      <c r="G278" s="2808"/>
      <c r="H278" s="2866"/>
      <c r="I278" s="2746"/>
      <c r="J278" s="2731"/>
      <c r="K278" s="2731"/>
      <c r="L278" s="2731"/>
      <c r="M278" s="2731"/>
      <c r="N278" s="2731"/>
      <c r="O278" s="2731"/>
      <c r="P278" s="2731"/>
      <c r="Q278" s="2731"/>
      <c r="R278" s="2731"/>
      <c r="S278" s="2731"/>
      <c r="T278" s="2731"/>
      <c r="U278" s="2731"/>
      <c r="V278" s="2731"/>
      <c r="W278" s="2731"/>
      <c r="X278" s="2731"/>
      <c r="Y278" s="2731"/>
      <c r="Z278" s="2731"/>
    </row>
    <row r="279" spans="1:26" ht="14">
      <c r="A279" s="2746"/>
      <c r="B279" s="2746"/>
      <c r="C279" s="2746"/>
      <c r="D279" s="2808"/>
      <c r="E279" s="2808"/>
      <c r="F279" s="2808"/>
      <c r="G279" s="2808"/>
      <c r="H279" s="2866"/>
      <c r="I279" s="2746"/>
      <c r="J279" s="2731"/>
      <c r="K279" s="2731"/>
      <c r="L279" s="2731"/>
      <c r="M279" s="2731"/>
      <c r="N279" s="2731"/>
      <c r="O279" s="2731"/>
      <c r="P279" s="2731"/>
      <c r="Q279" s="2731"/>
      <c r="R279" s="2731"/>
      <c r="S279" s="2731"/>
      <c r="T279" s="2731"/>
      <c r="U279" s="2731"/>
      <c r="V279" s="2731"/>
      <c r="W279" s="2731"/>
      <c r="X279" s="2731"/>
      <c r="Y279" s="2731"/>
      <c r="Z279" s="2731"/>
    </row>
    <row r="280" spans="1:26" ht="14">
      <c r="A280" s="2746"/>
      <c r="B280" s="2746"/>
      <c r="C280" s="2746"/>
      <c r="D280" s="2808"/>
      <c r="E280" s="2808"/>
      <c r="F280" s="2808"/>
      <c r="G280" s="2808"/>
      <c r="H280" s="2866"/>
      <c r="I280" s="2746"/>
      <c r="J280" s="2731"/>
      <c r="K280" s="2731"/>
      <c r="L280" s="2731"/>
      <c r="M280" s="2731"/>
      <c r="N280" s="2731"/>
      <c r="O280" s="2731"/>
      <c r="P280" s="2731"/>
      <c r="Q280" s="2731"/>
      <c r="R280" s="2731"/>
      <c r="S280" s="2731"/>
      <c r="T280" s="2731"/>
      <c r="U280" s="2731"/>
      <c r="V280" s="2731"/>
      <c r="W280" s="2731"/>
      <c r="X280" s="2731"/>
      <c r="Y280" s="2731"/>
      <c r="Z280" s="2731"/>
    </row>
    <row r="281" spans="1:26" ht="14">
      <c r="A281" s="2746"/>
      <c r="B281" s="2746"/>
      <c r="C281" s="2746"/>
      <c r="D281" s="2808"/>
      <c r="E281" s="2808"/>
      <c r="F281" s="2808"/>
      <c r="G281" s="2808"/>
      <c r="H281" s="2866"/>
      <c r="I281" s="2746"/>
      <c r="J281" s="2731"/>
      <c r="K281" s="2731"/>
      <c r="L281" s="2731"/>
      <c r="M281" s="2731"/>
      <c r="N281" s="2731"/>
      <c r="O281" s="2731"/>
      <c r="P281" s="2731"/>
      <c r="Q281" s="2731"/>
      <c r="R281" s="2731"/>
      <c r="S281" s="2731"/>
      <c r="T281" s="2731"/>
      <c r="U281" s="2731"/>
      <c r="V281" s="2731"/>
      <c r="W281" s="2731"/>
      <c r="X281" s="2731"/>
      <c r="Y281" s="2731"/>
      <c r="Z281" s="2731"/>
    </row>
    <row r="282" spans="1:26" ht="14">
      <c r="A282" s="2746"/>
      <c r="B282" s="2746"/>
      <c r="C282" s="2746"/>
      <c r="D282" s="2808"/>
      <c r="E282" s="2808"/>
      <c r="F282" s="2808"/>
      <c r="G282" s="2808"/>
      <c r="H282" s="2866"/>
      <c r="I282" s="2746"/>
      <c r="J282" s="2731"/>
      <c r="K282" s="2731"/>
      <c r="L282" s="2731"/>
      <c r="M282" s="2731"/>
      <c r="N282" s="2731"/>
      <c r="O282" s="2731"/>
      <c r="P282" s="2731"/>
      <c r="Q282" s="2731"/>
      <c r="R282" s="2731"/>
      <c r="S282" s="2731"/>
      <c r="T282" s="2731"/>
      <c r="U282" s="2731"/>
      <c r="V282" s="2731"/>
      <c r="W282" s="2731"/>
      <c r="X282" s="2731"/>
      <c r="Y282" s="2731"/>
      <c r="Z282" s="2731"/>
    </row>
    <row r="283" spans="1:26" ht="14">
      <c r="A283" s="2746"/>
      <c r="B283" s="2746"/>
      <c r="C283" s="2746"/>
      <c r="D283" s="2808"/>
      <c r="E283" s="2808"/>
      <c r="F283" s="2808"/>
      <c r="G283" s="2808"/>
      <c r="H283" s="2866"/>
      <c r="I283" s="2746"/>
      <c r="J283" s="2731"/>
      <c r="K283" s="2731"/>
      <c r="L283" s="2731"/>
      <c r="M283" s="2731"/>
      <c r="N283" s="2731"/>
      <c r="O283" s="2731"/>
      <c r="P283" s="2731"/>
      <c r="Q283" s="2731"/>
      <c r="R283" s="2731"/>
      <c r="S283" s="2731"/>
      <c r="T283" s="2731"/>
      <c r="U283" s="2731"/>
      <c r="V283" s="2731"/>
      <c r="W283" s="2731"/>
      <c r="X283" s="2731"/>
      <c r="Y283" s="2731"/>
      <c r="Z283" s="2731"/>
    </row>
    <row r="284" spans="1:26" ht="14">
      <c r="A284" s="2746"/>
      <c r="B284" s="2746"/>
      <c r="C284" s="2746"/>
      <c r="D284" s="2808"/>
      <c r="E284" s="2808"/>
      <c r="F284" s="2808"/>
      <c r="G284" s="2808"/>
      <c r="H284" s="2866"/>
      <c r="I284" s="2746"/>
      <c r="J284" s="2731"/>
      <c r="K284" s="2731"/>
      <c r="L284" s="2731"/>
      <c r="M284" s="2731"/>
      <c r="N284" s="2731"/>
      <c r="O284" s="2731"/>
      <c r="P284" s="2731"/>
      <c r="Q284" s="2731"/>
      <c r="R284" s="2731"/>
      <c r="S284" s="2731"/>
      <c r="T284" s="2731"/>
      <c r="U284" s="2731"/>
      <c r="V284" s="2731"/>
      <c r="W284" s="2731"/>
      <c r="X284" s="2731"/>
      <c r="Y284" s="2731"/>
      <c r="Z284" s="2731"/>
    </row>
    <row r="285" spans="1:26" ht="14">
      <c r="A285" s="2746"/>
      <c r="B285" s="2746"/>
      <c r="C285" s="2746"/>
      <c r="D285" s="2808"/>
      <c r="E285" s="2808"/>
      <c r="F285" s="2808"/>
      <c r="G285" s="2808"/>
      <c r="H285" s="2866"/>
      <c r="I285" s="2746"/>
      <c r="J285" s="2731"/>
      <c r="K285" s="2731"/>
      <c r="L285" s="2731"/>
      <c r="M285" s="2731"/>
      <c r="N285" s="2731"/>
      <c r="O285" s="2731"/>
      <c r="P285" s="2731"/>
      <c r="Q285" s="2731"/>
      <c r="R285" s="2731"/>
      <c r="S285" s="2731"/>
      <c r="T285" s="2731"/>
      <c r="U285" s="2731"/>
      <c r="V285" s="2731"/>
      <c r="W285" s="2731"/>
      <c r="X285" s="2731"/>
      <c r="Y285" s="2731"/>
      <c r="Z285" s="2731"/>
    </row>
    <row r="286" spans="1:26" ht="14">
      <c r="A286" s="2746"/>
      <c r="B286" s="2746"/>
      <c r="C286" s="2746"/>
      <c r="D286" s="2808"/>
      <c r="E286" s="2808"/>
      <c r="F286" s="2808"/>
      <c r="G286" s="2808"/>
      <c r="H286" s="2866"/>
      <c r="I286" s="2746"/>
      <c r="J286" s="2731"/>
      <c r="K286" s="2731"/>
      <c r="L286" s="2731"/>
      <c r="M286" s="2731"/>
      <c r="N286" s="2731"/>
      <c r="O286" s="2731"/>
      <c r="P286" s="2731"/>
      <c r="Q286" s="2731"/>
      <c r="R286" s="2731"/>
      <c r="S286" s="2731"/>
      <c r="T286" s="2731"/>
      <c r="U286" s="2731"/>
      <c r="V286" s="2731"/>
      <c r="W286" s="2731"/>
      <c r="X286" s="2731"/>
      <c r="Y286" s="2731"/>
      <c r="Z286" s="2731"/>
    </row>
    <row r="287" spans="1:26" ht="14">
      <c r="A287" s="2746"/>
      <c r="B287" s="2746"/>
      <c r="C287" s="2746"/>
      <c r="D287" s="2808"/>
      <c r="E287" s="2808"/>
      <c r="F287" s="2808"/>
      <c r="G287" s="2808"/>
      <c r="H287" s="2866"/>
      <c r="I287" s="2746"/>
      <c r="J287" s="2731"/>
      <c r="K287" s="2731"/>
      <c r="L287" s="2731"/>
      <c r="M287" s="2731"/>
      <c r="N287" s="2731"/>
      <c r="O287" s="2731"/>
      <c r="P287" s="2731"/>
      <c r="Q287" s="2731"/>
      <c r="R287" s="2731"/>
      <c r="S287" s="2731"/>
      <c r="T287" s="2731"/>
      <c r="U287" s="2731"/>
      <c r="V287" s="2731"/>
      <c r="W287" s="2731"/>
      <c r="X287" s="2731"/>
      <c r="Y287" s="2731"/>
      <c r="Z287" s="2731"/>
    </row>
    <row r="288" spans="1:26" ht="14">
      <c r="A288" s="2746"/>
      <c r="B288" s="2746"/>
      <c r="C288" s="2746"/>
      <c r="D288" s="2808"/>
      <c r="E288" s="2808"/>
      <c r="F288" s="2808"/>
      <c r="G288" s="2808"/>
      <c r="H288" s="2866"/>
      <c r="I288" s="2746"/>
      <c r="J288" s="2731"/>
      <c r="K288" s="2731"/>
      <c r="L288" s="2731"/>
      <c r="M288" s="2731"/>
      <c r="N288" s="2731"/>
      <c r="O288" s="2731"/>
      <c r="P288" s="2731"/>
      <c r="Q288" s="2731"/>
      <c r="R288" s="2731"/>
      <c r="S288" s="2731"/>
      <c r="T288" s="2731"/>
      <c r="U288" s="2731"/>
      <c r="V288" s="2731"/>
      <c r="W288" s="2731"/>
      <c r="X288" s="2731"/>
      <c r="Y288" s="2731"/>
      <c r="Z288" s="2731"/>
    </row>
    <row r="289" spans="1:26" ht="14">
      <c r="A289" s="2746"/>
      <c r="B289" s="2746"/>
      <c r="C289" s="2746"/>
      <c r="D289" s="2808"/>
      <c r="E289" s="2808"/>
      <c r="F289" s="2808"/>
      <c r="G289" s="2808"/>
      <c r="H289" s="2866"/>
      <c r="I289" s="2746"/>
      <c r="J289" s="2731"/>
      <c r="K289" s="2731"/>
      <c r="L289" s="2731"/>
      <c r="M289" s="2731"/>
      <c r="N289" s="2731"/>
      <c r="O289" s="2731"/>
      <c r="P289" s="2731"/>
      <c r="Q289" s="2731"/>
      <c r="R289" s="2731"/>
      <c r="S289" s="2731"/>
      <c r="T289" s="2731"/>
      <c r="U289" s="2731"/>
      <c r="V289" s="2731"/>
      <c r="W289" s="2731"/>
      <c r="X289" s="2731"/>
      <c r="Y289" s="2731"/>
      <c r="Z289" s="2731"/>
    </row>
    <row r="290" spans="1:26" ht="14">
      <c r="A290" s="2746"/>
      <c r="B290" s="2746"/>
      <c r="C290" s="2746"/>
      <c r="D290" s="2808"/>
      <c r="E290" s="2808"/>
      <c r="F290" s="2808"/>
      <c r="G290" s="2808"/>
      <c r="H290" s="2866"/>
      <c r="I290" s="2746"/>
      <c r="J290" s="2731"/>
      <c r="K290" s="2731"/>
      <c r="L290" s="2731"/>
      <c r="M290" s="2731"/>
      <c r="N290" s="2731"/>
      <c r="O290" s="2731"/>
      <c r="P290" s="2731"/>
      <c r="Q290" s="2731"/>
      <c r="R290" s="2731"/>
      <c r="S290" s="2731"/>
      <c r="T290" s="2731"/>
      <c r="U290" s="2731"/>
      <c r="V290" s="2731"/>
      <c r="W290" s="2731"/>
      <c r="X290" s="2731"/>
      <c r="Y290" s="2731"/>
      <c r="Z290" s="2731"/>
    </row>
    <row r="291" spans="1:26" ht="14">
      <c r="A291" s="2746"/>
      <c r="B291" s="2746"/>
      <c r="C291" s="2746"/>
      <c r="D291" s="2808"/>
      <c r="E291" s="2808"/>
      <c r="F291" s="2808"/>
      <c r="G291" s="2808"/>
      <c r="H291" s="2866"/>
      <c r="I291" s="2746"/>
      <c r="J291" s="2731"/>
      <c r="K291" s="2731"/>
      <c r="L291" s="2731"/>
      <c r="M291" s="2731"/>
      <c r="N291" s="2731"/>
      <c r="O291" s="2731"/>
      <c r="P291" s="2731"/>
      <c r="Q291" s="2731"/>
      <c r="R291" s="2731"/>
      <c r="S291" s="2731"/>
      <c r="T291" s="2731"/>
      <c r="U291" s="2731"/>
      <c r="V291" s="2731"/>
      <c r="W291" s="2731"/>
      <c r="X291" s="2731"/>
      <c r="Y291" s="2731"/>
      <c r="Z291" s="2731"/>
    </row>
    <row r="292" spans="1:26" ht="14">
      <c r="A292" s="2746"/>
      <c r="B292" s="2746"/>
      <c r="C292" s="2746"/>
      <c r="D292" s="2808"/>
      <c r="E292" s="2808"/>
      <c r="F292" s="2808"/>
      <c r="G292" s="2808"/>
      <c r="H292" s="2866"/>
      <c r="I292" s="2746"/>
      <c r="J292" s="2731"/>
      <c r="K292" s="2731"/>
      <c r="L292" s="2731"/>
      <c r="M292" s="2731"/>
      <c r="N292" s="2731"/>
      <c r="O292" s="2731"/>
      <c r="P292" s="2731"/>
      <c r="Q292" s="2731"/>
      <c r="R292" s="2731"/>
      <c r="S292" s="2731"/>
      <c r="T292" s="2731"/>
      <c r="U292" s="2731"/>
      <c r="V292" s="2731"/>
      <c r="W292" s="2731"/>
      <c r="X292" s="2731"/>
      <c r="Y292" s="2731"/>
      <c r="Z292" s="2731"/>
    </row>
    <row r="293" spans="1:26" ht="14">
      <c r="A293" s="2746"/>
      <c r="B293" s="2746"/>
      <c r="C293" s="2746"/>
      <c r="D293" s="2808"/>
      <c r="E293" s="2808"/>
      <c r="F293" s="2808"/>
      <c r="G293" s="2808"/>
      <c r="H293" s="2866"/>
      <c r="I293" s="2746"/>
      <c r="J293" s="2731"/>
      <c r="K293" s="2731"/>
      <c r="L293" s="2731"/>
      <c r="M293" s="2731"/>
      <c r="N293" s="2731"/>
      <c r="O293" s="2731"/>
      <c r="P293" s="2731"/>
      <c r="Q293" s="2731"/>
      <c r="R293" s="2731"/>
      <c r="S293" s="2731"/>
      <c r="T293" s="2731"/>
      <c r="U293" s="2731"/>
      <c r="V293" s="2731"/>
      <c r="W293" s="2731"/>
      <c r="X293" s="2731"/>
      <c r="Y293" s="2731"/>
      <c r="Z293" s="2731"/>
    </row>
    <row r="294" spans="1:26" ht="14">
      <c r="A294" s="2746"/>
      <c r="B294" s="2746"/>
      <c r="C294" s="2746"/>
      <c r="D294" s="2808"/>
      <c r="E294" s="2808"/>
      <c r="F294" s="2808"/>
      <c r="G294" s="2808"/>
      <c r="H294" s="2866"/>
      <c r="I294" s="2746"/>
      <c r="J294" s="2731"/>
      <c r="K294" s="2731"/>
      <c r="L294" s="2731"/>
      <c r="M294" s="2731"/>
      <c r="N294" s="2731"/>
      <c r="O294" s="2731"/>
      <c r="P294" s="2731"/>
      <c r="Q294" s="2731"/>
      <c r="R294" s="2731"/>
      <c r="S294" s="2731"/>
      <c r="T294" s="2731"/>
      <c r="U294" s="2731"/>
      <c r="V294" s="2731"/>
      <c r="W294" s="2731"/>
      <c r="X294" s="2731"/>
      <c r="Y294" s="2731"/>
      <c r="Z294" s="2731"/>
    </row>
    <row r="295" spans="1:26" ht="14">
      <c r="A295" s="2746"/>
      <c r="B295" s="2746"/>
      <c r="C295" s="2746"/>
      <c r="D295" s="2808"/>
      <c r="E295" s="2808"/>
      <c r="F295" s="2808"/>
      <c r="G295" s="2808"/>
      <c r="H295" s="2866"/>
      <c r="I295" s="2746"/>
      <c r="J295" s="2731"/>
      <c r="K295" s="2731"/>
      <c r="L295" s="2731"/>
      <c r="M295" s="2731"/>
      <c r="N295" s="2731"/>
      <c r="O295" s="2731"/>
      <c r="P295" s="2731"/>
      <c r="Q295" s="2731"/>
      <c r="R295" s="2731"/>
      <c r="S295" s="2731"/>
      <c r="T295" s="2731"/>
      <c r="U295" s="2731"/>
      <c r="V295" s="2731"/>
      <c r="W295" s="2731"/>
      <c r="X295" s="2731"/>
      <c r="Y295" s="2731"/>
      <c r="Z295" s="2731"/>
    </row>
    <row r="296" spans="1:26" ht="14">
      <c r="A296" s="2746"/>
      <c r="B296" s="2746"/>
      <c r="C296" s="2746"/>
      <c r="D296" s="2808"/>
      <c r="E296" s="2808"/>
      <c r="F296" s="2808"/>
      <c r="G296" s="2808"/>
      <c r="H296" s="2866"/>
      <c r="I296" s="2746"/>
      <c r="J296" s="2731"/>
      <c r="K296" s="2731"/>
      <c r="L296" s="2731"/>
      <c r="M296" s="2731"/>
      <c r="N296" s="2731"/>
      <c r="O296" s="2731"/>
      <c r="P296" s="2731"/>
      <c r="Q296" s="2731"/>
      <c r="R296" s="2731"/>
      <c r="S296" s="2731"/>
      <c r="T296" s="2731"/>
      <c r="U296" s="2731"/>
      <c r="V296" s="2731"/>
      <c r="W296" s="2731"/>
      <c r="X296" s="2731"/>
      <c r="Y296" s="2731"/>
      <c r="Z296" s="2731"/>
    </row>
    <row r="297" spans="1:26" ht="14">
      <c r="A297" s="2746"/>
      <c r="B297" s="2746"/>
      <c r="C297" s="2746"/>
      <c r="D297" s="2808"/>
      <c r="E297" s="2808"/>
      <c r="F297" s="2808"/>
      <c r="G297" s="2808"/>
      <c r="H297" s="2866"/>
      <c r="I297" s="2746"/>
      <c r="J297" s="2731"/>
      <c r="K297" s="2731"/>
      <c r="L297" s="2731"/>
      <c r="M297" s="2731"/>
      <c r="N297" s="2731"/>
      <c r="O297" s="2731"/>
      <c r="P297" s="2731"/>
      <c r="Q297" s="2731"/>
      <c r="R297" s="2731"/>
      <c r="S297" s="2731"/>
      <c r="T297" s="2731"/>
      <c r="U297" s="2731"/>
      <c r="V297" s="2731"/>
      <c r="W297" s="2731"/>
      <c r="X297" s="2731"/>
      <c r="Y297" s="2731"/>
      <c r="Z297" s="2731"/>
    </row>
    <row r="298" spans="1:26" ht="14">
      <c r="A298" s="2746"/>
      <c r="B298" s="2746"/>
      <c r="C298" s="2746"/>
      <c r="D298" s="2808"/>
      <c r="E298" s="2808"/>
      <c r="F298" s="2808"/>
      <c r="G298" s="2808"/>
      <c r="H298" s="2866"/>
      <c r="I298" s="2746"/>
      <c r="J298" s="2731"/>
      <c r="K298" s="2731"/>
      <c r="L298" s="2731"/>
      <c r="M298" s="2731"/>
      <c r="N298" s="2731"/>
      <c r="O298" s="2731"/>
      <c r="P298" s="2731"/>
      <c r="Q298" s="2731"/>
      <c r="R298" s="2731"/>
      <c r="S298" s="2731"/>
      <c r="T298" s="2731"/>
      <c r="U298" s="2731"/>
      <c r="V298" s="2731"/>
      <c r="W298" s="2731"/>
      <c r="X298" s="2731"/>
      <c r="Y298" s="2731"/>
      <c r="Z298" s="2731"/>
    </row>
    <row r="299" spans="1:26" ht="14">
      <c r="A299" s="2746"/>
      <c r="B299" s="2746"/>
      <c r="C299" s="2746"/>
      <c r="D299" s="2808"/>
      <c r="E299" s="2808"/>
      <c r="F299" s="2808"/>
      <c r="G299" s="2808"/>
      <c r="H299" s="2866"/>
      <c r="I299" s="2746"/>
      <c r="J299" s="2731"/>
      <c r="K299" s="2731"/>
      <c r="L299" s="2731"/>
      <c r="M299" s="2731"/>
      <c r="N299" s="2731"/>
      <c r="O299" s="2731"/>
      <c r="P299" s="2731"/>
      <c r="Q299" s="2731"/>
      <c r="R299" s="2731"/>
      <c r="S299" s="2731"/>
      <c r="T299" s="2731"/>
      <c r="U299" s="2731"/>
      <c r="V299" s="2731"/>
      <c r="W299" s="2731"/>
      <c r="X299" s="2731"/>
      <c r="Y299" s="2731"/>
      <c r="Z299" s="2731"/>
    </row>
    <row r="300" spans="1:26" ht="14">
      <c r="A300" s="2746"/>
      <c r="B300" s="2746"/>
      <c r="C300" s="2746"/>
      <c r="D300" s="2808"/>
      <c r="E300" s="2808"/>
      <c r="F300" s="2808"/>
      <c r="G300" s="2808"/>
      <c r="H300" s="2866"/>
      <c r="I300" s="2746"/>
      <c r="J300" s="2731"/>
      <c r="K300" s="2731"/>
      <c r="L300" s="2731"/>
      <c r="M300" s="2731"/>
      <c r="N300" s="2731"/>
      <c r="O300" s="2731"/>
      <c r="P300" s="2731"/>
      <c r="Q300" s="2731"/>
      <c r="R300" s="2731"/>
      <c r="S300" s="2731"/>
      <c r="T300" s="2731"/>
      <c r="U300" s="2731"/>
      <c r="V300" s="2731"/>
      <c r="W300" s="2731"/>
      <c r="X300" s="2731"/>
      <c r="Y300" s="2731"/>
      <c r="Z300" s="2731"/>
    </row>
    <row r="301" spans="1:26" ht="14">
      <c r="A301" s="2746"/>
      <c r="B301" s="2746"/>
      <c r="C301" s="2746"/>
      <c r="D301" s="2808"/>
      <c r="E301" s="2808"/>
      <c r="F301" s="2808"/>
      <c r="G301" s="2808"/>
      <c r="H301" s="2866"/>
      <c r="I301" s="2746"/>
      <c r="J301" s="2731"/>
      <c r="K301" s="2731"/>
      <c r="L301" s="2731"/>
      <c r="M301" s="2731"/>
      <c r="N301" s="2731"/>
      <c r="O301" s="2731"/>
      <c r="P301" s="2731"/>
      <c r="Q301" s="2731"/>
      <c r="R301" s="2731"/>
      <c r="S301" s="2731"/>
      <c r="T301" s="2731"/>
      <c r="U301" s="2731"/>
      <c r="V301" s="2731"/>
      <c r="W301" s="2731"/>
      <c r="X301" s="2731"/>
      <c r="Y301" s="2731"/>
      <c r="Z301" s="2731"/>
    </row>
    <row r="302" spans="1:26" ht="14">
      <c r="A302" s="2746"/>
      <c r="B302" s="2746"/>
      <c r="C302" s="2746"/>
      <c r="D302" s="2808"/>
      <c r="E302" s="2808"/>
      <c r="F302" s="2808"/>
      <c r="G302" s="2808"/>
      <c r="H302" s="2866"/>
      <c r="I302" s="2746"/>
      <c r="J302" s="2731"/>
      <c r="K302" s="2731"/>
      <c r="L302" s="2731"/>
      <c r="M302" s="2731"/>
      <c r="N302" s="2731"/>
      <c r="O302" s="2731"/>
      <c r="P302" s="2731"/>
      <c r="Q302" s="2731"/>
      <c r="R302" s="2731"/>
      <c r="S302" s="2731"/>
      <c r="T302" s="2731"/>
      <c r="U302" s="2731"/>
      <c r="V302" s="2731"/>
      <c r="W302" s="2731"/>
      <c r="X302" s="2731"/>
      <c r="Y302" s="2731"/>
      <c r="Z302" s="2731"/>
    </row>
    <row r="303" spans="1:26" ht="14">
      <c r="A303" s="2746"/>
      <c r="B303" s="2746"/>
      <c r="C303" s="2746"/>
      <c r="D303" s="2808"/>
      <c r="E303" s="2808"/>
      <c r="F303" s="2808"/>
      <c r="G303" s="2808"/>
      <c r="H303" s="2866"/>
      <c r="I303" s="2746"/>
      <c r="J303" s="2731"/>
      <c r="K303" s="2731"/>
      <c r="L303" s="2731"/>
      <c r="M303" s="2731"/>
      <c r="N303" s="2731"/>
      <c r="O303" s="2731"/>
      <c r="P303" s="2731"/>
      <c r="Q303" s="2731"/>
      <c r="R303" s="2731"/>
      <c r="S303" s="2731"/>
      <c r="T303" s="2731"/>
      <c r="U303" s="2731"/>
      <c r="V303" s="2731"/>
      <c r="W303" s="2731"/>
      <c r="X303" s="2731"/>
      <c r="Y303" s="2731"/>
      <c r="Z303" s="2731"/>
    </row>
    <row r="304" spans="1:26" ht="14">
      <c r="A304" s="2746"/>
      <c r="B304" s="2746"/>
      <c r="C304" s="2746"/>
      <c r="D304" s="2808"/>
      <c r="E304" s="2808"/>
      <c r="F304" s="2808"/>
      <c r="G304" s="2808"/>
      <c r="H304" s="2866"/>
      <c r="I304" s="2746"/>
      <c r="J304" s="2731"/>
      <c r="K304" s="2731"/>
      <c r="L304" s="2731"/>
      <c r="M304" s="2731"/>
      <c r="N304" s="2731"/>
      <c r="O304" s="2731"/>
      <c r="P304" s="2731"/>
      <c r="Q304" s="2731"/>
      <c r="R304" s="2731"/>
      <c r="S304" s="2731"/>
      <c r="T304" s="2731"/>
      <c r="U304" s="2731"/>
      <c r="V304" s="2731"/>
      <c r="W304" s="2731"/>
      <c r="X304" s="2731"/>
      <c r="Y304" s="2731"/>
      <c r="Z304" s="2731"/>
    </row>
    <row r="305" spans="1:26" ht="14">
      <c r="A305" s="2746"/>
      <c r="B305" s="2746"/>
      <c r="C305" s="2746"/>
      <c r="D305" s="2808"/>
      <c r="E305" s="2808"/>
      <c r="F305" s="2808"/>
      <c r="G305" s="2808"/>
      <c r="H305" s="2866"/>
      <c r="I305" s="2746"/>
      <c r="J305" s="2731"/>
      <c r="K305" s="2731"/>
      <c r="L305" s="2731"/>
      <c r="M305" s="2731"/>
      <c r="N305" s="2731"/>
      <c r="O305" s="2731"/>
      <c r="P305" s="2731"/>
      <c r="Q305" s="2731"/>
      <c r="R305" s="2731"/>
      <c r="S305" s="2731"/>
      <c r="T305" s="2731"/>
      <c r="U305" s="2731"/>
      <c r="V305" s="2731"/>
      <c r="W305" s="2731"/>
      <c r="X305" s="2731"/>
      <c r="Y305" s="2731"/>
      <c r="Z305" s="2731"/>
    </row>
    <row r="306" spans="1:26" ht="14">
      <c r="A306" s="2746"/>
      <c r="B306" s="2746"/>
      <c r="C306" s="2746"/>
      <c r="D306" s="2808"/>
      <c r="E306" s="2808"/>
      <c r="F306" s="2808"/>
      <c r="G306" s="2808"/>
      <c r="H306" s="2866"/>
      <c r="I306" s="2746"/>
      <c r="J306" s="2731"/>
      <c r="K306" s="2731"/>
      <c r="L306" s="2731"/>
      <c r="M306" s="2731"/>
      <c r="N306" s="2731"/>
      <c r="O306" s="2731"/>
      <c r="P306" s="2731"/>
      <c r="Q306" s="2731"/>
      <c r="R306" s="2731"/>
      <c r="S306" s="2731"/>
      <c r="T306" s="2731"/>
      <c r="U306" s="2731"/>
      <c r="V306" s="2731"/>
      <c r="W306" s="2731"/>
      <c r="X306" s="2731"/>
      <c r="Y306" s="2731"/>
      <c r="Z306" s="2731"/>
    </row>
    <row r="307" spans="1:26" ht="14">
      <c r="A307" s="2746"/>
      <c r="B307" s="2746"/>
      <c r="C307" s="2746"/>
      <c r="D307" s="2808"/>
      <c r="E307" s="2808"/>
      <c r="F307" s="2808"/>
      <c r="G307" s="2808"/>
      <c r="H307" s="2866"/>
      <c r="I307" s="2746"/>
      <c r="J307" s="2731"/>
      <c r="K307" s="2731"/>
      <c r="L307" s="2731"/>
      <c r="M307" s="2731"/>
      <c r="N307" s="2731"/>
      <c r="O307" s="2731"/>
      <c r="P307" s="2731"/>
      <c r="Q307" s="2731"/>
      <c r="R307" s="2731"/>
      <c r="S307" s="2731"/>
      <c r="T307" s="2731"/>
      <c r="U307" s="2731"/>
      <c r="V307" s="2731"/>
      <c r="W307" s="2731"/>
      <c r="X307" s="2731"/>
      <c r="Y307" s="2731"/>
      <c r="Z307" s="2731"/>
    </row>
    <row r="308" spans="1:26" ht="14">
      <c r="A308" s="2746"/>
      <c r="B308" s="2746"/>
      <c r="C308" s="2746"/>
      <c r="D308" s="2808"/>
      <c r="E308" s="2808"/>
      <c r="F308" s="2808"/>
      <c r="G308" s="2808"/>
      <c r="H308" s="2866"/>
      <c r="I308" s="2746"/>
      <c r="J308" s="2731"/>
      <c r="K308" s="2731"/>
      <c r="L308" s="2731"/>
      <c r="M308" s="2731"/>
      <c r="N308" s="2731"/>
      <c r="O308" s="2731"/>
      <c r="P308" s="2731"/>
      <c r="Q308" s="2731"/>
      <c r="R308" s="2731"/>
      <c r="S308" s="2731"/>
      <c r="T308" s="2731"/>
      <c r="U308" s="2731"/>
      <c r="V308" s="2731"/>
      <c r="W308" s="2731"/>
      <c r="X308" s="2731"/>
      <c r="Y308" s="2731"/>
      <c r="Z308" s="2731"/>
    </row>
    <row r="309" spans="1:26" ht="14">
      <c r="A309" s="2746"/>
      <c r="B309" s="2746"/>
      <c r="C309" s="2746"/>
      <c r="D309" s="2808"/>
      <c r="E309" s="2808"/>
      <c r="F309" s="2808"/>
      <c r="G309" s="2808"/>
      <c r="H309" s="2866"/>
      <c r="I309" s="2746"/>
      <c r="J309" s="2731"/>
      <c r="K309" s="2731"/>
      <c r="L309" s="2731"/>
      <c r="M309" s="2731"/>
      <c r="N309" s="2731"/>
      <c r="O309" s="2731"/>
      <c r="P309" s="2731"/>
      <c r="Q309" s="2731"/>
      <c r="R309" s="2731"/>
      <c r="S309" s="2731"/>
      <c r="T309" s="2731"/>
      <c r="U309" s="2731"/>
      <c r="V309" s="2731"/>
      <c r="W309" s="2731"/>
      <c r="X309" s="2731"/>
      <c r="Y309" s="2731"/>
      <c r="Z309" s="2731"/>
    </row>
    <row r="310" spans="1:26" ht="14">
      <c r="A310" s="2746"/>
      <c r="B310" s="2746"/>
      <c r="C310" s="2746"/>
      <c r="D310" s="2808"/>
      <c r="E310" s="2808"/>
      <c r="F310" s="2808"/>
      <c r="G310" s="2808"/>
      <c r="H310" s="2866"/>
      <c r="I310" s="2746"/>
      <c r="J310" s="2731"/>
      <c r="K310" s="2731"/>
      <c r="L310" s="2731"/>
      <c r="M310" s="2731"/>
      <c r="N310" s="2731"/>
      <c r="O310" s="2731"/>
      <c r="P310" s="2731"/>
      <c r="Q310" s="2731"/>
      <c r="R310" s="2731"/>
      <c r="S310" s="2731"/>
      <c r="T310" s="2731"/>
      <c r="U310" s="2731"/>
      <c r="V310" s="2731"/>
      <c r="W310" s="2731"/>
      <c r="X310" s="2731"/>
      <c r="Y310" s="2731"/>
      <c r="Z310" s="2731"/>
    </row>
    <row r="311" spans="1:26" ht="14">
      <c r="A311" s="2746"/>
      <c r="B311" s="2746"/>
      <c r="C311" s="2746"/>
      <c r="D311" s="2808"/>
      <c r="E311" s="2808"/>
      <c r="F311" s="2808"/>
      <c r="G311" s="2808"/>
      <c r="H311" s="2866"/>
      <c r="I311" s="2746"/>
      <c r="J311" s="2731"/>
      <c r="K311" s="2731"/>
      <c r="L311" s="2731"/>
      <c r="M311" s="2731"/>
      <c r="N311" s="2731"/>
      <c r="O311" s="2731"/>
      <c r="P311" s="2731"/>
      <c r="Q311" s="2731"/>
      <c r="R311" s="2731"/>
      <c r="S311" s="2731"/>
      <c r="T311" s="2731"/>
      <c r="U311" s="2731"/>
      <c r="V311" s="2731"/>
      <c r="W311" s="2731"/>
      <c r="X311" s="2731"/>
      <c r="Y311" s="2731"/>
      <c r="Z311" s="2731"/>
    </row>
    <row r="312" spans="1:26" ht="14">
      <c r="A312" s="2746"/>
      <c r="B312" s="2746"/>
      <c r="C312" s="2746"/>
      <c r="D312" s="2808"/>
      <c r="E312" s="2808"/>
      <c r="F312" s="2808"/>
      <c r="G312" s="2808"/>
      <c r="H312" s="2866"/>
      <c r="I312" s="2746"/>
      <c r="J312" s="2731"/>
      <c r="K312" s="2731"/>
      <c r="L312" s="2731"/>
      <c r="M312" s="2731"/>
      <c r="N312" s="2731"/>
      <c r="O312" s="2731"/>
      <c r="P312" s="2731"/>
      <c r="Q312" s="2731"/>
      <c r="R312" s="2731"/>
      <c r="S312" s="2731"/>
      <c r="T312" s="2731"/>
      <c r="U312" s="2731"/>
      <c r="V312" s="2731"/>
      <c r="W312" s="2731"/>
      <c r="X312" s="2731"/>
      <c r="Y312" s="2731"/>
      <c r="Z312" s="2731"/>
    </row>
    <row r="313" spans="1:26" ht="14">
      <c r="A313" s="2746"/>
      <c r="B313" s="2746"/>
      <c r="C313" s="2746"/>
      <c r="D313" s="2808"/>
      <c r="E313" s="2808"/>
      <c r="F313" s="2808"/>
      <c r="G313" s="2808"/>
      <c r="H313" s="2866"/>
      <c r="I313" s="2746"/>
      <c r="J313" s="2731"/>
      <c r="K313" s="2731"/>
      <c r="L313" s="2731"/>
      <c r="M313" s="2731"/>
      <c r="N313" s="2731"/>
      <c r="O313" s="2731"/>
      <c r="P313" s="2731"/>
      <c r="Q313" s="2731"/>
      <c r="R313" s="2731"/>
      <c r="S313" s="2731"/>
      <c r="T313" s="2731"/>
      <c r="U313" s="2731"/>
      <c r="V313" s="2731"/>
      <c r="W313" s="2731"/>
      <c r="X313" s="2731"/>
      <c r="Y313" s="2731"/>
      <c r="Z313" s="2731"/>
    </row>
    <row r="314" spans="1:26" ht="14">
      <c r="A314" s="2746"/>
      <c r="B314" s="2746"/>
      <c r="C314" s="2746"/>
      <c r="D314" s="2808"/>
      <c r="E314" s="2808"/>
      <c r="F314" s="2808"/>
      <c r="G314" s="2808"/>
      <c r="H314" s="2866"/>
      <c r="I314" s="2746"/>
      <c r="J314" s="2731"/>
      <c r="K314" s="2731"/>
      <c r="L314" s="2731"/>
      <c r="M314" s="2731"/>
      <c r="N314" s="2731"/>
      <c r="O314" s="2731"/>
      <c r="P314" s="2731"/>
      <c r="Q314" s="2731"/>
      <c r="R314" s="2731"/>
      <c r="S314" s="2731"/>
      <c r="T314" s="2731"/>
      <c r="U314" s="2731"/>
      <c r="V314" s="2731"/>
      <c r="W314" s="2731"/>
      <c r="X314" s="2731"/>
      <c r="Y314" s="2731"/>
      <c r="Z314" s="2731"/>
    </row>
    <row r="315" spans="1:26" ht="14">
      <c r="A315" s="2746"/>
      <c r="B315" s="2746"/>
      <c r="C315" s="2746"/>
      <c r="D315" s="2808"/>
      <c r="E315" s="2808"/>
      <c r="F315" s="2808"/>
      <c r="G315" s="2808"/>
      <c r="H315" s="2866"/>
      <c r="I315" s="2746"/>
      <c r="J315" s="2731"/>
      <c r="K315" s="2731"/>
      <c r="L315" s="2731"/>
      <c r="M315" s="2731"/>
      <c r="N315" s="2731"/>
      <c r="O315" s="2731"/>
      <c r="P315" s="2731"/>
      <c r="Q315" s="2731"/>
      <c r="R315" s="2731"/>
      <c r="S315" s="2731"/>
      <c r="T315" s="2731"/>
      <c r="U315" s="2731"/>
      <c r="V315" s="2731"/>
      <c r="W315" s="2731"/>
      <c r="X315" s="2731"/>
      <c r="Y315" s="2731"/>
      <c r="Z315" s="2731"/>
    </row>
    <row r="316" spans="1:26" ht="14">
      <c r="A316" s="2746"/>
      <c r="B316" s="2746"/>
      <c r="C316" s="2746"/>
      <c r="D316" s="2808"/>
      <c r="E316" s="2808"/>
      <c r="F316" s="2808"/>
      <c r="G316" s="2808"/>
      <c r="H316" s="2866"/>
      <c r="I316" s="2746"/>
      <c r="J316" s="2731"/>
      <c r="K316" s="2731"/>
      <c r="L316" s="2731"/>
      <c r="M316" s="2731"/>
      <c r="N316" s="2731"/>
      <c r="O316" s="2731"/>
      <c r="P316" s="2731"/>
      <c r="Q316" s="2731"/>
      <c r="R316" s="2731"/>
      <c r="S316" s="2731"/>
      <c r="T316" s="2731"/>
      <c r="U316" s="2731"/>
      <c r="V316" s="2731"/>
      <c r="W316" s="2731"/>
      <c r="X316" s="2731"/>
      <c r="Y316" s="2731"/>
      <c r="Z316" s="2731"/>
    </row>
    <row r="317" spans="1:26" ht="14">
      <c r="A317" s="2746"/>
      <c r="B317" s="2746"/>
      <c r="C317" s="2746"/>
      <c r="D317" s="2808"/>
      <c r="E317" s="2808"/>
      <c r="F317" s="2808"/>
      <c r="G317" s="2808"/>
      <c r="H317" s="2866"/>
      <c r="I317" s="2746"/>
      <c r="J317" s="2731"/>
      <c r="K317" s="2731"/>
      <c r="L317" s="2731"/>
      <c r="M317" s="2731"/>
      <c r="N317" s="2731"/>
      <c r="O317" s="2731"/>
      <c r="P317" s="2731"/>
      <c r="Q317" s="2731"/>
      <c r="R317" s="2731"/>
      <c r="S317" s="2731"/>
      <c r="T317" s="2731"/>
      <c r="U317" s="2731"/>
      <c r="V317" s="2731"/>
      <c r="W317" s="2731"/>
      <c r="X317" s="2731"/>
      <c r="Y317" s="2731"/>
      <c r="Z317" s="2731"/>
    </row>
    <row r="318" spans="1:26" ht="14">
      <c r="A318" s="2746"/>
      <c r="B318" s="2746"/>
      <c r="C318" s="2746"/>
      <c r="D318" s="2808"/>
      <c r="E318" s="2808"/>
      <c r="F318" s="2808"/>
      <c r="G318" s="2808"/>
      <c r="H318" s="2866"/>
      <c r="I318" s="2746"/>
      <c r="J318" s="2731"/>
      <c r="K318" s="2731"/>
      <c r="L318" s="2731"/>
      <c r="M318" s="2731"/>
      <c r="N318" s="2731"/>
      <c r="O318" s="2731"/>
      <c r="P318" s="2731"/>
      <c r="Q318" s="2731"/>
      <c r="R318" s="2731"/>
      <c r="S318" s="2731"/>
      <c r="T318" s="2731"/>
      <c r="U318" s="2731"/>
      <c r="V318" s="2731"/>
      <c r="W318" s="2731"/>
      <c r="X318" s="2731"/>
      <c r="Y318" s="2731"/>
      <c r="Z318" s="2731"/>
    </row>
    <row r="319" spans="1:26" ht="14">
      <c r="A319" s="2746"/>
      <c r="B319" s="2746"/>
      <c r="C319" s="2746"/>
      <c r="D319" s="2808"/>
      <c r="E319" s="2808"/>
      <c r="F319" s="2808"/>
      <c r="G319" s="2808"/>
      <c r="H319" s="2866"/>
      <c r="I319" s="2746"/>
      <c r="J319" s="2731"/>
      <c r="K319" s="2731"/>
      <c r="L319" s="2731"/>
      <c r="M319" s="2731"/>
      <c r="N319" s="2731"/>
      <c r="O319" s="2731"/>
      <c r="P319" s="2731"/>
      <c r="Q319" s="2731"/>
      <c r="R319" s="2731"/>
      <c r="S319" s="2731"/>
      <c r="T319" s="2731"/>
      <c r="U319" s="2731"/>
      <c r="V319" s="2731"/>
      <c r="W319" s="2731"/>
      <c r="X319" s="2731"/>
      <c r="Y319" s="2731"/>
      <c r="Z319" s="2731"/>
    </row>
    <row r="320" spans="1:26" ht="14">
      <c r="A320" s="2746"/>
      <c r="B320" s="2746"/>
      <c r="C320" s="2746"/>
      <c r="D320" s="2808"/>
      <c r="E320" s="2808"/>
      <c r="F320" s="2808"/>
      <c r="G320" s="2808"/>
      <c r="H320" s="2866"/>
      <c r="I320" s="2746"/>
      <c r="J320" s="2731"/>
      <c r="K320" s="2731"/>
      <c r="L320" s="2731"/>
      <c r="M320" s="2731"/>
      <c r="N320" s="2731"/>
      <c r="O320" s="2731"/>
      <c r="P320" s="2731"/>
      <c r="Q320" s="2731"/>
      <c r="R320" s="2731"/>
      <c r="S320" s="2731"/>
      <c r="T320" s="2731"/>
      <c r="U320" s="2731"/>
      <c r="V320" s="2731"/>
      <c r="W320" s="2731"/>
      <c r="X320" s="2731"/>
      <c r="Y320" s="2731"/>
      <c r="Z320" s="2731"/>
    </row>
    <row r="321" spans="1:26" ht="14">
      <c r="A321" s="2746"/>
      <c r="B321" s="2746"/>
      <c r="C321" s="2746"/>
      <c r="D321" s="2808"/>
      <c r="E321" s="2808"/>
      <c r="F321" s="2808"/>
      <c r="G321" s="2808"/>
      <c r="H321" s="2866"/>
      <c r="I321" s="2746"/>
      <c r="J321" s="2731"/>
      <c r="K321" s="2731"/>
      <c r="L321" s="2731"/>
      <c r="M321" s="2731"/>
      <c r="N321" s="2731"/>
      <c r="O321" s="2731"/>
      <c r="P321" s="2731"/>
      <c r="Q321" s="2731"/>
      <c r="R321" s="2731"/>
      <c r="S321" s="2731"/>
      <c r="T321" s="2731"/>
      <c r="U321" s="2731"/>
      <c r="V321" s="2731"/>
      <c r="W321" s="2731"/>
      <c r="X321" s="2731"/>
      <c r="Y321" s="2731"/>
      <c r="Z321" s="2731"/>
    </row>
    <row r="322" spans="1:26" ht="14">
      <c r="A322" s="2746"/>
      <c r="B322" s="2746"/>
      <c r="C322" s="2746"/>
      <c r="D322" s="2808"/>
      <c r="E322" s="2808"/>
      <c r="F322" s="2808"/>
      <c r="G322" s="2808"/>
      <c r="H322" s="2866"/>
      <c r="I322" s="2746"/>
      <c r="J322" s="2731"/>
      <c r="K322" s="2731"/>
      <c r="L322" s="2731"/>
      <c r="M322" s="2731"/>
      <c r="N322" s="2731"/>
      <c r="O322" s="2731"/>
      <c r="P322" s="2731"/>
      <c r="Q322" s="2731"/>
      <c r="R322" s="2731"/>
      <c r="S322" s="2731"/>
      <c r="T322" s="2731"/>
      <c r="U322" s="2731"/>
      <c r="V322" s="2731"/>
      <c r="W322" s="2731"/>
      <c r="X322" s="2731"/>
      <c r="Y322" s="2731"/>
      <c r="Z322" s="2731"/>
    </row>
    <row r="323" spans="1:26" ht="14">
      <c r="A323" s="2746"/>
      <c r="B323" s="2746"/>
      <c r="C323" s="2746"/>
      <c r="D323" s="2808"/>
      <c r="E323" s="2808"/>
      <c r="F323" s="2808"/>
      <c r="G323" s="2808"/>
      <c r="H323" s="2866"/>
      <c r="I323" s="2746"/>
      <c r="J323" s="2731"/>
      <c r="K323" s="2731"/>
      <c r="L323" s="2731"/>
      <c r="M323" s="2731"/>
      <c r="N323" s="2731"/>
      <c r="O323" s="2731"/>
      <c r="P323" s="2731"/>
      <c r="Q323" s="2731"/>
      <c r="R323" s="2731"/>
      <c r="S323" s="2731"/>
      <c r="T323" s="2731"/>
      <c r="U323" s="2731"/>
      <c r="V323" s="2731"/>
      <c r="W323" s="2731"/>
      <c r="X323" s="2731"/>
      <c r="Y323" s="2731"/>
      <c r="Z323" s="2731"/>
    </row>
    <row r="324" spans="1:26" ht="14">
      <c r="A324" s="2746"/>
      <c r="B324" s="2746"/>
      <c r="C324" s="2746"/>
      <c r="D324" s="2808"/>
      <c r="E324" s="2808"/>
      <c r="F324" s="2808"/>
      <c r="G324" s="2808"/>
      <c r="H324" s="2866"/>
      <c r="I324" s="2746"/>
      <c r="J324" s="2731"/>
      <c r="K324" s="2731"/>
      <c r="L324" s="2731"/>
      <c r="M324" s="2731"/>
      <c r="N324" s="2731"/>
      <c r="O324" s="2731"/>
      <c r="P324" s="2731"/>
      <c r="Q324" s="2731"/>
      <c r="R324" s="2731"/>
      <c r="S324" s="2731"/>
      <c r="T324" s="2731"/>
      <c r="U324" s="2731"/>
      <c r="V324" s="2731"/>
      <c r="W324" s="2731"/>
      <c r="X324" s="2731"/>
      <c r="Y324" s="2731"/>
      <c r="Z324" s="2731"/>
    </row>
    <row r="325" spans="1:26" ht="14">
      <c r="A325" s="2746"/>
      <c r="B325" s="2746"/>
      <c r="C325" s="2746"/>
      <c r="D325" s="2808"/>
      <c r="E325" s="2808"/>
      <c r="F325" s="2808"/>
      <c r="G325" s="2808"/>
      <c r="H325" s="2866"/>
      <c r="I325" s="2746"/>
      <c r="J325" s="2731"/>
      <c r="K325" s="2731"/>
      <c r="L325" s="2731"/>
      <c r="M325" s="2731"/>
      <c r="N325" s="2731"/>
      <c r="O325" s="2731"/>
      <c r="P325" s="2731"/>
      <c r="Q325" s="2731"/>
      <c r="R325" s="2731"/>
      <c r="S325" s="2731"/>
      <c r="T325" s="2731"/>
      <c r="U325" s="2731"/>
      <c r="V325" s="2731"/>
      <c r="W325" s="2731"/>
      <c r="X325" s="2731"/>
      <c r="Y325" s="2731"/>
      <c r="Z325" s="2731"/>
    </row>
    <row r="326" spans="1:26" ht="14">
      <c r="A326" s="2746"/>
      <c r="B326" s="2746"/>
      <c r="C326" s="2746"/>
      <c r="D326" s="2808"/>
      <c r="E326" s="2808"/>
      <c r="F326" s="2808"/>
      <c r="G326" s="2808"/>
      <c r="H326" s="2866"/>
      <c r="I326" s="2746"/>
      <c r="J326" s="2731"/>
      <c r="K326" s="2731"/>
      <c r="L326" s="2731"/>
      <c r="M326" s="2731"/>
      <c r="N326" s="2731"/>
      <c r="O326" s="2731"/>
      <c r="P326" s="2731"/>
      <c r="Q326" s="2731"/>
      <c r="R326" s="2731"/>
      <c r="S326" s="2731"/>
      <c r="T326" s="2731"/>
      <c r="U326" s="2731"/>
      <c r="V326" s="2731"/>
      <c r="W326" s="2731"/>
      <c r="X326" s="2731"/>
      <c r="Y326" s="2731"/>
      <c r="Z326" s="2731"/>
    </row>
    <row r="327" spans="1:26" ht="14">
      <c r="A327" s="2746"/>
      <c r="B327" s="2746"/>
      <c r="C327" s="2746"/>
      <c r="D327" s="2808"/>
      <c r="E327" s="2808"/>
      <c r="F327" s="2808"/>
      <c r="G327" s="2808"/>
      <c r="H327" s="2866"/>
      <c r="I327" s="2746"/>
      <c r="J327" s="2731"/>
      <c r="K327" s="2731"/>
      <c r="L327" s="2731"/>
      <c r="M327" s="2731"/>
      <c r="N327" s="2731"/>
      <c r="O327" s="2731"/>
      <c r="P327" s="2731"/>
      <c r="Q327" s="2731"/>
      <c r="R327" s="2731"/>
      <c r="S327" s="2731"/>
      <c r="T327" s="2731"/>
      <c r="U327" s="2731"/>
      <c r="V327" s="2731"/>
      <c r="W327" s="2731"/>
      <c r="X327" s="2731"/>
      <c r="Y327" s="2731"/>
      <c r="Z327" s="2731"/>
    </row>
    <row r="328" spans="1:26" ht="14">
      <c r="A328" s="2746"/>
      <c r="B328" s="2746"/>
      <c r="C328" s="2746"/>
      <c r="D328" s="2808"/>
      <c r="E328" s="2808"/>
      <c r="F328" s="2808"/>
      <c r="G328" s="2808"/>
      <c r="H328" s="2866"/>
      <c r="I328" s="2746"/>
      <c r="J328" s="2731"/>
      <c r="K328" s="2731"/>
      <c r="L328" s="2731"/>
      <c r="M328" s="2731"/>
      <c r="N328" s="2731"/>
      <c r="O328" s="2731"/>
      <c r="P328" s="2731"/>
      <c r="Q328" s="2731"/>
      <c r="R328" s="2731"/>
      <c r="S328" s="2731"/>
      <c r="T328" s="2731"/>
      <c r="U328" s="2731"/>
      <c r="V328" s="2731"/>
      <c r="W328" s="2731"/>
      <c r="X328" s="2731"/>
      <c r="Y328" s="2731"/>
      <c r="Z328" s="2731"/>
    </row>
    <row r="329" spans="1:26" ht="14">
      <c r="A329" s="2746"/>
      <c r="B329" s="2746"/>
      <c r="C329" s="2746"/>
      <c r="D329" s="2808"/>
      <c r="E329" s="2808"/>
      <c r="F329" s="2808"/>
      <c r="G329" s="2808"/>
      <c r="H329" s="2866"/>
      <c r="I329" s="2746"/>
      <c r="J329" s="2731"/>
      <c r="K329" s="2731"/>
      <c r="L329" s="2731"/>
      <c r="M329" s="2731"/>
      <c r="N329" s="2731"/>
      <c r="O329" s="2731"/>
      <c r="P329" s="2731"/>
      <c r="Q329" s="2731"/>
      <c r="R329" s="2731"/>
      <c r="S329" s="2731"/>
      <c r="T329" s="2731"/>
      <c r="U329" s="2731"/>
      <c r="V329" s="2731"/>
      <c r="W329" s="2731"/>
      <c r="X329" s="2731"/>
      <c r="Y329" s="2731"/>
      <c r="Z329" s="2731"/>
    </row>
    <row r="330" spans="1:26" ht="14">
      <c r="A330" s="2746"/>
      <c r="B330" s="2746"/>
      <c r="C330" s="2746"/>
      <c r="D330" s="2808"/>
      <c r="E330" s="2808"/>
      <c r="F330" s="2808"/>
      <c r="G330" s="2808"/>
      <c r="H330" s="2866"/>
      <c r="I330" s="2746"/>
      <c r="J330" s="2731"/>
      <c r="K330" s="2731"/>
      <c r="L330" s="2731"/>
      <c r="M330" s="2731"/>
      <c r="N330" s="2731"/>
      <c r="O330" s="2731"/>
      <c r="P330" s="2731"/>
      <c r="Q330" s="2731"/>
      <c r="R330" s="2731"/>
      <c r="S330" s="2731"/>
      <c r="T330" s="2731"/>
      <c r="U330" s="2731"/>
      <c r="V330" s="2731"/>
      <c r="W330" s="2731"/>
      <c r="X330" s="2731"/>
      <c r="Y330" s="2731"/>
      <c r="Z330" s="2731"/>
    </row>
    <row r="331" spans="1:26" ht="14">
      <c r="A331" s="2746"/>
      <c r="B331" s="2746"/>
      <c r="C331" s="2746"/>
      <c r="D331" s="2808"/>
      <c r="E331" s="2808"/>
      <c r="F331" s="2808"/>
      <c r="G331" s="2808"/>
      <c r="H331" s="2866"/>
      <c r="I331" s="2746"/>
      <c r="J331" s="2731"/>
      <c r="K331" s="2731"/>
      <c r="L331" s="2731"/>
      <c r="M331" s="2731"/>
      <c r="N331" s="2731"/>
      <c r="O331" s="2731"/>
      <c r="P331" s="2731"/>
      <c r="Q331" s="2731"/>
      <c r="R331" s="2731"/>
      <c r="S331" s="2731"/>
      <c r="T331" s="2731"/>
      <c r="U331" s="2731"/>
      <c r="V331" s="2731"/>
      <c r="W331" s="2731"/>
      <c r="X331" s="2731"/>
      <c r="Y331" s="2731"/>
      <c r="Z331" s="2731"/>
    </row>
    <row r="332" spans="1:26" ht="14">
      <c r="A332" s="2746"/>
      <c r="B332" s="2746"/>
      <c r="C332" s="2746"/>
      <c r="D332" s="2808"/>
      <c r="E332" s="2808"/>
      <c r="F332" s="2808"/>
      <c r="G332" s="2808"/>
      <c r="H332" s="2866"/>
      <c r="I332" s="2746"/>
      <c r="J332" s="2731"/>
      <c r="K332" s="2731"/>
      <c r="L332" s="2731"/>
      <c r="M332" s="2731"/>
      <c r="N332" s="2731"/>
      <c r="O332" s="2731"/>
      <c r="P332" s="2731"/>
      <c r="Q332" s="2731"/>
      <c r="R332" s="2731"/>
      <c r="S332" s="2731"/>
      <c r="T332" s="2731"/>
      <c r="U332" s="2731"/>
      <c r="V332" s="2731"/>
      <c r="W332" s="2731"/>
      <c r="X332" s="2731"/>
      <c r="Y332" s="2731"/>
      <c r="Z332" s="2731"/>
    </row>
    <row r="333" spans="1:26" ht="14">
      <c r="A333" s="2746"/>
      <c r="B333" s="2746"/>
      <c r="C333" s="2746"/>
      <c r="D333" s="2808"/>
      <c r="E333" s="2808"/>
      <c r="F333" s="2808"/>
      <c r="G333" s="2808"/>
      <c r="H333" s="2866"/>
      <c r="I333" s="2746"/>
      <c r="J333" s="2731"/>
      <c r="K333" s="2731"/>
      <c r="L333" s="2731"/>
      <c r="M333" s="2731"/>
      <c r="N333" s="2731"/>
      <c r="O333" s="2731"/>
      <c r="P333" s="2731"/>
      <c r="Q333" s="2731"/>
      <c r="R333" s="2731"/>
      <c r="S333" s="2731"/>
      <c r="T333" s="2731"/>
      <c r="U333" s="2731"/>
      <c r="V333" s="2731"/>
      <c r="W333" s="2731"/>
      <c r="X333" s="2731"/>
      <c r="Y333" s="2731"/>
      <c r="Z333" s="2731"/>
    </row>
    <row r="334" spans="1:26" ht="14">
      <c r="A334" s="2746"/>
      <c r="B334" s="2746"/>
      <c r="C334" s="2746"/>
      <c r="D334" s="2808"/>
      <c r="E334" s="2808"/>
      <c r="F334" s="2808"/>
      <c r="G334" s="2808"/>
      <c r="H334" s="2866"/>
      <c r="I334" s="2746"/>
      <c r="J334" s="2731"/>
      <c r="K334" s="2731"/>
      <c r="L334" s="2731"/>
      <c r="M334" s="2731"/>
      <c r="N334" s="2731"/>
      <c r="O334" s="2731"/>
      <c r="P334" s="2731"/>
      <c r="Q334" s="2731"/>
      <c r="R334" s="2731"/>
      <c r="S334" s="2731"/>
      <c r="T334" s="2731"/>
      <c r="U334" s="2731"/>
      <c r="V334" s="2731"/>
      <c r="W334" s="2731"/>
      <c r="X334" s="2731"/>
      <c r="Y334" s="2731"/>
      <c r="Z334" s="2731"/>
    </row>
    <row r="335" spans="1:26" ht="14">
      <c r="A335" s="2746"/>
      <c r="B335" s="2746"/>
      <c r="C335" s="2746"/>
      <c r="D335" s="2808"/>
      <c r="E335" s="2808"/>
      <c r="F335" s="2808"/>
      <c r="G335" s="2808"/>
      <c r="H335" s="2866"/>
      <c r="I335" s="2746"/>
      <c r="J335" s="2731"/>
      <c r="K335" s="2731"/>
      <c r="L335" s="2731"/>
      <c r="M335" s="2731"/>
      <c r="N335" s="2731"/>
      <c r="O335" s="2731"/>
      <c r="P335" s="2731"/>
      <c r="Q335" s="2731"/>
      <c r="R335" s="2731"/>
      <c r="S335" s="2731"/>
      <c r="T335" s="2731"/>
      <c r="U335" s="2731"/>
      <c r="V335" s="2731"/>
      <c r="W335" s="2731"/>
      <c r="X335" s="2731"/>
      <c r="Y335" s="2731"/>
      <c r="Z335" s="2731"/>
    </row>
    <row r="336" spans="1:26" ht="14">
      <c r="A336" s="2746"/>
      <c r="B336" s="2746"/>
      <c r="C336" s="2746"/>
      <c r="D336" s="2808"/>
      <c r="E336" s="2808"/>
      <c r="F336" s="2808"/>
      <c r="G336" s="2808"/>
      <c r="H336" s="2866"/>
      <c r="I336" s="2746"/>
      <c r="J336" s="2731"/>
      <c r="K336" s="2731"/>
      <c r="L336" s="2731"/>
      <c r="M336" s="2731"/>
      <c r="N336" s="2731"/>
      <c r="O336" s="2731"/>
      <c r="P336" s="2731"/>
      <c r="Q336" s="2731"/>
      <c r="R336" s="2731"/>
      <c r="S336" s="2731"/>
      <c r="T336" s="2731"/>
      <c r="U336" s="2731"/>
      <c r="V336" s="2731"/>
      <c r="W336" s="2731"/>
      <c r="X336" s="2731"/>
      <c r="Y336" s="2731"/>
      <c r="Z336" s="2731"/>
    </row>
    <row r="337" spans="1:26" ht="14">
      <c r="A337" s="2746"/>
      <c r="B337" s="2746"/>
      <c r="C337" s="2746"/>
      <c r="D337" s="2808"/>
      <c r="E337" s="2808"/>
      <c r="F337" s="2808"/>
      <c r="G337" s="2808"/>
      <c r="H337" s="2866"/>
      <c r="I337" s="2746"/>
      <c r="J337" s="2731"/>
      <c r="K337" s="2731"/>
      <c r="L337" s="2731"/>
      <c r="M337" s="2731"/>
      <c r="N337" s="2731"/>
      <c r="O337" s="2731"/>
      <c r="P337" s="2731"/>
      <c r="Q337" s="2731"/>
      <c r="R337" s="2731"/>
      <c r="S337" s="2731"/>
      <c r="T337" s="2731"/>
      <c r="U337" s="2731"/>
      <c r="V337" s="2731"/>
      <c r="W337" s="2731"/>
      <c r="X337" s="2731"/>
      <c r="Y337" s="2731"/>
      <c r="Z337" s="2731"/>
    </row>
    <row r="338" spans="1:26" ht="14">
      <c r="A338" s="2746"/>
      <c r="B338" s="2746"/>
      <c r="C338" s="2746"/>
      <c r="D338" s="2808"/>
      <c r="E338" s="2808"/>
      <c r="F338" s="2808"/>
      <c r="G338" s="2808"/>
      <c r="H338" s="2866"/>
      <c r="I338" s="2746"/>
      <c r="J338" s="2731"/>
      <c r="K338" s="2731"/>
      <c r="L338" s="2731"/>
      <c r="M338" s="2731"/>
      <c r="N338" s="2731"/>
      <c r="O338" s="2731"/>
      <c r="P338" s="2731"/>
      <c r="Q338" s="2731"/>
      <c r="R338" s="2731"/>
      <c r="S338" s="2731"/>
      <c r="T338" s="2731"/>
      <c r="U338" s="2731"/>
      <c r="V338" s="2731"/>
      <c r="W338" s="2731"/>
      <c r="X338" s="2731"/>
      <c r="Y338" s="2731"/>
      <c r="Z338" s="2731"/>
    </row>
    <row r="339" spans="1:26" ht="14">
      <c r="A339" s="2746"/>
      <c r="B339" s="2746"/>
      <c r="C339" s="2746"/>
      <c r="D339" s="2808"/>
      <c r="E339" s="2808"/>
      <c r="F339" s="2808"/>
      <c r="G339" s="2808"/>
      <c r="H339" s="2866"/>
      <c r="I339" s="2746"/>
      <c r="J339" s="2731"/>
      <c r="K339" s="2731"/>
      <c r="L339" s="2731"/>
      <c r="M339" s="2731"/>
      <c r="N339" s="2731"/>
      <c r="O339" s="2731"/>
      <c r="P339" s="2731"/>
      <c r="Q339" s="2731"/>
      <c r="R339" s="2731"/>
      <c r="S339" s="2731"/>
      <c r="T339" s="2731"/>
      <c r="U339" s="2731"/>
      <c r="V339" s="2731"/>
      <c r="W339" s="2731"/>
      <c r="X339" s="2731"/>
      <c r="Y339" s="2731"/>
      <c r="Z339" s="2731"/>
    </row>
    <row r="340" spans="1:26" ht="14">
      <c r="A340" s="2746"/>
      <c r="B340" s="2746"/>
      <c r="C340" s="2746"/>
      <c r="D340" s="2808"/>
      <c r="E340" s="2808"/>
      <c r="F340" s="2808"/>
      <c r="G340" s="2808"/>
      <c r="H340" s="2866"/>
      <c r="I340" s="2746"/>
      <c r="J340" s="2731"/>
      <c r="K340" s="2731"/>
      <c r="L340" s="2731"/>
      <c r="M340" s="2731"/>
      <c r="N340" s="2731"/>
      <c r="O340" s="2731"/>
      <c r="P340" s="2731"/>
      <c r="Q340" s="2731"/>
      <c r="R340" s="2731"/>
      <c r="S340" s="2731"/>
      <c r="T340" s="2731"/>
      <c r="U340" s="2731"/>
      <c r="V340" s="2731"/>
      <c r="W340" s="2731"/>
      <c r="X340" s="2731"/>
      <c r="Y340" s="2731"/>
      <c r="Z340" s="2731"/>
    </row>
    <row r="341" spans="1:26" ht="14">
      <c r="A341" s="2746"/>
      <c r="B341" s="2746"/>
      <c r="C341" s="2746"/>
      <c r="D341" s="2808"/>
      <c r="E341" s="2808"/>
      <c r="F341" s="2808"/>
      <c r="G341" s="2808"/>
      <c r="H341" s="2866"/>
      <c r="I341" s="2746"/>
      <c r="J341" s="2731"/>
      <c r="K341" s="2731"/>
      <c r="L341" s="2731"/>
      <c r="M341" s="2731"/>
      <c r="N341" s="2731"/>
      <c r="O341" s="2731"/>
      <c r="P341" s="2731"/>
      <c r="Q341" s="2731"/>
      <c r="R341" s="2731"/>
      <c r="S341" s="2731"/>
      <c r="T341" s="2731"/>
      <c r="U341" s="2731"/>
      <c r="V341" s="2731"/>
      <c r="W341" s="2731"/>
      <c r="X341" s="2731"/>
      <c r="Y341" s="2731"/>
      <c r="Z341" s="2731"/>
    </row>
    <row r="342" spans="1:26" ht="14">
      <c r="A342" s="2746"/>
      <c r="B342" s="2746"/>
      <c r="C342" s="2746"/>
      <c r="D342" s="2808"/>
      <c r="E342" s="2808"/>
      <c r="F342" s="2808"/>
      <c r="G342" s="2808"/>
      <c r="H342" s="2866"/>
      <c r="I342" s="2746"/>
      <c r="J342" s="2731"/>
      <c r="K342" s="2731"/>
      <c r="L342" s="2731"/>
      <c r="M342" s="2731"/>
      <c r="N342" s="2731"/>
      <c r="O342" s="2731"/>
      <c r="P342" s="2731"/>
      <c r="Q342" s="2731"/>
      <c r="R342" s="2731"/>
      <c r="S342" s="2731"/>
      <c r="T342" s="2731"/>
      <c r="U342" s="2731"/>
      <c r="V342" s="2731"/>
      <c r="W342" s="2731"/>
      <c r="X342" s="2731"/>
      <c r="Y342" s="2731"/>
      <c r="Z342" s="2731"/>
    </row>
    <row r="343" spans="1:26" ht="14">
      <c r="A343" s="2746"/>
      <c r="B343" s="2746"/>
      <c r="C343" s="2746"/>
      <c r="D343" s="2808"/>
      <c r="E343" s="2808"/>
      <c r="F343" s="2808"/>
      <c r="G343" s="2808"/>
      <c r="H343" s="2866"/>
      <c r="I343" s="2746"/>
      <c r="J343" s="2731"/>
      <c r="K343" s="2731"/>
      <c r="L343" s="2731"/>
      <c r="M343" s="2731"/>
      <c r="N343" s="2731"/>
      <c r="O343" s="2731"/>
      <c r="P343" s="2731"/>
      <c r="Q343" s="2731"/>
      <c r="R343" s="2731"/>
      <c r="S343" s="2731"/>
      <c r="T343" s="2731"/>
      <c r="U343" s="2731"/>
      <c r="V343" s="2731"/>
      <c r="W343" s="2731"/>
      <c r="X343" s="2731"/>
      <c r="Y343" s="2731"/>
      <c r="Z343" s="2731"/>
    </row>
    <row r="344" spans="1:26" ht="14">
      <c r="A344" s="2746"/>
      <c r="B344" s="2746"/>
      <c r="C344" s="2746"/>
      <c r="D344" s="2808"/>
      <c r="E344" s="2808"/>
      <c r="F344" s="2808"/>
      <c r="G344" s="2808"/>
      <c r="H344" s="2866"/>
      <c r="I344" s="2746"/>
      <c r="J344" s="2731"/>
      <c r="K344" s="2731"/>
      <c r="L344" s="2731"/>
      <c r="M344" s="2731"/>
      <c r="N344" s="2731"/>
      <c r="O344" s="2731"/>
      <c r="P344" s="2731"/>
      <c r="Q344" s="2731"/>
      <c r="R344" s="2731"/>
      <c r="S344" s="2731"/>
      <c r="T344" s="2731"/>
      <c r="U344" s="2731"/>
      <c r="V344" s="2731"/>
      <c r="W344" s="2731"/>
      <c r="X344" s="2731"/>
      <c r="Y344" s="2731"/>
      <c r="Z344" s="2731"/>
    </row>
    <row r="345" spans="1:26" ht="14">
      <c r="A345" s="2746"/>
      <c r="B345" s="2746"/>
      <c r="C345" s="2746"/>
      <c r="D345" s="2808"/>
      <c r="E345" s="2808"/>
      <c r="F345" s="2808"/>
      <c r="G345" s="2808"/>
      <c r="H345" s="2866"/>
      <c r="I345" s="2746"/>
      <c r="J345" s="2731"/>
      <c r="K345" s="2731"/>
      <c r="L345" s="2731"/>
      <c r="M345" s="2731"/>
      <c r="N345" s="2731"/>
      <c r="O345" s="2731"/>
      <c r="P345" s="2731"/>
      <c r="Q345" s="2731"/>
      <c r="R345" s="2731"/>
      <c r="S345" s="2731"/>
      <c r="T345" s="2731"/>
      <c r="U345" s="2731"/>
      <c r="V345" s="2731"/>
      <c r="W345" s="2731"/>
      <c r="X345" s="2731"/>
      <c r="Y345" s="2731"/>
      <c r="Z345" s="2731"/>
    </row>
    <row r="346" spans="1:26" ht="14">
      <c r="A346" s="2746"/>
      <c r="B346" s="2746"/>
      <c r="C346" s="2746"/>
      <c r="D346" s="2808"/>
      <c r="E346" s="2808"/>
      <c r="F346" s="2808"/>
      <c r="G346" s="2808"/>
      <c r="H346" s="2866"/>
      <c r="I346" s="2746"/>
      <c r="J346" s="2731"/>
      <c r="K346" s="2731"/>
      <c r="L346" s="2731"/>
      <c r="M346" s="2731"/>
      <c r="N346" s="2731"/>
      <c r="O346" s="2731"/>
      <c r="P346" s="2731"/>
      <c r="Q346" s="2731"/>
      <c r="R346" s="2731"/>
      <c r="S346" s="2731"/>
      <c r="T346" s="2731"/>
      <c r="U346" s="2731"/>
      <c r="V346" s="2731"/>
      <c r="W346" s="2731"/>
      <c r="X346" s="2731"/>
      <c r="Y346" s="2731"/>
      <c r="Z346" s="2731"/>
    </row>
    <row r="347" spans="1:26" ht="14">
      <c r="A347" s="2746"/>
      <c r="B347" s="2746"/>
      <c r="C347" s="2746"/>
      <c r="D347" s="2808"/>
      <c r="E347" s="2808"/>
      <c r="F347" s="2808"/>
      <c r="G347" s="2808"/>
      <c r="H347" s="2866"/>
      <c r="I347" s="2746"/>
      <c r="J347" s="2731"/>
      <c r="K347" s="2731"/>
      <c r="L347" s="2731"/>
      <c r="M347" s="2731"/>
      <c r="N347" s="2731"/>
      <c r="O347" s="2731"/>
      <c r="P347" s="2731"/>
      <c r="Q347" s="2731"/>
      <c r="R347" s="2731"/>
      <c r="S347" s="2731"/>
      <c r="T347" s="2731"/>
      <c r="U347" s="2731"/>
      <c r="V347" s="2731"/>
      <c r="W347" s="2731"/>
      <c r="X347" s="2731"/>
      <c r="Y347" s="2731"/>
      <c r="Z347" s="2731"/>
    </row>
    <row r="348" spans="1:26" ht="14">
      <c r="A348" s="2746"/>
      <c r="B348" s="2746"/>
      <c r="C348" s="2746"/>
      <c r="D348" s="2808"/>
      <c r="E348" s="2808"/>
      <c r="F348" s="2808"/>
      <c r="G348" s="2808"/>
      <c r="H348" s="2866"/>
      <c r="I348" s="2746"/>
      <c r="J348" s="2731"/>
      <c r="K348" s="2731"/>
      <c r="L348" s="2731"/>
      <c r="M348" s="2731"/>
      <c r="N348" s="2731"/>
      <c r="O348" s="2731"/>
      <c r="P348" s="2731"/>
      <c r="Q348" s="2731"/>
      <c r="R348" s="2731"/>
      <c r="S348" s="2731"/>
      <c r="T348" s="2731"/>
      <c r="U348" s="2731"/>
      <c r="V348" s="2731"/>
      <c r="W348" s="2731"/>
      <c r="X348" s="2731"/>
      <c r="Y348" s="2731"/>
      <c r="Z348" s="2731"/>
    </row>
    <row r="349" spans="1:26" ht="14">
      <c r="A349" s="2746"/>
      <c r="B349" s="2746"/>
      <c r="C349" s="2746"/>
      <c r="D349" s="2808"/>
      <c r="E349" s="2808"/>
      <c r="F349" s="2808"/>
      <c r="G349" s="2808"/>
      <c r="H349" s="2866"/>
      <c r="I349" s="2746"/>
      <c r="J349" s="2731"/>
      <c r="K349" s="2731"/>
      <c r="L349" s="2731"/>
      <c r="M349" s="2731"/>
      <c r="N349" s="2731"/>
      <c r="O349" s="2731"/>
      <c r="P349" s="2731"/>
      <c r="Q349" s="2731"/>
      <c r="R349" s="2731"/>
      <c r="S349" s="2731"/>
      <c r="T349" s="2731"/>
      <c r="U349" s="2731"/>
      <c r="V349" s="2731"/>
      <c r="W349" s="2731"/>
      <c r="X349" s="2731"/>
      <c r="Y349" s="2731"/>
      <c r="Z349" s="2731"/>
    </row>
    <row r="350" spans="1:26" ht="14">
      <c r="A350" s="2746"/>
      <c r="B350" s="2746"/>
      <c r="C350" s="2746"/>
      <c r="D350" s="2808"/>
      <c r="E350" s="2808"/>
      <c r="F350" s="2808"/>
      <c r="G350" s="2808"/>
      <c r="H350" s="2866"/>
      <c r="I350" s="2746"/>
      <c r="J350" s="2731"/>
      <c r="K350" s="2731"/>
      <c r="L350" s="2731"/>
      <c r="M350" s="2731"/>
      <c r="N350" s="2731"/>
      <c r="O350" s="2731"/>
      <c r="P350" s="2731"/>
      <c r="Q350" s="2731"/>
      <c r="R350" s="2731"/>
      <c r="S350" s="2731"/>
      <c r="T350" s="2731"/>
      <c r="U350" s="2731"/>
      <c r="V350" s="2731"/>
      <c r="W350" s="2731"/>
      <c r="X350" s="2731"/>
      <c r="Y350" s="2731"/>
      <c r="Z350" s="2731"/>
    </row>
    <row r="351" spans="1:26" ht="14">
      <c r="A351" s="2746"/>
      <c r="B351" s="2746"/>
      <c r="C351" s="2746"/>
      <c r="D351" s="2808"/>
      <c r="E351" s="2808"/>
      <c r="F351" s="2808"/>
      <c r="G351" s="2808"/>
      <c r="H351" s="2866"/>
      <c r="I351" s="2746"/>
      <c r="J351" s="2731"/>
      <c r="K351" s="2731"/>
      <c r="L351" s="2731"/>
      <c r="M351" s="2731"/>
      <c r="N351" s="2731"/>
      <c r="O351" s="2731"/>
      <c r="P351" s="2731"/>
      <c r="Q351" s="2731"/>
      <c r="R351" s="2731"/>
      <c r="S351" s="2731"/>
      <c r="T351" s="2731"/>
      <c r="U351" s="2731"/>
      <c r="V351" s="2731"/>
      <c r="W351" s="2731"/>
      <c r="X351" s="2731"/>
      <c r="Y351" s="2731"/>
      <c r="Z351" s="2731"/>
    </row>
    <row r="352" spans="1:26" ht="14">
      <c r="A352" s="2746"/>
      <c r="B352" s="2746"/>
      <c r="C352" s="2746"/>
      <c r="D352" s="2808"/>
      <c r="E352" s="2808"/>
      <c r="F352" s="2808"/>
      <c r="G352" s="2808"/>
      <c r="H352" s="2866"/>
      <c r="I352" s="2746"/>
      <c r="J352" s="2731"/>
      <c r="K352" s="2731"/>
      <c r="L352" s="2731"/>
      <c r="M352" s="2731"/>
      <c r="N352" s="2731"/>
      <c r="O352" s="2731"/>
      <c r="P352" s="2731"/>
      <c r="Q352" s="2731"/>
      <c r="R352" s="2731"/>
      <c r="S352" s="2731"/>
      <c r="T352" s="2731"/>
      <c r="U352" s="2731"/>
      <c r="V352" s="2731"/>
      <c r="W352" s="2731"/>
      <c r="X352" s="2731"/>
      <c r="Y352" s="2731"/>
      <c r="Z352" s="2731"/>
    </row>
    <row r="353" spans="1:26" ht="14">
      <c r="A353" s="2746"/>
      <c r="B353" s="2746"/>
      <c r="C353" s="2746"/>
      <c r="D353" s="2808"/>
      <c r="E353" s="2808"/>
      <c r="F353" s="2808"/>
      <c r="G353" s="2808"/>
      <c r="H353" s="2866"/>
      <c r="I353" s="2746"/>
      <c r="J353" s="2731"/>
      <c r="K353" s="2731"/>
      <c r="L353" s="2731"/>
      <c r="M353" s="2731"/>
      <c r="N353" s="2731"/>
      <c r="O353" s="2731"/>
      <c r="P353" s="2731"/>
      <c r="Q353" s="2731"/>
      <c r="R353" s="2731"/>
      <c r="S353" s="2731"/>
      <c r="T353" s="2731"/>
      <c r="U353" s="2731"/>
      <c r="V353" s="2731"/>
      <c r="W353" s="2731"/>
      <c r="X353" s="2731"/>
      <c r="Y353" s="2731"/>
      <c r="Z353" s="2731"/>
    </row>
    <row r="354" spans="1:26" ht="14">
      <c r="A354" s="2746"/>
      <c r="B354" s="2746"/>
      <c r="C354" s="2746"/>
      <c r="D354" s="2808"/>
      <c r="E354" s="2808"/>
      <c r="F354" s="2808"/>
      <c r="G354" s="2808"/>
      <c r="H354" s="2866"/>
      <c r="I354" s="2746"/>
      <c r="J354" s="2731"/>
      <c r="K354" s="2731"/>
      <c r="L354" s="2731"/>
      <c r="M354" s="2731"/>
      <c r="N354" s="2731"/>
      <c r="O354" s="2731"/>
      <c r="P354" s="2731"/>
      <c r="Q354" s="2731"/>
      <c r="R354" s="2731"/>
      <c r="S354" s="2731"/>
      <c r="T354" s="2731"/>
      <c r="U354" s="2731"/>
      <c r="V354" s="2731"/>
      <c r="W354" s="2731"/>
      <c r="X354" s="2731"/>
      <c r="Y354" s="2731"/>
      <c r="Z354" s="2731"/>
    </row>
    <row r="355" spans="1:26" ht="14">
      <c r="A355" s="2746"/>
      <c r="B355" s="2746"/>
      <c r="C355" s="2746"/>
      <c r="D355" s="2808"/>
      <c r="E355" s="2808"/>
      <c r="F355" s="2808"/>
      <c r="G355" s="2808"/>
      <c r="H355" s="2866"/>
      <c r="I355" s="2746"/>
      <c r="J355" s="2731"/>
      <c r="K355" s="2731"/>
      <c r="L355" s="2731"/>
      <c r="M355" s="2731"/>
      <c r="N355" s="2731"/>
      <c r="O355" s="2731"/>
      <c r="P355" s="2731"/>
      <c r="Q355" s="2731"/>
      <c r="R355" s="2731"/>
      <c r="S355" s="2731"/>
      <c r="T355" s="2731"/>
      <c r="U355" s="2731"/>
      <c r="V355" s="2731"/>
      <c r="W355" s="2731"/>
      <c r="X355" s="2731"/>
      <c r="Y355" s="2731"/>
      <c r="Z355" s="2731"/>
    </row>
    <row r="356" spans="1:26" ht="14">
      <c r="A356" s="2746"/>
      <c r="B356" s="2746"/>
      <c r="C356" s="2746"/>
      <c r="D356" s="2808"/>
      <c r="E356" s="2808"/>
      <c r="F356" s="2808"/>
      <c r="G356" s="2808"/>
      <c r="H356" s="2866"/>
      <c r="I356" s="2746"/>
      <c r="J356" s="2731"/>
      <c r="K356" s="2731"/>
      <c r="L356" s="2731"/>
      <c r="M356" s="2731"/>
      <c r="N356" s="2731"/>
      <c r="O356" s="2731"/>
      <c r="P356" s="2731"/>
      <c r="Q356" s="2731"/>
      <c r="R356" s="2731"/>
      <c r="S356" s="2731"/>
      <c r="T356" s="2731"/>
      <c r="U356" s="2731"/>
      <c r="V356" s="2731"/>
      <c r="W356" s="2731"/>
      <c r="X356" s="2731"/>
      <c r="Y356" s="2731"/>
      <c r="Z356" s="2731"/>
    </row>
    <row r="357" spans="1:26" ht="14">
      <c r="A357" s="2746"/>
      <c r="B357" s="2746"/>
      <c r="C357" s="2746"/>
      <c r="D357" s="2808"/>
      <c r="E357" s="2808"/>
      <c r="F357" s="2808"/>
      <c r="G357" s="2808"/>
      <c r="H357" s="2866"/>
      <c r="I357" s="2746"/>
      <c r="J357" s="2731"/>
      <c r="K357" s="2731"/>
      <c r="L357" s="2731"/>
      <c r="M357" s="2731"/>
      <c r="N357" s="2731"/>
      <c r="O357" s="2731"/>
      <c r="P357" s="2731"/>
      <c r="Q357" s="2731"/>
      <c r="R357" s="2731"/>
      <c r="S357" s="2731"/>
      <c r="T357" s="2731"/>
      <c r="U357" s="2731"/>
      <c r="V357" s="2731"/>
      <c r="W357" s="2731"/>
      <c r="X357" s="2731"/>
      <c r="Y357" s="2731"/>
      <c r="Z357" s="2731"/>
    </row>
    <row r="358" spans="1:26" ht="14">
      <c r="A358" s="2746"/>
      <c r="B358" s="2746"/>
      <c r="C358" s="2746"/>
      <c r="D358" s="2808"/>
      <c r="E358" s="2808"/>
      <c r="F358" s="2808"/>
      <c r="G358" s="2808"/>
      <c r="H358" s="2866"/>
      <c r="I358" s="2746"/>
      <c r="J358" s="2731"/>
      <c r="K358" s="2731"/>
      <c r="L358" s="2731"/>
      <c r="M358" s="2731"/>
      <c r="N358" s="2731"/>
      <c r="O358" s="2731"/>
      <c r="P358" s="2731"/>
      <c r="Q358" s="2731"/>
      <c r="R358" s="2731"/>
      <c r="S358" s="2731"/>
      <c r="T358" s="2731"/>
      <c r="U358" s="2731"/>
      <c r="V358" s="2731"/>
      <c r="W358" s="2731"/>
      <c r="X358" s="2731"/>
      <c r="Y358" s="2731"/>
      <c r="Z358" s="2731"/>
    </row>
    <row r="359" spans="1:26" ht="14">
      <c r="A359" s="2746"/>
      <c r="B359" s="2746"/>
      <c r="C359" s="2746"/>
      <c r="D359" s="2808"/>
      <c r="E359" s="2808"/>
      <c r="F359" s="2808"/>
      <c r="G359" s="2808"/>
      <c r="H359" s="2866"/>
      <c r="I359" s="2746"/>
      <c r="J359" s="2731"/>
      <c r="K359" s="2731"/>
      <c r="L359" s="2731"/>
      <c r="M359" s="2731"/>
      <c r="N359" s="2731"/>
      <c r="O359" s="2731"/>
      <c r="P359" s="2731"/>
      <c r="Q359" s="2731"/>
      <c r="R359" s="2731"/>
      <c r="S359" s="2731"/>
      <c r="T359" s="2731"/>
      <c r="U359" s="2731"/>
      <c r="V359" s="2731"/>
      <c r="W359" s="2731"/>
      <c r="X359" s="2731"/>
      <c r="Y359" s="2731"/>
      <c r="Z359" s="2731"/>
    </row>
    <row r="360" spans="1:26" ht="14">
      <c r="A360" s="2746"/>
      <c r="B360" s="2746"/>
      <c r="C360" s="2746"/>
      <c r="D360" s="2808"/>
      <c r="E360" s="2808"/>
      <c r="F360" s="2808"/>
      <c r="G360" s="2808"/>
      <c r="H360" s="2866"/>
      <c r="I360" s="2746"/>
      <c r="J360" s="2731"/>
      <c r="K360" s="2731"/>
      <c r="L360" s="2731"/>
      <c r="M360" s="2731"/>
      <c r="N360" s="2731"/>
      <c r="O360" s="2731"/>
      <c r="P360" s="2731"/>
      <c r="Q360" s="2731"/>
      <c r="R360" s="2731"/>
      <c r="S360" s="2731"/>
      <c r="T360" s="2731"/>
      <c r="U360" s="2731"/>
      <c r="V360" s="2731"/>
      <c r="W360" s="2731"/>
      <c r="X360" s="2731"/>
      <c r="Y360" s="2731"/>
      <c r="Z360" s="2731"/>
    </row>
    <row r="361" spans="1:26" ht="14">
      <c r="A361" s="2746"/>
      <c r="B361" s="2746"/>
      <c r="C361" s="2746"/>
      <c r="D361" s="2808"/>
      <c r="E361" s="2808"/>
      <c r="F361" s="2808"/>
      <c r="G361" s="2808"/>
      <c r="H361" s="2866"/>
      <c r="I361" s="2746"/>
      <c r="J361" s="2731"/>
      <c r="K361" s="2731"/>
      <c r="L361" s="2731"/>
      <c r="M361" s="2731"/>
      <c r="N361" s="2731"/>
      <c r="O361" s="2731"/>
      <c r="P361" s="2731"/>
      <c r="Q361" s="2731"/>
      <c r="R361" s="2731"/>
      <c r="S361" s="2731"/>
      <c r="T361" s="2731"/>
      <c r="U361" s="2731"/>
      <c r="V361" s="2731"/>
      <c r="W361" s="2731"/>
      <c r="X361" s="2731"/>
      <c r="Y361" s="2731"/>
      <c r="Z361" s="2731"/>
    </row>
    <row r="362" spans="1:26" ht="14">
      <c r="A362" s="2746"/>
      <c r="B362" s="2746"/>
      <c r="C362" s="2746"/>
      <c r="D362" s="2808"/>
      <c r="E362" s="2808"/>
      <c r="F362" s="2808"/>
      <c r="G362" s="2808"/>
      <c r="H362" s="2866"/>
      <c r="I362" s="2746"/>
      <c r="J362" s="2731"/>
      <c r="K362" s="2731"/>
      <c r="L362" s="2731"/>
      <c r="M362" s="2731"/>
      <c r="N362" s="2731"/>
      <c r="O362" s="2731"/>
      <c r="P362" s="2731"/>
      <c r="Q362" s="2731"/>
      <c r="R362" s="2731"/>
      <c r="S362" s="2731"/>
      <c r="T362" s="2731"/>
      <c r="U362" s="2731"/>
      <c r="V362" s="2731"/>
      <c r="W362" s="2731"/>
      <c r="X362" s="2731"/>
      <c r="Y362" s="2731"/>
      <c r="Z362" s="2731"/>
    </row>
    <row r="363" spans="1:26" ht="14">
      <c r="A363" s="2746"/>
      <c r="B363" s="2746"/>
      <c r="C363" s="2746"/>
      <c r="D363" s="2808"/>
      <c r="E363" s="2808"/>
      <c r="F363" s="2808"/>
      <c r="G363" s="2808"/>
      <c r="H363" s="2866"/>
      <c r="I363" s="2746"/>
      <c r="J363" s="2731"/>
      <c r="K363" s="2731"/>
      <c r="L363" s="2731"/>
      <c r="M363" s="2731"/>
      <c r="N363" s="2731"/>
      <c r="O363" s="2731"/>
      <c r="P363" s="2731"/>
      <c r="Q363" s="2731"/>
      <c r="R363" s="2731"/>
      <c r="S363" s="2731"/>
      <c r="T363" s="2731"/>
      <c r="U363" s="2731"/>
      <c r="V363" s="2731"/>
      <c r="W363" s="2731"/>
      <c r="X363" s="2731"/>
      <c r="Y363" s="2731"/>
      <c r="Z363" s="2731"/>
    </row>
    <row r="364" spans="1:26" ht="14">
      <c r="A364" s="2746"/>
      <c r="B364" s="2746"/>
      <c r="C364" s="2746"/>
      <c r="D364" s="2808"/>
      <c r="E364" s="2808"/>
      <c r="F364" s="2808"/>
      <c r="G364" s="2808"/>
      <c r="H364" s="2866"/>
      <c r="I364" s="2746"/>
      <c r="J364" s="2731"/>
      <c r="K364" s="2731"/>
      <c r="L364" s="2731"/>
      <c r="M364" s="2731"/>
      <c r="N364" s="2731"/>
      <c r="O364" s="2731"/>
      <c r="P364" s="2731"/>
      <c r="Q364" s="2731"/>
      <c r="R364" s="2731"/>
      <c r="S364" s="2731"/>
      <c r="T364" s="2731"/>
      <c r="U364" s="2731"/>
      <c r="V364" s="2731"/>
      <c r="W364" s="2731"/>
      <c r="X364" s="2731"/>
      <c r="Y364" s="2731"/>
      <c r="Z364" s="2731"/>
    </row>
    <row r="365" spans="1:26" ht="14">
      <c r="A365" s="2746"/>
      <c r="B365" s="2746"/>
      <c r="C365" s="2746"/>
      <c r="D365" s="2808"/>
      <c r="E365" s="2808"/>
      <c r="F365" s="2808"/>
      <c r="G365" s="2808"/>
      <c r="H365" s="2866"/>
      <c r="I365" s="2746"/>
      <c r="J365" s="2731"/>
      <c r="K365" s="2731"/>
      <c r="L365" s="2731"/>
      <c r="M365" s="2731"/>
      <c r="N365" s="2731"/>
      <c r="O365" s="2731"/>
      <c r="P365" s="2731"/>
      <c r="Q365" s="2731"/>
      <c r="R365" s="2731"/>
      <c r="S365" s="2731"/>
      <c r="T365" s="2731"/>
      <c r="U365" s="2731"/>
      <c r="V365" s="2731"/>
      <c r="W365" s="2731"/>
      <c r="X365" s="2731"/>
      <c r="Y365" s="2731"/>
      <c r="Z365" s="2731"/>
    </row>
    <row r="366" spans="1:26" ht="14">
      <c r="A366" s="2746"/>
      <c r="B366" s="2746"/>
      <c r="C366" s="2746"/>
      <c r="D366" s="2808"/>
      <c r="E366" s="2808"/>
      <c r="F366" s="2808"/>
      <c r="G366" s="2808"/>
      <c r="H366" s="2866"/>
      <c r="I366" s="2746"/>
      <c r="J366" s="2731"/>
      <c r="K366" s="2731"/>
      <c r="L366" s="2731"/>
      <c r="M366" s="2731"/>
      <c r="N366" s="2731"/>
      <c r="O366" s="2731"/>
      <c r="P366" s="2731"/>
      <c r="Q366" s="2731"/>
      <c r="R366" s="2731"/>
      <c r="S366" s="2731"/>
      <c r="T366" s="2731"/>
      <c r="U366" s="2731"/>
      <c r="V366" s="2731"/>
      <c r="W366" s="2731"/>
      <c r="X366" s="2731"/>
      <c r="Y366" s="2731"/>
      <c r="Z366" s="2731"/>
    </row>
    <row r="367" spans="1:26" ht="14">
      <c r="A367" s="2746"/>
      <c r="B367" s="2746"/>
      <c r="C367" s="2746"/>
      <c r="D367" s="2808"/>
      <c r="E367" s="2808"/>
      <c r="F367" s="2808"/>
      <c r="G367" s="2808"/>
      <c r="H367" s="2866"/>
      <c r="I367" s="2746"/>
      <c r="J367" s="2731"/>
      <c r="K367" s="2731"/>
      <c r="L367" s="2731"/>
      <c r="M367" s="2731"/>
      <c r="N367" s="2731"/>
      <c r="O367" s="2731"/>
      <c r="P367" s="2731"/>
      <c r="Q367" s="2731"/>
      <c r="R367" s="2731"/>
      <c r="S367" s="2731"/>
      <c r="T367" s="2731"/>
      <c r="U367" s="2731"/>
      <c r="V367" s="2731"/>
      <c r="W367" s="2731"/>
      <c r="X367" s="2731"/>
      <c r="Y367" s="2731"/>
      <c r="Z367" s="2731"/>
    </row>
    <row r="368" spans="1:26" ht="14">
      <c r="A368" s="2746"/>
      <c r="B368" s="2746"/>
      <c r="C368" s="2746"/>
      <c r="D368" s="2808"/>
      <c r="E368" s="2808"/>
      <c r="F368" s="2808"/>
      <c r="G368" s="2808"/>
      <c r="H368" s="2866"/>
      <c r="I368" s="2746"/>
      <c r="J368" s="2731"/>
      <c r="K368" s="2731"/>
      <c r="L368" s="2731"/>
      <c r="M368" s="2731"/>
      <c r="N368" s="2731"/>
      <c r="O368" s="2731"/>
      <c r="P368" s="2731"/>
      <c r="Q368" s="2731"/>
      <c r="R368" s="2731"/>
      <c r="S368" s="2731"/>
      <c r="T368" s="2731"/>
      <c r="U368" s="2731"/>
      <c r="V368" s="2731"/>
      <c r="W368" s="2731"/>
      <c r="X368" s="2731"/>
      <c r="Y368" s="2731"/>
      <c r="Z368" s="2731"/>
    </row>
    <row r="369" spans="1:26" ht="14">
      <c r="A369" s="2746"/>
      <c r="B369" s="2746"/>
      <c r="C369" s="2746"/>
      <c r="D369" s="2808"/>
      <c r="E369" s="2808"/>
      <c r="F369" s="2808"/>
      <c r="G369" s="2808"/>
      <c r="H369" s="2866"/>
      <c r="I369" s="2746"/>
      <c r="J369" s="2731"/>
      <c r="K369" s="2731"/>
      <c r="L369" s="2731"/>
      <c r="M369" s="2731"/>
      <c r="N369" s="2731"/>
      <c r="O369" s="2731"/>
      <c r="P369" s="2731"/>
      <c r="Q369" s="2731"/>
      <c r="R369" s="2731"/>
      <c r="S369" s="2731"/>
      <c r="T369" s="2731"/>
      <c r="U369" s="2731"/>
      <c r="V369" s="2731"/>
      <c r="W369" s="2731"/>
      <c r="X369" s="2731"/>
      <c r="Y369" s="2731"/>
      <c r="Z369" s="2731"/>
    </row>
    <row r="370" spans="1:26" ht="14">
      <c r="A370" s="2746"/>
      <c r="B370" s="2746"/>
      <c r="C370" s="2746"/>
      <c r="D370" s="2808"/>
      <c r="E370" s="2808"/>
      <c r="F370" s="2808"/>
      <c r="G370" s="2808"/>
      <c r="H370" s="2866"/>
      <c r="I370" s="2746"/>
      <c r="J370" s="2731"/>
      <c r="K370" s="2731"/>
      <c r="L370" s="2731"/>
      <c r="M370" s="2731"/>
      <c r="N370" s="2731"/>
      <c r="O370" s="2731"/>
      <c r="P370" s="2731"/>
      <c r="Q370" s="2731"/>
      <c r="R370" s="2731"/>
      <c r="S370" s="2731"/>
      <c r="T370" s="2731"/>
      <c r="U370" s="2731"/>
      <c r="V370" s="2731"/>
      <c r="W370" s="2731"/>
      <c r="X370" s="2731"/>
      <c r="Y370" s="2731"/>
      <c r="Z370" s="2731"/>
    </row>
    <row r="371" spans="1:26" ht="14">
      <c r="A371" s="2746"/>
      <c r="B371" s="2746"/>
      <c r="C371" s="2746"/>
      <c r="D371" s="2808"/>
      <c r="E371" s="2808"/>
      <c r="F371" s="2808"/>
      <c r="G371" s="2808"/>
      <c r="H371" s="2866"/>
      <c r="I371" s="2746"/>
      <c r="J371" s="2731"/>
      <c r="K371" s="2731"/>
      <c r="L371" s="2731"/>
      <c r="M371" s="2731"/>
      <c r="N371" s="2731"/>
      <c r="O371" s="2731"/>
      <c r="P371" s="2731"/>
      <c r="Q371" s="2731"/>
      <c r="R371" s="2731"/>
      <c r="S371" s="2731"/>
      <c r="T371" s="2731"/>
      <c r="U371" s="2731"/>
      <c r="V371" s="2731"/>
      <c r="W371" s="2731"/>
      <c r="X371" s="2731"/>
      <c r="Y371" s="2731"/>
      <c r="Z371" s="2731"/>
    </row>
    <row r="372" spans="1:26" ht="14">
      <c r="A372" s="2746"/>
      <c r="B372" s="2746"/>
      <c r="C372" s="2746"/>
      <c r="D372" s="2808"/>
      <c r="E372" s="2808"/>
      <c r="F372" s="2808"/>
      <c r="G372" s="2808"/>
      <c r="H372" s="2866"/>
      <c r="I372" s="2746"/>
      <c r="J372" s="2731"/>
      <c r="K372" s="2731"/>
      <c r="L372" s="2731"/>
      <c r="M372" s="2731"/>
      <c r="N372" s="2731"/>
      <c r="O372" s="2731"/>
      <c r="P372" s="2731"/>
      <c r="Q372" s="2731"/>
      <c r="R372" s="2731"/>
      <c r="S372" s="2731"/>
      <c r="T372" s="2731"/>
      <c r="U372" s="2731"/>
      <c r="V372" s="2731"/>
      <c r="W372" s="2731"/>
      <c r="X372" s="2731"/>
      <c r="Y372" s="2731"/>
      <c r="Z372" s="2731"/>
    </row>
    <row r="373" spans="1:26" ht="14">
      <c r="A373" s="2746"/>
      <c r="B373" s="2746"/>
      <c r="C373" s="2746"/>
      <c r="D373" s="2808"/>
      <c r="E373" s="2808"/>
      <c r="F373" s="2808"/>
      <c r="G373" s="2808"/>
      <c r="H373" s="2866"/>
      <c r="I373" s="2746"/>
      <c r="J373" s="2731"/>
      <c r="K373" s="2731"/>
      <c r="L373" s="2731"/>
      <c r="M373" s="2731"/>
      <c r="N373" s="2731"/>
      <c r="O373" s="2731"/>
      <c r="P373" s="2731"/>
      <c r="Q373" s="2731"/>
      <c r="R373" s="2731"/>
      <c r="S373" s="2731"/>
      <c r="T373" s="2731"/>
      <c r="U373" s="2731"/>
      <c r="V373" s="2731"/>
      <c r="W373" s="2731"/>
      <c r="X373" s="2731"/>
      <c r="Y373" s="2731"/>
      <c r="Z373" s="2731"/>
    </row>
    <row r="374" spans="1:26" ht="14">
      <c r="A374" s="2746"/>
      <c r="B374" s="2746"/>
      <c r="C374" s="2746"/>
      <c r="D374" s="2808"/>
      <c r="E374" s="2808"/>
      <c r="F374" s="2808"/>
      <c r="G374" s="2808"/>
      <c r="H374" s="2866"/>
      <c r="I374" s="2746"/>
      <c r="J374" s="2731"/>
      <c r="K374" s="2731"/>
      <c r="L374" s="2731"/>
      <c r="M374" s="2731"/>
      <c r="N374" s="2731"/>
      <c r="O374" s="2731"/>
      <c r="P374" s="2731"/>
      <c r="Q374" s="2731"/>
      <c r="R374" s="2731"/>
      <c r="S374" s="2731"/>
      <c r="T374" s="2731"/>
      <c r="U374" s="2731"/>
      <c r="V374" s="2731"/>
      <c r="W374" s="2731"/>
      <c r="X374" s="2731"/>
      <c r="Y374" s="2731"/>
      <c r="Z374" s="2731"/>
    </row>
    <row r="375" spans="1:26" ht="14">
      <c r="A375" s="2746"/>
      <c r="B375" s="2746"/>
      <c r="C375" s="2746"/>
      <c r="D375" s="2808"/>
      <c r="E375" s="2808"/>
      <c r="F375" s="2808"/>
      <c r="G375" s="2808"/>
      <c r="H375" s="2866"/>
      <c r="I375" s="2746"/>
      <c r="J375" s="2731"/>
      <c r="K375" s="2731"/>
      <c r="L375" s="2731"/>
      <c r="M375" s="2731"/>
      <c r="N375" s="2731"/>
      <c r="O375" s="2731"/>
      <c r="P375" s="2731"/>
      <c r="Q375" s="2731"/>
      <c r="R375" s="2731"/>
      <c r="S375" s="2731"/>
      <c r="T375" s="2731"/>
      <c r="U375" s="2731"/>
      <c r="V375" s="2731"/>
      <c r="W375" s="2731"/>
      <c r="X375" s="2731"/>
      <c r="Y375" s="2731"/>
      <c r="Z375" s="2731"/>
    </row>
    <row r="376" spans="1:26" ht="14">
      <c r="A376" s="2746"/>
      <c r="B376" s="2746"/>
      <c r="C376" s="2746"/>
      <c r="D376" s="2808"/>
      <c r="E376" s="2808"/>
      <c r="F376" s="2808"/>
      <c r="G376" s="2808"/>
      <c r="H376" s="2866"/>
      <c r="I376" s="2746"/>
      <c r="J376" s="2731"/>
      <c r="K376" s="2731"/>
      <c r="L376" s="2731"/>
      <c r="M376" s="2731"/>
      <c r="N376" s="2731"/>
      <c r="O376" s="2731"/>
      <c r="P376" s="2731"/>
      <c r="Q376" s="2731"/>
      <c r="R376" s="2731"/>
      <c r="S376" s="2731"/>
      <c r="T376" s="2731"/>
      <c r="U376" s="2731"/>
      <c r="V376" s="2731"/>
      <c r="W376" s="2731"/>
      <c r="X376" s="2731"/>
      <c r="Y376" s="2731"/>
      <c r="Z376" s="2731"/>
    </row>
    <row r="377" spans="1:26" ht="14">
      <c r="A377" s="2746"/>
      <c r="B377" s="2746"/>
      <c r="C377" s="2746"/>
      <c r="D377" s="2808"/>
      <c r="E377" s="2808"/>
      <c r="F377" s="2808"/>
      <c r="G377" s="2808"/>
      <c r="H377" s="2866"/>
      <c r="I377" s="2746"/>
      <c r="J377" s="2731"/>
      <c r="K377" s="2731"/>
      <c r="L377" s="2731"/>
      <c r="M377" s="2731"/>
      <c r="N377" s="2731"/>
      <c r="O377" s="2731"/>
      <c r="P377" s="2731"/>
      <c r="Q377" s="2731"/>
      <c r="R377" s="2731"/>
      <c r="S377" s="2731"/>
      <c r="T377" s="2731"/>
      <c r="U377" s="2731"/>
      <c r="V377" s="2731"/>
      <c r="W377" s="2731"/>
      <c r="X377" s="2731"/>
      <c r="Y377" s="2731"/>
      <c r="Z377" s="2731"/>
    </row>
    <row r="378" spans="1:26" ht="14">
      <c r="A378" s="2746"/>
      <c r="B378" s="2746"/>
      <c r="C378" s="2746"/>
      <c r="D378" s="2808"/>
      <c r="E378" s="2808"/>
      <c r="F378" s="2808"/>
      <c r="G378" s="2808"/>
      <c r="H378" s="2866"/>
      <c r="I378" s="2746"/>
      <c r="J378" s="2731"/>
      <c r="K378" s="2731"/>
      <c r="L378" s="2731"/>
      <c r="M378" s="2731"/>
      <c r="N378" s="2731"/>
      <c r="O378" s="2731"/>
      <c r="P378" s="2731"/>
      <c r="Q378" s="2731"/>
      <c r="R378" s="2731"/>
      <c r="S378" s="2731"/>
      <c r="T378" s="2731"/>
      <c r="U378" s="2731"/>
      <c r="V378" s="2731"/>
      <c r="W378" s="2731"/>
      <c r="X378" s="2731"/>
      <c r="Y378" s="2731"/>
      <c r="Z378" s="2731"/>
    </row>
    <row r="379" spans="1:26" ht="14">
      <c r="A379" s="2746"/>
      <c r="B379" s="2746"/>
      <c r="C379" s="2746"/>
      <c r="D379" s="2808"/>
      <c r="E379" s="2808"/>
      <c r="F379" s="2808"/>
      <c r="G379" s="2808"/>
      <c r="H379" s="2866"/>
      <c r="I379" s="2746"/>
      <c r="J379" s="2731"/>
      <c r="K379" s="2731"/>
      <c r="L379" s="2731"/>
      <c r="M379" s="2731"/>
      <c r="N379" s="2731"/>
      <c r="O379" s="2731"/>
      <c r="P379" s="2731"/>
      <c r="Q379" s="2731"/>
      <c r="R379" s="2731"/>
      <c r="S379" s="2731"/>
      <c r="T379" s="2731"/>
      <c r="U379" s="2731"/>
      <c r="V379" s="2731"/>
      <c r="W379" s="2731"/>
      <c r="X379" s="2731"/>
      <c r="Y379" s="2731"/>
      <c r="Z379" s="2731"/>
    </row>
    <row r="380" spans="1:26" ht="14">
      <c r="A380" s="2746"/>
      <c r="B380" s="2746"/>
      <c r="C380" s="2746"/>
      <c r="D380" s="2808"/>
      <c r="E380" s="2808"/>
      <c r="F380" s="2808"/>
      <c r="G380" s="2808"/>
      <c r="H380" s="2866"/>
      <c r="I380" s="2746"/>
      <c r="J380" s="2731"/>
      <c r="K380" s="2731"/>
      <c r="L380" s="2731"/>
      <c r="M380" s="2731"/>
      <c r="N380" s="2731"/>
      <c r="O380" s="2731"/>
      <c r="P380" s="2731"/>
      <c r="Q380" s="2731"/>
      <c r="R380" s="2731"/>
      <c r="S380" s="2731"/>
      <c r="T380" s="2731"/>
      <c r="U380" s="2731"/>
      <c r="V380" s="2731"/>
      <c r="W380" s="2731"/>
      <c r="X380" s="2731"/>
      <c r="Y380" s="2731"/>
      <c r="Z380" s="2731"/>
    </row>
    <row r="381" spans="1:26" ht="14">
      <c r="A381" s="2746"/>
      <c r="B381" s="2746"/>
      <c r="C381" s="2746"/>
      <c r="D381" s="2808"/>
      <c r="E381" s="2808"/>
      <c r="F381" s="2808"/>
      <c r="G381" s="2808"/>
      <c r="H381" s="2866"/>
      <c r="I381" s="2746"/>
      <c r="J381" s="2731"/>
      <c r="K381" s="2731"/>
      <c r="L381" s="2731"/>
      <c r="M381" s="2731"/>
      <c r="N381" s="2731"/>
      <c r="O381" s="2731"/>
      <c r="P381" s="2731"/>
      <c r="Q381" s="2731"/>
      <c r="R381" s="2731"/>
      <c r="S381" s="2731"/>
      <c r="T381" s="2731"/>
      <c r="U381" s="2731"/>
      <c r="V381" s="2731"/>
      <c r="W381" s="2731"/>
      <c r="X381" s="2731"/>
      <c r="Y381" s="2731"/>
      <c r="Z381" s="2731"/>
    </row>
    <row r="382" spans="1:26" ht="14">
      <c r="A382" s="2746"/>
      <c r="B382" s="2746"/>
      <c r="C382" s="2746"/>
      <c r="D382" s="2808"/>
      <c r="E382" s="2808"/>
      <c r="F382" s="2808"/>
      <c r="G382" s="2808"/>
      <c r="H382" s="2866"/>
      <c r="I382" s="2746"/>
      <c r="J382" s="2731"/>
      <c r="K382" s="2731"/>
      <c r="L382" s="2731"/>
      <c r="M382" s="2731"/>
      <c r="N382" s="2731"/>
      <c r="O382" s="2731"/>
      <c r="P382" s="2731"/>
      <c r="Q382" s="2731"/>
      <c r="R382" s="2731"/>
      <c r="S382" s="2731"/>
      <c r="T382" s="2731"/>
      <c r="U382" s="2731"/>
      <c r="V382" s="2731"/>
      <c r="W382" s="2731"/>
      <c r="X382" s="2731"/>
      <c r="Y382" s="2731"/>
      <c r="Z382" s="2731"/>
    </row>
    <row r="383" spans="1:26" ht="14">
      <c r="A383" s="2746"/>
      <c r="B383" s="2746"/>
      <c r="C383" s="2746"/>
      <c r="D383" s="2808"/>
      <c r="E383" s="2808"/>
      <c r="F383" s="2808"/>
      <c r="G383" s="2808"/>
      <c r="H383" s="2866"/>
      <c r="I383" s="2746"/>
      <c r="J383" s="2731"/>
      <c r="K383" s="2731"/>
      <c r="L383" s="2731"/>
      <c r="M383" s="2731"/>
      <c r="N383" s="2731"/>
      <c r="O383" s="2731"/>
      <c r="P383" s="2731"/>
      <c r="Q383" s="2731"/>
      <c r="R383" s="2731"/>
      <c r="S383" s="2731"/>
      <c r="T383" s="2731"/>
      <c r="U383" s="2731"/>
      <c r="V383" s="2731"/>
      <c r="W383" s="2731"/>
      <c r="X383" s="2731"/>
      <c r="Y383" s="2731"/>
      <c r="Z383" s="2731"/>
    </row>
    <row r="384" spans="1:26" ht="14">
      <c r="A384" s="2746"/>
      <c r="B384" s="2746"/>
      <c r="C384" s="2746"/>
      <c r="D384" s="2808"/>
      <c r="E384" s="2808"/>
      <c r="F384" s="2808"/>
      <c r="G384" s="2808"/>
      <c r="H384" s="2866"/>
      <c r="I384" s="2746"/>
      <c r="J384" s="2731"/>
      <c r="K384" s="2731"/>
      <c r="L384" s="2731"/>
      <c r="M384" s="2731"/>
      <c r="N384" s="2731"/>
      <c r="O384" s="2731"/>
      <c r="P384" s="2731"/>
      <c r="Q384" s="2731"/>
      <c r="R384" s="2731"/>
      <c r="S384" s="2731"/>
      <c r="T384" s="2731"/>
      <c r="U384" s="2731"/>
      <c r="V384" s="2731"/>
      <c r="W384" s="2731"/>
      <c r="X384" s="2731"/>
      <c r="Y384" s="2731"/>
      <c r="Z384" s="2731"/>
    </row>
    <row r="385" spans="1:26" ht="14">
      <c r="A385" s="2746"/>
      <c r="B385" s="2746"/>
      <c r="C385" s="2746"/>
      <c r="D385" s="2808"/>
      <c r="E385" s="2808"/>
      <c r="F385" s="2808"/>
      <c r="G385" s="2808"/>
      <c r="H385" s="2866"/>
      <c r="I385" s="2746"/>
      <c r="J385" s="2731"/>
      <c r="K385" s="2731"/>
      <c r="L385" s="2731"/>
      <c r="M385" s="2731"/>
      <c r="N385" s="2731"/>
      <c r="O385" s="2731"/>
      <c r="P385" s="2731"/>
      <c r="Q385" s="2731"/>
      <c r="R385" s="2731"/>
      <c r="S385" s="2731"/>
      <c r="T385" s="2731"/>
      <c r="U385" s="2731"/>
      <c r="V385" s="2731"/>
      <c r="W385" s="2731"/>
      <c r="X385" s="2731"/>
      <c r="Y385" s="2731"/>
      <c r="Z385" s="2731"/>
    </row>
    <row r="386" spans="1:26" ht="14">
      <c r="A386" s="2746"/>
      <c r="B386" s="2746"/>
      <c r="C386" s="2746"/>
      <c r="D386" s="2808"/>
      <c r="E386" s="2808"/>
      <c r="F386" s="2808"/>
      <c r="G386" s="2808"/>
      <c r="H386" s="2866"/>
      <c r="I386" s="2746"/>
      <c r="J386" s="2731"/>
      <c r="K386" s="2731"/>
      <c r="L386" s="2731"/>
      <c r="M386" s="2731"/>
      <c r="N386" s="2731"/>
      <c r="O386" s="2731"/>
      <c r="P386" s="2731"/>
      <c r="Q386" s="2731"/>
      <c r="R386" s="2731"/>
      <c r="S386" s="2731"/>
      <c r="T386" s="2731"/>
      <c r="U386" s="2731"/>
      <c r="V386" s="2731"/>
      <c r="W386" s="2731"/>
      <c r="X386" s="2731"/>
      <c r="Y386" s="2731"/>
      <c r="Z386" s="2731"/>
    </row>
    <row r="387" spans="1:26" ht="14">
      <c r="A387" s="2746"/>
      <c r="B387" s="2746"/>
      <c r="C387" s="2746"/>
      <c r="D387" s="2808"/>
      <c r="E387" s="2808"/>
      <c r="F387" s="2808"/>
      <c r="G387" s="2808"/>
      <c r="H387" s="2866"/>
      <c r="I387" s="2746"/>
      <c r="J387" s="2731"/>
      <c r="K387" s="2731"/>
      <c r="L387" s="2731"/>
      <c r="M387" s="2731"/>
      <c r="N387" s="2731"/>
      <c r="O387" s="2731"/>
      <c r="P387" s="2731"/>
      <c r="Q387" s="2731"/>
      <c r="R387" s="2731"/>
      <c r="S387" s="2731"/>
      <c r="T387" s="2731"/>
      <c r="U387" s="2731"/>
      <c r="V387" s="2731"/>
      <c r="W387" s="2731"/>
      <c r="X387" s="2731"/>
      <c r="Y387" s="2731"/>
      <c r="Z387" s="2731"/>
    </row>
    <row r="388" spans="1:26" ht="14">
      <c r="A388" s="2746"/>
      <c r="B388" s="2746"/>
      <c r="C388" s="2746"/>
      <c r="D388" s="2808"/>
      <c r="E388" s="2808"/>
      <c r="F388" s="2808"/>
      <c r="G388" s="2808"/>
      <c r="H388" s="2866"/>
      <c r="I388" s="2746"/>
      <c r="J388" s="2731"/>
      <c r="K388" s="2731"/>
      <c r="L388" s="2731"/>
      <c r="M388" s="2731"/>
      <c r="N388" s="2731"/>
      <c r="O388" s="2731"/>
      <c r="P388" s="2731"/>
      <c r="Q388" s="2731"/>
      <c r="R388" s="2731"/>
      <c r="S388" s="2731"/>
      <c r="T388" s="2731"/>
      <c r="U388" s="2731"/>
      <c r="V388" s="2731"/>
      <c r="W388" s="2731"/>
      <c r="X388" s="2731"/>
      <c r="Y388" s="2731"/>
      <c r="Z388" s="2731"/>
    </row>
    <row r="389" spans="1:26" ht="14">
      <c r="A389" s="2746"/>
      <c r="B389" s="2746"/>
      <c r="C389" s="2746"/>
      <c r="D389" s="2808"/>
      <c r="E389" s="2808"/>
      <c r="F389" s="2808"/>
      <c r="G389" s="2808"/>
      <c r="H389" s="2866"/>
      <c r="I389" s="2746"/>
      <c r="J389" s="2731"/>
      <c r="K389" s="2731"/>
      <c r="L389" s="2731"/>
      <c r="M389" s="2731"/>
      <c r="N389" s="2731"/>
      <c r="O389" s="2731"/>
      <c r="P389" s="2731"/>
      <c r="Q389" s="2731"/>
      <c r="R389" s="2731"/>
      <c r="S389" s="2731"/>
      <c r="T389" s="2731"/>
      <c r="U389" s="2731"/>
      <c r="V389" s="2731"/>
      <c r="W389" s="2731"/>
      <c r="X389" s="2731"/>
      <c r="Y389" s="2731"/>
      <c r="Z389" s="2731"/>
    </row>
    <row r="390" spans="1:26" ht="14">
      <c r="A390" s="2746"/>
      <c r="B390" s="2746"/>
      <c r="C390" s="2746"/>
      <c r="D390" s="2808"/>
      <c r="E390" s="2808"/>
      <c r="F390" s="2808"/>
      <c r="G390" s="2808"/>
      <c r="H390" s="2866"/>
      <c r="I390" s="2746"/>
      <c r="J390" s="2731"/>
      <c r="K390" s="2731"/>
      <c r="L390" s="2731"/>
      <c r="M390" s="2731"/>
      <c r="N390" s="2731"/>
      <c r="O390" s="2731"/>
      <c r="P390" s="2731"/>
      <c r="Q390" s="2731"/>
      <c r="R390" s="2731"/>
      <c r="S390" s="2731"/>
      <c r="T390" s="2731"/>
      <c r="U390" s="2731"/>
      <c r="V390" s="2731"/>
      <c r="W390" s="2731"/>
      <c r="X390" s="2731"/>
      <c r="Y390" s="2731"/>
      <c r="Z390" s="2731"/>
    </row>
    <row r="391" spans="1:26" ht="14">
      <c r="A391" s="2746"/>
      <c r="B391" s="2746"/>
      <c r="C391" s="2746"/>
      <c r="D391" s="2808"/>
      <c r="E391" s="2808"/>
      <c r="F391" s="2808"/>
      <c r="G391" s="2808"/>
      <c r="H391" s="2866"/>
      <c r="I391" s="2746"/>
      <c r="J391" s="2731"/>
      <c r="K391" s="2731"/>
      <c r="L391" s="2731"/>
      <c r="M391" s="2731"/>
      <c r="N391" s="2731"/>
      <c r="O391" s="2731"/>
      <c r="P391" s="2731"/>
      <c r="Q391" s="2731"/>
      <c r="R391" s="2731"/>
      <c r="S391" s="2731"/>
      <c r="T391" s="2731"/>
      <c r="U391" s="2731"/>
      <c r="V391" s="2731"/>
      <c r="W391" s="2731"/>
      <c r="X391" s="2731"/>
      <c r="Y391" s="2731"/>
      <c r="Z391" s="2731"/>
    </row>
    <row r="392" spans="1:26" ht="14">
      <c r="A392" s="2746"/>
      <c r="B392" s="2746"/>
      <c r="C392" s="2746"/>
      <c r="D392" s="2808"/>
      <c r="E392" s="2808"/>
      <c r="F392" s="2808"/>
      <c r="G392" s="2808"/>
      <c r="H392" s="2866"/>
      <c r="I392" s="2746"/>
      <c r="J392" s="2731"/>
      <c r="K392" s="2731"/>
      <c r="L392" s="2731"/>
      <c r="M392" s="2731"/>
      <c r="N392" s="2731"/>
      <c r="O392" s="2731"/>
      <c r="P392" s="2731"/>
      <c r="Q392" s="2731"/>
      <c r="R392" s="2731"/>
      <c r="S392" s="2731"/>
      <c r="T392" s="2731"/>
      <c r="U392" s="2731"/>
      <c r="V392" s="2731"/>
      <c r="W392" s="2731"/>
      <c r="X392" s="2731"/>
      <c r="Y392" s="2731"/>
      <c r="Z392" s="2731"/>
    </row>
    <row r="393" spans="1:26" ht="14">
      <c r="A393" s="2746"/>
      <c r="B393" s="2746"/>
      <c r="C393" s="2746"/>
      <c r="D393" s="2808"/>
      <c r="E393" s="2808"/>
      <c r="F393" s="2808"/>
      <c r="G393" s="2808"/>
      <c r="H393" s="2866"/>
      <c r="I393" s="2746"/>
      <c r="J393" s="2731"/>
      <c r="K393" s="2731"/>
      <c r="L393" s="2731"/>
      <c r="M393" s="2731"/>
      <c r="N393" s="2731"/>
      <c r="O393" s="2731"/>
      <c r="P393" s="2731"/>
      <c r="Q393" s="2731"/>
      <c r="R393" s="2731"/>
      <c r="S393" s="2731"/>
      <c r="T393" s="2731"/>
      <c r="U393" s="2731"/>
      <c r="V393" s="2731"/>
      <c r="W393" s="2731"/>
      <c r="X393" s="2731"/>
      <c r="Y393" s="2731"/>
      <c r="Z393" s="2731"/>
    </row>
    <row r="394" spans="1:26" ht="14">
      <c r="A394" s="2746"/>
      <c r="B394" s="2746"/>
      <c r="C394" s="2746"/>
      <c r="D394" s="2808"/>
      <c r="E394" s="2808"/>
      <c r="F394" s="2808"/>
      <c r="G394" s="2808"/>
      <c r="H394" s="2866"/>
      <c r="I394" s="2746"/>
      <c r="J394" s="2731"/>
      <c r="K394" s="2731"/>
      <c r="L394" s="2731"/>
      <c r="M394" s="2731"/>
      <c r="N394" s="2731"/>
      <c r="O394" s="2731"/>
      <c r="P394" s="2731"/>
      <c r="Q394" s="2731"/>
      <c r="R394" s="2731"/>
      <c r="S394" s="2731"/>
      <c r="T394" s="2731"/>
      <c r="U394" s="2731"/>
      <c r="V394" s="2731"/>
      <c r="W394" s="2731"/>
      <c r="X394" s="2731"/>
      <c r="Y394" s="2731"/>
      <c r="Z394" s="2731"/>
    </row>
    <row r="395" spans="1:26" ht="14">
      <c r="A395" s="2746"/>
      <c r="B395" s="2746"/>
      <c r="C395" s="2746"/>
      <c r="D395" s="2808"/>
      <c r="E395" s="2808"/>
      <c r="F395" s="2808"/>
      <c r="G395" s="2808"/>
      <c r="H395" s="2866"/>
      <c r="I395" s="2746"/>
      <c r="J395" s="2731"/>
      <c r="K395" s="2731"/>
      <c r="L395" s="2731"/>
      <c r="M395" s="2731"/>
      <c r="N395" s="2731"/>
      <c r="O395" s="2731"/>
      <c r="P395" s="2731"/>
      <c r="Q395" s="2731"/>
      <c r="R395" s="2731"/>
      <c r="S395" s="2731"/>
      <c r="T395" s="2731"/>
      <c r="U395" s="2731"/>
      <c r="V395" s="2731"/>
      <c r="W395" s="2731"/>
      <c r="X395" s="2731"/>
      <c r="Y395" s="2731"/>
      <c r="Z395" s="2731"/>
    </row>
    <row r="396" spans="1:26" ht="14">
      <c r="A396" s="2746"/>
      <c r="B396" s="2746"/>
      <c r="C396" s="2746"/>
      <c r="D396" s="2808"/>
      <c r="E396" s="2808"/>
      <c r="F396" s="2808"/>
      <c r="G396" s="2808"/>
      <c r="H396" s="2866"/>
      <c r="I396" s="2746"/>
      <c r="J396" s="2731"/>
      <c r="K396" s="2731"/>
      <c r="L396" s="2731"/>
      <c r="M396" s="2731"/>
      <c r="N396" s="2731"/>
      <c r="O396" s="2731"/>
      <c r="P396" s="2731"/>
      <c r="Q396" s="2731"/>
      <c r="R396" s="2731"/>
      <c r="S396" s="2731"/>
      <c r="T396" s="2731"/>
      <c r="U396" s="2731"/>
      <c r="V396" s="2731"/>
      <c r="W396" s="2731"/>
      <c r="X396" s="2731"/>
      <c r="Y396" s="2731"/>
      <c r="Z396" s="2731"/>
    </row>
    <row r="397" spans="1:26" ht="14">
      <c r="A397" s="2746"/>
      <c r="B397" s="2746"/>
      <c r="C397" s="2746"/>
      <c r="D397" s="2808"/>
      <c r="E397" s="2808"/>
      <c r="F397" s="2808"/>
      <c r="G397" s="2808"/>
      <c r="H397" s="2866"/>
      <c r="I397" s="2746"/>
      <c r="J397" s="2731"/>
      <c r="K397" s="2731"/>
      <c r="L397" s="2731"/>
      <c r="M397" s="2731"/>
      <c r="N397" s="2731"/>
      <c r="O397" s="2731"/>
      <c r="P397" s="2731"/>
      <c r="Q397" s="2731"/>
      <c r="R397" s="2731"/>
      <c r="S397" s="2731"/>
      <c r="T397" s="2731"/>
      <c r="U397" s="2731"/>
      <c r="V397" s="2731"/>
      <c r="W397" s="2731"/>
      <c r="X397" s="2731"/>
      <c r="Y397" s="2731"/>
      <c r="Z397" s="2731"/>
    </row>
    <row r="398" spans="1:26" ht="14">
      <c r="A398" s="2746"/>
      <c r="B398" s="2746"/>
      <c r="C398" s="2746"/>
      <c r="D398" s="2808"/>
      <c r="E398" s="2808"/>
      <c r="F398" s="2808"/>
      <c r="G398" s="2808"/>
      <c r="H398" s="2866"/>
      <c r="I398" s="2746"/>
      <c r="J398" s="2731"/>
      <c r="K398" s="2731"/>
      <c r="L398" s="2731"/>
      <c r="M398" s="2731"/>
      <c r="N398" s="2731"/>
      <c r="O398" s="2731"/>
      <c r="P398" s="2731"/>
      <c r="Q398" s="2731"/>
      <c r="R398" s="2731"/>
      <c r="S398" s="2731"/>
      <c r="T398" s="2731"/>
      <c r="U398" s="2731"/>
      <c r="V398" s="2731"/>
      <c r="W398" s="2731"/>
      <c r="X398" s="2731"/>
      <c r="Y398" s="2731"/>
      <c r="Z398" s="2731"/>
    </row>
    <row r="399" spans="1:26" ht="14">
      <c r="A399" s="2746"/>
      <c r="B399" s="2746"/>
      <c r="C399" s="2746"/>
      <c r="D399" s="2808"/>
      <c r="E399" s="2808"/>
      <c r="F399" s="2808"/>
      <c r="G399" s="2808"/>
      <c r="H399" s="2866"/>
      <c r="I399" s="2746"/>
      <c r="J399" s="2731"/>
      <c r="K399" s="2731"/>
      <c r="L399" s="2731"/>
      <c r="M399" s="2731"/>
      <c r="N399" s="2731"/>
      <c r="O399" s="2731"/>
      <c r="P399" s="2731"/>
      <c r="Q399" s="2731"/>
      <c r="R399" s="2731"/>
      <c r="S399" s="2731"/>
      <c r="T399" s="2731"/>
      <c r="U399" s="2731"/>
      <c r="V399" s="2731"/>
      <c r="W399" s="2731"/>
      <c r="X399" s="2731"/>
      <c r="Y399" s="2731"/>
      <c r="Z399" s="2731"/>
    </row>
    <row r="400" spans="1:26" ht="14">
      <c r="A400" s="2746"/>
      <c r="B400" s="2746"/>
      <c r="C400" s="2746"/>
      <c r="D400" s="2808"/>
      <c r="E400" s="2808"/>
      <c r="F400" s="2808"/>
      <c r="G400" s="2808"/>
      <c r="H400" s="2866"/>
      <c r="I400" s="2746"/>
      <c r="J400" s="2731"/>
      <c r="K400" s="2731"/>
      <c r="L400" s="2731"/>
      <c r="M400" s="2731"/>
      <c r="N400" s="2731"/>
      <c r="O400" s="2731"/>
      <c r="P400" s="2731"/>
      <c r="Q400" s="2731"/>
      <c r="R400" s="2731"/>
      <c r="S400" s="2731"/>
      <c r="T400" s="2731"/>
      <c r="U400" s="2731"/>
      <c r="V400" s="2731"/>
      <c r="W400" s="2731"/>
      <c r="X400" s="2731"/>
      <c r="Y400" s="2731"/>
      <c r="Z400" s="2731"/>
    </row>
    <row r="401" spans="1:26" ht="14">
      <c r="A401" s="2746"/>
      <c r="B401" s="2746"/>
      <c r="C401" s="2746"/>
      <c r="D401" s="2808"/>
      <c r="E401" s="2808"/>
      <c r="F401" s="2808"/>
      <c r="G401" s="2808"/>
      <c r="H401" s="2866"/>
      <c r="I401" s="2746"/>
      <c r="J401" s="2731"/>
      <c r="K401" s="2731"/>
      <c r="L401" s="2731"/>
      <c r="M401" s="2731"/>
      <c r="N401" s="2731"/>
      <c r="O401" s="2731"/>
      <c r="P401" s="2731"/>
      <c r="Q401" s="2731"/>
      <c r="R401" s="2731"/>
      <c r="S401" s="2731"/>
      <c r="T401" s="2731"/>
      <c r="U401" s="2731"/>
      <c r="V401" s="2731"/>
      <c r="W401" s="2731"/>
      <c r="X401" s="2731"/>
      <c r="Y401" s="2731"/>
      <c r="Z401" s="2731"/>
    </row>
    <row r="402" spans="1:26" ht="14">
      <c r="A402" s="2746"/>
      <c r="B402" s="2746"/>
      <c r="C402" s="2746"/>
      <c r="D402" s="2808"/>
      <c r="E402" s="2808"/>
      <c r="F402" s="2808"/>
      <c r="G402" s="2808"/>
      <c r="H402" s="2866"/>
      <c r="I402" s="2746"/>
      <c r="J402" s="2731"/>
      <c r="K402" s="2731"/>
      <c r="L402" s="2731"/>
      <c r="M402" s="2731"/>
      <c r="N402" s="2731"/>
      <c r="O402" s="2731"/>
      <c r="P402" s="2731"/>
      <c r="Q402" s="2731"/>
      <c r="R402" s="2731"/>
      <c r="S402" s="2731"/>
      <c r="T402" s="2731"/>
      <c r="U402" s="2731"/>
      <c r="V402" s="2731"/>
      <c r="W402" s="2731"/>
      <c r="X402" s="2731"/>
      <c r="Y402" s="2731"/>
      <c r="Z402" s="2731"/>
    </row>
    <row r="403" spans="1:26" ht="14">
      <c r="A403" s="2746"/>
      <c r="B403" s="2746"/>
      <c r="C403" s="2746"/>
      <c r="D403" s="2808"/>
      <c r="E403" s="2808"/>
      <c r="F403" s="2808"/>
      <c r="G403" s="2808"/>
      <c r="H403" s="2866"/>
      <c r="I403" s="2746"/>
      <c r="J403" s="2731"/>
      <c r="K403" s="2731"/>
      <c r="L403" s="2731"/>
      <c r="M403" s="2731"/>
      <c r="N403" s="2731"/>
      <c r="O403" s="2731"/>
      <c r="P403" s="2731"/>
      <c r="Q403" s="2731"/>
      <c r="R403" s="2731"/>
      <c r="S403" s="2731"/>
      <c r="T403" s="2731"/>
      <c r="U403" s="2731"/>
      <c r="V403" s="2731"/>
      <c r="W403" s="2731"/>
      <c r="X403" s="2731"/>
      <c r="Y403" s="2731"/>
      <c r="Z403" s="2731"/>
    </row>
    <row r="404" spans="1:26" ht="14">
      <c r="A404" s="2746"/>
      <c r="B404" s="2746"/>
      <c r="C404" s="2746"/>
      <c r="D404" s="2808"/>
      <c r="E404" s="2808"/>
      <c r="F404" s="2808"/>
      <c r="G404" s="2808"/>
      <c r="H404" s="2866"/>
      <c r="I404" s="2746"/>
      <c r="J404" s="2731"/>
      <c r="K404" s="2731"/>
      <c r="L404" s="2731"/>
      <c r="M404" s="2731"/>
      <c r="N404" s="2731"/>
      <c r="O404" s="2731"/>
      <c r="P404" s="2731"/>
      <c r="Q404" s="2731"/>
      <c r="R404" s="2731"/>
      <c r="S404" s="2731"/>
      <c r="T404" s="2731"/>
      <c r="U404" s="2731"/>
      <c r="V404" s="2731"/>
      <c r="W404" s="2731"/>
      <c r="X404" s="2731"/>
      <c r="Y404" s="2731"/>
      <c r="Z404" s="2731"/>
    </row>
    <row r="405" spans="1:26" ht="14">
      <c r="A405" s="2746"/>
      <c r="B405" s="2746"/>
      <c r="C405" s="2746"/>
      <c r="D405" s="2808"/>
      <c r="E405" s="2808"/>
      <c r="F405" s="2808"/>
      <c r="G405" s="2808"/>
      <c r="H405" s="2866"/>
      <c r="I405" s="2746"/>
      <c r="J405" s="2731"/>
      <c r="K405" s="2731"/>
      <c r="L405" s="2731"/>
      <c r="M405" s="2731"/>
      <c r="N405" s="2731"/>
      <c r="O405" s="2731"/>
      <c r="P405" s="2731"/>
      <c r="Q405" s="2731"/>
      <c r="R405" s="2731"/>
      <c r="S405" s="2731"/>
      <c r="T405" s="2731"/>
      <c r="U405" s="2731"/>
      <c r="V405" s="2731"/>
      <c r="W405" s="2731"/>
      <c r="X405" s="2731"/>
      <c r="Y405" s="2731"/>
      <c r="Z405" s="2731"/>
    </row>
    <row r="406" spans="1:26" ht="14">
      <c r="A406" s="2746"/>
      <c r="B406" s="2746"/>
      <c r="C406" s="2746"/>
      <c r="D406" s="2808"/>
      <c r="E406" s="2808"/>
      <c r="F406" s="2808"/>
      <c r="G406" s="2808"/>
      <c r="H406" s="2866"/>
      <c r="I406" s="2746"/>
      <c r="J406" s="2731"/>
      <c r="K406" s="2731"/>
      <c r="L406" s="2731"/>
      <c r="M406" s="2731"/>
      <c r="N406" s="2731"/>
      <c r="O406" s="2731"/>
      <c r="P406" s="2731"/>
      <c r="Q406" s="2731"/>
      <c r="R406" s="2731"/>
      <c r="S406" s="2731"/>
      <c r="T406" s="2731"/>
      <c r="U406" s="2731"/>
      <c r="V406" s="2731"/>
      <c r="W406" s="2731"/>
      <c r="X406" s="2731"/>
      <c r="Y406" s="2731"/>
      <c r="Z406" s="2731"/>
    </row>
    <row r="407" spans="1:26" ht="14">
      <c r="A407" s="2746"/>
      <c r="B407" s="2746"/>
      <c r="C407" s="2746"/>
      <c r="D407" s="2808"/>
      <c r="E407" s="2808"/>
      <c r="F407" s="2808"/>
      <c r="G407" s="2808"/>
      <c r="H407" s="2866"/>
      <c r="I407" s="2746"/>
      <c r="J407" s="2731"/>
      <c r="K407" s="2731"/>
      <c r="L407" s="2731"/>
      <c r="M407" s="2731"/>
      <c r="N407" s="2731"/>
      <c r="O407" s="2731"/>
      <c r="P407" s="2731"/>
      <c r="Q407" s="2731"/>
      <c r="R407" s="2731"/>
      <c r="S407" s="2731"/>
      <c r="T407" s="2731"/>
      <c r="U407" s="2731"/>
      <c r="V407" s="2731"/>
      <c r="W407" s="2731"/>
      <c r="X407" s="2731"/>
      <c r="Y407" s="2731"/>
      <c r="Z407" s="2731"/>
    </row>
    <row r="408" spans="1:26" ht="14">
      <c r="A408" s="2746"/>
      <c r="B408" s="2746"/>
      <c r="C408" s="2746"/>
      <c r="D408" s="2808"/>
      <c r="E408" s="2808"/>
      <c r="F408" s="2808"/>
      <c r="G408" s="2808"/>
      <c r="H408" s="2866"/>
      <c r="I408" s="2746"/>
      <c r="J408" s="2731"/>
      <c r="K408" s="2731"/>
      <c r="L408" s="2731"/>
      <c r="M408" s="2731"/>
      <c r="N408" s="2731"/>
      <c r="O408" s="2731"/>
      <c r="P408" s="2731"/>
      <c r="Q408" s="2731"/>
      <c r="R408" s="2731"/>
      <c r="S408" s="2731"/>
      <c r="T408" s="2731"/>
      <c r="U408" s="2731"/>
      <c r="V408" s="2731"/>
      <c r="W408" s="2731"/>
      <c r="X408" s="2731"/>
      <c r="Y408" s="2731"/>
      <c r="Z408" s="2731"/>
    </row>
    <row r="409" spans="1:26" ht="14">
      <c r="A409" s="2746"/>
      <c r="B409" s="2746"/>
      <c r="C409" s="2746"/>
      <c r="D409" s="2808"/>
      <c r="E409" s="2808"/>
      <c r="F409" s="2808"/>
      <c r="G409" s="2808"/>
      <c r="H409" s="2866"/>
      <c r="I409" s="2746"/>
      <c r="J409" s="2731"/>
      <c r="K409" s="2731"/>
      <c r="L409" s="2731"/>
      <c r="M409" s="2731"/>
      <c r="N409" s="2731"/>
      <c r="O409" s="2731"/>
      <c r="P409" s="2731"/>
      <c r="Q409" s="2731"/>
      <c r="R409" s="2731"/>
      <c r="S409" s="2731"/>
      <c r="T409" s="2731"/>
      <c r="U409" s="2731"/>
      <c r="V409" s="2731"/>
      <c r="W409" s="2731"/>
      <c r="X409" s="2731"/>
      <c r="Y409" s="2731"/>
      <c r="Z409" s="2731"/>
    </row>
    <row r="410" spans="1:26" ht="14">
      <c r="A410" s="2746"/>
      <c r="B410" s="2746"/>
      <c r="C410" s="2746"/>
      <c r="D410" s="2808"/>
      <c r="E410" s="2808"/>
      <c r="F410" s="2808"/>
      <c r="G410" s="2808"/>
      <c r="H410" s="2866"/>
      <c r="I410" s="2746"/>
      <c r="J410" s="2731"/>
      <c r="K410" s="2731"/>
      <c r="L410" s="2731"/>
      <c r="M410" s="2731"/>
      <c r="N410" s="2731"/>
      <c r="O410" s="2731"/>
      <c r="P410" s="2731"/>
      <c r="Q410" s="2731"/>
      <c r="R410" s="2731"/>
      <c r="S410" s="2731"/>
      <c r="T410" s="2731"/>
      <c r="U410" s="2731"/>
      <c r="V410" s="2731"/>
      <c r="W410" s="2731"/>
      <c r="X410" s="2731"/>
      <c r="Y410" s="2731"/>
      <c r="Z410" s="2731"/>
    </row>
    <row r="411" spans="1:26" ht="14">
      <c r="A411" s="2746"/>
      <c r="B411" s="2746"/>
      <c r="C411" s="2746"/>
      <c r="D411" s="2808"/>
      <c r="E411" s="2808"/>
      <c r="F411" s="2808"/>
      <c r="G411" s="2808"/>
      <c r="H411" s="2866"/>
      <c r="I411" s="2746"/>
      <c r="J411" s="2731"/>
      <c r="K411" s="2731"/>
      <c r="L411" s="2731"/>
      <c r="M411" s="2731"/>
      <c r="N411" s="2731"/>
      <c r="O411" s="2731"/>
      <c r="P411" s="2731"/>
      <c r="Q411" s="2731"/>
      <c r="R411" s="2731"/>
      <c r="S411" s="2731"/>
      <c r="T411" s="2731"/>
      <c r="U411" s="2731"/>
      <c r="V411" s="2731"/>
      <c r="W411" s="2731"/>
      <c r="X411" s="2731"/>
      <c r="Y411" s="2731"/>
      <c r="Z411" s="2731"/>
    </row>
    <row r="412" spans="1:26" ht="14">
      <c r="A412" s="2746"/>
      <c r="B412" s="2746"/>
      <c r="C412" s="2746"/>
      <c r="D412" s="2808"/>
      <c r="E412" s="2808"/>
      <c r="F412" s="2808"/>
      <c r="G412" s="2808"/>
      <c r="H412" s="2866"/>
      <c r="I412" s="2746"/>
      <c r="J412" s="2731"/>
      <c r="K412" s="2731"/>
      <c r="L412" s="2731"/>
      <c r="M412" s="2731"/>
      <c r="N412" s="2731"/>
      <c r="O412" s="2731"/>
      <c r="P412" s="2731"/>
      <c r="Q412" s="2731"/>
      <c r="R412" s="2731"/>
      <c r="S412" s="2731"/>
      <c r="T412" s="2731"/>
      <c r="U412" s="2731"/>
      <c r="V412" s="2731"/>
      <c r="W412" s="2731"/>
      <c r="X412" s="2731"/>
      <c r="Y412" s="2731"/>
      <c r="Z412" s="2731"/>
    </row>
    <row r="413" spans="1:26" ht="14">
      <c r="A413" s="2746"/>
      <c r="B413" s="2746"/>
      <c r="C413" s="2746"/>
      <c r="D413" s="2808"/>
      <c r="E413" s="2808"/>
      <c r="F413" s="2808"/>
      <c r="G413" s="2808"/>
      <c r="H413" s="2866"/>
      <c r="I413" s="2746"/>
      <c r="J413" s="2731"/>
      <c r="K413" s="2731"/>
      <c r="L413" s="2731"/>
      <c r="M413" s="2731"/>
      <c r="N413" s="2731"/>
      <c r="O413" s="2731"/>
      <c r="P413" s="2731"/>
      <c r="Q413" s="2731"/>
      <c r="R413" s="2731"/>
      <c r="S413" s="2731"/>
      <c r="T413" s="2731"/>
      <c r="U413" s="2731"/>
      <c r="V413" s="2731"/>
      <c r="W413" s="2731"/>
      <c r="X413" s="2731"/>
      <c r="Y413" s="2731"/>
      <c r="Z413" s="2731"/>
    </row>
    <row r="414" spans="1:26" ht="14">
      <c r="A414" s="2746"/>
      <c r="B414" s="2746"/>
      <c r="C414" s="2746"/>
      <c r="D414" s="2808"/>
      <c r="E414" s="2808"/>
      <c r="F414" s="2808"/>
      <c r="G414" s="2808"/>
      <c r="H414" s="2866"/>
      <c r="I414" s="2746"/>
      <c r="J414" s="2731"/>
      <c r="K414" s="2731"/>
      <c r="L414" s="2731"/>
      <c r="M414" s="2731"/>
      <c r="N414" s="2731"/>
      <c r="O414" s="2731"/>
      <c r="P414" s="2731"/>
      <c r="Q414" s="2731"/>
      <c r="R414" s="2731"/>
      <c r="S414" s="2731"/>
      <c r="T414" s="2731"/>
      <c r="U414" s="2731"/>
      <c r="V414" s="2731"/>
      <c r="W414" s="2731"/>
      <c r="X414" s="2731"/>
      <c r="Y414" s="2731"/>
      <c r="Z414" s="2731"/>
    </row>
    <row r="415" spans="1:26" ht="14">
      <c r="A415" s="2746"/>
      <c r="B415" s="2746"/>
      <c r="C415" s="2746"/>
      <c r="D415" s="2808"/>
      <c r="E415" s="2808"/>
      <c r="F415" s="2808"/>
      <c r="G415" s="2808"/>
      <c r="H415" s="2866"/>
      <c r="I415" s="2746"/>
      <c r="J415" s="2731"/>
      <c r="K415" s="2731"/>
      <c r="L415" s="2731"/>
      <c r="M415" s="2731"/>
      <c r="N415" s="2731"/>
      <c r="O415" s="2731"/>
      <c r="P415" s="2731"/>
      <c r="Q415" s="2731"/>
      <c r="R415" s="2731"/>
      <c r="S415" s="2731"/>
      <c r="T415" s="2731"/>
      <c r="U415" s="2731"/>
      <c r="V415" s="2731"/>
      <c r="W415" s="2731"/>
      <c r="X415" s="2731"/>
      <c r="Y415" s="2731"/>
      <c r="Z415" s="2731"/>
    </row>
    <row r="416" spans="1:26" ht="14">
      <c r="A416" s="2746"/>
      <c r="B416" s="2746"/>
      <c r="C416" s="2746"/>
      <c r="D416" s="2808"/>
      <c r="E416" s="2808"/>
      <c r="F416" s="2808"/>
      <c r="G416" s="2808"/>
      <c r="H416" s="2866"/>
      <c r="I416" s="2746"/>
      <c r="J416" s="2731"/>
      <c r="K416" s="2731"/>
      <c r="L416" s="2731"/>
      <c r="M416" s="2731"/>
      <c r="N416" s="2731"/>
      <c r="O416" s="2731"/>
      <c r="P416" s="2731"/>
      <c r="Q416" s="2731"/>
      <c r="R416" s="2731"/>
      <c r="S416" s="2731"/>
      <c r="T416" s="2731"/>
      <c r="U416" s="2731"/>
      <c r="V416" s="2731"/>
      <c r="W416" s="2731"/>
      <c r="X416" s="2731"/>
      <c r="Y416" s="2731"/>
      <c r="Z416" s="2731"/>
    </row>
    <row r="417" spans="1:26" ht="14">
      <c r="A417" s="2746"/>
      <c r="B417" s="2746"/>
      <c r="C417" s="2746"/>
      <c r="D417" s="2808"/>
      <c r="E417" s="2808"/>
      <c r="F417" s="2808"/>
      <c r="G417" s="2808"/>
      <c r="H417" s="2866"/>
      <c r="I417" s="2746"/>
      <c r="J417" s="2731"/>
      <c r="K417" s="2731"/>
      <c r="L417" s="2731"/>
      <c r="M417" s="2731"/>
      <c r="N417" s="2731"/>
      <c r="O417" s="2731"/>
      <c r="P417" s="2731"/>
      <c r="Q417" s="2731"/>
      <c r="R417" s="2731"/>
      <c r="S417" s="2731"/>
      <c r="T417" s="2731"/>
      <c r="U417" s="2731"/>
      <c r="V417" s="2731"/>
      <c r="W417" s="2731"/>
      <c r="X417" s="2731"/>
      <c r="Y417" s="2731"/>
      <c r="Z417" s="2731"/>
    </row>
    <row r="418" spans="1:26" ht="14">
      <c r="A418" s="2746"/>
      <c r="B418" s="2746"/>
      <c r="C418" s="2746"/>
      <c r="D418" s="2808"/>
      <c r="E418" s="2808"/>
      <c r="F418" s="2808"/>
      <c r="G418" s="2808"/>
      <c r="H418" s="2866"/>
      <c r="I418" s="2746"/>
      <c r="J418" s="2731"/>
      <c r="K418" s="2731"/>
      <c r="L418" s="2731"/>
      <c r="M418" s="2731"/>
      <c r="N418" s="2731"/>
      <c r="O418" s="2731"/>
      <c r="P418" s="2731"/>
      <c r="Q418" s="2731"/>
      <c r="R418" s="2731"/>
      <c r="S418" s="2731"/>
      <c r="T418" s="2731"/>
      <c r="U418" s="2731"/>
      <c r="V418" s="2731"/>
      <c r="W418" s="2731"/>
      <c r="X418" s="2731"/>
      <c r="Y418" s="2731"/>
      <c r="Z418" s="2731"/>
    </row>
    <row r="419" spans="1:26" ht="14">
      <c r="A419" s="2746"/>
      <c r="B419" s="2746"/>
      <c r="C419" s="2746"/>
      <c r="D419" s="2808"/>
      <c r="E419" s="2808"/>
      <c r="F419" s="2808"/>
      <c r="G419" s="2808"/>
      <c r="H419" s="2866"/>
      <c r="I419" s="2746"/>
      <c r="J419" s="2731"/>
      <c r="K419" s="2731"/>
      <c r="L419" s="2731"/>
      <c r="M419" s="2731"/>
      <c r="N419" s="2731"/>
      <c r="O419" s="2731"/>
      <c r="P419" s="2731"/>
      <c r="Q419" s="2731"/>
      <c r="R419" s="2731"/>
      <c r="S419" s="2731"/>
      <c r="T419" s="2731"/>
      <c r="U419" s="2731"/>
      <c r="V419" s="2731"/>
      <c r="W419" s="2731"/>
      <c r="X419" s="2731"/>
      <c r="Y419" s="2731"/>
      <c r="Z419" s="2731"/>
    </row>
    <row r="420" spans="1:26" ht="14">
      <c r="A420" s="2746"/>
      <c r="B420" s="2746"/>
      <c r="C420" s="2746"/>
      <c r="D420" s="2808"/>
      <c r="E420" s="2808"/>
      <c r="F420" s="2808"/>
      <c r="G420" s="2808"/>
      <c r="H420" s="2866"/>
      <c r="I420" s="2746"/>
      <c r="J420" s="2731"/>
      <c r="K420" s="2731"/>
      <c r="L420" s="2731"/>
      <c r="M420" s="2731"/>
      <c r="N420" s="2731"/>
      <c r="O420" s="2731"/>
      <c r="P420" s="2731"/>
      <c r="Q420" s="2731"/>
      <c r="R420" s="2731"/>
      <c r="S420" s="2731"/>
      <c r="T420" s="2731"/>
      <c r="U420" s="2731"/>
      <c r="V420" s="2731"/>
      <c r="W420" s="2731"/>
      <c r="X420" s="2731"/>
      <c r="Y420" s="2731"/>
      <c r="Z420" s="2731"/>
    </row>
    <row r="421" spans="1:26" ht="14">
      <c r="A421" s="2746"/>
      <c r="B421" s="2746"/>
      <c r="C421" s="2746"/>
      <c r="D421" s="2808"/>
      <c r="E421" s="2808"/>
      <c r="F421" s="2808"/>
      <c r="G421" s="2808"/>
      <c r="H421" s="2866"/>
      <c r="I421" s="2746"/>
      <c r="J421" s="2731"/>
      <c r="K421" s="2731"/>
      <c r="L421" s="2731"/>
      <c r="M421" s="2731"/>
      <c r="N421" s="2731"/>
      <c r="O421" s="2731"/>
      <c r="P421" s="2731"/>
      <c r="Q421" s="2731"/>
      <c r="R421" s="2731"/>
      <c r="S421" s="2731"/>
      <c r="T421" s="2731"/>
      <c r="U421" s="2731"/>
      <c r="V421" s="2731"/>
      <c r="W421" s="2731"/>
      <c r="X421" s="2731"/>
      <c r="Y421" s="2731"/>
      <c r="Z421" s="2731"/>
    </row>
    <row r="422" spans="1:26" ht="14">
      <c r="A422" s="2746"/>
      <c r="B422" s="2746"/>
      <c r="C422" s="2746"/>
      <c r="D422" s="2808"/>
      <c r="E422" s="2808"/>
      <c r="F422" s="2808"/>
      <c r="G422" s="2808"/>
      <c r="H422" s="2866"/>
      <c r="I422" s="2746"/>
      <c r="J422" s="2731"/>
      <c r="K422" s="2731"/>
      <c r="L422" s="2731"/>
      <c r="M422" s="2731"/>
      <c r="N422" s="2731"/>
      <c r="O422" s="2731"/>
      <c r="P422" s="2731"/>
      <c r="Q422" s="2731"/>
      <c r="R422" s="2731"/>
      <c r="S422" s="2731"/>
      <c r="T422" s="2731"/>
      <c r="U422" s="2731"/>
      <c r="V422" s="2731"/>
      <c r="W422" s="2731"/>
      <c r="X422" s="2731"/>
      <c r="Y422" s="2731"/>
      <c r="Z422" s="2731"/>
    </row>
    <row r="423" spans="1:26" ht="14">
      <c r="A423" s="2746"/>
      <c r="B423" s="2746"/>
      <c r="C423" s="2746"/>
      <c r="D423" s="2808"/>
      <c r="E423" s="2808"/>
      <c r="F423" s="2808"/>
      <c r="G423" s="2808"/>
      <c r="H423" s="2866"/>
      <c r="I423" s="2746"/>
      <c r="J423" s="2731"/>
      <c r="K423" s="2731"/>
      <c r="L423" s="2731"/>
      <c r="M423" s="2731"/>
      <c r="N423" s="2731"/>
      <c r="O423" s="2731"/>
      <c r="P423" s="2731"/>
      <c r="Q423" s="2731"/>
      <c r="R423" s="2731"/>
      <c r="S423" s="2731"/>
      <c r="T423" s="2731"/>
      <c r="U423" s="2731"/>
      <c r="V423" s="2731"/>
      <c r="W423" s="2731"/>
      <c r="X423" s="2731"/>
      <c r="Y423" s="2731"/>
      <c r="Z423" s="2731"/>
    </row>
    <row r="424" spans="1:26" ht="14">
      <c r="A424" s="2746"/>
      <c r="B424" s="2746"/>
      <c r="C424" s="2746"/>
      <c r="D424" s="2808"/>
      <c r="E424" s="2808"/>
      <c r="F424" s="2808"/>
      <c r="G424" s="2808"/>
      <c r="H424" s="2866"/>
      <c r="I424" s="2746"/>
      <c r="J424" s="2731"/>
      <c r="K424" s="2731"/>
      <c r="L424" s="2731"/>
      <c r="M424" s="2731"/>
      <c r="N424" s="2731"/>
      <c r="O424" s="2731"/>
      <c r="P424" s="2731"/>
      <c r="Q424" s="2731"/>
      <c r="R424" s="2731"/>
      <c r="S424" s="2731"/>
      <c r="T424" s="2731"/>
      <c r="U424" s="2731"/>
      <c r="V424" s="2731"/>
      <c r="W424" s="2731"/>
      <c r="X424" s="2731"/>
      <c r="Y424" s="2731"/>
      <c r="Z424" s="2731"/>
    </row>
    <row r="425" spans="1:26" ht="14">
      <c r="A425" s="2746"/>
      <c r="B425" s="2746"/>
      <c r="C425" s="2746"/>
      <c r="D425" s="2808"/>
      <c r="E425" s="2808"/>
      <c r="F425" s="2808"/>
      <c r="G425" s="2808"/>
      <c r="H425" s="2866"/>
      <c r="I425" s="2746"/>
      <c r="J425" s="2731"/>
      <c r="K425" s="2731"/>
      <c r="L425" s="2731"/>
      <c r="M425" s="2731"/>
      <c r="N425" s="2731"/>
      <c r="O425" s="2731"/>
      <c r="P425" s="2731"/>
      <c r="Q425" s="2731"/>
      <c r="R425" s="2731"/>
      <c r="S425" s="2731"/>
      <c r="T425" s="2731"/>
      <c r="U425" s="2731"/>
      <c r="V425" s="2731"/>
      <c r="W425" s="2731"/>
      <c r="X425" s="2731"/>
      <c r="Y425" s="2731"/>
      <c r="Z425" s="2731"/>
    </row>
    <row r="426" spans="1:26" ht="14">
      <c r="A426" s="2746"/>
      <c r="B426" s="2746"/>
      <c r="C426" s="2746"/>
      <c r="D426" s="2808"/>
      <c r="E426" s="2808"/>
      <c r="F426" s="2808"/>
      <c r="G426" s="2808"/>
      <c r="H426" s="2866"/>
      <c r="I426" s="2746"/>
      <c r="J426" s="2731"/>
      <c r="K426" s="2731"/>
      <c r="L426" s="2731"/>
      <c r="M426" s="2731"/>
      <c r="N426" s="2731"/>
      <c r="O426" s="2731"/>
      <c r="P426" s="2731"/>
      <c r="Q426" s="2731"/>
      <c r="R426" s="2731"/>
      <c r="S426" s="2731"/>
      <c r="T426" s="2731"/>
      <c r="U426" s="2731"/>
      <c r="V426" s="2731"/>
      <c r="W426" s="2731"/>
      <c r="X426" s="2731"/>
      <c r="Y426" s="2731"/>
      <c r="Z426" s="2731"/>
    </row>
    <row r="427" spans="1:26" ht="14">
      <c r="A427" s="2746"/>
      <c r="B427" s="2746"/>
      <c r="C427" s="2746"/>
      <c r="D427" s="2808"/>
      <c r="E427" s="2808"/>
      <c r="F427" s="2808"/>
      <c r="G427" s="2808"/>
      <c r="H427" s="2866"/>
      <c r="I427" s="2746"/>
      <c r="J427" s="2731"/>
      <c r="K427" s="2731"/>
      <c r="L427" s="2731"/>
      <c r="M427" s="2731"/>
      <c r="N427" s="2731"/>
      <c r="O427" s="2731"/>
      <c r="P427" s="2731"/>
      <c r="Q427" s="2731"/>
      <c r="R427" s="2731"/>
      <c r="S427" s="2731"/>
      <c r="T427" s="2731"/>
      <c r="U427" s="2731"/>
      <c r="V427" s="2731"/>
      <c r="W427" s="2731"/>
      <c r="X427" s="2731"/>
      <c r="Y427" s="2731"/>
      <c r="Z427" s="2731"/>
    </row>
    <row r="428" spans="1:26" ht="14">
      <c r="A428" s="2746"/>
      <c r="B428" s="2746"/>
      <c r="C428" s="2746"/>
      <c r="D428" s="2808"/>
      <c r="E428" s="2808"/>
      <c r="F428" s="2808"/>
      <c r="G428" s="2808"/>
      <c r="H428" s="2866"/>
      <c r="I428" s="2746"/>
      <c r="J428" s="2731"/>
      <c r="K428" s="2731"/>
      <c r="L428" s="2731"/>
      <c r="M428" s="2731"/>
      <c r="N428" s="2731"/>
      <c r="O428" s="2731"/>
      <c r="P428" s="2731"/>
      <c r="Q428" s="2731"/>
      <c r="R428" s="2731"/>
      <c r="S428" s="2731"/>
      <c r="T428" s="2731"/>
      <c r="U428" s="2731"/>
      <c r="V428" s="2731"/>
      <c r="W428" s="2731"/>
      <c r="X428" s="2731"/>
      <c r="Y428" s="2731"/>
      <c r="Z428" s="2731"/>
    </row>
    <row r="429" spans="1:26" ht="14">
      <c r="A429" s="2746"/>
      <c r="B429" s="2746"/>
      <c r="C429" s="2746"/>
      <c r="D429" s="2808"/>
      <c r="E429" s="2808"/>
      <c r="F429" s="2808"/>
      <c r="G429" s="2808"/>
      <c r="H429" s="2866"/>
      <c r="I429" s="2746"/>
      <c r="J429" s="2731"/>
      <c r="K429" s="2731"/>
      <c r="L429" s="2731"/>
      <c r="M429" s="2731"/>
      <c r="N429" s="2731"/>
      <c r="O429" s="2731"/>
      <c r="P429" s="2731"/>
      <c r="Q429" s="2731"/>
      <c r="R429" s="2731"/>
      <c r="S429" s="2731"/>
      <c r="T429" s="2731"/>
      <c r="U429" s="2731"/>
      <c r="V429" s="2731"/>
      <c r="W429" s="2731"/>
      <c r="X429" s="2731"/>
      <c r="Y429" s="2731"/>
      <c r="Z429" s="2731"/>
    </row>
    <row r="430" spans="1:26" ht="14">
      <c r="A430" s="2746"/>
      <c r="B430" s="2746"/>
      <c r="C430" s="2746"/>
      <c r="D430" s="2808"/>
      <c r="E430" s="2808"/>
      <c r="F430" s="2808"/>
      <c r="G430" s="2808"/>
      <c r="H430" s="2866"/>
      <c r="I430" s="2746"/>
      <c r="J430" s="2731"/>
      <c r="K430" s="2731"/>
      <c r="L430" s="2731"/>
      <c r="M430" s="2731"/>
      <c r="N430" s="2731"/>
      <c r="O430" s="2731"/>
      <c r="P430" s="2731"/>
      <c r="Q430" s="2731"/>
      <c r="R430" s="2731"/>
      <c r="S430" s="2731"/>
      <c r="T430" s="2731"/>
      <c r="U430" s="2731"/>
      <c r="V430" s="2731"/>
      <c r="W430" s="2731"/>
      <c r="X430" s="2731"/>
      <c r="Y430" s="2731"/>
      <c r="Z430" s="2731"/>
    </row>
    <row r="431" spans="1:26" ht="14">
      <c r="A431" s="2746"/>
      <c r="B431" s="2746"/>
      <c r="C431" s="2746"/>
      <c r="D431" s="2808"/>
      <c r="E431" s="2808"/>
      <c r="F431" s="2808"/>
      <c r="G431" s="2808"/>
      <c r="H431" s="2866"/>
      <c r="I431" s="2746"/>
      <c r="J431" s="2731"/>
      <c r="K431" s="2731"/>
      <c r="L431" s="2731"/>
      <c r="M431" s="2731"/>
      <c r="N431" s="2731"/>
      <c r="O431" s="2731"/>
      <c r="P431" s="2731"/>
      <c r="Q431" s="2731"/>
      <c r="R431" s="2731"/>
      <c r="S431" s="2731"/>
      <c r="T431" s="2731"/>
      <c r="U431" s="2731"/>
      <c r="V431" s="2731"/>
      <c r="W431" s="2731"/>
      <c r="X431" s="2731"/>
      <c r="Y431" s="2731"/>
      <c r="Z431" s="2731"/>
    </row>
    <row r="432" spans="1:26" ht="14">
      <c r="A432" s="2746"/>
      <c r="B432" s="2746"/>
      <c r="C432" s="2746"/>
      <c r="D432" s="2808"/>
      <c r="E432" s="2808"/>
      <c r="F432" s="2808"/>
      <c r="G432" s="2808"/>
      <c r="H432" s="2866"/>
      <c r="I432" s="2746"/>
      <c r="J432" s="2731"/>
      <c r="K432" s="2731"/>
      <c r="L432" s="2731"/>
      <c r="M432" s="2731"/>
      <c r="N432" s="2731"/>
      <c r="O432" s="2731"/>
      <c r="P432" s="2731"/>
      <c r="Q432" s="2731"/>
      <c r="R432" s="2731"/>
      <c r="S432" s="2731"/>
      <c r="T432" s="2731"/>
      <c r="U432" s="2731"/>
      <c r="V432" s="2731"/>
      <c r="W432" s="2731"/>
      <c r="X432" s="2731"/>
      <c r="Y432" s="2731"/>
      <c r="Z432" s="2731"/>
    </row>
    <row r="433" spans="1:26" ht="14">
      <c r="A433" s="2746"/>
      <c r="B433" s="2746"/>
      <c r="C433" s="2746"/>
      <c r="D433" s="2808"/>
      <c r="E433" s="2808"/>
      <c r="F433" s="2808"/>
      <c r="G433" s="2808"/>
      <c r="H433" s="2866"/>
      <c r="I433" s="2746"/>
      <c r="J433" s="2731"/>
      <c r="K433" s="2731"/>
      <c r="L433" s="2731"/>
      <c r="M433" s="2731"/>
      <c r="N433" s="2731"/>
      <c r="O433" s="2731"/>
      <c r="P433" s="2731"/>
      <c r="Q433" s="2731"/>
      <c r="R433" s="2731"/>
      <c r="S433" s="2731"/>
      <c r="T433" s="2731"/>
      <c r="U433" s="2731"/>
      <c r="V433" s="2731"/>
      <c r="W433" s="2731"/>
      <c r="X433" s="2731"/>
      <c r="Y433" s="2731"/>
      <c r="Z433" s="2731"/>
    </row>
    <row r="434" spans="1:26" ht="14">
      <c r="A434" s="2746"/>
      <c r="B434" s="2746"/>
      <c r="C434" s="2746"/>
      <c r="D434" s="2808"/>
      <c r="E434" s="2808"/>
      <c r="F434" s="2808"/>
      <c r="G434" s="2808"/>
      <c r="H434" s="2866"/>
      <c r="I434" s="2746"/>
      <c r="J434" s="2731"/>
      <c r="K434" s="2731"/>
      <c r="L434" s="2731"/>
      <c r="M434" s="2731"/>
      <c r="N434" s="2731"/>
      <c r="O434" s="2731"/>
      <c r="P434" s="2731"/>
      <c r="Q434" s="2731"/>
      <c r="R434" s="2731"/>
      <c r="S434" s="2731"/>
      <c r="T434" s="2731"/>
      <c r="U434" s="2731"/>
      <c r="V434" s="2731"/>
      <c r="W434" s="2731"/>
      <c r="X434" s="2731"/>
      <c r="Y434" s="2731"/>
      <c r="Z434" s="2731"/>
    </row>
    <row r="435" spans="1:26" ht="14">
      <c r="A435" s="2746"/>
      <c r="B435" s="2746"/>
      <c r="C435" s="2746"/>
      <c r="D435" s="2808"/>
      <c r="E435" s="2808"/>
      <c r="F435" s="2808"/>
      <c r="G435" s="2808"/>
      <c r="H435" s="2866"/>
      <c r="I435" s="2746"/>
      <c r="J435" s="2731"/>
      <c r="K435" s="2731"/>
      <c r="L435" s="2731"/>
      <c r="M435" s="2731"/>
      <c r="N435" s="2731"/>
      <c r="O435" s="2731"/>
      <c r="P435" s="2731"/>
      <c r="Q435" s="2731"/>
      <c r="R435" s="2731"/>
      <c r="S435" s="2731"/>
      <c r="T435" s="2731"/>
      <c r="U435" s="2731"/>
      <c r="V435" s="2731"/>
      <c r="W435" s="2731"/>
      <c r="X435" s="2731"/>
      <c r="Y435" s="2731"/>
      <c r="Z435" s="2731"/>
    </row>
    <row r="436" spans="1:26" ht="14">
      <c r="A436" s="2746"/>
      <c r="B436" s="2746"/>
      <c r="C436" s="2746"/>
      <c r="D436" s="2808"/>
      <c r="E436" s="2808"/>
      <c r="F436" s="2808"/>
      <c r="G436" s="2808"/>
      <c r="H436" s="2866"/>
      <c r="I436" s="2746"/>
      <c r="J436" s="2731"/>
      <c r="K436" s="2731"/>
      <c r="L436" s="2731"/>
      <c r="M436" s="2731"/>
      <c r="N436" s="2731"/>
      <c r="O436" s="2731"/>
      <c r="P436" s="2731"/>
      <c r="Q436" s="2731"/>
      <c r="R436" s="2731"/>
      <c r="S436" s="2731"/>
      <c r="T436" s="2731"/>
      <c r="U436" s="2731"/>
      <c r="V436" s="2731"/>
      <c r="W436" s="2731"/>
      <c r="X436" s="2731"/>
      <c r="Y436" s="2731"/>
      <c r="Z436" s="2731"/>
    </row>
    <row r="437" spans="1:26" ht="14">
      <c r="A437" s="2746"/>
      <c r="B437" s="2746"/>
      <c r="C437" s="2746"/>
      <c r="D437" s="2808"/>
      <c r="E437" s="2808"/>
      <c r="F437" s="2808"/>
      <c r="G437" s="2808"/>
      <c r="H437" s="2866"/>
      <c r="I437" s="2746"/>
      <c r="J437" s="2731"/>
      <c r="K437" s="2731"/>
      <c r="L437" s="2731"/>
      <c r="M437" s="2731"/>
      <c r="N437" s="2731"/>
      <c r="O437" s="2731"/>
      <c r="P437" s="2731"/>
      <c r="Q437" s="2731"/>
      <c r="R437" s="2731"/>
      <c r="S437" s="2731"/>
      <c r="T437" s="2731"/>
      <c r="U437" s="2731"/>
      <c r="V437" s="2731"/>
      <c r="W437" s="2731"/>
      <c r="X437" s="2731"/>
      <c r="Y437" s="2731"/>
      <c r="Z437" s="2731"/>
    </row>
    <row r="438" spans="1:26" ht="14">
      <c r="A438" s="2746"/>
      <c r="B438" s="2746"/>
      <c r="C438" s="2746"/>
      <c r="D438" s="2808"/>
      <c r="E438" s="2808"/>
      <c r="F438" s="2808"/>
      <c r="G438" s="2808"/>
      <c r="H438" s="2866"/>
      <c r="I438" s="2746"/>
      <c r="J438" s="2731"/>
      <c r="K438" s="2731"/>
      <c r="L438" s="2731"/>
      <c r="M438" s="2731"/>
      <c r="N438" s="2731"/>
      <c r="O438" s="2731"/>
      <c r="P438" s="2731"/>
      <c r="Q438" s="2731"/>
      <c r="R438" s="2731"/>
      <c r="S438" s="2731"/>
      <c r="T438" s="2731"/>
      <c r="U438" s="2731"/>
      <c r="V438" s="2731"/>
      <c r="W438" s="2731"/>
      <c r="X438" s="2731"/>
      <c r="Y438" s="2731"/>
      <c r="Z438" s="2731"/>
    </row>
    <row r="439" spans="1:26" ht="14">
      <c r="A439" s="2746"/>
      <c r="B439" s="2746"/>
      <c r="C439" s="2746"/>
      <c r="D439" s="2808"/>
      <c r="E439" s="2808"/>
      <c r="F439" s="2808"/>
      <c r="G439" s="2808"/>
      <c r="H439" s="2866"/>
      <c r="I439" s="2746"/>
      <c r="J439" s="2731"/>
      <c r="K439" s="2731"/>
      <c r="L439" s="2731"/>
      <c r="M439" s="2731"/>
      <c r="N439" s="2731"/>
      <c r="O439" s="2731"/>
      <c r="P439" s="2731"/>
      <c r="Q439" s="2731"/>
      <c r="R439" s="2731"/>
      <c r="S439" s="2731"/>
      <c r="T439" s="2731"/>
      <c r="U439" s="2731"/>
      <c r="V439" s="2731"/>
      <c r="W439" s="2731"/>
      <c r="X439" s="2731"/>
      <c r="Y439" s="2731"/>
      <c r="Z439" s="2731"/>
    </row>
    <row r="440" spans="1:26" ht="14">
      <c r="A440" s="2746"/>
      <c r="B440" s="2746"/>
      <c r="C440" s="2746"/>
      <c r="D440" s="2808"/>
      <c r="E440" s="2808"/>
      <c r="F440" s="2808"/>
      <c r="G440" s="2808"/>
      <c r="H440" s="2866"/>
      <c r="I440" s="2746"/>
      <c r="J440" s="2731"/>
      <c r="K440" s="2731"/>
      <c r="L440" s="2731"/>
      <c r="M440" s="2731"/>
      <c r="N440" s="2731"/>
      <c r="O440" s="2731"/>
      <c r="P440" s="2731"/>
      <c r="Q440" s="2731"/>
      <c r="R440" s="2731"/>
      <c r="S440" s="2731"/>
      <c r="T440" s="2731"/>
      <c r="U440" s="2731"/>
      <c r="V440" s="2731"/>
      <c r="W440" s="2731"/>
      <c r="X440" s="2731"/>
      <c r="Y440" s="2731"/>
      <c r="Z440" s="2731"/>
    </row>
    <row r="441" spans="1:26" ht="14">
      <c r="A441" s="2746"/>
      <c r="B441" s="2746"/>
      <c r="C441" s="2746"/>
      <c r="D441" s="2808"/>
      <c r="E441" s="2808"/>
      <c r="F441" s="2808"/>
      <c r="G441" s="2808"/>
      <c r="H441" s="2866"/>
      <c r="I441" s="2746"/>
      <c r="J441" s="2731"/>
      <c r="K441" s="2731"/>
      <c r="L441" s="2731"/>
      <c r="M441" s="2731"/>
      <c r="N441" s="2731"/>
      <c r="O441" s="2731"/>
      <c r="P441" s="2731"/>
      <c r="Q441" s="2731"/>
      <c r="R441" s="2731"/>
      <c r="S441" s="2731"/>
      <c r="T441" s="2731"/>
      <c r="U441" s="2731"/>
      <c r="V441" s="2731"/>
      <c r="W441" s="2731"/>
      <c r="X441" s="2731"/>
      <c r="Y441" s="2731"/>
      <c r="Z441" s="2731"/>
    </row>
    <row r="442" spans="1:26" ht="14">
      <c r="A442" s="2746"/>
      <c r="B442" s="2746"/>
      <c r="C442" s="2746"/>
      <c r="D442" s="2808"/>
      <c r="E442" s="2808"/>
      <c r="F442" s="2808"/>
      <c r="G442" s="2808"/>
      <c r="H442" s="2866"/>
      <c r="I442" s="2746"/>
      <c r="J442" s="2731"/>
      <c r="K442" s="2731"/>
      <c r="L442" s="2731"/>
      <c r="M442" s="2731"/>
      <c r="N442" s="2731"/>
      <c r="O442" s="2731"/>
      <c r="P442" s="2731"/>
      <c r="Q442" s="2731"/>
      <c r="R442" s="2731"/>
      <c r="S442" s="2731"/>
      <c r="T442" s="2731"/>
      <c r="U442" s="2731"/>
      <c r="V442" s="2731"/>
      <c r="W442" s="2731"/>
      <c r="X442" s="2731"/>
      <c r="Y442" s="2731"/>
      <c r="Z442" s="2731"/>
    </row>
    <row r="443" spans="1:26" ht="14">
      <c r="A443" s="2746"/>
      <c r="B443" s="2746"/>
      <c r="C443" s="2746"/>
      <c r="D443" s="2808"/>
      <c r="E443" s="2808"/>
      <c r="F443" s="2808"/>
      <c r="G443" s="2808"/>
      <c r="H443" s="2866"/>
      <c r="I443" s="2746"/>
      <c r="J443" s="2731"/>
      <c r="K443" s="2731"/>
      <c r="L443" s="2731"/>
      <c r="M443" s="2731"/>
      <c r="N443" s="2731"/>
      <c r="O443" s="2731"/>
      <c r="P443" s="2731"/>
      <c r="Q443" s="2731"/>
      <c r="R443" s="2731"/>
      <c r="S443" s="2731"/>
      <c r="T443" s="2731"/>
      <c r="U443" s="2731"/>
      <c r="V443" s="2731"/>
      <c r="W443" s="2731"/>
      <c r="X443" s="2731"/>
      <c r="Y443" s="2731"/>
      <c r="Z443" s="2731"/>
    </row>
    <row r="444" spans="1:26" ht="14">
      <c r="A444" s="2746"/>
      <c r="B444" s="2746"/>
      <c r="C444" s="2746"/>
      <c r="D444" s="2808"/>
      <c r="E444" s="2808"/>
      <c r="F444" s="2808"/>
      <c r="G444" s="2808"/>
      <c r="H444" s="2866"/>
      <c r="I444" s="2746"/>
      <c r="J444" s="2731"/>
      <c r="K444" s="2731"/>
      <c r="L444" s="2731"/>
      <c r="M444" s="2731"/>
      <c r="N444" s="2731"/>
      <c r="O444" s="2731"/>
      <c r="P444" s="2731"/>
      <c r="Q444" s="2731"/>
      <c r="R444" s="2731"/>
      <c r="S444" s="2731"/>
      <c r="T444" s="2731"/>
      <c r="U444" s="2731"/>
      <c r="V444" s="2731"/>
      <c r="W444" s="2731"/>
      <c r="X444" s="2731"/>
      <c r="Y444" s="2731"/>
      <c r="Z444" s="2731"/>
    </row>
    <row r="445" spans="1:26" ht="14">
      <c r="A445" s="2746"/>
      <c r="B445" s="2746"/>
      <c r="C445" s="2746"/>
      <c r="D445" s="2808"/>
      <c r="E445" s="2808"/>
      <c r="F445" s="2808"/>
      <c r="G445" s="2808"/>
      <c r="H445" s="2866"/>
      <c r="I445" s="2746"/>
      <c r="J445" s="2731"/>
      <c r="K445" s="2731"/>
      <c r="L445" s="2731"/>
      <c r="M445" s="2731"/>
      <c r="N445" s="2731"/>
      <c r="O445" s="2731"/>
      <c r="P445" s="2731"/>
      <c r="Q445" s="2731"/>
      <c r="R445" s="2731"/>
      <c r="S445" s="2731"/>
      <c r="T445" s="2731"/>
      <c r="U445" s="2731"/>
      <c r="V445" s="2731"/>
      <c r="W445" s="2731"/>
      <c r="X445" s="2731"/>
      <c r="Y445" s="2731"/>
      <c r="Z445" s="2731"/>
    </row>
    <row r="446" spans="1:26" ht="14">
      <c r="A446" s="2746"/>
      <c r="B446" s="2746"/>
      <c r="C446" s="2746"/>
      <c r="D446" s="2808"/>
      <c r="E446" s="2808"/>
      <c r="F446" s="2808"/>
      <c r="G446" s="2808"/>
      <c r="H446" s="2866"/>
      <c r="I446" s="2746"/>
      <c r="J446" s="2731"/>
      <c r="K446" s="2731"/>
      <c r="L446" s="2731"/>
      <c r="M446" s="2731"/>
      <c r="N446" s="2731"/>
      <c r="O446" s="2731"/>
      <c r="P446" s="2731"/>
      <c r="Q446" s="2731"/>
      <c r="R446" s="2731"/>
      <c r="S446" s="2731"/>
      <c r="T446" s="2731"/>
      <c r="U446" s="2731"/>
      <c r="V446" s="2731"/>
      <c r="W446" s="2731"/>
      <c r="X446" s="2731"/>
      <c r="Y446" s="2731"/>
      <c r="Z446" s="2731"/>
    </row>
    <row r="447" spans="1:26" ht="14">
      <c r="A447" s="2746"/>
      <c r="B447" s="2746"/>
      <c r="C447" s="2746"/>
      <c r="D447" s="2808"/>
      <c r="E447" s="2808"/>
      <c r="F447" s="2808"/>
      <c r="G447" s="2808"/>
      <c r="H447" s="2866"/>
      <c r="I447" s="2746"/>
      <c r="J447" s="2731"/>
      <c r="K447" s="2731"/>
      <c r="L447" s="2731"/>
      <c r="M447" s="2731"/>
      <c r="N447" s="2731"/>
      <c r="O447" s="2731"/>
      <c r="P447" s="2731"/>
      <c r="Q447" s="2731"/>
      <c r="R447" s="2731"/>
      <c r="S447" s="2731"/>
      <c r="T447" s="2731"/>
      <c r="U447" s="2731"/>
      <c r="V447" s="2731"/>
      <c r="W447" s="2731"/>
      <c r="X447" s="2731"/>
      <c r="Y447" s="2731"/>
      <c r="Z447" s="2731"/>
    </row>
    <row r="448" spans="1:26" ht="14">
      <c r="A448" s="2746"/>
      <c r="B448" s="2746"/>
      <c r="C448" s="2746"/>
      <c r="D448" s="2808"/>
      <c r="E448" s="2808"/>
      <c r="F448" s="2808"/>
      <c r="G448" s="2808"/>
      <c r="H448" s="2866"/>
      <c r="I448" s="2746"/>
      <c r="J448" s="2731"/>
      <c r="K448" s="2731"/>
      <c r="L448" s="2731"/>
      <c r="M448" s="2731"/>
      <c r="N448" s="2731"/>
      <c r="O448" s="2731"/>
      <c r="P448" s="2731"/>
      <c r="Q448" s="2731"/>
      <c r="R448" s="2731"/>
      <c r="S448" s="2731"/>
      <c r="T448" s="2731"/>
      <c r="U448" s="2731"/>
      <c r="V448" s="2731"/>
      <c r="W448" s="2731"/>
      <c r="X448" s="2731"/>
      <c r="Y448" s="2731"/>
      <c r="Z448" s="2731"/>
    </row>
    <row r="449" spans="1:26" ht="14">
      <c r="A449" s="2746"/>
      <c r="B449" s="2746"/>
      <c r="C449" s="2746"/>
      <c r="D449" s="2808"/>
      <c r="E449" s="2808"/>
      <c r="F449" s="2808"/>
      <c r="G449" s="2808"/>
      <c r="H449" s="2866"/>
      <c r="I449" s="2746"/>
      <c r="J449" s="2731"/>
      <c r="K449" s="2731"/>
      <c r="L449" s="2731"/>
      <c r="M449" s="2731"/>
      <c r="N449" s="2731"/>
      <c r="O449" s="2731"/>
      <c r="P449" s="2731"/>
      <c r="Q449" s="2731"/>
      <c r="R449" s="2731"/>
      <c r="S449" s="2731"/>
      <c r="T449" s="2731"/>
      <c r="U449" s="2731"/>
      <c r="V449" s="2731"/>
      <c r="W449" s="2731"/>
      <c r="X449" s="2731"/>
      <c r="Y449" s="2731"/>
      <c r="Z449" s="2731"/>
    </row>
    <row r="450" spans="1:26" ht="14">
      <c r="A450" s="2746"/>
      <c r="B450" s="2746"/>
      <c r="C450" s="2746"/>
      <c r="D450" s="2808"/>
      <c r="E450" s="2808"/>
      <c r="F450" s="2808"/>
      <c r="G450" s="2808"/>
      <c r="H450" s="2866"/>
      <c r="I450" s="2746"/>
      <c r="J450" s="2731"/>
      <c r="K450" s="2731"/>
      <c r="L450" s="2731"/>
      <c r="M450" s="2731"/>
      <c r="N450" s="2731"/>
      <c r="O450" s="2731"/>
      <c r="P450" s="2731"/>
      <c r="Q450" s="2731"/>
      <c r="R450" s="2731"/>
      <c r="S450" s="2731"/>
      <c r="T450" s="2731"/>
      <c r="U450" s="2731"/>
      <c r="V450" s="2731"/>
      <c r="W450" s="2731"/>
      <c r="X450" s="2731"/>
      <c r="Y450" s="2731"/>
      <c r="Z450" s="2731"/>
    </row>
    <row r="451" spans="1:26" ht="14">
      <c r="A451" s="2746"/>
      <c r="B451" s="2746"/>
      <c r="C451" s="2746"/>
      <c r="D451" s="2808"/>
      <c r="E451" s="2808"/>
      <c r="F451" s="2808"/>
      <c r="G451" s="2808"/>
      <c r="H451" s="2866"/>
      <c r="I451" s="2746"/>
      <c r="J451" s="2731"/>
      <c r="K451" s="2731"/>
      <c r="L451" s="2731"/>
      <c r="M451" s="2731"/>
      <c r="N451" s="2731"/>
      <c r="O451" s="2731"/>
      <c r="P451" s="2731"/>
      <c r="Q451" s="2731"/>
      <c r="R451" s="2731"/>
      <c r="S451" s="2731"/>
      <c r="T451" s="2731"/>
      <c r="U451" s="2731"/>
      <c r="V451" s="2731"/>
      <c r="W451" s="2731"/>
      <c r="X451" s="2731"/>
      <c r="Y451" s="2731"/>
      <c r="Z451" s="2731"/>
    </row>
    <row r="452" spans="1:26" ht="14">
      <c r="A452" s="2746"/>
      <c r="B452" s="2746"/>
      <c r="C452" s="2746"/>
      <c r="D452" s="2808"/>
      <c r="E452" s="2808"/>
      <c r="F452" s="2808"/>
      <c r="G452" s="2808"/>
      <c r="H452" s="2866"/>
      <c r="I452" s="2746"/>
      <c r="J452" s="2731"/>
      <c r="K452" s="2731"/>
      <c r="L452" s="2731"/>
      <c r="M452" s="2731"/>
      <c r="N452" s="2731"/>
      <c r="O452" s="2731"/>
      <c r="P452" s="2731"/>
      <c r="Q452" s="2731"/>
      <c r="R452" s="2731"/>
      <c r="S452" s="2731"/>
      <c r="T452" s="2731"/>
      <c r="U452" s="2731"/>
      <c r="V452" s="2731"/>
      <c r="W452" s="2731"/>
      <c r="X452" s="2731"/>
      <c r="Y452" s="2731"/>
      <c r="Z452" s="2731"/>
    </row>
    <row r="453" spans="1:26" ht="14">
      <c r="A453" s="2746"/>
      <c r="B453" s="2746"/>
      <c r="C453" s="2746"/>
      <c r="D453" s="2808"/>
      <c r="E453" s="2808"/>
      <c r="F453" s="2808"/>
      <c r="G453" s="2808"/>
      <c r="H453" s="2866"/>
      <c r="I453" s="2746"/>
      <c r="J453" s="2731"/>
      <c r="K453" s="2731"/>
      <c r="L453" s="2731"/>
      <c r="M453" s="2731"/>
      <c r="N453" s="2731"/>
      <c r="O453" s="2731"/>
      <c r="P453" s="2731"/>
      <c r="Q453" s="2731"/>
      <c r="R453" s="2731"/>
      <c r="S453" s="2731"/>
      <c r="T453" s="2731"/>
      <c r="U453" s="2731"/>
      <c r="V453" s="2731"/>
      <c r="W453" s="2731"/>
      <c r="X453" s="2731"/>
      <c r="Y453" s="2731"/>
      <c r="Z453" s="2731"/>
    </row>
    <row r="454" spans="1:26" ht="14">
      <c r="A454" s="2746"/>
      <c r="B454" s="2746"/>
      <c r="C454" s="2746"/>
      <c r="D454" s="2808"/>
      <c r="E454" s="2808"/>
      <c r="F454" s="2808"/>
      <c r="G454" s="2808"/>
      <c r="H454" s="2866"/>
      <c r="I454" s="2746"/>
      <c r="J454" s="2731"/>
      <c r="K454" s="2731"/>
      <c r="L454" s="2731"/>
      <c r="M454" s="2731"/>
      <c r="N454" s="2731"/>
      <c r="O454" s="2731"/>
      <c r="P454" s="2731"/>
      <c r="Q454" s="2731"/>
      <c r="R454" s="2731"/>
      <c r="S454" s="2731"/>
      <c r="T454" s="2731"/>
      <c r="U454" s="2731"/>
      <c r="V454" s="2731"/>
      <c r="W454" s="2731"/>
      <c r="X454" s="2731"/>
      <c r="Y454" s="2731"/>
      <c r="Z454" s="2731"/>
    </row>
    <row r="455" spans="1:26" ht="14">
      <c r="A455" s="2746"/>
      <c r="B455" s="2746"/>
      <c r="C455" s="2746"/>
      <c r="D455" s="2808"/>
      <c r="E455" s="2808"/>
      <c r="F455" s="2808"/>
      <c r="G455" s="2808"/>
      <c r="H455" s="2866"/>
      <c r="I455" s="2746"/>
      <c r="J455" s="2731"/>
      <c r="K455" s="2731"/>
      <c r="L455" s="2731"/>
      <c r="M455" s="2731"/>
      <c r="N455" s="2731"/>
      <c r="O455" s="2731"/>
      <c r="P455" s="2731"/>
      <c r="Q455" s="2731"/>
      <c r="R455" s="2731"/>
      <c r="S455" s="2731"/>
      <c r="T455" s="2731"/>
      <c r="U455" s="2731"/>
      <c r="V455" s="2731"/>
      <c r="W455" s="2731"/>
      <c r="X455" s="2731"/>
      <c r="Y455" s="2731"/>
      <c r="Z455" s="2731"/>
    </row>
    <row r="456" spans="1:26" ht="14">
      <c r="A456" s="2746"/>
      <c r="B456" s="2746"/>
      <c r="C456" s="2746"/>
      <c r="D456" s="2808"/>
      <c r="E456" s="2808"/>
      <c r="F456" s="2808"/>
      <c r="G456" s="2808"/>
      <c r="H456" s="2866"/>
      <c r="I456" s="2746"/>
      <c r="J456" s="2731"/>
      <c r="K456" s="2731"/>
      <c r="L456" s="2731"/>
      <c r="M456" s="2731"/>
      <c r="N456" s="2731"/>
      <c r="O456" s="2731"/>
      <c r="P456" s="2731"/>
      <c r="Q456" s="2731"/>
      <c r="R456" s="2731"/>
      <c r="S456" s="2731"/>
      <c r="T456" s="2731"/>
      <c r="U456" s="2731"/>
      <c r="V456" s="2731"/>
      <c r="W456" s="2731"/>
      <c r="X456" s="2731"/>
      <c r="Y456" s="2731"/>
      <c r="Z456" s="2731"/>
    </row>
    <row r="457" spans="1:26" ht="14">
      <c r="A457" s="2746"/>
      <c r="B457" s="2746"/>
      <c r="C457" s="2746"/>
      <c r="D457" s="2808"/>
      <c r="E457" s="2808"/>
      <c r="F457" s="2808"/>
      <c r="G457" s="2808"/>
      <c r="H457" s="2866"/>
      <c r="I457" s="2746"/>
      <c r="J457" s="2731"/>
      <c r="K457" s="2731"/>
      <c r="L457" s="2731"/>
      <c r="M457" s="2731"/>
      <c r="N457" s="2731"/>
      <c r="O457" s="2731"/>
      <c r="P457" s="2731"/>
      <c r="Q457" s="2731"/>
      <c r="R457" s="2731"/>
      <c r="S457" s="2731"/>
      <c r="T457" s="2731"/>
      <c r="U457" s="2731"/>
      <c r="V457" s="2731"/>
      <c r="W457" s="2731"/>
      <c r="X457" s="2731"/>
      <c r="Y457" s="2731"/>
      <c r="Z457" s="2731"/>
    </row>
    <row r="458" spans="1:26" ht="14">
      <c r="A458" s="2746"/>
      <c r="B458" s="2746"/>
      <c r="C458" s="2746"/>
      <c r="D458" s="2808"/>
      <c r="E458" s="2808"/>
      <c r="F458" s="2808"/>
      <c r="G458" s="2808"/>
      <c r="H458" s="2866"/>
      <c r="I458" s="2746"/>
      <c r="J458" s="2731"/>
      <c r="K458" s="2731"/>
      <c r="L458" s="2731"/>
      <c r="M458" s="2731"/>
      <c r="N458" s="2731"/>
      <c r="O458" s="2731"/>
      <c r="P458" s="2731"/>
      <c r="Q458" s="2731"/>
      <c r="R458" s="2731"/>
      <c r="S458" s="2731"/>
      <c r="T458" s="2731"/>
      <c r="U458" s="2731"/>
      <c r="V458" s="2731"/>
      <c r="W458" s="2731"/>
      <c r="X458" s="2731"/>
      <c r="Y458" s="2731"/>
      <c r="Z458" s="2731"/>
    </row>
    <row r="459" spans="1:26" ht="14">
      <c r="A459" s="2746"/>
      <c r="B459" s="2746"/>
      <c r="C459" s="2746"/>
      <c r="D459" s="2808"/>
      <c r="E459" s="2808"/>
      <c r="F459" s="2808"/>
      <c r="G459" s="2808"/>
      <c r="H459" s="2866"/>
      <c r="I459" s="2746"/>
      <c r="J459" s="2731"/>
      <c r="K459" s="2731"/>
      <c r="L459" s="2731"/>
      <c r="M459" s="2731"/>
      <c r="N459" s="2731"/>
      <c r="O459" s="2731"/>
      <c r="P459" s="2731"/>
      <c r="Q459" s="2731"/>
      <c r="R459" s="2731"/>
      <c r="S459" s="2731"/>
      <c r="T459" s="2731"/>
      <c r="U459" s="2731"/>
      <c r="V459" s="2731"/>
      <c r="W459" s="2731"/>
      <c r="X459" s="2731"/>
      <c r="Y459" s="2731"/>
      <c r="Z459" s="2731"/>
    </row>
    <row r="460" spans="1:26" ht="14">
      <c r="A460" s="2746"/>
      <c r="B460" s="2746"/>
      <c r="C460" s="2746"/>
      <c r="D460" s="2808"/>
      <c r="E460" s="2808"/>
      <c r="F460" s="2808"/>
      <c r="G460" s="2808"/>
      <c r="H460" s="2866"/>
      <c r="I460" s="2746"/>
      <c r="J460" s="2731"/>
      <c r="K460" s="2731"/>
      <c r="L460" s="2731"/>
      <c r="M460" s="2731"/>
      <c r="N460" s="2731"/>
      <c r="O460" s="2731"/>
      <c r="P460" s="2731"/>
      <c r="Q460" s="2731"/>
      <c r="R460" s="2731"/>
      <c r="S460" s="2731"/>
      <c r="T460" s="2731"/>
      <c r="U460" s="2731"/>
      <c r="V460" s="2731"/>
      <c r="W460" s="2731"/>
      <c r="X460" s="2731"/>
      <c r="Y460" s="2731"/>
      <c r="Z460" s="2731"/>
    </row>
    <row r="461" spans="1:26" ht="14">
      <c r="A461" s="2746"/>
      <c r="B461" s="2746"/>
      <c r="C461" s="2746"/>
      <c r="D461" s="2808"/>
      <c r="E461" s="2808"/>
      <c r="F461" s="2808"/>
      <c r="G461" s="2808"/>
      <c r="H461" s="2866"/>
      <c r="I461" s="2746"/>
      <c r="J461" s="2731"/>
      <c r="K461" s="2731"/>
      <c r="L461" s="2731"/>
      <c r="M461" s="2731"/>
      <c r="N461" s="2731"/>
      <c r="O461" s="2731"/>
      <c r="P461" s="2731"/>
      <c r="Q461" s="2731"/>
      <c r="R461" s="2731"/>
      <c r="S461" s="2731"/>
      <c r="T461" s="2731"/>
      <c r="U461" s="2731"/>
      <c r="V461" s="2731"/>
      <c r="W461" s="2731"/>
      <c r="X461" s="2731"/>
      <c r="Y461" s="2731"/>
      <c r="Z461" s="2731"/>
    </row>
    <row r="462" spans="1:26" ht="14">
      <c r="A462" s="2746"/>
      <c r="B462" s="2746"/>
      <c r="C462" s="2746"/>
      <c r="D462" s="2808"/>
      <c r="E462" s="2808"/>
      <c r="F462" s="2808"/>
      <c r="G462" s="2808"/>
      <c r="H462" s="2866"/>
      <c r="I462" s="2746"/>
      <c r="J462" s="2731"/>
      <c r="K462" s="2731"/>
      <c r="L462" s="2731"/>
      <c r="M462" s="2731"/>
      <c r="N462" s="2731"/>
      <c r="O462" s="2731"/>
      <c r="P462" s="2731"/>
      <c r="Q462" s="2731"/>
      <c r="R462" s="2731"/>
      <c r="S462" s="2731"/>
      <c r="T462" s="2731"/>
      <c r="U462" s="2731"/>
      <c r="V462" s="2731"/>
      <c r="W462" s="2731"/>
      <c r="X462" s="2731"/>
      <c r="Y462" s="2731"/>
      <c r="Z462" s="2731"/>
    </row>
    <row r="463" spans="1:26" ht="14">
      <c r="A463" s="2746"/>
      <c r="B463" s="2746"/>
      <c r="C463" s="2746"/>
      <c r="D463" s="2808"/>
      <c r="E463" s="2808"/>
      <c r="F463" s="2808"/>
      <c r="G463" s="2808"/>
      <c r="H463" s="2866"/>
      <c r="I463" s="2746"/>
      <c r="J463" s="2731"/>
      <c r="K463" s="2731"/>
      <c r="L463" s="2731"/>
      <c r="M463" s="2731"/>
      <c r="N463" s="2731"/>
      <c r="O463" s="2731"/>
      <c r="P463" s="2731"/>
      <c r="Q463" s="2731"/>
      <c r="R463" s="2731"/>
      <c r="S463" s="2731"/>
      <c r="T463" s="2731"/>
      <c r="U463" s="2731"/>
      <c r="V463" s="2731"/>
      <c r="W463" s="2731"/>
      <c r="X463" s="2731"/>
      <c r="Y463" s="2731"/>
      <c r="Z463" s="2731"/>
    </row>
    <row r="464" spans="1:26" ht="14">
      <c r="A464" s="2746"/>
      <c r="B464" s="2746"/>
      <c r="C464" s="2746"/>
      <c r="D464" s="2808"/>
      <c r="E464" s="2808"/>
      <c r="F464" s="2808"/>
      <c r="G464" s="2808"/>
      <c r="H464" s="2866"/>
      <c r="I464" s="2746"/>
      <c r="J464" s="2731"/>
      <c r="K464" s="2731"/>
      <c r="L464" s="2731"/>
      <c r="M464" s="2731"/>
      <c r="N464" s="2731"/>
      <c r="O464" s="2731"/>
      <c r="P464" s="2731"/>
      <c r="Q464" s="2731"/>
      <c r="R464" s="2731"/>
      <c r="S464" s="2731"/>
      <c r="T464" s="2731"/>
      <c r="U464" s="2731"/>
      <c r="V464" s="2731"/>
      <c r="W464" s="2731"/>
      <c r="X464" s="2731"/>
      <c r="Y464" s="2731"/>
      <c r="Z464" s="2731"/>
    </row>
    <row r="465" spans="1:26" ht="14">
      <c r="A465" s="2746"/>
      <c r="B465" s="2746"/>
      <c r="C465" s="2746"/>
      <c r="D465" s="2808"/>
      <c r="E465" s="2808"/>
      <c r="F465" s="2808"/>
      <c r="G465" s="2808"/>
      <c r="H465" s="2866"/>
      <c r="I465" s="2746"/>
      <c r="J465" s="2731"/>
      <c r="K465" s="2731"/>
      <c r="L465" s="2731"/>
      <c r="M465" s="2731"/>
      <c r="N465" s="2731"/>
      <c r="O465" s="2731"/>
      <c r="P465" s="2731"/>
      <c r="Q465" s="2731"/>
      <c r="R465" s="2731"/>
      <c r="S465" s="2731"/>
      <c r="T465" s="2731"/>
      <c r="U465" s="2731"/>
      <c r="V465" s="2731"/>
      <c r="W465" s="2731"/>
      <c r="X465" s="2731"/>
      <c r="Y465" s="2731"/>
      <c r="Z465" s="2731"/>
    </row>
    <row r="466" spans="1:26" ht="14">
      <c r="A466" s="2746"/>
      <c r="B466" s="2746"/>
      <c r="C466" s="2746"/>
      <c r="D466" s="2808"/>
      <c r="E466" s="2808"/>
      <c r="F466" s="2808"/>
      <c r="G466" s="2808"/>
      <c r="H466" s="2866"/>
      <c r="I466" s="2746"/>
      <c r="J466" s="2731"/>
      <c r="K466" s="2731"/>
      <c r="L466" s="2731"/>
      <c r="M466" s="2731"/>
      <c r="N466" s="2731"/>
      <c r="O466" s="2731"/>
      <c r="P466" s="2731"/>
      <c r="Q466" s="2731"/>
      <c r="R466" s="2731"/>
      <c r="S466" s="2731"/>
      <c r="T466" s="2731"/>
      <c r="U466" s="2731"/>
      <c r="V466" s="2731"/>
      <c r="W466" s="2731"/>
      <c r="X466" s="2731"/>
      <c r="Y466" s="2731"/>
      <c r="Z466" s="2731"/>
    </row>
    <row r="467" spans="1:26" ht="14">
      <c r="A467" s="2746"/>
      <c r="B467" s="2746"/>
      <c r="C467" s="2746"/>
      <c r="D467" s="2808"/>
      <c r="E467" s="2808"/>
      <c r="F467" s="2808"/>
      <c r="G467" s="2808"/>
      <c r="H467" s="2866"/>
      <c r="I467" s="2746"/>
      <c r="J467" s="2731"/>
      <c r="K467" s="2731"/>
      <c r="L467" s="2731"/>
      <c r="M467" s="2731"/>
      <c r="N467" s="2731"/>
      <c r="O467" s="2731"/>
      <c r="P467" s="2731"/>
      <c r="Q467" s="2731"/>
      <c r="R467" s="2731"/>
      <c r="S467" s="2731"/>
      <c r="T467" s="2731"/>
      <c r="U467" s="2731"/>
      <c r="V467" s="2731"/>
      <c r="W467" s="2731"/>
      <c r="X467" s="2731"/>
      <c r="Y467" s="2731"/>
      <c r="Z467" s="2731"/>
    </row>
    <row r="468" spans="1:26" ht="14">
      <c r="A468" s="2746"/>
      <c r="B468" s="2746"/>
      <c r="C468" s="2746"/>
      <c r="D468" s="2808"/>
      <c r="E468" s="2808"/>
      <c r="F468" s="2808"/>
      <c r="G468" s="2808"/>
      <c r="H468" s="2866"/>
      <c r="I468" s="2746"/>
      <c r="J468" s="2731"/>
      <c r="K468" s="2731"/>
      <c r="L468" s="2731"/>
      <c r="M468" s="2731"/>
      <c r="N468" s="2731"/>
      <c r="O468" s="2731"/>
      <c r="P468" s="2731"/>
      <c r="Q468" s="2731"/>
      <c r="R468" s="2731"/>
      <c r="S468" s="2731"/>
      <c r="T468" s="2731"/>
      <c r="U468" s="2731"/>
      <c r="V468" s="2731"/>
      <c r="W468" s="2731"/>
      <c r="X468" s="2731"/>
      <c r="Y468" s="2731"/>
      <c r="Z468" s="2731"/>
    </row>
    <row r="469" spans="1:26" ht="14">
      <c r="A469" s="2746"/>
      <c r="B469" s="2746"/>
      <c r="C469" s="2746"/>
      <c r="D469" s="2808"/>
      <c r="E469" s="2808"/>
      <c r="F469" s="2808"/>
      <c r="G469" s="2808"/>
      <c r="H469" s="2866"/>
      <c r="I469" s="2746"/>
      <c r="J469" s="2731"/>
      <c r="K469" s="2731"/>
      <c r="L469" s="2731"/>
      <c r="M469" s="2731"/>
      <c r="N469" s="2731"/>
      <c r="O469" s="2731"/>
      <c r="P469" s="2731"/>
      <c r="Q469" s="2731"/>
      <c r="R469" s="2731"/>
      <c r="S469" s="2731"/>
      <c r="T469" s="2731"/>
      <c r="U469" s="2731"/>
      <c r="V469" s="2731"/>
      <c r="W469" s="2731"/>
      <c r="X469" s="2731"/>
      <c r="Y469" s="2731"/>
      <c r="Z469" s="2731"/>
    </row>
    <row r="470" spans="1:26" ht="14">
      <c r="A470" s="2746"/>
      <c r="B470" s="2746"/>
      <c r="C470" s="2746"/>
      <c r="D470" s="2808"/>
      <c r="E470" s="2808"/>
      <c r="F470" s="2808"/>
      <c r="G470" s="2808"/>
      <c r="H470" s="2866"/>
      <c r="I470" s="2746"/>
      <c r="J470" s="2731"/>
      <c r="K470" s="2731"/>
      <c r="L470" s="2731"/>
      <c r="M470" s="2731"/>
      <c r="N470" s="2731"/>
      <c r="O470" s="2731"/>
      <c r="P470" s="2731"/>
      <c r="Q470" s="2731"/>
      <c r="R470" s="2731"/>
      <c r="S470" s="2731"/>
      <c r="T470" s="2731"/>
      <c r="U470" s="2731"/>
      <c r="V470" s="2731"/>
      <c r="W470" s="2731"/>
      <c r="X470" s="2731"/>
      <c r="Y470" s="2731"/>
      <c r="Z470" s="2731"/>
    </row>
    <row r="471" spans="1:26" ht="14">
      <c r="A471" s="2746"/>
      <c r="B471" s="2746"/>
      <c r="C471" s="2746"/>
      <c r="D471" s="2808"/>
      <c r="E471" s="2808"/>
      <c r="F471" s="2808"/>
      <c r="G471" s="2808"/>
      <c r="H471" s="2866"/>
      <c r="I471" s="2746"/>
      <c r="J471" s="2731"/>
      <c r="K471" s="2731"/>
      <c r="L471" s="2731"/>
      <c r="M471" s="2731"/>
      <c r="N471" s="2731"/>
      <c r="O471" s="2731"/>
      <c r="P471" s="2731"/>
      <c r="Q471" s="2731"/>
      <c r="R471" s="2731"/>
      <c r="S471" s="2731"/>
      <c r="T471" s="2731"/>
      <c r="U471" s="2731"/>
      <c r="V471" s="2731"/>
      <c r="W471" s="2731"/>
      <c r="X471" s="2731"/>
      <c r="Y471" s="2731"/>
      <c r="Z471" s="2731"/>
    </row>
    <row r="472" spans="1:26" ht="14">
      <c r="A472" s="2746"/>
      <c r="B472" s="2746"/>
      <c r="C472" s="2746"/>
      <c r="D472" s="2808"/>
      <c r="E472" s="2808"/>
      <c r="F472" s="2808"/>
      <c r="G472" s="2808"/>
      <c r="H472" s="2866"/>
      <c r="I472" s="2746"/>
      <c r="J472" s="2731"/>
      <c r="K472" s="2731"/>
      <c r="L472" s="2731"/>
      <c r="M472" s="2731"/>
      <c r="N472" s="2731"/>
      <c r="O472" s="2731"/>
      <c r="P472" s="2731"/>
      <c r="Q472" s="2731"/>
      <c r="R472" s="2731"/>
      <c r="S472" s="2731"/>
      <c r="T472" s="2731"/>
      <c r="U472" s="2731"/>
      <c r="V472" s="2731"/>
      <c r="W472" s="2731"/>
      <c r="X472" s="2731"/>
      <c r="Y472" s="2731"/>
      <c r="Z472" s="2731"/>
    </row>
    <row r="473" spans="1:26" ht="14">
      <c r="A473" s="2746"/>
      <c r="B473" s="2746"/>
      <c r="C473" s="2746"/>
      <c r="D473" s="2808"/>
      <c r="E473" s="2808"/>
      <c r="F473" s="2808"/>
      <c r="G473" s="2808"/>
      <c r="H473" s="2866"/>
      <c r="I473" s="2746"/>
      <c r="J473" s="2731"/>
      <c r="K473" s="2731"/>
      <c r="L473" s="2731"/>
      <c r="M473" s="2731"/>
      <c r="N473" s="2731"/>
      <c r="O473" s="2731"/>
      <c r="P473" s="2731"/>
      <c r="Q473" s="2731"/>
      <c r="R473" s="2731"/>
      <c r="S473" s="2731"/>
      <c r="T473" s="2731"/>
      <c r="U473" s="2731"/>
      <c r="V473" s="2731"/>
      <c r="W473" s="2731"/>
      <c r="X473" s="2731"/>
      <c r="Y473" s="2731"/>
      <c r="Z473" s="2731"/>
    </row>
    <row r="474" spans="1:26" ht="14">
      <c r="A474" s="2746"/>
      <c r="B474" s="2746"/>
      <c r="C474" s="2746"/>
      <c r="D474" s="2808"/>
      <c r="E474" s="2808"/>
      <c r="F474" s="2808"/>
      <c r="G474" s="2808"/>
      <c r="H474" s="2866"/>
      <c r="I474" s="2746"/>
      <c r="J474" s="2731"/>
      <c r="K474" s="2731"/>
      <c r="L474" s="2731"/>
      <c r="M474" s="2731"/>
      <c r="N474" s="2731"/>
      <c r="O474" s="2731"/>
      <c r="P474" s="2731"/>
      <c r="Q474" s="2731"/>
      <c r="R474" s="2731"/>
      <c r="S474" s="2731"/>
      <c r="T474" s="2731"/>
      <c r="U474" s="2731"/>
      <c r="V474" s="2731"/>
      <c r="W474" s="2731"/>
      <c r="X474" s="2731"/>
      <c r="Y474" s="2731"/>
      <c r="Z474" s="2731"/>
    </row>
    <row r="475" spans="1:26" ht="14">
      <c r="A475" s="2746"/>
      <c r="B475" s="2746"/>
      <c r="C475" s="2746"/>
      <c r="D475" s="2808"/>
      <c r="E475" s="2808"/>
      <c r="F475" s="2808"/>
      <c r="G475" s="2808"/>
      <c r="H475" s="2866"/>
      <c r="I475" s="2746"/>
      <c r="J475" s="2731"/>
      <c r="K475" s="2731"/>
      <c r="L475" s="2731"/>
      <c r="M475" s="2731"/>
      <c r="N475" s="2731"/>
      <c r="O475" s="2731"/>
      <c r="P475" s="2731"/>
      <c r="Q475" s="2731"/>
      <c r="R475" s="2731"/>
      <c r="S475" s="2731"/>
      <c r="T475" s="2731"/>
      <c r="U475" s="2731"/>
      <c r="V475" s="2731"/>
      <c r="W475" s="2731"/>
      <c r="X475" s="2731"/>
      <c r="Y475" s="2731"/>
      <c r="Z475" s="2731"/>
    </row>
    <row r="476" spans="1:26" ht="14">
      <c r="A476" s="2746"/>
      <c r="B476" s="2746"/>
      <c r="C476" s="2746"/>
      <c r="D476" s="2808"/>
      <c r="E476" s="2808"/>
      <c r="F476" s="2808"/>
      <c r="G476" s="2808"/>
      <c r="H476" s="2866"/>
      <c r="I476" s="2746"/>
      <c r="J476" s="2731"/>
      <c r="K476" s="2731"/>
      <c r="L476" s="2731"/>
      <c r="M476" s="2731"/>
      <c r="N476" s="2731"/>
      <c r="O476" s="2731"/>
      <c r="P476" s="2731"/>
      <c r="Q476" s="2731"/>
      <c r="R476" s="2731"/>
      <c r="S476" s="2731"/>
      <c r="T476" s="2731"/>
      <c r="U476" s="2731"/>
      <c r="V476" s="2731"/>
      <c r="W476" s="2731"/>
      <c r="X476" s="2731"/>
      <c r="Y476" s="2731"/>
      <c r="Z476" s="2731"/>
    </row>
    <row r="477" spans="1:26" ht="14">
      <c r="A477" s="2746"/>
      <c r="B477" s="2746"/>
      <c r="C477" s="2746"/>
      <c r="D477" s="2808"/>
      <c r="E477" s="2808"/>
      <c r="F477" s="2808"/>
      <c r="G477" s="2808"/>
      <c r="H477" s="2866"/>
      <c r="I477" s="2746"/>
      <c r="J477" s="2731"/>
      <c r="K477" s="2731"/>
      <c r="L477" s="2731"/>
      <c r="M477" s="2731"/>
      <c r="N477" s="2731"/>
      <c r="O477" s="2731"/>
      <c r="P477" s="2731"/>
      <c r="Q477" s="2731"/>
      <c r="R477" s="2731"/>
      <c r="S477" s="2731"/>
      <c r="T477" s="2731"/>
      <c r="U477" s="2731"/>
      <c r="V477" s="2731"/>
      <c r="W477" s="2731"/>
      <c r="X477" s="2731"/>
      <c r="Y477" s="2731"/>
      <c r="Z477" s="2731"/>
    </row>
    <row r="478" spans="1:26" ht="14">
      <c r="A478" s="2746"/>
      <c r="B478" s="2746"/>
      <c r="C478" s="2746"/>
      <c r="D478" s="2808"/>
      <c r="E478" s="2808"/>
      <c r="F478" s="2808"/>
      <c r="G478" s="2808"/>
      <c r="H478" s="2866"/>
      <c r="I478" s="2746"/>
      <c r="J478" s="2731"/>
      <c r="K478" s="2731"/>
      <c r="L478" s="2731"/>
      <c r="M478" s="2731"/>
      <c r="N478" s="2731"/>
      <c r="O478" s="2731"/>
      <c r="P478" s="2731"/>
      <c r="Q478" s="2731"/>
      <c r="R478" s="2731"/>
      <c r="S478" s="2731"/>
      <c r="T478" s="2731"/>
      <c r="U478" s="2731"/>
      <c r="V478" s="2731"/>
      <c r="W478" s="2731"/>
      <c r="X478" s="2731"/>
      <c r="Y478" s="2731"/>
      <c r="Z478" s="2731"/>
    </row>
    <row r="479" spans="1:26" ht="14">
      <c r="A479" s="2746"/>
      <c r="B479" s="2746"/>
      <c r="C479" s="2746"/>
      <c r="D479" s="2808"/>
      <c r="E479" s="2808"/>
      <c r="F479" s="2808"/>
      <c r="G479" s="2808"/>
      <c r="H479" s="2866"/>
      <c r="I479" s="2746"/>
      <c r="J479" s="2731"/>
      <c r="K479" s="2731"/>
      <c r="L479" s="2731"/>
      <c r="M479" s="2731"/>
      <c r="N479" s="2731"/>
      <c r="O479" s="2731"/>
      <c r="P479" s="2731"/>
      <c r="Q479" s="2731"/>
      <c r="R479" s="2731"/>
      <c r="S479" s="2731"/>
      <c r="T479" s="2731"/>
      <c r="U479" s="2731"/>
      <c r="V479" s="2731"/>
      <c r="W479" s="2731"/>
      <c r="X479" s="2731"/>
      <c r="Y479" s="2731"/>
      <c r="Z479" s="2731"/>
    </row>
    <row r="480" spans="1:26" ht="14">
      <c r="A480" s="2746"/>
      <c r="B480" s="2746"/>
      <c r="C480" s="2746"/>
      <c r="D480" s="2808"/>
      <c r="E480" s="2808"/>
      <c r="F480" s="2808"/>
      <c r="G480" s="2808"/>
      <c r="H480" s="2866"/>
      <c r="I480" s="2746"/>
      <c r="J480" s="2731"/>
      <c r="K480" s="2731"/>
      <c r="L480" s="2731"/>
      <c r="M480" s="2731"/>
      <c r="N480" s="2731"/>
      <c r="O480" s="2731"/>
      <c r="P480" s="2731"/>
      <c r="Q480" s="2731"/>
      <c r="R480" s="2731"/>
      <c r="S480" s="2731"/>
      <c r="T480" s="2731"/>
      <c r="U480" s="2731"/>
      <c r="V480" s="2731"/>
      <c r="W480" s="2731"/>
      <c r="X480" s="2731"/>
      <c r="Y480" s="2731"/>
      <c r="Z480" s="2731"/>
    </row>
    <row r="481" spans="1:26" ht="14">
      <c r="A481" s="2746"/>
      <c r="B481" s="2746"/>
      <c r="C481" s="2746"/>
      <c r="D481" s="2808"/>
      <c r="E481" s="2808"/>
      <c r="F481" s="2808"/>
      <c r="G481" s="2808"/>
      <c r="H481" s="2866"/>
      <c r="I481" s="2746"/>
      <c r="J481" s="2731"/>
      <c r="K481" s="2731"/>
      <c r="L481" s="2731"/>
      <c r="M481" s="2731"/>
      <c r="N481" s="2731"/>
      <c r="O481" s="2731"/>
      <c r="P481" s="2731"/>
      <c r="Q481" s="2731"/>
      <c r="R481" s="2731"/>
      <c r="S481" s="2731"/>
      <c r="T481" s="2731"/>
      <c r="U481" s="2731"/>
      <c r="V481" s="2731"/>
      <c r="W481" s="2731"/>
      <c r="X481" s="2731"/>
      <c r="Y481" s="2731"/>
      <c r="Z481" s="2731"/>
    </row>
    <row r="482" spans="1:26" ht="14">
      <c r="A482" s="2746"/>
      <c r="B482" s="2746"/>
      <c r="C482" s="2746"/>
      <c r="D482" s="2808"/>
      <c r="E482" s="2808"/>
      <c r="F482" s="2808"/>
      <c r="G482" s="2808"/>
      <c r="H482" s="2866"/>
      <c r="I482" s="2746"/>
      <c r="J482" s="2731"/>
      <c r="K482" s="2731"/>
      <c r="L482" s="2731"/>
      <c r="M482" s="2731"/>
      <c r="N482" s="2731"/>
      <c r="O482" s="2731"/>
      <c r="P482" s="2731"/>
      <c r="Q482" s="2731"/>
      <c r="R482" s="2731"/>
      <c r="S482" s="2731"/>
      <c r="T482" s="2731"/>
      <c r="U482" s="2731"/>
      <c r="V482" s="2731"/>
      <c r="W482" s="2731"/>
      <c r="X482" s="2731"/>
      <c r="Y482" s="2731"/>
      <c r="Z482" s="2731"/>
    </row>
    <row r="483" spans="1:26" ht="14">
      <c r="A483" s="2746"/>
      <c r="B483" s="2746"/>
      <c r="C483" s="2746"/>
      <c r="D483" s="2808"/>
      <c r="E483" s="2808"/>
      <c r="F483" s="2808"/>
      <c r="G483" s="2808"/>
      <c r="H483" s="2866"/>
      <c r="I483" s="2746"/>
      <c r="J483" s="2731"/>
      <c r="K483" s="2731"/>
      <c r="L483" s="2731"/>
      <c r="M483" s="2731"/>
      <c r="N483" s="2731"/>
      <c r="O483" s="2731"/>
      <c r="P483" s="2731"/>
      <c r="Q483" s="2731"/>
      <c r="R483" s="2731"/>
      <c r="S483" s="2731"/>
      <c r="T483" s="2731"/>
      <c r="U483" s="2731"/>
      <c r="V483" s="2731"/>
      <c r="W483" s="2731"/>
      <c r="X483" s="2731"/>
      <c r="Y483" s="2731"/>
      <c r="Z483" s="2731"/>
    </row>
    <row r="484" spans="1:26" ht="14">
      <c r="A484" s="2746"/>
      <c r="B484" s="2746"/>
      <c r="C484" s="2746"/>
      <c r="D484" s="2808"/>
      <c r="E484" s="2808"/>
      <c r="F484" s="2808"/>
      <c r="G484" s="2808"/>
      <c r="H484" s="2866"/>
      <c r="I484" s="2746"/>
      <c r="J484" s="2731"/>
      <c r="K484" s="2731"/>
      <c r="L484" s="2731"/>
      <c r="M484" s="2731"/>
      <c r="N484" s="2731"/>
      <c r="O484" s="2731"/>
      <c r="P484" s="2731"/>
      <c r="Q484" s="2731"/>
      <c r="R484" s="2731"/>
      <c r="S484" s="2731"/>
      <c r="T484" s="2731"/>
      <c r="U484" s="2731"/>
      <c r="V484" s="2731"/>
      <c r="W484" s="2731"/>
      <c r="X484" s="2731"/>
      <c r="Y484" s="2731"/>
      <c r="Z484" s="2731"/>
    </row>
    <row r="485" spans="1:26" ht="14">
      <c r="A485" s="2746"/>
      <c r="B485" s="2746"/>
      <c r="C485" s="2746"/>
      <c r="D485" s="2808"/>
      <c r="E485" s="2808"/>
      <c r="F485" s="2808"/>
      <c r="G485" s="2808"/>
      <c r="H485" s="2866"/>
      <c r="I485" s="2746"/>
      <c r="J485" s="2731"/>
      <c r="K485" s="2731"/>
      <c r="L485" s="2731"/>
      <c r="M485" s="2731"/>
      <c r="N485" s="2731"/>
      <c r="O485" s="2731"/>
      <c r="P485" s="2731"/>
      <c r="Q485" s="2731"/>
      <c r="R485" s="2731"/>
      <c r="S485" s="2731"/>
      <c r="T485" s="2731"/>
      <c r="U485" s="2731"/>
      <c r="V485" s="2731"/>
      <c r="W485" s="2731"/>
      <c r="X485" s="2731"/>
      <c r="Y485" s="2731"/>
      <c r="Z485" s="2731"/>
    </row>
    <row r="486" spans="1:26" ht="14">
      <c r="A486" s="2746"/>
      <c r="B486" s="2746"/>
      <c r="C486" s="2746"/>
      <c r="D486" s="2808"/>
      <c r="E486" s="2808"/>
      <c r="F486" s="2808"/>
      <c r="G486" s="2808"/>
      <c r="H486" s="2866"/>
      <c r="I486" s="2746"/>
      <c r="J486" s="2731"/>
      <c r="K486" s="2731"/>
      <c r="L486" s="2731"/>
      <c r="M486" s="2731"/>
      <c r="N486" s="2731"/>
      <c r="O486" s="2731"/>
      <c r="P486" s="2731"/>
      <c r="Q486" s="2731"/>
      <c r="R486" s="2731"/>
      <c r="S486" s="2731"/>
      <c r="T486" s="2731"/>
      <c r="U486" s="2731"/>
      <c r="V486" s="2731"/>
      <c r="W486" s="2731"/>
      <c r="X486" s="2731"/>
      <c r="Y486" s="2731"/>
      <c r="Z486" s="2731"/>
    </row>
    <row r="487" spans="1:26" ht="14">
      <c r="A487" s="2746"/>
      <c r="B487" s="2746"/>
      <c r="C487" s="2746"/>
      <c r="D487" s="2808"/>
      <c r="E487" s="2808"/>
      <c r="F487" s="2808"/>
      <c r="G487" s="2808"/>
      <c r="H487" s="2866"/>
      <c r="I487" s="2746"/>
      <c r="J487" s="2731"/>
      <c r="K487" s="2731"/>
      <c r="L487" s="2731"/>
      <c r="M487" s="2731"/>
      <c r="N487" s="2731"/>
      <c r="O487" s="2731"/>
      <c r="P487" s="2731"/>
      <c r="Q487" s="2731"/>
      <c r="R487" s="2731"/>
      <c r="S487" s="2731"/>
      <c r="T487" s="2731"/>
      <c r="U487" s="2731"/>
      <c r="V487" s="2731"/>
      <c r="W487" s="2731"/>
      <c r="X487" s="2731"/>
      <c r="Y487" s="2731"/>
      <c r="Z487" s="2731"/>
    </row>
    <row r="488" spans="1:26" ht="14">
      <c r="A488" s="2746"/>
      <c r="B488" s="2746"/>
      <c r="C488" s="2746"/>
      <c r="D488" s="2808"/>
      <c r="E488" s="2808"/>
      <c r="F488" s="2808"/>
      <c r="G488" s="2808"/>
      <c r="H488" s="2866"/>
      <c r="I488" s="2746"/>
      <c r="J488" s="2731"/>
      <c r="K488" s="2731"/>
      <c r="L488" s="2731"/>
      <c r="M488" s="2731"/>
      <c r="N488" s="2731"/>
      <c r="O488" s="2731"/>
      <c r="P488" s="2731"/>
      <c r="Q488" s="2731"/>
      <c r="R488" s="2731"/>
      <c r="S488" s="2731"/>
      <c r="T488" s="2731"/>
      <c r="U488" s="2731"/>
      <c r="V488" s="2731"/>
      <c r="W488" s="2731"/>
      <c r="X488" s="2731"/>
      <c r="Y488" s="2731"/>
      <c r="Z488" s="2731"/>
    </row>
    <row r="489" spans="1:26" ht="14">
      <c r="A489" s="2746"/>
      <c r="B489" s="2746"/>
      <c r="C489" s="2746"/>
      <c r="D489" s="2808"/>
      <c r="E489" s="2808"/>
      <c r="F489" s="2808"/>
      <c r="G489" s="2808"/>
      <c r="H489" s="2866"/>
      <c r="I489" s="2746"/>
      <c r="J489" s="2731"/>
      <c r="K489" s="2731"/>
      <c r="L489" s="2731"/>
      <c r="M489" s="2731"/>
      <c r="N489" s="2731"/>
      <c r="O489" s="2731"/>
      <c r="P489" s="2731"/>
      <c r="Q489" s="2731"/>
      <c r="R489" s="2731"/>
      <c r="S489" s="2731"/>
      <c r="T489" s="2731"/>
      <c r="U489" s="2731"/>
      <c r="V489" s="2731"/>
      <c r="W489" s="2731"/>
      <c r="X489" s="2731"/>
      <c r="Y489" s="2731"/>
      <c r="Z489" s="2731"/>
    </row>
    <row r="490" spans="1:26" ht="14">
      <c r="A490" s="2746"/>
      <c r="B490" s="2746"/>
      <c r="C490" s="2746"/>
      <c r="D490" s="2808"/>
      <c r="E490" s="2808"/>
      <c r="F490" s="2808"/>
      <c r="G490" s="2808"/>
      <c r="H490" s="2866"/>
      <c r="I490" s="2746"/>
      <c r="J490" s="2731"/>
      <c r="K490" s="2731"/>
      <c r="L490" s="2731"/>
      <c r="M490" s="2731"/>
      <c r="N490" s="2731"/>
      <c r="O490" s="2731"/>
      <c r="P490" s="2731"/>
      <c r="Q490" s="2731"/>
      <c r="R490" s="2731"/>
      <c r="S490" s="2731"/>
      <c r="T490" s="2731"/>
      <c r="U490" s="2731"/>
      <c r="V490" s="2731"/>
      <c r="W490" s="2731"/>
      <c r="X490" s="2731"/>
      <c r="Y490" s="2731"/>
      <c r="Z490" s="2731"/>
    </row>
    <row r="491" spans="1:26" ht="14">
      <c r="A491" s="2746"/>
      <c r="B491" s="2746"/>
      <c r="C491" s="2746"/>
      <c r="D491" s="2808"/>
      <c r="E491" s="2808"/>
      <c r="F491" s="2808"/>
      <c r="G491" s="2808"/>
      <c r="H491" s="2866"/>
      <c r="I491" s="2746"/>
      <c r="J491" s="2731"/>
      <c r="K491" s="2731"/>
      <c r="L491" s="2731"/>
      <c r="M491" s="2731"/>
      <c r="N491" s="2731"/>
      <c r="O491" s="2731"/>
      <c r="P491" s="2731"/>
      <c r="Q491" s="2731"/>
      <c r="R491" s="2731"/>
      <c r="S491" s="2731"/>
      <c r="T491" s="2731"/>
      <c r="U491" s="2731"/>
      <c r="V491" s="2731"/>
      <c r="W491" s="2731"/>
      <c r="X491" s="2731"/>
      <c r="Y491" s="2731"/>
      <c r="Z491" s="2731"/>
    </row>
    <row r="492" spans="1:26" ht="14">
      <c r="A492" s="2746"/>
      <c r="B492" s="2746"/>
      <c r="C492" s="2746"/>
      <c r="D492" s="2808"/>
      <c r="E492" s="2808"/>
      <c r="F492" s="2808"/>
      <c r="G492" s="2808"/>
      <c r="H492" s="2866"/>
      <c r="I492" s="2746"/>
      <c r="J492" s="2731"/>
      <c r="K492" s="2731"/>
      <c r="L492" s="2731"/>
      <c r="M492" s="2731"/>
      <c r="N492" s="2731"/>
      <c r="O492" s="2731"/>
      <c r="P492" s="2731"/>
      <c r="Q492" s="2731"/>
      <c r="R492" s="2731"/>
      <c r="S492" s="2731"/>
      <c r="T492" s="2731"/>
      <c r="U492" s="2731"/>
      <c r="V492" s="2731"/>
      <c r="W492" s="2731"/>
      <c r="X492" s="2731"/>
      <c r="Y492" s="2731"/>
      <c r="Z492" s="2731"/>
    </row>
    <row r="493" spans="1:26" ht="14">
      <c r="A493" s="2746"/>
      <c r="B493" s="2746"/>
      <c r="C493" s="2746"/>
      <c r="D493" s="2808"/>
      <c r="E493" s="2808"/>
      <c r="F493" s="2808"/>
      <c r="G493" s="2808"/>
      <c r="H493" s="2866"/>
      <c r="I493" s="2746"/>
      <c r="J493" s="2731"/>
      <c r="K493" s="2731"/>
      <c r="L493" s="2731"/>
      <c r="M493" s="2731"/>
      <c r="N493" s="2731"/>
      <c r="O493" s="2731"/>
      <c r="P493" s="2731"/>
      <c r="Q493" s="2731"/>
      <c r="R493" s="2731"/>
      <c r="S493" s="2731"/>
      <c r="T493" s="2731"/>
      <c r="U493" s="2731"/>
      <c r="V493" s="2731"/>
      <c r="W493" s="2731"/>
      <c r="X493" s="2731"/>
      <c r="Y493" s="2731"/>
      <c r="Z493" s="2731"/>
    </row>
    <row r="494" spans="1:26" ht="14">
      <c r="A494" s="2746"/>
      <c r="B494" s="2746"/>
      <c r="C494" s="2746"/>
      <c r="D494" s="2808"/>
      <c r="E494" s="2808"/>
      <c r="F494" s="2808"/>
      <c r="G494" s="2808"/>
      <c r="H494" s="2866"/>
      <c r="I494" s="2746"/>
      <c r="J494" s="2731"/>
      <c r="K494" s="2731"/>
      <c r="L494" s="2731"/>
      <c r="M494" s="2731"/>
      <c r="N494" s="2731"/>
      <c r="O494" s="2731"/>
      <c r="P494" s="2731"/>
      <c r="Q494" s="2731"/>
      <c r="R494" s="2731"/>
      <c r="S494" s="2731"/>
      <c r="T494" s="2731"/>
      <c r="U494" s="2731"/>
      <c r="V494" s="2731"/>
      <c r="W494" s="2731"/>
      <c r="X494" s="2731"/>
      <c r="Y494" s="2731"/>
      <c r="Z494" s="2731"/>
    </row>
    <row r="495" spans="1:26" ht="14">
      <c r="A495" s="2746"/>
      <c r="B495" s="2746"/>
      <c r="C495" s="2746"/>
      <c r="D495" s="2808"/>
      <c r="E495" s="2808"/>
      <c r="F495" s="2808"/>
      <c r="G495" s="2808"/>
      <c r="H495" s="2866"/>
      <c r="I495" s="2746"/>
      <c r="J495" s="2731"/>
      <c r="K495" s="2731"/>
      <c r="L495" s="2731"/>
      <c r="M495" s="2731"/>
      <c r="N495" s="2731"/>
      <c r="O495" s="2731"/>
      <c r="P495" s="2731"/>
      <c r="Q495" s="2731"/>
      <c r="R495" s="2731"/>
      <c r="S495" s="2731"/>
      <c r="T495" s="2731"/>
      <c r="U495" s="2731"/>
      <c r="V495" s="2731"/>
      <c r="W495" s="2731"/>
      <c r="X495" s="2731"/>
      <c r="Y495" s="2731"/>
      <c r="Z495" s="2731"/>
    </row>
    <row r="496" spans="1:26" ht="14">
      <c r="A496" s="2746"/>
      <c r="B496" s="2746"/>
      <c r="C496" s="2746"/>
      <c r="D496" s="2808"/>
      <c r="E496" s="2808"/>
      <c r="F496" s="2808"/>
      <c r="G496" s="2808"/>
      <c r="H496" s="2866"/>
      <c r="I496" s="2746"/>
      <c r="J496" s="2731"/>
      <c r="K496" s="2731"/>
      <c r="L496" s="2731"/>
      <c r="M496" s="2731"/>
      <c r="N496" s="2731"/>
      <c r="O496" s="2731"/>
      <c r="P496" s="2731"/>
      <c r="Q496" s="2731"/>
      <c r="R496" s="2731"/>
      <c r="S496" s="2731"/>
      <c r="T496" s="2731"/>
      <c r="U496" s="2731"/>
      <c r="V496" s="2731"/>
      <c r="W496" s="2731"/>
      <c r="X496" s="2731"/>
      <c r="Y496" s="2731"/>
      <c r="Z496" s="2731"/>
    </row>
    <row r="497" spans="1:26" ht="14">
      <c r="A497" s="2746"/>
      <c r="B497" s="2746"/>
      <c r="C497" s="2746"/>
      <c r="D497" s="2808"/>
      <c r="E497" s="2808"/>
      <c r="F497" s="2808"/>
      <c r="G497" s="2808"/>
      <c r="H497" s="2866"/>
      <c r="I497" s="2746"/>
      <c r="J497" s="2731"/>
      <c r="K497" s="2731"/>
      <c r="L497" s="2731"/>
      <c r="M497" s="2731"/>
      <c r="N497" s="2731"/>
      <c r="O497" s="2731"/>
      <c r="P497" s="2731"/>
      <c r="Q497" s="2731"/>
      <c r="R497" s="2731"/>
      <c r="S497" s="2731"/>
      <c r="T497" s="2731"/>
      <c r="U497" s="2731"/>
      <c r="V497" s="2731"/>
      <c r="W497" s="2731"/>
      <c r="X497" s="2731"/>
      <c r="Y497" s="2731"/>
      <c r="Z497" s="2731"/>
    </row>
    <row r="498" spans="1:26" ht="14">
      <c r="A498" s="2746"/>
      <c r="B498" s="2746"/>
      <c r="C498" s="2746"/>
      <c r="D498" s="2808"/>
      <c r="E498" s="2808"/>
      <c r="F498" s="2808"/>
      <c r="G498" s="2808"/>
      <c r="H498" s="2866"/>
      <c r="I498" s="2746"/>
      <c r="J498" s="2731"/>
      <c r="K498" s="2731"/>
      <c r="L498" s="2731"/>
      <c r="M498" s="2731"/>
      <c r="N498" s="2731"/>
      <c r="O498" s="2731"/>
      <c r="P498" s="2731"/>
      <c r="Q498" s="2731"/>
      <c r="R498" s="2731"/>
      <c r="S498" s="2731"/>
      <c r="T498" s="2731"/>
      <c r="U498" s="2731"/>
      <c r="V498" s="2731"/>
      <c r="W498" s="2731"/>
      <c r="X498" s="2731"/>
      <c r="Y498" s="2731"/>
      <c r="Z498" s="2731"/>
    </row>
    <row r="499" spans="1:26" ht="14">
      <c r="A499" s="2746"/>
      <c r="B499" s="2746"/>
      <c r="C499" s="2746"/>
      <c r="D499" s="2808"/>
      <c r="E499" s="2808"/>
      <c r="F499" s="2808"/>
      <c r="G499" s="2808"/>
      <c r="H499" s="2866"/>
      <c r="I499" s="2746"/>
      <c r="J499" s="2731"/>
      <c r="K499" s="2731"/>
      <c r="L499" s="2731"/>
      <c r="M499" s="2731"/>
      <c r="N499" s="2731"/>
      <c r="O499" s="2731"/>
      <c r="P499" s="2731"/>
      <c r="Q499" s="2731"/>
      <c r="R499" s="2731"/>
      <c r="S499" s="2731"/>
      <c r="T499" s="2731"/>
      <c r="U499" s="2731"/>
      <c r="V499" s="2731"/>
      <c r="W499" s="2731"/>
      <c r="X499" s="2731"/>
      <c r="Y499" s="2731"/>
      <c r="Z499" s="2731"/>
    </row>
    <row r="500" spans="1:26" ht="14">
      <c r="A500" s="2746"/>
      <c r="B500" s="2746"/>
      <c r="C500" s="2746"/>
      <c r="D500" s="2808"/>
      <c r="E500" s="2808"/>
      <c r="F500" s="2808"/>
      <c r="G500" s="2808"/>
      <c r="H500" s="2866"/>
      <c r="I500" s="2746"/>
      <c r="J500" s="2731"/>
      <c r="K500" s="2731"/>
      <c r="L500" s="2731"/>
      <c r="M500" s="2731"/>
      <c r="N500" s="2731"/>
      <c r="O500" s="2731"/>
      <c r="P500" s="2731"/>
      <c r="Q500" s="2731"/>
      <c r="R500" s="2731"/>
      <c r="S500" s="2731"/>
      <c r="T500" s="2731"/>
      <c r="U500" s="2731"/>
      <c r="V500" s="2731"/>
      <c r="W500" s="2731"/>
      <c r="X500" s="2731"/>
      <c r="Y500" s="2731"/>
      <c r="Z500" s="2731"/>
    </row>
    <row r="501" spans="1:26" ht="14">
      <c r="A501" s="2746"/>
      <c r="B501" s="2746"/>
      <c r="C501" s="2746"/>
      <c r="D501" s="2808"/>
      <c r="E501" s="2808"/>
      <c r="F501" s="2808"/>
      <c r="G501" s="2808"/>
      <c r="H501" s="2866"/>
      <c r="I501" s="2746"/>
      <c r="J501" s="2731"/>
      <c r="K501" s="2731"/>
      <c r="L501" s="2731"/>
      <c r="M501" s="2731"/>
      <c r="N501" s="2731"/>
      <c r="O501" s="2731"/>
      <c r="P501" s="2731"/>
      <c r="Q501" s="2731"/>
      <c r="R501" s="2731"/>
      <c r="S501" s="2731"/>
      <c r="T501" s="2731"/>
      <c r="U501" s="2731"/>
      <c r="V501" s="2731"/>
      <c r="W501" s="2731"/>
      <c r="X501" s="2731"/>
      <c r="Y501" s="2731"/>
      <c r="Z501" s="2731"/>
    </row>
    <row r="502" spans="1:26" ht="14">
      <c r="A502" s="2746"/>
      <c r="B502" s="2746"/>
      <c r="C502" s="2746"/>
      <c r="D502" s="2808"/>
      <c r="E502" s="2808"/>
      <c r="F502" s="2808"/>
      <c r="G502" s="2808"/>
      <c r="H502" s="2866"/>
      <c r="I502" s="2746"/>
      <c r="J502" s="2731"/>
      <c r="K502" s="2731"/>
      <c r="L502" s="2731"/>
      <c r="M502" s="2731"/>
      <c r="N502" s="2731"/>
      <c r="O502" s="2731"/>
      <c r="P502" s="2731"/>
      <c r="Q502" s="2731"/>
      <c r="R502" s="2731"/>
      <c r="S502" s="2731"/>
      <c r="T502" s="2731"/>
      <c r="U502" s="2731"/>
      <c r="V502" s="2731"/>
      <c r="W502" s="2731"/>
      <c r="X502" s="2731"/>
      <c r="Y502" s="2731"/>
      <c r="Z502" s="2731"/>
    </row>
    <row r="503" spans="1:26" ht="14">
      <c r="A503" s="2746"/>
      <c r="B503" s="2746"/>
      <c r="C503" s="2746"/>
      <c r="D503" s="2808"/>
      <c r="E503" s="2808"/>
      <c r="F503" s="2808"/>
      <c r="G503" s="2808"/>
      <c r="H503" s="2866"/>
      <c r="I503" s="2746"/>
      <c r="J503" s="2731"/>
      <c r="K503" s="2731"/>
      <c r="L503" s="2731"/>
      <c r="M503" s="2731"/>
      <c r="N503" s="2731"/>
      <c r="O503" s="2731"/>
      <c r="P503" s="2731"/>
      <c r="Q503" s="2731"/>
      <c r="R503" s="2731"/>
      <c r="S503" s="2731"/>
      <c r="T503" s="2731"/>
      <c r="U503" s="2731"/>
      <c r="V503" s="2731"/>
      <c r="W503" s="2731"/>
      <c r="X503" s="2731"/>
      <c r="Y503" s="2731"/>
      <c r="Z503" s="2731"/>
    </row>
    <row r="504" spans="1:26" ht="14">
      <c r="A504" s="2746"/>
      <c r="B504" s="2746"/>
      <c r="C504" s="2746"/>
      <c r="D504" s="2808"/>
      <c r="E504" s="2808"/>
      <c r="F504" s="2808"/>
      <c r="G504" s="2808"/>
      <c r="H504" s="2866"/>
      <c r="I504" s="2746"/>
      <c r="J504" s="2731"/>
      <c r="K504" s="2731"/>
      <c r="L504" s="2731"/>
      <c r="M504" s="2731"/>
      <c r="N504" s="2731"/>
      <c r="O504" s="2731"/>
      <c r="P504" s="2731"/>
      <c r="Q504" s="2731"/>
      <c r="R504" s="2731"/>
      <c r="S504" s="2731"/>
      <c r="T504" s="2731"/>
      <c r="U504" s="2731"/>
      <c r="V504" s="2731"/>
      <c r="W504" s="2731"/>
      <c r="X504" s="2731"/>
      <c r="Y504" s="2731"/>
      <c r="Z504" s="2731"/>
    </row>
    <row r="505" spans="1:26" ht="14">
      <c r="A505" s="2746"/>
      <c r="B505" s="2746"/>
      <c r="C505" s="2746"/>
      <c r="D505" s="2808"/>
      <c r="E505" s="2808"/>
      <c r="F505" s="2808"/>
      <c r="G505" s="2808"/>
      <c r="H505" s="2866"/>
      <c r="I505" s="2746"/>
      <c r="J505" s="2731"/>
      <c r="K505" s="2731"/>
      <c r="L505" s="2731"/>
      <c r="M505" s="2731"/>
      <c r="N505" s="2731"/>
      <c r="O505" s="2731"/>
      <c r="P505" s="2731"/>
      <c r="Q505" s="2731"/>
      <c r="R505" s="2731"/>
      <c r="S505" s="2731"/>
      <c r="T505" s="2731"/>
      <c r="U505" s="2731"/>
      <c r="V505" s="2731"/>
      <c r="W505" s="2731"/>
      <c r="X505" s="2731"/>
      <c r="Y505" s="2731"/>
      <c r="Z505" s="2731"/>
    </row>
    <row r="506" spans="1:26" ht="14">
      <c r="A506" s="2746"/>
      <c r="B506" s="2746"/>
      <c r="C506" s="2746"/>
      <c r="D506" s="2808"/>
      <c r="E506" s="2808"/>
      <c r="F506" s="2808"/>
      <c r="G506" s="2808"/>
      <c r="H506" s="2866"/>
      <c r="I506" s="2746"/>
      <c r="J506" s="2731"/>
      <c r="K506" s="2731"/>
      <c r="L506" s="2731"/>
      <c r="M506" s="2731"/>
      <c r="N506" s="2731"/>
      <c r="O506" s="2731"/>
      <c r="P506" s="2731"/>
      <c r="Q506" s="2731"/>
      <c r="R506" s="2731"/>
      <c r="S506" s="2731"/>
      <c r="T506" s="2731"/>
      <c r="U506" s="2731"/>
      <c r="V506" s="2731"/>
      <c r="W506" s="2731"/>
      <c r="X506" s="2731"/>
      <c r="Y506" s="2731"/>
      <c r="Z506" s="2731"/>
    </row>
    <row r="507" spans="1:26" ht="14">
      <c r="A507" s="2746"/>
      <c r="B507" s="2746"/>
      <c r="C507" s="2746"/>
      <c r="D507" s="2808"/>
      <c r="E507" s="2808"/>
      <c r="F507" s="2808"/>
      <c r="G507" s="2808"/>
      <c r="H507" s="2866"/>
      <c r="I507" s="2746"/>
      <c r="J507" s="2731"/>
      <c r="K507" s="2731"/>
      <c r="L507" s="2731"/>
      <c r="M507" s="2731"/>
      <c r="N507" s="2731"/>
      <c r="O507" s="2731"/>
      <c r="P507" s="2731"/>
      <c r="Q507" s="2731"/>
      <c r="R507" s="2731"/>
      <c r="S507" s="2731"/>
      <c r="T507" s="2731"/>
      <c r="U507" s="2731"/>
      <c r="V507" s="2731"/>
      <c r="W507" s="2731"/>
      <c r="X507" s="2731"/>
      <c r="Y507" s="2731"/>
      <c r="Z507" s="2731"/>
    </row>
    <row r="508" spans="1:26" ht="14">
      <c r="A508" s="2746"/>
      <c r="B508" s="2746"/>
      <c r="C508" s="2746"/>
      <c r="D508" s="2808"/>
      <c r="E508" s="2808"/>
      <c r="F508" s="2808"/>
      <c r="G508" s="2808"/>
      <c r="H508" s="2866"/>
      <c r="I508" s="2746"/>
      <c r="J508" s="2731"/>
      <c r="K508" s="2731"/>
      <c r="L508" s="2731"/>
      <c r="M508" s="2731"/>
      <c r="N508" s="2731"/>
      <c r="O508" s="2731"/>
      <c r="P508" s="2731"/>
      <c r="Q508" s="2731"/>
      <c r="R508" s="2731"/>
      <c r="S508" s="2731"/>
      <c r="T508" s="2731"/>
      <c r="U508" s="2731"/>
      <c r="V508" s="2731"/>
      <c r="W508" s="2731"/>
      <c r="X508" s="2731"/>
      <c r="Y508" s="2731"/>
      <c r="Z508" s="2731"/>
    </row>
    <row r="509" spans="1:26" ht="14">
      <c r="A509" s="2746"/>
      <c r="B509" s="2746"/>
      <c r="C509" s="2746"/>
      <c r="D509" s="2808"/>
      <c r="E509" s="2808"/>
      <c r="F509" s="2808"/>
      <c r="G509" s="2808"/>
      <c r="H509" s="2866"/>
      <c r="I509" s="2746"/>
      <c r="J509" s="2731"/>
      <c r="K509" s="2731"/>
      <c r="L509" s="2731"/>
      <c r="M509" s="2731"/>
      <c r="N509" s="2731"/>
      <c r="O509" s="2731"/>
      <c r="P509" s="2731"/>
      <c r="Q509" s="2731"/>
      <c r="R509" s="2731"/>
      <c r="S509" s="2731"/>
      <c r="T509" s="2731"/>
      <c r="U509" s="2731"/>
      <c r="V509" s="2731"/>
      <c r="W509" s="2731"/>
      <c r="X509" s="2731"/>
      <c r="Y509" s="2731"/>
      <c r="Z509" s="2731"/>
    </row>
    <row r="510" spans="1:26" ht="14">
      <c r="A510" s="2746"/>
      <c r="B510" s="2746"/>
      <c r="C510" s="2746"/>
      <c r="D510" s="2808"/>
      <c r="E510" s="2808"/>
      <c r="F510" s="2808"/>
      <c r="G510" s="2808"/>
      <c r="H510" s="2866"/>
      <c r="I510" s="2746"/>
      <c r="J510" s="2731"/>
      <c r="K510" s="2731"/>
      <c r="L510" s="2731"/>
      <c r="M510" s="2731"/>
      <c r="N510" s="2731"/>
      <c r="O510" s="2731"/>
      <c r="P510" s="2731"/>
      <c r="Q510" s="2731"/>
      <c r="R510" s="2731"/>
      <c r="S510" s="2731"/>
      <c r="T510" s="2731"/>
      <c r="U510" s="2731"/>
      <c r="V510" s="2731"/>
      <c r="W510" s="2731"/>
      <c r="X510" s="2731"/>
      <c r="Y510" s="2731"/>
      <c r="Z510" s="2731"/>
    </row>
    <row r="511" spans="1:26" ht="14">
      <c r="A511" s="2746"/>
      <c r="B511" s="2746"/>
      <c r="C511" s="2746"/>
      <c r="D511" s="2808"/>
      <c r="E511" s="2808"/>
      <c r="F511" s="2808"/>
      <c r="G511" s="2808"/>
      <c r="H511" s="2866"/>
      <c r="I511" s="2746"/>
      <c r="J511" s="2731"/>
      <c r="K511" s="2731"/>
      <c r="L511" s="2731"/>
      <c r="M511" s="2731"/>
      <c r="N511" s="2731"/>
      <c r="O511" s="2731"/>
      <c r="P511" s="2731"/>
      <c r="Q511" s="2731"/>
      <c r="R511" s="2731"/>
      <c r="S511" s="2731"/>
      <c r="T511" s="2731"/>
      <c r="U511" s="2731"/>
      <c r="V511" s="2731"/>
      <c r="W511" s="2731"/>
      <c r="X511" s="2731"/>
      <c r="Y511" s="2731"/>
      <c r="Z511" s="2731"/>
    </row>
    <row r="512" spans="1:26" ht="14">
      <c r="A512" s="2746"/>
      <c r="B512" s="2746"/>
      <c r="C512" s="2746"/>
      <c r="D512" s="2808"/>
      <c r="E512" s="2808"/>
      <c r="F512" s="2808"/>
      <c r="G512" s="2808"/>
      <c r="H512" s="2866"/>
      <c r="I512" s="2746"/>
      <c r="J512" s="2731"/>
      <c r="K512" s="2731"/>
      <c r="L512" s="2731"/>
      <c r="M512" s="2731"/>
      <c r="N512" s="2731"/>
      <c r="O512" s="2731"/>
      <c r="P512" s="2731"/>
      <c r="Q512" s="2731"/>
      <c r="R512" s="2731"/>
      <c r="S512" s="2731"/>
      <c r="T512" s="2731"/>
      <c r="U512" s="2731"/>
      <c r="V512" s="2731"/>
      <c r="W512" s="2731"/>
      <c r="X512" s="2731"/>
      <c r="Y512" s="2731"/>
      <c r="Z512" s="2731"/>
    </row>
    <row r="513" spans="1:26" ht="14">
      <c r="A513" s="2746"/>
      <c r="B513" s="2746"/>
      <c r="C513" s="2746"/>
      <c r="D513" s="2808"/>
      <c r="E513" s="2808"/>
      <c r="F513" s="2808"/>
      <c r="G513" s="2808"/>
      <c r="H513" s="2866"/>
      <c r="I513" s="2746"/>
      <c r="J513" s="2731"/>
      <c r="K513" s="2731"/>
      <c r="L513" s="2731"/>
      <c r="M513" s="2731"/>
      <c r="N513" s="2731"/>
      <c r="O513" s="2731"/>
      <c r="P513" s="2731"/>
      <c r="Q513" s="2731"/>
      <c r="R513" s="2731"/>
      <c r="S513" s="2731"/>
      <c r="T513" s="2731"/>
      <c r="U513" s="2731"/>
      <c r="V513" s="2731"/>
      <c r="W513" s="2731"/>
      <c r="X513" s="2731"/>
      <c r="Y513" s="2731"/>
      <c r="Z513" s="2731"/>
    </row>
    <row r="514" spans="1:26" ht="14">
      <c r="A514" s="2746"/>
      <c r="B514" s="2746"/>
      <c r="C514" s="2746"/>
      <c r="D514" s="2808"/>
      <c r="E514" s="2808"/>
      <c r="F514" s="2808"/>
      <c r="G514" s="2808"/>
      <c r="H514" s="2866"/>
      <c r="I514" s="2746"/>
      <c r="J514" s="2731"/>
      <c r="K514" s="2731"/>
      <c r="L514" s="2731"/>
      <c r="M514" s="2731"/>
      <c r="N514" s="2731"/>
      <c r="O514" s="2731"/>
      <c r="P514" s="2731"/>
      <c r="Q514" s="2731"/>
      <c r="R514" s="2731"/>
      <c r="S514" s="2731"/>
      <c r="T514" s="2731"/>
      <c r="U514" s="2731"/>
      <c r="V514" s="2731"/>
      <c r="W514" s="2731"/>
      <c r="X514" s="2731"/>
      <c r="Y514" s="2731"/>
      <c r="Z514" s="2731"/>
    </row>
    <row r="515" spans="1:26" ht="14">
      <c r="A515" s="2746"/>
      <c r="B515" s="2746"/>
      <c r="C515" s="2746"/>
      <c r="D515" s="2808"/>
      <c r="E515" s="2808"/>
      <c r="F515" s="2808"/>
      <c r="G515" s="2808"/>
      <c r="H515" s="2866"/>
      <c r="I515" s="2746"/>
      <c r="J515" s="2731"/>
      <c r="K515" s="2731"/>
      <c r="L515" s="2731"/>
      <c r="M515" s="2731"/>
      <c r="N515" s="2731"/>
      <c r="O515" s="2731"/>
      <c r="P515" s="2731"/>
      <c r="Q515" s="2731"/>
      <c r="R515" s="2731"/>
      <c r="S515" s="2731"/>
      <c r="T515" s="2731"/>
      <c r="U515" s="2731"/>
      <c r="V515" s="2731"/>
      <c r="W515" s="2731"/>
      <c r="X515" s="2731"/>
      <c r="Y515" s="2731"/>
      <c r="Z515" s="2731"/>
    </row>
    <row r="516" spans="1:26" ht="14">
      <c r="A516" s="2746"/>
      <c r="B516" s="2746"/>
      <c r="C516" s="2746"/>
      <c r="D516" s="2808"/>
      <c r="E516" s="2808"/>
      <c r="F516" s="2808"/>
      <c r="G516" s="2808"/>
      <c r="H516" s="2866"/>
      <c r="I516" s="2746"/>
      <c r="J516" s="2731"/>
      <c r="K516" s="2731"/>
      <c r="L516" s="2731"/>
      <c r="M516" s="2731"/>
      <c r="N516" s="2731"/>
      <c r="O516" s="2731"/>
      <c r="P516" s="2731"/>
      <c r="Q516" s="2731"/>
      <c r="R516" s="2731"/>
      <c r="S516" s="2731"/>
      <c r="T516" s="2731"/>
      <c r="U516" s="2731"/>
      <c r="V516" s="2731"/>
      <c r="W516" s="2731"/>
      <c r="X516" s="2731"/>
      <c r="Y516" s="2731"/>
      <c r="Z516" s="2731"/>
    </row>
    <row r="517" spans="1:26" ht="14">
      <c r="A517" s="2746"/>
      <c r="B517" s="2746"/>
      <c r="C517" s="2746"/>
      <c r="D517" s="2808"/>
      <c r="E517" s="2808"/>
      <c r="F517" s="2808"/>
      <c r="G517" s="2808"/>
      <c r="H517" s="2866"/>
      <c r="I517" s="2746"/>
      <c r="J517" s="2731"/>
      <c r="K517" s="2731"/>
      <c r="L517" s="2731"/>
      <c r="M517" s="2731"/>
      <c r="N517" s="2731"/>
      <c r="O517" s="2731"/>
      <c r="P517" s="2731"/>
      <c r="Q517" s="2731"/>
      <c r="R517" s="2731"/>
      <c r="S517" s="2731"/>
      <c r="T517" s="2731"/>
      <c r="U517" s="2731"/>
      <c r="V517" s="2731"/>
      <c r="W517" s="2731"/>
      <c r="X517" s="2731"/>
      <c r="Y517" s="2731"/>
      <c r="Z517" s="2731"/>
    </row>
    <row r="518" spans="1:26" ht="14">
      <c r="A518" s="2746"/>
      <c r="B518" s="2746"/>
      <c r="C518" s="2746"/>
      <c r="D518" s="2808"/>
      <c r="E518" s="2808"/>
      <c r="F518" s="2808"/>
      <c r="G518" s="2808"/>
      <c r="H518" s="2866"/>
      <c r="I518" s="2746"/>
      <c r="J518" s="2731"/>
      <c r="K518" s="2731"/>
      <c r="L518" s="2731"/>
      <c r="M518" s="2731"/>
      <c r="N518" s="2731"/>
      <c r="O518" s="2731"/>
      <c r="P518" s="2731"/>
      <c r="Q518" s="2731"/>
      <c r="R518" s="2731"/>
      <c r="S518" s="2731"/>
      <c r="T518" s="2731"/>
      <c r="U518" s="2731"/>
      <c r="V518" s="2731"/>
      <c r="W518" s="2731"/>
      <c r="X518" s="2731"/>
      <c r="Y518" s="2731"/>
      <c r="Z518" s="2731"/>
    </row>
    <row r="519" spans="1:26" ht="14">
      <c r="A519" s="2746"/>
      <c r="B519" s="2746"/>
      <c r="C519" s="2746"/>
      <c r="D519" s="2808"/>
      <c r="E519" s="2808"/>
      <c r="F519" s="2808"/>
      <c r="G519" s="2808"/>
      <c r="H519" s="2866"/>
      <c r="I519" s="2746"/>
      <c r="J519" s="2731"/>
      <c r="K519" s="2731"/>
      <c r="L519" s="2731"/>
      <c r="M519" s="2731"/>
      <c r="N519" s="2731"/>
      <c r="O519" s="2731"/>
      <c r="P519" s="2731"/>
      <c r="Q519" s="2731"/>
      <c r="R519" s="2731"/>
      <c r="S519" s="2731"/>
      <c r="T519" s="2731"/>
      <c r="U519" s="2731"/>
      <c r="V519" s="2731"/>
      <c r="W519" s="2731"/>
      <c r="X519" s="2731"/>
      <c r="Y519" s="2731"/>
      <c r="Z519" s="2731"/>
    </row>
    <row r="520" spans="1:26" ht="14">
      <c r="A520" s="2746"/>
      <c r="B520" s="2746"/>
      <c r="C520" s="2746"/>
      <c r="D520" s="2808"/>
      <c r="E520" s="2808"/>
      <c r="F520" s="2808"/>
      <c r="G520" s="2808"/>
      <c r="H520" s="2866"/>
      <c r="I520" s="2746"/>
      <c r="J520" s="2731"/>
      <c r="K520" s="2731"/>
      <c r="L520" s="2731"/>
      <c r="M520" s="2731"/>
      <c r="N520" s="2731"/>
      <c r="O520" s="2731"/>
      <c r="P520" s="2731"/>
      <c r="Q520" s="2731"/>
      <c r="R520" s="2731"/>
      <c r="S520" s="2731"/>
      <c r="T520" s="2731"/>
      <c r="U520" s="2731"/>
      <c r="V520" s="2731"/>
      <c r="W520" s="2731"/>
      <c r="X520" s="2731"/>
      <c r="Y520" s="2731"/>
      <c r="Z520" s="2731"/>
    </row>
    <row r="521" spans="1:26" ht="14">
      <c r="A521" s="2746"/>
      <c r="B521" s="2746"/>
      <c r="C521" s="2746"/>
      <c r="D521" s="2808"/>
      <c r="E521" s="2808"/>
      <c r="F521" s="2808"/>
      <c r="G521" s="2808"/>
      <c r="H521" s="2866"/>
      <c r="I521" s="2746"/>
      <c r="J521" s="2731"/>
      <c r="K521" s="2731"/>
      <c r="L521" s="2731"/>
      <c r="M521" s="2731"/>
      <c r="N521" s="2731"/>
      <c r="O521" s="2731"/>
      <c r="P521" s="2731"/>
      <c r="Q521" s="2731"/>
      <c r="R521" s="2731"/>
      <c r="S521" s="2731"/>
      <c r="T521" s="2731"/>
      <c r="U521" s="2731"/>
      <c r="V521" s="2731"/>
      <c r="W521" s="2731"/>
      <c r="X521" s="2731"/>
      <c r="Y521" s="2731"/>
      <c r="Z521" s="2731"/>
    </row>
    <row r="522" spans="1:26" ht="14">
      <c r="A522" s="2746"/>
      <c r="B522" s="2746"/>
      <c r="C522" s="2746"/>
      <c r="D522" s="2808"/>
      <c r="E522" s="2808"/>
      <c r="F522" s="2808"/>
      <c r="G522" s="2808"/>
      <c r="H522" s="2866"/>
      <c r="I522" s="2746"/>
      <c r="J522" s="2731"/>
      <c r="K522" s="2731"/>
      <c r="L522" s="2731"/>
      <c r="M522" s="2731"/>
      <c r="N522" s="2731"/>
      <c r="O522" s="2731"/>
      <c r="P522" s="2731"/>
      <c r="Q522" s="2731"/>
      <c r="R522" s="2731"/>
      <c r="S522" s="2731"/>
      <c r="T522" s="2731"/>
      <c r="U522" s="2731"/>
      <c r="V522" s="2731"/>
      <c r="W522" s="2731"/>
      <c r="X522" s="2731"/>
      <c r="Y522" s="2731"/>
      <c r="Z522" s="2731"/>
    </row>
    <row r="523" spans="1:26" ht="14">
      <c r="A523" s="2746"/>
      <c r="B523" s="2746"/>
      <c r="C523" s="2746"/>
      <c r="D523" s="2808"/>
      <c r="E523" s="2808"/>
      <c r="F523" s="2808"/>
      <c r="G523" s="2808"/>
      <c r="H523" s="2866"/>
      <c r="I523" s="2746"/>
      <c r="J523" s="2731"/>
      <c r="K523" s="2731"/>
      <c r="L523" s="2731"/>
      <c r="M523" s="2731"/>
      <c r="N523" s="2731"/>
      <c r="O523" s="2731"/>
      <c r="P523" s="2731"/>
      <c r="Q523" s="2731"/>
      <c r="R523" s="2731"/>
      <c r="S523" s="2731"/>
      <c r="T523" s="2731"/>
      <c r="U523" s="2731"/>
      <c r="V523" s="2731"/>
      <c r="W523" s="2731"/>
      <c r="X523" s="2731"/>
      <c r="Y523" s="2731"/>
      <c r="Z523" s="2731"/>
    </row>
    <row r="524" spans="1:26" ht="14">
      <c r="A524" s="2746"/>
      <c r="B524" s="2746"/>
      <c r="C524" s="2746"/>
      <c r="D524" s="2808"/>
      <c r="E524" s="2808"/>
      <c r="F524" s="2808"/>
      <c r="G524" s="2808"/>
      <c r="H524" s="2866"/>
      <c r="I524" s="2746"/>
      <c r="J524" s="2731"/>
      <c r="K524" s="2731"/>
      <c r="L524" s="2731"/>
      <c r="M524" s="2731"/>
      <c r="N524" s="2731"/>
      <c r="O524" s="2731"/>
      <c r="P524" s="2731"/>
      <c r="Q524" s="2731"/>
      <c r="R524" s="2731"/>
      <c r="S524" s="2731"/>
      <c r="T524" s="2731"/>
      <c r="U524" s="2731"/>
      <c r="V524" s="2731"/>
      <c r="W524" s="2731"/>
      <c r="X524" s="2731"/>
      <c r="Y524" s="2731"/>
      <c r="Z524" s="2731"/>
    </row>
    <row r="525" spans="1:26" ht="14">
      <c r="A525" s="2746"/>
      <c r="B525" s="2746"/>
      <c r="C525" s="2746"/>
      <c r="D525" s="2808"/>
      <c r="E525" s="2808"/>
      <c r="F525" s="2808"/>
      <c r="G525" s="2808"/>
      <c r="H525" s="2866"/>
      <c r="I525" s="2746"/>
      <c r="J525" s="2731"/>
      <c r="K525" s="2731"/>
      <c r="L525" s="2731"/>
      <c r="M525" s="2731"/>
      <c r="N525" s="2731"/>
      <c r="O525" s="2731"/>
      <c r="P525" s="2731"/>
      <c r="Q525" s="2731"/>
      <c r="R525" s="2731"/>
      <c r="S525" s="2731"/>
      <c r="T525" s="2731"/>
      <c r="U525" s="2731"/>
      <c r="V525" s="2731"/>
      <c r="W525" s="2731"/>
      <c r="X525" s="2731"/>
      <c r="Y525" s="2731"/>
      <c r="Z525" s="2731"/>
    </row>
    <row r="526" spans="1:26" ht="14">
      <c r="A526" s="2746"/>
      <c r="B526" s="2746"/>
      <c r="C526" s="2746"/>
      <c r="D526" s="2808"/>
      <c r="E526" s="2808"/>
      <c r="F526" s="2808"/>
      <c r="G526" s="2808"/>
      <c r="H526" s="2866"/>
      <c r="I526" s="2746"/>
      <c r="J526" s="2731"/>
      <c r="K526" s="2731"/>
      <c r="L526" s="2731"/>
      <c r="M526" s="2731"/>
      <c r="N526" s="2731"/>
      <c r="O526" s="2731"/>
      <c r="P526" s="2731"/>
      <c r="Q526" s="2731"/>
      <c r="R526" s="2731"/>
      <c r="S526" s="2731"/>
      <c r="T526" s="2731"/>
      <c r="U526" s="2731"/>
      <c r="V526" s="2731"/>
      <c r="W526" s="2731"/>
      <c r="X526" s="2731"/>
      <c r="Y526" s="2731"/>
      <c r="Z526" s="2731"/>
    </row>
    <row r="527" spans="1:26" ht="14">
      <c r="A527" s="2746"/>
      <c r="B527" s="2746"/>
      <c r="C527" s="2746"/>
      <c r="D527" s="2808"/>
      <c r="E527" s="2808"/>
      <c r="F527" s="2808"/>
      <c r="G527" s="2808"/>
      <c r="H527" s="2866"/>
      <c r="I527" s="2746"/>
      <c r="J527" s="2731"/>
      <c r="K527" s="2731"/>
      <c r="L527" s="2731"/>
      <c r="M527" s="2731"/>
      <c r="N527" s="2731"/>
      <c r="O527" s="2731"/>
      <c r="P527" s="2731"/>
      <c r="Q527" s="2731"/>
      <c r="R527" s="2731"/>
      <c r="S527" s="2731"/>
      <c r="T527" s="2731"/>
      <c r="U527" s="2731"/>
      <c r="V527" s="2731"/>
      <c r="W527" s="2731"/>
      <c r="X527" s="2731"/>
      <c r="Y527" s="2731"/>
      <c r="Z527" s="2731"/>
    </row>
    <row r="528" spans="1:26" ht="14">
      <c r="A528" s="2746"/>
      <c r="B528" s="2746"/>
      <c r="C528" s="2746"/>
      <c r="D528" s="2808"/>
      <c r="E528" s="2808"/>
      <c r="F528" s="2808"/>
      <c r="G528" s="2808"/>
      <c r="H528" s="2866"/>
      <c r="I528" s="2746"/>
      <c r="J528" s="2731"/>
      <c r="K528" s="2731"/>
      <c r="L528" s="2731"/>
      <c r="M528" s="2731"/>
      <c r="N528" s="2731"/>
      <c r="O528" s="2731"/>
      <c r="P528" s="2731"/>
      <c r="Q528" s="2731"/>
      <c r="R528" s="2731"/>
      <c r="S528" s="2731"/>
      <c r="T528" s="2731"/>
      <c r="U528" s="2731"/>
      <c r="V528" s="2731"/>
      <c r="W528" s="2731"/>
      <c r="X528" s="2731"/>
      <c r="Y528" s="2731"/>
      <c r="Z528" s="2731"/>
    </row>
    <row r="529" spans="1:26" ht="14">
      <c r="A529" s="2746"/>
      <c r="B529" s="2746"/>
      <c r="C529" s="2746"/>
      <c r="D529" s="2808"/>
      <c r="E529" s="2808"/>
      <c r="F529" s="2808"/>
      <c r="G529" s="2808"/>
      <c r="H529" s="2866"/>
      <c r="I529" s="2746"/>
      <c r="J529" s="2731"/>
      <c r="K529" s="2731"/>
      <c r="L529" s="2731"/>
      <c r="M529" s="2731"/>
      <c r="N529" s="2731"/>
      <c r="O529" s="2731"/>
      <c r="P529" s="2731"/>
      <c r="Q529" s="2731"/>
      <c r="R529" s="2731"/>
      <c r="S529" s="2731"/>
      <c r="T529" s="2731"/>
      <c r="U529" s="2731"/>
      <c r="V529" s="2731"/>
      <c r="W529" s="2731"/>
      <c r="X529" s="2731"/>
      <c r="Y529" s="2731"/>
      <c r="Z529" s="2731"/>
    </row>
    <row r="530" spans="1:26" ht="14">
      <c r="A530" s="2746"/>
      <c r="B530" s="2746"/>
      <c r="C530" s="2746"/>
      <c r="D530" s="2808"/>
      <c r="E530" s="2808"/>
      <c r="F530" s="2808"/>
      <c r="G530" s="2808"/>
      <c r="H530" s="2866"/>
      <c r="I530" s="2746"/>
      <c r="J530" s="2731"/>
      <c r="K530" s="2731"/>
      <c r="L530" s="2731"/>
      <c r="M530" s="2731"/>
      <c r="N530" s="2731"/>
      <c r="O530" s="2731"/>
      <c r="P530" s="2731"/>
      <c r="Q530" s="2731"/>
      <c r="R530" s="2731"/>
      <c r="S530" s="2731"/>
      <c r="T530" s="2731"/>
      <c r="U530" s="2731"/>
      <c r="V530" s="2731"/>
      <c r="W530" s="2731"/>
      <c r="X530" s="2731"/>
      <c r="Y530" s="2731"/>
      <c r="Z530" s="2731"/>
    </row>
    <row r="531" spans="1:26" ht="14">
      <c r="A531" s="2746"/>
      <c r="B531" s="2746"/>
      <c r="C531" s="2746"/>
      <c r="D531" s="2808"/>
      <c r="E531" s="2808"/>
      <c r="F531" s="2808"/>
      <c r="G531" s="2808"/>
      <c r="H531" s="2866"/>
      <c r="I531" s="2746"/>
      <c r="J531" s="2731"/>
      <c r="K531" s="2731"/>
      <c r="L531" s="2731"/>
      <c r="M531" s="2731"/>
      <c r="N531" s="2731"/>
      <c r="O531" s="2731"/>
      <c r="P531" s="2731"/>
      <c r="Q531" s="2731"/>
      <c r="R531" s="2731"/>
      <c r="S531" s="2731"/>
      <c r="T531" s="2731"/>
      <c r="U531" s="2731"/>
      <c r="V531" s="2731"/>
      <c r="W531" s="2731"/>
      <c r="X531" s="2731"/>
      <c r="Y531" s="2731"/>
      <c r="Z531" s="2731"/>
    </row>
    <row r="532" spans="1:26" ht="14">
      <c r="A532" s="2746"/>
      <c r="B532" s="2746"/>
      <c r="C532" s="2746"/>
      <c r="D532" s="2808"/>
      <c r="E532" s="2808"/>
      <c r="F532" s="2808"/>
      <c r="G532" s="2808"/>
      <c r="H532" s="2866"/>
      <c r="I532" s="2746"/>
      <c r="J532" s="2731"/>
      <c r="K532" s="2731"/>
      <c r="L532" s="2731"/>
      <c r="M532" s="2731"/>
      <c r="N532" s="2731"/>
      <c r="O532" s="2731"/>
      <c r="P532" s="2731"/>
      <c r="Q532" s="2731"/>
      <c r="R532" s="2731"/>
      <c r="S532" s="2731"/>
      <c r="T532" s="2731"/>
      <c r="U532" s="2731"/>
      <c r="V532" s="2731"/>
      <c r="W532" s="2731"/>
      <c r="X532" s="2731"/>
      <c r="Y532" s="2731"/>
      <c r="Z532" s="2731"/>
    </row>
    <row r="533" spans="1:26" ht="14">
      <c r="A533" s="2746"/>
      <c r="B533" s="2746"/>
      <c r="C533" s="2746"/>
      <c r="D533" s="2808"/>
      <c r="E533" s="2808"/>
      <c r="F533" s="2808"/>
      <c r="G533" s="2808"/>
      <c r="H533" s="2866"/>
      <c r="I533" s="2746"/>
      <c r="J533" s="2731"/>
      <c r="K533" s="2731"/>
      <c r="L533" s="2731"/>
      <c r="M533" s="2731"/>
      <c r="N533" s="2731"/>
      <c r="O533" s="2731"/>
      <c r="P533" s="2731"/>
      <c r="Q533" s="2731"/>
      <c r="R533" s="2731"/>
      <c r="S533" s="2731"/>
      <c r="T533" s="2731"/>
      <c r="U533" s="2731"/>
      <c r="V533" s="2731"/>
      <c r="W533" s="2731"/>
      <c r="X533" s="2731"/>
      <c r="Y533" s="2731"/>
      <c r="Z533" s="2731"/>
    </row>
    <row r="534" spans="1:26" ht="14">
      <c r="A534" s="2746"/>
      <c r="B534" s="2746"/>
      <c r="C534" s="2746"/>
      <c r="D534" s="2808"/>
      <c r="E534" s="2808"/>
      <c r="F534" s="2808"/>
      <c r="G534" s="2808"/>
      <c r="H534" s="2866"/>
      <c r="I534" s="2746"/>
      <c r="J534" s="2731"/>
      <c r="K534" s="2731"/>
      <c r="L534" s="2731"/>
      <c r="M534" s="2731"/>
      <c r="N534" s="2731"/>
      <c r="O534" s="2731"/>
      <c r="P534" s="2731"/>
      <c r="Q534" s="2731"/>
      <c r="R534" s="2731"/>
      <c r="S534" s="2731"/>
      <c r="T534" s="2731"/>
      <c r="U534" s="2731"/>
      <c r="V534" s="2731"/>
      <c r="W534" s="2731"/>
      <c r="X534" s="2731"/>
      <c r="Y534" s="2731"/>
      <c r="Z534" s="2731"/>
    </row>
    <row r="535" spans="1:26" ht="14">
      <c r="A535" s="2746"/>
      <c r="B535" s="2746"/>
      <c r="C535" s="2746"/>
      <c r="D535" s="2808"/>
      <c r="E535" s="2808"/>
      <c r="F535" s="2808"/>
      <c r="G535" s="2808"/>
      <c r="H535" s="2866"/>
      <c r="I535" s="2746"/>
      <c r="J535" s="2731"/>
      <c r="K535" s="2731"/>
      <c r="L535" s="2731"/>
      <c r="M535" s="2731"/>
      <c r="N535" s="2731"/>
      <c r="O535" s="2731"/>
      <c r="P535" s="2731"/>
      <c r="Q535" s="2731"/>
      <c r="R535" s="2731"/>
      <c r="S535" s="2731"/>
      <c r="T535" s="2731"/>
      <c r="U535" s="2731"/>
      <c r="V535" s="2731"/>
      <c r="W535" s="2731"/>
      <c r="X535" s="2731"/>
      <c r="Y535" s="2731"/>
      <c r="Z535" s="2731"/>
    </row>
    <row r="536" spans="1:26" ht="14">
      <c r="A536" s="2746"/>
      <c r="B536" s="2746"/>
      <c r="C536" s="2746"/>
      <c r="D536" s="2808"/>
      <c r="E536" s="2808"/>
      <c r="F536" s="2808"/>
      <c r="G536" s="2808"/>
      <c r="H536" s="2866"/>
      <c r="I536" s="2746"/>
      <c r="J536" s="2731"/>
      <c r="K536" s="2731"/>
      <c r="L536" s="2731"/>
      <c r="M536" s="2731"/>
      <c r="N536" s="2731"/>
      <c r="O536" s="2731"/>
      <c r="P536" s="2731"/>
      <c r="Q536" s="2731"/>
      <c r="R536" s="2731"/>
      <c r="S536" s="2731"/>
      <c r="T536" s="2731"/>
      <c r="U536" s="2731"/>
      <c r="V536" s="2731"/>
      <c r="W536" s="2731"/>
      <c r="X536" s="2731"/>
      <c r="Y536" s="2731"/>
      <c r="Z536" s="2731"/>
    </row>
    <row r="537" spans="1:26" ht="14">
      <c r="A537" s="2746"/>
      <c r="B537" s="2746"/>
      <c r="C537" s="2746"/>
      <c r="D537" s="2808"/>
      <c r="E537" s="2808"/>
      <c r="F537" s="2808"/>
      <c r="G537" s="2808"/>
      <c r="H537" s="2866"/>
      <c r="I537" s="2746"/>
      <c r="J537" s="2731"/>
      <c r="K537" s="2731"/>
      <c r="L537" s="2731"/>
      <c r="M537" s="2731"/>
      <c r="N537" s="2731"/>
      <c r="O537" s="2731"/>
      <c r="P537" s="2731"/>
      <c r="Q537" s="2731"/>
      <c r="R537" s="2731"/>
      <c r="S537" s="2731"/>
      <c r="T537" s="2731"/>
      <c r="U537" s="2731"/>
      <c r="V537" s="2731"/>
      <c r="W537" s="2731"/>
      <c r="X537" s="2731"/>
      <c r="Y537" s="2731"/>
      <c r="Z537" s="2731"/>
    </row>
    <row r="538" spans="1:26" ht="14">
      <c r="A538" s="2746"/>
      <c r="B538" s="2746"/>
      <c r="C538" s="2746"/>
      <c r="D538" s="2808"/>
      <c r="E538" s="2808"/>
      <c r="F538" s="2808"/>
      <c r="G538" s="2808"/>
      <c r="H538" s="2866"/>
      <c r="I538" s="2746"/>
      <c r="J538" s="2731"/>
      <c r="K538" s="2731"/>
      <c r="L538" s="2731"/>
      <c r="M538" s="2731"/>
      <c r="N538" s="2731"/>
      <c r="O538" s="2731"/>
      <c r="P538" s="2731"/>
      <c r="Q538" s="2731"/>
      <c r="R538" s="2731"/>
      <c r="S538" s="2731"/>
      <c r="T538" s="2731"/>
      <c r="U538" s="2731"/>
      <c r="V538" s="2731"/>
      <c r="W538" s="2731"/>
      <c r="X538" s="2731"/>
      <c r="Y538" s="2731"/>
      <c r="Z538" s="2731"/>
    </row>
    <row r="539" spans="1:26" ht="14">
      <c r="A539" s="2746"/>
      <c r="B539" s="2746"/>
      <c r="C539" s="2746"/>
      <c r="D539" s="2808"/>
      <c r="E539" s="2808"/>
      <c r="F539" s="2808"/>
      <c r="G539" s="2808"/>
      <c r="H539" s="2866"/>
      <c r="I539" s="2746"/>
      <c r="J539" s="2731"/>
      <c r="K539" s="2731"/>
      <c r="L539" s="2731"/>
      <c r="M539" s="2731"/>
      <c r="N539" s="2731"/>
      <c r="O539" s="2731"/>
      <c r="P539" s="2731"/>
      <c r="Q539" s="2731"/>
      <c r="R539" s="2731"/>
      <c r="S539" s="2731"/>
      <c r="T539" s="2731"/>
      <c r="U539" s="2731"/>
      <c r="V539" s="2731"/>
      <c r="W539" s="2731"/>
      <c r="X539" s="2731"/>
      <c r="Y539" s="2731"/>
      <c r="Z539" s="2731"/>
    </row>
    <row r="540" spans="1:26" ht="14">
      <c r="A540" s="2746"/>
      <c r="B540" s="2746"/>
      <c r="C540" s="2746"/>
      <c r="D540" s="2808"/>
      <c r="E540" s="2808"/>
      <c r="F540" s="2808"/>
      <c r="G540" s="2808"/>
      <c r="H540" s="2866"/>
      <c r="I540" s="2746"/>
      <c r="J540" s="2731"/>
      <c r="K540" s="2731"/>
      <c r="L540" s="2731"/>
      <c r="M540" s="2731"/>
      <c r="N540" s="2731"/>
      <c r="O540" s="2731"/>
      <c r="P540" s="2731"/>
      <c r="Q540" s="2731"/>
      <c r="R540" s="2731"/>
      <c r="S540" s="2731"/>
      <c r="T540" s="2731"/>
      <c r="U540" s="2731"/>
      <c r="V540" s="2731"/>
      <c r="W540" s="2731"/>
      <c r="X540" s="2731"/>
      <c r="Y540" s="2731"/>
      <c r="Z540" s="2731"/>
    </row>
    <row r="541" spans="1:26" ht="14">
      <c r="A541" s="2746"/>
      <c r="B541" s="2746"/>
      <c r="C541" s="2746"/>
      <c r="D541" s="2808"/>
      <c r="E541" s="2808"/>
      <c r="F541" s="2808"/>
      <c r="G541" s="2808"/>
      <c r="H541" s="2866"/>
      <c r="I541" s="2746"/>
      <c r="J541" s="2731"/>
      <c r="K541" s="2731"/>
      <c r="L541" s="2731"/>
      <c r="M541" s="2731"/>
      <c r="N541" s="2731"/>
      <c r="O541" s="2731"/>
      <c r="P541" s="2731"/>
      <c r="Q541" s="2731"/>
      <c r="R541" s="2731"/>
      <c r="S541" s="2731"/>
      <c r="T541" s="2731"/>
      <c r="U541" s="2731"/>
      <c r="V541" s="2731"/>
      <c r="W541" s="2731"/>
      <c r="X541" s="2731"/>
      <c r="Y541" s="2731"/>
      <c r="Z541" s="2731"/>
    </row>
    <row r="542" spans="1:26" ht="14">
      <c r="A542" s="2746"/>
      <c r="B542" s="2746"/>
      <c r="C542" s="2746"/>
      <c r="D542" s="2808"/>
      <c r="E542" s="2808"/>
      <c r="F542" s="2808"/>
      <c r="G542" s="2808"/>
      <c r="H542" s="2866"/>
      <c r="I542" s="2746"/>
      <c r="J542" s="2731"/>
      <c r="K542" s="2731"/>
      <c r="L542" s="2731"/>
      <c r="M542" s="2731"/>
      <c r="N542" s="2731"/>
      <c r="O542" s="2731"/>
      <c r="P542" s="2731"/>
      <c r="Q542" s="2731"/>
      <c r="R542" s="2731"/>
      <c r="S542" s="2731"/>
      <c r="T542" s="2731"/>
      <c r="U542" s="2731"/>
      <c r="V542" s="2731"/>
      <c r="W542" s="2731"/>
      <c r="X542" s="2731"/>
      <c r="Y542" s="2731"/>
      <c r="Z542" s="2731"/>
    </row>
    <row r="543" spans="1:26" ht="14">
      <c r="A543" s="2746"/>
      <c r="B543" s="2746"/>
      <c r="C543" s="2746"/>
      <c r="D543" s="2808"/>
      <c r="E543" s="2808"/>
      <c r="F543" s="2808"/>
      <c r="G543" s="2808"/>
      <c r="H543" s="2866"/>
      <c r="I543" s="2746"/>
      <c r="J543" s="2731"/>
      <c r="K543" s="2731"/>
      <c r="L543" s="2731"/>
      <c r="M543" s="2731"/>
      <c r="N543" s="2731"/>
      <c r="O543" s="2731"/>
      <c r="P543" s="2731"/>
      <c r="Q543" s="2731"/>
      <c r="R543" s="2731"/>
      <c r="S543" s="2731"/>
      <c r="T543" s="2731"/>
      <c r="U543" s="2731"/>
      <c r="V543" s="2731"/>
      <c r="W543" s="2731"/>
      <c r="X543" s="2731"/>
      <c r="Y543" s="2731"/>
      <c r="Z543" s="2731"/>
    </row>
    <row r="544" spans="1:26" ht="14">
      <c r="A544" s="2746"/>
      <c r="B544" s="2746"/>
      <c r="C544" s="2746"/>
      <c r="D544" s="2808"/>
      <c r="E544" s="2808"/>
      <c r="F544" s="2808"/>
      <c r="G544" s="2808"/>
      <c r="H544" s="2866"/>
      <c r="I544" s="2746"/>
      <c r="J544" s="2731"/>
      <c r="K544" s="2731"/>
      <c r="L544" s="2731"/>
      <c r="M544" s="2731"/>
      <c r="N544" s="2731"/>
      <c r="O544" s="2731"/>
      <c r="P544" s="2731"/>
      <c r="Q544" s="2731"/>
      <c r="R544" s="2731"/>
      <c r="S544" s="2731"/>
      <c r="T544" s="2731"/>
      <c r="U544" s="2731"/>
      <c r="V544" s="2731"/>
      <c r="W544" s="2731"/>
      <c r="X544" s="2731"/>
      <c r="Y544" s="2731"/>
      <c r="Z544" s="2731"/>
    </row>
    <row r="545" spans="1:26" ht="14">
      <c r="A545" s="2746"/>
      <c r="B545" s="2746"/>
      <c r="C545" s="2746"/>
      <c r="D545" s="2808"/>
      <c r="E545" s="2808"/>
      <c r="F545" s="2808"/>
      <c r="G545" s="2808"/>
      <c r="H545" s="2866"/>
      <c r="I545" s="2746"/>
      <c r="J545" s="2731"/>
      <c r="K545" s="2731"/>
      <c r="L545" s="2731"/>
      <c r="M545" s="2731"/>
      <c r="N545" s="2731"/>
      <c r="O545" s="2731"/>
      <c r="P545" s="2731"/>
      <c r="Q545" s="2731"/>
      <c r="R545" s="2731"/>
      <c r="S545" s="2731"/>
      <c r="T545" s="2731"/>
      <c r="U545" s="2731"/>
      <c r="V545" s="2731"/>
      <c r="W545" s="2731"/>
      <c r="X545" s="2731"/>
      <c r="Y545" s="2731"/>
      <c r="Z545" s="2731"/>
    </row>
    <row r="546" spans="1:26" ht="14">
      <c r="A546" s="2746"/>
      <c r="B546" s="2746"/>
      <c r="C546" s="2746"/>
      <c r="D546" s="2808"/>
      <c r="E546" s="2808"/>
      <c r="F546" s="2808"/>
      <c r="G546" s="2808"/>
      <c r="H546" s="2866"/>
      <c r="I546" s="2746"/>
      <c r="J546" s="2731"/>
      <c r="K546" s="2731"/>
      <c r="L546" s="2731"/>
      <c r="M546" s="2731"/>
      <c r="N546" s="2731"/>
      <c r="O546" s="2731"/>
      <c r="P546" s="2731"/>
      <c r="Q546" s="2731"/>
      <c r="R546" s="2731"/>
      <c r="S546" s="2731"/>
      <c r="T546" s="2731"/>
      <c r="U546" s="2731"/>
      <c r="V546" s="2731"/>
      <c r="W546" s="2731"/>
      <c r="X546" s="2731"/>
      <c r="Y546" s="2731"/>
      <c r="Z546" s="2731"/>
    </row>
    <row r="547" spans="1:26" ht="14">
      <c r="A547" s="2746"/>
      <c r="B547" s="2746"/>
      <c r="C547" s="2746"/>
      <c r="D547" s="2808"/>
      <c r="E547" s="2808"/>
      <c r="F547" s="2808"/>
      <c r="G547" s="2808"/>
      <c r="H547" s="2866"/>
      <c r="I547" s="2746"/>
      <c r="J547" s="2731"/>
      <c r="K547" s="2731"/>
      <c r="L547" s="2731"/>
      <c r="M547" s="2731"/>
      <c r="N547" s="2731"/>
      <c r="O547" s="2731"/>
      <c r="P547" s="2731"/>
      <c r="Q547" s="2731"/>
      <c r="R547" s="2731"/>
      <c r="S547" s="2731"/>
      <c r="T547" s="2731"/>
      <c r="U547" s="2731"/>
      <c r="V547" s="2731"/>
      <c r="W547" s="2731"/>
      <c r="X547" s="2731"/>
      <c r="Y547" s="2731"/>
      <c r="Z547" s="2731"/>
    </row>
    <row r="548" spans="1:26" ht="14">
      <c r="A548" s="2746"/>
      <c r="B548" s="2746"/>
      <c r="C548" s="2746"/>
      <c r="D548" s="2808"/>
      <c r="E548" s="2808"/>
      <c r="F548" s="2808"/>
      <c r="G548" s="2808"/>
      <c r="H548" s="2866"/>
      <c r="I548" s="2746"/>
      <c r="J548" s="2731"/>
      <c r="K548" s="2731"/>
      <c r="L548" s="2731"/>
      <c r="M548" s="2731"/>
      <c r="N548" s="2731"/>
      <c r="O548" s="2731"/>
      <c r="P548" s="2731"/>
      <c r="Q548" s="2731"/>
      <c r="R548" s="2731"/>
      <c r="S548" s="2731"/>
      <c r="T548" s="2731"/>
      <c r="U548" s="2731"/>
      <c r="V548" s="2731"/>
      <c r="W548" s="2731"/>
      <c r="X548" s="2731"/>
      <c r="Y548" s="2731"/>
      <c r="Z548" s="2731"/>
    </row>
    <row r="549" spans="1:26" ht="14">
      <c r="A549" s="2746"/>
      <c r="B549" s="2746"/>
      <c r="C549" s="2746"/>
      <c r="D549" s="2808"/>
      <c r="E549" s="2808"/>
      <c r="F549" s="2808"/>
      <c r="G549" s="2808"/>
      <c r="H549" s="2866"/>
      <c r="I549" s="2746"/>
      <c r="J549" s="2731"/>
      <c r="K549" s="2731"/>
      <c r="L549" s="2731"/>
      <c r="M549" s="2731"/>
      <c r="N549" s="2731"/>
      <c r="O549" s="2731"/>
      <c r="P549" s="2731"/>
      <c r="Q549" s="2731"/>
      <c r="R549" s="2731"/>
      <c r="S549" s="2731"/>
      <c r="T549" s="2731"/>
      <c r="U549" s="2731"/>
      <c r="V549" s="2731"/>
      <c r="W549" s="2731"/>
      <c r="X549" s="2731"/>
      <c r="Y549" s="2731"/>
      <c r="Z549" s="2731"/>
    </row>
    <row r="550" spans="1:26" ht="14">
      <c r="A550" s="2746"/>
      <c r="B550" s="2746"/>
      <c r="C550" s="2746"/>
      <c r="D550" s="2808"/>
      <c r="E550" s="2808"/>
      <c r="F550" s="2808"/>
      <c r="G550" s="2808"/>
      <c r="H550" s="2866"/>
      <c r="I550" s="2746"/>
      <c r="J550" s="2731"/>
      <c r="K550" s="2731"/>
      <c r="L550" s="2731"/>
      <c r="M550" s="2731"/>
      <c r="N550" s="2731"/>
      <c r="O550" s="2731"/>
      <c r="P550" s="2731"/>
      <c r="Q550" s="2731"/>
      <c r="R550" s="2731"/>
      <c r="S550" s="2731"/>
      <c r="T550" s="2731"/>
      <c r="U550" s="2731"/>
      <c r="V550" s="2731"/>
      <c r="W550" s="2731"/>
      <c r="X550" s="2731"/>
      <c r="Y550" s="2731"/>
      <c r="Z550" s="2731"/>
    </row>
    <row r="551" spans="1:26" ht="14">
      <c r="A551" s="2746"/>
      <c r="B551" s="2746"/>
      <c r="C551" s="2746"/>
      <c r="D551" s="2808"/>
      <c r="E551" s="2808"/>
      <c r="F551" s="2808"/>
      <c r="G551" s="2808"/>
      <c r="H551" s="2866"/>
      <c r="I551" s="2746"/>
      <c r="J551" s="2731"/>
      <c r="K551" s="2731"/>
      <c r="L551" s="2731"/>
      <c r="M551" s="2731"/>
      <c r="N551" s="2731"/>
      <c r="O551" s="2731"/>
      <c r="P551" s="2731"/>
      <c r="Q551" s="2731"/>
      <c r="R551" s="2731"/>
      <c r="S551" s="2731"/>
      <c r="T551" s="2731"/>
      <c r="U551" s="2731"/>
      <c r="V551" s="2731"/>
      <c r="W551" s="2731"/>
      <c r="X551" s="2731"/>
      <c r="Y551" s="2731"/>
      <c r="Z551" s="2731"/>
    </row>
    <row r="552" spans="1:26" ht="14">
      <c r="A552" s="2746"/>
      <c r="B552" s="2746"/>
      <c r="C552" s="2746"/>
      <c r="D552" s="2808"/>
      <c r="E552" s="2808"/>
      <c r="F552" s="2808"/>
      <c r="G552" s="2808"/>
      <c r="H552" s="2866"/>
      <c r="I552" s="2746"/>
      <c r="J552" s="2731"/>
      <c r="K552" s="2731"/>
      <c r="L552" s="2731"/>
      <c r="M552" s="2731"/>
      <c r="N552" s="2731"/>
      <c r="O552" s="2731"/>
      <c r="P552" s="2731"/>
      <c r="Q552" s="2731"/>
      <c r="R552" s="2731"/>
      <c r="S552" s="2731"/>
      <c r="T552" s="2731"/>
      <c r="U552" s="2731"/>
      <c r="V552" s="2731"/>
      <c r="W552" s="2731"/>
      <c r="X552" s="2731"/>
      <c r="Y552" s="2731"/>
      <c r="Z552" s="2731"/>
    </row>
    <row r="553" spans="1:26" ht="14">
      <c r="A553" s="2746"/>
      <c r="B553" s="2746"/>
      <c r="C553" s="2746"/>
      <c r="D553" s="2808"/>
      <c r="E553" s="2808"/>
      <c r="F553" s="2808"/>
      <c r="G553" s="2808"/>
      <c r="H553" s="2866"/>
      <c r="I553" s="2746"/>
      <c r="J553" s="2731"/>
      <c r="K553" s="2731"/>
      <c r="L553" s="2731"/>
      <c r="M553" s="2731"/>
      <c r="N553" s="2731"/>
      <c r="O553" s="2731"/>
      <c r="P553" s="2731"/>
      <c r="Q553" s="2731"/>
      <c r="R553" s="2731"/>
      <c r="S553" s="2731"/>
      <c r="T553" s="2731"/>
      <c r="U553" s="2731"/>
      <c r="V553" s="2731"/>
      <c r="W553" s="2731"/>
      <c r="X553" s="2731"/>
      <c r="Y553" s="2731"/>
      <c r="Z553" s="2731"/>
    </row>
    <row r="554" spans="1:26" ht="14">
      <c r="A554" s="2746"/>
      <c r="B554" s="2746"/>
      <c r="C554" s="2746"/>
      <c r="D554" s="2808"/>
      <c r="E554" s="2808"/>
      <c r="F554" s="2808"/>
      <c r="G554" s="2808"/>
      <c r="H554" s="2866"/>
      <c r="I554" s="2746"/>
      <c r="J554" s="2731"/>
      <c r="K554" s="2731"/>
      <c r="L554" s="2731"/>
      <c r="M554" s="2731"/>
      <c r="N554" s="2731"/>
      <c r="O554" s="2731"/>
      <c r="P554" s="2731"/>
      <c r="Q554" s="2731"/>
      <c r="R554" s="2731"/>
      <c r="S554" s="2731"/>
      <c r="T554" s="2731"/>
      <c r="U554" s="2731"/>
      <c r="V554" s="2731"/>
      <c r="W554" s="2731"/>
      <c r="X554" s="2731"/>
      <c r="Y554" s="2731"/>
      <c r="Z554" s="2731"/>
    </row>
    <row r="555" spans="1:26" ht="14">
      <c r="A555" s="2746"/>
      <c r="B555" s="2746"/>
      <c r="C555" s="2746"/>
      <c r="D555" s="2808"/>
      <c r="E555" s="2808"/>
      <c r="F555" s="2808"/>
      <c r="G555" s="2808"/>
      <c r="H555" s="2866"/>
      <c r="I555" s="2746"/>
      <c r="J555" s="2731"/>
      <c r="K555" s="2731"/>
      <c r="L555" s="2731"/>
      <c r="M555" s="2731"/>
      <c r="N555" s="2731"/>
      <c r="O555" s="2731"/>
      <c r="P555" s="2731"/>
      <c r="Q555" s="2731"/>
      <c r="R555" s="2731"/>
      <c r="S555" s="2731"/>
      <c r="T555" s="2731"/>
      <c r="U555" s="2731"/>
      <c r="V555" s="2731"/>
      <c r="W555" s="2731"/>
      <c r="X555" s="2731"/>
      <c r="Y555" s="2731"/>
      <c r="Z555" s="2731"/>
    </row>
    <row r="556" spans="1:26" ht="14">
      <c r="A556" s="2746"/>
      <c r="B556" s="2746"/>
      <c r="C556" s="2746"/>
      <c r="D556" s="2808"/>
      <c r="E556" s="2808"/>
      <c r="F556" s="2808"/>
      <c r="G556" s="2808"/>
      <c r="H556" s="2866"/>
      <c r="I556" s="2746"/>
      <c r="J556" s="2731"/>
      <c r="K556" s="2731"/>
      <c r="L556" s="2731"/>
      <c r="M556" s="2731"/>
      <c r="N556" s="2731"/>
      <c r="O556" s="2731"/>
      <c r="P556" s="2731"/>
      <c r="Q556" s="2731"/>
      <c r="R556" s="2731"/>
      <c r="S556" s="2731"/>
      <c r="T556" s="2731"/>
      <c r="U556" s="2731"/>
      <c r="V556" s="2731"/>
      <c r="W556" s="2731"/>
      <c r="X556" s="2731"/>
      <c r="Y556" s="2731"/>
      <c r="Z556" s="2731"/>
    </row>
    <row r="557" spans="1:26" ht="14">
      <c r="A557" s="2746"/>
      <c r="B557" s="2746"/>
      <c r="C557" s="2746"/>
      <c r="D557" s="2808"/>
      <c r="E557" s="2808"/>
      <c r="F557" s="2808"/>
      <c r="G557" s="2808"/>
      <c r="H557" s="2866"/>
      <c r="I557" s="2746"/>
      <c r="J557" s="2731"/>
      <c r="K557" s="2731"/>
      <c r="L557" s="2731"/>
      <c r="M557" s="2731"/>
      <c r="N557" s="2731"/>
      <c r="O557" s="2731"/>
      <c r="P557" s="2731"/>
      <c r="Q557" s="2731"/>
      <c r="R557" s="2731"/>
      <c r="S557" s="2731"/>
      <c r="T557" s="2731"/>
      <c r="U557" s="2731"/>
      <c r="V557" s="2731"/>
      <c r="W557" s="2731"/>
      <c r="X557" s="2731"/>
      <c r="Y557" s="2731"/>
      <c r="Z557" s="2731"/>
    </row>
    <row r="558" spans="1:26" ht="14">
      <c r="A558" s="2746"/>
      <c r="B558" s="2746"/>
      <c r="C558" s="2746"/>
      <c r="D558" s="2808"/>
      <c r="E558" s="2808"/>
      <c r="F558" s="2808"/>
      <c r="G558" s="2808"/>
      <c r="H558" s="2866"/>
      <c r="I558" s="2746"/>
      <c r="J558" s="2731"/>
      <c r="K558" s="2731"/>
      <c r="L558" s="2731"/>
      <c r="M558" s="2731"/>
      <c r="N558" s="2731"/>
      <c r="O558" s="2731"/>
      <c r="P558" s="2731"/>
      <c r="Q558" s="2731"/>
      <c r="R558" s="2731"/>
      <c r="S558" s="2731"/>
      <c r="T558" s="2731"/>
      <c r="U558" s="2731"/>
      <c r="V558" s="2731"/>
      <c r="W558" s="2731"/>
      <c r="X558" s="2731"/>
      <c r="Y558" s="2731"/>
      <c r="Z558" s="2731"/>
    </row>
    <row r="559" spans="1:26" ht="14">
      <c r="A559" s="2746"/>
      <c r="B559" s="2746"/>
      <c r="C559" s="2746"/>
      <c r="D559" s="2808"/>
      <c r="E559" s="2808"/>
      <c r="F559" s="2808"/>
      <c r="G559" s="2808"/>
      <c r="H559" s="2866"/>
      <c r="I559" s="2746"/>
      <c r="J559" s="2731"/>
      <c r="K559" s="2731"/>
      <c r="L559" s="2731"/>
      <c r="M559" s="2731"/>
      <c r="N559" s="2731"/>
      <c r="O559" s="2731"/>
      <c r="P559" s="2731"/>
      <c r="Q559" s="2731"/>
      <c r="R559" s="2731"/>
      <c r="S559" s="2731"/>
      <c r="T559" s="2731"/>
      <c r="U559" s="2731"/>
      <c r="V559" s="2731"/>
      <c r="W559" s="2731"/>
      <c r="X559" s="2731"/>
      <c r="Y559" s="2731"/>
      <c r="Z559" s="2731"/>
    </row>
    <row r="560" spans="1:26" ht="14">
      <c r="A560" s="2746"/>
      <c r="B560" s="2746"/>
      <c r="C560" s="2746"/>
      <c r="D560" s="2808"/>
      <c r="E560" s="2808"/>
      <c r="F560" s="2808"/>
      <c r="G560" s="2808"/>
      <c r="H560" s="2866"/>
      <c r="I560" s="2746"/>
      <c r="J560" s="2731"/>
      <c r="K560" s="2731"/>
      <c r="L560" s="2731"/>
      <c r="M560" s="2731"/>
      <c r="N560" s="2731"/>
      <c r="O560" s="2731"/>
      <c r="P560" s="2731"/>
      <c r="Q560" s="2731"/>
      <c r="R560" s="2731"/>
      <c r="S560" s="2731"/>
      <c r="T560" s="2731"/>
      <c r="U560" s="2731"/>
      <c r="V560" s="2731"/>
      <c r="W560" s="2731"/>
      <c r="X560" s="2731"/>
      <c r="Y560" s="2731"/>
      <c r="Z560" s="2731"/>
    </row>
    <row r="561" spans="1:26" ht="14">
      <c r="A561" s="2746"/>
      <c r="B561" s="2746"/>
      <c r="C561" s="2746"/>
      <c r="D561" s="2808"/>
      <c r="E561" s="2808"/>
      <c r="F561" s="2808"/>
      <c r="G561" s="2808"/>
      <c r="H561" s="2866"/>
      <c r="I561" s="2746"/>
      <c r="J561" s="2731"/>
      <c r="K561" s="2731"/>
      <c r="L561" s="2731"/>
      <c r="M561" s="2731"/>
      <c r="N561" s="2731"/>
      <c r="O561" s="2731"/>
      <c r="P561" s="2731"/>
      <c r="Q561" s="2731"/>
      <c r="R561" s="2731"/>
      <c r="S561" s="2731"/>
      <c r="T561" s="2731"/>
      <c r="U561" s="2731"/>
      <c r="V561" s="2731"/>
      <c r="W561" s="2731"/>
      <c r="X561" s="2731"/>
      <c r="Y561" s="2731"/>
      <c r="Z561" s="2731"/>
    </row>
    <row r="562" spans="1:26" ht="14">
      <c r="A562" s="2746"/>
      <c r="B562" s="2746"/>
      <c r="C562" s="2746"/>
      <c r="D562" s="2808"/>
      <c r="E562" s="2808"/>
      <c r="F562" s="2808"/>
      <c r="G562" s="2808"/>
      <c r="H562" s="2866"/>
      <c r="I562" s="2746"/>
      <c r="J562" s="2731"/>
      <c r="K562" s="2731"/>
      <c r="L562" s="2731"/>
      <c r="M562" s="2731"/>
      <c r="N562" s="2731"/>
      <c r="O562" s="2731"/>
      <c r="P562" s="2731"/>
      <c r="Q562" s="2731"/>
      <c r="R562" s="2731"/>
      <c r="S562" s="2731"/>
      <c r="T562" s="2731"/>
      <c r="U562" s="2731"/>
      <c r="V562" s="2731"/>
      <c r="W562" s="2731"/>
      <c r="X562" s="2731"/>
      <c r="Y562" s="2731"/>
      <c r="Z562" s="2731"/>
    </row>
    <row r="563" spans="1:26" ht="14">
      <c r="A563" s="2746"/>
      <c r="B563" s="2746"/>
      <c r="C563" s="2746"/>
      <c r="D563" s="2808"/>
      <c r="E563" s="2808"/>
      <c r="F563" s="2808"/>
      <c r="G563" s="2808"/>
      <c r="H563" s="2866"/>
      <c r="I563" s="2746"/>
      <c r="J563" s="2731"/>
      <c r="K563" s="2731"/>
      <c r="L563" s="2731"/>
      <c r="M563" s="2731"/>
      <c r="N563" s="2731"/>
      <c r="O563" s="2731"/>
      <c r="P563" s="2731"/>
      <c r="Q563" s="2731"/>
      <c r="R563" s="2731"/>
      <c r="S563" s="2731"/>
      <c r="T563" s="2731"/>
      <c r="U563" s="2731"/>
      <c r="V563" s="2731"/>
      <c r="W563" s="2731"/>
      <c r="X563" s="2731"/>
      <c r="Y563" s="2731"/>
      <c r="Z563" s="2731"/>
    </row>
    <row r="564" spans="1:26" ht="14">
      <c r="A564" s="2746"/>
      <c r="B564" s="2746"/>
      <c r="C564" s="2746"/>
      <c r="D564" s="2808"/>
      <c r="E564" s="2808"/>
      <c r="F564" s="2808"/>
      <c r="G564" s="2808"/>
      <c r="H564" s="2866"/>
      <c r="I564" s="2746"/>
      <c r="J564" s="2731"/>
      <c r="K564" s="2731"/>
      <c r="L564" s="2731"/>
      <c r="M564" s="2731"/>
      <c r="N564" s="2731"/>
      <c r="O564" s="2731"/>
      <c r="P564" s="2731"/>
      <c r="Q564" s="2731"/>
      <c r="R564" s="2731"/>
      <c r="S564" s="2731"/>
      <c r="T564" s="2731"/>
      <c r="U564" s="2731"/>
      <c r="V564" s="2731"/>
      <c r="W564" s="2731"/>
      <c r="X564" s="2731"/>
      <c r="Y564" s="2731"/>
      <c r="Z564" s="2731"/>
    </row>
    <row r="565" spans="1:26" ht="14">
      <c r="A565" s="2746"/>
      <c r="B565" s="2746"/>
      <c r="C565" s="2746"/>
      <c r="D565" s="2808"/>
      <c r="E565" s="2808"/>
      <c r="F565" s="2808"/>
      <c r="G565" s="2808"/>
      <c r="H565" s="2866"/>
      <c r="I565" s="2746"/>
      <c r="J565" s="2731"/>
      <c r="K565" s="2731"/>
      <c r="L565" s="2731"/>
      <c r="M565" s="2731"/>
      <c r="N565" s="2731"/>
      <c r="O565" s="2731"/>
      <c r="P565" s="2731"/>
      <c r="Q565" s="2731"/>
      <c r="R565" s="2731"/>
      <c r="S565" s="2731"/>
      <c r="T565" s="2731"/>
      <c r="U565" s="2731"/>
      <c r="V565" s="2731"/>
      <c r="W565" s="2731"/>
      <c r="X565" s="2731"/>
      <c r="Y565" s="2731"/>
      <c r="Z565" s="2731"/>
    </row>
    <row r="566" spans="1:26" ht="14">
      <c r="A566" s="2746"/>
      <c r="B566" s="2746"/>
      <c r="C566" s="2746"/>
      <c r="D566" s="2808"/>
      <c r="E566" s="2808"/>
      <c r="F566" s="2808"/>
      <c r="G566" s="2808"/>
      <c r="H566" s="2866"/>
      <c r="I566" s="2746"/>
      <c r="J566" s="2731"/>
      <c r="K566" s="2731"/>
      <c r="L566" s="2731"/>
      <c r="M566" s="2731"/>
      <c r="N566" s="2731"/>
      <c r="O566" s="2731"/>
      <c r="P566" s="2731"/>
      <c r="Q566" s="2731"/>
      <c r="R566" s="2731"/>
      <c r="S566" s="2731"/>
      <c r="T566" s="2731"/>
      <c r="U566" s="2731"/>
      <c r="V566" s="2731"/>
      <c r="W566" s="2731"/>
      <c r="X566" s="2731"/>
      <c r="Y566" s="2731"/>
      <c r="Z566" s="2731"/>
    </row>
    <row r="567" spans="1:26" ht="14">
      <c r="A567" s="2746"/>
      <c r="B567" s="2746"/>
      <c r="C567" s="2746"/>
      <c r="D567" s="2808"/>
      <c r="E567" s="2808"/>
      <c r="F567" s="2808"/>
      <c r="G567" s="2808"/>
      <c r="H567" s="2866"/>
      <c r="I567" s="2746"/>
      <c r="J567" s="2731"/>
      <c r="K567" s="2731"/>
      <c r="L567" s="2731"/>
      <c r="M567" s="2731"/>
      <c r="N567" s="2731"/>
      <c r="O567" s="2731"/>
      <c r="P567" s="2731"/>
      <c r="Q567" s="2731"/>
      <c r="R567" s="2731"/>
      <c r="S567" s="2731"/>
      <c r="T567" s="2731"/>
      <c r="U567" s="2731"/>
      <c r="V567" s="2731"/>
      <c r="W567" s="2731"/>
      <c r="X567" s="2731"/>
      <c r="Y567" s="2731"/>
      <c r="Z567" s="2731"/>
    </row>
    <row r="568" spans="1:26" ht="14">
      <c r="A568" s="2746"/>
      <c r="B568" s="2746"/>
      <c r="C568" s="2746"/>
      <c r="D568" s="2808"/>
      <c r="E568" s="2808"/>
      <c r="F568" s="2808"/>
      <c r="G568" s="2808"/>
      <c r="H568" s="2866"/>
      <c r="I568" s="2746"/>
      <c r="J568" s="2731"/>
      <c r="K568" s="2731"/>
      <c r="L568" s="2731"/>
      <c r="M568" s="2731"/>
      <c r="N568" s="2731"/>
      <c r="O568" s="2731"/>
      <c r="P568" s="2731"/>
      <c r="Q568" s="2731"/>
      <c r="R568" s="2731"/>
      <c r="S568" s="2731"/>
      <c r="T568" s="2731"/>
      <c r="U568" s="2731"/>
      <c r="V568" s="2731"/>
      <c r="W568" s="2731"/>
      <c r="X568" s="2731"/>
      <c r="Y568" s="2731"/>
      <c r="Z568" s="2731"/>
    </row>
    <row r="569" spans="1:26" ht="14">
      <c r="A569" s="2746"/>
      <c r="B569" s="2746"/>
      <c r="C569" s="2746"/>
      <c r="D569" s="2808"/>
      <c r="E569" s="2808"/>
      <c r="F569" s="2808"/>
      <c r="G569" s="2808"/>
      <c r="H569" s="2866"/>
      <c r="I569" s="2746"/>
      <c r="J569" s="2731"/>
      <c r="K569" s="2731"/>
      <c r="L569" s="2731"/>
      <c r="M569" s="2731"/>
      <c r="N569" s="2731"/>
      <c r="O569" s="2731"/>
      <c r="P569" s="2731"/>
      <c r="Q569" s="2731"/>
      <c r="R569" s="2731"/>
      <c r="S569" s="2731"/>
      <c r="T569" s="2731"/>
      <c r="U569" s="2731"/>
      <c r="V569" s="2731"/>
      <c r="W569" s="2731"/>
      <c r="X569" s="2731"/>
      <c r="Y569" s="2731"/>
      <c r="Z569" s="2731"/>
    </row>
    <row r="570" spans="1:26" ht="14">
      <c r="A570" s="2746"/>
      <c r="B570" s="2746"/>
      <c r="C570" s="2746"/>
      <c r="D570" s="2808"/>
      <c r="E570" s="2808"/>
      <c r="F570" s="2808"/>
      <c r="G570" s="2808"/>
      <c r="H570" s="2866"/>
      <c r="I570" s="2746"/>
      <c r="J570" s="2731"/>
      <c r="K570" s="2731"/>
      <c r="L570" s="2731"/>
      <c r="M570" s="2731"/>
      <c r="N570" s="2731"/>
      <c r="O570" s="2731"/>
      <c r="P570" s="2731"/>
      <c r="Q570" s="2731"/>
      <c r="R570" s="2731"/>
      <c r="S570" s="2731"/>
      <c r="T570" s="2731"/>
      <c r="U570" s="2731"/>
      <c r="V570" s="2731"/>
      <c r="W570" s="2731"/>
      <c r="X570" s="2731"/>
      <c r="Y570" s="2731"/>
      <c r="Z570" s="2731"/>
    </row>
    <row r="571" spans="1:26" ht="14">
      <c r="A571" s="2746"/>
      <c r="B571" s="2746"/>
      <c r="C571" s="2746"/>
      <c r="D571" s="2808"/>
      <c r="E571" s="2808"/>
      <c r="F571" s="2808"/>
      <c r="G571" s="2808"/>
      <c r="H571" s="2866"/>
      <c r="I571" s="2746"/>
      <c r="J571" s="2731"/>
      <c r="K571" s="2731"/>
      <c r="L571" s="2731"/>
      <c r="M571" s="2731"/>
      <c r="N571" s="2731"/>
      <c r="O571" s="2731"/>
      <c r="P571" s="2731"/>
      <c r="Q571" s="2731"/>
      <c r="R571" s="2731"/>
      <c r="S571" s="2731"/>
      <c r="T571" s="2731"/>
      <c r="U571" s="2731"/>
      <c r="V571" s="2731"/>
      <c r="W571" s="2731"/>
      <c r="X571" s="2731"/>
      <c r="Y571" s="2731"/>
      <c r="Z571" s="2731"/>
    </row>
    <row r="572" spans="1:26" ht="14">
      <c r="A572" s="2746"/>
      <c r="B572" s="2746"/>
      <c r="C572" s="2746"/>
      <c r="D572" s="2808"/>
      <c r="E572" s="2808"/>
      <c r="F572" s="2808"/>
      <c r="G572" s="2808"/>
      <c r="H572" s="2866"/>
      <c r="I572" s="2746"/>
      <c r="J572" s="2731"/>
      <c r="K572" s="2731"/>
      <c r="L572" s="2731"/>
      <c r="M572" s="2731"/>
      <c r="N572" s="2731"/>
      <c r="O572" s="2731"/>
      <c r="P572" s="2731"/>
      <c r="Q572" s="2731"/>
      <c r="R572" s="2731"/>
      <c r="S572" s="2731"/>
      <c r="T572" s="2731"/>
      <c r="U572" s="2731"/>
      <c r="V572" s="2731"/>
      <c r="W572" s="2731"/>
      <c r="X572" s="2731"/>
      <c r="Y572" s="2731"/>
      <c r="Z572" s="2731"/>
    </row>
    <row r="573" spans="1:26" ht="14">
      <c r="A573" s="2746"/>
      <c r="B573" s="2746"/>
      <c r="C573" s="2746"/>
      <c r="D573" s="2808"/>
      <c r="E573" s="2808"/>
      <c r="F573" s="2808"/>
      <c r="G573" s="2808"/>
      <c r="H573" s="2866"/>
      <c r="I573" s="2746"/>
      <c r="J573" s="2731"/>
      <c r="K573" s="2731"/>
      <c r="L573" s="2731"/>
      <c r="M573" s="2731"/>
      <c r="N573" s="2731"/>
      <c r="O573" s="2731"/>
      <c r="P573" s="2731"/>
      <c r="Q573" s="2731"/>
      <c r="R573" s="2731"/>
      <c r="S573" s="2731"/>
      <c r="T573" s="2731"/>
      <c r="U573" s="2731"/>
      <c r="V573" s="2731"/>
      <c r="W573" s="2731"/>
      <c r="X573" s="2731"/>
      <c r="Y573" s="2731"/>
      <c r="Z573" s="2731"/>
    </row>
    <row r="574" spans="1:26" ht="14">
      <c r="A574" s="2746"/>
      <c r="B574" s="2746"/>
      <c r="C574" s="2746"/>
      <c r="D574" s="2808"/>
      <c r="E574" s="2808"/>
      <c r="F574" s="2808"/>
      <c r="G574" s="2808"/>
      <c r="H574" s="2866"/>
      <c r="I574" s="2746"/>
      <c r="J574" s="2731"/>
      <c r="K574" s="2731"/>
      <c r="L574" s="2731"/>
      <c r="M574" s="2731"/>
      <c r="N574" s="2731"/>
      <c r="O574" s="2731"/>
      <c r="P574" s="2731"/>
      <c r="Q574" s="2731"/>
      <c r="R574" s="2731"/>
      <c r="S574" s="2731"/>
      <c r="T574" s="2731"/>
      <c r="U574" s="2731"/>
      <c r="V574" s="2731"/>
      <c r="W574" s="2731"/>
      <c r="X574" s="2731"/>
      <c r="Y574" s="2731"/>
      <c r="Z574" s="2731"/>
    </row>
    <row r="575" spans="1:26" ht="14">
      <c r="A575" s="2746"/>
      <c r="B575" s="2746"/>
      <c r="C575" s="2746"/>
      <c r="D575" s="2808"/>
      <c r="E575" s="2808"/>
      <c r="F575" s="2808"/>
      <c r="G575" s="2808"/>
      <c r="H575" s="2866"/>
      <c r="I575" s="2746"/>
      <c r="J575" s="2731"/>
      <c r="K575" s="2731"/>
      <c r="L575" s="2731"/>
      <c r="M575" s="2731"/>
      <c r="N575" s="2731"/>
      <c r="O575" s="2731"/>
      <c r="P575" s="2731"/>
      <c r="Q575" s="2731"/>
      <c r="R575" s="2731"/>
      <c r="S575" s="2731"/>
      <c r="T575" s="2731"/>
      <c r="U575" s="2731"/>
      <c r="V575" s="2731"/>
      <c r="W575" s="2731"/>
      <c r="X575" s="2731"/>
      <c r="Y575" s="2731"/>
      <c r="Z575" s="2731"/>
    </row>
    <row r="576" spans="1:26" ht="14">
      <c r="A576" s="2746"/>
      <c r="B576" s="2746"/>
      <c r="C576" s="2746"/>
      <c r="D576" s="2808"/>
      <c r="E576" s="2808"/>
      <c r="F576" s="2808"/>
      <c r="G576" s="2808"/>
      <c r="H576" s="2866"/>
      <c r="I576" s="2746"/>
      <c r="J576" s="2731"/>
      <c r="K576" s="2731"/>
      <c r="L576" s="2731"/>
      <c r="M576" s="2731"/>
      <c r="N576" s="2731"/>
      <c r="O576" s="2731"/>
      <c r="P576" s="2731"/>
      <c r="Q576" s="2731"/>
      <c r="R576" s="2731"/>
      <c r="S576" s="2731"/>
      <c r="T576" s="2731"/>
      <c r="U576" s="2731"/>
      <c r="V576" s="2731"/>
      <c r="W576" s="2731"/>
      <c r="X576" s="2731"/>
      <c r="Y576" s="2731"/>
      <c r="Z576" s="2731"/>
    </row>
    <row r="577" spans="1:26" ht="14">
      <c r="A577" s="2746"/>
      <c r="B577" s="2746"/>
      <c r="C577" s="2746"/>
      <c r="D577" s="2808"/>
      <c r="E577" s="2808"/>
      <c r="F577" s="2808"/>
      <c r="G577" s="2808"/>
      <c r="H577" s="2866"/>
      <c r="I577" s="2746"/>
      <c r="J577" s="2731"/>
      <c r="K577" s="2731"/>
      <c r="L577" s="2731"/>
      <c r="M577" s="2731"/>
      <c r="N577" s="2731"/>
      <c r="O577" s="2731"/>
      <c r="P577" s="2731"/>
      <c r="Q577" s="2731"/>
      <c r="R577" s="2731"/>
      <c r="S577" s="2731"/>
      <c r="T577" s="2731"/>
      <c r="U577" s="2731"/>
      <c r="V577" s="2731"/>
      <c r="W577" s="2731"/>
      <c r="X577" s="2731"/>
      <c r="Y577" s="2731"/>
      <c r="Z577" s="2731"/>
    </row>
    <row r="578" spans="1:26" ht="14">
      <c r="A578" s="2746"/>
      <c r="B578" s="2746"/>
      <c r="C578" s="2746"/>
      <c r="D578" s="2808"/>
      <c r="E578" s="2808"/>
      <c r="F578" s="2808"/>
      <c r="G578" s="2808"/>
      <c r="H578" s="2866"/>
      <c r="I578" s="2746"/>
      <c r="J578" s="2731"/>
      <c r="K578" s="2731"/>
      <c r="L578" s="2731"/>
      <c r="M578" s="2731"/>
      <c r="N578" s="2731"/>
      <c r="O578" s="2731"/>
      <c r="P578" s="2731"/>
      <c r="Q578" s="2731"/>
      <c r="R578" s="2731"/>
      <c r="S578" s="2731"/>
      <c r="T578" s="2731"/>
      <c r="U578" s="2731"/>
      <c r="V578" s="2731"/>
      <c r="W578" s="2731"/>
      <c r="X578" s="2731"/>
      <c r="Y578" s="2731"/>
      <c r="Z578" s="2731"/>
    </row>
    <row r="579" spans="1:26" ht="14">
      <c r="A579" s="2746"/>
      <c r="B579" s="2746"/>
      <c r="C579" s="2746"/>
      <c r="D579" s="2808"/>
      <c r="E579" s="2808"/>
      <c r="F579" s="2808"/>
      <c r="G579" s="2808"/>
      <c r="H579" s="2866"/>
      <c r="I579" s="2746"/>
      <c r="J579" s="2731"/>
      <c r="K579" s="2731"/>
      <c r="L579" s="2731"/>
      <c r="M579" s="2731"/>
      <c r="N579" s="2731"/>
      <c r="O579" s="2731"/>
      <c r="P579" s="2731"/>
      <c r="Q579" s="2731"/>
      <c r="R579" s="2731"/>
      <c r="S579" s="2731"/>
      <c r="T579" s="2731"/>
      <c r="U579" s="2731"/>
      <c r="V579" s="2731"/>
      <c r="W579" s="2731"/>
      <c r="X579" s="2731"/>
      <c r="Y579" s="2731"/>
      <c r="Z579" s="2731"/>
    </row>
    <row r="580" spans="1:26" ht="14">
      <c r="A580" s="2746"/>
      <c r="B580" s="2746"/>
      <c r="C580" s="2746"/>
      <c r="D580" s="2808"/>
      <c r="E580" s="2808"/>
      <c r="F580" s="2808"/>
      <c r="G580" s="2808"/>
      <c r="H580" s="2866"/>
      <c r="I580" s="2746"/>
      <c r="J580" s="2731"/>
      <c r="K580" s="2731"/>
      <c r="L580" s="2731"/>
      <c r="M580" s="2731"/>
      <c r="N580" s="2731"/>
      <c r="O580" s="2731"/>
      <c r="P580" s="2731"/>
      <c r="Q580" s="2731"/>
      <c r="R580" s="2731"/>
      <c r="S580" s="2731"/>
      <c r="T580" s="2731"/>
      <c r="U580" s="2731"/>
      <c r="V580" s="2731"/>
      <c r="W580" s="2731"/>
      <c r="X580" s="2731"/>
      <c r="Y580" s="2731"/>
      <c r="Z580" s="2731"/>
    </row>
    <row r="581" spans="1:26" ht="14">
      <c r="A581" s="2746"/>
      <c r="B581" s="2746"/>
      <c r="C581" s="2746"/>
      <c r="D581" s="2808"/>
      <c r="E581" s="2808"/>
      <c r="F581" s="2808"/>
      <c r="G581" s="2808"/>
      <c r="H581" s="2866"/>
      <c r="I581" s="2746"/>
      <c r="J581" s="2731"/>
      <c r="K581" s="2731"/>
      <c r="L581" s="2731"/>
      <c r="M581" s="2731"/>
      <c r="N581" s="2731"/>
      <c r="O581" s="2731"/>
      <c r="P581" s="2731"/>
      <c r="Q581" s="2731"/>
      <c r="R581" s="2731"/>
      <c r="S581" s="2731"/>
      <c r="T581" s="2731"/>
      <c r="U581" s="2731"/>
      <c r="V581" s="2731"/>
      <c r="W581" s="2731"/>
      <c r="X581" s="2731"/>
      <c r="Y581" s="2731"/>
      <c r="Z581" s="2731"/>
    </row>
    <row r="582" spans="1:26" ht="14">
      <c r="A582" s="2746"/>
      <c r="B582" s="2746"/>
      <c r="C582" s="2746"/>
      <c r="D582" s="2808"/>
      <c r="E582" s="2808"/>
      <c r="F582" s="2808"/>
      <c r="G582" s="2808"/>
      <c r="H582" s="2866"/>
      <c r="I582" s="2746"/>
      <c r="J582" s="2731"/>
      <c r="K582" s="2731"/>
      <c r="L582" s="2731"/>
      <c r="M582" s="2731"/>
      <c r="N582" s="2731"/>
      <c r="O582" s="2731"/>
      <c r="P582" s="2731"/>
      <c r="Q582" s="2731"/>
      <c r="R582" s="2731"/>
      <c r="S582" s="2731"/>
      <c r="T582" s="2731"/>
      <c r="U582" s="2731"/>
      <c r="V582" s="2731"/>
      <c r="W582" s="2731"/>
      <c r="X582" s="2731"/>
      <c r="Y582" s="2731"/>
      <c r="Z582" s="2731"/>
    </row>
    <row r="583" spans="1:26" ht="14">
      <c r="A583" s="2746"/>
      <c r="B583" s="2746"/>
      <c r="C583" s="2746"/>
      <c r="D583" s="2808"/>
      <c r="E583" s="2808"/>
      <c r="F583" s="2808"/>
      <c r="G583" s="2808"/>
      <c r="H583" s="2866"/>
      <c r="I583" s="2746"/>
      <c r="J583" s="2731"/>
      <c r="K583" s="2731"/>
      <c r="L583" s="2731"/>
      <c r="M583" s="2731"/>
      <c r="N583" s="2731"/>
      <c r="O583" s="2731"/>
      <c r="P583" s="2731"/>
      <c r="Q583" s="2731"/>
      <c r="R583" s="2731"/>
      <c r="S583" s="2731"/>
      <c r="T583" s="2731"/>
      <c r="U583" s="2731"/>
      <c r="V583" s="2731"/>
      <c r="W583" s="2731"/>
      <c r="X583" s="2731"/>
      <c r="Y583" s="2731"/>
      <c r="Z583" s="2731"/>
    </row>
    <row r="584" spans="1:26" ht="14">
      <c r="A584" s="2746"/>
      <c r="B584" s="2746"/>
      <c r="C584" s="2746"/>
      <c r="D584" s="2808"/>
      <c r="E584" s="2808"/>
      <c r="F584" s="2808"/>
      <c r="G584" s="2808"/>
      <c r="H584" s="2866"/>
      <c r="I584" s="2746"/>
      <c r="J584" s="2731"/>
      <c r="K584" s="2731"/>
      <c r="L584" s="2731"/>
      <c r="M584" s="2731"/>
      <c r="N584" s="2731"/>
      <c r="O584" s="2731"/>
      <c r="P584" s="2731"/>
      <c r="Q584" s="2731"/>
      <c r="R584" s="2731"/>
      <c r="S584" s="2731"/>
      <c r="T584" s="2731"/>
      <c r="U584" s="2731"/>
      <c r="V584" s="2731"/>
      <c r="W584" s="2731"/>
      <c r="X584" s="2731"/>
      <c r="Y584" s="2731"/>
      <c r="Z584" s="2731"/>
    </row>
    <row r="585" spans="1:26" ht="14">
      <c r="A585" s="2746"/>
      <c r="B585" s="2746"/>
      <c r="C585" s="2746"/>
      <c r="D585" s="2808"/>
      <c r="E585" s="2808"/>
      <c r="F585" s="2808"/>
      <c r="G585" s="2808"/>
      <c r="H585" s="2866"/>
      <c r="I585" s="2746"/>
      <c r="J585" s="2731"/>
      <c r="K585" s="2731"/>
      <c r="L585" s="2731"/>
      <c r="M585" s="2731"/>
      <c r="N585" s="2731"/>
      <c r="O585" s="2731"/>
      <c r="P585" s="2731"/>
      <c r="Q585" s="2731"/>
      <c r="R585" s="2731"/>
      <c r="S585" s="2731"/>
      <c r="T585" s="2731"/>
      <c r="U585" s="2731"/>
      <c r="V585" s="2731"/>
      <c r="W585" s="2731"/>
      <c r="X585" s="2731"/>
      <c r="Y585" s="2731"/>
      <c r="Z585" s="2731"/>
    </row>
    <row r="586" spans="1:26" ht="14">
      <c r="A586" s="2746"/>
      <c r="B586" s="2746"/>
      <c r="C586" s="2746"/>
      <c r="D586" s="2808"/>
      <c r="E586" s="2808"/>
      <c r="F586" s="2808"/>
      <c r="G586" s="2808"/>
      <c r="H586" s="2866"/>
      <c r="I586" s="2746"/>
      <c r="J586" s="2731"/>
      <c r="K586" s="2731"/>
      <c r="L586" s="2731"/>
      <c r="M586" s="2731"/>
      <c r="N586" s="2731"/>
      <c r="O586" s="2731"/>
      <c r="P586" s="2731"/>
      <c r="Q586" s="2731"/>
      <c r="R586" s="2731"/>
      <c r="S586" s="2731"/>
      <c r="T586" s="2731"/>
      <c r="U586" s="2731"/>
      <c r="V586" s="2731"/>
      <c r="W586" s="2731"/>
      <c r="X586" s="2731"/>
      <c r="Y586" s="2731"/>
      <c r="Z586" s="2731"/>
    </row>
    <row r="587" spans="1:26" ht="14">
      <c r="A587" s="2746"/>
      <c r="B587" s="2746"/>
      <c r="C587" s="2746"/>
      <c r="D587" s="2808"/>
      <c r="E587" s="2808"/>
      <c r="F587" s="2808"/>
      <c r="G587" s="2808"/>
      <c r="H587" s="2866"/>
      <c r="I587" s="2746"/>
      <c r="J587" s="2731"/>
      <c r="K587" s="2731"/>
      <c r="L587" s="2731"/>
      <c r="M587" s="2731"/>
      <c r="N587" s="2731"/>
      <c r="O587" s="2731"/>
      <c r="P587" s="2731"/>
      <c r="Q587" s="2731"/>
      <c r="R587" s="2731"/>
      <c r="S587" s="2731"/>
      <c r="T587" s="2731"/>
      <c r="U587" s="2731"/>
      <c r="V587" s="2731"/>
      <c r="W587" s="2731"/>
      <c r="X587" s="2731"/>
      <c r="Y587" s="2731"/>
      <c r="Z587" s="2731"/>
    </row>
    <row r="588" spans="1:26" ht="14">
      <c r="A588" s="2746"/>
      <c r="B588" s="2746"/>
      <c r="C588" s="2746"/>
      <c r="D588" s="2808"/>
      <c r="E588" s="2808"/>
      <c r="F588" s="2808"/>
      <c r="G588" s="2808"/>
      <c r="H588" s="2866"/>
      <c r="I588" s="2746"/>
      <c r="J588" s="2731"/>
      <c r="K588" s="2731"/>
      <c r="L588" s="2731"/>
      <c r="M588" s="2731"/>
      <c r="N588" s="2731"/>
      <c r="O588" s="2731"/>
      <c r="P588" s="2731"/>
      <c r="Q588" s="2731"/>
      <c r="R588" s="2731"/>
      <c r="S588" s="2731"/>
      <c r="T588" s="2731"/>
      <c r="U588" s="2731"/>
      <c r="V588" s="2731"/>
      <c r="W588" s="2731"/>
      <c r="X588" s="2731"/>
      <c r="Y588" s="2731"/>
      <c r="Z588" s="2731"/>
    </row>
    <row r="589" spans="1:26" ht="14">
      <c r="A589" s="2746"/>
      <c r="B589" s="2746"/>
      <c r="C589" s="2746"/>
      <c r="D589" s="2808"/>
      <c r="E589" s="2808"/>
      <c r="F589" s="2808"/>
      <c r="G589" s="2808"/>
      <c r="H589" s="2866"/>
      <c r="I589" s="2746"/>
      <c r="J589" s="2731"/>
      <c r="K589" s="2731"/>
      <c r="L589" s="2731"/>
      <c r="M589" s="2731"/>
      <c r="N589" s="2731"/>
      <c r="O589" s="2731"/>
      <c r="P589" s="2731"/>
      <c r="Q589" s="2731"/>
      <c r="R589" s="2731"/>
      <c r="S589" s="2731"/>
      <c r="T589" s="2731"/>
      <c r="U589" s="2731"/>
      <c r="V589" s="2731"/>
      <c r="W589" s="2731"/>
      <c r="X589" s="2731"/>
      <c r="Y589" s="2731"/>
      <c r="Z589" s="2731"/>
    </row>
    <row r="590" spans="1:26" ht="14">
      <c r="A590" s="2746"/>
      <c r="B590" s="2746"/>
      <c r="C590" s="2746"/>
      <c r="D590" s="2808"/>
      <c r="E590" s="2808"/>
      <c r="F590" s="2808"/>
      <c r="G590" s="2808"/>
      <c r="H590" s="2866"/>
      <c r="I590" s="2746"/>
      <c r="J590" s="2731"/>
      <c r="K590" s="2731"/>
      <c r="L590" s="2731"/>
      <c r="M590" s="2731"/>
      <c r="N590" s="2731"/>
      <c r="O590" s="2731"/>
      <c r="P590" s="2731"/>
      <c r="Q590" s="2731"/>
      <c r="R590" s="2731"/>
      <c r="S590" s="2731"/>
      <c r="T590" s="2731"/>
      <c r="U590" s="2731"/>
      <c r="V590" s="2731"/>
      <c r="W590" s="2731"/>
      <c r="X590" s="2731"/>
      <c r="Y590" s="2731"/>
      <c r="Z590" s="2731"/>
    </row>
    <row r="591" spans="1:26" ht="14">
      <c r="A591" s="2746"/>
      <c r="B591" s="2746"/>
      <c r="C591" s="2746"/>
      <c r="D591" s="2808"/>
      <c r="E591" s="2808"/>
      <c r="F591" s="2808"/>
      <c r="G591" s="2808"/>
      <c r="H591" s="2866"/>
      <c r="I591" s="2746"/>
      <c r="J591" s="2731"/>
      <c r="K591" s="2731"/>
      <c r="L591" s="2731"/>
      <c r="M591" s="2731"/>
      <c r="N591" s="2731"/>
      <c r="O591" s="2731"/>
      <c r="P591" s="2731"/>
      <c r="Q591" s="2731"/>
      <c r="R591" s="2731"/>
      <c r="S591" s="2731"/>
      <c r="T591" s="2731"/>
      <c r="U591" s="2731"/>
      <c r="V591" s="2731"/>
      <c r="W591" s="2731"/>
      <c r="X591" s="2731"/>
      <c r="Y591" s="2731"/>
      <c r="Z591" s="2731"/>
    </row>
    <row r="592" spans="1:26" ht="14">
      <c r="A592" s="2746"/>
      <c r="B592" s="2746"/>
      <c r="C592" s="2746"/>
      <c r="D592" s="2808"/>
      <c r="E592" s="2808"/>
      <c r="F592" s="2808"/>
      <c r="G592" s="2808"/>
      <c r="H592" s="2866"/>
      <c r="I592" s="2746"/>
      <c r="J592" s="2731"/>
      <c r="K592" s="2731"/>
      <c r="L592" s="2731"/>
      <c r="M592" s="2731"/>
      <c r="N592" s="2731"/>
      <c r="O592" s="2731"/>
      <c r="P592" s="2731"/>
      <c r="Q592" s="2731"/>
      <c r="R592" s="2731"/>
      <c r="S592" s="2731"/>
      <c r="T592" s="2731"/>
      <c r="U592" s="2731"/>
      <c r="V592" s="2731"/>
      <c r="W592" s="2731"/>
      <c r="X592" s="2731"/>
      <c r="Y592" s="2731"/>
      <c r="Z592" s="2731"/>
    </row>
    <row r="593" spans="1:26" ht="14">
      <c r="A593" s="2746"/>
      <c r="B593" s="2746"/>
      <c r="C593" s="2746"/>
      <c r="D593" s="2808"/>
      <c r="E593" s="2808"/>
      <c r="F593" s="2808"/>
      <c r="G593" s="2808"/>
      <c r="H593" s="2866"/>
      <c r="I593" s="2746"/>
      <c r="J593" s="2731"/>
      <c r="K593" s="2731"/>
      <c r="L593" s="2731"/>
      <c r="M593" s="2731"/>
      <c r="N593" s="2731"/>
      <c r="O593" s="2731"/>
      <c r="P593" s="2731"/>
      <c r="Q593" s="2731"/>
      <c r="R593" s="2731"/>
      <c r="S593" s="2731"/>
      <c r="T593" s="2731"/>
      <c r="U593" s="2731"/>
      <c r="V593" s="2731"/>
      <c r="W593" s="2731"/>
      <c r="X593" s="2731"/>
      <c r="Y593" s="2731"/>
      <c r="Z593" s="2731"/>
    </row>
    <row r="594" spans="1:26" ht="14">
      <c r="A594" s="2746"/>
      <c r="B594" s="2746"/>
      <c r="C594" s="2746"/>
      <c r="D594" s="2808"/>
      <c r="E594" s="2808"/>
      <c r="F594" s="2808"/>
      <c r="G594" s="2808"/>
      <c r="H594" s="2866"/>
      <c r="I594" s="2746"/>
      <c r="J594" s="2731"/>
      <c r="K594" s="2731"/>
      <c r="L594" s="2731"/>
      <c r="M594" s="2731"/>
      <c r="N594" s="2731"/>
      <c r="O594" s="2731"/>
      <c r="P594" s="2731"/>
      <c r="Q594" s="2731"/>
      <c r="R594" s="2731"/>
      <c r="S594" s="2731"/>
      <c r="T594" s="2731"/>
      <c r="U594" s="2731"/>
      <c r="V594" s="2731"/>
      <c r="W594" s="2731"/>
      <c r="X594" s="2731"/>
      <c r="Y594" s="2731"/>
      <c r="Z594" s="2731"/>
    </row>
    <row r="595" spans="1:26" ht="14">
      <c r="A595" s="2746"/>
      <c r="B595" s="2746"/>
      <c r="C595" s="2746"/>
      <c r="D595" s="2808"/>
      <c r="E595" s="2808"/>
      <c r="F595" s="2808"/>
      <c r="G595" s="2808"/>
      <c r="H595" s="2866"/>
      <c r="I595" s="2746"/>
      <c r="J595" s="2731"/>
      <c r="K595" s="2731"/>
      <c r="L595" s="2731"/>
      <c r="M595" s="2731"/>
      <c r="N595" s="2731"/>
      <c r="O595" s="2731"/>
      <c r="P595" s="2731"/>
      <c r="Q595" s="2731"/>
      <c r="R595" s="2731"/>
      <c r="S595" s="2731"/>
      <c r="T595" s="2731"/>
      <c r="U595" s="2731"/>
      <c r="V595" s="2731"/>
      <c r="W595" s="2731"/>
      <c r="X595" s="2731"/>
      <c r="Y595" s="2731"/>
      <c r="Z595" s="2731"/>
    </row>
    <row r="596" spans="1:26" ht="14">
      <c r="A596" s="2746"/>
      <c r="B596" s="2746"/>
      <c r="C596" s="2746"/>
      <c r="D596" s="2808"/>
      <c r="E596" s="2808"/>
      <c r="F596" s="2808"/>
      <c r="G596" s="2808"/>
      <c r="H596" s="2866"/>
      <c r="I596" s="2746"/>
      <c r="J596" s="2731"/>
      <c r="K596" s="2731"/>
      <c r="L596" s="2731"/>
      <c r="M596" s="2731"/>
      <c r="N596" s="2731"/>
      <c r="O596" s="2731"/>
      <c r="P596" s="2731"/>
      <c r="Q596" s="2731"/>
      <c r="R596" s="2731"/>
      <c r="S596" s="2731"/>
      <c r="T596" s="2731"/>
      <c r="U596" s="2731"/>
      <c r="V596" s="2731"/>
      <c r="W596" s="2731"/>
      <c r="X596" s="2731"/>
      <c r="Y596" s="2731"/>
      <c r="Z596" s="2731"/>
    </row>
    <row r="597" spans="1:26" ht="14">
      <c r="A597" s="2746"/>
      <c r="B597" s="2746"/>
      <c r="C597" s="2746"/>
      <c r="D597" s="2808"/>
      <c r="E597" s="2808"/>
      <c r="F597" s="2808"/>
      <c r="G597" s="2808"/>
      <c r="H597" s="2866"/>
      <c r="I597" s="2746"/>
      <c r="J597" s="2731"/>
      <c r="K597" s="2731"/>
      <c r="L597" s="2731"/>
      <c r="M597" s="2731"/>
      <c r="N597" s="2731"/>
      <c r="O597" s="2731"/>
      <c r="P597" s="2731"/>
      <c r="Q597" s="2731"/>
      <c r="R597" s="2731"/>
      <c r="S597" s="2731"/>
      <c r="T597" s="2731"/>
      <c r="U597" s="2731"/>
      <c r="V597" s="2731"/>
      <c r="W597" s="2731"/>
      <c r="X597" s="2731"/>
      <c r="Y597" s="2731"/>
      <c r="Z597" s="2731"/>
    </row>
    <row r="598" spans="1:26" ht="14">
      <c r="A598" s="2746"/>
      <c r="B598" s="2746"/>
      <c r="C598" s="2746"/>
      <c r="D598" s="2808"/>
      <c r="E598" s="2808"/>
      <c r="F598" s="2808"/>
      <c r="G598" s="2808"/>
      <c r="H598" s="2866"/>
      <c r="I598" s="2746"/>
      <c r="J598" s="2731"/>
      <c r="K598" s="2731"/>
      <c r="L598" s="2731"/>
      <c r="M598" s="2731"/>
      <c r="N598" s="2731"/>
      <c r="O598" s="2731"/>
      <c r="P598" s="2731"/>
      <c r="Q598" s="2731"/>
      <c r="R598" s="2731"/>
      <c r="S598" s="2731"/>
      <c r="T598" s="2731"/>
      <c r="U598" s="2731"/>
      <c r="V598" s="2731"/>
      <c r="W598" s="2731"/>
      <c r="X598" s="2731"/>
      <c r="Y598" s="2731"/>
      <c r="Z598" s="2731"/>
    </row>
    <row r="599" spans="1:26" ht="14">
      <c r="A599" s="2746"/>
      <c r="B599" s="2746"/>
      <c r="C599" s="2746"/>
      <c r="D599" s="2808"/>
      <c r="E599" s="2808"/>
      <c r="F599" s="2808"/>
      <c r="G599" s="2808"/>
      <c r="H599" s="2866"/>
      <c r="I599" s="2746"/>
      <c r="J599" s="2731"/>
      <c r="K599" s="2731"/>
      <c r="L599" s="2731"/>
      <c r="M599" s="2731"/>
      <c r="N599" s="2731"/>
      <c r="O599" s="2731"/>
      <c r="P599" s="2731"/>
      <c r="Q599" s="2731"/>
      <c r="R599" s="2731"/>
      <c r="S599" s="2731"/>
      <c r="T599" s="2731"/>
      <c r="U599" s="2731"/>
      <c r="V599" s="2731"/>
      <c r="W599" s="2731"/>
      <c r="X599" s="2731"/>
      <c r="Y599" s="2731"/>
      <c r="Z599" s="2731"/>
    </row>
    <row r="600" spans="1:26" ht="14">
      <c r="A600" s="2746"/>
      <c r="B600" s="2746"/>
      <c r="C600" s="2746"/>
      <c r="D600" s="2808"/>
      <c r="E600" s="2808"/>
      <c r="F600" s="2808"/>
      <c r="G600" s="2808"/>
      <c r="H600" s="2866"/>
      <c r="I600" s="2746"/>
      <c r="J600" s="2731"/>
      <c r="K600" s="2731"/>
      <c r="L600" s="2731"/>
      <c r="M600" s="2731"/>
      <c r="N600" s="2731"/>
      <c r="O600" s="2731"/>
      <c r="P600" s="2731"/>
      <c r="Q600" s="2731"/>
      <c r="R600" s="2731"/>
      <c r="S600" s="2731"/>
      <c r="T600" s="2731"/>
      <c r="U600" s="2731"/>
      <c r="V600" s="2731"/>
      <c r="W600" s="2731"/>
      <c r="X600" s="2731"/>
      <c r="Y600" s="2731"/>
      <c r="Z600" s="2731"/>
    </row>
    <row r="601" spans="1:26" ht="14">
      <c r="A601" s="2746"/>
      <c r="B601" s="2746"/>
      <c r="C601" s="2746"/>
      <c r="D601" s="2808"/>
      <c r="E601" s="2808"/>
      <c r="F601" s="2808"/>
      <c r="G601" s="2808"/>
      <c r="H601" s="2866"/>
      <c r="I601" s="2746"/>
      <c r="J601" s="2731"/>
      <c r="K601" s="2731"/>
      <c r="L601" s="2731"/>
      <c r="M601" s="2731"/>
      <c r="N601" s="2731"/>
      <c r="O601" s="2731"/>
      <c r="P601" s="2731"/>
      <c r="Q601" s="2731"/>
      <c r="R601" s="2731"/>
      <c r="S601" s="2731"/>
      <c r="T601" s="2731"/>
      <c r="U601" s="2731"/>
      <c r="V601" s="2731"/>
      <c r="W601" s="2731"/>
      <c r="X601" s="2731"/>
      <c r="Y601" s="2731"/>
      <c r="Z601" s="2731"/>
    </row>
    <row r="602" spans="1:26" ht="14">
      <c r="A602" s="2746"/>
      <c r="B602" s="2746"/>
      <c r="C602" s="2746"/>
      <c r="D602" s="2808"/>
      <c r="E602" s="2808"/>
      <c r="F602" s="2808"/>
      <c r="G602" s="2808"/>
      <c r="H602" s="2866"/>
      <c r="I602" s="2746"/>
      <c r="J602" s="2731"/>
      <c r="K602" s="2731"/>
      <c r="L602" s="2731"/>
      <c r="M602" s="2731"/>
      <c r="N602" s="2731"/>
      <c r="O602" s="2731"/>
      <c r="P602" s="2731"/>
      <c r="Q602" s="2731"/>
      <c r="R602" s="2731"/>
      <c r="S602" s="2731"/>
      <c r="T602" s="2731"/>
      <c r="U602" s="2731"/>
      <c r="V602" s="2731"/>
      <c r="W602" s="2731"/>
      <c r="X602" s="2731"/>
      <c r="Y602" s="2731"/>
      <c r="Z602" s="2731"/>
    </row>
    <row r="603" spans="1:26" ht="14">
      <c r="A603" s="2746"/>
      <c r="B603" s="2746"/>
      <c r="C603" s="2746"/>
      <c r="D603" s="2808"/>
      <c r="E603" s="2808"/>
      <c r="F603" s="2808"/>
      <c r="G603" s="2808"/>
      <c r="H603" s="2866"/>
      <c r="I603" s="2746"/>
      <c r="J603" s="2731"/>
      <c r="K603" s="2731"/>
      <c r="L603" s="2731"/>
      <c r="M603" s="2731"/>
      <c r="N603" s="2731"/>
      <c r="O603" s="2731"/>
      <c r="P603" s="2731"/>
      <c r="Q603" s="2731"/>
      <c r="R603" s="2731"/>
      <c r="S603" s="2731"/>
      <c r="T603" s="2731"/>
      <c r="U603" s="2731"/>
      <c r="V603" s="2731"/>
      <c r="W603" s="2731"/>
      <c r="X603" s="2731"/>
      <c r="Y603" s="2731"/>
      <c r="Z603" s="2731"/>
    </row>
    <row r="604" spans="1:26" ht="14">
      <c r="A604" s="2746"/>
      <c r="B604" s="2746"/>
      <c r="C604" s="2746"/>
      <c r="D604" s="2808"/>
      <c r="E604" s="2808"/>
      <c r="F604" s="2808"/>
      <c r="G604" s="2808"/>
      <c r="H604" s="2866"/>
      <c r="I604" s="2746"/>
      <c r="J604" s="2731"/>
      <c r="K604" s="2731"/>
      <c r="L604" s="2731"/>
      <c r="M604" s="2731"/>
      <c r="N604" s="2731"/>
      <c r="O604" s="2731"/>
      <c r="P604" s="2731"/>
      <c r="Q604" s="2731"/>
      <c r="R604" s="2731"/>
      <c r="S604" s="2731"/>
      <c r="T604" s="2731"/>
      <c r="U604" s="2731"/>
      <c r="V604" s="2731"/>
      <c r="W604" s="2731"/>
      <c r="X604" s="2731"/>
      <c r="Y604" s="2731"/>
      <c r="Z604" s="2731"/>
    </row>
    <row r="605" spans="1:26" ht="14">
      <c r="A605" s="2746"/>
      <c r="B605" s="2746"/>
      <c r="C605" s="2746"/>
      <c r="D605" s="2808"/>
      <c r="E605" s="2808"/>
      <c r="F605" s="2808"/>
      <c r="G605" s="2808"/>
      <c r="H605" s="2866"/>
      <c r="I605" s="2746"/>
      <c r="J605" s="2731"/>
      <c r="K605" s="2731"/>
      <c r="L605" s="2731"/>
      <c r="M605" s="2731"/>
      <c r="N605" s="2731"/>
      <c r="O605" s="2731"/>
      <c r="P605" s="2731"/>
      <c r="Q605" s="2731"/>
      <c r="R605" s="2731"/>
      <c r="S605" s="2731"/>
      <c r="T605" s="2731"/>
      <c r="U605" s="2731"/>
      <c r="V605" s="2731"/>
      <c r="W605" s="2731"/>
      <c r="X605" s="2731"/>
      <c r="Y605" s="2731"/>
      <c r="Z605" s="2731"/>
    </row>
    <row r="606" spans="1:26" ht="14">
      <c r="A606" s="2746"/>
      <c r="B606" s="2746"/>
      <c r="C606" s="2746"/>
      <c r="D606" s="2808"/>
      <c r="E606" s="2808"/>
      <c r="F606" s="2808"/>
      <c r="G606" s="2808"/>
      <c r="H606" s="2866"/>
      <c r="I606" s="2746"/>
      <c r="J606" s="2731"/>
      <c r="K606" s="2731"/>
      <c r="L606" s="2731"/>
      <c r="M606" s="2731"/>
      <c r="N606" s="2731"/>
      <c r="O606" s="2731"/>
      <c r="P606" s="2731"/>
      <c r="Q606" s="2731"/>
      <c r="R606" s="2731"/>
      <c r="S606" s="2731"/>
      <c r="T606" s="2731"/>
      <c r="U606" s="2731"/>
      <c r="V606" s="2731"/>
      <c r="W606" s="2731"/>
      <c r="X606" s="2731"/>
      <c r="Y606" s="2731"/>
      <c r="Z606" s="2731"/>
    </row>
    <row r="607" spans="1:26" ht="14">
      <c r="A607" s="2746"/>
      <c r="B607" s="2746"/>
      <c r="C607" s="2746"/>
      <c r="D607" s="2808"/>
      <c r="E607" s="2808"/>
      <c r="F607" s="2808"/>
      <c r="G607" s="2808"/>
      <c r="H607" s="2866"/>
      <c r="I607" s="2746"/>
      <c r="J607" s="2731"/>
      <c r="K607" s="2731"/>
      <c r="L607" s="2731"/>
      <c r="M607" s="2731"/>
      <c r="N607" s="2731"/>
      <c r="O607" s="2731"/>
      <c r="P607" s="2731"/>
      <c r="Q607" s="2731"/>
      <c r="R607" s="2731"/>
      <c r="S607" s="2731"/>
      <c r="T607" s="2731"/>
      <c r="U607" s="2731"/>
      <c r="V607" s="2731"/>
      <c r="W607" s="2731"/>
      <c r="X607" s="2731"/>
      <c r="Y607" s="2731"/>
      <c r="Z607" s="2731"/>
    </row>
    <row r="608" spans="1:26" ht="14">
      <c r="A608" s="2746"/>
      <c r="B608" s="2746"/>
      <c r="C608" s="2746"/>
      <c r="D608" s="2808"/>
      <c r="E608" s="2808"/>
      <c r="F608" s="2808"/>
      <c r="G608" s="2808"/>
      <c r="H608" s="2866"/>
      <c r="I608" s="2746"/>
      <c r="J608" s="2731"/>
      <c r="K608" s="2731"/>
      <c r="L608" s="2731"/>
      <c r="M608" s="2731"/>
      <c r="N608" s="2731"/>
      <c r="O608" s="2731"/>
      <c r="P608" s="2731"/>
      <c r="Q608" s="2731"/>
      <c r="R608" s="2731"/>
      <c r="S608" s="2731"/>
      <c r="T608" s="2731"/>
      <c r="U608" s="2731"/>
      <c r="V608" s="2731"/>
      <c r="W608" s="2731"/>
      <c r="X608" s="2731"/>
      <c r="Y608" s="2731"/>
      <c r="Z608" s="2731"/>
    </row>
    <row r="609" spans="1:26" ht="14">
      <c r="A609" s="2746"/>
      <c r="B609" s="2746"/>
      <c r="C609" s="2746"/>
      <c r="D609" s="2808"/>
      <c r="E609" s="2808"/>
      <c r="F609" s="2808"/>
      <c r="G609" s="2808"/>
      <c r="H609" s="2866"/>
      <c r="I609" s="2746"/>
      <c r="J609" s="2731"/>
      <c r="K609" s="2731"/>
      <c r="L609" s="2731"/>
      <c r="M609" s="2731"/>
      <c r="N609" s="2731"/>
      <c r="O609" s="2731"/>
      <c r="P609" s="2731"/>
      <c r="Q609" s="2731"/>
      <c r="R609" s="2731"/>
      <c r="S609" s="2731"/>
      <c r="T609" s="2731"/>
      <c r="U609" s="2731"/>
      <c r="V609" s="2731"/>
      <c r="W609" s="2731"/>
      <c r="X609" s="2731"/>
      <c r="Y609" s="2731"/>
      <c r="Z609" s="2731"/>
    </row>
    <row r="610" spans="1:26" ht="14">
      <c r="A610" s="2746"/>
      <c r="B610" s="2746"/>
      <c r="C610" s="2746"/>
      <c r="D610" s="2808"/>
      <c r="E610" s="2808"/>
      <c r="F610" s="2808"/>
      <c r="G610" s="2808"/>
      <c r="H610" s="2866"/>
      <c r="I610" s="2746"/>
      <c r="J610" s="2731"/>
      <c r="K610" s="2731"/>
      <c r="L610" s="2731"/>
      <c r="M610" s="2731"/>
      <c r="N610" s="2731"/>
      <c r="O610" s="2731"/>
      <c r="P610" s="2731"/>
      <c r="Q610" s="2731"/>
      <c r="R610" s="2731"/>
      <c r="S610" s="2731"/>
      <c r="T610" s="2731"/>
      <c r="U610" s="2731"/>
      <c r="V610" s="2731"/>
      <c r="W610" s="2731"/>
      <c r="X610" s="2731"/>
      <c r="Y610" s="2731"/>
      <c r="Z610" s="2731"/>
    </row>
    <row r="611" spans="1:26" ht="14">
      <c r="A611" s="2746"/>
      <c r="B611" s="2746"/>
      <c r="C611" s="2746"/>
      <c r="D611" s="2808"/>
      <c r="E611" s="2808"/>
      <c r="F611" s="2808"/>
      <c r="G611" s="2808"/>
      <c r="H611" s="2866"/>
      <c r="I611" s="2746"/>
      <c r="J611" s="2731"/>
      <c r="K611" s="2731"/>
      <c r="L611" s="2731"/>
      <c r="M611" s="2731"/>
      <c r="N611" s="2731"/>
      <c r="O611" s="2731"/>
      <c r="P611" s="2731"/>
      <c r="Q611" s="2731"/>
      <c r="R611" s="2731"/>
      <c r="S611" s="2731"/>
      <c r="T611" s="2731"/>
      <c r="U611" s="2731"/>
      <c r="V611" s="2731"/>
      <c r="W611" s="2731"/>
      <c r="X611" s="2731"/>
      <c r="Y611" s="2731"/>
      <c r="Z611" s="2731"/>
    </row>
    <row r="612" spans="1:26" ht="14">
      <c r="A612" s="2746"/>
      <c r="B612" s="2746"/>
      <c r="C612" s="2746"/>
      <c r="D612" s="2808"/>
      <c r="E612" s="2808"/>
      <c r="F612" s="2808"/>
      <c r="G612" s="2808"/>
      <c r="H612" s="2866"/>
      <c r="I612" s="2746"/>
      <c r="J612" s="2731"/>
      <c r="K612" s="2731"/>
      <c r="L612" s="2731"/>
      <c r="M612" s="2731"/>
      <c r="N612" s="2731"/>
      <c r="O612" s="2731"/>
      <c r="P612" s="2731"/>
      <c r="Q612" s="2731"/>
      <c r="R612" s="2731"/>
      <c r="S612" s="2731"/>
      <c r="T612" s="2731"/>
      <c r="U612" s="2731"/>
      <c r="V612" s="2731"/>
      <c r="W612" s="2731"/>
      <c r="X612" s="2731"/>
      <c r="Y612" s="2731"/>
      <c r="Z612" s="2731"/>
    </row>
    <row r="613" spans="1:26" ht="14">
      <c r="A613" s="2746"/>
      <c r="B613" s="2746"/>
      <c r="C613" s="2746"/>
      <c r="D613" s="2808"/>
      <c r="E613" s="2808"/>
      <c r="F613" s="2808"/>
      <c r="G613" s="2808"/>
      <c r="H613" s="2866"/>
      <c r="I613" s="2746"/>
      <c r="J613" s="2731"/>
      <c r="K613" s="2731"/>
      <c r="L613" s="2731"/>
      <c r="M613" s="2731"/>
      <c r="N613" s="2731"/>
      <c r="O613" s="2731"/>
      <c r="P613" s="2731"/>
      <c r="Q613" s="2731"/>
      <c r="R613" s="2731"/>
      <c r="S613" s="2731"/>
      <c r="T613" s="2731"/>
      <c r="U613" s="2731"/>
      <c r="V613" s="2731"/>
      <c r="W613" s="2731"/>
      <c r="X613" s="2731"/>
      <c r="Y613" s="2731"/>
      <c r="Z613" s="2731"/>
    </row>
    <row r="614" spans="1:26" ht="14">
      <c r="A614" s="2746"/>
      <c r="B614" s="2746"/>
      <c r="C614" s="2746"/>
      <c r="D614" s="2808"/>
      <c r="E614" s="2808"/>
      <c r="F614" s="2808"/>
      <c r="G614" s="2808"/>
      <c r="H614" s="2866"/>
      <c r="I614" s="2746"/>
      <c r="J614" s="2731"/>
      <c r="K614" s="2731"/>
      <c r="L614" s="2731"/>
      <c r="M614" s="2731"/>
      <c r="N614" s="2731"/>
      <c r="O614" s="2731"/>
      <c r="P614" s="2731"/>
      <c r="Q614" s="2731"/>
      <c r="R614" s="2731"/>
      <c r="S614" s="2731"/>
      <c r="T614" s="2731"/>
      <c r="U614" s="2731"/>
      <c r="V614" s="2731"/>
      <c r="W614" s="2731"/>
      <c r="X614" s="2731"/>
      <c r="Y614" s="2731"/>
      <c r="Z614" s="2731"/>
    </row>
    <row r="615" spans="1:26" ht="14">
      <c r="A615" s="2746"/>
      <c r="B615" s="2746"/>
      <c r="C615" s="2746"/>
      <c r="D615" s="2808"/>
      <c r="E615" s="2808"/>
      <c r="F615" s="2808"/>
      <c r="G615" s="2808"/>
      <c r="H615" s="2866"/>
      <c r="I615" s="2746"/>
      <c r="J615" s="2731"/>
      <c r="K615" s="2731"/>
      <c r="L615" s="2731"/>
      <c r="M615" s="2731"/>
      <c r="N615" s="2731"/>
      <c r="O615" s="2731"/>
      <c r="P615" s="2731"/>
      <c r="Q615" s="2731"/>
      <c r="R615" s="2731"/>
      <c r="S615" s="2731"/>
      <c r="T615" s="2731"/>
      <c r="U615" s="2731"/>
      <c r="V615" s="2731"/>
      <c r="W615" s="2731"/>
      <c r="X615" s="2731"/>
      <c r="Y615" s="2731"/>
      <c r="Z615" s="2731"/>
    </row>
    <row r="616" spans="1:26" ht="14">
      <c r="A616" s="2746"/>
      <c r="B616" s="2746"/>
      <c r="C616" s="2746"/>
      <c r="D616" s="2808"/>
      <c r="E616" s="2808"/>
      <c r="F616" s="2808"/>
      <c r="G616" s="2808"/>
      <c r="H616" s="2866"/>
      <c r="I616" s="2746"/>
      <c r="J616" s="2731"/>
      <c r="K616" s="2731"/>
      <c r="L616" s="2731"/>
      <c r="M616" s="2731"/>
      <c r="N616" s="2731"/>
      <c r="O616" s="2731"/>
      <c r="P616" s="2731"/>
      <c r="Q616" s="2731"/>
      <c r="R616" s="2731"/>
      <c r="S616" s="2731"/>
      <c r="T616" s="2731"/>
      <c r="U616" s="2731"/>
      <c r="V616" s="2731"/>
      <c r="W616" s="2731"/>
      <c r="X616" s="2731"/>
      <c r="Y616" s="2731"/>
      <c r="Z616" s="2731"/>
    </row>
    <row r="617" spans="1:26" ht="14">
      <c r="A617" s="2746"/>
      <c r="B617" s="2746"/>
      <c r="C617" s="2746"/>
      <c r="D617" s="2808"/>
      <c r="E617" s="2808"/>
      <c r="F617" s="2808"/>
      <c r="G617" s="2808"/>
      <c r="H617" s="2866"/>
      <c r="I617" s="2746"/>
      <c r="J617" s="2731"/>
      <c r="K617" s="2731"/>
      <c r="L617" s="2731"/>
      <c r="M617" s="2731"/>
      <c r="N617" s="2731"/>
      <c r="O617" s="2731"/>
      <c r="P617" s="2731"/>
      <c r="Q617" s="2731"/>
      <c r="R617" s="2731"/>
      <c r="S617" s="2731"/>
      <c r="T617" s="2731"/>
      <c r="U617" s="2731"/>
      <c r="V617" s="2731"/>
      <c r="W617" s="2731"/>
      <c r="X617" s="2731"/>
      <c r="Y617" s="2731"/>
      <c r="Z617" s="2731"/>
    </row>
    <row r="618" spans="1:26" ht="14">
      <c r="A618" s="2746"/>
      <c r="B618" s="2746"/>
      <c r="C618" s="2746"/>
      <c r="D618" s="2808"/>
      <c r="E618" s="2808"/>
      <c r="F618" s="2808"/>
      <c r="G618" s="2808"/>
      <c r="H618" s="2866"/>
      <c r="I618" s="2746"/>
      <c r="J618" s="2731"/>
      <c r="K618" s="2731"/>
      <c r="L618" s="2731"/>
      <c r="M618" s="2731"/>
      <c r="N618" s="2731"/>
      <c r="O618" s="2731"/>
      <c r="P618" s="2731"/>
      <c r="Q618" s="2731"/>
      <c r="R618" s="2731"/>
      <c r="S618" s="2731"/>
      <c r="T618" s="2731"/>
      <c r="U618" s="2731"/>
      <c r="V618" s="2731"/>
      <c r="W618" s="2731"/>
      <c r="X618" s="2731"/>
      <c r="Y618" s="2731"/>
      <c r="Z618" s="2731"/>
    </row>
    <row r="619" spans="1:26" ht="14">
      <c r="A619" s="2746"/>
      <c r="B619" s="2746"/>
      <c r="C619" s="2746"/>
      <c r="D619" s="2808"/>
      <c r="E619" s="2808"/>
      <c r="F619" s="2808"/>
      <c r="G619" s="2808"/>
      <c r="H619" s="2866"/>
      <c r="I619" s="2746"/>
      <c r="J619" s="2731"/>
      <c r="K619" s="2731"/>
      <c r="L619" s="2731"/>
      <c r="M619" s="2731"/>
      <c r="N619" s="2731"/>
      <c r="O619" s="2731"/>
      <c r="P619" s="2731"/>
      <c r="Q619" s="2731"/>
      <c r="R619" s="2731"/>
      <c r="S619" s="2731"/>
      <c r="T619" s="2731"/>
      <c r="U619" s="2731"/>
      <c r="V619" s="2731"/>
      <c r="W619" s="2731"/>
      <c r="X619" s="2731"/>
      <c r="Y619" s="2731"/>
      <c r="Z619" s="2731"/>
    </row>
    <row r="620" spans="1:26" ht="14">
      <c r="A620" s="2746"/>
      <c r="B620" s="2746"/>
      <c r="C620" s="2746"/>
      <c r="D620" s="2808"/>
      <c r="E620" s="2808"/>
      <c r="F620" s="2808"/>
      <c r="G620" s="2808"/>
      <c r="H620" s="2866"/>
      <c r="I620" s="2746"/>
      <c r="J620" s="2731"/>
      <c r="K620" s="2731"/>
      <c r="L620" s="2731"/>
      <c r="M620" s="2731"/>
      <c r="N620" s="2731"/>
      <c r="O620" s="2731"/>
      <c r="P620" s="2731"/>
      <c r="Q620" s="2731"/>
      <c r="R620" s="2731"/>
      <c r="S620" s="2731"/>
      <c r="T620" s="2731"/>
      <c r="U620" s="2731"/>
      <c r="V620" s="2731"/>
      <c r="W620" s="2731"/>
      <c r="X620" s="2731"/>
      <c r="Y620" s="2731"/>
      <c r="Z620" s="2731"/>
    </row>
    <row r="621" spans="1:26" ht="14">
      <c r="A621" s="2746"/>
      <c r="B621" s="2746"/>
      <c r="C621" s="2746"/>
      <c r="D621" s="2808"/>
      <c r="E621" s="2808"/>
      <c r="F621" s="2808"/>
      <c r="G621" s="2808"/>
      <c r="H621" s="2866"/>
      <c r="I621" s="2746"/>
      <c r="J621" s="2731"/>
      <c r="K621" s="2731"/>
      <c r="L621" s="2731"/>
      <c r="M621" s="2731"/>
      <c r="N621" s="2731"/>
      <c r="O621" s="2731"/>
      <c r="P621" s="2731"/>
      <c r="Q621" s="2731"/>
      <c r="R621" s="2731"/>
      <c r="S621" s="2731"/>
      <c r="T621" s="2731"/>
      <c r="U621" s="2731"/>
      <c r="V621" s="2731"/>
      <c r="W621" s="2731"/>
      <c r="X621" s="2731"/>
      <c r="Y621" s="2731"/>
      <c r="Z621" s="2731"/>
    </row>
    <row r="622" spans="1:26" ht="14">
      <c r="A622" s="2746"/>
      <c r="B622" s="2746"/>
      <c r="C622" s="2746"/>
      <c r="D622" s="2808"/>
      <c r="E622" s="2808"/>
      <c r="F622" s="2808"/>
      <c r="G622" s="2808"/>
      <c r="H622" s="2866"/>
      <c r="I622" s="2746"/>
      <c r="J622" s="2731"/>
      <c r="K622" s="2731"/>
      <c r="L622" s="2731"/>
      <c r="M622" s="2731"/>
      <c r="N622" s="2731"/>
      <c r="O622" s="2731"/>
      <c r="P622" s="2731"/>
      <c r="Q622" s="2731"/>
      <c r="R622" s="2731"/>
      <c r="S622" s="2731"/>
      <c r="T622" s="2731"/>
      <c r="U622" s="2731"/>
      <c r="V622" s="2731"/>
      <c r="W622" s="2731"/>
      <c r="X622" s="2731"/>
      <c r="Y622" s="2731"/>
      <c r="Z622" s="2731"/>
    </row>
    <row r="623" spans="1:26" ht="14">
      <c r="A623" s="2746"/>
      <c r="B623" s="2746"/>
      <c r="C623" s="2746"/>
      <c r="D623" s="2808"/>
      <c r="E623" s="2808"/>
      <c r="F623" s="2808"/>
      <c r="G623" s="2808"/>
      <c r="H623" s="2866"/>
      <c r="I623" s="2746"/>
      <c r="J623" s="2731"/>
      <c r="K623" s="2731"/>
      <c r="L623" s="2731"/>
      <c r="M623" s="2731"/>
      <c r="N623" s="2731"/>
      <c r="O623" s="2731"/>
      <c r="P623" s="2731"/>
      <c r="Q623" s="2731"/>
      <c r="R623" s="2731"/>
      <c r="S623" s="2731"/>
      <c r="T623" s="2731"/>
      <c r="U623" s="2731"/>
      <c r="V623" s="2731"/>
      <c r="W623" s="2731"/>
      <c r="X623" s="2731"/>
      <c r="Y623" s="2731"/>
      <c r="Z623" s="2731"/>
    </row>
    <row r="624" spans="1:26" ht="14">
      <c r="A624" s="2746"/>
      <c r="B624" s="2746"/>
      <c r="C624" s="2746"/>
      <c r="D624" s="2808"/>
      <c r="E624" s="2808"/>
      <c r="F624" s="2808"/>
      <c r="G624" s="2808"/>
      <c r="H624" s="2866"/>
      <c r="I624" s="2746"/>
      <c r="J624" s="2731"/>
      <c r="K624" s="2731"/>
      <c r="L624" s="2731"/>
      <c r="M624" s="2731"/>
      <c r="N624" s="2731"/>
      <c r="O624" s="2731"/>
      <c r="P624" s="2731"/>
      <c r="Q624" s="2731"/>
      <c r="R624" s="2731"/>
      <c r="S624" s="2731"/>
      <c r="T624" s="2731"/>
      <c r="U624" s="2731"/>
      <c r="V624" s="2731"/>
      <c r="W624" s="2731"/>
      <c r="X624" s="2731"/>
      <c r="Y624" s="2731"/>
      <c r="Z624" s="2731"/>
    </row>
    <row r="625" spans="1:26" ht="14">
      <c r="A625" s="2746"/>
      <c r="B625" s="2746"/>
      <c r="C625" s="2746"/>
      <c r="D625" s="2808"/>
      <c r="E625" s="2808"/>
      <c r="F625" s="2808"/>
      <c r="G625" s="2808"/>
      <c r="H625" s="2866"/>
      <c r="I625" s="2746"/>
      <c r="J625" s="2731"/>
      <c r="K625" s="2731"/>
      <c r="L625" s="2731"/>
      <c r="M625" s="2731"/>
      <c r="N625" s="2731"/>
      <c r="O625" s="2731"/>
      <c r="P625" s="2731"/>
      <c r="Q625" s="2731"/>
      <c r="R625" s="2731"/>
      <c r="S625" s="2731"/>
      <c r="T625" s="2731"/>
      <c r="U625" s="2731"/>
      <c r="V625" s="2731"/>
      <c r="W625" s="2731"/>
      <c r="X625" s="2731"/>
      <c r="Y625" s="2731"/>
      <c r="Z625" s="2731"/>
    </row>
    <row r="626" spans="1:26" ht="14">
      <c r="A626" s="2746"/>
      <c r="B626" s="2746"/>
      <c r="C626" s="2746"/>
      <c r="D626" s="2808"/>
      <c r="E626" s="2808"/>
      <c r="F626" s="2808"/>
      <c r="G626" s="2808"/>
      <c r="H626" s="2866"/>
      <c r="I626" s="2746"/>
      <c r="J626" s="2731"/>
      <c r="K626" s="2731"/>
      <c r="L626" s="2731"/>
      <c r="M626" s="2731"/>
      <c r="N626" s="2731"/>
      <c r="O626" s="2731"/>
      <c r="P626" s="2731"/>
      <c r="Q626" s="2731"/>
      <c r="R626" s="2731"/>
      <c r="S626" s="2731"/>
      <c r="T626" s="2731"/>
      <c r="U626" s="2731"/>
      <c r="V626" s="2731"/>
      <c r="W626" s="2731"/>
      <c r="X626" s="2731"/>
      <c r="Y626" s="2731"/>
      <c r="Z626" s="2731"/>
    </row>
    <row r="627" spans="1:26" ht="14">
      <c r="A627" s="2746"/>
      <c r="B627" s="2746"/>
      <c r="C627" s="2746"/>
      <c r="D627" s="2808"/>
      <c r="E627" s="2808"/>
      <c r="F627" s="2808"/>
      <c r="G627" s="2808"/>
      <c r="H627" s="2866"/>
      <c r="I627" s="2746"/>
      <c r="J627" s="2731"/>
      <c r="K627" s="2731"/>
      <c r="L627" s="2731"/>
      <c r="M627" s="2731"/>
      <c r="N627" s="2731"/>
      <c r="O627" s="2731"/>
      <c r="P627" s="2731"/>
      <c r="Q627" s="2731"/>
      <c r="R627" s="2731"/>
      <c r="S627" s="2731"/>
      <c r="T627" s="2731"/>
      <c r="U627" s="2731"/>
      <c r="V627" s="2731"/>
      <c r="W627" s="2731"/>
      <c r="X627" s="2731"/>
      <c r="Y627" s="2731"/>
      <c r="Z627" s="2731"/>
    </row>
    <row r="628" spans="1:26" ht="14">
      <c r="A628" s="2746"/>
      <c r="B628" s="2746"/>
      <c r="C628" s="2746"/>
      <c r="D628" s="2808"/>
      <c r="E628" s="2808"/>
      <c r="F628" s="2808"/>
      <c r="G628" s="2808"/>
      <c r="H628" s="2866"/>
      <c r="I628" s="2746"/>
      <c r="J628" s="2731"/>
      <c r="K628" s="2731"/>
      <c r="L628" s="2731"/>
      <c r="M628" s="2731"/>
      <c r="N628" s="2731"/>
      <c r="O628" s="2731"/>
      <c r="P628" s="2731"/>
      <c r="Q628" s="2731"/>
      <c r="R628" s="2731"/>
      <c r="S628" s="2731"/>
      <c r="T628" s="2731"/>
      <c r="U628" s="2731"/>
      <c r="V628" s="2731"/>
      <c r="W628" s="2731"/>
      <c r="X628" s="2731"/>
      <c r="Y628" s="2731"/>
      <c r="Z628" s="2731"/>
    </row>
    <row r="629" spans="1:26" ht="14">
      <c r="A629" s="2746"/>
      <c r="B629" s="2746"/>
      <c r="C629" s="2746"/>
      <c r="D629" s="2808"/>
      <c r="E629" s="2808"/>
      <c r="F629" s="2808"/>
      <c r="G629" s="2808"/>
      <c r="H629" s="2866"/>
      <c r="I629" s="2746"/>
      <c r="J629" s="2731"/>
      <c r="K629" s="2731"/>
      <c r="L629" s="2731"/>
      <c r="M629" s="2731"/>
      <c r="N629" s="2731"/>
      <c r="O629" s="2731"/>
      <c r="P629" s="2731"/>
      <c r="Q629" s="2731"/>
      <c r="R629" s="2731"/>
      <c r="S629" s="2731"/>
      <c r="T629" s="2731"/>
      <c r="U629" s="2731"/>
      <c r="V629" s="2731"/>
      <c r="W629" s="2731"/>
      <c r="X629" s="2731"/>
      <c r="Y629" s="2731"/>
      <c r="Z629" s="2731"/>
    </row>
    <row r="630" spans="1:26" ht="14">
      <c r="A630" s="2746"/>
      <c r="B630" s="2746"/>
      <c r="C630" s="2746"/>
      <c r="D630" s="2808"/>
      <c r="E630" s="2808"/>
      <c r="F630" s="2808"/>
      <c r="G630" s="2808"/>
      <c r="H630" s="2866"/>
      <c r="I630" s="2746"/>
      <c r="J630" s="2731"/>
      <c r="K630" s="2731"/>
      <c r="L630" s="2731"/>
      <c r="M630" s="2731"/>
      <c r="N630" s="2731"/>
      <c r="O630" s="2731"/>
      <c r="P630" s="2731"/>
      <c r="Q630" s="2731"/>
      <c r="R630" s="2731"/>
      <c r="S630" s="2731"/>
      <c r="T630" s="2731"/>
      <c r="U630" s="2731"/>
      <c r="V630" s="2731"/>
      <c r="W630" s="2731"/>
      <c r="X630" s="2731"/>
      <c r="Y630" s="2731"/>
      <c r="Z630" s="2731"/>
    </row>
    <row r="631" spans="1:26" ht="14">
      <c r="A631" s="2746"/>
      <c r="B631" s="2746"/>
      <c r="C631" s="2746"/>
      <c r="D631" s="2808"/>
      <c r="E631" s="2808"/>
      <c r="F631" s="2808"/>
      <c r="G631" s="2808"/>
      <c r="H631" s="2866"/>
      <c r="I631" s="2746"/>
      <c r="J631" s="2731"/>
      <c r="K631" s="2731"/>
      <c r="L631" s="2731"/>
      <c r="M631" s="2731"/>
      <c r="N631" s="2731"/>
      <c r="O631" s="2731"/>
      <c r="P631" s="2731"/>
      <c r="Q631" s="2731"/>
      <c r="R631" s="2731"/>
      <c r="S631" s="2731"/>
      <c r="T631" s="2731"/>
      <c r="U631" s="2731"/>
      <c r="V631" s="2731"/>
      <c r="W631" s="2731"/>
      <c r="X631" s="2731"/>
      <c r="Y631" s="2731"/>
      <c r="Z631" s="2731"/>
    </row>
    <row r="632" spans="1:26" ht="14">
      <c r="A632" s="2746"/>
      <c r="B632" s="2746"/>
      <c r="C632" s="2746"/>
      <c r="D632" s="2808"/>
      <c r="E632" s="2808"/>
      <c r="F632" s="2808"/>
      <c r="G632" s="2808"/>
      <c r="H632" s="2866"/>
      <c r="I632" s="2746"/>
      <c r="J632" s="2731"/>
      <c r="K632" s="2731"/>
      <c r="L632" s="2731"/>
      <c r="M632" s="2731"/>
      <c r="N632" s="2731"/>
      <c r="O632" s="2731"/>
      <c r="P632" s="2731"/>
      <c r="Q632" s="2731"/>
      <c r="R632" s="2731"/>
      <c r="S632" s="2731"/>
      <c r="T632" s="2731"/>
      <c r="U632" s="2731"/>
      <c r="V632" s="2731"/>
      <c r="W632" s="2731"/>
      <c r="X632" s="2731"/>
      <c r="Y632" s="2731"/>
      <c r="Z632" s="2731"/>
    </row>
    <row r="633" spans="1:26" ht="14">
      <c r="A633" s="2746"/>
      <c r="B633" s="2746"/>
      <c r="C633" s="2746"/>
      <c r="D633" s="2808"/>
      <c r="E633" s="2808"/>
      <c r="F633" s="2808"/>
      <c r="G633" s="2808"/>
      <c r="H633" s="2866"/>
      <c r="I633" s="2746"/>
      <c r="J633" s="2731"/>
      <c r="K633" s="2731"/>
      <c r="L633" s="2731"/>
      <c r="M633" s="2731"/>
      <c r="N633" s="2731"/>
      <c r="O633" s="2731"/>
      <c r="P633" s="2731"/>
      <c r="Q633" s="2731"/>
      <c r="R633" s="2731"/>
      <c r="S633" s="2731"/>
      <c r="T633" s="2731"/>
      <c r="U633" s="2731"/>
      <c r="V633" s="2731"/>
      <c r="W633" s="2731"/>
      <c r="X633" s="2731"/>
      <c r="Y633" s="2731"/>
      <c r="Z633" s="2731"/>
    </row>
    <row r="634" spans="1:26" ht="14">
      <c r="A634" s="2746"/>
      <c r="B634" s="2746"/>
      <c r="C634" s="2746"/>
      <c r="D634" s="2808"/>
      <c r="E634" s="2808"/>
      <c r="F634" s="2808"/>
      <c r="G634" s="2808"/>
      <c r="H634" s="2866"/>
      <c r="I634" s="2746"/>
      <c r="J634" s="2731"/>
      <c r="K634" s="2731"/>
      <c r="L634" s="2731"/>
      <c r="M634" s="2731"/>
      <c r="N634" s="2731"/>
      <c r="O634" s="2731"/>
      <c r="P634" s="2731"/>
      <c r="Q634" s="2731"/>
      <c r="R634" s="2731"/>
      <c r="S634" s="2731"/>
      <c r="T634" s="2731"/>
      <c r="U634" s="2731"/>
      <c r="V634" s="2731"/>
      <c r="W634" s="2731"/>
      <c r="X634" s="2731"/>
      <c r="Y634" s="2731"/>
      <c r="Z634" s="2731"/>
    </row>
    <row r="635" spans="1:26" ht="14">
      <c r="A635" s="2746"/>
      <c r="B635" s="2746"/>
      <c r="C635" s="2746"/>
      <c r="D635" s="2808"/>
      <c r="E635" s="2808"/>
      <c r="F635" s="2808"/>
      <c r="G635" s="2808"/>
      <c r="H635" s="2866"/>
      <c r="I635" s="2746"/>
      <c r="J635" s="2731"/>
      <c r="K635" s="2731"/>
      <c r="L635" s="2731"/>
      <c r="M635" s="2731"/>
      <c r="N635" s="2731"/>
      <c r="O635" s="2731"/>
      <c r="P635" s="2731"/>
      <c r="Q635" s="2731"/>
      <c r="R635" s="2731"/>
      <c r="S635" s="2731"/>
      <c r="T635" s="2731"/>
      <c r="U635" s="2731"/>
      <c r="V635" s="2731"/>
      <c r="W635" s="2731"/>
      <c r="X635" s="2731"/>
      <c r="Y635" s="2731"/>
      <c r="Z635" s="2731"/>
    </row>
    <row r="636" spans="1:26" ht="14">
      <c r="A636" s="2746"/>
      <c r="B636" s="2746"/>
      <c r="C636" s="2746"/>
      <c r="D636" s="2808"/>
      <c r="E636" s="2808"/>
      <c r="F636" s="2808"/>
      <c r="G636" s="2808"/>
      <c r="H636" s="2866"/>
      <c r="I636" s="2746"/>
      <c r="J636" s="2731"/>
      <c r="K636" s="2731"/>
      <c r="L636" s="2731"/>
      <c r="M636" s="2731"/>
      <c r="N636" s="2731"/>
      <c r="O636" s="2731"/>
      <c r="P636" s="2731"/>
      <c r="Q636" s="2731"/>
      <c r="R636" s="2731"/>
      <c r="S636" s="2731"/>
      <c r="T636" s="2731"/>
      <c r="U636" s="2731"/>
      <c r="V636" s="2731"/>
      <c r="W636" s="2731"/>
      <c r="X636" s="2731"/>
      <c r="Y636" s="2731"/>
      <c r="Z636" s="2731"/>
    </row>
    <row r="637" spans="1:26" ht="14">
      <c r="A637" s="2746"/>
      <c r="B637" s="2746"/>
      <c r="C637" s="2746"/>
      <c r="D637" s="2808"/>
      <c r="E637" s="2808"/>
      <c r="F637" s="2808"/>
      <c r="G637" s="2808"/>
      <c r="H637" s="2866"/>
      <c r="I637" s="2746"/>
      <c r="J637" s="2731"/>
      <c r="K637" s="2731"/>
      <c r="L637" s="2731"/>
      <c r="M637" s="2731"/>
      <c r="N637" s="2731"/>
      <c r="O637" s="2731"/>
      <c r="P637" s="2731"/>
      <c r="Q637" s="2731"/>
      <c r="R637" s="2731"/>
      <c r="S637" s="2731"/>
      <c r="T637" s="2731"/>
      <c r="U637" s="2731"/>
      <c r="V637" s="2731"/>
      <c r="W637" s="2731"/>
      <c r="X637" s="2731"/>
      <c r="Y637" s="2731"/>
      <c r="Z637" s="2731"/>
    </row>
    <row r="638" spans="1:26" ht="14">
      <c r="A638" s="2746"/>
      <c r="B638" s="2746"/>
      <c r="C638" s="2746"/>
      <c r="D638" s="2808"/>
      <c r="E638" s="2808"/>
      <c r="F638" s="2808"/>
      <c r="G638" s="2808"/>
      <c r="H638" s="2866"/>
      <c r="I638" s="2746"/>
      <c r="J638" s="2731"/>
      <c r="K638" s="2731"/>
      <c r="L638" s="2731"/>
      <c r="M638" s="2731"/>
      <c r="N638" s="2731"/>
      <c r="O638" s="2731"/>
      <c r="P638" s="2731"/>
      <c r="Q638" s="2731"/>
      <c r="R638" s="2731"/>
      <c r="S638" s="2731"/>
      <c r="T638" s="2731"/>
      <c r="U638" s="2731"/>
      <c r="V638" s="2731"/>
      <c r="W638" s="2731"/>
      <c r="X638" s="2731"/>
      <c r="Y638" s="2731"/>
      <c r="Z638" s="2731"/>
    </row>
    <row r="639" spans="1:26" ht="14">
      <c r="A639" s="2746"/>
      <c r="B639" s="2746"/>
      <c r="C639" s="2746"/>
      <c r="D639" s="2808"/>
      <c r="E639" s="2808"/>
      <c r="F639" s="2808"/>
      <c r="G639" s="2808"/>
      <c r="H639" s="2866"/>
      <c r="I639" s="2746"/>
      <c r="J639" s="2731"/>
      <c r="K639" s="2731"/>
      <c r="L639" s="2731"/>
      <c r="M639" s="2731"/>
      <c r="N639" s="2731"/>
      <c r="O639" s="2731"/>
      <c r="P639" s="2731"/>
      <c r="Q639" s="2731"/>
      <c r="R639" s="2731"/>
      <c r="S639" s="2731"/>
      <c r="T639" s="2731"/>
      <c r="U639" s="2731"/>
      <c r="V639" s="2731"/>
      <c r="W639" s="2731"/>
      <c r="X639" s="2731"/>
      <c r="Y639" s="2731"/>
      <c r="Z639" s="2731"/>
    </row>
    <row r="640" spans="1:26" ht="14">
      <c r="A640" s="2746"/>
      <c r="B640" s="2746"/>
      <c r="C640" s="2746"/>
      <c r="D640" s="2808"/>
      <c r="E640" s="2808"/>
      <c r="F640" s="2808"/>
      <c r="G640" s="2808"/>
      <c r="H640" s="2866"/>
      <c r="I640" s="2746"/>
      <c r="J640" s="2731"/>
      <c r="K640" s="2731"/>
      <c r="L640" s="2731"/>
      <c r="M640" s="2731"/>
      <c r="N640" s="2731"/>
      <c r="O640" s="2731"/>
      <c r="P640" s="2731"/>
      <c r="Q640" s="2731"/>
      <c r="R640" s="2731"/>
      <c r="S640" s="2731"/>
      <c r="T640" s="2731"/>
      <c r="U640" s="2731"/>
      <c r="V640" s="2731"/>
      <c r="W640" s="2731"/>
      <c r="X640" s="2731"/>
      <c r="Y640" s="2731"/>
      <c r="Z640" s="2731"/>
    </row>
    <row r="641" spans="1:26" ht="14">
      <c r="A641" s="2746"/>
      <c r="B641" s="2746"/>
      <c r="C641" s="2746"/>
      <c r="D641" s="2808"/>
      <c r="E641" s="2808"/>
      <c r="F641" s="2808"/>
      <c r="G641" s="2808"/>
      <c r="H641" s="2866"/>
      <c r="I641" s="2746"/>
      <c r="J641" s="2731"/>
      <c r="K641" s="2731"/>
      <c r="L641" s="2731"/>
      <c r="M641" s="2731"/>
      <c r="N641" s="2731"/>
      <c r="O641" s="2731"/>
      <c r="P641" s="2731"/>
      <c r="Q641" s="2731"/>
      <c r="R641" s="2731"/>
      <c r="S641" s="2731"/>
      <c r="T641" s="2731"/>
      <c r="U641" s="2731"/>
      <c r="V641" s="2731"/>
      <c r="W641" s="2731"/>
      <c r="X641" s="2731"/>
      <c r="Y641" s="2731"/>
      <c r="Z641" s="2731"/>
    </row>
    <row r="642" spans="1:26" ht="14">
      <c r="A642" s="2746"/>
      <c r="B642" s="2746"/>
      <c r="C642" s="2746"/>
      <c r="D642" s="2808"/>
      <c r="E642" s="2808"/>
      <c r="F642" s="2808"/>
      <c r="G642" s="2808"/>
      <c r="H642" s="2866"/>
      <c r="I642" s="2746"/>
      <c r="J642" s="2731"/>
      <c r="K642" s="2731"/>
      <c r="L642" s="2731"/>
      <c r="M642" s="2731"/>
      <c r="N642" s="2731"/>
      <c r="O642" s="2731"/>
      <c r="P642" s="2731"/>
      <c r="Q642" s="2731"/>
      <c r="R642" s="2731"/>
      <c r="S642" s="2731"/>
      <c r="T642" s="2731"/>
      <c r="U642" s="2731"/>
      <c r="V642" s="2731"/>
      <c r="W642" s="2731"/>
      <c r="X642" s="2731"/>
      <c r="Y642" s="2731"/>
      <c r="Z642" s="2731"/>
    </row>
    <row r="643" spans="1:26" ht="14">
      <c r="A643" s="2746"/>
      <c r="B643" s="2746"/>
      <c r="C643" s="2746"/>
      <c r="D643" s="2808"/>
      <c r="E643" s="2808"/>
      <c r="F643" s="2808"/>
      <c r="G643" s="2808"/>
      <c r="H643" s="2866"/>
      <c r="I643" s="2746"/>
      <c r="J643" s="2731"/>
      <c r="K643" s="2731"/>
      <c r="L643" s="2731"/>
      <c r="M643" s="2731"/>
      <c r="N643" s="2731"/>
      <c r="O643" s="2731"/>
      <c r="P643" s="2731"/>
      <c r="Q643" s="2731"/>
      <c r="R643" s="2731"/>
      <c r="S643" s="2731"/>
      <c r="T643" s="2731"/>
      <c r="U643" s="2731"/>
      <c r="V643" s="2731"/>
      <c r="W643" s="2731"/>
      <c r="X643" s="2731"/>
      <c r="Y643" s="2731"/>
      <c r="Z643" s="2731"/>
    </row>
    <row r="644" spans="1:26" ht="14">
      <c r="A644" s="2746"/>
      <c r="B644" s="2746"/>
      <c r="C644" s="2746"/>
      <c r="D644" s="2808"/>
      <c r="E644" s="2808"/>
      <c r="F644" s="2808"/>
      <c r="G644" s="2808"/>
      <c r="H644" s="2866"/>
      <c r="I644" s="2746"/>
      <c r="J644" s="2731"/>
      <c r="K644" s="2731"/>
      <c r="L644" s="2731"/>
      <c r="M644" s="2731"/>
      <c r="N644" s="2731"/>
      <c r="O644" s="2731"/>
      <c r="P644" s="2731"/>
      <c r="Q644" s="2731"/>
      <c r="R644" s="2731"/>
      <c r="S644" s="2731"/>
      <c r="T644" s="2731"/>
      <c r="U644" s="2731"/>
      <c r="V644" s="2731"/>
      <c r="W644" s="2731"/>
      <c r="X644" s="2731"/>
      <c r="Y644" s="2731"/>
      <c r="Z644" s="2731"/>
    </row>
    <row r="645" spans="1:26" ht="14">
      <c r="A645" s="2746"/>
      <c r="B645" s="2746"/>
      <c r="C645" s="2746"/>
      <c r="D645" s="2808"/>
      <c r="E645" s="2808"/>
      <c r="F645" s="2808"/>
      <c r="G645" s="2808"/>
      <c r="H645" s="2866"/>
      <c r="I645" s="2746"/>
      <c r="J645" s="2731"/>
      <c r="K645" s="2731"/>
      <c r="L645" s="2731"/>
      <c r="M645" s="2731"/>
      <c r="N645" s="2731"/>
      <c r="O645" s="2731"/>
      <c r="P645" s="2731"/>
      <c r="Q645" s="2731"/>
      <c r="R645" s="2731"/>
      <c r="S645" s="2731"/>
      <c r="T645" s="2731"/>
      <c r="U645" s="2731"/>
      <c r="V645" s="2731"/>
      <c r="W645" s="2731"/>
      <c r="X645" s="2731"/>
      <c r="Y645" s="2731"/>
      <c r="Z645" s="2731"/>
    </row>
    <row r="646" spans="1:26" ht="14">
      <c r="A646" s="2746"/>
      <c r="B646" s="2746"/>
      <c r="C646" s="2746"/>
      <c r="D646" s="2808"/>
      <c r="E646" s="2808"/>
      <c r="F646" s="2808"/>
      <c r="G646" s="2808"/>
      <c r="H646" s="2866"/>
      <c r="I646" s="2746"/>
      <c r="J646" s="2731"/>
      <c r="K646" s="2731"/>
      <c r="L646" s="2731"/>
      <c r="M646" s="2731"/>
      <c r="N646" s="2731"/>
      <c r="O646" s="2731"/>
      <c r="P646" s="2731"/>
      <c r="Q646" s="2731"/>
      <c r="R646" s="2731"/>
      <c r="S646" s="2731"/>
      <c r="T646" s="2731"/>
      <c r="U646" s="2731"/>
      <c r="V646" s="2731"/>
      <c r="W646" s="2731"/>
      <c r="X646" s="2731"/>
      <c r="Y646" s="2731"/>
      <c r="Z646" s="2731"/>
    </row>
    <row r="647" spans="1:26" ht="14">
      <c r="A647" s="2746"/>
      <c r="B647" s="2746"/>
      <c r="C647" s="2746"/>
      <c r="D647" s="2808"/>
      <c r="E647" s="2808"/>
      <c r="F647" s="2808"/>
      <c r="G647" s="2808"/>
      <c r="H647" s="2866"/>
      <c r="I647" s="2746"/>
      <c r="J647" s="2731"/>
      <c r="K647" s="2731"/>
      <c r="L647" s="2731"/>
      <c r="M647" s="2731"/>
      <c r="N647" s="2731"/>
      <c r="O647" s="2731"/>
      <c r="P647" s="2731"/>
      <c r="Q647" s="2731"/>
      <c r="R647" s="2731"/>
      <c r="S647" s="2731"/>
      <c r="T647" s="2731"/>
      <c r="U647" s="2731"/>
      <c r="V647" s="2731"/>
      <c r="W647" s="2731"/>
      <c r="X647" s="2731"/>
      <c r="Y647" s="2731"/>
      <c r="Z647" s="2731"/>
    </row>
    <row r="648" spans="1:26" ht="14">
      <c r="A648" s="2746"/>
      <c r="B648" s="2746"/>
      <c r="C648" s="2746"/>
      <c r="D648" s="2808"/>
      <c r="E648" s="2808"/>
      <c r="F648" s="2808"/>
      <c r="G648" s="2808"/>
      <c r="H648" s="2866"/>
      <c r="I648" s="2746"/>
      <c r="J648" s="2731"/>
      <c r="K648" s="2731"/>
      <c r="L648" s="2731"/>
      <c r="M648" s="2731"/>
      <c r="N648" s="2731"/>
      <c r="O648" s="2731"/>
      <c r="P648" s="2731"/>
      <c r="Q648" s="2731"/>
      <c r="R648" s="2731"/>
      <c r="S648" s="2731"/>
      <c r="T648" s="2731"/>
      <c r="U648" s="2731"/>
      <c r="V648" s="2731"/>
      <c r="W648" s="2731"/>
      <c r="X648" s="2731"/>
      <c r="Y648" s="2731"/>
      <c r="Z648" s="2731"/>
    </row>
    <row r="649" spans="1:26" ht="14">
      <c r="A649" s="2746"/>
      <c r="B649" s="2746"/>
      <c r="C649" s="2746"/>
      <c r="D649" s="2808"/>
      <c r="E649" s="2808"/>
      <c r="F649" s="2808"/>
      <c r="G649" s="2808"/>
      <c r="H649" s="2866"/>
      <c r="I649" s="2746"/>
      <c r="J649" s="2731"/>
      <c r="K649" s="2731"/>
      <c r="L649" s="2731"/>
      <c r="M649" s="2731"/>
      <c r="N649" s="2731"/>
      <c r="O649" s="2731"/>
      <c r="P649" s="2731"/>
      <c r="Q649" s="2731"/>
      <c r="R649" s="2731"/>
      <c r="S649" s="2731"/>
      <c r="T649" s="2731"/>
      <c r="U649" s="2731"/>
      <c r="V649" s="2731"/>
      <c r="W649" s="2731"/>
      <c r="X649" s="2731"/>
      <c r="Y649" s="2731"/>
      <c r="Z649" s="2731"/>
    </row>
    <row r="650" spans="1:26" ht="14">
      <c r="A650" s="2746"/>
      <c r="B650" s="2746"/>
      <c r="C650" s="2746"/>
      <c r="D650" s="2808"/>
      <c r="E650" s="2808"/>
      <c r="F650" s="2808"/>
      <c r="G650" s="2808"/>
      <c r="H650" s="2866"/>
      <c r="I650" s="2746"/>
      <c r="J650" s="2731"/>
      <c r="K650" s="2731"/>
      <c r="L650" s="2731"/>
      <c r="M650" s="2731"/>
      <c r="N650" s="2731"/>
      <c r="O650" s="2731"/>
      <c r="P650" s="2731"/>
      <c r="Q650" s="2731"/>
      <c r="R650" s="2731"/>
      <c r="S650" s="2731"/>
      <c r="T650" s="2731"/>
      <c r="U650" s="2731"/>
      <c r="V650" s="2731"/>
      <c r="W650" s="2731"/>
      <c r="X650" s="2731"/>
      <c r="Y650" s="2731"/>
      <c r="Z650" s="2731"/>
    </row>
    <row r="651" spans="1:26" ht="14">
      <c r="A651" s="2746"/>
      <c r="B651" s="2746"/>
      <c r="C651" s="2746"/>
      <c r="D651" s="2808"/>
      <c r="E651" s="2808"/>
      <c r="F651" s="2808"/>
      <c r="G651" s="2808"/>
      <c r="H651" s="2866"/>
      <c r="I651" s="2746"/>
      <c r="J651" s="2731"/>
      <c r="K651" s="2731"/>
      <c r="L651" s="2731"/>
      <c r="M651" s="2731"/>
      <c r="N651" s="2731"/>
      <c r="O651" s="2731"/>
      <c r="P651" s="2731"/>
      <c r="Q651" s="2731"/>
      <c r="R651" s="2731"/>
      <c r="S651" s="2731"/>
      <c r="T651" s="2731"/>
      <c r="U651" s="2731"/>
      <c r="V651" s="2731"/>
      <c r="W651" s="2731"/>
      <c r="X651" s="2731"/>
      <c r="Y651" s="2731"/>
      <c r="Z651" s="2731"/>
    </row>
    <row r="652" spans="1:26" ht="14">
      <c r="A652" s="2746"/>
      <c r="B652" s="2746"/>
      <c r="C652" s="2746"/>
      <c r="D652" s="2808"/>
      <c r="E652" s="2808"/>
      <c r="F652" s="2808"/>
      <c r="G652" s="2808"/>
      <c r="H652" s="2866"/>
      <c r="I652" s="2746"/>
      <c r="J652" s="2731"/>
      <c r="K652" s="2731"/>
      <c r="L652" s="2731"/>
      <c r="M652" s="2731"/>
      <c r="N652" s="2731"/>
      <c r="O652" s="2731"/>
      <c r="P652" s="2731"/>
      <c r="Q652" s="2731"/>
      <c r="R652" s="2731"/>
      <c r="S652" s="2731"/>
      <c r="T652" s="2731"/>
      <c r="U652" s="2731"/>
      <c r="V652" s="2731"/>
      <c r="W652" s="2731"/>
      <c r="X652" s="2731"/>
      <c r="Y652" s="2731"/>
      <c r="Z652" s="2731"/>
    </row>
    <row r="653" spans="1:26" ht="14">
      <c r="A653" s="2746"/>
      <c r="B653" s="2746"/>
      <c r="C653" s="2746"/>
      <c r="D653" s="2808"/>
      <c r="E653" s="2808"/>
      <c r="F653" s="2808"/>
      <c r="G653" s="2808"/>
      <c r="H653" s="2866"/>
      <c r="I653" s="2746"/>
      <c r="J653" s="2731"/>
      <c r="K653" s="2731"/>
      <c r="L653" s="2731"/>
      <c r="M653" s="2731"/>
      <c r="N653" s="2731"/>
      <c r="O653" s="2731"/>
      <c r="P653" s="2731"/>
      <c r="Q653" s="2731"/>
      <c r="R653" s="2731"/>
      <c r="S653" s="2731"/>
      <c r="T653" s="2731"/>
      <c r="U653" s="2731"/>
      <c r="V653" s="2731"/>
      <c r="W653" s="2731"/>
      <c r="X653" s="2731"/>
      <c r="Y653" s="2731"/>
      <c r="Z653" s="2731"/>
    </row>
    <row r="654" spans="1:26" ht="14">
      <c r="A654" s="2746"/>
      <c r="B654" s="2746"/>
      <c r="C654" s="2746"/>
      <c r="D654" s="2808"/>
      <c r="E654" s="2808"/>
      <c r="F654" s="2808"/>
      <c r="G654" s="2808"/>
      <c r="H654" s="2866"/>
      <c r="I654" s="2746"/>
      <c r="J654" s="2731"/>
      <c r="K654" s="2731"/>
      <c r="L654" s="2731"/>
      <c r="M654" s="2731"/>
      <c r="N654" s="2731"/>
      <c r="O654" s="2731"/>
      <c r="P654" s="2731"/>
      <c r="Q654" s="2731"/>
      <c r="R654" s="2731"/>
      <c r="S654" s="2731"/>
      <c r="T654" s="2731"/>
      <c r="U654" s="2731"/>
      <c r="V654" s="2731"/>
      <c r="W654" s="2731"/>
      <c r="X654" s="2731"/>
      <c r="Y654" s="2731"/>
      <c r="Z654" s="2731"/>
    </row>
    <row r="655" spans="1:26" ht="14">
      <c r="A655" s="2746"/>
      <c r="B655" s="2746"/>
      <c r="C655" s="2746"/>
      <c r="D655" s="2808"/>
      <c r="E655" s="2808"/>
      <c r="F655" s="2808"/>
      <c r="G655" s="2808"/>
      <c r="H655" s="2866"/>
      <c r="I655" s="2746"/>
      <c r="J655" s="2731"/>
      <c r="K655" s="2731"/>
      <c r="L655" s="2731"/>
      <c r="M655" s="2731"/>
      <c r="N655" s="2731"/>
      <c r="O655" s="2731"/>
      <c r="P655" s="2731"/>
      <c r="Q655" s="2731"/>
      <c r="R655" s="2731"/>
      <c r="S655" s="2731"/>
      <c r="T655" s="2731"/>
      <c r="U655" s="2731"/>
      <c r="V655" s="2731"/>
      <c r="W655" s="2731"/>
      <c r="X655" s="2731"/>
      <c r="Y655" s="2731"/>
      <c r="Z655" s="2731"/>
    </row>
    <row r="656" spans="1:26" ht="14">
      <c r="A656" s="2746"/>
      <c r="B656" s="2746"/>
      <c r="C656" s="2746"/>
      <c r="D656" s="2808"/>
      <c r="E656" s="2808"/>
      <c r="F656" s="2808"/>
      <c r="G656" s="2808"/>
      <c r="H656" s="2866"/>
      <c r="I656" s="2746"/>
      <c r="J656" s="2731"/>
      <c r="K656" s="2731"/>
      <c r="L656" s="2731"/>
      <c r="M656" s="2731"/>
      <c r="N656" s="2731"/>
      <c r="O656" s="2731"/>
      <c r="P656" s="2731"/>
      <c r="Q656" s="2731"/>
      <c r="R656" s="2731"/>
      <c r="S656" s="2731"/>
      <c r="T656" s="2731"/>
      <c r="U656" s="2731"/>
      <c r="V656" s="2731"/>
      <c r="W656" s="2731"/>
      <c r="X656" s="2731"/>
      <c r="Y656" s="2731"/>
      <c r="Z656" s="2731"/>
    </row>
    <row r="657" spans="1:26" ht="14">
      <c r="A657" s="2746"/>
      <c r="B657" s="2746"/>
      <c r="C657" s="2746"/>
      <c r="D657" s="2808"/>
      <c r="E657" s="2808"/>
      <c r="F657" s="2808"/>
      <c r="G657" s="2808"/>
      <c r="H657" s="2866"/>
      <c r="I657" s="2746"/>
      <c r="J657" s="2731"/>
      <c r="K657" s="2731"/>
      <c r="L657" s="2731"/>
      <c r="M657" s="2731"/>
      <c r="N657" s="2731"/>
      <c r="O657" s="2731"/>
      <c r="P657" s="2731"/>
      <c r="Q657" s="2731"/>
      <c r="R657" s="2731"/>
      <c r="S657" s="2731"/>
      <c r="T657" s="2731"/>
      <c r="U657" s="2731"/>
      <c r="V657" s="2731"/>
      <c r="W657" s="2731"/>
      <c r="X657" s="2731"/>
      <c r="Y657" s="2731"/>
      <c r="Z657" s="2731"/>
    </row>
    <row r="658" spans="1:26" ht="14">
      <c r="A658" s="2746"/>
      <c r="B658" s="2746"/>
      <c r="C658" s="2746"/>
      <c r="D658" s="2808"/>
      <c r="E658" s="2808"/>
      <c r="F658" s="2808"/>
      <c r="G658" s="2808"/>
      <c r="H658" s="2866"/>
      <c r="I658" s="2746"/>
      <c r="J658" s="2731"/>
      <c r="K658" s="2731"/>
      <c r="L658" s="2731"/>
      <c r="M658" s="2731"/>
      <c r="N658" s="2731"/>
      <c r="O658" s="2731"/>
      <c r="P658" s="2731"/>
      <c r="Q658" s="2731"/>
      <c r="R658" s="2731"/>
      <c r="S658" s="2731"/>
      <c r="T658" s="2731"/>
      <c r="U658" s="2731"/>
      <c r="V658" s="2731"/>
      <c r="W658" s="2731"/>
      <c r="X658" s="2731"/>
      <c r="Y658" s="2731"/>
      <c r="Z658" s="2731"/>
    </row>
    <row r="659" spans="1:26" ht="14">
      <c r="A659" s="2746"/>
      <c r="B659" s="2746"/>
      <c r="C659" s="2746"/>
      <c r="D659" s="2808"/>
      <c r="E659" s="2808"/>
      <c r="F659" s="2808"/>
      <c r="G659" s="2808"/>
      <c r="H659" s="2866"/>
      <c r="I659" s="2746"/>
      <c r="J659" s="2731"/>
      <c r="K659" s="2731"/>
      <c r="L659" s="2731"/>
      <c r="M659" s="2731"/>
      <c r="N659" s="2731"/>
      <c r="O659" s="2731"/>
      <c r="P659" s="2731"/>
      <c r="Q659" s="2731"/>
      <c r="R659" s="2731"/>
      <c r="S659" s="2731"/>
      <c r="T659" s="2731"/>
      <c r="U659" s="2731"/>
      <c r="V659" s="2731"/>
      <c r="W659" s="2731"/>
      <c r="X659" s="2731"/>
      <c r="Y659" s="2731"/>
      <c r="Z659" s="2731"/>
    </row>
    <row r="660" spans="1:26" ht="14">
      <c r="A660" s="2746"/>
      <c r="B660" s="2746"/>
      <c r="C660" s="2746"/>
      <c r="D660" s="2808"/>
      <c r="E660" s="2808"/>
      <c r="F660" s="2808"/>
      <c r="G660" s="2808"/>
      <c r="H660" s="2866"/>
      <c r="I660" s="2746"/>
      <c r="J660" s="2731"/>
      <c r="K660" s="2731"/>
      <c r="L660" s="2731"/>
      <c r="M660" s="2731"/>
      <c r="N660" s="2731"/>
      <c r="O660" s="2731"/>
      <c r="P660" s="2731"/>
      <c r="Q660" s="2731"/>
      <c r="R660" s="2731"/>
      <c r="S660" s="2731"/>
      <c r="T660" s="2731"/>
      <c r="U660" s="2731"/>
      <c r="V660" s="2731"/>
      <c r="W660" s="2731"/>
      <c r="X660" s="2731"/>
      <c r="Y660" s="2731"/>
      <c r="Z660" s="2731"/>
    </row>
    <row r="661" spans="1:26" ht="14">
      <c r="A661" s="2746"/>
      <c r="B661" s="2746"/>
      <c r="C661" s="2746"/>
      <c r="D661" s="2808"/>
      <c r="E661" s="2808"/>
      <c r="F661" s="2808"/>
      <c r="G661" s="2808"/>
      <c r="H661" s="2866"/>
      <c r="I661" s="2746"/>
      <c r="J661" s="2731"/>
      <c r="K661" s="2731"/>
      <c r="L661" s="2731"/>
      <c r="M661" s="2731"/>
      <c r="N661" s="2731"/>
      <c r="O661" s="2731"/>
      <c r="P661" s="2731"/>
      <c r="Q661" s="2731"/>
      <c r="R661" s="2731"/>
      <c r="S661" s="2731"/>
      <c r="T661" s="2731"/>
      <c r="U661" s="2731"/>
      <c r="V661" s="2731"/>
      <c r="W661" s="2731"/>
      <c r="X661" s="2731"/>
      <c r="Y661" s="2731"/>
      <c r="Z661" s="2731"/>
    </row>
    <row r="662" spans="1:26" ht="14">
      <c r="A662" s="2746"/>
      <c r="B662" s="2746"/>
      <c r="C662" s="2746"/>
      <c r="D662" s="2808"/>
      <c r="E662" s="2808"/>
      <c r="F662" s="2808"/>
      <c r="G662" s="2808"/>
      <c r="H662" s="2866"/>
      <c r="I662" s="2746"/>
      <c r="J662" s="2731"/>
      <c r="K662" s="2731"/>
      <c r="L662" s="2731"/>
      <c r="M662" s="2731"/>
      <c r="N662" s="2731"/>
      <c r="O662" s="2731"/>
      <c r="P662" s="2731"/>
      <c r="Q662" s="2731"/>
      <c r="R662" s="2731"/>
      <c r="S662" s="2731"/>
      <c r="T662" s="2731"/>
      <c r="U662" s="2731"/>
      <c r="V662" s="2731"/>
      <c r="W662" s="2731"/>
      <c r="X662" s="2731"/>
      <c r="Y662" s="2731"/>
      <c r="Z662" s="2731"/>
    </row>
    <row r="663" spans="1:26" ht="14">
      <c r="A663" s="2746"/>
      <c r="B663" s="2746"/>
      <c r="C663" s="2746"/>
      <c r="D663" s="2808"/>
      <c r="E663" s="2808"/>
      <c r="F663" s="2808"/>
      <c r="G663" s="2808"/>
      <c r="H663" s="2866"/>
      <c r="I663" s="2746"/>
      <c r="J663" s="2731"/>
      <c r="K663" s="2731"/>
      <c r="L663" s="2731"/>
      <c r="M663" s="2731"/>
      <c r="N663" s="2731"/>
      <c r="O663" s="2731"/>
      <c r="P663" s="2731"/>
      <c r="Q663" s="2731"/>
      <c r="R663" s="2731"/>
      <c r="S663" s="2731"/>
      <c r="T663" s="2731"/>
      <c r="U663" s="2731"/>
      <c r="V663" s="2731"/>
      <c r="W663" s="2731"/>
      <c r="X663" s="2731"/>
      <c r="Y663" s="2731"/>
      <c r="Z663" s="2731"/>
    </row>
    <row r="664" spans="1:26" ht="14">
      <c r="A664" s="2746"/>
      <c r="B664" s="2746"/>
      <c r="C664" s="2746"/>
      <c r="D664" s="2808"/>
      <c r="E664" s="2808"/>
      <c r="F664" s="2808"/>
      <c r="G664" s="2808"/>
      <c r="H664" s="2866"/>
      <c r="I664" s="2746"/>
      <c r="J664" s="2731"/>
      <c r="K664" s="2731"/>
      <c r="L664" s="2731"/>
      <c r="M664" s="2731"/>
      <c r="N664" s="2731"/>
      <c r="O664" s="2731"/>
      <c r="P664" s="2731"/>
      <c r="Q664" s="2731"/>
      <c r="R664" s="2731"/>
      <c r="S664" s="2731"/>
      <c r="T664" s="2731"/>
      <c r="U664" s="2731"/>
      <c r="V664" s="2731"/>
      <c r="W664" s="2731"/>
      <c r="X664" s="2731"/>
      <c r="Y664" s="2731"/>
      <c r="Z664" s="2731"/>
    </row>
    <row r="665" spans="1:26" ht="14">
      <c r="A665" s="2746"/>
      <c r="B665" s="2746"/>
      <c r="C665" s="2746"/>
      <c r="D665" s="2808"/>
      <c r="E665" s="2808"/>
      <c r="F665" s="2808"/>
      <c r="G665" s="2808"/>
      <c r="H665" s="2866"/>
      <c r="I665" s="2746"/>
      <c r="J665" s="2731"/>
      <c r="K665" s="2731"/>
      <c r="L665" s="2731"/>
      <c r="M665" s="2731"/>
      <c r="N665" s="2731"/>
      <c r="O665" s="2731"/>
      <c r="P665" s="2731"/>
      <c r="Q665" s="2731"/>
      <c r="R665" s="2731"/>
      <c r="S665" s="2731"/>
      <c r="T665" s="2731"/>
      <c r="U665" s="2731"/>
      <c r="V665" s="2731"/>
      <c r="W665" s="2731"/>
      <c r="X665" s="2731"/>
      <c r="Y665" s="2731"/>
      <c r="Z665" s="2731"/>
    </row>
    <row r="666" spans="1:26" ht="14">
      <c r="A666" s="2746"/>
      <c r="B666" s="2746"/>
      <c r="C666" s="2746"/>
      <c r="D666" s="2808"/>
      <c r="E666" s="2808"/>
      <c r="F666" s="2808"/>
      <c r="G666" s="2808"/>
      <c r="H666" s="2866"/>
      <c r="I666" s="2746"/>
      <c r="J666" s="2731"/>
      <c r="K666" s="2731"/>
      <c r="L666" s="2731"/>
      <c r="M666" s="2731"/>
      <c r="N666" s="2731"/>
      <c r="O666" s="2731"/>
      <c r="P666" s="2731"/>
      <c r="Q666" s="2731"/>
      <c r="R666" s="2731"/>
      <c r="S666" s="2731"/>
      <c r="T666" s="2731"/>
      <c r="U666" s="2731"/>
      <c r="V666" s="2731"/>
      <c r="W666" s="2731"/>
      <c r="X666" s="2731"/>
      <c r="Y666" s="2731"/>
      <c r="Z666" s="2731"/>
    </row>
    <row r="667" spans="1:26" ht="14">
      <c r="A667" s="2746"/>
      <c r="B667" s="2746"/>
      <c r="C667" s="2746"/>
      <c r="D667" s="2808"/>
      <c r="E667" s="2808"/>
      <c r="F667" s="2808"/>
      <c r="G667" s="2808"/>
      <c r="H667" s="2866"/>
      <c r="I667" s="2746"/>
      <c r="J667" s="2731"/>
      <c r="K667" s="2731"/>
      <c r="L667" s="2731"/>
      <c r="M667" s="2731"/>
      <c r="N667" s="2731"/>
      <c r="O667" s="2731"/>
      <c r="P667" s="2731"/>
      <c r="Q667" s="2731"/>
      <c r="R667" s="2731"/>
      <c r="S667" s="2731"/>
      <c r="T667" s="2731"/>
      <c r="U667" s="2731"/>
      <c r="V667" s="2731"/>
      <c r="W667" s="2731"/>
      <c r="X667" s="2731"/>
      <c r="Y667" s="2731"/>
      <c r="Z667" s="2731"/>
    </row>
    <row r="668" spans="1:26" ht="14">
      <c r="A668" s="2746"/>
      <c r="B668" s="2746"/>
      <c r="C668" s="2746"/>
      <c r="D668" s="2808"/>
      <c r="E668" s="2808"/>
      <c r="F668" s="2808"/>
      <c r="G668" s="2808"/>
      <c r="H668" s="2866"/>
      <c r="I668" s="2746"/>
      <c r="J668" s="2731"/>
      <c r="K668" s="2731"/>
      <c r="L668" s="2731"/>
      <c r="M668" s="2731"/>
      <c r="N668" s="2731"/>
      <c r="O668" s="2731"/>
      <c r="P668" s="2731"/>
      <c r="Q668" s="2731"/>
      <c r="R668" s="2731"/>
      <c r="S668" s="2731"/>
      <c r="T668" s="2731"/>
      <c r="U668" s="2731"/>
      <c r="V668" s="2731"/>
      <c r="W668" s="2731"/>
      <c r="X668" s="2731"/>
      <c r="Y668" s="2731"/>
      <c r="Z668" s="2731"/>
    </row>
    <row r="669" spans="1:26" ht="14">
      <c r="A669" s="2746"/>
      <c r="B669" s="2746"/>
      <c r="C669" s="2746"/>
      <c r="D669" s="2808"/>
      <c r="E669" s="2808"/>
      <c r="F669" s="2808"/>
      <c r="G669" s="2808"/>
      <c r="H669" s="2866"/>
      <c r="I669" s="2746"/>
      <c r="J669" s="2731"/>
      <c r="K669" s="2731"/>
      <c r="L669" s="2731"/>
      <c r="M669" s="2731"/>
      <c r="N669" s="2731"/>
      <c r="O669" s="2731"/>
      <c r="P669" s="2731"/>
      <c r="Q669" s="2731"/>
      <c r="R669" s="2731"/>
      <c r="S669" s="2731"/>
      <c r="T669" s="2731"/>
      <c r="U669" s="2731"/>
      <c r="V669" s="2731"/>
      <c r="W669" s="2731"/>
      <c r="X669" s="2731"/>
      <c r="Y669" s="2731"/>
      <c r="Z669" s="2731"/>
    </row>
    <row r="670" spans="1:26" ht="14">
      <c r="A670" s="2746"/>
      <c r="B670" s="2746"/>
      <c r="C670" s="2746"/>
      <c r="D670" s="2808"/>
      <c r="E670" s="2808"/>
      <c r="F670" s="2808"/>
      <c r="G670" s="2808"/>
      <c r="H670" s="2866"/>
      <c r="I670" s="2746"/>
      <c r="J670" s="2731"/>
      <c r="K670" s="2731"/>
      <c r="L670" s="2731"/>
      <c r="M670" s="2731"/>
      <c r="N670" s="2731"/>
      <c r="O670" s="2731"/>
      <c r="P670" s="2731"/>
      <c r="Q670" s="2731"/>
      <c r="R670" s="2731"/>
      <c r="S670" s="2731"/>
      <c r="T670" s="2731"/>
      <c r="U670" s="2731"/>
      <c r="V670" s="2731"/>
      <c r="W670" s="2731"/>
      <c r="X670" s="2731"/>
      <c r="Y670" s="2731"/>
      <c r="Z670" s="2731"/>
    </row>
    <row r="671" spans="1:26" ht="14">
      <c r="A671" s="2746"/>
      <c r="B671" s="2746"/>
      <c r="C671" s="2746"/>
      <c r="D671" s="2808"/>
      <c r="E671" s="2808"/>
      <c r="F671" s="2808"/>
      <c r="G671" s="2808"/>
      <c r="H671" s="2866"/>
      <c r="I671" s="2746"/>
      <c r="J671" s="2731"/>
      <c r="K671" s="2731"/>
      <c r="L671" s="2731"/>
      <c r="M671" s="2731"/>
      <c r="N671" s="2731"/>
      <c r="O671" s="2731"/>
      <c r="P671" s="2731"/>
      <c r="Q671" s="2731"/>
      <c r="R671" s="2731"/>
      <c r="S671" s="2731"/>
      <c r="T671" s="2731"/>
      <c r="U671" s="2731"/>
      <c r="V671" s="2731"/>
      <c r="W671" s="2731"/>
      <c r="X671" s="2731"/>
      <c r="Y671" s="2731"/>
      <c r="Z671" s="2731"/>
    </row>
    <row r="672" spans="1:26" ht="14">
      <c r="A672" s="2746"/>
      <c r="B672" s="2746"/>
      <c r="C672" s="2746"/>
      <c r="D672" s="2808"/>
      <c r="E672" s="2808"/>
      <c r="F672" s="2808"/>
      <c r="G672" s="2808"/>
      <c r="H672" s="2866"/>
      <c r="I672" s="2746"/>
      <c r="J672" s="2731"/>
      <c r="K672" s="2731"/>
      <c r="L672" s="2731"/>
      <c r="M672" s="2731"/>
      <c r="N672" s="2731"/>
      <c r="O672" s="2731"/>
      <c r="P672" s="2731"/>
      <c r="Q672" s="2731"/>
      <c r="R672" s="2731"/>
      <c r="S672" s="2731"/>
      <c r="T672" s="2731"/>
      <c r="U672" s="2731"/>
      <c r="V672" s="2731"/>
      <c r="W672" s="2731"/>
      <c r="X672" s="2731"/>
      <c r="Y672" s="2731"/>
      <c r="Z672" s="2731"/>
    </row>
    <row r="673" spans="1:26" ht="14">
      <c r="A673" s="2746"/>
      <c r="B673" s="2746"/>
      <c r="C673" s="2746"/>
      <c r="D673" s="2808"/>
      <c r="E673" s="2808"/>
      <c r="F673" s="2808"/>
      <c r="G673" s="2808"/>
      <c r="H673" s="2866"/>
      <c r="I673" s="2746"/>
      <c r="J673" s="2731"/>
      <c r="K673" s="2731"/>
      <c r="L673" s="2731"/>
      <c r="M673" s="2731"/>
      <c r="N673" s="2731"/>
      <c r="O673" s="2731"/>
      <c r="P673" s="2731"/>
      <c r="Q673" s="2731"/>
      <c r="R673" s="2731"/>
      <c r="S673" s="2731"/>
      <c r="T673" s="2731"/>
      <c r="U673" s="2731"/>
      <c r="V673" s="2731"/>
      <c r="W673" s="2731"/>
      <c r="X673" s="2731"/>
      <c r="Y673" s="2731"/>
      <c r="Z673" s="2731"/>
    </row>
    <row r="674" spans="1:26" ht="14">
      <c r="A674" s="2746"/>
      <c r="B674" s="2746"/>
      <c r="C674" s="2746"/>
      <c r="D674" s="2808"/>
      <c r="E674" s="2808"/>
      <c r="F674" s="2808"/>
      <c r="G674" s="2808"/>
      <c r="H674" s="2866"/>
      <c r="I674" s="2746"/>
      <c r="J674" s="2731"/>
      <c r="K674" s="2731"/>
      <c r="L674" s="2731"/>
      <c r="M674" s="2731"/>
      <c r="N674" s="2731"/>
      <c r="O674" s="2731"/>
      <c r="P674" s="2731"/>
      <c r="Q674" s="2731"/>
      <c r="R674" s="2731"/>
      <c r="S674" s="2731"/>
      <c r="T674" s="2731"/>
      <c r="U674" s="2731"/>
      <c r="V674" s="2731"/>
      <c r="W674" s="2731"/>
      <c r="X674" s="2731"/>
      <c r="Y674" s="2731"/>
      <c r="Z674" s="2731"/>
    </row>
    <row r="675" spans="1:26" ht="14">
      <c r="A675" s="2746"/>
      <c r="B675" s="2746"/>
      <c r="C675" s="2746"/>
      <c r="D675" s="2808"/>
      <c r="E675" s="2808"/>
      <c r="F675" s="2808"/>
      <c r="G675" s="2808"/>
      <c r="H675" s="2866"/>
      <c r="I675" s="2746"/>
      <c r="J675" s="2731"/>
      <c r="K675" s="2731"/>
      <c r="L675" s="2731"/>
      <c r="M675" s="2731"/>
      <c r="N675" s="2731"/>
      <c r="O675" s="2731"/>
      <c r="P675" s="2731"/>
      <c r="Q675" s="2731"/>
      <c r="R675" s="2731"/>
      <c r="S675" s="2731"/>
      <c r="T675" s="2731"/>
      <c r="U675" s="2731"/>
      <c r="V675" s="2731"/>
      <c r="W675" s="2731"/>
      <c r="X675" s="2731"/>
      <c r="Y675" s="2731"/>
      <c r="Z675" s="2731"/>
    </row>
    <row r="676" spans="1:26" ht="14">
      <c r="A676" s="2746"/>
      <c r="B676" s="2746"/>
      <c r="C676" s="2746"/>
      <c r="D676" s="2808"/>
      <c r="E676" s="2808"/>
      <c r="F676" s="2808"/>
      <c r="G676" s="2808"/>
      <c r="H676" s="2866"/>
      <c r="I676" s="2746"/>
      <c r="J676" s="2731"/>
      <c r="K676" s="2731"/>
      <c r="L676" s="2731"/>
      <c r="M676" s="2731"/>
      <c r="N676" s="2731"/>
      <c r="O676" s="2731"/>
      <c r="P676" s="2731"/>
      <c r="Q676" s="2731"/>
      <c r="R676" s="2731"/>
      <c r="S676" s="2731"/>
      <c r="T676" s="2731"/>
      <c r="U676" s="2731"/>
      <c r="V676" s="2731"/>
      <c r="W676" s="2731"/>
      <c r="X676" s="2731"/>
      <c r="Y676" s="2731"/>
      <c r="Z676" s="2731"/>
    </row>
    <row r="677" spans="1:26" ht="14">
      <c r="A677" s="2746"/>
      <c r="B677" s="2746"/>
      <c r="C677" s="2746"/>
      <c r="D677" s="2808"/>
      <c r="E677" s="2808"/>
      <c r="F677" s="2808"/>
      <c r="G677" s="2808"/>
      <c r="H677" s="2866"/>
      <c r="I677" s="2746"/>
      <c r="J677" s="2731"/>
      <c r="K677" s="2731"/>
      <c r="L677" s="2731"/>
      <c r="M677" s="2731"/>
      <c r="N677" s="2731"/>
      <c r="O677" s="2731"/>
      <c r="P677" s="2731"/>
      <c r="Q677" s="2731"/>
      <c r="R677" s="2731"/>
      <c r="S677" s="2731"/>
      <c r="T677" s="2731"/>
      <c r="U677" s="2731"/>
      <c r="V677" s="2731"/>
      <c r="W677" s="2731"/>
      <c r="X677" s="2731"/>
      <c r="Y677" s="2731"/>
      <c r="Z677" s="2731"/>
    </row>
    <row r="678" spans="1:26" ht="14">
      <c r="A678" s="2746"/>
      <c r="B678" s="2746"/>
      <c r="C678" s="2746"/>
      <c r="D678" s="2808"/>
      <c r="E678" s="2808"/>
      <c r="F678" s="2808"/>
      <c r="G678" s="2808"/>
      <c r="H678" s="2866"/>
      <c r="I678" s="2746"/>
      <c r="J678" s="2731"/>
      <c r="K678" s="2731"/>
      <c r="L678" s="2731"/>
      <c r="M678" s="2731"/>
      <c r="N678" s="2731"/>
      <c r="O678" s="2731"/>
      <c r="P678" s="2731"/>
      <c r="Q678" s="2731"/>
      <c r="R678" s="2731"/>
      <c r="S678" s="2731"/>
      <c r="T678" s="2731"/>
      <c r="U678" s="2731"/>
      <c r="V678" s="2731"/>
      <c r="W678" s="2731"/>
      <c r="X678" s="2731"/>
      <c r="Y678" s="2731"/>
      <c r="Z678" s="2731"/>
    </row>
    <row r="679" spans="1:26" ht="14">
      <c r="A679" s="2746"/>
      <c r="B679" s="2746"/>
      <c r="C679" s="2746"/>
      <c r="D679" s="2808"/>
      <c r="E679" s="2808"/>
      <c r="F679" s="2808"/>
      <c r="G679" s="2808"/>
      <c r="H679" s="2866"/>
      <c r="I679" s="2746"/>
      <c r="J679" s="2731"/>
      <c r="K679" s="2731"/>
      <c r="L679" s="2731"/>
      <c r="M679" s="2731"/>
      <c r="N679" s="2731"/>
      <c r="O679" s="2731"/>
      <c r="P679" s="2731"/>
      <c r="Q679" s="2731"/>
      <c r="R679" s="2731"/>
      <c r="S679" s="2731"/>
      <c r="T679" s="2731"/>
      <c r="U679" s="2731"/>
      <c r="V679" s="2731"/>
      <c r="W679" s="2731"/>
      <c r="X679" s="2731"/>
      <c r="Y679" s="2731"/>
      <c r="Z679" s="2731"/>
    </row>
    <row r="680" spans="1:26" ht="14">
      <c r="A680" s="2746"/>
      <c r="B680" s="2746"/>
      <c r="C680" s="2746"/>
      <c r="D680" s="2808"/>
      <c r="E680" s="2808"/>
      <c r="F680" s="2808"/>
      <c r="G680" s="2808"/>
      <c r="H680" s="2866"/>
      <c r="I680" s="2746"/>
      <c r="J680" s="2731"/>
      <c r="K680" s="2731"/>
      <c r="L680" s="2731"/>
      <c r="M680" s="2731"/>
      <c r="N680" s="2731"/>
      <c r="O680" s="2731"/>
      <c r="P680" s="2731"/>
      <c r="Q680" s="2731"/>
      <c r="R680" s="2731"/>
      <c r="S680" s="2731"/>
      <c r="T680" s="2731"/>
      <c r="U680" s="2731"/>
      <c r="V680" s="2731"/>
      <c r="W680" s="2731"/>
      <c r="X680" s="2731"/>
      <c r="Y680" s="2731"/>
      <c r="Z680" s="2731"/>
    </row>
    <row r="681" spans="1:26" ht="14">
      <c r="A681" s="2746"/>
      <c r="B681" s="2746"/>
      <c r="C681" s="2746"/>
      <c r="D681" s="2808"/>
      <c r="E681" s="2808"/>
      <c r="F681" s="2808"/>
      <c r="G681" s="2808"/>
      <c r="H681" s="2866"/>
      <c r="I681" s="2746"/>
      <c r="J681" s="2731"/>
      <c r="K681" s="2731"/>
      <c r="L681" s="2731"/>
      <c r="M681" s="2731"/>
      <c r="N681" s="2731"/>
      <c r="O681" s="2731"/>
      <c r="P681" s="2731"/>
      <c r="Q681" s="2731"/>
      <c r="R681" s="2731"/>
      <c r="S681" s="2731"/>
      <c r="T681" s="2731"/>
      <c r="U681" s="2731"/>
      <c r="V681" s="2731"/>
      <c r="W681" s="2731"/>
      <c r="X681" s="2731"/>
      <c r="Y681" s="2731"/>
      <c r="Z681" s="2731"/>
    </row>
    <row r="682" spans="1:26" ht="14">
      <c r="A682" s="2746"/>
      <c r="B682" s="2746"/>
      <c r="C682" s="2746"/>
      <c r="D682" s="2808"/>
      <c r="E682" s="2808"/>
      <c r="F682" s="2808"/>
      <c r="G682" s="2808"/>
      <c r="H682" s="2866"/>
      <c r="I682" s="2746"/>
      <c r="J682" s="2731"/>
      <c r="K682" s="2731"/>
      <c r="L682" s="2731"/>
      <c r="M682" s="2731"/>
      <c r="N682" s="2731"/>
      <c r="O682" s="2731"/>
      <c r="P682" s="2731"/>
      <c r="Q682" s="2731"/>
      <c r="R682" s="2731"/>
      <c r="S682" s="2731"/>
      <c r="T682" s="2731"/>
      <c r="U682" s="2731"/>
      <c r="V682" s="2731"/>
      <c r="W682" s="2731"/>
      <c r="X682" s="2731"/>
      <c r="Y682" s="2731"/>
      <c r="Z682" s="2731"/>
    </row>
    <row r="683" spans="1:26" ht="14">
      <c r="A683" s="2746"/>
      <c r="B683" s="2746"/>
      <c r="C683" s="2746"/>
      <c r="D683" s="2808"/>
      <c r="E683" s="2808"/>
      <c r="F683" s="2808"/>
      <c r="G683" s="2808"/>
      <c r="H683" s="2866"/>
      <c r="I683" s="2746"/>
      <c r="J683" s="2731"/>
      <c r="K683" s="2731"/>
      <c r="L683" s="2731"/>
      <c r="M683" s="2731"/>
      <c r="N683" s="2731"/>
      <c r="O683" s="2731"/>
      <c r="P683" s="2731"/>
      <c r="Q683" s="2731"/>
      <c r="R683" s="2731"/>
      <c r="S683" s="2731"/>
      <c r="T683" s="2731"/>
      <c r="U683" s="2731"/>
      <c r="V683" s="2731"/>
      <c r="W683" s="2731"/>
      <c r="X683" s="2731"/>
      <c r="Y683" s="2731"/>
      <c r="Z683" s="2731"/>
    </row>
    <row r="684" spans="1:26" ht="14">
      <c r="A684" s="2746"/>
      <c r="B684" s="2746"/>
      <c r="C684" s="2746"/>
      <c r="D684" s="2808"/>
      <c r="E684" s="2808"/>
      <c r="F684" s="2808"/>
      <c r="G684" s="2808"/>
      <c r="H684" s="2866"/>
      <c r="I684" s="2746"/>
      <c r="J684" s="2731"/>
      <c r="K684" s="2731"/>
      <c r="L684" s="2731"/>
      <c r="M684" s="2731"/>
      <c r="N684" s="2731"/>
      <c r="O684" s="2731"/>
      <c r="P684" s="2731"/>
      <c r="Q684" s="2731"/>
      <c r="R684" s="2731"/>
      <c r="S684" s="2731"/>
      <c r="T684" s="2731"/>
      <c r="U684" s="2731"/>
      <c r="V684" s="2731"/>
      <c r="W684" s="2731"/>
      <c r="X684" s="2731"/>
      <c r="Y684" s="2731"/>
      <c r="Z684" s="2731"/>
    </row>
    <row r="685" spans="1:26" ht="14">
      <c r="A685" s="2746"/>
      <c r="B685" s="2746"/>
      <c r="C685" s="2746"/>
      <c r="D685" s="2808"/>
      <c r="E685" s="2808"/>
      <c r="F685" s="2808"/>
      <c r="G685" s="2808"/>
      <c r="H685" s="2866"/>
      <c r="I685" s="2746"/>
      <c r="J685" s="2731"/>
      <c r="K685" s="2731"/>
      <c r="L685" s="2731"/>
      <c r="M685" s="2731"/>
      <c r="N685" s="2731"/>
      <c r="O685" s="2731"/>
      <c r="P685" s="2731"/>
      <c r="Q685" s="2731"/>
      <c r="R685" s="2731"/>
      <c r="S685" s="2731"/>
      <c r="T685" s="2731"/>
      <c r="U685" s="2731"/>
      <c r="V685" s="2731"/>
      <c r="W685" s="2731"/>
      <c r="X685" s="2731"/>
      <c r="Y685" s="2731"/>
      <c r="Z685" s="2731"/>
    </row>
    <row r="686" spans="1:26" ht="14">
      <c r="A686" s="2746"/>
      <c r="B686" s="2746"/>
      <c r="C686" s="2746"/>
      <c r="D686" s="2808"/>
      <c r="E686" s="2808"/>
      <c r="F686" s="2808"/>
      <c r="G686" s="2808"/>
      <c r="H686" s="2866"/>
      <c r="I686" s="2746"/>
      <c r="J686" s="2731"/>
      <c r="K686" s="2731"/>
      <c r="L686" s="2731"/>
      <c r="M686" s="2731"/>
      <c r="N686" s="2731"/>
      <c r="O686" s="2731"/>
      <c r="P686" s="2731"/>
      <c r="Q686" s="2731"/>
      <c r="R686" s="2731"/>
      <c r="S686" s="2731"/>
      <c r="T686" s="2731"/>
      <c r="U686" s="2731"/>
      <c r="V686" s="2731"/>
      <c r="W686" s="2731"/>
      <c r="X686" s="2731"/>
      <c r="Y686" s="2731"/>
      <c r="Z686" s="2731"/>
    </row>
    <row r="687" spans="1:26" ht="14">
      <c r="A687" s="2746"/>
      <c r="B687" s="2746"/>
      <c r="C687" s="2746"/>
      <c r="D687" s="2808"/>
      <c r="E687" s="2808"/>
      <c r="F687" s="2808"/>
      <c r="G687" s="2808"/>
      <c r="H687" s="2866"/>
      <c r="I687" s="2746"/>
      <c r="J687" s="2731"/>
      <c r="K687" s="2731"/>
      <c r="L687" s="2731"/>
      <c r="M687" s="2731"/>
      <c r="N687" s="2731"/>
      <c r="O687" s="2731"/>
      <c r="P687" s="2731"/>
      <c r="Q687" s="2731"/>
      <c r="R687" s="2731"/>
      <c r="S687" s="2731"/>
      <c r="T687" s="2731"/>
      <c r="U687" s="2731"/>
      <c r="V687" s="2731"/>
      <c r="W687" s="2731"/>
      <c r="X687" s="2731"/>
      <c r="Y687" s="2731"/>
      <c r="Z687" s="2731"/>
    </row>
    <row r="688" spans="1:26" ht="14">
      <c r="A688" s="2746"/>
      <c r="B688" s="2746"/>
      <c r="C688" s="2746"/>
      <c r="D688" s="2808"/>
      <c r="E688" s="2808"/>
      <c r="F688" s="2808"/>
      <c r="G688" s="2808"/>
      <c r="H688" s="2866"/>
      <c r="I688" s="2746"/>
      <c r="J688" s="2731"/>
      <c r="K688" s="2731"/>
      <c r="L688" s="2731"/>
      <c r="M688" s="2731"/>
      <c r="N688" s="2731"/>
      <c r="O688" s="2731"/>
      <c r="P688" s="2731"/>
      <c r="Q688" s="2731"/>
      <c r="R688" s="2731"/>
      <c r="S688" s="2731"/>
      <c r="T688" s="2731"/>
      <c r="U688" s="2731"/>
      <c r="V688" s="2731"/>
      <c r="W688" s="2731"/>
      <c r="X688" s="2731"/>
      <c r="Y688" s="2731"/>
      <c r="Z688" s="2731"/>
    </row>
    <row r="689" spans="1:26" ht="14">
      <c r="A689" s="2746"/>
      <c r="B689" s="2746"/>
      <c r="C689" s="2746"/>
      <c r="D689" s="2808"/>
      <c r="E689" s="2808"/>
      <c r="F689" s="2808"/>
      <c r="G689" s="2808"/>
      <c r="H689" s="2866"/>
      <c r="I689" s="2746"/>
      <c r="J689" s="2731"/>
      <c r="K689" s="2731"/>
      <c r="L689" s="2731"/>
      <c r="M689" s="2731"/>
      <c r="N689" s="2731"/>
      <c r="O689" s="2731"/>
      <c r="P689" s="2731"/>
      <c r="Q689" s="2731"/>
      <c r="R689" s="2731"/>
      <c r="S689" s="2731"/>
      <c r="T689" s="2731"/>
      <c r="U689" s="2731"/>
      <c r="V689" s="2731"/>
      <c r="W689" s="2731"/>
      <c r="X689" s="2731"/>
      <c r="Y689" s="2731"/>
      <c r="Z689" s="2731"/>
    </row>
    <row r="690" spans="1:26" ht="14">
      <c r="A690" s="2746"/>
      <c r="B690" s="2746"/>
      <c r="C690" s="2746"/>
      <c r="D690" s="2808"/>
      <c r="E690" s="2808"/>
      <c r="F690" s="2808"/>
      <c r="G690" s="2808"/>
      <c r="H690" s="2866"/>
      <c r="I690" s="2746"/>
      <c r="J690" s="2731"/>
      <c r="K690" s="2731"/>
      <c r="L690" s="2731"/>
      <c r="M690" s="2731"/>
      <c r="N690" s="2731"/>
      <c r="O690" s="2731"/>
      <c r="P690" s="2731"/>
      <c r="Q690" s="2731"/>
      <c r="R690" s="2731"/>
      <c r="S690" s="2731"/>
      <c r="T690" s="2731"/>
      <c r="U690" s="2731"/>
      <c r="V690" s="2731"/>
      <c r="W690" s="2731"/>
      <c r="X690" s="2731"/>
      <c r="Y690" s="2731"/>
      <c r="Z690" s="2731"/>
    </row>
    <row r="691" spans="1:26" ht="14">
      <c r="A691" s="2746"/>
      <c r="B691" s="2746"/>
      <c r="C691" s="2746"/>
      <c r="D691" s="2808"/>
      <c r="E691" s="2808"/>
      <c r="F691" s="2808"/>
      <c r="G691" s="2808"/>
      <c r="H691" s="2866"/>
      <c r="I691" s="2746"/>
      <c r="J691" s="2731"/>
      <c r="K691" s="2731"/>
      <c r="L691" s="2731"/>
      <c r="M691" s="2731"/>
      <c r="N691" s="2731"/>
      <c r="O691" s="2731"/>
      <c r="P691" s="2731"/>
      <c r="Q691" s="2731"/>
      <c r="R691" s="2731"/>
      <c r="S691" s="2731"/>
      <c r="T691" s="2731"/>
      <c r="U691" s="2731"/>
      <c r="V691" s="2731"/>
      <c r="W691" s="2731"/>
      <c r="X691" s="2731"/>
      <c r="Y691" s="2731"/>
      <c r="Z691" s="2731"/>
    </row>
    <row r="692" spans="1:26" ht="14">
      <c r="A692" s="2746"/>
      <c r="B692" s="2746"/>
      <c r="C692" s="2746"/>
      <c r="D692" s="2808"/>
      <c r="E692" s="2808"/>
      <c r="F692" s="2808"/>
      <c r="G692" s="2808"/>
      <c r="H692" s="2866"/>
      <c r="I692" s="2746"/>
      <c r="J692" s="2731"/>
      <c r="K692" s="2731"/>
      <c r="L692" s="2731"/>
      <c r="M692" s="2731"/>
      <c r="N692" s="2731"/>
      <c r="O692" s="2731"/>
      <c r="P692" s="2731"/>
      <c r="Q692" s="2731"/>
      <c r="R692" s="2731"/>
      <c r="S692" s="2731"/>
      <c r="T692" s="2731"/>
      <c r="U692" s="2731"/>
      <c r="V692" s="2731"/>
      <c r="W692" s="2731"/>
      <c r="X692" s="2731"/>
      <c r="Y692" s="2731"/>
      <c r="Z692" s="2731"/>
    </row>
    <row r="693" spans="1:26" ht="14">
      <c r="A693" s="2746"/>
      <c r="B693" s="2746"/>
      <c r="C693" s="2746"/>
      <c r="D693" s="2808"/>
      <c r="E693" s="2808"/>
      <c r="F693" s="2808"/>
      <c r="G693" s="2808"/>
      <c r="H693" s="2866"/>
      <c r="I693" s="2746"/>
      <c r="J693" s="2731"/>
      <c r="K693" s="2731"/>
      <c r="L693" s="2731"/>
      <c r="M693" s="2731"/>
      <c r="N693" s="2731"/>
      <c r="O693" s="2731"/>
      <c r="P693" s="2731"/>
      <c r="Q693" s="2731"/>
      <c r="R693" s="2731"/>
      <c r="S693" s="2731"/>
      <c r="T693" s="2731"/>
      <c r="U693" s="2731"/>
      <c r="V693" s="2731"/>
      <c r="W693" s="2731"/>
      <c r="X693" s="2731"/>
      <c r="Y693" s="2731"/>
      <c r="Z693" s="2731"/>
    </row>
    <row r="694" spans="1:26" ht="14">
      <c r="A694" s="2746"/>
      <c r="B694" s="2746"/>
      <c r="C694" s="2746"/>
      <c r="D694" s="2808"/>
      <c r="E694" s="2808"/>
      <c r="F694" s="2808"/>
      <c r="G694" s="2808"/>
      <c r="H694" s="2866"/>
      <c r="I694" s="2746"/>
      <c r="J694" s="2731"/>
      <c r="K694" s="2731"/>
      <c r="L694" s="2731"/>
      <c r="M694" s="2731"/>
      <c r="N694" s="2731"/>
      <c r="O694" s="2731"/>
      <c r="P694" s="2731"/>
      <c r="Q694" s="2731"/>
      <c r="R694" s="2731"/>
      <c r="S694" s="2731"/>
      <c r="T694" s="2731"/>
      <c r="U694" s="2731"/>
      <c r="V694" s="2731"/>
      <c r="W694" s="2731"/>
      <c r="X694" s="2731"/>
      <c r="Y694" s="2731"/>
      <c r="Z694" s="2731"/>
    </row>
    <row r="695" spans="1:26" ht="14">
      <c r="A695" s="2746"/>
      <c r="B695" s="2746"/>
      <c r="C695" s="2746"/>
      <c r="D695" s="2808"/>
      <c r="E695" s="2808"/>
      <c r="F695" s="2808"/>
      <c r="G695" s="2808"/>
      <c r="H695" s="2866"/>
      <c r="I695" s="2746"/>
      <c r="J695" s="2731"/>
      <c r="K695" s="2731"/>
      <c r="L695" s="2731"/>
      <c r="M695" s="2731"/>
      <c r="N695" s="2731"/>
      <c r="O695" s="2731"/>
      <c r="P695" s="2731"/>
      <c r="Q695" s="2731"/>
      <c r="R695" s="2731"/>
      <c r="S695" s="2731"/>
      <c r="T695" s="2731"/>
      <c r="U695" s="2731"/>
      <c r="V695" s="2731"/>
      <c r="W695" s="2731"/>
      <c r="X695" s="2731"/>
      <c r="Y695" s="2731"/>
      <c r="Z695" s="2731"/>
    </row>
    <row r="696" spans="1:26" ht="14">
      <c r="A696" s="2746"/>
      <c r="B696" s="2746"/>
      <c r="C696" s="2746"/>
      <c r="D696" s="2808"/>
      <c r="E696" s="2808"/>
      <c r="F696" s="2808"/>
      <c r="G696" s="2808"/>
      <c r="H696" s="2866"/>
      <c r="I696" s="2746"/>
      <c r="J696" s="2731"/>
      <c r="K696" s="2731"/>
      <c r="L696" s="2731"/>
      <c r="M696" s="2731"/>
      <c r="N696" s="2731"/>
      <c r="O696" s="2731"/>
      <c r="P696" s="2731"/>
      <c r="Q696" s="2731"/>
      <c r="R696" s="2731"/>
      <c r="S696" s="2731"/>
      <c r="T696" s="2731"/>
      <c r="U696" s="2731"/>
      <c r="V696" s="2731"/>
      <c r="W696" s="2731"/>
      <c r="X696" s="2731"/>
      <c r="Y696" s="2731"/>
      <c r="Z696" s="2731"/>
    </row>
    <row r="697" spans="1:26" ht="14">
      <c r="A697" s="2746"/>
      <c r="B697" s="2746"/>
      <c r="C697" s="2746"/>
      <c r="D697" s="2808"/>
      <c r="E697" s="2808"/>
      <c r="F697" s="2808"/>
      <c r="G697" s="2808"/>
      <c r="H697" s="2866"/>
      <c r="I697" s="2746"/>
      <c r="J697" s="2731"/>
      <c r="K697" s="2731"/>
      <c r="L697" s="2731"/>
      <c r="M697" s="2731"/>
      <c r="N697" s="2731"/>
      <c r="O697" s="2731"/>
      <c r="P697" s="2731"/>
      <c r="Q697" s="2731"/>
      <c r="R697" s="2731"/>
      <c r="S697" s="2731"/>
      <c r="T697" s="2731"/>
      <c r="U697" s="2731"/>
      <c r="V697" s="2731"/>
      <c r="W697" s="2731"/>
      <c r="X697" s="2731"/>
      <c r="Y697" s="2731"/>
      <c r="Z697" s="2731"/>
    </row>
    <row r="698" spans="1:26" ht="14">
      <c r="A698" s="2746"/>
      <c r="B698" s="2746"/>
      <c r="C698" s="2746"/>
      <c r="D698" s="2808"/>
      <c r="E698" s="2808"/>
      <c r="F698" s="2808"/>
      <c r="G698" s="2808"/>
      <c r="H698" s="2866"/>
      <c r="I698" s="2746"/>
      <c r="J698" s="2731"/>
      <c r="K698" s="2731"/>
      <c r="L698" s="2731"/>
      <c r="M698" s="2731"/>
      <c r="N698" s="2731"/>
      <c r="O698" s="2731"/>
      <c r="P698" s="2731"/>
      <c r="Q698" s="2731"/>
      <c r="R698" s="2731"/>
      <c r="S698" s="2731"/>
      <c r="T698" s="2731"/>
      <c r="U698" s="2731"/>
      <c r="V698" s="2731"/>
      <c r="W698" s="2731"/>
      <c r="X698" s="2731"/>
      <c r="Y698" s="2731"/>
      <c r="Z698" s="2731"/>
    </row>
    <row r="699" spans="1:26" ht="14">
      <c r="A699" s="2746"/>
      <c r="B699" s="2746"/>
      <c r="C699" s="2746"/>
      <c r="D699" s="2808"/>
      <c r="E699" s="2808"/>
      <c r="F699" s="2808"/>
      <c r="G699" s="2808"/>
      <c r="H699" s="2866"/>
      <c r="I699" s="2746"/>
      <c r="J699" s="2731"/>
      <c r="K699" s="2731"/>
      <c r="L699" s="2731"/>
      <c r="M699" s="2731"/>
      <c r="N699" s="2731"/>
      <c r="O699" s="2731"/>
      <c r="P699" s="2731"/>
      <c r="Q699" s="2731"/>
      <c r="R699" s="2731"/>
      <c r="S699" s="2731"/>
      <c r="T699" s="2731"/>
      <c r="U699" s="2731"/>
      <c r="V699" s="2731"/>
      <c r="W699" s="2731"/>
      <c r="X699" s="2731"/>
      <c r="Y699" s="2731"/>
      <c r="Z699" s="2731"/>
    </row>
    <row r="700" spans="1:26" ht="14">
      <c r="A700" s="2746"/>
      <c r="B700" s="2746"/>
      <c r="C700" s="2746"/>
      <c r="D700" s="2808"/>
      <c r="E700" s="2808"/>
      <c r="F700" s="2808"/>
      <c r="G700" s="2808"/>
      <c r="H700" s="2866"/>
      <c r="I700" s="2746"/>
      <c r="J700" s="2731"/>
      <c r="K700" s="2731"/>
      <c r="L700" s="2731"/>
      <c r="M700" s="2731"/>
      <c r="N700" s="2731"/>
      <c r="O700" s="2731"/>
      <c r="P700" s="2731"/>
      <c r="Q700" s="2731"/>
      <c r="R700" s="2731"/>
      <c r="S700" s="2731"/>
      <c r="T700" s="2731"/>
      <c r="U700" s="2731"/>
      <c r="V700" s="2731"/>
      <c r="W700" s="2731"/>
      <c r="X700" s="2731"/>
      <c r="Y700" s="2731"/>
      <c r="Z700" s="2731"/>
    </row>
    <row r="701" spans="1:26" ht="14">
      <c r="A701" s="2746"/>
      <c r="B701" s="2746"/>
      <c r="C701" s="2746"/>
      <c r="D701" s="2808"/>
      <c r="E701" s="2808"/>
      <c r="F701" s="2808"/>
      <c r="G701" s="2808"/>
      <c r="H701" s="2866"/>
      <c r="I701" s="2746"/>
      <c r="J701" s="2731"/>
      <c r="K701" s="2731"/>
      <c r="L701" s="2731"/>
      <c r="M701" s="2731"/>
      <c r="N701" s="2731"/>
      <c r="O701" s="2731"/>
      <c r="P701" s="2731"/>
      <c r="Q701" s="2731"/>
      <c r="R701" s="2731"/>
      <c r="S701" s="2731"/>
      <c r="T701" s="2731"/>
      <c r="U701" s="2731"/>
      <c r="V701" s="2731"/>
      <c r="W701" s="2731"/>
      <c r="X701" s="2731"/>
      <c r="Y701" s="2731"/>
      <c r="Z701" s="2731"/>
    </row>
    <row r="702" spans="1:26" ht="14">
      <c r="A702" s="2746"/>
      <c r="B702" s="2746"/>
      <c r="C702" s="2746"/>
      <c r="D702" s="2808"/>
      <c r="E702" s="2808"/>
      <c r="F702" s="2808"/>
      <c r="G702" s="2808"/>
      <c r="H702" s="2866"/>
      <c r="I702" s="2746"/>
      <c r="J702" s="2731"/>
      <c r="K702" s="2731"/>
      <c r="L702" s="2731"/>
      <c r="M702" s="2731"/>
      <c r="N702" s="2731"/>
      <c r="O702" s="2731"/>
      <c r="P702" s="2731"/>
      <c r="Q702" s="2731"/>
      <c r="R702" s="2731"/>
      <c r="S702" s="2731"/>
      <c r="T702" s="2731"/>
      <c r="U702" s="2731"/>
      <c r="V702" s="2731"/>
      <c r="W702" s="2731"/>
      <c r="X702" s="2731"/>
      <c r="Y702" s="2731"/>
      <c r="Z702" s="2731"/>
    </row>
    <row r="703" spans="1:26" ht="14">
      <c r="A703" s="2746"/>
      <c r="B703" s="2746"/>
      <c r="C703" s="2746"/>
      <c r="D703" s="2808"/>
      <c r="E703" s="2808"/>
      <c r="F703" s="2808"/>
      <c r="G703" s="2808"/>
      <c r="H703" s="2866"/>
      <c r="I703" s="2746"/>
      <c r="J703" s="2731"/>
      <c r="K703" s="2731"/>
      <c r="L703" s="2731"/>
      <c r="M703" s="2731"/>
      <c r="N703" s="2731"/>
      <c r="O703" s="2731"/>
      <c r="P703" s="2731"/>
      <c r="Q703" s="2731"/>
      <c r="R703" s="2731"/>
      <c r="S703" s="2731"/>
      <c r="T703" s="2731"/>
      <c r="U703" s="2731"/>
      <c r="V703" s="2731"/>
      <c r="W703" s="2731"/>
      <c r="X703" s="2731"/>
      <c r="Y703" s="2731"/>
      <c r="Z703" s="2731"/>
    </row>
    <row r="704" spans="1:26" ht="14">
      <c r="A704" s="2746"/>
      <c r="B704" s="2746"/>
      <c r="C704" s="2746"/>
      <c r="D704" s="2808"/>
      <c r="E704" s="2808"/>
      <c r="F704" s="2808"/>
      <c r="G704" s="2808"/>
      <c r="H704" s="2866"/>
      <c r="I704" s="2746"/>
      <c r="J704" s="2731"/>
      <c r="K704" s="2731"/>
      <c r="L704" s="2731"/>
      <c r="M704" s="2731"/>
      <c r="N704" s="2731"/>
      <c r="O704" s="2731"/>
      <c r="P704" s="2731"/>
      <c r="Q704" s="2731"/>
      <c r="R704" s="2731"/>
      <c r="S704" s="2731"/>
      <c r="T704" s="2731"/>
      <c r="U704" s="2731"/>
      <c r="V704" s="2731"/>
      <c r="W704" s="2731"/>
      <c r="X704" s="2731"/>
      <c r="Y704" s="2731"/>
      <c r="Z704" s="2731"/>
    </row>
    <row r="705" spans="1:26" ht="14">
      <c r="A705" s="2746"/>
      <c r="B705" s="2746"/>
      <c r="C705" s="2746"/>
      <c r="D705" s="2808"/>
      <c r="E705" s="2808"/>
      <c r="F705" s="2808"/>
      <c r="G705" s="2808"/>
      <c r="H705" s="2866"/>
      <c r="I705" s="2746"/>
      <c r="J705" s="2731"/>
      <c r="K705" s="2731"/>
      <c r="L705" s="2731"/>
      <c r="M705" s="2731"/>
      <c r="N705" s="2731"/>
      <c r="O705" s="2731"/>
      <c r="P705" s="2731"/>
      <c r="Q705" s="2731"/>
      <c r="R705" s="2731"/>
      <c r="S705" s="2731"/>
      <c r="T705" s="2731"/>
      <c r="U705" s="2731"/>
      <c r="V705" s="2731"/>
      <c r="W705" s="2731"/>
      <c r="X705" s="2731"/>
      <c r="Y705" s="2731"/>
      <c r="Z705" s="2731"/>
    </row>
    <row r="706" spans="1:26" ht="14">
      <c r="A706" s="2746"/>
      <c r="B706" s="2746"/>
      <c r="C706" s="2746"/>
      <c r="D706" s="2808"/>
      <c r="E706" s="2808"/>
      <c r="F706" s="2808"/>
      <c r="G706" s="2808"/>
      <c r="H706" s="2866"/>
      <c r="I706" s="2746"/>
      <c r="J706" s="2731"/>
      <c r="K706" s="2731"/>
      <c r="L706" s="2731"/>
      <c r="M706" s="2731"/>
      <c r="N706" s="2731"/>
      <c r="O706" s="2731"/>
      <c r="P706" s="2731"/>
      <c r="Q706" s="2731"/>
      <c r="R706" s="2731"/>
      <c r="S706" s="2731"/>
      <c r="T706" s="2731"/>
      <c r="U706" s="2731"/>
      <c r="V706" s="2731"/>
      <c r="W706" s="2731"/>
      <c r="X706" s="2731"/>
      <c r="Y706" s="2731"/>
      <c r="Z706" s="2731"/>
    </row>
    <row r="707" spans="1:26" ht="14">
      <c r="A707" s="2746"/>
      <c r="B707" s="2746"/>
      <c r="C707" s="2746"/>
      <c r="D707" s="2808"/>
      <c r="E707" s="2808"/>
      <c r="F707" s="2808"/>
      <c r="G707" s="2808"/>
      <c r="H707" s="2866"/>
      <c r="I707" s="2746"/>
      <c r="J707" s="2731"/>
      <c r="K707" s="2731"/>
      <c r="L707" s="2731"/>
      <c r="M707" s="2731"/>
      <c r="N707" s="2731"/>
      <c r="O707" s="2731"/>
      <c r="P707" s="2731"/>
      <c r="Q707" s="2731"/>
      <c r="R707" s="2731"/>
      <c r="S707" s="2731"/>
      <c r="T707" s="2731"/>
      <c r="U707" s="2731"/>
      <c r="V707" s="2731"/>
      <c r="W707" s="2731"/>
      <c r="X707" s="2731"/>
      <c r="Y707" s="2731"/>
      <c r="Z707" s="2731"/>
    </row>
    <row r="708" spans="1:26" ht="14">
      <c r="A708" s="2746"/>
      <c r="B708" s="2746"/>
      <c r="C708" s="2746"/>
      <c r="D708" s="2808"/>
      <c r="E708" s="2808"/>
      <c r="F708" s="2808"/>
      <c r="G708" s="2808"/>
      <c r="H708" s="2866"/>
      <c r="I708" s="2746"/>
      <c r="J708" s="2731"/>
      <c r="K708" s="2731"/>
      <c r="L708" s="2731"/>
      <c r="M708" s="2731"/>
      <c r="N708" s="2731"/>
      <c r="O708" s="2731"/>
      <c r="P708" s="2731"/>
      <c r="Q708" s="2731"/>
      <c r="R708" s="2731"/>
      <c r="S708" s="2731"/>
      <c r="T708" s="2731"/>
      <c r="U708" s="2731"/>
      <c r="V708" s="2731"/>
      <c r="W708" s="2731"/>
      <c r="X708" s="2731"/>
      <c r="Y708" s="2731"/>
      <c r="Z708" s="2731"/>
    </row>
    <row r="709" spans="1:26" ht="14">
      <c r="A709" s="2746"/>
      <c r="B709" s="2746"/>
      <c r="C709" s="2746"/>
      <c r="D709" s="2808"/>
      <c r="E709" s="2808"/>
      <c r="F709" s="2808"/>
      <c r="G709" s="2808"/>
      <c r="H709" s="2866"/>
      <c r="I709" s="2746"/>
      <c r="J709" s="2731"/>
      <c r="K709" s="2731"/>
      <c r="L709" s="2731"/>
      <c r="M709" s="2731"/>
      <c r="N709" s="2731"/>
      <c r="O709" s="2731"/>
      <c r="P709" s="2731"/>
      <c r="Q709" s="2731"/>
      <c r="R709" s="2731"/>
      <c r="S709" s="2731"/>
      <c r="T709" s="2731"/>
      <c r="U709" s="2731"/>
      <c r="V709" s="2731"/>
      <c r="W709" s="2731"/>
      <c r="X709" s="2731"/>
      <c r="Y709" s="2731"/>
      <c r="Z709" s="2731"/>
    </row>
    <row r="710" spans="1:26" ht="14">
      <c r="A710" s="2746"/>
      <c r="B710" s="2746"/>
      <c r="C710" s="2746"/>
      <c r="D710" s="2808"/>
      <c r="E710" s="2808"/>
      <c r="F710" s="2808"/>
      <c r="G710" s="2808"/>
      <c r="H710" s="2866"/>
      <c r="I710" s="2746"/>
      <c r="J710" s="2731"/>
      <c r="K710" s="2731"/>
      <c r="L710" s="2731"/>
      <c r="M710" s="2731"/>
      <c r="N710" s="2731"/>
      <c r="O710" s="2731"/>
      <c r="P710" s="2731"/>
      <c r="Q710" s="2731"/>
      <c r="R710" s="2731"/>
      <c r="S710" s="2731"/>
      <c r="T710" s="2731"/>
      <c r="U710" s="2731"/>
      <c r="V710" s="2731"/>
      <c r="W710" s="2731"/>
      <c r="X710" s="2731"/>
      <c r="Y710" s="2731"/>
      <c r="Z710" s="2731"/>
    </row>
    <row r="711" spans="1:26" ht="14">
      <c r="A711" s="2746"/>
      <c r="B711" s="2746"/>
      <c r="C711" s="2746"/>
      <c r="D711" s="2808"/>
      <c r="E711" s="2808"/>
      <c r="F711" s="2808"/>
      <c r="G711" s="2808"/>
      <c r="H711" s="2866"/>
      <c r="I711" s="2746"/>
      <c r="J711" s="2731"/>
      <c r="K711" s="2731"/>
      <c r="L711" s="2731"/>
      <c r="M711" s="2731"/>
      <c r="N711" s="2731"/>
      <c r="O711" s="2731"/>
      <c r="P711" s="2731"/>
      <c r="Q711" s="2731"/>
      <c r="R711" s="2731"/>
      <c r="S711" s="2731"/>
      <c r="T711" s="2731"/>
      <c r="U711" s="2731"/>
      <c r="V711" s="2731"/>
      <c r="W711" s="2731"/>
      <c r="X711" s="2731"/>
      <c r="Y711" s="2731"/>
      <c r="Z711" s="2731"/>
    </row>
    <row r="712" spans="1:26" ht="14">
      <c r="A712" s="2746"/>
      <c r="B712" s="2746"/>
      <c r="C712" s="2746"/>
      <c r="D712" s="2808"/>
      <c r="E712" s="2808"/>
      <c r="F712" s="2808"/>
      <c r="G712" s="2808"/>
      <c r="H712" s="2866"/>
      <c r="I712" s="2746"/>
      <c r="J712" s="2731"/>
      <c r="K712" s="2731"/>
      <c r="L712" s="2731"/>
      <c r="M712" s="2731"/>
      <c r="N712" s="2731"/>
      <c r="O712" s="2731"/>
      <c r="P712" s="2731"/>
      <c r="Q712" s="2731"/>
      <c r="R712" s="2731"/>
      <c r="S712" s="2731"/>
      <c r="T712" s="2731"/>
      <c r="U712" s="2731"/>
      <c r="V712" s="2731"/>
      <c r="W712" s="2731"/>
      <c r="X712" s="2731"/>
      <c r="Y712" s="2731"/>
      <c r="Z712" s="2731"/>
    </row>
    <row r="713" spans="1:26" ht="14">
      <c r="A713" s="2746"/>
      <c r="B713" s="2746"/>
      <c r="C713" s="2746"/>
      <c r="D713" s="2808"/>
      <c r="E713" s="2808"/>
      <c r="F713" s="2808"/>
      <c r="G713" s="2808"/>
      <c r="H713" s="2866"/>
      <c r="I713" s="2746"/>
      <c r="J713" s="2731"/>
      <c r="K713" s="2731"/>
      <c r="L713" s="2731"/>
      <c r="M713" s="2731"/>
      <c r="N713" s="2731"/>
      <c r="O713" s="2731"/>
      <c r="P713" s="2731"/>
      <c r="Q713" s="2731"/>
      <c r="R713" s="2731"/>
      <c r="S713" s="2731"/>
      <c r="T713" s="2731"/>
      <c r="U713" s="2731"/>
      <c r="V713" s="2731"/>
      <c r="W713" s="2731"/>
      <c r="X713" s="2731"/>
      <c r="Y713" s="2731"/>
      <c r="Z713" s="2731"/>
    </row>
    <row r="714" spans="1:26" ht="14">
      <c r="A714" s="2746"/>
      <c r="B714" s="2746"/>
      <c r="C714" s="2746"/>
      <c r="D714" s="2808"/>
      <c r="E714" s="2808"/>
      <c r="F714" s="2808"/>
      <c r="G714" s="2808"/>
      <c r="H714" s="2866"/>
      <c r="I714" s="2746"/>
      <c r="J714" s="2731"/>
      <c r="K714" s="2731"/>
      <c r="L714" s="2731"/>
      <c r="M714" s="2731"/>
      <c r="N714" s="2731"/>
      <c r="O714" s="2731"/>
      <c r="P714" s="2731"/>
      <c r="Q714" s="2731"/>
      <c r="R714" s="2731"/>
      <c r="S714" s="2731"/>
      <c r="T714" s="2731"/>
      <c r="U714" s="2731"/>
      <c r="V714" s="2731"/>
      <c r="W714" s="2731"/>
      <c r="X714" s="2731"/>
      <c r="Y714" s="2731"/>
      <c r="Z714" s="2731"/>
    </row>
    <row r="715" spans="1:26" ht="14">
      <c r="A715" s="2746"/>
      <c r="B715" s="2746"/>
      <c r="C715" s="2746"/>
      <c r="D715" s="2808"/>
      <c r="E715" s="2808"/>
      <c r="F715" s="2808"/>
      <c r="G715" s="2808"/>
      <c r="H715" s="2866"/>
      <c r="I715" s="2746"/>
      <c r="J715" s="2731"/>
      <c r="K715" s="2731"/>
      <c r="L715" s="2731"/>
      <c r="M715" s="2731"/>
      <c r="N715" s="2731"/>
      <c r="O715" s="2731"/>
      <c r="P715" s="2731"/>
      <c r="Q715" s="2731"/>
      <c r="R715" s="2731"/>
      <c r="S715" s="2731"/>
      <c r="T715" s="2731"/>
      <c r="U715" s="2731"/>
      <c r="V715" s="2731"/>
      <c r="W715" s="2731"/>
      <c r="X715" s="2731"/>
      <c r="Y715" s="2731"/>
      <c r="Z715" s="2731"/>
    </row>
    <row r="716" spans="1:26" ht="14">
      <c r="A716" s="2746"/>
      <c r="B716" s="2746"/>
      <c r="C716" s="2746"/>
      <c r="D716" s="2808"/>
      <c r="E716" s="2808"/>
      <c r="F716" s="2808"/>
      <c r="G716" s="2808"/>
      <c r="H716" s="2866"/>
      <c r="I716" s="2746"/>
      <c r="J716" s="2731"/>
      <c r="K716" s="2731"/>
      <c r="L716" s="2731"/>
      <c r="M716" s="2731"/>
      <c r="N716" s="2731"/>
      <c r="O716" s="2731"/>
      <c r="P716" s="2731"/>
      <c r="Q716" s="2731"/>
      <c r="R716" s="2731"/>
      <c r="S716" s="2731"/>
      <c r="T716" s="2731"/>
      <c r="U716" s="2731"/>
      <c r="V716" s="2731"/>
      <c r="W716" s="2731"/>
      <c r="X716" s="2731"/>
      <c r="Y716" s="2731"/>
      <c r="Z716" s="2731"/>
    </row>
    <row r="717" spans="1:26" ht="14">
      <c r="A717" s="2746"/>
      <c r="B717" s="2746"/>
      <c r="C717" s="2746"/>
      <c r="D717" s="2808"/>
      <c r="E717" s="2808"/>
      <c r="F717" s="2808"/>
      <c r="G717" s="2808"/>
      <c r="H717" s="2866"/>
      <c r="I717" s="2746"/>
      <c r="J717" s="2731"/>
      <c r="K717" s="2731"/>
      <c r="L717" s="2731"/>
      <c r="M717" s="2731"/>
      <c r="N717" s="2731"/>
      <c r="O717" s="2731"/>
      <c r="P717" s="2731"/>
      <c r="Q717" s="2731"/>
      <c r="R717" s="2731"/>
      <c r="S717" s="2731"/>
      <c r="T717" s="2731"/>
      <c r="U717" s="2731"/>
      <c r="V717" s="2731"/>
      <c r="W717" s="2731"/>
      <c r="X717" s="2731"/>
      <c r="Y717" s="2731"/>
      <c r="Z717" s="2731"/>
    </row>
    <row r="718" spans="1:26" ht="14">
      <c r="A718" s="2746"/>
      <c r="B718" s="2746"/>
      <c r="C718" s="2746"/>
      <c r="D718" s="2808"/>
      <c r="E718" s="2808"/>
      <c r="F718" s="2808"/>
      <c r="G718" s="2808"/>
      <c r="H718" s="2866"/>
      <c r="I718" s="2746"/>
      <c r="J718" s="2731"/>
      <c r="K718" s="2731"/>
      <c r="L718" s="2731"/>
      <c r="M718" s="2731"/>
      <c r="N718" s="2731"/>
      <c r="O718" s="2731"/>
      <c r="P718" s="2731"/>
      <c r="Q718" s="2731"/>
      <c r="R718" s="2731"/>
      <c r="S718" s="2731"/>
      <c r="T718" s="2731"/>
      <c r="U718" s="2731"/>
      <c r="V718" s="2731"/>
      <c r="W718" s="2731"/>
      <c r="X718" s="2731"/>
      <c r="Y718" s="2731"/>
      <c r="Z718" s="2731"/>
    </row>
    <row r="719" spans="1:26" ht="14">
      <c r="A719" s="2746"/>
      <c r="B719" s="2746"/>
      <c r="C719" s="2746"/>
      <c r="D719" s="2808"/>
      <c r="E719" s="2808"/>
      <c r="F719" s="2808"/>
      <c r="G719" s="2808"/>
      <c r="H719" s="2866"/>
      <c r="I719" s="2746"/>
      <c r="J719" s="2731"/>
      <c r="K719" s="2731"/>
      <c r="L719" s="2731"/>
      <c r="M719" s="2731"/>
      <c r="N719" s="2731"/>
      <c r="O719" s="2731"/>
      <c r="P719" s="2731"/>
      <c r="Q719" s="2731"/>
      <c r="R719" s="2731"/>
      <c r="S719" s="2731"/>
      <c r="T719" s="2731"/>
      <c r="U719" s="2731"/>
      <c r="V719" s="2731"/>
      <c r="W719" s="2731"/>
      <c r="X719" s="2731"/>
      <c r="Y719" s="2731"/>
      <c r="Z719" s="2731"/>
    </row>
    <row r="720" spans="1:26" ht="14">
      <c r="A720" s="2746"/>
      <c r="B720" s="2746"/>
      <c r="C720" s="2746"/>
      <c r="D720" s="2808"/>
      <c r="E720" s="2808"/>
      <c r="F720" s="2808"/>
      <c r="G720" s="2808"/>
      <c r="H720" s="2866"/>
      <c r="I720" s="2746"/>
      <c r="J720" s="2731"/>
      <c r="K720" s="2731"/>
      <c r="L720" s="2731"/>
      <c r="M720" s="2731"/>
      <c r="N720" s="2731"/>
      <c r="O720" s="2731"/>
      <c r="P720" s="2731"/>
      <c r="Q720" s="2731"/>
      <c r="R720" s="2731"/>
      <c r="S720" s="2731"/>
      <c r="T720" s="2731"/>
      <c r="U720" s="2731"/>
      <c r="V720" s="2731"/>
      <c r="W720" s="2731"/>
      <c r="X720" s="2731"/>
      <c r="Y720" s="2731"/>
      <c r="Z720" s="2731"/>
    </row>
    <row r="721" spans="1:26" ht="14">
      <c r="A721" s="2746"/>
      <c r="B721" s="2746"/>
      <c r="C721" s="2746"/>
      <c r="D721" s="2808"/>
      <c r="E721" s="2808"/>
      <c r="F721" s="2808"/>
      <c r="G721" s="2808"/>
      <c r="H721" s="2866"/>
      <c r="I721" s="2746"/>
      <c r="J721" s="2731"/>
      <c r="K721" s="2731"/>
      <c r="L721" s="2731"/>
      <c r="M721" s="2731"/>
      <c r="N721" s="2731"/>
      <c r="O721" s="2731"/>
      <c r="P721" s="2731"/>
      <c r="Q721" s="2731"/>
      <c r="R721" s="2731"/>
      <c r="S721" s="2731"/>
      <c r="T721" s="2731"/>
      <c r="U721" s="2731"/>
      <c r="V721" s="2731"/>
      <c r="W721" s="2731"/>
      <c r="X721" s="2731"/>
      <c r="Y721" s="2731"/>
      <c r="Z721" s="2731"/>
    </row>
    <row r="722" spans="1:26" ht="14">
      <c r="A722" s="2746"/>
      <c r="B722" s="2746"/>
      <c r="C722" s="2746"/>
      <c r="D722" s="2808"/>
      <c r="E722" s="2808"/>
      <c r="F722" s="2808"/>
      <c r="G722" s="2808"/>
      <c r="H722" s="2866"/>
      <c r="I722" s="2746"/>
      <c r="J722" s="2731"/>
      <c r="K722" s="2731"/>
      <c r="L722" s="2731"/>
      <c r="M722" s="2731"/>
      <c r="N722" s="2731"/>
      <c r="O722" s="2731"/>
      <c r="P722" s="2731"/>
      <c r="Q722" s="2731"/>
      <c r="R722" s="2731"/>
      <c r="S722" s="2731"/>
      <c r="T722" s="2731"/>
      <c r="U722" s="2731"/>
      <c r="V722" s="2731"/>
      <c r="W722" s="2731"/>
      <c r="X722" s="2731"/>
      <c r="Y722" s="2731"/>
      <c r="Z722" s="2731"/>
    </row>
    <row r="723" spans="1:26" ht="14">
      <c r="A723" s="2746"/>
      <c r="B723" s="2746"/>
      <c r="C723" s="2746"/>
      <c r="D723" s="2808"/>
      <c r="E723" s="2808"/>
      <c r="F723" s="2808"/>
      <c r="G723" s="2808"/>
      <c r="H723" s="2866"/>
      <c r="I723" s="2746"/>
      <c r="J723" s="2731"/>
      <c r="K723" s="2731"/>
      <c r="L723" s="2731"/>
      <c r="M723" s="2731"/>
      <c r="N723" s="2731"/>
      <c r="O723" s="2731"/>
      <c r="P723" s="2731"/>
      <c r="Q723" s="2731"/>
      <c r="R723" s="2731"/>
      <c r="S723" s="2731"/>
      <c r="T723" s="2731"/>
      <c r="U723" s="2731"/>
      <c r="V723" s="2731"/>
      <c r="W723" s="2731"/>
      <c r="X723" s="2731"/>
      <c r="Y723" s="2731"/>
      <c r="Z723" s="2731"/>
    </row>
    <row r="724" spans="1:26" ht="14">
      <c r="A724" s="2746"/>
      <c r="B724" s="2746"/>
      <c r="C724" s="2746"/>
      <c r="D724" s="2808"/>
      <c r="E724" s="2808"/>
      <c r="F724" s="2808"/>
      <c r="G724" s="2808"/>
      <c r="H724" s="2866"/>
      <c r="I724" s="2746"/>
      <c r="J724" s="2731"/>
      <c r="K724" s="2731"/>
      <c r="L724" s="2731"/>
      <c r="M724" s="2731"/>
      <c r="N724" s="2731"/>
      <c r="O724" s="2731"/>
      <c r="P724" s="2731"/>
      <c r="Q724" s="2731"/>
      <c r="R724" s="2731"/>
      <c r="S724" s="2731"/>
      <c r="T724" s="2731"/>
      <c r="U724" s="2731"/>
      <c r="V724" s="2731"/>
      <c r="W724" s="2731"/>
      <c r="X724" s="2731"/>
      <c r="Y724" s="2731"/>
      <c r="Z724" s="2731"/>
    </row>
    <row r="725" spans="1:26" ht="14">
      <c r="A725" s="2746"/>
      <c r="B725" s="2746"/>
      <c r="C725" s="2746"/>
      <c r="D725" s="2808"/>
      <c r="E725" s="2808"/>
      <c r="F725" s="2808"/>
      <c r="G725" s="2808"/>
      <c r="H725" s="2866"/>
      <c r="I725" s="2746"/>
      <c r="J725" s="2731"/>
      <c r="K725" s="2731"/>
      <c r="L725" s="2731"/>
      <c r="M725" s="2731"/>
      <c r="N725" s="2731"/>
      <c r="O725" s="2731"/>
      <c r="P725" s="2731"/>
      <c r="Q725" s="2731"/>
      <c r="R725" s="2731"/>
      <c r="S725" s="2731"/>
      <c r="T725" s="2731"/>
      <c r="U725" s="2731"/>
      <c r="V725" s="2731"/>
      <c r="W725" s="2731"/>
      <c r="X725" s="2731"/>
      <c r="Y725" s="2731"/>
      <c r="Z725" s="2731"/>
    </row>
    <row r="726" spans="1:26" ht="14">
      <c r="A726" s="2746"/>
      <c r="B726" s="2746"/>
      <c r="C726" s="2746"/>
      <c r="D726" s="2808"/>
      <c r="E726" s="2808"/>
      <c r="F726" s="2808"/>
      <c r="G726" s="2808"/>
      <c r="H726" s="2866"/>
      <c r="I726" s="2746"/>
      <c r="J726" s="2731"/>
      <c r="K726" s="2731"/>
      <c r="L726" s="2731"/>
      <c r="M726" s="2731"/>
      <c r="N726" s="2731"/>
      <c r="O726" s="2731"/>
      <c r="P726" s="2731"/>
      <c r="Q726" s="2731"/>
      <c r="R726" s="2731"/>
      <c r="S726" s="2731"/>
      <c r="T726" s="2731"/>
      <c r="U726" s="2731"/>
      <c r="V726" s="2731"/>
      <c r="W726" s="2731"/>
      <c r="X726" s="2731"/>
      <c r="Y726" s="2731"/>
      <c r="Z726" s="2731"/>
    </row>
    <row r="727" spans="1:26" ht="14">
      <c r="A727" s="2746"/>
      <c r="B727" s="2746"/>
      <c r="C727" s="2746"/>
      <c r="D727" s="2808"/>
      <c r="E727" s="2808"/>
      <c r="F727" s="2808"/>
      <c r="G727" s="2808"/>
      <c r="H727" s="2866"/>
      <c r="I727" s="2746"/>
      <c r="J727" s="2731"/>
      <c r="K727" s="2731"/>
      <c r="L727" s="2731"/>
      <c r="M727" s="2731"/>
      <c r="N727" s="2731"/>
      <c r="O727" s="2731"/>
      <c r="P727" s="2731"/>
      <c r="Q727" s="2731"/>
      <c r="R727" s="2731"/>
      <c r="S727" s="2731"/>
      <c r="T727" s="2731"/>
      <c r="U727" s="2731"/>
      <c r="V727" s="2731"/>
      <c r="W727" s="2731"/>
      <c r="X727" s="2731"/>
      <c r="Y727" s="2731"/>
      <c r="Z727" s="2731"/>
    </row>
    <row r="728" spans="1:26" ht="14">
      <c r="A728" s="2746"/>
      <c r="B728" s="2746"/>
      <c r="C728" s="2746"/>
      <c r="D728" s="2808"/>
      <c r="E728" s="2808"/>
      <c r="F728" s="2808"/>
      <c r="G728" s="2808"/>
      <c r="H728" s="2866"/>
      <c r="I728" s="2746"/>
      <c r="J728" s="2731"/>
      <c r="K728" s="2731"/>
      <c r="L728" s="2731"/>
      <c r="M728" s="2731"/>
      <c r="N728" s="2731"/>
      <c r="O728" s="2731"/>
      <c r="P728" s="2731"/>
      <c r="Q728" s="2731"/>
      <c r="R728" s="2731"/>
      <c r="S728" s="2731"/>
      <c r="T728" s="2731"/>
      <c r="U728" s="2731"/>
      <c r="V728" s="2731"/>
      <c r="W728" s="2731"/>
      <c r="X728" s="2731"/>
      <c r="Y728" s="2731"/>
      <c r="Z728" s="2731"/>
    </row>
    <row r="729" spans="1:26" ht="14">
      <c r="A729" s="2746"/>
      <c r="B729" s="2746"/>
      <c r="C729" s="2746"/>
      <c r="D729" s="2808"/>
      <c r="E729" s="2808"/>
      <c r="F729" s="2808"/>
      <c r="G729" s="2808"/>
      <c r="H729" s="2866"/>
      <c r="I729" s="2746"/>
      <c r="J729" s="2731"/>
      <c r="K729" s="2731"/>
      <c r="L729" s="2731"/>
      <c r="M729" s="2731"/>
      <c r="N729" s="2731"/>
      <c r="O729" s="2731"/>
      <c r="P729" s="2731"/>
      <c r="Q729" s="2731"/>
      <c r="R729" s="2731"/>
      <c r="S729" s="2731"/>
      <c r="T729" s="2731"/>
      <c r="U729" s="2731"/>
      <c r="V729" s="2731"/>
      <c r="W729" s="2731"/>
      <c r="X729" s="2731"/>
      <c r="Y729" s="2731"/>
      <c r="Z729" s="2731"/>
    </row>
    <row r="730" spans="1:26" ht="14">
      <c r="A730" s="2746"/>
      <c r="B730" s="2746"/>
      <c r="C730" s="2746"/>
      <c r="D730" s="2808"/>
      <c r="E730" s="2808"/>
      <c r="F730" s="2808"/>
      <c r="G730" s="2808"/>
      <c r="H730" s="2866"/>
      <c r="I730" s="2746"/>
      <c r="J730" s="2731"/>
      <c r="K730" s="2731"/>
      <c r="L730" s="2731"/>
      <c r="M730" s="2731"/>
      <c r="N730" s="2731"/>
      <c r="O730" s="2731"/>
      <c r="P730" s="2731"/>
      <c r="Q730" s="2731"/>
      <c r="R730" s="2731"/>
      <c r="S730" s="2731"/>
      <c r="T730" s="2731"/>
      <c r="U730" s="2731"/>
      <c r="V730" s="2731"/>
      <c r="W730" s="2731"/>
      <c r="X730" s="2731"/>
      <c r="Y730" s="2731"/>
      <c r="Z730" s="2731"/>
    </row>
    <row r="731" spans="1:26" ht="14">
      <c r="A731" s="2746"/>
      <c r="B731" s="2746"/>
      <c r="C731" s="2746"/>
      <c r="D731" s="2808"/>
      <c r="E731" s="2808"/>
      <c r="F731" s="2808"/>
      <c r="G731" s="2808"/>
      <c r="H731" s="2866"/>
      <c r="I731" s="2746"/>
      <c r="J731" s="2731"/>
      <c r="K731" s="2731"/>
      <c r="L731" s="2731"/>
      <c r="M731" s="2731"/>
      <c r="N731" s="2731"/>
      <c r="O731" s="2731"/>
      <c r="P731" s="2731"/>
      <c r="Q731" s="2731"/>
      <c r="R731" s="2731"/>
      <c r="S731" s="2731"/>
      <c r="T731" s="2731"/>
      <c r="U731" s="2731"/>
      <c r="V731" s="2731"/>
      <c r="W731" s="2731"/>
      <c r="X731" s="2731"/>
      <c r="Y731" s="2731"/>
      <c r="Z731" s="2731"/>
    </row>
    <row r="732" spans="1:26" ht="14">
      <c r="A732" s="2746"/>
      <c r="B732" s="2746"/>
      <c r="C732" s="2746"/>
      <c r="D732" s="2808"/>
      <c r="E732" s="2808"/>
      <c r="F732" s="2808"/>
      <c r="G732" s="2808"/>
      <c r="H732" s="2866"/>
      <c r="I732" s="2746"/>
      <c r="J732" s="2731"/>
      <c r="K732" s="2731"/>
      <c r="L732" s="2731"/>
      <c r="M732" s="2731"/>
      <c r="N732" s="2731"/>
      <c r="O732" s="2731"/>
      <c r="P732" s="2731"/>
      <c r="Q732" s="2731"/>
      <c r="R732" s="2731"/>
      <c r="S732" s="2731"/>
      <c r="T732" s="2731"/>
      <c r="U732" s="2731"/>
      <c r="V732" s="2731"/>
      <c r="W732" s="2731"/>
      <c r="X732" s="2731"/>
      <c r="Y732" s="2731"/>
      <c r="Z732" s="2731"/>
    </row>
    <row r="733" spans="1:26" ht="14">
      <c r="A733" s="2746"/>
      <c r="B733" s="2746"/>
      <c r="C733" s="2746"/>
      <c r="D733" s="2808"/>
      <c r="E733" s="2808"/>
      <c r="F733" s="2808"/>
      <c r="G733" s="2808"/>
      <c r="H733" s="2866"/>
      <c r="I733" s="2746"/>
      <c r="J733" s="2731"/>
      <c r="K733" s="2731"/>
      <c r="L733" s="2731"/>
      <c r="M733" s="2731"/>
      <c r="N733" s="2731"/>
      <c r="O733" s="2731"/>
      <c r="P733" s="2731"/>
      <c r="Q733" s="2731"/>
      <c r="R733" s="2731"/>
      <c r="S733" s="2731"/>
      <c r="T733" s="2731"/>
      <c r="U733" s="2731"/>
      <c r="V733" s="2731"/>
      <c r="W733" s="2731"/>
      <c r="X733" s="2731"/>
      <c r="Y733" s="2731"/>
      <c r="Z733" s="2731"/>
    </row>
    <row r="734" spans="1:26" ht="14">
      <c r="A734" s="2746"/>
      <c r="B734" s="2746"/>
      <c r="C734" s="2746"/>
      <c r="D734" s="2808"/>
      <c r="E734" s="2808"/>
      <c r="F734" s="2808"/>
      <c r="G734" s="2808"/>
      <c r="H734" s="2866"/>
      <c r="I734" s="2746"/>
      <c r="J734" s="2731"/>
      <c r="K734" s="2731"/>
      <c r="L734" s="2731"/>
      <c r="M734" s="2731"/>
      <c r="N734" s="2731"/>
      <c r="O734" s="2731"/>
      <c r="P734" s="2731"/>
      <c r="Q734" s="2731"/>
      <c r="R734" s="2731"/>
      <c r="S734" s="2731"/>
      <c r="T734" s="2731"/>
      <c r="U734" s="2731"/>
      <c r="V734" s="2731"/>
      <c r="W734" s="2731"/>
      <c r="X734" s="2731"/>
      <c r="Y734" s="2731"/>
      <c r="Z734" s="2731"/>
    </row>
    <row r="735" spans="1:26" ht="14">
      <c r="A735" s="2746"/>
      <c r="B735" s="2746"/>
      <c r="C735" s="2746"/>
      <c r="D735" s="2808"/>
      <c r="E735" s="2808"/>
      <c r="F735" s="2808"/>
      <c r="G735" s="2808"/>
      <c r="H735" s="2866"/>
      <c r="I735" s="2746"/>
      <c r="J735" s="2731"/>
      <c r="K735" s="2731"/>
      <c r="L735" s="2731"/>
      <c r="M735" s="2731"/>
      <c r="N735" s="2731"/>
      <c r="O735" s="2731"/>
      <c r="P735" s="2731"/>
      <c r="Q735" s="2731"/>
      <c r="R735" s="2731"/>
      <c r="S735" s="2731"/>
      <c r="T735" s="2731"/>
      <c r="U735" s="2731"/>
      <c r="V735" s="2731"/>
      <c r="W735" s="2731"/>
      <c r="X735" s="2731"/>
      <c r="Y735" s="2731"/>
      <c r="Z735" s="2731"/>
    </row>
    <row r="736" spans="1:26" ht="14">
      <c r="A736" s="2746"/>
      <c r="B736" s="2746"/>
      <c r="C736" s="2746"/>
      <c r="D736" s="2808"/>
      <c r="E736" s="2808"/>
      <c r="F736" s="2808"/>
      <c r="G736" s="2808"/>
      <c r="H736" s="2866"/>
      <c r="I736" s="2746"/>
      <c r="J736" s="2731"/>
      <c r="K736" s="2731"/>
      <c r="L736" s="2731"/>
      <c r="M736" s="2731"/>
      <c r="N736" s="2731"/>
      <c r="O736" s="2731"/>
      <c r="P736" s="2731"/>
      <c r="Q736" s="2731"/>
      <c r="R736" s="2731"/>
      <c r="S736" s="2731"/>
      <c r="T736" s="2731"/>
      <c r="U736" s="2731"/>
      <c r="V736" s="2731"/>
      <c r="W736" s="2731"/>
      <c r="X736" s="2731"/>
      <c r="Y736" s="2731"/>
      <c r="Z736" s="2731"/>
    </row>
    <row r="737" spans="1:26" ht="14">
      <c r="A737" s="2746"/>
      <c r="B737" s="2746"/>
      <c r="C737" s="2746"/>
      <c r="D737" s="2808"/>
      <c r="E737" s="2808"/>
      <c r="F737" s="2808"/>
      <c r="G737" s="2808"/>
      <c r="H737" s="2866"/>
      <c r="I737" s="2746"/>
      <c r="J737" s="2731"/>
      <c r="K737" s="2731"/>
      <c r="L737" s="2731"/>
      <c r="M737" s="2731"/>
      <c r="N737" s="2731"/>
      <c r="O737" s="2731"/>
      <c r="P737" s="2731"/>
      <c r="Q737" s="2731"/>
      <c r="R737" s="2731"/>
      <c r="S737" s="2731"/>
      <c r="T737" s="2731"/>
      <c r="U737" s="2731"/>
      <c r="V737" s="2731"/>
      <c r="W737" s="2731"/>
      <c r="X737" s="2731"/>
      <c r="Y737" s="2731"/>
      <c r="Z737" s="2731"/>
    </row>
    <row r="738" spans="1:26" ht="14">
      <c r="A738" s="2746"/>
      <c r="B738" s="2746"/>
      <c r="C738" s="2746"/>
      <c r="D738" s="2808"/>
      <c r="E738" s="2808"/>
      <c r="F738" s="2808"/>
      <c r="G738" s="2808"/>
      <c r="H738" s="2866"/>
      <c r="I738" s="2746"/>
      <c r="J738" s="2731"/>
      <c r="K738" s="2731"/>
      <c r="L738" s="2731"/>
      <c r="M738" s="2731"/>
      <c r="N738" s="2731"/>
      <c r="O738" s="2731"/>
      <c r="P738" s="2731"/>
      <c r="Q738" s="2731"/>
      <c r="R738" s="2731"/>
      <c r="S738" s="2731"/>
      <c r="T738" s="2731"/>
      <c r="U738" s="2731"/>
      <c r="V738" s="2731"/>
      <c r="W738" s="2731"/>
      <c r="X738" s="2731"/>
      <c r="Y738" s="2731"/>
      <c r="Z738" s="2731"/>
    </row>
    <row r="739" spans="1:26" ht="14">
      <c r="A739" s="2746"/>
      <c r="B739" s="2746"/>
      <c r="C739" s="2746"/>
      <c r="D739" s="2808"/>
      <c r="E739" s="2808"/>
      <c r="F739" s="2808"/>
      <c r="G739" s="2808"/>
      <c r="H739" s="2866"/>
      <c r="I739" s="2746"/>
      <c r="J739" s="2731"/>
      <c r="K739" s="2731"/>
      <c r="L739" s="2731"/>
      <c r="M739" s="2731"/>
      <c r="N739" s="2731"/>
      <c r="O739" s="2731"/>
      <c r="P739" s="2731"/>
      <c r="Q739" s="2731"/>
      <c r="R739" s="2731"/>
      <c r="S739" s="2731"/>
      <c r="T739" s="2731"/>
      <c r="U739" s="2731"/>
      <c r="V739" s="2731"/>
      <c r="W739" s="2731"/>
      <c r="X739" s="2731"/>
      <c r="Y739" s="2731"/>
      <c r="Z739" s="2731"/>
    </row>
    <row r="740" spans="1:26" ht="14">
      <c r="A740" s="2746"/>
      <c r="B740" s="2746"/>
      <c r="C740" s="2746"/>
      <c r="D740" s="2808"/>
      <c r="E740" s="2808"/>
      <c r="F740" s="2808"/>
      <c r="G740" s="2808"/>
      <c r="H740" s="2866"/>
      <c r="I740" s="2746"/>
      <c r="J740" s="2731"/>
      <c r="K740" s="2731"/>
      <c r="L740" s="2731"/>
      <c r="M740" s="2731"/>
      <c r="N740" s="2731"/>
      <c r="O740" s="2731"/>
      <c r="P740" s="2731"/>
      <c r="Q740" s="2731"/>
      <c r="R740" s="2731"/>
      <c r="S740" s="2731"/>
      <c r="T740" s="2731"/>
      <c r="U740" s="2731"/>
      <c r="V740" s="2731"/>
      <c r="W740" s="2731"/>
      <c r="X740" s="2731"/>
      <c r="Y740" s="2731"/>
      <c r="Z740" s="2731"/>
    </row>
    <row r="741" spans="1:26" ht="14">
      <c r="A741" s="2746"/>
      <c r="B741" s="2746"/>
      <c r="C741" s="2746"/>
      <c r="D741" s="2808"/>
      <c r="E741" s="2808"/>
      <c r="F741" s="2808"/>
      <c r="G741" s="2808"/>
      <c r="H741" s="2866"/>
      <c r="I741" s="2746"/>
      <c r="J741" s="2731"/>
      <c r="K741" s="2731"/>
      <c r="L741" s="2731"/>
      <c r="M741" s="2731"/>
      <c r="N741" s="2731"/>
      <c r="O741" s="2731"/>
      <c r="P741" s="2731"/>
      <c r="Q741" s="2731"/>
      <c r="R741" s="2731"/>
      <c r="S741" s="2731"/>
      <c r="T741" s="2731"/>
      <c r="U741" s="2731"/>
      <c r="V741" s="2731"/>
      <c r="W741" s="2731"/>
      <c r="X741" s="2731"/>
      <c r="Y741" s="2731"/>
      <c r="Z741" s="2731"/>
    </row>
    <row r="742" spans="1:26" ht="14">
      <c r="A742" s="2746"/>
      <c r="B742" s="2746"/>
      <c r="C742" s="2746"/>
      <c r="D742" s="2808"/>
      <c r="E742" s="2808"/>
      <c r="F742" s="2808"/>
      <c r="G742" s="2808"/>
      <c r="H742" s="2866"/>
      <c r="I742" s="2746"/>
      <c r="J742" s="2731"/>
      <c r="K742" s="2731"/>
      <c r="L742" s="2731"/>
      <c r="M742" s="2731"/>
      <c r="N742" s="2731"/>
      <c r="O742" s="2731"/>
      <c r="P742" s="2731"/>
      <c r="Q742" s="2731"/>
      <c r="R742" s="2731"/>
      <c r="S742" s="2731"/>
      <c r="T742" s="2731"/>
      <c r="U742" s="2731"/>
      <c r="V742" s="2731"/>
      <c r="W742" s="2731"/>
      <c r="X742" s="2731"/>
      <c r="Y742" s="2731"/>
      <c r="Z742" s="2731"/>
    </row>
    <row r="743" spans="1:26" ht="14">
      <c r="A743" s="2746"/>
      <c r="B743" s="2746"/>
      <c r="C743" s="2746"/>
      <c r="D743" s="2808"/>
      <c r="E743" s="2808"/>
      <c r="F743" s="2808"/>
      <c r="G743" s="2808"/>
      <c r="H743" s="2866"/>
      <c r="I743" s="2746"/>
      <c r="J743" s="2731"/>
      <c r="K743" s="2731"/>
      <c r="L743" s="2731"/>
      <c r="M743" s="2731"/>
      <c r="N743" s="2731"/>
      <c r="O743" s="2731"/>
      <c r="P743" s="2731"/>
      <c r="Q743" s="2731"/>
      <c r="R743" s="2731"/>
      <c r="S743" s="2731"/>
      <c r="T743" s="2731"/>
      <c r="U743" s="2731"/>
      <c r="V743" s="2731"/>
      <c r="W743" s="2731"/>
      <c r="X743" s="2731"/>
      <c r="Y743" s="2731"/>
      <c r="Z743" s="2731"/>
    </row>
    <row r="744" spans="1:26" ht="14">
      <c r="A744" s="2746"/>
      <c r="B744" s="2746"/>
      <c r="C744" s="2746"/>
      <c r="D744" s="2808"/>
      <c r="E744" s="2808"/>
      <c r="F744" s="2808"/>
      <c r="G744" s="2808"/>
      <c r="H744" s="2866"/>
      <c r="I744" s="2746"/>
      <c r="J744" s="2731"/>
      <c r="K744" s="2731"/>
      <c r="L744" s="2731"/>
      <c r="M744" s="2731"/>
      <c r="N744" s="2731"/>
      <c r="O744" s="2731"/>
      <c r="P744" s="2731"/>
      <c r="Q744" s="2731"/>
      <c r="R744" s="2731"/>
      <c r="S744" s="2731"/>
      <c r="T744" s="2731"/>
      <c r="U744" s="2731"/>
      <c r="V744" s="2731"/>
      <c r="W744" s="2731"/>
      <c r="X744" s="2731"/>
      <c r="Y744" s="2731"/>
      <c r="Z744" s="2731"/>
    </row>
    <row r="745" spans="1:26" ht="14">
      <c r="A745" s="2746"/>
      <c r="B745" s="2746"/>
      <c r="C745" s="2746"/>
      <c r="D745" s="2808"/>
      <c r="E745" s="2808"/>
      <c r="F745" s="2808"/>
      <c r="G745" s="2808"/>
      <c r="H745" s="2866"/>
      <c r="I745" s="2746"/>
      <c r="J745" s="2731"/>
      <c r="K745" s="2731"/>
      <c r="L745" s="2731"/>
      <c r="M745" s="2731"/>
      <c r="N745" s="2731"/>
      <c r="O745" s="2731"/>
      <c r="P745" s="2731"/>
      <c r="Q745" s="2731"/>
      <c r="R745" s="2731"/>
      <c r="S745" s="2731"/>
      <c r="T745" s="2731"/>
      <c r="U745" s="2731"/>
      <c r="V745" s="2731"/>
      <c r="W745" s="2731"/>
      <c r="X745" s="2731"/>
      <c r="Y745" s="2731"/>
      <c r="Z745" s="2731"/>
    </row>
    <row r="746" spans="1:26" ht="14">
      <c r="A746" s="2746"/>
      <c r="B746" s="2746"/>
      <c r="C746" s="2746"/>
      <c r="D746" s="2808"/>
      <c r="E746" s="2808"/>
      <c r="F746" s="2808"/>
      <c r="G746" s="2808"/>
      <c r="H746" s="2866"/>
      <c r="I746" s="2746"/>
      <c r="J746" s="2731"/>
      <c r="K746" s="2731"/>
      <c r="L746" s="2731"/>
      <c r="M746" s="2731"/>
      <c r="N746" s="2731"/>
      <c r="O746" s="2731"/>
      <c r="P746" s="2731"/>
      <c r="Q746" s="2731"/>
      <c r="R746" s="2731"/>
      <c r="S746" s="2731"/>
      <c r="T746" s="2731"/>
      <c r="U746" s="2731"/>
      <c r="V746" s="2731"/>
      <c r="W746" s="2731"/>
      <c r="X746" s="2731"/>
      <c r="Y746" s="2731"/>
      <c r="Z746" s="2731"/>
    </row>
    <row r="747" spans="1:26" ht="14">
      <c r="A747" s="2746"/>
      <c r="B747" s="2746"/>
      <c r="C747" s="2746"/>
      <c r="D747" s="2808"/>
      <c r="E747" s="2808"/>
      <c r="F747" s="2808"/>
      <c r="G747" s="2808"/>
      <c r="H747" s="2866"/>
      <c r="I747" s="2746"/>
      <c r="J747" s="2731"/>
      <c r="K747" s="2731"/>
      <c r="L747" s="2731"/>
      <c r="M747" s="2731"/>
      <c r="N747" s="2731"/>
      <c r="O747" s="2731"/>
      <c r="P747" s="2731"/>
      <c r="Q747" s="2731"/>
      <c r="R747" s="2731"/>
      <c r="S747" s="2731"/>
      <c r="T747" s="2731"/>
      <c r="U747" s="2731"/>
      <c r="V747" s="2731"/>
      <c r="W747" s="2731"/>
      <c r="X747" s="2731"/>
      <c r="Y747" s="2731"/>
      <c r="Z747" s="2731"/>
    </row>
    <row r="748" spans="1:26" ht="14">
      <c r="A748" s="2746"/>
      <c r="B748" s="2746"/>
      <c r="C748" s="2746"/>
      <c r="D748" s="2808"/>
      <c r="E748" s="2808"/>
      <c r="F748" s="2808"/>
      <c r="G748" s="2808"/>
      <c r="H748" s="2866"/>
      <c r="I748" s="2746"/>
      <c r="J748" s="2731"/>
      <c r="K748" s="2731"/>
      <c r="L748" s="2731"/>
      <c r="M748" s="2731"/>
      <c r="N748" s="2731"/>
      <c r="O748" s="2731"/>
      <c r="P748" s="2731"/>
      <c r="Q748" s="2731"/>
      <c r="R748" s="2731"/>
      <c r="S748" s="2731"/>
      <c r="T748" s="2731"/>
      <c r="U748" s="2731"/>
      <c r="V748" s="2731"/>
      <c r="W748" s="2731"/>
      <c r="X748" s="2731"/>
      <c r="Y748" s="2731"/>
      <c r="Z748" s="2731"/>
    </row>
    <row r="749" spans="1:26" ht="14">
      <c r="A749" s="2746"/>
      <c r="B749" s="2746"/>
      <c r="C749" s="2746"/>
      <c r="D749" s="2808"/>
      <c r="E749" s="2808"/>
      <c r="F749" s="2808"/>
      <c r="G749" s="2808"/>
      <c r="H749" s="2866"/>
      <c r="I749" s="2746"/>
      <c r="J749" s="2731"/>
      <c r="K749" s="2731"/>
      <c r="L749" s="2731"/>
      <c r="M749" s="2731"/>
      <c r="N749" s="2731"/>
      <c r="O749" s="2731"/>
      <c r="P749" s="2731"/>
      <c r="Q749" s="2731"/>
      <c r="R749" s="2731"/>
      <c r="S749" s="2731"/>
      <c r="T749" s="2731"/>
      <c r="U749" s="2731"/>
      <c r="V749" s="2731"/>
      <c r="W749" s="2731"/>
      <c r="X749" s="2731"/>
      <c r="Y749" s="2731"/>
      <c r="Z749" s="2731"/>
    </row>
    <row r="750" spans="1:26" ht="14">
      <c r="A750" s="2746"/>
      <c r="B750" s="2746"/>
      <c r="C750" s="2746"/>
      <c r="D750" s="2808"/>
      <c r="E750" s="2808"/>
      <c r="F750" s="2808"/>
      <c r="G750" s="2808"/>
      <c r="H750" s="2866"/>
      <c r="I750" s="2746"/>
      <c r="J750" s="2731"/>
      <c r="K750" s="2731"/>
      <c r="L750" s="2731"/>
      <c r="M750" s="2731"/>
      <c r="N750" s="2731"/>
      <c r="O750" s="2731"/>
      <c r="P750" s="2731"/>
      <c r="Q750" s="2731"/>
      <c r="R750" s="2731"/>
      <c r="S750" s="2731"/>
      <c r="T750" s="2731"/>
      <c r="U750" s="2731"/>
      <c r="V750" s="2731"/>
      <c r="W750" s="2731"/>
      <c r="X750" s="2731"/>
      <c r="Y750" s="2731"/>
      <c r="Z750" s="2731"/>
    </row>
    <row r="751" spans="1:26" ht="14">
      <c r="A751" s="2746"/>
      <c r="B751" s="2746"/>
      <c r="C751" s="2746"/>
      <c r="D751" s="2808"/>
      <c r="E751" s="2808"/>
      <c r="F751" s="2808"/>
      <c r="G751" s="2808"/>
      <c r="H751" s="2866"/>
      <c r="I751" s="2746"/>
      <c r="J751" s="2731"/>
      <c r="K751" s="2731"/>
      <c r="L751" s="2731"/>
      <c r="M751" s="2731"/>
      <c r="N751" s="2731"/>
      <c r="O751" s="2731"/>
      <c r="P751" s="2731"/>
      <c r="Q751" s="2731"/>
      <c r="R751" s="2731"/>
      <c r="S751" s="2731"/>
      <c r="T751" s="2731"/>
      <c r="U751" s="2731"/>
      <c r="V751" s="2731"/>
      <c r="W751" s="2731"/>
      <c r="X751" s="2731"/>
      <c r="Y751" s="2731"/>
      <c r="Z751" s="2731"/>
    </row>
    <row r="752" spans="1:26" ht="14">
      <c r="A752" s="2746"/>
      <c r="B752" s="2746"/>
      <c r="C752" s="2746"/>
      <c r="D752" s="2808"/>
      <c r="E752" s="2808"/>
      <c r="F752" s="2808"/>
      <c r="G752" s="2808"/>
      <c r="H752" s="2866"/>
      <c r="I752" s="2746"/>
      <c r="J752" s="2731"/>
      <c r="K752" s="2731"/>
      <c r="L752" s="2731"/>
      <c r="M752" s="2731"/>
      <c r="N752" s="2731"/>
      <c r="O752" s="2731"/>
      <c r="P752" s="2731"/>
      <c r="Q752" s="2731"/>
      <c r="R752" s="2731"/>
      <c r="S752" s="2731"/>
      <c r="T752" s="2731"/>
      <c r="U752" s="2731"/>
      <c r="V752" s="2731"/>
      <c r="W752" s="2731"/>
      <c r="X752" s="2731"/>
      <c r="Y752" s="2731"/>
      <c r="Z752" s="2731"/>
    </row>
    <row r="753" spans="1:26" ht="14">
      <c r="A753" s="2746"/>
      <c r="B753" s="2746"/>
      <c r="C753" s="2746"/>
      <c r="D753" s="2808"/>
      <c r="E753" s="2808"/>
      <c r="F753" s="2808"/>
      <c r="G753" s="2808"/>
      <c r="H753" s="2866"/>
      <c r="I753" s="2746"/>
      <c r="J753" s="2731"/>
      <c r="K753" s="2731"/>
      <c r="L753" s="2731"/>
      <c r="M753" s="2731"/>
      <c r="N753" s="2731"/>
      <c r="O753" s="2731"/>
      <c r="P753" s="2731"/>
      <c r="Q753" s="2731"/>
      <c r="R753" s="2731"/>
      <c r="S753" s="2731"/>
      <c r="T753" s="2731"/>
      <c r="U753" s="2731"/>
      <c r="V753" s="2731"/>
      <c r="W753" s="2731"/>
      <c r="X753" s="2731"/>
      <c r="Y753" s="2731"/>
      <c r="Z753" s="2731"/>
    </row>
    <row r="754" spans="1:26" ht="14">
      <c r="A754" s="2746"/>
      <c r="B754" s="2746"/>
      <c r="C754" s="2746"/>
      <c r="D754" s="2808"/>
      <c r="E754" s="2808"/>
      <c r="F754" s="2808"/>
      <c r="G754" s="2808"/>
      <c r="H754" s="2866"/>
      <c r="I754" s="2746"/>
      <c r="J754" s="2731"/>
      <c r="K754" s="2731"/>
      <c r="L754" s="2731"/>
      <c r="M754" s="2731"/>
      <c r="N754" s="2731"/>
      <c r="O754" s="2731"/>
      <c r="P754" s="2731"/>
      <c r="Q754" s="2731"/>
      <c r="R754" s="2731"/>
      <c r="S754" s="2731"/>
      <c r="T754" s="2731"/>
      <c r="U754" s="2731"/>
      <c r="V754" s="2731"/>
      <c r="W754" s="2731"/>
      <c r="X754" s="2731"/>
      <c r="Y754" s="2731"/>
      <c r="Z754" s="2731"/>
    </row>
    <row r="755" spans="1:26" ht="14">
      <c r="A755" s="2746"/>
      <c r="B755" s="2746"/>
      <c r="C755" s="2746"/>
      <c r="D755" s="2808"/>
      <c r="E755" s="2808"/>
      <c r="F755" s="2808"/>
      <c r="G755" s="2808"/>
      <c r="H755" s="2866"/>
      <c r="I755" s="2746"/>
      <c r="J755" s="2731"/>
      <c r="K755" s="2731"/>
      <c r="L755" s="2731"/>
      <c r="M755" s="2731"/>
      <c r="N755" s="2731"/>
      <c r="O755" s="2731"/>
      <c r="P755" s="2731"/>
      <c r="Q755" s="2731"/>
      <c r="R755" s="2731"/>
      <c r="S755" s="2731"/>
      <c r="T755" s="2731"/>
      <c r="U755" s="2731"/>
      <c r="V755" s="2731"/>
      <c r="W755" s="2731"/>
      <c r="X755" s="2731"/>
      <c r="Y755" s="2731"/>
      <c r="Z755" s="2731"/>
    </row>
    <row r="756" spans="1:26" ht="14">
      <c r="A756" s="2746"/>
      <c r="B756" s="2746"/>
      <c r="C756" s="2746"/>
      <c r="D756" s="2808"/>
      <c r="E756" s="2808"/>
      <c r="F756" s="2808"/>
      <c r="G756" s="2808"/>
      <c r="H756" s="2866"/>
      <c r="I756" s="2746"/>
      <c r="J756" s="2731"/>
      <c r="K756" s="2731"/>
      <c r="L756" s="2731"/>
      <c r="M756" s="2731"/>
      <c r="N756" s="2731"/>
      <c r="O756" s="2731"/>
      <c r="P756" s="2731"/>
      <c r="Q756" s="2731"/>
      <c r="R756" s="2731"/>
      <c r="S756" s="2731"/>
      <c r="T756" s="2731"/>
      <c r="U756" s="2731"/>
      <c r="V756" s="2731"/>
      <c r="W756" s="2731"/>
      <c r="X756" s="2731"/>
      <c r="Y756" s="2731"/>
      <c r="Z756" s="2731"/>
    </row>
    <row r="757" spans="1:26" ht="14">
      <c r="A757" s="2746"/>
      <c r="B757" s="2746"/>
      <c r="C757" s="2746"/>
      <c r="D757" s="2808"/>
      <c r="E757" s="2808"/>
      <c r="F757" s="2808"/>
      <c r="G757" s="2808"/>
      <c r="H757" s="2866"/>
      <c r="I757" s="2746"/>
      <c r="J757" s="2731"/>
      <c r="K757" s="2731"/>
      <c r="L757" s="2731"/>
      <c r="M757" s="2731"/>
      <c r="N757" s="2731"/>
      <c r="O757" s="2731"/>
      <c r="P757" s="2731"/>
      <c r="Q757" s="2731"/>
      <c r="R757" s="2731"/>
      <c r="S757" s="2731"/>
      <c r="T757" s="2731"/>
      <c r="U757" s="2731"/>
      <c r="V757" s="2731"/>
      <c r="W757" s="2731"/>
      <c r="X757" s="2731"/>
      <c r="Y757" s="2731"/>
      <c r="Z757" s="2731"/>
    </row>
    <row r="758" spans="1:26" ht="14">
      <c r="A758" s="2746"/>
      <c r="B758" s="2746"/>
      <c r="C758" s="2746"/>
      <c r="D758" s="2808"/>
      <c r="E758" s="2808"/>
      <c r="F758" s="2808"/>
      <c r="G758" s="2808"/>
      <c r="H758" s="2866"/>
      <c r="I758" s="2746"/>
      <c r="J758" s="2731"/>
      <c r="K758" s="2731"/>
      <c r="L758" s="2731"/>
      <c r="M758" s="2731"/>
      <c r="N758" s="2731"/>
      <c r="O758" s="2731"/>
      <c r="P758" s="2731"/>
      <c r="Q758" s="2731"/>
      <c r="R758" s="2731"/>
      <c r="S758" s="2731"/>
      <c r="T758" s="2731"/>
      <c r="U758" s="2731"/>
      <c r="V758" s="2731"/>
      <c r="W758" s="2731"/>
      <c r="X758" s="2731"/>
      <c r="Y758" s="2731"/>
      <c r="Z758" s="2731"/>
    </row>
    <row r="759" spans="1:26" ht="14">
      <c r="A759" s="2746"/>
      <c r="B759" s="2746"/>
      <c r="C759" s="2746"/>
      <c r="D759" s="2808"/>
      <c r="E759" s="2808"/>
      <c r="F759" s="2808"/>
      <c r="G759" s="2808"/>
      <c r="H759" s="2866"/>
      <c r="I759" s="2746"/>
      <c r="J759" s="2731"/>
      <c r="K759" s="2731"/>
      <c r="L759" s="2731"/>
      <c r="M759" s="2731"/>
      <c r="N759" s="2731"/>
      <c r="O759" s="2731"/>
      <c r="P759" s="2731"/>
      <c r="Q759" s="2731"/>
      <c r="R759" s="2731"/>
      <c r="S759" s="2731"/>
      <c r="T759" s="2731"/>
      <c r="U759" s="2731"/>
      <c r="V759" s="2731"/>
      <c r="W759" s="2731"/>
      <c r="X759" s="2731"/>
      <c r="Y759" s="2731"/>
      <c r="Z759" s="2731"/>
    </row>
    <row r="760" spans="1:26" ht="14">
      <c r="A760" s="2746"/>
      <c r="B760" s="2746"/>
      <c r="C760" s="2746"/>
      <c r="D760" s="2808"/>
      <c r="E760" s="2808"/>
      <c r="F760" s="2808"/>
      <c r="G760" s="2808"/>
      <c r="H760" s="2866"/>
      <c r="I760" s="2746"/>
      <c r="J760" s="2731"/>
      <c r="K760" s="2731"/>
      <c r="L760" s="2731"/>
      <c r="M760" s="2731"/>
      <c r="N760" s="2731"/>
      <c r="O760" s="2731"/>
      <c r="P760" s="2731"/>
      <c r="Q760" s="2731"/>
      <c r="R760" s="2731"/>
      <c r="S760" s="2731"/>
      <c r="T760" s="2731"/>
      <c r="U760" s="2731"/>
      <c r="V760" s="2731"/>
      <c r="W760" s="2731"/>
      <c r="X760" s="2731"/>
      <c r="Y760" s="2731"/>
      <c r="Z760" s="2731"/>
    </row>
    <row r="761" spans="1:26" ht="14">
      <c r="A761" s="2746"/>
      <c r="B761" s="2746"/>
      <c r="C761" s="2746"/>
      <c r="D761" s="2808"/>
      <c r="E761" s="2808"/>
      <c r="F761" s="2808"/>
      <c r="G761" s="2808"/>
      <c r="H761" s="2866"/>
      <c r="I761" s="2746"/>
      <c r="J761" s="2731"/>
      <c r="K761" s="2731"/>
      <c r="L761" s="2731"/>
      <c r="M761" s="2731"/>
      <c r="N761" s="2731"/>
      <c r="O761" s="2731"/>
      <c r="P761" s="2731"/>
      <c r="Q761" s="2731"/>
      <c r="R761" s="2731"/>
      <c r="S761" s="2731"/>
      <c r="T761" s="2731"/>
      <c r="U761" s="2731"/>
      <c r="V761" s="2731"/>
      <c r="W761" s="2731"/>
      <c r="X761" s="2731"/>
      <c r="Y761" s="2731"/>
      <c r="Z761" s="2731"/>
    </row>
    <row r="762" spans="1:26" ht="14">
      <c r="A762" s="2746"/>
      <c r="B762" s="2746"/>
      <c r="C762" s="2746"/>
      <c r="D762" s="2808"/>
      <c r="E762" s="2808"/>
      <c r="F762" s="2808"/>
      <c r="G762" s="2808"/>
      <c r="H762" s="2866"/>
      <c r="I762" s="2746"/>
      <c r="J762" s="2731"/>
      <c r="K762" s="2731"/>
      <c r="L762" s="2731"/>
      <c r="M762" s="2731"/>
      <c r="N762" s="2731"/>
      <c r="O762" s="2731"/>
      <c r="P762" s="2731"/>
      <c r="Q762" s="2731"/>
      <c r="R762" s="2731"/>
      <c r="S762" s="2731"/>
      <c r="T762" s="2731"/>
      <c r="U762" s="2731"/>
      <c r="V762" s="2731"/>
      <c r="W762" s="2731"/>
      <c r="X762" s="2731"/>
      <c r="Y762" s="2731"/>
      <c r="Z762" s="2731"/>
    </row>
    <row r="763" spans="1:26" ht="14">
      <c r="A763" s="2746"/>
      <c r="B763" s="2746"/>
      <c r="C763" s="2746"/>
      <c r="D763" s="2808"/>
      <c r="E763" s="2808"/>
      <c r="F763" s="2808"/>
      <c r="G763" s="2808"/>
      <c r="H763" s="2866"/>
      <c r="I763" s="2746"/>
      <c r="J763" s="2731"/>
      <c r="K763" s="2731"/>
      <c r="L763" s="2731"/>
      <c r="M763" s="2731"/>
      <c r="N763" s="2731"/>
      <c r="O763" s="2731"/>
      <c r="P763" s="2731"/>
      <c r="Q763" s="2731"/>
      <c r="R763" s="2731"/>
      <c r="S763" s="2731"/>
      <c r="T763" s="2731"/>
      <c r="U763" s="2731"/>
      <c r="V763" s="2731"/>
      <c r="W763" s="2731"/>
      <c r="X763" s="2731"/>
      <c r="Y763" s="2731"/>
      <c r="Z763" s="2731"/>
    </row>
    <row r="764" spans="1:26" ht="14">
      <c r="A764" s="2746"/>
      <c r="B764" s="2746"/>
      <c r="C764" s="2746"/>
      <c r="D764" s="2808"/>
      <c r="E764" s="2808"/>
      <c r="F764" s="2808"/>
      <c r="G764" s="2808"/>
      <c r="H764" s="2866"/>
      <c r="I764" s="2746"/>
      <c r="J764" s="2731"/>
      <c r="K764" s="2731"/>
      <c r="L764" s="2731"/>
      <c r="M764" s="2731"/>
      <c r="N764" s="2731"/>
      <c r="O764" s="2731"/>
      <c r="P764" s="2731"/>
      <c r="Q764" s="2731"/>
      <c r="R764" s="2731"/>
      <c r="S764" s="2731"/>
      <c r="T764" s="2731"/>
      <c r="U764" s="2731"/>
      <c r="V764" s="2731"/>
      <c r="W764" s="2731"/>
      <c r="X764" s="2731"/>
      <c r="Y764" s="2731"/>
      <c r="Z764" s="2731"/>
    </row>
    <row r="765" spans="1:26" ht="14">
      <c r="A765" s="2746"/>
      <c r="B765" s="2746"/>
      <c r="C765" s="2746"/>
      <c r="D765" s="2808"/>
      <c r="E765" s="2808"/>
      <c r="F765" s="2808"/>
      <c r="G765" s="2808"/>
      <c r="H765" s="2866"/>
      <c r="I765" s="2746"/>
      <c r="J765" s="2731"/>
      <c r="K765" s="2731"/>
      <c r="L765" s="2731"/>
      <c r="M765" s="2731"/>
      <c r="N765" s="2731"/>
      <c r="O765" s="2731"/>
      <c r="P765" s="2731"/>
      <c r="Q765" s="2731"/>
      <c r="R765" s="2731"/>
      <c r="S765" s="2731"/>
      <c r="T765" s="2731"/>
      <c r="U765" s="2731"/>
      <c r="V765" s="2731"/>
      <c r="W765" s="2731"/>
      <c r="X765" s="2731"/>
      <c r="Y765" s="2731"/>
      <c r="Z765" s="2731"/>
    </row>
    <row r="766" spans="1:26" ht="14">
      <c r="A766" s="2746"/>
      <c r="B766" s="2746"/>
      <c r="C766" s="2746"/>
      <c r="D766" s="2808"/>
      <c r="E766" s="2808"/>
      <c r="F766" s="2808"/>
      <c r="G766" s="2808"/>
      <c r="H766" s="2866"/>
      <c r="I766" s="2746"/>
      <c r="J766" s="2731"/>
      <c r="K766" s="2731"/>
      <c r="L766" s="2731"/>
      <c r="M766" s="2731"/>
      <c r="N766" s="2731"/>
      <c r="O766" s="2731"/>
      <c r="P766" s="2731"/>
      <c r="Q766" s="2731"/>
      <c r="R766" s="2731"/>
      <c r="S766" s="2731"/>
      <c r="T766" s="2731"/>
      <c r="U766" s="2731"/>
      <c r="V766" s="2731"/>
      <c r="W766" s="2731"/>
      <c r="X766" s="2731"/>
      <c r="Y766" s="2731"/>
      <c r="Z766" s="2731"/>
    </row>
    <row r="767" spans="1:26" ht="14">
      <c r="A767" s="2746"/>
      <c r="B767" s="2746"/>
      <c r="C767" s="2746"/>
      <c r="D767" s="2808"/>
      <c r="E767" s="2808"/>
      <c r="F767" s="2808"/>
      <c r="G767" s="2808"/>
      <c r="H767" s="2866"/>
      <c r="I767" s="2746"/>
      <c r="J767" s="2731"/>
      <c r="K767" s="2731"/>
      <c r="L767" s="2731"/>
      <c r="M767" s="2731"/>
      <c r="N767" s="2731"/>
      <c r="O767" s="2731"/>
      <c r="P767" s="2731"/>
      <c r="Q767" s="2731"/>
      <c r="R767" s="2731"/>
      <c r="S767" s="2731"/>
      <c r="T767" s="2731"/>
      <c r="U767" s="2731"/>
      <c r="V767" s="2731"/>
      <c r="W767" s="2731"/>
      <c r="X767" s="2731"/>
      <c r="Y767" s="2731"/>
      <c r="Z767" s="2731"/>
    </row>
    <row r="768" spans="1:26" ht="14">
      <c r="A768" s="2746"/>
      <c r="B768" s="2746"/>
      <c r="C768" s="2746"/>
      <c r="D768" s="2808"/>
      <c r="E768" s="2808"/>
      <c r="F768" s="2808"/>
      <c r="G768" s="2808"/>
      <c r="H768" s="2866"/>
      <c r="I768" s="2746"/>
      <c r="J768" s="2731"/>
      <c r="K768" s="2731"/>
      <c r="L768" s="2731"/>
      <c r="M768" s="2731"/>
      <c r="N768" s="2731"/>
      <c r="O768" s="2731"/>
      <c r="P768" s="2731"/>
      <c r="Q768" s="2731"/>
      <c r="R768" s="2731"/>
      <c r="S768" s="2731"/>
      <c r="T768" s="2731"/>
      <c r="U768" s="2731"/>
      <c r="V768" s="2731"/>
      <c r="W768" s="2731"/>
      <c r="X768" s="2731"/>
      <c r="Y768" s="2731"/>
      <c r="Z768" s="2731"/>
    </row>
    <row r="769" spans="1:26" ht="14">
      <c r="A769" s="2746"/>
      <c r="B769" s="2746"/>
      <c r="C769" s="2746"/>
      <c r="D769" s="2808"/>
      <c r="E769" s="2808"/>
      <c r="F769" s="2808"/>
      <c r="G769" s="2808"/>
      <c r="H769" s="2866"/>
      <c r="I769" s="2746"/>
      <c r="J769" s="2731"/>
      <c r="K769" s="2731"/>
      <c r="L769" s="2731"/>
      <c r="M769" s="2731"/>
      <c r="N769" s="2731"/>
      <c r="O769" s="2731"/>
      <c r="P769" s="2731"/>
      <c r="Q769" s="2731"/>
      <c r="R769" s="2731"/>
      <c r="S769" s="2731"/>
      <c r="T769" s="2731"/>
      <c r="U769" s="2731"/>
      <c r="V769" s="2731"/>
      <c r="W769" s="2731"/>
      <c r="X769" s="2731"/>
      <c r="Y769" s="2731"/>
      <c r="Z769" s="2731"/>
    </row>
    <row r="770" spans="1:26" ht="14">
      <c r="A770" s="2746"/>
      <c r="B770" s="2746"/>
      <c r="C770" s="2746"/>
      <c r="D770" s="2808"/>
      <c r="E770" s="2808"/>
      <c r="F770" s="2808"/>
      <c r="G770" s="2808"/>
      <c r="H770" s="2866"/>
      <c r="I770" s="2746"/>
      <c r="J770" s="2731"/>
      <c r="K770" s="2731"/>
      <c r="L770" s="2731"/>
      <c r="M770" s="2731"/>
      <c r="N770" s="2731"/>
      <c r="O770" s="2731"/>
      <c r="P770" s="2731"/>
      <c r="Q770" s="2731"/>
      <c r="R770" s="2731"/>
      <c r="S770" s="2731"/>
      <c r="T770" s="2731"/>
      <c r="U770" s="2731"/>
      <c r="V770" s="2731"/>
      <c r="W770" s="2731"/>
      <c r="X770" s="2731"/>
      <c r="Y770" s="2731"/>
      <c r="Z770" s="2731"/>
    </row>
    <row r="771" spans="1:26" ht="14">
      <c r="A771" s="2746"/>
      <c r="B771" s="2746"/>
      <c r="C771" s="2746"/>
      <c r="D771" s="2808"/>
      <c r="E771" s="2808"/>
      <c r="F771" s="2808"/>
      <c r="G771" s="2808"/>
      <c r="H771" s="2866"/>
      <c r="I771" s="2746"/>
      <c r="J771" s="2731"/>
      <c r="K771" s="2731"/>
      <c r="L771" s="2731"/>
      <c r="M771" s="2731"/>
      <c r="N771" s="2731"/>
      <c r="O771" s="2731"/>
      <c r="P771" s="2731"/>
      <c r="Q771" s="2731"/>
      <c r="R771" s="2731"/>
      <c r="S771" s="2731"/>
      <c r="T771" s="2731"/>
      <c r="U771" s="2731"/>
      <c r="V771" s="2731"/>
      <c r="W771" s="2731"/>
      <c r="X771" s="2731"/>
      <c r="Y771" s="2731"/>
      <c r="Z771" s="2731"/>
    </row>
    <row r="772" spans="1:26" ht="14">
      <c r="A772" s="2746"/>
      <c r="B772" s="2746"/>
      <c r="C772" s="2746"/>
      <c r="D772" s="2808"/>
      <c r="E772" s="2808"/>
      <c r="F772" s="2808"/>
      <c r="G772" s="2808"/>
      <c r="H772" s="2866"/>
      <c r="I772" s="2746"/>
      <c r="J772" s="2731"/>
      <c r="K772" s="2731"/>
      <c r="L772" s="2731"/>
      <c r="M772" s="2731"/>
      <c r="N772" s="2731"/>
      <c r="O772" s="2731"/>
      <c r="P772" s="2731"/>
      <c r="Q772" s="2731"/>
      <c r="R772" s="2731"/>
      <c r="S772" s="2731"/>
      <c r="T772" s="2731"/>
      <c r="U772" s="2731"/>
      <c r="V772" s="2731"/>
      <c r="W772" s="2731"/>
      <c r="X772" s="2731"/>
      <c r="Y772" s="2731"/>
      <c r="Z772" s="2731"/>
    </row>
    <row r="773" spans="1:26" ht="14">
      <c r="A773" s="2746"/>
      <c r="B773" s="2746"/>
      <c r="C773" s="2746"/>
      <c r="D773" s="2808"/>
      <c r="E773" s="2808"/>
      <c r="F773" s="2808"/>
      <c r="G773" s="2808"/>
      <c r="H773" s="2866"/>
      <c r="I773" s="2746"/>
      <c r="J773" s="2731"/>
      <c r="K773" s="2731"/>
      <c r="L773" s="2731"/>
      <c r="M773" s="2731"/>
      <c r="N773" s="2731"/>
      <c r="O773" s="2731"/>
      <c r="P773" s="2731"/>
      <c r="Q773" s="2731"/>
      <c r="R773" s="2731"/>
      <c r="S773" s="2731"/>
      <c r="T773" s="2731"/>
      <c r="U773" s="2731"/>
      <c r="V773" s="2731"/>
      <c r="W773" s="2731"/>
      <c r="X773" s="2731"/>
      <c r="Y773" s="2731"/>
      <c r="Z773" s="2731"/>
    </row>
    <row r="774" spans="1:26" ht="14">
      <c r="A774" s="2746"/>
      <c r="B774" s="2746"/>
      <c r="C774" s="2746"/>
      <c r="D774" s="2808"/>
      <c r="E774" s="2808"/>
      <c r="F774" s="2808"/>
      <c r="G774" s="2808"/>
      <c r="H774" s="2866"/>
      <c r="I774" s="2746"/>
      <c r="J774" s="2731"/>
      <c r="K774" s="2731"/>
      <c r="L774" s="2731"/>
      <c r="M774" s="2731"/>
      <c r="N774" s="2731"/>
      <c r="O774" s="2731"/>
      <c r="P774" s="2731"/>
      <c r="Q774" s="2731"/>
      <c r="R774" s="2731"/>
      <c r="S774" s="2731"/>
      <c r="T774" s="2731"/>
      <c r="U774" s="2731"/>
      <c r="V774" s="2731"/>
      <c r="W774" s="2731"/>
      <c r="X774" s="2731"/>
      <c r="Y774" s="2731"/>
      <c r="Z774" s="2731"/>
    </row>
    <row r="775" spans="1:26" ht="14">
      <c r="A775" s="2746"/>
      <c r="B775" s="2746"/>
      <c r="C775" s="2746"/>
      <c r="D775" s="2808"/>
      <c r="E775" s="2808"/>
      <c r="F775" s="2808"/>
      <c r="G775" s="2808"/>
      <c r="H775" s="2866"/>
      <c r="I775" s="2746"/>
      <c r="J775" s="2731"/>
      <c r="K775" s="2731"/>
      <c r="L775" s="2731"/>
      <c r="M775" s="2731"/>
      <c r="N775" s="2731"/>
      <c r="O775" s="2731"/>
      <c r="P775" s="2731"/>
      <c r="Q775" s="2731"/>
      <c r="R775" s="2731"/>
      <c r="S775" s="2731"/>
      <c r="T775" s="2731"/>
      <c r="U775" s="2731"/>
      <c r="V775" s="2731"/>
      <c r="W775" s="2731"/>
      <c r="X775" s="2731"/>
      <c r="Y775" s="2731"/>
      <c r="Z775" s="2731"/>
    </row>
    <row r="776" spans="1:26" ht="14">
      <c r="A776" s="2746"/>
      <c r="B776" s="2746"/>
      <c r="C776" s="2746"/>
      <c r="D776" s="2808"/>
      <c r="E776" s="2808"/>
      <c r="F776" s="2808"/>
      <c r="G776" s="2808"/>
      <c r="H776" s="2866"/>
      <c r="I776" s="2746"/>
      <c r="J776" s="2731"/>
      <c r="K776" s="2731"/>
      <c r="L776" s="2731"/>
      <c r="M776" s="2731"/>
      <c r="N776" s="2731"/>
      <c r="O776" s="2731"/>
      <c r="P776" s="2731"/>
      <c r="Q776" s="2731"/>
      <c r="R776" s="2731"/>
      <c r="S776" s="2731"/>
      <c r="T776" s="2731"/>
      <c r="U776" s="2731"/>
      <c r="V776" s="2731"/>
      <c r="W776" s="2731"/>
      <c r="X776" s="2731"/>
      <c r="Y776" s="2731"/>
      <c r="Z776" s="2731"/>
    </row>
    <row r="777" spans="1:26" ht="14">
      <c r="A777" s="2746"/>
      <c r="B777" s="2746"/>
      <c r="C777" s="2746"/>
      <c r="D777" s="2808"/>
      <c r="E777" s="2808"/>
      <c r="F777" s="2808"/>
      <c r="G777" s="2808"/>
      <c r="H777" s="2866"/>
      <c r="I777" s="2746"/>
      <c r="J777" s="2731"/>
      <c r="K777" s="2731"/>
      <c r="L777" s="2731"/>
      <c r="M777" s="2731"/>
      <c r="N777" s="2731"/>
      <c r="O777" s="2731"/>
      <c r="P777" s="2731"/>
      <c r="Q777" s="2731"/>
      <c r="R777" s="2731"/>
      <c r="S777" s="2731"/>
      <c r="T777" s="2731"/>
      <c r="U777" s="2731"/>
      <c r="V777" s="2731"/>
      <c r="W777" s="2731"/>
      <c r="X777" s="2731"/>
      <c r="Y777" s="2731"/>
      <c r="Z777" s="2731"/>
    </row>
    <row r="778" spans="1:26" ht="14">
      <c r="A778" s="2746"/>
      <c r="B778" s="2746"/>
      <c r="C778" s="2746"/>
      <c r="D778" s="2808"/>
      <c r="E778" s="2808"/>
      <c r="F778" s="2808"/>
      <c r="G778" s="2808"/>
      <c r="H778" s="2866"/>
      <c r="I778" s="2746"/>
      <c r="J778" s="2731"/>
      <c r="K778" s="2731"/>
      <c r="L778" s="2731"/>
      <c r="M778" s="2731"/>
      <c r="N778" s="2731"/>
      <c r="O778" s="2731"/>
      <c r="P778" s="2731"/>
      <c r="Q778" s="2731"/>
      <c r="R778" s="2731"/>
      <c r="S778" s="2731"/>
      <c r="T778" s="2731"/>
      <c r="U778" s="2731"/>
      <c r="V778" s="2731"/>
      <c r="W778" s="2731"/>
      <c r="X778" s="2731"/>
      <c r="Y778" s="2731"/>
      <c r="Z778" s="2731"/>
    </row>
    <row r="779" spans="1:26" ht="14">
      <c r="A779" s="2746"/>
      <c r="B779" s="2746"/>
      <c r="C779" s="2746"/>
      <c r="D779" s="2808"/>
      <c r="E779" s="2808"/>
      <c r="F779" s="2808"/>
      <c r="G779" s="2808"/>
      <c r="H779" s="2866"/>
      <c r="I779" s="2746"/>
      <c r="J779" s="2731"/>
      <c r="K779" s="2731"/>
      <c r="L779" s="2731"/>
      <c r="M779" s="2731"/>
      <c r="N779" s="2731"/>
      <c r="O779" s="2731"/>
      <c r="P779" s="2731"/>
      <c r="Q779" s="2731"/>
      <c r="R779" s="2731"/>
      <c r="S779" s="2731"/>
      <c r="T779" s="2731"/>
      <c r="U779" s="2731"/>
      <c r="V779" s="2731"/>
      <c r="W779" s="2731"/>
      <c r="X779" s="2731"/>
      <c r="Y779" s="2731"/>
      <c r="Z779" s="2731"/>
    </row>
    <row r="780" spans="1:26" ht="14">
      <c r="A780" s="2746"/>
      <c r="B780" s="2746"/>
      <c r="C780" s="2746"/>
      <c r="D780" s="2808"/>
      <c r="E780" s="2808"/>
      <c r="F780" s="2808"/>
      <c r="G780" s="2808"/>
      <c r="H780" s="2866"/>
      <c r="I780" s="2746"/>
      <c r="J780" s="2731"/>
      <c r="K780" s="2731"/>
      <c r="L780" s="2731"/>
      <c r="M780" s="2731"/>
      <c r="N780" s="2731"/>
      <c r="O780" s="2731"/>
      <c r="P780" s="2731"/>
      <c r="Q780" s="2731"/>
      <c r="R780" s="2731"/>
      <c r="S780" s="2731"/>
      <c r="T780" s="2731"/>
      <c r="U780" s="2731"/>
      <c r="V780" s="2731"/>
      <c r="W780" s="2731"/>
      <c r="X780" s="2731"/>
      <c r="Y780" s="2731"/>
      <c r="Z780" s="2731"/>
    </row>
    <row r="781" spans="1:26" ht="14">
      <c r="A781" s="2746"/>
      <c r="B781" s="2746"/>
      <c r="C781" s="2746"/>
      <c r="D781" s="2808"/>
      <c r="E781" s="2808"/>
      <c r="F781" s="2808"/>
      <c r="G781" s="2808"/>
      <c r="H781" s="2866"/>
      <c r="I781" s="2746"/>
      <c r="J781" s="2731"/>
      <c r="K781" s="2731"/>
      <c r="L781" s="2731"/>
      <c r="M781" s="2731"/>
      <c r="N781" s="2731"/>
      <c r="O781" s="2731"/>
      <c r="P781" s="2731"/>
      <c r="Q781" s="2731"/>
      <c r="R781" s="2731"/>
      <c r="S781" s="2731"/>
      <c r="T781" s="2731"/>
      <c r="U781" s="2731"/>
      <c r="V781" s="2731"/>
      <c r="W781" s="2731"/>
      <c r="X781" s="2731"/>
      <c r="Y781" s="2731"/>
      <c r="Z781" s="2731"/>
    </row>
    <row r="782" spans="1:26" ht="14">
      <c r="A782" s="2746"/>
      <c r="B782" s="2746"/>
      <c r="C782" s="2746"/>
      <c r="D782" s="2808"/>
      <c r="E782" s="2808"/>
      <c r="F782" s="2808"/>
      <c r="G782" s="2808"/>
      <c r="H782" s="2866"/>
      <c r="I782" s="2746"/>
      <c r="J782" s="2731"/>
      <c r="K782" s="2731"/>
      <c r="L782" s="2731"/>
      <c r="M782" s="2731"/>
      <c r="N782" s="2731"/>
      <c r="O782" s="2731"/>
      <c r="P782" s="2731"/>
      <c r="Q782" s="2731"/>
      <c r="R782" s="2731"/>
      <c r="S782" s="2731"/>
      <c r="T782" s="2731"/>
      <c r="U782" s="2731"/>
      <c r="V782" s="2731"/>
      <c r="W782" s="2731"/>
      <c r="X782" s="2731"/>
      <c r="Y782" s="2731"/>
      <c r="Z782" s="2731"/>
    </row>
    <row r="783" spans="1:26" ht="14">
      <c r="A783" s="2746"/>
      <c r="B783" s="2746"/>
      <c r="C783" s="2746"/>
      <c r="D783" s="2808"/>
      <c r="E783" s="2808"/>
      <c r="F783" s="2808"/>
      <c r="G783" s="2808"/>
      <c r="H783" s="2866"/>
      <c r="I783" s="2746"/>
      <c r="J783" s="2731"/>
      <c r="K783" s="2731"/>
      <c r="L783" s="2731"/>
      <c r="M783" s="2731"/>
      <c r="N783" s="2731"/>
      <c r="O783" s="2731"/>
      <c r="P783" s="2731"/>
      <c r="Q783" s="2731"/>
      <c r="R783" s="2731"/>
      <c r="S783" s="2731"/>
      <c r="T783" s="2731"/>
      <c r="U783" s="2731"/>
      <c r="V783" s="2731"/>
      <c r="W783" s="2731"/>
      <c r="X783" s="2731"/>
      <c r="Y783" s="2731"/>
      <c r="Z783" s="2731"/>
    </row>
    <row r="784" spans="1:26" ht="14">
      <c r="A784" s="2746"/>
      <c r="B784" s="2746"/>
      <c r="C784" s="2746"/>
      <c r="D784" s="2808"/>
      <c r="E784" s="2808"/>
      <c r="F784" s="2808"/>
      <c r="G784" s="2808"/>
      <c r="H784" s="2866"/>
      <c r="I784" s="2746"/>
      <c r="J784" s="2731"/>
      <c r="K784" s="2731"/>
      <c r="L784" s="2731"/>
      <c r="M784" s="2731"/>
      <c r="N784" s="2731"/>
      <c r="O784" s="2731"/>
      <c r="P784" s="2731"/>
      <c r="Q784" s="2731"/>
      <c r="R784" s="2731"/>
      <c r="S784" s="2731"/>
      <c r="T784" s="2731"/>
      <c r="U784" s="2731"/>
      <c r="V784" s="2731"/>
      <c r="W784" s="2731"/>
      <c r="X784" s="2731"/>
      <c r="Y784" s="2731"/>
      <c r="Z784" s="2731"/>
    </row>
    <row r="785" spans="1:26" ht="14">
      <c r="A785" s="2746"/>
      <c r="B785" s="2746"/>
      <c r="C785" s="2746"/>
      <c r="D785" s="2808"/>
      <c r="E785" s="2808"/>
      <c r="F785" s="2808"/>
      <c r="G785" s="2808"/>
      <c r="H785" s="2866"/>
      <c r="I785" s="2746"/>
      <c r="J785" s="2731"/>
      <c r="K785" s="2731"/>
      <c r="L785" s="2731"/>
      <c r="M785" s="2731"/>
      <c r="N785" s="2731"/>
      <c r="O785" s="2731"/>
      <c r="P785" s="2731"/>
      <c r="Q785" s="2731"/>
      <c r="R785" s="2731"/>
      <c r="S785" s="2731"/>
      <c r="T785" s="2731"/>
      <c r="U785" s="2731"/>
      <c r="V785" s="2731"/>
      <c r="W785" s="2731"/>
      <c r="X785" s="2731"/>
      <c r="Y785" s="2731"/>
      <c r="Z785" s="2731"/>
    </row>
    <row r="786" spans="1:26" ht="14">
      <c r="A786" s="2746"/>
      <c r="B786" s="2746"/>
      <c r="C786" s="2746"/>
      <c r="D786" s="2808"/>
      <c r="E786" s="2808"/>
      <c r="F786" s="2808"/>
      <c r="G786" s="2808"/>
      <c r="H786" s="2866"/>
      <c r="I786" s="2746"/>
      <c r="J786" s="2731"/>
      <c r="K786" s="2731"/>
      <c r="L786" s="2731"/>
      <c r="M786" s="2731"/>
      <c r="N786" s="2731"/>
      <c r="O786" s="2731"/>
      <c r="P786" s="2731"/>
      <c r="Q786" s="2731"/>
      <c r="R786" s="2731"/>
      <c r="S786" s="2731"/>
      <c r="T786" s="2731"/>
      <c r="U786" s="2731"/>
      <c r="V786" s="2731"/>
      <c r="W786" s="2731"/>
      <c r="X786" s="2731"/>
      <c r="Y786" s="2731"/>
      <c r="Z786" s="2731"/>
    </row>
    <row r="787" spans="1:26" ht="14">
      <c r="A787" s="2746"/>
      <c r="B787" s="2746"/>
      <c r="C787" s="2746"/>
      <c r="D787" s="2808"/>
      <c r="E787" s="2808"/>
      <c r="F787" s="2808"/>
      <c r="G787" s="2808"/>
      <c r="H787" s="2866"/>
      <c r="I787" s="2746"/>
      <c r="J787" s="2731"/>
      <c r="K787" s="2731"/>
      <c r="L787" s="2731"/>
      <c r="M787" s="2731"/>
      <c r="N787" s="2731"/>
      <c r="O787" s="2731"/>
      <c r="P787" s="2731"/>
      <c r="Q787" s="2731"/>
      <c r="R787" s="2731"/>
      <c r="S787" s="2731"/>
      <c r="T787" s="2731"/>
      <c r="U787" s="2731"/>
      <c r="V787" s="2731"/>
      <c r="W787" s="2731"/>
      <c r="X787" s="2731"/>
      <c r="Y787" s="2731"/>
      <c r="Z787" s="2731"/>
    </row>
    <row r="788" spans="1:26" ht="14">
      <c r="A788" s="2746"/>
      <c r="B788" s="2746"/>
      <c r="C788" s="2746"/>
      <c r="D788" s="2808"/>
      <c r="E788" s="2808"/>
      <c r="F788" s="2808"/>
      <c r="G788" s="2808"/>
      <c r="H788" s="2866"/>
      <c r="I788" s="2746"/>
      <c r="J788" s="2731"/>
      <c r="K788" s="2731"/>
      <c r="L788" s="2731"/>
      <c r="M788" s="2731"/>
      <c r="N788" s="2731"/>
      <c r="O788" s="2731"/>
      <c r="P788" s="2731"/>
      <c r="Q788" s="2731"/>
      <c r="R788" s="2731"/>
      <c r="S788" s="2731"/>
      <c r="T788" s="2731"/>
      <c r="U788" s="2731"/>
      <c r="V788" s="2731"/>
      <c r="W788" s="2731"/>
      <c r="X788" s="2731"/>
      <c r="Y788" s="2731"/>
      <c r="Z788" s="2731"/>
    </row>
    <row r="789" spans="1:26" ht="14">
      <c r="A789" s="2746"/>
      <c r="B789" s="2746"/>
      <c r="C789" s="2746"/>
      <c r="D789" s="2808"/>
      <c r="E789" s="2808"/>
      <c r="F789" s="2808"/>
      <c r="G789" s="2808"/>
      <c r="H789" s="2866"/>
      <c r="I789" s="2746"/>
      <c r="J789" s="2731"/>
      <c r="K789" s="2731"/>
      <c r="L789" s="2731"/>
      <c r="M789" s="2731"/>
      <c r="N789" s="2731"/>
      <c r="O789" s="2731"/>
      <c r="P789" s="2731"/>
      <c r="Q789" s="2731"/>
      <c r="R789" s="2731"/>
      <c r="S789" s="2731"/>
      <c r="T789" s="2731"/>
      <c r="U789" s="2731"/>
      <c r="V789" s="2731"/>
      <c r="W789" s="2731"/>
      <c r="X789" s="2731"/>
      <c r="Y789" s="2731"/>
      <c r="Z789" s="2731"/>
    </row>
    <row r="790" spans="1:26" ht="14">
      <c r="A790" s="2746"/>
      <c r="B790" s="2746"/>
      <c r="C790" s="2746"/>
      <c r="D790" s="2808"/>
      <c r="E790" s="2808"/>
      <c r="F790" s="2808"/>
      <c r="G790" s="2808"/>
      <c r="H790" s="2866"/>
      <c r="I790" s="2746"/>
      <c r="J790" s="2731"/>
      <c r="K790" s="2731"/>
      <c r="L790" s="2731"/>
      <c r="M790" s="2731"/>
      <c r="N790" s="2731"/>
      <c r="O790" s="2731"/>
      <c r="P790" s="2731"/>
      <c r="Q790" s="2731"/>
      <c r="R790" s="2731"/>
      <c r="S790" s="2731"/>
      <c r="T790" s="2731"/>
      <c r="U790" s="2731"/>
      <c r="V790" s="2731"/>
      <c r="W790" s="2731"/>
      <c r="X790" s="2731"/>
      <c r="Y790" s="2731"/>
      <c r="Z790" s="2731"/>
    </row>
    <row r="791" spans="1:26" ht="14">
      <c r="A791" s="2746"/>
      <c r="B791" s="2746"/>
      <c r="C791" s="2746"/>
      <c r="D791" s="2808"/>
      <c r="E791" s="2808"/>
      <c r="F791" s="2808"/>
      <c r="G791" s="2808"/>
      <c r="H791" s="2866"/>
      <c r="I791" s="2746"/>
      <c r="J791" s="2731"/>
      <c r="K791" s="2731"/>
      <c r="L791" s="2731"/>
      <c r="M791" s="2731"/>
      <c r="N791" s="2731"/>
      <c r="O791" s="2731"/>
      <c r="P791" s="2731"/>
      <c r="Q791" s="2731"/>
      <c r="R791" s="2731"/>
      <c r="S791" s="2731"/>
      <c r="T791" s="2731"/>
      <c r="U791" s="2731"/>
      <c r="V791" s="2731"/>
      <c r="W791" s="2731"/>
      <c r="X791" s="2731"/>
      <c r="Y791" s="2731"/>
      <c r="Z791" s="2731"/>
    </row>
    <row r="792" spans="1:26" ht="14">
      <c r="A792" s="2746"/>
      <c r="B792" s="2746"/>
      <c r="C792" s="2746"/>
      <c r="D792" s="2808"/>
      <c r="E792" s="2808"/>
      <c r="F792" s="2808"/>
      <c r="G792" s="2808"/>
      <c r="H792" s="2866"/>
      <c r="I792" s="2746"/>
      <c r="J792" s="2731"/>
      <c r="K792" s="2731"/>
      <c r="L792" s="2731"/>
      <c r="M792" s="2731"/>
      <c r="N792" s="2731"/>
      <c r="O792" s="2731"/>
      <c r="P792" s="2731"/>
      <c r="Q792" s="2731"/>
      <c r="R792" s="2731"/>
      <c r="S792" s="2731"/>
      <c r="T792" s="2731"/>
      <c r="U792" s="2731"/>
      <c r="V792" s="2731"/>
      <c r="W792" s="2731"/>
      <c r="X792" s="2731"/>
      <c r="Y792" s="2731"/>
      <c r="Z792" s="2731"/>
    </row>
    <row r="793" spans="1:26" ht="14">
      <c r="A793" s="2746"/>
      <c r="B793" s="2746"/>
      <c r="C793" s="2746"/>
      <c r="D793" s="2808"/>
      <c r="E793" s="2808"/>
      <c r="F793" s="2808"/>
      <c r="G793" s="2808"/>
      <c r="H793" s="2866"/>
      <c r="I793" s="2746"/>
      <c r="J793" s="2731"/>
      <c r="K793" s="2731"/>
      <c r="L793" s="2731"/>
      <c r="M793" s="2731"/>
      <c r="N793" s="2731"/>
      <c r="O793" s="2731"/>
      <c r="P793" s="2731"/>
      <c r="Q793" s="2731"/>
      <c r="R793" s="2731"/>
      <c r="S793" s="2731"/>
      <c r="T793" s="2731"/>
      <c r="U793" s="2731"/>
      <c r="V793" s="2731"/>
      <c r="W793" s="2731"/>
      <c r="X793" s="2731"/>
      <c r="Y793" s="2731"/>
      <c r="Z793" s="2731"/>
    </row>
    <row r="794" spans="1:26" ht="14">
      <c r="A794" s="2746"/>
      <c r="B794" s="2746"/>
      <c r="C794" s="2746"/>
      <c r="D794" s="2808"/>
      <c r="E794" s="2808"/>
      <c r="F794" s="2808"/>
      <c r="G794" s="2808"/>
      <c r="H794" s="2866"/>
      <c r="I794" s="2746"/>
      <c r="J794" s="2731"/>
      <c r="K794" s="2731"/>
      <c r="L794" s="2731"/>
      <c r="M794" s="2731"/>
      <c r="N794" s="2731"/>
      <c r="O794" s="2731"/>
      <c r="P794" s="2731"/>
      <c r="Q794" s="2731"/>
      <c r="R794" s="2731"/>
      <c r="S794" s="2731"/>
      <c r="T794" s="2731"/>
      <c r="U794" s="2731"/>
      <c r="V794" s="2731"/>
      <c r="W794" s="2731"/>
      <c r="X794" s="2731"/>
      <c r="Y794" s="2731"/>
      <c r="Z794" s="2731"/>
    </row>
    <row r="795" spans="1:26" ht="14">
      <c r="A795" s="2746"/>
      <c r="B795" s="2746"/>
      <c r="C795" s="2746"/>
      <c r="D795" s="2808"/>
      <c r="E795" s="2808"/>
      <c r="F795" s="2808"/>
      <c r="G795" s="2808"/>
      <c r="H795" s="2866"/>
      <c r="I795" s="2746"/>
      <c r="J795" s="2731"/>
      <c r="K795" s="2731"/>
      <c r="L795" s="2731"/>
      <c r="M795" s="2731"/>
      <c r="N795" s="2731"/>
      <c r="O795" s="2731"/>
      <c r="P795" s="2731"/>
      <c r="Q795" s="2731"/>
      <c r="R795" s="2731"/>
      <c r="S795" s="2731"/>
      <c r="T795" s="2731"/>
      <c r="U795" s="2731"/>
      <c r="V795" s="2731"/>
      <c r="W795" s="2731"/>
      <c r="X795" s="2731"/>
      <c r="Y795" s="2731"/>
      <c r="Z795" s="2731"/>
    </row>
    <row r="796" spans="1:26" ht="14">
      <c r="A796" s="2746"/>
      <c r="B796" s="2746"/>
      <c r="C796" s="2746"/>
      <c r="D796" s="2808"/>
      <c r="E796" s="2808"/>
      <c r="F796" s="2808"/>
      <c r="G796" s="2808"/>
      <c r="H796" s="2866"/>
      <c r="I796" s="2746"/>
      <c r="J796" s="2731"/>
      <c r="K796" s="2731"/>
      <c r="L796" s="2731"/>
      <c r="M796" s="2731"/>
      <c r="N796" s="2731"/>
      <c r="O796" s="2731"/>
      <c r="P796" s="2731"/>
      <c r="Q796" s="2731"/>
      <c r="R796" s="2731"/>
      <c r="S796" s="2731"/>
      <c r="T796" s="2731"/>
      <c r="U796" s="2731"/>
      <c r="V796" s="2731"/>
      <c r="W796" s="2731"/>
      <c r="X796" s="2731"/>
      <c r="Y796" s="2731"/>
      <c r="Z796" s="2731"/>
    </row>
    <row r="797" spans="1:26" ht="14">
      <c r="A797" s="2746"/>
      <c r="B797" s="2746"/>
      <c r="C797" s="2746"/>
      <c r="D797" s="2808"/>
      <c r="E797" s="2808"/>
      <c r="F797" s="2808"/>
      <c r="G797" s="2808"/>
      <c r="H797" s="2866"/>
      <c r="I797" s="2746"/>
      <c r="J797" s="2731"/>
      <c r="K797" s="2731"/>
      <c r="L797" s="2731"/>
      <c r="M797" s="2731"/>
      <c r="N797" s="2731"/>
      <c r="O797" s="2731"/>
      <c r="P797" s="2731"/>
      <c r="Q797" s="2731"/>
      <c r="R797" s="2731"/>
      <c r="S797" s="2731"/>
      <c r="T797" s="2731"/>
      <c r="U797" s="2731"/>
      <c r="V797" s="2731"/>
      <c r="W797" s="2731"/>
      <c r="X797" s="2731"/>
      <c r="Y797" s="2731"/>
      <c r="Z797" s="2731"/>
    </row>
    <row r="798" spans="1:26" ht="14">
      <c r="A798" s="2746"/>
      <c r="B798" s="2746"/>
      <c r="C798" s="2746"/>
      <c r="D798" s="2808"/>
      <c r="E798" s="2808"/>
      <c r="F798" s="2808"/>
      <c r="G798" s="2808"/>
      <c r="H798" s="2866"/>
      <c r="I798" s="2746"/>
      <c r="J798" s="2731"/>
      <c r="K798" s="2731"/>
      <c r="L798" s="2731"/>
      <c r="M798" s="2731"/>
      <c r="N798" s="2731"/>
      <c r="O798" s="2731"/>
      <c r="P798" s="2731"/>
      <c r="Q798" s="2731"/>
      <c r="R798" s="2731"/>
      <c r="S798" s="2731"/>
      <c r="T798" s="2731"/>
      <c r="U798" s="2731"/>
      <c r="V798" s="2731"/>
      <c r="W798" s="2731"/>
      <c r="X798" s="2731"/>
      <c r="Y798" s="2731"/>
      <c r="Z798" s="2731"/>
    </row>
    <row r="799" spans="1:26" ht="14">
      <c r="A799" s="2746"/>
      <c r="B799" s="2746"/>
      <c r="C799" s="2746"/>
      <c r="D799" s="2808"/>
      <c r="E799" s="2808"/>
      <c r="F799" s="2808"/>
      <c r="G799" s="2808"/>
      <c r="H799" s="2866"/>
      <c r="I799" s="2746"/>
      <c r="J799" s="2731"/>
      <c r="K799" s="2731"/>
      <c r="L799" s="2731"/>
      <c r="M799" s="2731"/>
      <c r="N799" s="2731"/>
      <c r="O799" s="2731"/>
      <c r="P799" s="2731"/>
      <c r="Q799" s="2731"/>
      <c r="R799" s="2731"/>
      <c r="S799" s="2731"/>
      <c r="T799" s="2731"/>
      <c r="U799" s="2731"/>
      <c r="V799" s="2731"/>
      <c r="W799" s="2731"/>
      <c r="X799" s="2731"/>
      <c r="Y799" s="2731"/>
      <c r="Z799" s="2731"/>
    </row>
    <row r="800" spans="1:26" ht="14">
      <c r="A800" s="2746"/>
      <c r="B800" s="2746"/>
      <c r="C800" s="2746"/>
      <c r="D800" s="2808"/>
      <c r="E800" s="2808"/>
      <c r="F800" s="2808"/>
      <c r="G800" s="2808"/>
      <c r="H800" s="2866"/>
      <c r="I800" s="2746"/>
      <c r="J800" s="2731"/>
      <c r="K800" s="2731"/>
      <c r="L800" s="2731"/>
      <c r="M800" s="2731"/>
      <c r="N800" s="2731"/>
      <c r="O800" s="2731"/>
      <c r="P800" s="2731"/>
      <c r="Q800" s="2731"/>
      <c r="R800" s="2731"/>
      <c r="S800" s="2731"/>
      <c r="T800" s="2731"/>
      <c r="U800" s="2731"/>
      <c r="V800" s="2731"/>
      <c r="W800" s="2731"/>
      <c r="X800" s="2731"/>
      <c r="Y800" s="2731"/>
      <c r="Z800" s="2731"/>
    </row>
    <row r="801" spans="1:26" ht="14">
      <c r="A801" s="2746"/>
      <c r="B801" s="2746"/>
      <c r="C801" s="2746"/>
      <c r="D801" s="2808"/>
      <c r="E801" s="2808"/>
      <c r="F801" s="2808"/>
      <c r="G801" s="2808"/>
      <c r="H801" s="2866"/>
      <c r="I801" s="2746"/>
      <c r="J801" s="2731"/>
      <c r="K801" s="2731"/>
      <c r="L801" s="2731"/>
      <c r="M801" s="2731"/>
      <c r="N801" s="2731"/>
      <c r="O801" s="2731"/>
      <c r="P801" s="2731"/>
      <c r="Q801" s="2731"/>
      <c r="R801" s="2731"/>
      <c r="S801" s="2731"/>
      <c r="T801" s="2731"/>
      <c r="U801" s="2731"/>
      <c r="V801" s="2731"/>
      <c r="W801" s="2731"/>
      <c r="X801" s="2731"/>
      <c r="Y801" s="2731"/>
      <c r="Z801" s="2731"/>
    </row>
    <row r="802" spans="1:26" ht="14">
      <c r="A802" s="2746"/>
      <c r="B802" s="2746"/>
      <c r="C802" s="2746"/>
      <c r="D802" s="2808"/>
      <c r="E802" s="2808"/>
      <c r="F802" s="2808"/>
      <c r="G802" s="2808"/>
      <c r="H802" s="2866"/>
      <c r="I802" s="2746"/>
      <c r="J802" s="2731"/>
      <c r="K802" s="2731"/>
      <c r="L802" s="2731"/>
      <c r="M802" s="2731"/>
      <c r="N802" s="2731"/>
      <c r="O802" s="2731"/>
      <c r="P802" s="2731"/>
      <c r="Q802" s="2731"/>
      <c r="R802" s="2731"/>
      <c r="S802" s="2731"/>
      <c r="T802" s="2731"/>
      <c r="U802" s="2731"/>
      <c r="V802" s="2731"/>
      <c r="W802" s="2731"/>
      <c r="X802" s="2731"/>
      <c r="Y802" s="2731"/>
      <c r="Z802" s="2731"/>
    </row>
    <row r="803" spans="1:26" ht="14">
      <c r="A803" s="2746"/>
      <c r="B803" s="2746"/>
      <c r="C803" s="2746"/>
      <c r="D803" s="2808"/>
      <c r="E803" s="2808"/>
      <c r="F803" s="2808"/>
      <c r="G803" s="2808"/>
      <c r="H803" s="2866"/>
      <c r="I803" s="2746"/>
      <c r="J803" s="2731"/>
      <c r="K803" s="2731"/>
      <c r="L803" s="2731"/>
      <c r="M803" s="2731"/>
      <c r="N803" s="2731"/>
      <c r="O803" s="2731"/>
      <c r="P803" s="2731"/>
      <c r="Q803" s="2731"/>
      <c r="R803" s="2731"/>
      <c r="S803" s="2731"/>
      <c r="T803" s="2731"/>
      <c r="U803" s="2731"/>
      <c r="V803" s="2731"/>
      <c r="W803" s="2731"/>
      <c r="X803" s="2731"/>
      <c r="Y803" s="2731"/>
      <c r="Z803" s="2731"/>
    </row>
    <row r="804" spans="1:26" ht="14">
      <c r="A804" s="2746"/>
      <c r="B804" s="2746"/>
      <c r="C804" s="2746"/>
      <c r="D804" s="2808"/>
      <c r="E804" s="2808"/>
      <c r="F804" s="2808"/>
      <c r="G804" s="2808"/>
      <c r="H804" s="2866"/>
      <c r="I804" s="2746"/>
      <c r="J804" s="2731"/>
      <c r="K804" s="2731"/>
      <c r="L804" s="2731"/>
      <c r="M804" s="2731"/>
      <c r="N804" s="2731"/>
      <c r="O804" s="2731"/>
      <c r="P804" s="2731"/>
      <c r="Q804" s="2731"/>
      <c r="R804" s="2731"/>
      <c r="S804" s="2731"/>
      <c r="T804" s="2731"/>
      <c r="U804" s="2731"/>
      <c r="V804" s="2731"/>
      <c r="W804" s="2731"/>
      <c r="X804" s="2731"/>
      <c r="Y804" s="2731"/>
      <c r="Z804" s="2731"/>
    </row>
    <row r="805" spans="1:26" ht="14">
      <c r="A805" s="2746"/>
      <c r="B805" s="2746"/>
      <c r="C805" s="2746"/>
      <c r="D805" s="2808"/>
      <c r="E805" s="2808"/>
      <c r="F805" s="2808"/>
      <c r="G805" s="2808"/>
      <c r="H805" s="2866"/>
      <c r="I805" s="2746"/>
      <c r="J805" s="2731"/>
      <c r="K805" s="2731"/>
      <c r="L805" s="2731"/>
      <c r="M805" s="2731"/>
      <c r="N805" s="2731"/>
      <c r="O805" s="2731"/>
      <c r="P805" s="2731"/>
      <c r="Q805" s="2731"/>
      <c r="R805" s="2731"/>
      <c r="S805" s="2731"/>
      <c r="T805" s="2731"/>
      <c r="U805" s="2731"/>
      <c r="V805" s="2731"/>
      <c r="W805" s="2731"/>
      <c r="X805" s="2731"/>
      <c r="Y805" s="2731"/>
      <c r="Z805" s="2731"/>
    </row>
    <row r="806" spans="1:26" ht="14">
      <c r="A806" s="2746"/>
      <c r="B806" s="2746"/>
      <c r="C806" s="2746"/>
      <c r="D806" s="2808"/>
      <c r="E806" s="2808"/>
      <c r="F806" s="2808"/>
      <c r="G806" s="2808"/>
      <c r="H806" s="2866"/>
      <c r="I806" s="2746"/>
      <c r="J806" s="2731"/>
      <c r="K806" s="2731"/>
      <c r="L806" s="2731"/>
      <c r="M806" s="2731"/>
      <c r="N806" s="2731"/>
      <c r="O806" s="2731"/>
      <c r="P806" s="2731"/>
      <c r="Q806" s="2731"/>
      <c r="R806" s="2731"/>
      <c r="S806" s="2731"/>
      <c r="T806" s="2731"/>
      <c r="U806" s="2731"/>
      <c r="V806" s="2731"/>
      <c r="W806" s="2731"/>
      <c r="X806" s="2731"/>
      <c r="Y806" s="2731"/>
      <c r="Z806" s="2731"/>
    </row>
    <row r="807" spans="1:26" ht="14">
      <c r="A807" s="2746"/>
      <c r="B807" s="2746"/>
      <c r="C807" s="2746"/>
      <c r="D807" s="2808"/>
      <c r="E807" s="2808"/>
      <c r="F807" s="2808"/>
      <c r="G807" s="2808"/>
      <c r="H807" s="2866"/>
      <c r="I807" s="2746"/>
      <c r="J807" s="2731"/>
      <c r="K807" s="2731"/>
      <c r="L807" s="2731"/>
      <c r="M807" s="2731"/>
      <c r="N807" s="2731"/>
      <c r="O807" s="2731"/>
      <c r="P807" s="2731"/>
      <c r="Q807" s="2731"/>
      <c r="R807" s="2731"/>
      <c r="S807" s="2731"/>
      <c r="T807" s="2731"/>
      <c r="U807" s="2731"/>
      <c r="V807" s="2731"/>
      <c r="W807" s="2731"/>
      <c r="X807" s="2731"/>
      <c r="Y807" s="2731"/>
      <c r="Z807" s="2731"/>
    </row>
    <row r="808" spans="1:26" ht="14">
      <c r="A808" s="2746"/>
      <c r="B808" s="2746"/>
      <c r="C808" s="2746"/>
      <c r="D808" s="2808"/>
      <c r="E808" s="2808"/>
      <c r="F808" s="2808"/>
      <c r="G808" s="2808"/>
      <c r="H808" s="2866"/>
      <c r="I808" s="2746"/>
      <c r="J808" s="2731"/>
      <c r="K808" s="2731"/>
      <c r="L808" s="2731"/>
      <c r="M808" s="2731"/>
      <c r="N808" s="2731"/>
      <c r="O808" s="2731"/>
      <c r="P808" s="2731"/>
      <c r="Q808" s="2731"/>
      <c r="R808" s="2731"/>
      <c r="S808" s="2731"/>
      <c r="T808" s="2731"/>
      <c r="U808" s="2731"/>
      <c r="V808" s="2731"/>
      <c r="W808" s="2731"/>
      <c r="X808" s="2731"/>
      <c r="Y808" s="2731"/>
      <c r="Z808" s="2731"/>
    </row>
    <row r="809" spans="1:26" ht="14">
      <c r="A809" s="2746"/>
      <c r="B809" s="2746"/>
      <c r="C809" s="2746"/>
      <c r="D809" s="2808"/>
      <c r="E809" s="2808"/>
      <c r="F809" s="2808"/>
      <c r="G809" s="2808"/>
      <c r="H809" s="2866"/>
      <c r="I809" s="2746"/>
      <c r="J809" s="2731"/>
      <c r="K809" s="2731"/>
      <c r="L809" s="2731"/>
      <c r="M809" s="2731"/>
      <c r="N809" s="2731"/>
      <c r="O809" s="2731"/>
      <c r="P809" s="2731"/>
      <c r="Q809" s="2731"/>
      <c r="R809" s="2731"/>
      <c r="S809" s="2731"/>
      <c r="T809" s="2731"/>
      <c r="U809" s="2731"/>
      <c r="V809" s="2731"/>
      <c r="W809" s="2731"/>
      <c r="X809" s="2731"/>
      <c r="Y809" s="2731"/>
      <c r="Z809" s="2731"/>
    </row>
    <row r="810" spans="1:26" ht="14">
      <c r="A810" s="2746"/>
      <c r="B810" s="2746"/>
      <c r="C810" s="2746"/>
      <c r="D810" s="2808"/>
      <c r="E810" s="2808"/>
      <c r="F810" s="2808"/>
      <c r="G810" s="2808"/>
      <c r="H810" s="2866"/>
      <c r="I810" s="2746"/>
      <c r="J810" s="2731"/>
      <c r="K810" s="2731"/>
      <c r="L810" s="2731"/>
      <c r="M810" s="2731"/>
      <c r="N810" s="2731"/>
      <c r="O810" s="2731"/>
      <c r="P810" s="2731"/>
      <c r="Q810" s="2731"/>
      <c r="R810" s="2731"/>
      <c r="S810" s="2731"/>
      <c r="T810" s="2731"/>
      <c r="U810" s="2731"/>
      <c r="V810" s="2731"/>
      <c r="W810" s="2731"/>
      <c r="X810" s="2731"/>
      <c r="Y810" s="2731"/>
      <c r="Z810" s="2731"/>
    </row>
    <row r="811" spans="1:26" ht="14">
      <c r="A811" s="2746"/>
      <c r="B811" s="2746"/>
      <c r="C811" s="2746"/>
      <c r="D811" s="2808"/>
      <c r="E811" s="2808"/>
      <c r="F811" s="2808"/>
      <c r="G811" s="2808"/>
      <c r="H811" s="2866"/>
      <c r="I811" s="2746"/>
      <c r="J811" s="2731"/>
      <c r="K811" s="2731"/>
      <c r="L811" s="2731"/>
      <c r="M811" s="2731"/>
      <c r="N811" s="2731"/>
      <c r="O811" s="2731"/>
      <c r="P811" s="2731"/>
      <c r="Q811" s="2731"/>
      <c r="R811" s="2731"/>
      <c r="S811" s="2731"/>
      <c r="T811" s="2731"/>
      <c r="U811" s="2731"/>
      <c r="V811" s="2731"/>
      <c r="W811" s="2731"/>
      <c r="X811" s="2731"/>
      <c r="Y811" s="2731"/>
      <c r="Z811" s="2731"/>
    </row>
    <row r="812" spans="1:26" ht="14">
      <c r="A812" s="2746"/>
      <c r="B812" s="2746"/>
      <c r="C812" s="2746"/>
      <c r="D812" s="2808"/>
      <c r="E812" s="2808"/>
      <c r="F812" s="2808"/>
      <c r="G812" s="2808"/>
      <c r="H812" s="2866"/>
      <c r="I812" s="2746"/>
      <c r="J812" s="2731"/>
      <c r="K812" s="2731"/>
      <c r="L812" s="2731"/>
      <c r="M812" s="2731"/>
      <c r="N812" s="2731"/>
      <c r="O812" s="2731"/>
      <c r="P812" s="2731"/>
      <c r="Q812" s="2731"/>
      <c r="R812" s="2731"/>
      <c r="S812" s="2731"/>
      <c r="T812" s="2731"/>
      <c r="U812" s="2731"/>
      <c r="V812" s="2731"/>
      <c r="W812" s="2731"/>
      <c r="X812" s="2731"/>
      <c r="Y812" s="2731"/>
      <c r="Z812" s="2731"/>
    </row>
    <row r="813" spans="1:26" ht="14">
      <c r="A813" s="2746"/>
      <c r="B813" s="2746"/>
      <c r="C813" s="2746"/>
      <c r="D813" s="2808"/>
      <c r="E813" s="2808"/>
      <c r="F813" s="2808"/>
      <c r="G813" s="2808"/>
      <c r="H813" s="2866"/>
      <c r="I813" s="2746"/>
      <c r="J813" s="2731"/>
      <c r="K813" s="2731"/>
      <c r="L813" s="2731"/>
      <c r="M813" s="2731"/>
      <c r="N813" s="2731"/>
      <c r="O813" s="2731"/>
      <c r="P813" s="2731"/>
      <c r="Q813" s="2731"/>
      <c r="R813" s="2731"/>
      <c r="S813" s="2731"/>
      <c r="T813" s="2731"/>
      <c r="U813" s="2731"/>
      <c r="V813" s="2731"/>
      <c r="W813" s="2731"/>
      <c r="X813" s="2731"/>
      <c r="Y813" s="2731"/>
      <c r="Z813" s="2731"/>
    </row>
    <row r="814" spans="1:26" ht="14">
      <c r="A814" s="2746"/>
      <c r="B814" s="2746"/>
      <c r="C814" s="2746"/>
      <c r="D814" s="2808"/>
      <c r="E814" s="2808"/>
      <c r="F814" s="2808"/>
      <c r="G814" s="2808"/>
      <c r="H814" s="2866"/>
      <c r="I814" s="2746"/>
      <c r="J814" s="2731"/>
      <c r="K814" s="2731"/>
      <c r="L814" s="2731"/>
      <c r="M814" s="2731"/>
      <c r="N814" s="2731"/>
      <c r="O814" s="2731"/>
      <c r="P814" s="2731"/>
      <c r="Q814" s="2731"/>
      <c r="R814" s="2731"/>
      <c r="S814" s="2731"/>
      <c r="T814" s="2731"/>
      <c r="U814" s="2731"/>
      <c r="V814" s="2731"/>
      <c r="W814" s="2731"/>
      <c r="X814" s="2731"/>
      <c r="Y814" s="2731"/>
      <c r="Z814" s="2731"/>
    </row>
    <row r="815" spans="1:26" ht="14">
      <c r="A815" s="2746"/>
      <c r="B815" s="2746"/>
      <c r="C815" s="2746"/>
      <c r="D815" s="2808"/>
      <c r="E815" s="2808"/>
      <c r="F815" s="2808"/>
      <c r="G815" s="2808"/>
      <c r="H815" s="2866"/>
      <c r="I815" s="2746"/>
      <c r="J815" s="2731"/>
      <c r="K815" s="2731"/>
      <c r="L815" s="2731"/>
      <c r="M815" s="2731"/>
      <c r="N815" s="2731"/>
      <c r="O815" s="2731"/>
      <c r="P815" s="2731"/>
      <c r="Q815" s="2731"/>
      <c r="R815" s="2731"/>
      <c r="S815" s="2731"/>
      <c r="T815" s="2731"/>
      <c r="U815" s="2731"/>
      <c r="V815" s="2731"/>
      <c r="W815" s="2731"/>
      <c r="X815" s="2731"/>
      <c r="Y815" s="2731"/>
      <c r="Z815" s="2731"/>
    </row>
    <row r="816" spans="1:26" ht="14">
      <c r="A816" s="2746"/>
      <c r="B816" s="2746"/>
      <c r="C816" s="2746"/>
      <c r="D816" s="2808"/>
      <c r="E816" s="2808"/>
      <c r="F816" s="2808"/>
      <c r="G816" s="2808"/>
      <c r="H816" s="2866"/>
      <c r="I816" s="2746"/>
      <c r="J816" s="2731"/>
      <c r="K816" s="2731"/>
      <c r="L816" s="2731"/>
      <c r="M816" s="2731"/>
      <c r="N816" s="2731"/>
      <c r="O816" s="2731"/>
      <c r="P816" s="2731"/>
      <c r="Q816" s="2731"/>
      <c r="R816" s="2731"/>
      <c r="S816" s="2731"/>
      <c r="T816" s="2731"/>
      <c r="U816" s="2731"/>
      <c r="V816" s="2731"/>
      <c r="W816" s="2731"/>
      <c r="X816" s="2731"/>
      <c r="Y816" s="2731"/>
      <c r="Z816" s="2731"/>
    </row>
    <row r="817" spans="1:26" ht="14">
      <c r="A817" s="2746"/>
      <c r="B817" s="2746"/>
      <c r="C817" s="2746"/>
      <c r="D817" s="2808"/>
      <c r="E817" s="2808"/>
      <c r="F817" s="2808"/>
      <c r="G817" s="2808"/>
      <c r="H817" s="2866"/>
      <c r="I817" s="2746"/>
      <c r="J817" s="2731"/>
      <c r="K817" s="2731"/>
      <c r="L817" s="2731"/>
      <c r="M817" s="2731"/>
      <c r="N817" s="2731"/>
      <c r="O817" s="2731"/>
      <c r="P817" s="2731"/>
      <c r="Q817" s="2731"/>
      <c r="R817" s="2731"/>
      <c r="S817" s="2731"/>
      <c r="T817" s="2731"/>
      <c r="U817" s="2731"/>
      <c r="V817" s="2731"/>
      <c r="W817" s="2731"/>
      <c r="X817" s="2731"/>
      <c r="Y817" s="2731"/>
      <c r="Z817" s="2731"/>
    </row>
    <row r="818" spans="1:26" ht="14">
      <c r="A818" s="2746"/>
      <c r="B818" s="2746"/>
      <c r="C818" s="2746"/>
      <c r="D818" s="2808"/>
      <c r="E818" s="2808"/>
      <c r="F818" s="2808"/>
      <c r="G818" s="2808"/>
      <c r="H818" s="2866"/>
      <c r="I818" s="2746"/>
      <c r="J818" s="2731"/>
      <c r="K818" s="2731"/>
      <c r="L818" s="2731"/>
      <c r="M818" s="2731"/>
      <c r="N818" s="2731"/>
      <c r="O818" s="2731"/>
      <c r="P818" s="2731"/>
      <c r="Q818" s="2731"/>
      <c r="R818" s="2731"/>
      <c r="S818" s="2731"/>
      <c r="T818" s="2731"/>
      <c r="U818" s="2731"/>
      <c r="V818" s="2731"/>
      <c r="W818" s="2731"/>
      <c r="X818" s="2731"/>
      <c r="Y818" s="2731"/>
      <c r="Z818" s="2731"/>
    </row>
    <row r="819" spans="1:26" ht="14">
      <c r="A819" s="2746"/>
      <c r="B819" s="2746"/>
      <c r="C819" s="2746"/>
      <c r="D819" s="2808"/>
      <c r="E819" s="2808"/>
      <c r="F819" s="2808"/>
      <c r="G819" s="2808"/>
      <c r="H819" s="2866"/>
      <c r="I819" s="2746"/>
      <c r="J819" s="2731"/>
      <c r="K819" s="2731"/>
      <c r="L819" s="2731"/>
      <c r="M819" s="2731"/>
      <c r="N819" s="2731"/>
      <c r="O819" s="2731"/>
      <c r="P819" s="2731"/>
      <c r="Q819" s="2731"/>
      <c r="R819" s="2731"/>
      <c r="S819" s="2731"/>
      <c r="T819" s="2731"/>
      <c r="U819" s="2731"/>
      <c r="V819" s="2731"/>
      <c r="W819" s="2731"/>
      <c r="X819" s="2731"/>
      <c r="Y819" s="2731"/>
      <c r="Z819" s="2731"/>
    </row>
    <row r="820" spans="1:26" ht="14">
      <c r="A820" s="2746"/>
      <c r="B820" s="2746"/>
      <c r="C820" s="2746"/>
      <c r="D820" s="2808"/>
      <c r="E820" s="2808"/>
      <c r="F820" s="2808"/>
      <c r="G820" s="2808"/>
      <c r="H820" s="2866"/>
      <c r="I820" s="2746"/>
      <c r="J820" s="2731"/>
      <c r="K820" s="2731"/>
      <c r="L820" s="2731"/>
      <c r="M820" s="2731"/>
      <c r="N820" s="2731"/>
      <c r="O820" s="2731"/>
      <c r="P820" s="2731"/>
      <c r="Q820" s="2731"/>
      <c r="R820" s="2731"/>
      <c r="S820" s="2731"/>
      <c r="T820" s="2731"/>
      <c r="U820" s="2731"/>
      <c r="V820" s="2731"/>
      <c r="W820" s="2731"/>
      <c r="X820" s="2731"/>
      <c r="Y820" s="2731"/>
      <c r="Z820" s="2731"/>
    </row>
    <row r="821" spans="1:26" ht="14">
      <c r="A821" s="2746"/>
      <c r="B821" s="2746"/>
      <c r="C821" s="2746"/>
      <c r="D821" s="2808"/>
      <c r="E821" s="2808"/>
      <c r="F821" s="2808"/>
      <c r="G821" s="2808"/>
      <c r="H821" s="2866"/>
      <c r="I821" s="2746"/>
      <c r="J821" s="2731"/>
      <c r="K821" s="2731"/>
      <c r="L821" s="2731"/>
      <c r="M821" s="2731"/>
      <c r="N821" s="2731"/>
      <c r="O821" s="2731"/>
      <c r="P821" s="2731"/>
      <c r="Q821" s="2731"/>
      <c r="R821" s="2731"/>
      <c r="S821" s="2731"/>
      <c r="T821" s="2731"/>
      <c r="U821" s="2731"/>
      <c r="V821" s="2731"/>
      <c r="W821" s="2731"/>
      <c r="X821" s="2731"/>
      <c r="Y821" s="2731"/>
      <c r="Z821" s="2731"/>
    </row>
    <row r="822" spans="1:26" ht="14">
      <c r="A822" s="2746"/>
      <c r="B822" s="2746"/>
      <c r="C822" s="2746"/>
      <c r="D822" s="2808"/>
      <c r="E822" s="2808"/>
      <c r="F822" s="2808"/>
      <c r="G822" s="2808"/>
      <c r="H822" s="2866"/>
      <c r="I822" s="2746"/>
      <c r="J822" s="2731"/>
      <c r="K822" s="2731"/>
      <c r="L822" s="2731"/>
      <c r="M822" s="2731"/>
      <c r="N822" s="2731"/>
      <c r="O822" s="2731"/>
      <c r="P822" s="2731"/>
      <c r="Q822" s="2731"/>
      <c r="R822" s="2731"/>
      <c r="S822" s="2731"/>
      <c r="T822" s="2731"/>
      <c r="U822" s="2731"/>
      <c r="V822" s="2731"/>
      <c r="W822" s="2731"/>
      <c r="X822" s="2731"/>
      <c r="Y822" s="2731"/>
      <c r="Z822" s="2731"/>
    </row>
    <row r="823" spans="1:26" ht="14">
      <c r="A823" s="2746"/>
      <c r="B823" s="2746"/>
      <c r="C823" s="2746"/>
      <c r="D823" s="2808"/>
      <c r="E823" s="2808"/>
      <c r="F823" s="2808"/>
      <c r="G823" s="2808"/>
      <c r="H823" s="2866"/>
      <c r="I823" s="2746"/>
      <c r="J823" s="2731"/>
      <c r="K823" s="2731"/>
      <c r="L823" s="2731"/>
      <c r="M823" s="2731"/>
      <c r="N823" s="2731"/>
      <c r="O823" s="2731"/>
      <c r="P823" s="2731"/>
      <c r="Q823" s="2731"/>
      <c r="R823" s="2731"/>
      <c r="S823" s="2731"/>
      <c r="T823" s="2731"/>
      <c r="U823" s="2731"/>
      <c r="V823" s="2731"/>
      <c r="W823" s="2731"/>
      <c r="X823" s="2731"/>
      <c r="Y823" s="2731"/>
      <c r="Z823" s="2731"/>
    </row>
    <row r="824" spans="1:26" ht="14">
      <c r="A824" s="2746"/>
      <c r="B824" s="2746"/>
      <c r="C824" s="2746"/>
      <c r="D824" s="2808"/>
      <c r="E824" s="2808"/>
      <c r="F824" s="2808"/>
      <c r="G824" s="2808"/>
      <c r="H824" s="2866"/>
      <c r="I824" s="2746"/>
      <c r="J824" s="2731"/>
      <c r="K824" s="2731"/>
      <c r="L824" s="2731"/>
      <c r="M824" s="2731"/>
      <c r="N824" s="2731"/>
      <c r="O824" s="2731"/>
      <c r="P824" s="2731"/>
      <c r="Q824" s="2731"/>
      <c r="R824" s="2731"/>
      <c r="S824" s="2731"/>
      <c r="T824" s="2731"/>
      <c r="U824" s="2731"/>
      <c r="V824" s="2731"/>
      <c r="W824" s="2731"/>
      <c r="X824" s="2731"/>
      <c r="Y824" s="2731"/>
      <c r="Z824" s="2731"/>
    </row>
    <row r="825" spans="1:26" ht="14">
      <c r="A825" s="2746"/>
      <c r="B825" s="2746"/>
      <c r="C825" s="2746"/>
      <c r="D825" s="2808"/>
      <c r="E825" s="2808"/>
      <c r="F825" s="2808"/>
      <c r="G825" s="2808"/>
      <c r="H825" s="2866"/>
      <c r="I825" s="2746"/>
      <c r="J825" s="2731"/>
      <c r="K825" s="2731"/>
      <c r="L825" s="2731"/>
      <c r="M825" s="2731"/>
      <c r="N825" s="2731"/>
      <c r="O825" s="2731"/>
      <c r="P825" s="2731"/>
      <c r="Q825" s="2731"/>
      <c r="R825" s="2731"/>
      <c r="S825" s="2731"/>
      <c r="T825" s="2731"/>
      <c r="U825" s="2731"/>
      <c r="V825" s="2731"/>
      <c r="W825" s="2731"/>
      <c r="X825" s="2731"/>
      <c r="Y825" s="2731"/>
      <c r="Z825" s="2731"/>
    </row>
    <row r="826" spans="1:26" ht="14">
      <c r="A826" s="2746"/>
      <c r="B826" s="2746"/>
      <c r="C826" s="2746"/>
      <c r="D826" s="2808"/>
      <c r="E826" s="2808"/>
      <c r="F826" s="2808"/>
      <c r="G826" s="2808"/>
      <c r="H826" s="2866"/>
      <c r="I826" s="2746"/>
      <c r="J826" s="2731"/>
      <c r="K826" s="2731"/>
      <c r="L826" s="2731"/>
      <c r="M826" s="2731"/>
      <c r="N826" s="2731"/>
      <c r="O826" s="2731"/>
      <c r="P826" s="2731"/>
      <c r="Q826" s="2731"/>
      <c r="R826" s="2731"/>
      <c r="S826" s="2731"/>
      <c r="T826" s="2731"/>
      <c r="U826" s="2731"/>
      <c r="V826" s="2731"/>
      <c r="W826" s="2731"/>
      <c r="X826" s="2731"/>
      <c r="Y826" s="2731"/>
      <c r="Z826" s="2731"/>
    </row>
    <row r="827" spans="1:26" ht="14">
      <c r="A827" s="2746"/>
      <c r="B827" s="2746"/>
      <c r="C827" s="2746"/>
      <c r="D827" s="2808"/>
      <c r="E827" s="2808"/>
      <c r="F827" s="2808"/>
      <c r="G827" s="2808"/>
      <c r="H827" s="2866"/>
      <c r="I827" s="2746"/>
      <c r="J827" s="2731"/>
      <c r="K827" s="2731"/>
      <c r="L827" s="2731"/>
      <c r="M827" s="2731"/>
      <c r="N827" s="2731"/>
      <c r="O827" s="2731"/>
      <c r="P827" s="2731"/>
      <c r="Q827" s="2731"/>
      <c r="R827" s="2731"/>
      <c r="S827" s="2731"/>
      <c r="T827" s="2731"/>
      <c r="U827" s="2731"/>
      <c r="V827" s="2731"/>
      <c r="W827" s="2731"/>
      <c r="X827" s="2731"/>
      <c r="Y827" s="2731"/>
      <c r="Z827" s="2731"/>
    </row>
    <row r="828" spans="1:26" ht="14">
      <c r="A828" s="2746"/>
      <c r="B828" s="2746"/>
      <c r="C828" s="2746"/>
      <c r="D828" s="2808"/>
      <c r="E828" s="2808"/>
      <c r="F828" s="2808"/>
      <c r="G828" s="2808"/>
      <c r="H828" s="2866"/>
      <c r="I828" s="2746"/>
      <c r="J828" s="2731"/>
      <c r="K828" s="2731"/>
      <c r="L828" s="2731"/>
      <c r="M828" s="2731"/>
      <c r="N828" s="2731"/>
      <c r="O828" s="2731"/>
      <c r="P828" s="2731"/>
      <c r="Q828" s="2731"/>
      <c r="R828" s="2731"/>
      <c r="S828" s="2731"/>
      <c r="T828" s="2731"/>
      <c r="U828" s="2731"/>
      <c r="V828" s="2731"/>
      <c r="W828" s="2731"/>
      <c r="X828" s="2731"/>
      <c r="Y828" s="2731"/>
      <c r="Z828" s="2731"/>
    </row>
    <row r="829" spans="1:26" ht="14">
      <c r="A829" s="2746"/>
      <c r="B829" s="2746"/>
      <c r="C829" s="2746"/>
      <c r="D829" s="2808"/>
      <c r="E829" s="2808"/>
      <c r="F829" s="2808"/>
      <c r="G829" s="2808"/>
      <c r="H829" s="2866"/>
      <c r="I829" s="2746"/>
      <c r="J829" s="2731"/>
      <c r="K829" s="2731"/>
      <c r="L829" s="2731"/>
      <c r="M829" s="2731"/>
      <c r="N829" s="2731"/>
      <c r="O829" s="2731"/>
      <c r="P829" s="2731"/>
      <c r="Q829" s="2731"/>
      <c r="R829" s="2731"/>
      <c r="S829" s="2731"/>
      <c r="T829" s="2731"/>
      <c r="U829" s="2731"/>
      <c r="V829" s="2731"/>
      <c r="W829" s="2731"/>
      <c r="X829" s="2731"/>
      <c r="Y829" s="2731"/>
      <c r="Z829" s="2731"/>
    </row>
    <row r="830" spans="1:26" ht="14">
      <c r="A830" s="2746"/>
      <c r="B830" s="2746"/>
      <c r="C830" s="2746"/>
      <c r="D830" s="2808"/>
      <c r="E830" s="2808"/>
      <c r="F830" s="2808"/>
      <c r="G830" s="2808"/>
      <c r="H830" s="2866"/>
      <c r="I830" s="2746"/>
      <c r="J830" s="2731"/>
      <c r="K830" s="2731"/>
      <c r="L830" s="2731"/>
      <c r="M830" s="2731"/>
      <c r="N830" s="2731"/>
      <c r="O830" s="2731"/>
      <c r="P830" s="2731"/>
      <c r="Q830" s="2731"/>
      <c r="R830" s="2731"/>
      <c r="S830" s="2731"/>
      <c r="T830" s="2731"/>
      <c r="U830" s="2731"/>
      <c r="V830" s="2731"/>
      <c r="W830" s="2731"/>
      <c r="X830" s="2731"/>
      <c r="Y830" s="2731"/>
      <c r="Z830" s="2731"/>
    </row>
    <row r="831" spans="1:26" ht="14">
      <c r="A831" s="2746"/>
      <c r="B831" s="2746"/>
      <c r="C831" s="2746"/>
      <c r="D831" s="2808"/>
      <c r="E831" s="2808"/>
      <c r="F831" s="2808"/>
      <c r="G831" s="2808"/>
      <c r="H831" s="2866"/>
      <c r="I831" s="2746"/>
      <c r="J831" s="2731"/>
      <c r="K831" s="2731"/>
      <c r="L831" s="2731"/>
      <c r="M831" s="2731"/>
      <c r="N831" s="2731"/>
      <c r="O831" s="2731"/>
      <c r="P831" s="2731"/>
      <c r="Q831" s="2731"/>
      <c r="R831" s="2731"/>
      <c r="S831" s="2731"/>
      <c r="T831" s="2731"/>
      <c r="U831" s="2731"/>
      <c r="V831" s="2731"/>
      <c r="W831" s="2731"/>
      <c r="X831" s="2731"/>
      <c r="Y831" s="2731"/>
      <c r="Z831" s="2731"/>
    </row>
    <row r="832" spans="1:26" ht="14">
      <c r="A832" s="2746"/>
      <c r="B832" s="2746"/>
      <c r="C832" s="2746"/>
      <c r="D832" s="2808"/>
      <c r="E832" s="2808"/>
      <c r="F832" s="2808"/>
      <c r="G832" s="2808"/>
      <c r="H832" s="2866"/>
      <c r="I832" s="2746"/>
      <c r="J832" s="2731"/>
      <c r="K832" s="2731"/>
      <c r="L832" s="2731"/>
      <c r="M832" s="2731"/>
      <c r="N832" s="2731"/>
      <c r="O832" s="2731"/>
      <c r="P832" s="2731"/>
      <c r="Q832" s="2731"/>
      <c r="R832" s="2731"/>
      <c r="S832" s="2731"/>
      <c r="T832" s="2731"/>
      <c r="U832" s="2731"/>
      <c r="V832" s="2731"/>
      <c r="W832" s="2731"/>
      <c r="X832" s="2731"/>
      <c r="Y832" s="2731"/>
      <c r="Z832" s="2731"/>
    </row>
    <row r="833" spans="1:26" ht="14">
      <c r="A833" s="2746"/>
      <c r="B833" s="2746"/>
      <c r="C833" s="2746"/>
      <c r="D833" s="2808"/>
      <c r="E833" s="2808"/>
      <c r="F833" s="2808"/>
      <c r="G833" s="2808"/>
      <c r="H833" s="2866"/>
      <c r="I833" s="2746"/>
      <c r="J833" s="2731"/>
      <c r="K833" s="2731"/>
      <c r="L833" s="2731"/>
      <c r="M833" s="2731"/>
      <c r="N833" s="2731"/>
      <c r="O833" s="2731"/>
      <c r="P833" s="2731"/>
      <c r="Q833" s="2731"/>
      <c r="R833" s="2731"/>
      <c r="S833" s="2731"/>
      <c r="T833" s="2731"/>
      <c r="U833" s="2731"/>
      <c r="V833" s="2731"/>
      <c r="W833" s="2731"/>
      <c r="X833" s="2731"/>
      <c r="Y833" s="2731"/>
      <c r="Z833" s="2731"/>
    </row>
    <row r="834" spans="1:26" ht="14">
      <c r="A834" s="2746"/>
      <c r="B834" s="2746"/>
      <c r="C834" s="2746"/>
      <c r="D834" s="2808"/>
      <c r="E834" s="2808"/>
      <c r="F834" s="2808"/>
      <c r="G834" s="2808"/>
      <c r="H834" s="2866"/>
      <c r="I834" s="2746"/>
      <c r="J834" s="2731"/>
      <c r="K834" s="2731"/>
      <c r="L834" s="2731"/>
      <c r="M834" s="2731"/>
      <c r="N834" s="2731"/>
      <c r="O834" s="2731"/>
      <c r="P834" s="2731"/>
      <c r="Q834" s="2731"/>
      <c r="R834" s="2731"/>
      <c r="S834" s="2731"/>
      <c r="T834" s="2731"/>
      <c r="U834" s="2731"/>
      <c r="V834" s="2731"/>
      <c r="W834" s="2731"/>
      <c r="X834" s="2731"/>
      <c r="Y834" s="2731"/>
      <c r="Z834" s="2731"/>
    </row>
    <row r="835" spans="1:26" ht="14">
      <c r="A835" s="2746"/>
      <c r="B835" s="2746"/>
      <c r="C835" s="2746"/>
      <c r="D835" s="2808"/>
      <c r="E835" s="2808"/>
      <c r="F835" s="2808"/>
      <c r="G835" s="2808"/>
      <c r="H835" s="2866"/>
      <c r="I835" s="2746"/>
      <c r="J835" s="2731"/>
      <c r="K835" s="2731"/>
      <c r="L835" s="2731"/>
      <c r="M835" s="2731"/>
      <c r="N835" s="2731"/>
      <c r="O835" s="2731"/>
      <c r="P835" s="2731"/>
      <c r="Q835" s="2731"/>
      <c r="R835" s="2731"/>
      <c r="S835" s="2731"/>
      <c r="T835" s="2731"/>
      <c r="U835" s="2731"/>
      <c r="V835" s="2731"/>
      <c r="W835" s="2731"/>
      <c r="X835" s="2731"/>
      <c r="Y835" s="2731"/>
      <c r="Z835" s="2731"/>
    </row>
    <row r="836" spans="1:26" ht="14">
      <c r="A836" s="2746"/>
      <c r="B836" s="2746"/>
      <c r="C836" s="2746"/>
      <c r="D836" s="2808"/>
      <c r="E836" s="2808"/>
      <c r="F836" s="2808"/>
      <c r="G836" s="2808"/>
      <c r="H836" s="2866"/>
      <c r="I836" s="2746"/>
      <c r="J836" s="2731"/>
      <c r="K836" s="2731"/>
      <c r="L836" s="2731"/>
      <c r="M836" s="2731"/>
      <c r="N836" s="2731"/>
      <c r="O836" s="2731"/>
      <c r="P836" s="2731"/>
      <c r="Q836" s="2731"/>
      <c r="R836" s="2731"/>
      <c r="S836" s="2731"/>
      <c r="T836" s="2731"/>
      <c r="U836" s="2731"/>
      <c r="V836" s="2731"/>
      <c r="W836" s="2731"/>
      <c r="X836" s="2731"/>
      <c r="Y836" s="2731"/>
      <c r="Z836" s="2731"/>
    </row>
    <row r="837" spans="1:26" ht="14">
      <c r="A837" s="2746"/>
      <c r="B837" s="2746"/>
      <c r="C837" s="2746"/>
      <c r="D837" s="2808"/>
      <c r="E837" s="2808"/>
      <c r="F837" s="2808"/>
      <c r="G837" s="2808"/>
      <c r="H837" s="2866"/>
      <c r="I837" s="2746"/>
      <c r="J837" s="2731"/>
      <c r="K837" s="2731"/>
      <c r="L837" s="2731"/>
      <c r="M837" s="2731"/>
      <c r="N837" s="2731"/>
      <c r="O837" s="2731"/>
      <c r="P837" s="2731"/>
      <c r="Q837" s="2731"/>
      <c r="R837" s="2731"/>
      <c r="S837" s="2731"/>
      <c r="T837" s="2731"/>
      <c r="U837" s="2731"/>
      <c r="V837" s="2731"/>
      <c r="W837" s="2731"/>
      <c r="X837" s="2731"/>
      <c r="Y837" s="2731"/>
      <c r="Z837" s="2731"/>
    </row>
    <row r="838" spans="1:26" ht="14">
      <c r="A838" s="2746"/>
      <c r="B838" s="2746"/>
      <c r="C838" s="2746"/>
      <c r="D838" s="2808"/>
      <c r="E838" s="2808"/>
      <c r="F838" s="2808"/>
      <c r="G838" s="2808"/>
      <c r="H838" s="2866"/>
      <c r="I838" s="2746"/>
      <c r="J838" s="2731"/>
      <c r="K838" s="2731"/>
      <c r="L838" s="2731"/>
      <c r="M838" s="2731"/>
      <c r="N838" s="2731"/>
      <c r="O838" s="2731"/>
      <c r="P838" s="2731"/>
      <c r="Q838" s="2731"/>
      <c r="R838" s="2731"/>
      <c r="S838" s="2731"/>
      <c r="T838" s="2731"/>
      <c r="U838" s="2731"/>
      <c r="V838" s="2731"/>
      <c r="W838" s="2731"/>
      <c r="X838" s="2731"/>
      <c r="Y838" s="2731"/>
      <c r="Z838" s="2731"/>
    </row>
    <row r="839" spans="1:26" ht="14">
      <c r="A839" s="2746"/>
      <c r="B839" s="2746"/>
      <c r="C839" s="2746"/>
      <c r="D839" s="2808"/>
      <c r="E839" s="2808"/>
      <c r="F839" s="2808"/>
      <c r="G839" s="2808"/>
      <c r="H839" s="2866"/>
      <c r="I839" s="2746"/>
      <c r="J839" s="2731"/>
      <c r="K839" s="2731"/>
      <c r="L839" s="2731"/>
      <c r="M839" s="2731"/>
      <c r="N839" s="2731"/>
      <c r="O839" s="2731"/>
      <c r="P839" s="2731"/>
      <c r="Q839" s="2731"/>
      <c r="R839" s="2731"/>
      <c r="S839" s="2731"/>
      <c r="T839" s="2731"/>
      <c r="U839" s="2731"/>
      <c r="V839" s="2731"/>
      <c r="W839" s="2731"/>
      <c r="X839" s="2731"/>
      <c r="Y839" s="2731"/>
      <c r="Z839" s="2731"/>
    </row>
    <row r="840" spans="1:26" ht="14">
      <c r="A840" s="2746"/>
      <c r="B840" s="2746"/>
      <c r="C840" s="2746"/>
      <c r="D840" s="2808"/>
      <c r="E840" s="2808"/>
      <c r="F840" s="2808"/>
      <c r="G840" s="2808"/>
      <c r="H840" s="2866"/>
      <c r="I840" s="2746"/>
      <c r="J840" s="2731"/>
      <c r="K840" s="2731"/>
      <c r="L840" s="2731"/>
      <c r="M840" s="2731"/>
      <c r="N840" s="2731"/>
      <c r="O840" s="2731"/>
      <c r="P840" s="2731"/>
      <c r="Q840" s="2731"/>
      <c r="R840" s="2731"/>
      <c r="S840" s="2731"/>
      <c r="T840" s="2731"/>
      <c r="U840" s="2731"/>
      <c r="V840" s="2731"/>
      <c r="W840" s="2731"/>
      <c r="X840" s="2731"/>
      <c r="Y840" s="2731"/>
      <c r="Z840" s="2731"/>
    </row>
    <row r="841" spans="1:26" ht="14">
      <c r="A841" s="2746"/>
      <c r="B841" s="2746"/>
      <c r="C841" s="2746"/>
      <c r="D841" s="2808"/>
      <c r="E841" s="2808"/>
      <c r="F841" s="2808"/>
      <c r="G841" s="2808"/>
      <c r="H841" s="2866"/>
      <c r="I841" s="2746"/>
      <c r="J841" s="2731"/>
      <c r="K841" s="2731"/>
      <c r="L841" s="2731"/>
      <c r="M841" s="2731"/>
      <c r="N841" s="2731"/>
      <c r="O841" s="2731"/>
      <c r="P841" s="2731"/>
      <c r="Q841" s="2731"/>
      <c r="R841" s="2731"/>
      <c r="S841" s="2731"/>
      <c r="T841" s="2731"/>
      <c r="U841" s="2731"/>
      <c r="V841" s="2731"/>
      <c r="W841" s="2731"/>
      <c r="X841" s="2731"/>
      <c r="Y841" s="2731"/>
      <c r="Z841" s="2731"/>
    </row>
    <row r="842" spans="1:26" ht="14">
      <c r="A842" s="2746"/>
      <c r="B842" s="2746"/>
      <c r="C842" s="2746"/>
      <c r="D842" s="2808"/>
      <c r="E842" s="2808"/>
      <c r="F842" s="2808"/>
      <c r="G842" s="2808"/>
      <c r="H842" s="2866"/>
      <c r="I842" s="2746"/>
      <c r="J842" s="2731"/>
      <c r="K842" s="2731"/>
      <c r="L842" s="2731"/>
      <c r="M842" s="2731"/>
      <c r="N842" s="2731"/>
      <c r="O842" s="2731"/>
      <c r="P842" s="2731"/>
      <c r="Q842" s="2731"/>
      <c r="R842" s="2731"/>
      <c r="S842" s="2731"/>
      <c r="T842" s="2731"/>
      <c r="U842" s="2731"/>
      <c r="V842" s="2731"/>
      <c r="W842" s="2731"/>
      <c r="X842" s="2731"/>
      <c r="Y842" s="2731"/>
      <c r="Z842" s="2731"/>
    </row>
    <row r="843" spans="1:26" ht="14">
      <c r="A843" s="2746"/>
      <c r="B843" s="2746"/>
      <c r="C843" s="2746"/>
      <c r="D843" s="2808"/>
      <c r="E843" s="2808"/>
      <c r="F843" s="2808"/>
      <c r="G843" s="2808"/>
      <c r="H843" s="2866"/>
      <c r="I843" s="2746"/>
      <c r="J843" s="2731"/>
      <c r="K843" s="2731"/>
      <c r="L843" s="2731"/>
      <c r="M843" s="2731"/>
      <c r="N843" s="2731"/>
      <c r="O843" s="2731"/>
      <c r="P843" s="2731"/>
      <c r="Q843" s="2731"/>
      <c r="R843" s="2731"/>
      <c r="S843" s="2731"/>
      <c r="T843" s="2731"/>
      <c r="U843" s="2731"/>
      <c r="V843" s="2731"/>
      <c r="W843" s="2731"/>
      <c r="X843" s="2731"/>
      <c r="Y843" s="2731"/>
      <c r="Z843" s="2731"/>
    </row>
    <row r="844" spans="1:26" ht="14">
      <c r="A844" s="2746"/>
      <c r="B844" s="2746"/>
      <c r="C844" s="2746"/>
      <c r="D844" s="2808"/>
      <c r="E844" s="2808"/>
      <c r="F844" s="2808"/>
      <c r="G844" s="2808"/>
      <c r="H844" s="2866"/>
      <c r="I844" s="2746"/>
      <c r="J844" s="2731"/>
      <c r="K844" s="2731"/>
      <c r="L844" s="2731"/>
      <c r="M844" s="2731"/>
      <c r="N844" s="2731"/>
      <c r="O844" s="2731"/>
      <c r="P844" s="2731"/>
      <c r="Q844" s="2731"/>
      <c r="R844" s="2731"/>
      <c r="S844" s="2731"/>
      <c r="T844" s="2731"/>
      <c r="U844" s="2731"/>
      <c r="V844" s="2731"/>
      <c r="W844" s="2731"/>
      <c r="X844" s="2731"/>
      <c r="Y844" s="2731"/>
      <c r="Z844" s="2731"/>
    </row>
    <row r="845" spans="1:26" ht="14">
      <c r="A845" s="2746"/>
      <c r="B845" s="2746"/>
      <c r="C845" s="2746"/>
      <c r="D845" s="2808"/>
      <c r="E845" s="2808"/>
      <c r="F845" s="2808"/>
      <c r="G845" s="2808"/>
      <c r="H845" s="2866"/>
      <c r="I845" s="2746"/>
      <c r="J845" s="2731"/>
      <c r="K845" s="2731"/>
      <c r="L845" s="2731"/>
      <c r="M845" s="2731"/>
      <c r="N845" s="2731"/>
      <c r="O845" s="2731"/>
      <c r="P845" s="2731"/>
      <c r="Q845" s="2731"/>
      <c r="R845" s="2731"/>
      <c r="S845" s="2731"/>
      <c r="T845" s="2731"/>
      <c r="U845" s="2731"/>
      <c r="V845" s="2731"/>
      <c r="W845" s="2731"/>
      <c r="X845" s="2731"/>
      <c r="Y845" s="2731"/>
      <c r="Z845" s="2731"/>
    </row>
    <row r="846" spans="1:26" ht="14">
      <c r="A846" s="2746"/>
      <c r="B846" s="2746"/>
      <c r="C846" s="2746"/>
      <c r="D846" s="2808"/>
      <c r="E846" s="2808"/>
      <c r="F846" s="2808"/>
      <c r="G846" s="2808"/>
      <c r="H846" s="2866"/>
      <c r="I846" s="2746"/>
      <c r="J846" s="2731"/>
      <c r="K846" s="2731"/>
      <c r="L846" s="2731"/>
      <c r="M846" s="2731"/>
      <c r="N846" s="2731"/>
      <c r="O846" s="2731"/>
      <c r="P846" s="2731"/>
      <c r="Q846" s="2731"/>
      <c r="R846" s="2731"/>
      <c r="S846" s="2731"/>
      <c r="T846" s="2731"/>
      <c r="U846" s="2731"/>
      <c r="V846" s="2731"/>
      <c r="W846" s="2731"/>
      <c r="X846" s="2731"/>
      <c r="Y846" s="2731"/>
      <c r="Z846" s="2731"/>
    </row>
    <row r="847" spans="1:26" ht="14">
      <c r="A847" s="2746"/>
      <c r="B847" s="2746"/>
      <c r="C847" s="2746"/>
      <c r="D847" s="2808"/>
      <c r="E847" s="2808"/>
      <c r="F847" s="2808"/>
      <c r="G847" s="2808"/>
      <c r="H847" s="2866"/>
      <c r="I847" s="2746"/>
      <c r="J847" s="2731"/>
      <c r="K847" s="2731"/>
      <c r="L847" s="2731"/>
      <c r="M847" s="2731"/>
      <c r="N847" s="2731"/>
      <c r="O847" s="2731"/>
      <c r="P847" s="2731"/>
      <c r="Q847" s="2731"/>
      <c r="R847" s="2731"/>
      <c r="S847" s="2731"/>
      <c r="T847" s="2731"/>
      <c r="U847" s="2731"/>
      <c r="V847" s="2731"/>
      <c r="W847" s="2731"/>
      <c r="X847" s="2731"/>
      <c r="Y847" s="2731"/>
      <c r="Z847" s="2731"/>
    </row>
    <row r="848" spans="1:26" ht="14">
      <c r="A848" s="2746"/>
      <c r="B848" s="2746"/>
      <c r="C848" s="2746"/>
      <c r="D848" s="2808"/>
      <c r="E848" s="2808"/>
      <c r="F848" s="2808"/>
      <c r="G848" s="2808"/>
      <c r="H848" s="2866"/>
      <c r="I848" s="2746"/>
      <c r="J848" s="2731"/>
      <c r="K848" s="2731"/>
      <c r="L848" s="2731"/>
      <c r="M848" s="2731"/>
      <c r="N848" s="2731"/>
      <c r="O848" s="2731"/>
      <c r="P848" s="2731"/>
      <c r="Q848" s="2731"/>
      <c r="R848" s="2731"/>
      <c r="S848" s="2731"/>
      <c r="T848" s="2731"/>
      <c r="U848" s="2731"/>
      <c r="V848" s="2731"/>
      <c r="W848" s="2731"/>
      <c r="X848" s="2731"/>
      <c r="Y848" s="2731"/>
      <c r="Z848" s="2731"/>
    </row>
    <row r="849" spans="1:26" ht="14">
      <c r="A849" s="2746"/>
      <c r="B849" s="2746"/>
      <c r="C849" s="2746"/>
      <c r="D849" s="2808"/>
      <c r="E849" s="2808"/>
      <c r="F849" s="2808"/>
      <c r="G849" s="2808"/>
      <c r="H849" s="2866"/>
      <c r="I849" s="2746"/>
      <c r="J849" s="2731"/>
      <c r="K849" s="2731"/>
      <c r="L849" s="2731"/>
      <c r="M849" s="2731"/>
      <c r="N849" s="2731"/>
      <c r="O849" s="2731"/>
      <c r="P849" s="2731"/>
      <c r="Q849" s="2731"/>
      <c r="R849" s="2731"/>
      <c r="S849" s="2731"/>
      <c r="T849" s="2731"/>
      <c r="U849" s="2731"/>
      <c r="V849" s="2731"/>
      <c r="W849" s="2731"/>
      <c r="X849" s="2731"/>
      <c r="Y849" s="2731"/>
      <c r="Z849" s="2731"/>
    </row>
    <row r="850" spans="1:26" ht="14">
      <c r="A850" s="2746"/>
      <c r="B850" s="2746"/>
      <c r="C850" s="2746"/>
      <c r="D850" s="2808"/>
      <c r="E850" s="2808"/>
      <c r="F850" s="2808"/>
      <c r="G850" s="2808"/>
      <c r="H850" s="2866"/>
      <c r="I850" s="2746"/>
      <c r="J850" s="2731"/>
      <c r="K850" s="2731"/>
      <c r="L850" s="2731"/>
      <c r="M850" s="2731"/>
      <c r="N850" s="2731"/>
      <c r="O850" s="2731"/>
      <c r="P850" s="2731"/>
      <c r="Q850" s="2731"/>
      <c r="R850" s="2731"/>
      <c r="S850" s="2731"/>
      <c r="T850" s="2731"/>
      <c r="U850" s="2731"/>
      <c r="V850" s="2731"/>
      <c r="W850" s="2731"/>
      <c r="X850" s="2731"/>
      <c r="Y850" s="2731"/>
      <c r="Z850" s="2731"/>
    </row>
    <row r="851" spans="1:26" ht="14">
      <c r="A851" s="2746"/>
      <c r="B851" s="2746"/>
      <c r="C851" s="2746"/>
      <c r="D851" s="2808"/>
      <c r="E851" s="2808"/>
      <c r="F851" s="2808"/>
      <c r="G851" s="2808"/>
      <c r="H851" s="2866"/>
      <c r="I851" s="2746"/>
      <c r="J851" s="2731"/>
      <c r="K851" s="2731"/>
      <c r="L851" s="2731"/>
      <c r="M851" s="2731"/>
      <c r="N851" s="2731"/>
      <c r="O851" s="2731"/>
      <c r="P851" s="2731"/>
      <c r="Q851" s="2731"/>
      <c r="R851" s="2731"/>
      <c r="S851" s="2731"/>
      <c r="T851" s="2731"/>
      <c r="U851" s="2731"/>
      <c r="V851" s="2731"/>
      <c r="W851" s="2731"/>
      <c r="X851" s="2731"/>
      <c r="Y851" s="2731"/>
      <c r="Z851" s="2731"/>
    </row>
    <row r="852" spans="1:26" ht="14">
      <c r="A852" s="2746"/>
      <c r="B852" s="2746"/>
      <c r="C852" s="2746"/>
      <c r="D852" s="2808"/>
      <c r="E852" s="2808"/>
      <c r="F852" s="2808"/>
      <c r="G852" s="2808"/>
      <c r="H852" s="2866"/>
      <c r="I852" s="2746"/>
      <c r="J852" s="2731"/>
      <c r="K852" s="2731"/>
      <c r="L852" s="2731"/>
      <c r="M852" s="2731"/>
      <c r="N852" s="2731"/>
      <c r="O852" s="2731"/>
      <c r="P852" s="2731"/>
      <c r="Q852" s="2731"/>
      <c r="R852" s="2731"/>
      <c r="S852" s="2731"/>
      <c r="T852" s="2731"/>
      <c r="U852" s="2731"/>
      <c r="V852" s="2731"/>
      <c r="W852" s="2731"/>
      <c r="X852" s="2731"/>
      <c r="Y852" s="2731"/>
      <c r="Z852" s="2731"/>
    </row>
    <row r="853" spans="1:26" ht="14">
      <c r="A853" s="2746"/>
      <c r="B853" s="2746"/>
      <c r="C853" s="2746"/>
      <c r="D853" s="2808"/>
      <c r="E853" s="2808"/>
      <c r="F853" s="2808"/>
      <c r="G853" s="2808"/>
      <c r="H853" s="2866"/>
      <c r="I853" s="2746"/>
      <c r="J853" s="2731"/>
      <c r="K853" s="2731"/>
      <c r="L853" s="2731"/>
      <c r="M853" s="2731"/>
      <c r="N853" s="2731"/>
      <c r="O853" s="2731"/>
      <c r="P853" s="2731"/>
      <c r="Q853" s="2731"/>
      <c r="R853" s="2731"/>
      <c r="S853" s="2731"/>
      <c r="T853" s="2731"/>
      <c r="U853" s="2731"/>
      <c r="V853" s="2731"/>
      <c r="W853" s="2731"/>
      <c r="X853" s="2731"/>
      <c r="Y853" s="2731"/>
      <c r="Z853" s="2731"/>
    </row>
    <row r="854" spans="1:26" ht="14">
      <c r="A854" s="2746"/>
      <c r="B854" s="2746"/>
      <c r="C854" s="2746"/>
      <c r="D854" s="2808"/>
      <c r="E854" s="2808"/>
      <c r="F854" s="2808"/>
      <c r="G854" s="2808"/>
      <c r="H854" s="2866"/>
      <c r="I854" s="2746"/>
      <c r="J854" s="2731"/>
      <c r="K854" s="2731"/>
      <c r="L854" s="2731"/>
      <c r="M854" s="2731"/>
      <c r="N854" s="2731"/>
      <c r="O854" s="2731"/>
      <c r="P854" s="2731"/>
      <c r="Q854" s="2731"/>
      <c r="R854" s="2731"/>
      <c r="S854" s="2731"/>
      <c r="T854" s="2731"/>
      <c r="U854" s="2731"/>
      <c r="V854" s="2731"/>
      <c r="W854" s="2731"/>
      <c r="X854" s="2731"/>
      <c r="Y854" s="2731"/>
      <c r="Z854" s="2731"/>
    </row>
    <row r="855" spans="1:26" ht="14">
      <c r="A855" s="2746"/>
      <c r="B855" s="2746"/>
      <c r="C855" s="2746"/>
      <c r="D855" s="2808"/>
      <c r="E855" s="2808"/>
      <c r="F855" s="2808"/>
      <c r="G855" s="2808"/>
      <c r="H855" s="2866"/>
      <c r="I855" s="2746"/>
      <c r="J855" s="2731"/>
      <c r="K855" s="2731"/>
      <c r="L855" s="2731"/>
      <c r="M855" s="2731"/>
      <c r="N855" s="2731"/>
      <c r="O855" s="2731"/>
      <c r="P855" s="2731"/>
      <c r="Q855" s="2731"/>
      <c r="R855" s="2731"/>
      <c r="S855" s="2731"/>
      <c r="T855" s="2731"/>
      <c r="U855" s="2731"/>
      <c r="V855" s="2731"/>
      <c r="W855" s="2731"/>
      <c r="X855" s="2731"/>
      <c r="Y855" s="2731"/>
      <c r="Z855" s="2731"/>
    </row>
    <row r="856" spans="1:26" ht="14">
      <c r="A856" s="2746"/>
      <c r="B856" s="2746"/>
      <c r="C856" s="2746"/>
      <c r="D856" s="2808"/>
      <c r="E856" s="2808"/>
      <c r="F856" s="2808"/>
      <c r="G856" s="2808"/>
      <c r="H856" s="2866"/>
      <c r="I856" s="2746"/>
      <c r="J856" s="2731"/>
      <c r="K856" s="2731"/>
      <c r="L856" s="2731"/>
      <c r="M856" s="2731"/>
      <c r="N856" s="2731"/>
      <c r="O856" s="2731"/>
      <c r="P856" s="2731"/>
      <c r="Q856" s="2731"/>
      <c r="R856" s="2731"/>
      <c r="S856" s="2731"/>
      <c r="T856" s="2731"/>
      <c r="U856" s="2731"/>
      <c r="V856" s="2731"/>
      <c r="W856" s="2731"/>
      <c r="X856" s="2731"/>
      <c r="Y856" s="2731"/>
      <c r="Z856" s="2731"/>
    </row>
    <row r="857" spans="1:26" ht="14">
      <c r="A857" s="2746"/>
      <c r="B857" s="2746"/>
      <c r="C857" s="2746"/>
      <c r="D857" s="2808"/>
      <c r="E857" s="2808"/>
      <c r="F857" s="2808"/>
      <c r="G857" s="2808"/>
      <c r="H857" s="2866"/>
      <c r="I857" s="2746"/>
      <c r="J857" s="2731"/>
      <c r="K857" s="2731"/>
      <c r="L857" s="2731"/>
      <c r="M857" s="2731"/>
      <c r="N857" s="2731"/>
      <c r="O857" s="2731"/>
      <c r="P857" s="2731"/>
      <c r="Q857" s="2731"/>
      <c r="R857" s="2731"/>
      <c r="S857" s="2731"/>
      <c r="T857" s="2731"/>
      <c r="U857" s="2731"/>
      <c r="V857" s="2731"/>
      <c r="W857" s="2731"/>
      <c r="X857" s="2731"/>
      <c r="Y857" s="2731"/>
      <c r="Z857" s="2731"/>
    </row>
    <row r="858" spans="1:26" ht="14">
      <c r="A858" s="2746"/>
      <c r="B858" s="2746"/>
      <c r="C858" s="2746"/>
      <c r="D858" s="2808"/>
      <c r="E858" s="2808"/>
      <c r="F858" s="2808"/>
      <c r="G858" s="2808"/>
      <c r="H858" s="2866"/>
      <c r="I858" s="2746"/>
      <c r="J858" s="2731"/>
      <c r="K858" s="2731"/>
      <c r="L858" s="2731"/>
      <c r="M858" s="2731"/>
      <c r="N858" s="2731"/>
      <c r="O858" s="2731"/>
      <c r="P858" s="2731"/>
      <c r="Q858" s="2731"/>
      <c r="R858" s="2731"/>
      <c r="S858" s="2731"/>
      <c r="T858" s="2731"/>
      <c r="U858" s="2731"/>
      <c r="V858" s="2731"/>
      <c r="W858" s="2731"/>
      <c r="X858" s="2731"/>
      <c r="Y858" s="2731"/>
      <c r="Z858" s="2731"/>
    </row>
    <row r="859" spans="1:26" ht="14">
      <c r="A859" s="2746"/>
      <c r="B859" s="2746"/>
      <c r="C859" s="2746"/>
      <c r="D859" s="2808"/>
      <c r="E859" s="2808"/>
      <c r="F859" s="2808"/>
      <c r="G859" s="2808"/>
      <c r="H859" s="2866"/>
      <c r="I859" s="2746"/>
      <c r="J859" s="2731"/>
      <c r="K859" s="2731"/>
      <c r="L859" s="2731"/>
      <c r="M859" s="2731"/>
      <c r="N859" s="2731"/>
      <c r="O859" s="2731"/>
      <c r="P859" s="2731"/>
      <c r="Q859" s="2731"/>
      <c r="R859" s="2731"/>
      <c r="S859" s="2731"/>
      <c r="T859" s="2731"/>
      <c r="U859" s="2731"/>
      <c r="V859" s="2731"/>
      <c r="W859" s="2731"/>
      <c r="X859" s="2731"/>
      <c r="Y859" s="2731"/>
      <c r="Z859" s="2731"/>
    </row>
    <row r="860" spans="1:26" ht="14">
      <c r="A860" s="2746"/>
      <c r="B860" s="2746"/>
      <c r="C860" s="2746"/>
      <c r="D860" s="2808"/>
      <c r="E860" s="2808"/>
      <c r="F860" s="2808"/>
      <c r="G860" s="2808"/>
      <c r="H860" s="2866"/>
      <c r="I860" s="2746"/>
      <c r="J860" s="2731"/>
      <c r="K860" s="2731"/>
      <c r="L860" s="2731"/>
      <c r="M860" s="2731"/>
      <c r="N860" s="2731"/>
      <c r="O860" s="2731"/>
      <c r="P860" s="2731"/>
      <c r="Q860" s="2731"/>
      <c r="R860" s="2731"/>
      <c r="S860" s="2731"/>
      <c r="T860" s="2731"/>
      <c r="U860" s="2731"/>
      <c r="V860" s="2731"/>
      <c r="W860" s="2731"/>
      <c r="X860" s="2731"/>
      <c r="Y860" s="2731"/>
      <c r="Z860" s="2731"/>
    </row>
    <row r="861" spans="1:26" ht="14">
      <c r="A861" s="2746"/>
      <c r="B861" s="2746"/>
      <c r="C861" s="2746"/>
      <c r="D861" s="2808"/>
      <c r="E861" s="2808"/>
      <c r="F861" s="2808"/>
      <c r="G861" s="2808"/>
      <c r="H861" s="2866"/>
      <c r="I861" s="2746"/>
      <c r="J861" s="2731"/>
      <c r="K861" s="2731"/>
      <c r="L861" s="2731"/>
      <c r="M861" s="2731"/>
      <c r="N861" s="2731"/>
      <c r="O861" s="2731"/>
      <c r="P861" s="2731"/>
      <c r="Q861" s="2731"/>
      <c r="R861" s="2731"/>
      <c r="S861" s="2731"/>
      <c r="T861" s="2731"/>
      <c r="U861" s="2731"/>
      <c r="V861" s="2731"/>
      <c r="W861" s="2731"/>
      <c r="X861" s="2731"/>
      <c r="Y861" s="2731"/>
      <c r="Z861" s="2731"/>
    </row>
    <row r="862" spans="1:26" ht="14">
      <c r="A862" s="2746"/>
      <c r="B862" s="2746"/>
      <c r="C862" s="2746"/>
      <c r="D862" s="2808"/>
      <c r="E862" s="2808"/>
      <c r="F862" s="2808"/>
      <c r="G862" s="2808"/>
      <c r="H862" s="2866"/>
      <c r="I862" s="2746"/>
      <c r="J862" s="2731"/>
      <c r="K862" s="2731"/>
      <c r="L862" s="2731"/>
      <c r="M862" s="2731"/>
      <c r="N862" s="2731"/>
      <c r="O862" s="2731"/>
      <c r="P862" s="2731"/>
      <c r="Q862" s="2731"/>
      <c r="R862" s="2731"/>
      <c r="S862" s="2731"/>
      <c r="T862" s="2731"/>
      <c r="U862" s="2731"/>
      <c r="V862" s="2731"/>
      <c r="W862" s="2731"/>
      <c r="X862" s="2731"/>
      <c r="Y862" s="2731"/>
      <c r="Z862" s="2731"/>
    </row>
    <row r="863" spans="1:26" ht="14">
      <c r="A863" s="2746"/>
      <c r="B863" s="2746"/>
      <c r="C863" s="2746"/>
      <c r="D863" s="2808"/>
      <c r="E863" s="2808"/>
      <c r="F863" s="2808"/>
      <c r="G863" s="2808"/>
      <c r="H863" s="2866"/>
      <c r="I863" s="2746"/>
      <c r="J863" s="2731"/>
      <c r="K863" s="2731"/>
      <c r="L863" s="2731"/>
      <c r="M863" s="2731"/>
      <c r="N863" s="2731"/>
      <c r="O863" s="2731"/>
      <c r="P863" s="2731"/>
      <c r="Q863" s="2731"/>
      <c r="R863" s="2731"/>
      <c r="S863" s="2731"/>
      <c r="T863" s="2731"/>
      <c r="U863" s="2731"/>
      <c r="V863" s="2731"/>
      <c r="W863" s="2731"/>
      <c r="X863" s="2731"/>
      <c r="Y863" s="2731"/>
      <c r="Z863" s="2731"/>
    </row>
    <row r="864" spans="1:26" ht="14">
      <c r="A864" s="2746"/>
      <c r="B864" s="2746"/>
      <c r="C864" s="2746"/>
      <c r="D864" s="2808"/>
      <c r="E864" s="2808"/>
      <c r="F864" s="2808"/>
      <c r="G864" s="2808"/>
      <c r="H864" s="2866"/>
      <c r="I864" s="2746"/>
      <c r="J864" s="2731"/>
      <c r="K864" s="2731"/>
      <c r="L864" s="2731"/>
      <c r="M864" s="2731"/>
      <c r="N864" s="2731"/>
      <c r="O864" s="2731"/>
      <c r="P864" s="2731"/>
      <c r="Q864" s="2731"/>
      <c r="R864" s="2731"/>
      <c r="S864" s="2731"/>
      <c r="T864" s="2731"/>
      <c r="U864" s="2731"/>
      <c r="V864" s="2731"/>
      <c r="W864" s="2731"/>
      <c r="X864" s="2731"/>
      <c r="Y864" s="2731"/>
      <c r="Z864" s="2731"/>
    </row>
    <row r="865" spans="1:26" ht="14">
      <c r="A865" s="2746"/>
      <c r="B865" s="2746"/>
      <c r="C865" s="2746"/>
      <c r="D865" s="2808"/>
      <c r="E865" s="2808"/>
      <c r="F865" s="2808"/>
      <c r="G865" s="2808"/>
      <c r="H865" s="2866"/>
      <c r="I865" s="2746"/>
      <c r="J865" s="2731"/>
      <c r="K865" s="2731"/>
      <c r="L865" s="2731"/>
      <c r="M865" s="2731"/>
      <c r="N865" s="2731"/>
      <c r="O865" s="2731"/>
      <c r="P865" s="2731"/>
      <c r="Q865" s="2731"/>
      <c r="R865" s="2731"/>
      <c r="S865" s="2731"/>
      <c r="T865" s="2731"/>
      <c r="U865" s="2731"/>
      <c r="V865" s="2731"/>
      <c r="W865" s="2731"/>
      <c r="X865" s="2731"/>
      <c r="Y865" s="2731"/>
      <c r="Z865" s="2731"/>
    </row>
    <row r="866" spans="1:26" ht="14">
      <c r="A866" s="2746"/>
      <c r="B866" s="2746"/>
      <c r="C866" s="2746"/>
      <c r="D866" s="2808"/>
      <c r="E866" s="2808"/>
      <c r="F866" s="2808"/>
      <c r="G866" s="2808"/>
      <c r="H866" s="2866"/>
      <c r="I866" s="2746"/>
      <c r="J866" s="2731"/>
      <c r="K866" s="2731"/>
      <c r="L866" s="2731"/>
      <c r="M866" s="2731"/>
      <c r="N866" s="2731"/>
      <c r="O866" s="2731"/>
      <c r="P866" s="2731"/>
      <c r="Q866" s="2731"/>
      <c r="R866" s="2731"/>
      <c r="S866" s="2731"/>
      <c r="T866" s="2731"/>
      <c r="U866" s="2731"/>
      <c r="V866" s="2731"/>
      <c r="W866" s="2731"/>
      <c r="X866" s="2731"/>
      <c r="Y866" s="2731"/>
      <c r="Z866" s="2731"/>
    </row>
    <row r="867" spans="1:26" ht="14">
      <c r="A867" s="2746"/>
      <c r="B867" s="2746"/>
      <c r="C867" s="2746"/>
      <c r="D867" s="2808"/>
      <c r="E867" s="2808"/>
      <c r="F867" s="2808"/>
      <c r="G867" s="2808"/>
      <c r="H867" s="2866"/>
      <c r="I867" s="2746"/>
      <c r="J867" s="2731"/>
      <c r="K867" s="2731"/>
      <c r="L867" s="2731"/>
      <c r="M867" s="2731"/>
      <c r="N867" s="2731"/>
      <c r="O867" s="2731"/>
      <c r="P867" s="2731"/>
      <c r="Q867" s="2731"/>
      <c r="R867" s="2731"/>
      <c r="S867" s="2731"/>
      <c r="T867" s="2731"/>
      <c r="U867" s="2731"/>
      <c r="V867" s="2731"/>
      <c r="W867" s="2731"/>
      <c r="X867" s="2731"/>
      <c r="Y867" s="2731"/>
      <c r="Z867" s="2731"/>
    </row>
    <row r="868" spans="1:26" ht="14">
      <c r="A868" s="2746"/>
      <c r="B868" s="2746"/>
      <c r="C868" s="2746"/>
      <c r="D868" s="2808"/>
      <c r="E868" s="2808"/>
      <c r="F868" s="2808"/>
      <c r="G868" s="2808"/>
      <c r="H868" s="2866"/>
      <c r="I868" s="2746"/>
      <c r="J868" s="2731"/>
      <c r="K868" s="2731"/>
      <c r="L868" s="2731"/>
      <c r="M868" s="2731"/>
      <c r="N868" s="2731"/>
      <c r="O868" s="2731"/>
      <c r="P868" s="2731"/>
      <c r="Q868" s="2731"/>
      <c r="R868" s="2731"/>
      <c r="S868" s="2731"/>
      <c r="T868" s="2731"/>
      <c r="U868" s="2731"/>
      <c r="V868" s="2731"/>
      <c r="W868" s="2731"/>
      <c r="X868" s="2731"/>
      <c r="Y868" s="2731"/>
      <c r="Z868" s="2731"/>
    </row>
    <row r="869" spans="1:26" ht="14">
      <c r="A869" s="2746"/>
      <c r="B869" s="2746"/>
      <c r="C869" s="2746"/>
      <c r="D869" s="2808"/>
      <c r="E869" s="2808"/>
      <c r="F869" s="2808"/>
      <c r="G869" s="2808"/>
      <c r="H869" s="2866"/>
      <c r="I869" s="2746"/>
      <c r="J869" s="2731"/>
      <c r="K869" s="2731"/>
      <c r="L869" s="2731"/>
      <c r="M869" s="2731"/>
      <c r="N869" s="2731"/>
      <c r="O869" s="2731"/>
      <c r="P869" s="2731"/>
      <c r="Q869" s="2731"/>
      <c r="R869" s="2731"/>
      <c r="S869" s="2731"/>
      <c r="T869" s="2731"/>
      <c r="U869" s="2731"/>
      <c r="V869" s="2731"/>
      <c r="W869" s="2731"/>
      <c r="X869" s="2731"/>
      <c r="Y869" s="2731"/>
      <c r="Z869" s="2731"/>
    </row>
    <row r="870" spans="1:26" ht="14">
      <c r="A870" s="2746"/>
      <c r="B870" s="2746"/>
      <c r="C870" s="2746"/>
      <c r="D870" s="2808"/>
      <c r="E870" s="2808"/>
      <c r="F870" s="2808"/>
      <c r="G870" s="2808"/>
      <c r="H870" s="2866"/>
      <c r="I870" s="2746"/>
      <c r="J870" s="2731"/>
      <c r="K870" s="2731"/>
      <c r="L870" s="2731"/>
      <c r="M870" s="2731"/>
      <c r="N870" s="2731"/>
      <c r="O870" s="2731"/>
      <c r="P870" s="2731"/>
      <c r="Q870" s="2731"/>
      <c r="R870" s="2731"/>
      <c r="S870" s="2731"/>
      <c r="T870" s="2731"/>
      <c r="U870" s="2731"/>
      <c r="V870" s="2731"/>
      <c r="W870" s="2731"/>
      <c r="X870" s="2731"/>
      <c r="Y870" s="2731"/>
      <c r="Z870" s="2731"/>
    </row>
    <row r="871" spans="1:26" ht="14">
      <c r="A871" s="2746"/>
      <c r="B871" s="2746"/>
      <c r="C871" s="2746"/>
      <c r="D871" s="2808"/>
      <c r="E871" s="2808"/>
      <c r="F871" s="2808"/>
      <c r="G871" s="2808"/>
      <c r="H871" s="2866"/>
      <c r="I871" s="2746"/>
      <c r="J871" s="2731"/>
      <c r="K871" s="2731"/>
      <c r="L871" s="2731"/>
      <c r="M871" s="2731"/>
      <c r="N871" s="2731"/>
      <c r="O871" s="2731"/>
      <c r="P871" s="2731"/>
      <c r="Q871" s="2731"/>
      <c r="R871" s="2731"/>
      <c r="S871" s="2731"/>
      <c r="T871" s="2731"/>
      <c r="U871" s="2731"/>
      <c r="V871" s="2731"/>
      <c r="W871" s="2731"/>
      <c r="X871" s="2731"/>
      <c r="Y871" s="2731"/>
      <c r="Z871" s="2731"/>
    </row>
    <row r="872" spans="1:26" ht="14">
      <c r="A872" s="2746"/>
      <c r="B872" s="2746"/>
      <c r="C872" s="2746"/>
      <c r="D872" s="2808"/>
      <c r="E872" s="2808"/>
      <c r="F872" s="2808"/>
      <c r="G872" s="2808"/>
      <c r="H872" s="2866"/>
      <c r="I872" s="2746"/>
      <c r="J872" s="2731"/>
      <c r="K872" s="2731"/>
      <c r="L872" s="2731"/>
      <c r="M872" s="2731"/>
      <c r="N872" s="2731"/>
      <c r="O872" s="2731"/>
      <c r="P872" s="2731"/>
      <c r="Q872" s="2731"/>
      <c r="R872" s="2731"/>
      <c r="S872" s="2731"/>
      <c r="T872" s="2731"/>
      <c r="U872" s="2731"/>
      <c r="V872" s="2731"/>
      <c r="W872" s="2731"/>
      <c r="X872" s="2731"/>
      <c r="Y872" s="2731"/>
      <c r="Z872" s="2731"/>
    </row>
    <row r="873" spans="1:26" ht="14">
      <c r="A873" s="2746"/>
      <c r="B873" s="2746"/>
      <c r="C873" s="2746"/>
      <c r="D873" s="2808"/>
      <c r="E873" s="2808"/>
      <c r="F873" s="2808"/>
      <c r="G873" s="2808"/>
      <c r="H873" s="2866"/>
      <c r="I873" s="2746"/>
      <c r="J873" s="2731"/>
      <c r="K873" s="2731"/>
      <c r="L873" s="2731"/>
      <c r="M873" s="2731"/>
      <c r="N873" s="2731"/>
      <c r="O873" s="2731"/>
      <c r="P873" s="2731"/>
      <c r="Q873" s="2731"/>
      <c r="R873" s="2731"/>
      <c r="S873" s="2731"/>
      <c r="T873" s="2731"/>
      <c r="U873" s="2731"/>
      <c r="V873" s="2731"/>
      <c r="W873" s="2731"/>
      <c r="X873" s="2731"/>
      <c r="Y873" s="2731"/>
      <c r="Z873" s="2731"/>
    </row>
    <row r="874" spans="1:26" ht="14">
      <c r="A874" s="2746"/>
      <c r="B874" s="2746"/>
      <c r="C874" s="2746"/>
      <c r="D874" s="2808"/>
      <c r="E874" s="2808"/>
      <c r="F874" s="2808"/>
      <c r="G874" s="2808"/>
      <c r="H874" s="2866"/>
      <c r="I874" s="2746"/>
      <c r="J874" s="2731"/>
      <c r="K874" s="2731"/>
      <c r="L874" s="2731"/>
      <c r="M874" s="2731"/>
      <c r="N874" s="2731"/>
      <c r="O874" s="2731"/>
      <c r="P874" s="2731"/>
      <c r="Q874" s="2731"/>
      <c r="R874" s="2731"/>
      <c r="S874" s="2731"/>
      <c r="T874" s="2731"/>
      <c r="U874" s="2731"/>
      <c r="V874" s="2731"/>
      <c r="W874" s="2731"/>
      <c r="X874" s="2731"/>
      <c r="Y874" s="2731"/>
      <c r="Z874" s="2731"/>
    </row>
    <row r="875" spans="1:26" ht="14">
      <c r="A875" s="2746"/>
      <c r="B875" s="2746"/>
      <c r="C875" s="2746"/>
      <c r="D875" s="2808"/>
      <c r="E875" s="2808"/>
      <c r="F875" s="2808"/>
      <c r="G875" s="2808"/>
      <c r="H875" s="2866"/>
      <c r="I875" s="2746"/>
      <c r="J875" s="2731"/>
      <c r="K875" s="2731"/>
      <c r="L875" s="2731"/>
      <c r="M875" s="2731"/>
      <c r="N875" s="2731"/>
      <c r="O875" s="2731"/>
      <c r="P875" s="2731"/>
      <c r="Q875" s="2731"/>
      <c r="R875" s="2731"/>
      <c r="S875" s="2731"/>
      <c r="T875" s="2731"/>
      <c r="U875" s="2731"/>
      <c r="V875" s="2731"/>
      <c r="W875" s="2731"/>
      <c r="X875" s="2731"/>
      <c r="Y875" s="2731"/>
      <c r="Z875" s="2731"/>
    </row>
    <row r="876" spans="1:26" ht="14">
      <c r="A876" s="2746"/>
      <c r="B876" s="2746"/>
      <c r="C876" s="2746"/>
      <c r="D876" s="2808"/>
      <c r="E876" s="2808"/>
      <c r="F876" s="2808"/>
      <c r="G876" s="2808"/>
      <c r="H876" s="2866"/>
      <c r="I876" s="2746"/>
      <c r="J876" s="2731"/>
      <c r="K876" s="2731"/>
      <c r="L876" s="2731"/>
      <c r="M876" s="2731"/>
      <c r="N876" s="2731"/>
      <c r="O876" s="2731"/>
      <c r="P876" s="2731"/>
      <c r="Q876" s="2731"/>
      <c r="R876" s="2731"/>
      <c r="S876" s="2731"/>
      <c r="T876" s="2731"/>
      <c r="U876" s="2731"/>
      <c r="V876" s="2731"/>
      <c r="W876" s="2731"/>
      <c r="X876" s="2731"/>
      <c r="Y876" s="2731"/>
      <c r="Z876" s="2731"/>
    </row>
    <row r="877" spans="1:26" ht="14">
      <c r="A877" s="2746"/>
      <c r="B877" s="2746"/>
      <c r="C877" s="2746"/>
      <c r="D877" s="2808"/>
      <c r="E877" s="2808"/>
      <c r="F877" s="2808"/>
      <c r="G877" s="2808"/>
      <c r="H877" s="2866"/>
      <c r="I877" s="2746"/>
      <c r="J877" s="2731"/>
      <c r="K877" s="2731"/>
      <c r="L877" s="2731"/>
      <c r="M877" s="2731"/>
      <c r="N877" s="2731"/>
      <c r="O877" s="2731"/>
      <c r="P877" s="2731"/>
      <c r="Q877" s="2731"/>
      <c r="R877" s="2731"/>
      <c r="S877" s="2731"/>
      <c r="T877" s="2731"/>
      <c r="U877" s="2731"/>
      <c r="V877" s="2731"/>
      <c r="W877" s="2731"/>
      <c r="X877" s="2731"/>
      <c r="Y877" s="2731"/>
      <c r="Z877" s="2731"/>
    </row>
    <row r="878" spans="1:26" ht="14">
      <c r="A878" s="2746"/>
      <c r="B878" s="2746"/>
      <c r="C878" s="2746"/>
      <c r="D878" s="2808"/>
      <c r="E878" s="2808"/>
      <c r="F878" s="2808"/>
      <c r="G878" s="2808"/>
      <c r="H878" s="2866"/>
      <c r="I878" s="2746"/>
      <c r="J878" s="2731"/>
      <c r="K878" s="2731"/>
      <c r="L878" s="2731"/>
      <c r="M878" s="2731"/>
      <c r="N878" s="2731"/>
      <c r="O878" s="2731"/>
      <c r="P878" s="2731"/>
      <c r="Q878" s="2731"/>
      <c r="R878" s="2731"/>
      <c r="S878" s="2731"/>
      <c r="T878" s="2731"/>
      <c r="U878" s="2731"/>
      <c r="V878" s="2731"/>
      <c r="W878" s="2731"/>
      <c r="X878" s="2731"/>
      <c r="Y878" s="2731"/>
      <c r="Z878" s="2731"/>
    </row>
    <row r="879" spans="1:26" ht="14">
      <c r="A879" s="2746"/>
      <c r="B879" s="2746"/>
      <c r="C879" s="2746"/>
      <c r="D879" s="2808"/>
      <c r="E879" s="2808"/>
      <c r="F879" s="2808"/>
      <c r="G879" s="2808"/>
      <c r="H879" s="2866"/>
      <c r="I879" s="2746"/>
      <c r="J879" s="2731"/>
      <c r="K879" s="2731"/>
      <c r="L879" s="2731"/>
      <c r="M879" s="2731"/>
      <c r="N879" s="2731"/>
      <c r="O879" s="2731"/>
      <c r="P879" s="2731"/>
      <c r="Q879" s="2731"/>
      <c r="R879" s="2731"/>
      <c r="S879" s="2731"/>
      <c r="T879" s="2731"/>
      <c r="U879" s="2731"/>
      <c r="V879" s="2731"/>
      <c r="W879" s="2731"/>
      <c r="X879" s="2731"/>
      <c r="Y879" s="2731"/>
      <c r="Z879" s="2731"/>
    </row>
    <row r="880" spans="1:26" ht="14">
      <c r="A880" s="2746"/>
      <c r="B880" s="2746"/>
      <c r="C880" s="2746"/>
      <c r="D880" s="2808"/>
      <c r="E880" s="2808"/>
      <c r="F880" s="2808"/>
      <c r="G880" s="2808"/>
      <c r="H880" s="2866"/>
      <c r="I880" s="2746"/>
      <c r="J880" s="2731"/>
      <c r="K880" s="2731"/>
      <c r="L880" s="2731"/>
      <c r="M880" s="2731"/>
      <c r="N880" s="2731"/>
      <c r="O880" s="2731"/>
      <c r="P880" s="2731"/>
      <c r="Q880" s="2731"/>
      <c r="R880" s="2731"/>
      <c r="S880" s="2731"/>
      <c r="T880" s="2731"/>
      <c r="U880" s="2731"/>
      <c r="V880" s="2731"/>
      <c r="W880" s="2731"/>
      <c r="X880" s="2731"/>
      <c r="Y880" s="2731"/>
      <c r="Z880" s="2731"/>
    </row>
    <row r="881" spans="1:26" ht="14">
      <c r="A881" s="2746"/>
      <c r="B881" s="2746"/>
      <c r="C881" s="2746"/>
      <c r="D881" s="2808"/>
      <c r="E881" s="2808"/>
      <c r="F881" s="2808"/>
      <c r="G881" s="2808"/>
      <c r="H881" s="2866"/>
      <c r="I881" s="2746"/>
      <c r="J881" s="2731"/>
      <c r="K881" s="2731"/>
      <c r="L881" s="2731"/>
      <c r="M881" s="2731"/>
      <c r="N881" s="2731"/>
      <c r="O881" s="2731"/>
      <c r="P881" s="2731"/>
      <c r="Q881" s="2731"/>
      <c r="R881" s="2731"/>
      <c r="S881" s="2731"/>
      <c r="T881" s="2731"/>
      <c r="U881" s="2731"/>
      <c r="V881" s="2731"/>
      <c r="W881" s="2731"/>
      <c r="X881" s="2731"/>
      <c r="Y881" s="2731"/>
      <c r="Z881" s="2731"/>
    </row>
    <row r="882" spans="1:26" ht="14">
      <c r="A882" s="2746"/>
      <c r="B882" s="2746"/>
      <c r="C882" s="2746"/>
      <c r="D882" s="2808"/>
      <c r="E882" s="2808"/>
      <c r="F882" s="2808"/>
      <c r="G882" s="2808"/>
      <c r="H882" s="2866"/>
      <c r="I882" s="2746"/>
      <c r="J882" s="2731"/>
      <c r="K882" s="2731"/>
      <c r="L882" s="2731"/>
      <c r="M882" s="2731"/>
      <c r="N882" s="2731"/>
      <c r="O882" s="2731"/>
      <c r="P882" s="2731"/>
      <c r="Q882" s="2731"/>
      <c r="R882" s="2731"/>
      <c r="S882" s="2731"/>
      <c r="T882" s="2731"/>
      <c r="U882" s="2731"/>
      <c r="V882" s="2731"/>
      <c r="W882" s="2731"/>
      <c r="X882" s="2731"/>
      <c r="Y882" s="2731"/>
      <c r="Z882" s="2731"/>
    </row>
    <row r="883" spans="1:26" ht="14">
      <c r="A883" s="2746"/>
      <c r="B883" s="2746"/>
      <c r="C883" s="2746"/>
      <c r="D883" s="2808"/>
      <c r="E883" s="2808"/>
      <c r="F883" s="2808"/>
      <c r="G883" s="2808"/>
      <c r="H883" s="2866"/>
      <c r="I883" s="2746"/>
      <c r="J883" s="2731"/>
      <c r="K883" s="2731"/>
      <c r="L883" s="2731"/>
      <c r="M883" s="2731"/>
      <c r="N883" s="2731"/>
      <c r="O883" s="2731"/>
      <c r="P883" s="2731"/>
      <c r="Q883" s="2731"/>
      <c r="R883" s="2731"/>
      <c r="S883" s="2731"/>
      <c r="T883" s="2731"/>
      <c r="U883" s="2731"/>
      <c r="V883" s="2731"/>
      <c r="W883" s="2731"/>
      <c r="X883" s="2731"/>
      <c r="Y883" s="2731"/>
      <c r="Z883" s="2731"/>
    </row>
    <row r="884" spans="1:26" ht="14">
      <c r="A884" s="2746"/>
      <c r="B884" s="2746"/>
      <c r="C884" s="2746"/>
      <c r="D884" s="2808"/>
      <c r="E884" s="2808"/>
      <c r="F884" s="2808"/>
      <c r="G884" s="2808"/>
      <c r="H884" s="2866"/>
      <c r="I884" s="2746"/>
      <c r="J884" s="2731"/>
      <c r="K884" s="2731"/>
      <c r="L884" s="2731"/>
      <c r="M884" s="2731"/>
      <c r="N884" s="2731"/>
      <c r="O884" s="2731"/>
      <c r="P884" s="2731"/>
      <c r="Q884" s="2731"/>
      <c r="R884" s="2731"/>
      <c r="S884" s="2731"/>
      <c r="T884" s="2731"/>
      <c r="U884" s="2731"/>
      <c r="V884" s="2731"/>
      <c r="W884" s="2731"/>
      <c r="X884" s="2731"/>
      <c r="Y884" s="2731"/>
      <c r="Z884" s="2731"/>
    </row>
    <row r="885" spans="1:26" ht="14">
      <c r="A885" s="2746"/>
      <c r="B885" s="2746"/>
      <c r="C885" s="2746"/>
      <c r="D885" s="2808"/>
      <c r="E885" s="2808"/>
      <c r="F885" s="2808"/>
      <c r="G885" s="2808"/>
      <c r="H885" s="2866"/>
      <c r="I885" s="2746"/>
      <c r="J885" s="2731"/>
      <c r="K885" s="2731"/>
      <c r="L885" s="2731"/>
      <c r="M885" s="2731"/>
      <c r="N885" s="2731"/>
      <c r="O885" s="2731"/>
      <c r="P885" s="2731"/>
      <c r="Q885" s="2731"/>
      <c r="R885" s="2731"/>
      <c r="S885" s="2731"/>
      <c r="T885" s="2731"/>
      <c r="U885" s="2731"/>
      <c r="V885" s="2731"/>
      <c r="W885" s="2731"/>
      <c r="X885" s="2731"/>
      <c r="Y885" s="2731"/>
      <c r="Z885" s="2731"/>
    </row>
    <row r="886" spans="1:26" ht="14">
      <c r="A886" s="2746"/>
      <c r="B886" s="2746"/>
      <c r="C886" s="2746"/>
      <c r="D886" s="2808"/>
      <c r="E886" s="2808"/>
      <c r="F886" s="2808"/>
      <c r="G886" s="2808"/>
      <c r="H886" s="2866"/>
      <c r="I886" s="2746"/>
      <c r="J886" s="2731"/>
      <c r="K886" s="2731"/>
      <c r="L886" s="2731"/>
      <c r="M886" s="2731"/>
      <c r="N886" s="2731"/>
      <c r="O886" s="2731"/>
      <c r="P886" s="2731"/>
      <c r="Q886" s="2731"/>
      <c r="R886" s="2731"/>
      <c r="S886" s="2731"/>
      <c r="T886" s="2731"/>
      <c r="U886" s="2731"/>
      <c r="V886" s="2731"/>
      <c r="W886" s="2731"/>
      <c r="X886" s="2731"/>
      <c r="Y886" s="2731"/>
      <c r="Z886" s="2731"/>
    </row>
    <row r="887" spans="1:26" ht="14">
      <c r="A887" s="2746"/>
      <c r="B887" s="2746"/>
      <c r="C887" s="2746"/>
      <c r="D887" s="2808"/>
      <c r="E887" s="2808"/>
      <c r="F887" s="2808"/>
      <c r="G887" s="2808"/>
      <c r="H887" s="2866"/>
      <c r="I887" s="2746"/>
      <c r="J887" s="2731"/>
      <c r="K887" s="2731"/>
      <c r="L887" s="2731"/>
      <c r="M887" s="2731"/>
      <c r="N887" s="2731"/>
      <c r="O887" s="2731"/>
      <c r="P887" s="2731"/>
      <c r="Q887" s="2731"/>
      <c r="R887" s="2731"/>
      <c r="S887" s="2731"/>
      <c r="T887" s="2731"/>
      <c r="U887" s="2731"/>
      <c r="V887" s="2731"/>
      <c r="W887" s="2731"/>
      <c r="X887" s="2731"/>
      <c r="Y887" s="2731"/>
      <c r="Z887" s="2731"/>
    </row>
    <row r="888" spans="1:26" ht="14">
      <c r="A888" s="2746"/>
      <c r="B888" s="2746"/>
      <c r="C888" s="2746"/>
      <c r="D888" s="2808"/>
      <c r="E888" s="2808"/>
      <c r="F888" s="2808"/>
      <c r="G888" s="2808"/>
      <c r="H888" s="2866"/>
      <c r="I888" s="2746"/>
      <c r="J888" s="2731"/>
      <c r="K888" s="2731"/>
      <c r="L888" s="2731"/>
      <c r="M888" s="2731"/>
      <c r="N888" s="2731"/>
      <c r="O888" s="2731"/>
      <c r="P888" s="2731"/>
      <c r="Q888" s="2731"/>
      <c r="R888" s="2731"/>
      <c r="S888" s="2731"/>
      <c r="T888" s="2731"/>
      <c r="U888" s="2731"/>
      <c r="V888" s="2731"/>
      <c r="W888" s="2731"/>
      <c r="X888" s="2731"/>
      <c r="Y888" s="2731"/>
      <c r="Z888" s="2731"/>
    </row>
    <row r="889" spans="1:26" ht="14">
      <c r="A889" s="2746"/>
      <c r="B889" s="2746"/>
      <c r="C889" s="2746"/>
      <c r="D889" s="2808"/>
      <c r="E889" s="2808"/>
      <c r="F889" s="2808"/>
      <c r="G889" s="2808"/>
      <c r="H889" s="2866"/>
      <c r="I889" s="2746"/>
      <c r="J889" s="2731"/>
      <c r="K889" s="2731"/>
      <c r="L889" s="2731"/>
      <c r="M889" s="2731"/>
      <c r="N889" s="2731"/>
      <c r="O889" s="2731"/>
      <c r="P889" s="2731"/>
      <c r="Q889" s="2731"/>
      <c r="R889" s="2731"/>
      <c r="S889" s="2731"/>
      <c r="T889" s="2731"/>
      <c r="U889" s="2731"/>
      <c r="V889" s="2731"/>
      <c r="W889" s="2731"/>
      <c r="X889" s="2731"/>
      <c r="Y889" s="2731"/>
      <c r="Z889" s="2731"/>
    </row>
    <row r="890" spans="1:26" ht="14">
      <c r="A890" s="2746"/>
      <c r="B890" s="2746"/>
      <c r="C890" s="2746"/>
      <c r="D890" s="2808"/>
      <c r="E890" s="2808"/>
      <c r="F890" s="2808"/>
      <c r="G890" s="2808"/>
      <c r="H890" s="2866"/>
      <c r="I890" s="2746"/>
      <c r="J890" s="2731"/>
      <c r="K890" s="2731"/>
      <c r="L890" s="2731"/>
      <c r="M890" s="2731"/>
      <c r="N890" s="2731"/>
      <c r="O890" s="2731"/>
      <c r="P890" s="2731"/>
      <c r="Q890" s="2731"/>
      <c r="R890" s="2731"/>
      <c r="S890" s="2731"/>
      <c r="T890" s="2731"/>
      <c r="U890" s="2731"/>
      <c r="V890" s="2731"/>
      <c r="W890" s="2731"/>
      <c r="X890" s="2731"/>
      <c r="Y890" s="2731"/>
      <c r="Z890" s="2731"/>
    </row>
    <row r="891" spans="1:26" ht="14">
      <c r="A891" s="2746"/>
      <c r="B891" s="2746"/>
      <c r="C891" s="2746"/>
      <c r="D891" s="2808"/>
      <c r="E891" s="2808"/>
      <c r="F891" s="2808"/>
      <c r="G891" s="2808"/>
      <c r="H891" s="2866"/>
      <c r="I891" s="2746"/>
      <c r="J891" s="2731"/>
      <c r="K891" s="2731"/>
      <c r="L891" s="2731"/>
      <c r="M891" s="2731"/>
      <c r="N891" s="2731"/>
      <c r="O891" s="2731"/>
      <c r="P891" s="2731"/>
      <c r="Q891" s="2731"/>
      <c r="R891" s="2731"/>
      <c r="S891" s="2731"/>
      <c r="T891" s="2731"/>
      <c r="U891" s="2731"/>
      <c r="V891" s="2731"/>
      <c r="W891" s="2731"/>
      <c r="X891" s="2731"/>
      <c r="Y891" s="2731"/>
      <c r="Z891" s="2731"/>
    </row>
    <row r="892" spans="1:26" ht="14">
      <c r="A892" s="2746"/>
      <c r="B892" s="2746"/>
      <c r="C892" s="2746"/>
      <c r="D892" s="2808"/>
      <c r="E892" s="2808"/>
      <c r="F892" s="2808"/>
      <c r="G892" s="2808"/>
      <c r="H892" s="2866"/>
      <c r="I892" s="2746"/>
      <c r="J892" s="2731"/>
      <c r="K892" s="2731"/>
      <c r="L892" s="2731"/>
      <c r="M892" s="2731"/>
      <c r="N892" s="2731"/>
      <c r="O892" s="2731"/>
      <c r="P892" s="2731"/>
      <c r="Q892" s="2731"/>
      <c r="R892" s="2731"/>
      <c r="S892" s="2731"/>
      <c r="T892" s="2731"/>
      <c r="U892" s="2731"/>
      <c r="V892" s="2731"/>
      <c r="W892" s="2731"/>
      <c r="X892" s="2731"/>
      <c r="Y892" s="2731"/>
      <c r="Z892" s="2731"/>
    </row>
    <row r="893" spans="1:26" ht="14">
      <c r="A893" s="2746"/>
      <c r="B893" s="2746"/>
      <c r="C893" s="2746"/>
      <c r="D893" s="2808"/>
      <c r="E893" s="2808"/>
      <c r="F893" s="2808"/>
      <c r="G893" s="2808"/>
      <c r="H893" s="2866"/>
      <c r="I893" s="2746"/>
      <c r="J893" s="2731"/>
      <c r="K893" s="2731"/>
      <c r="L893" s="2731"/>
      <c r="M893" s="2731"/>
      <c r="N893" s="2731"/>
      <c r="O893" s="2731"/>
      <c r="P893" s="2731"/>
      <c r="Q893" s="2731"/>
      <c r="R893" s="2731"/>
      <c r="S893" s="2731"/>
      <c r="T893" s="2731"/>
      <c r="U893" s="2731"/>
      <c r="V893" s="2731"/>
      <c r="W893" s="2731"/>
      <c r="X893" s="2731"/>
      <c r="Y893" s="2731"/>
      <c r="Z893" s="2731"/>
    </row>
    <row r="894" spans="1:26" ht="14">
      <c r="A894" s="2746"/>
      <c r="B894" s="2746"/>
      <c r="C894" s="2746"/>
      <c r="D894" s="2808"/>
      <c r="E894" s="2808"/>
      <c r="F894" s="2808"/>
      <c r="G894" s="2808"/>
      <c r="H894" s="2866"/>
      <c r="I894" s="2746"/>
      <c r="J894" s="2731"/>
      <c r="K894" s="2731"/>
      <c r="L894" s="2731"/>
      <c r="M894" s="2731"/>
      <c r="N894" s="2731"/>
      <c r="O894" s="2731"/>
      <c r="P894" s="2731"/>
      <c r="Q894" s="2731"/>
      <c r="R894" s="2731"/>
      <c r="S894" s="2731"/>
      <c r="T894" s="2731"/>
      <c r="U894" s="2731"/>
      <c r="V894" s="2731"/>
      <c r="W894" s="2731"/>
      <c r="X894" s="2731"/>
      <c r="Y894" s="2731"/>
      <c r="Z894" s="2731"/>
    </row>
    <row r="895" spans="1:26" ht="14">
      <c r="A895" s="2746"/>
      <c r="B895" s="2746"/>
      <c r="C895" s="2746"/>
      <c r="D895" s="2808"/>
      <c r="E895" s="2808"/>
      <c r="F895" s="2808"/>
      <c r="G895" s="2808"/>
      <c r="H895" s="2866"/>
      <c r="I895" s="2746"/>
      <c r="J895" s="2731"/>
      <c r="K895" s="2731"/>
      <c r="L895" s="2731"/>
      <c r="M895" s="2731"/>
      <c r="N895" s="2731"/>
      <c r="O895" s="2731"/>
      <c r="P895" s="2731"/>
      <c r="Q895" s="2731"/>
      <c r="R895" s="2731"/>
      <c r="S895" s="2731"/>
      <c r="T895" s="2731"/>
      <c r="U895" s="2731"/>
      <c r="V895" s="2731"/>
      <c r="W895" s="2731"/>
      <c r="X895" s="2731"/>
      <c r="Y895" s="2731"/>
      <c r="Z895" s="2731"/>
    </row>
    <row r="896" spans="1:26" ht="14">
      <c r="A896" s="2746"/>
      <c r="B896" s="2746"/>
      <c r="C896" s="2746"/>
      <c r="D896" s="2808"/>
      <c r="E896" s="2808"/>
      <c r="F896" s="2808"/>
      <c r="G896" s="2808"/>
      <c r="H896" s="2866"/>
      <c r="I896" s="2746"/>
      <c r="J896" s="2731"/>
      <c r="K896" s="2731"/>
      <c r="L896" s="2731"/>
      <c r="M896" s="2731"/>
      <c r="N896" s="2731"/>
      <c r="O896" s="2731"/>
      <c r="P896" s="2731"/>
      <c r="Q896" s="2731"/>
      <c r="R896" s="2731"/>
      <c r="S896" s="2731"/>
      <c r="T896" s="2731"/>
      <c r="U896" s="2731"/>
      <c r="V896" s="2731"/>
      <c r="W896" s="2731"/>
      <c r="X896" s="2731"/>
      <c r="Y896" s="2731"/>
      <c r="Z896" s="2731"/>
    </row>
    <row r="897" spans="1:26" ht="14">
      <c r="A897" s="2746"/>
      <c r="B897" s="2746"/>
      <c r="C897" s="2746"/>
      <c r="D897" s="2808"/>
      <c r="E897" s="2808"/>
      <c r="F897" s="2808"/>
      <c r="G897" s="2808"/>
      <c r="H897" s="2866"/>
      <c r="I897" s="2746"/>
      <c r="J897" s="2731"/>
      <c r="K897" s="2731"/>
      <c r="L897" s="2731"/>
      <c r="M897" s="2731"/>
      <c r="N897" s="2731"/>
      <c r="O897" s="2731"/>
      <c r="P897" s="2731"/>
      <c r="Q897" s="2731"/>
      <c r="R897" s="2731"/>
      <c r="S897" s="2731"/>
      <c r="T897" s="2731"/>
      <c r="U897" s="2731"/>
      <c r="V897" s="2731"/>
      <c r="W897" s="2731"/>
      <c r="X897" s="2731"/>
      <c r="Y897" s="2731"/>
      <c r="Z897" s="2731"/>
    </row>
    <row r="898" spans="1:26" ht="14">
      <c r="A898" s="2746"/>
      <c r="B898" s="2746"/>
      <c r="C898" s="2746"/>
      <c r="D898" s="2808"/>
      <c r="E898" s="2808"/>
      <c r="F898" s="2808"/>
      <c r="G898" s="2808"/>
      <c r="H898" s="2866"/>
      <c r="I898" s="2746"/>
      <c r="J898" s="2731"/>
      <c r="K898" s="2731"/>
      <c r="L898" s="2731"/>
      <c r="M898" s="2731"/>
      <c r="N898" s="2731"/>
      <c r="O898" s="2731"/>
      <c r="P898" s="2731"/>
      <c r="Q898" s="2731"/>
      <c r="R898" s="2731"/>
      <c r="S898" s="2731"/>
      <c r="T898" s="2731"/>
      <c r="U898" s="2731"/>
      <c r="V898" s="2731"/>
      <c r="W898" s="2731"/>
      <c r="X898" s="2731"/>
      <c r="Y898" s="2731"/>
      <c r="Z898" s="2731"/>
    </row>
    <row r="899" spans="1:26" ht="14">
      <c r="A899" s="2746"/>
      <c r="B899" s="2746"/>
      <c r="C899" s="2746"/>
      <c r="D899" s="2808"/>
      <c r="E899" s="2808"/>
      <c r="F899" s="2808"/>
      <c r="G899" s="2808"/>
      <c r="H899" s="2866"/>
      <c r="I899" s="2746"/>
      <c r="J899" s="2731"/>
      <c r="K899" s="2731"/>
      <c r="L899" s="2731"/>
      <c r="M899" s="2731"/>
      <c r="N899" s="2731"/>
      <c r="O899" s="2731"/>
      <c r="P899" s="2731"/>
      <c r="Q899" s="2731"/>
      <c r="R899" s="2731"/>
      <c r="S899" s="2731"/>
      <c r="T899" s="2731"/>
      <c r="U899" s="2731"/>
      <c r="V899" s="2731"/>
      <c r="W899" s="2731"/>
      <c r="X899" s="2731"/>
      <c r="Y899" s="2731"/>
      <c r="Z899" s="2731"/>
    </row>
    <row r="900" spans="1:26" ht="14">
      <c r="A900" s="2746"/>
      <c r="B900" s="2746"/>
      <c r="C900" s="2746"/>
      <c r="D900" s="2808"/>
      <c r="E900" s="2808"/>
      <c r="F900" s="2808"/>
      <c r="G900" s="2808"/>
      <c r="H900" s="2866"/>
      <c r="I900" s="2746"/>
      <c r="J900" s="2731"/>
      <c r="K900" s="2731"/>
      <c r="L900" s="2731"/>
      <c r="M900" s="2731"/>
      <c r="N900" s="2731"/>
      <c r="O900" s="2731"/>
      <c r="P900" s="2731"/>
      <c r="Q900" s="2731"/>
      <c r="R900" s="2731"/>
      <c r="S900" s="2731"/>
      <c r="T900" s="2731"/>
      <c r="U900" s="2731"/>
      <c r="V900" s="2731"/>
      <c r="W900" s="2731"/>
      <c r="X900" s="2731"/>
      <c r="Y900" s="2731"/>
      <c r="Z900" s="2731"/>
    </row>
    <row r="901" spans="1:26" ht="14">
      <c r="A901" s="2746"/>
      <c r="B901" s="2746"/>
      <c r="C901" s="2746"/>
      <c r="D901" s="2808"/>
      <c r="E901" s="2808"/>
      <c r="F901" s="2808"/>
      <c r="G901" s="2808"/>
      <c r="H901" s="2866"/>
      <c r="I901" s="2746"/>
      <c r="J901" s="2731"/>
      <c r="K901" s="2731"/>
      <c r="L901" s="2731"/>
      <c r="M901" s="2731"/>
      <c r="N901" s="2731"/>
      <c r="O901" s="2731"/>
      <c r="P901" s="2731"/>
      <c r="Q901" s="2731"/>
      <c r="R901" s="2731"/>
      <c r="S901" s="2731"/>
      <c r="T901" s="2731"/>
      <c r="U901" s="2731"/>
      <c r="V901" s="2731"/>
      <c r="W901" s="2731"/>
      <c r="X901" s="2731"/>
      <c r="Y901" s="2731"/>
      <c r="Z901" s="2731"/>
    </row>
    <row r="902" spans="1:26" ht="14">
      <c r="A902" s="2746"/>
      <c r="B902" s="2746"/>
      <c r="C902" s="2746"/>
      <c r="D902" s="2808"/>
      <c r="E902" s="2808"/>
      <c r="F902" s="2808"/>
      <c r="G902" s="2808"/>
      <c r="H902" s="2866"/>
      <c r="I902" s="2746"/>
      <c r="J902" s="2731"/>
      <c r="K902" s="2731"/>
      <c r="L902" s="2731"/>
      <c r="M902" s="2731"/>
      <c r="N902" s="2731"/>
      <c r="O902" s="2731"/>
      <c r="P902" s="2731"/>
      <c r="Q902" s="2731"/>
      <c r="R902" s="2731"/>
      <c r="S902" s="2731"/>
      <c r="T902" s="2731"/>
      <c r="U902" s="2731"/>
      <c r="V902" s="2731"/>
      <c r="W902" s="2731"/>
      <c r="X902" s="2731"/>
      <c r="Y902" s="2731"/>
      <c r="Z902" s="2731"/>
    </row>
    <row r="903" spans="1:26" ht="14">
      <c r="A903" s="2746"/>
      <c r="B903" s="2746"/>
      <c r="C903" s="2746"/>
      <c r="D903" s="2808"/>
      <c r="E903" s="2808"/>
      <c r="F903" s="2808"/>
      <c r="G903" s="2808"/>
      <c r="H903" s="2866"/>
      <c r="I903" s="2746"/>
      <c r="J903" s="2731"/>
      <c r="K903" s="2731"/>
      <c r="L903" s="2731"/>
      <c r="M903" s="2731"/>
      <c r="N903" s="2731"/>
      <c r="O903" s="2731"/>
      <c r="P903" s="2731"/>
      <c r="Q903" s="2731"/>
      <c r="R903" s="2731"/>
      <c r="S903" s="2731"/>
      <c r="T903" s="2731"/>
      <c r="U903" s="2731"/>
      <c r="V903" s="2731"/>
      <c r="W903" s="2731"/>
      <c r="X903" s="2731"/>
      <c r="Y903" s="2731"/>
      <c r="Z903" s="2731"/>
    </row>
    <row r="904" spans="1:26" ht="14">
      <c r="A904" s="2746"/>
      <c r="B904" s="2746"/>
      <c r="C904" s="2746"/>
      <c r="D904" s="2808"/>
      <c r="E904" s="2808"/>
      <c r="F904" s="2808"/>
      <c r="G904" s="2808"/>
      <c r="H904" s="2866"/>
      <c r="I904" s="2746"/>
      <c r="J904" s="2731"/>
      <c r="K904" s="2731"/>
      <c r="L904" s="2731"/>
      <c r="M904" s="2731"/>
      <c r="N904" s="2731"/>
      <c r="O904" s="2731"/>
      <c r="P904" s="2731"/>
      <c r="Q904" s="2731"/>
      <c r="R904" s="2731"/>
      <c r="S904" s="2731"/>
      <c r="T904" s="2731"/>
      <c r="U904" s="2731"/>
      <c r="V904" s="2731"/>
      <c r="W904" s="2731"/>
      <c r="X904" s="2731"/>
      <c r="Y904" s="2731"/>
      <c r="Z904" s="2731"/>
    </row>
    <row r="905" spans="1:26" ht="14">
      <c r="A905" s="2746"/>
      <c r="B905" s="2746"/>
      <c r="C905" s="2746"/>
      <c r="D905" s="2808"/>
      <c r="E905" s="2808"/>
      <c r="F905" s="2808"/>
      <c r="G905" s="2808"/>
      <c r="H905" s="2866"/>
      <c r="I905" s="2746"/>
      <c r="J905" s="2731"/>
      <c r="K905" s="2731"/>
      <c r="L905" s="2731"/>
      <c r="M905" s="2731"/>
      <c r="N905" s="2731"/>
      <c r="O905" s="2731"/>
      <c r="P905" s="2731"/>
      <c r="Q905" s="2731"/>
      <c r="R905" s="2731"/>
      <c r="S905" s="2731"/>
      <c r="T905" s="2731"/>
      <c r="U905" s="2731"/>
      <c r="V905" s="2731"/>
      <c r="W905" s="2731"/>
      <c r="X905" s="2731"/>
      <c r="Y905" s="2731"/>
      <c r="Z905" s="2731"/>
    </row>
    <row r="906" spans="1:26" ht="14">
      <c r="A906" s="2746"/>
      <c r="B906" s="2746"/>
      <c r="C906" s="2746"/>
      <c r="D906" s="2808"/>
      <c r="E906" s="2808"/>
      <c r="F906" s="2808"/>
      <c r="G906" s="2808"/>
      <c r="H906" s="2866"/>
      <c r="I906" s="2746"/>
      <c r="J906" s="2731"/>
      <c r="K906" s="2731"/>
      <c r="L906" s="2731"/>
      <c r="M906" s="2731"/>
      <c r="N906" s="2731"/>
      <c r="O906" s="2731"/>
      <c r="P906" s="2731"/>
      <c r="Q906" s="2731"/>
      <c r="R906" s="2731"/>
      <c r="S906" s="2731"/>
      <c r="T906" s="2731"/>
      <c r="U906" s="2731"/>
      <c r="V906" s="2731"/>
      <c r="W906" s="2731"/>
      <c r="X906" s="2731"/>
      <c r="Y906" s="2731"/>
      <c r="Z906" s="2731"/>
    </row>
    <row r="907" spans="1:26" ht="14">
      <c r="A907" s="2746"/>
      <c r="B907" s="2746"/>
      <c r="C907" s="2746"/>
      <c r="D907" s="2808"/>
      <c r="E907" s="2808"/>
      <c r="F907" s="2808"/>
      <c r="G907" s="2808"/>
      <c r="H907" s="2866"/>
      <c r="I907" s="2746"/>
      <c r="J907" s="2731"/>
      <c r="K907" s="2731"/>
      <c r="L907" s="2731"/>
      <c r="M907" s="2731"/>
      <c r="N907" s="2731"/>
      <c r="O907" s="2731"/>
      <c r="P907" s="2731"/>
      <c r="Q907" s="2731"/>
      <c r="R907" s="2731"/>
      <c r="S907" s="2731"/>
      <c r="T907" s="2731"/>
      <c r="U907" s="2731"/>
      <c r="V907" s="2731"/>
      <c r="W907" s="2731"/>
      <c r="X907" s="2731"/>
      <c r="Y907" s="2731"/>
      <c r="Z907" s="2731"/>
    </row>
    <row r="908" spans="1:26" ht="14">
      <c r="A908" s="2746"/>
      <c r="B908" s="2746"/>
      <c r="C908" s="2746"/>
      <c r="D908" s="2808"/>
      <c r="E908" s="2808"/>
      <c r="F908" s="2808"/>
      <c r="G908" s="2808"/>
      <c r="H908" s="2866"/>
      <c r="I908" s="2746"/>
      <c r="J908" s="2731"/>
      <c r="K908" s="2731"/>
      <c r="L908" s="2731"/>
      <c r="M908" s="2731"/>
      <c r="N908" s="2731"/>
      <c r="O908" s="2731"/>
      <c r="P908" s="2731"/>
      <c r="Q908" s="2731"/>
      <c r="R908" s="2731"/>
      <c r="S908" s="2731"/>
      <c r="T908" s="2731"/>
      <c r="U908" s="2731"/>
      <c r="V908" s="2731"/>
      <c r="W908" s="2731"/>
      <c r="X908" s="2731"/>
      <c r="Y908" s="2731"/>
      <c r="Z908" s="2731"/>
    </row>
    <row r="909" spans="1:26" ht="14">
      <c r="A909" s="2746"/>
      <c r="B909" s="2746"/>
      <c r="C909" s="2746"/>
      <c r="D909" s="2808"/>
      <c r="E909" s="2808"/>
      <c r="F909" s="2808"/>
      <c r="G909" s="2808"/>
      <c r="H909" s="2866"/>
      <c r="I909" s="2746"/>
      <c r="J909" s="2731"/>
      <c r="K909" s="2731"/>
      <c r="L909" s="2731"/>
      <c r="M909" s="2731"/>
      <c r="N909" s="2731"/>
      <c r="O909" s="2731"/>
      <c r="P909" s="2731"/>
      <c r="Q909" s="2731"/>
      <c r="R909" s="2731"/>
      <c r="S909" s="2731"/>
      <c r="T909" s="2731"/>
      <c r="U909" s="2731"/>
      <c r="V909" s="2731"/>
      <c r="W909" s="2731"/>
      <c r="X909" s="2731"/>
      <c r="Y909" s="2731"/>
      <c r="Z909" s="2731"/>
    </row>
    <row r="910" spans="1:26" ht="14">
      <c r="A910" s="2746"/>
      <c r="B910" s="2746"/>
      <c r="C910" s="2746"/>
      <c r="D910" s="2808"/>
      <c r="E910" s="2808"/>
      <c r="F910" s="2808"/>
      <c r="G910" s="2808"/>
      <c r="H910" s="2866"/>
      <c r="I910" s="2746"/>
      <c r="J910" s="2731"/>
      <c r="K910" s="2731"/>
      <c r="L910" s="2731"/>
      <c r="M910" s="2731"/>
      <c r="N910" s="2731"/>
      <c r="O910" s="2731"/>
      <c r="P910" s="2731"/>
      <c r="Q910" s="2731"/>
      <c r="R910" s="2731"/>
      <c r="S910" s="2731"/>
      <c r="T910" s="2731"/>
      <c r="U910" s="2731"/>
      <c r="V910" s="2731"/>
      <c r="W910" s="2731"/>
      <c r="X910" s="2731"/>
      <c r="Y910" s="2731"/>
      <c r="Z910" s="2731"/>
    </row>
    <row r="911" spans="1:26" ht="14">
      <c r="A911" s="2746"/>
      <c r="B911" s="2746"/>
      <c r="C911" s="2746"/>
      <c r="D911" s="2808"/>
      <c r="E911" s="2808"/>
      <c r="F911" s="2808"/>
      <c r="G911" s="2808"/>
      <c r="H911" s="2866"/>
      <c r="I911" s="2746"/>
      <c r="J911" s="2731"/>
      <c r="K911" s="2731"/>
      <c r="L911" s="2731"/>
      <c r="M911" s="2731"/>
      <c r="N911" s="2731"/>
      <c r="O911" s="2731"/>
      <c r="P911" s="2731"/>
      <c r="Q911" s="2731"/>
      <c r="R911" s="2731"/>
      <c r="S911" s="2731"/>
      <c r="T911" s="2731"/>
      <c r="U911" s="2731"/>
      <c r="V911" s="2731"/>
      <c r="W911" s="2731"/>
      <c r="X911" s="2731"/>
      <c r="Y911" s="2731"/>
      <c r="Z911" s="2731"/>
    </row>
    <row r="912" spans="1:26" ht="14">
      <c r="A912" s="2746"/>
      <c r="B912" s="2746"/>
      <c r="C912" s="2746"/>
      <c r="D912" s="2808"/>
      <c r="E912" s="2808"/>
      <c r="F912" s="2808"/>
      <c r="G912" s="2808"/>
      <c r="H912" s="2866"/>
      <c r="I912" s="2746"/>
      <c r="J912" s="2731"/>
      <c r="K912" s="2731"/>
      <c r="L912" s="2731"/>
      <c r="M912" s="2731"/>
      <c r="N912" s="2731"/>
      <c r="O912" s="2731"/>
      <c r="P912" s="2731"/>
      <c r="Q912" s="2731"/>
      <c r="R912" s="2731"/>
      <c r="S912" s="2731"/>
      <c r="T912" s="2731"/>
      <c r="U912" s="2731"/>
      <c r="V912" s="2731"/>
      <c r="W912" s="2731"/>
      <c r="X912" s="2731"/>
      <c r="Y912" s="2731"/>
      <c r="Z912" s="2731"/>
    </row>
    <row r="913" spans="1:26" ht="14">
      <c r="A913" s="2746"/>
      <c r="B913" s="2746"/>
      <c r="C913" s="2746"/>
      <c r="D913" s="2808"/>
      <c r="E913" s="2808"/>
      <c r="F913" s="2808"/>
      <c r="G913" s="2808"/>
      <c r="H913" s="2866"/>
      <c r="I913" s="2746"/>
      <c r="J913" s="2731"/>
      <c r="K913" s="2731"/>
      <c r="L913" s="2731"/>
      <c r="M913" s="2731"/>
      <c r="N913" s="2731"/>
      <c r="O913" s="2731"/>
      <c r="P913" s="2731"/>
      <c r="Q913" s="2731"/>
      <c r="R913" s="2731"/>
      <c r="S913" s="2731"/>
      <c r="T913" s="2731"/>
      <c r="U913" s="2731"/>
      <c r="V913" s="2731"/>
      <c r="W913" s="2731"/>
      <c r="X913" s="2731"/>
      <c r="Y913" s="2731"/>
      <c r="Z913" s="2731"/>
    </row>
    <row r="914" spans="1:26" ht="14">
      <c r="A914" s="2746"/>
      <c r="B914" s="2746"/>
      <c r="C914" s="2746"/>
      <c r="D914" s="2808"/>
      <c r="E914" s="2808"/>
      <c r="F914" s="2808"/>
      <c r="G914" s="2808"/>
      <c r="H914" s="2866"/>
      <c r="I914" s="2746"/>
      <c r="J914" s="2731"/>
      <c r="K914" s="2731"/>
      <c r="L914" s="2731"/>
      <c r="M914" s="2731"/>
      <c r="N914" s="2731"/>
      <c r="O914" s="2731"/>
      <c r="P914" s="2731"/>
      <c r="Q914" s="2731"/>
      <c r="R914" s="2731"/>
      <c r="S914" s="2731"/>
      <c r="T914" s="2731"/>
      <c r="U914" s="2731"/>
      <c r="V914" s="2731"/>
      <c r="W914" s="2731"/>
      <c r="X914" s="2731"/>
      <c r="Y914" s="2731"/>
      <c r="Z914" s="2731"/>
    </row>
    <row r="915" spans="1:26" ht="14">
      <c r="A915" s="2746"/>
      <c r="B915" s="2746"/>
      <c r="C915" s="2746"/>
      <c r="D915" s="2808"/>
      <c r="E915" s="2808"/>
      <c r="F915" s="2808"/>
      <c r="G915" s="2808"/>
      <c r="H915" s="2866"/>
      <c r="I915" s="2746"/>
      <c r="J915" s="2731"/>
      <c r="K915" s="2731"/>
      <c r="L915" s="2731"/>
      <c r="M915" s="2731"/>
      <c r="N915" s="2731"/>
      <c r="O915" s="2731"/>
      <c r="P915" s="2731"/>
      <c r="Q915" s="2731"/>
      <c r="R915" s="2731"/>
      <c r="S915" s="2731"/>
      <c r="T915" s="2731"/>
      <c r="U915" s="2731"/>
      <c r="V915" s="2731"/>
      <c r="W915" s="2731"/>
      <c r="X915" s="2731"/>
      <c r="Y915" s="2731"/>
      <c r="Z915" s="2731"/>
    </row>
    <row r="916" spans="1:26" ht="14">
      <c r="A916" s="2746"/>
      <c r="B916" s="2746"/>
      <c r="C916" s="2746"/>
      <c r="D916" s="2808"/>
      <c r="E916" s="2808"/>
      <c r="F916" s="2808"/>
      <c r="G916" s="2808"/>
      <c r="H916" s="2866"/>
      <c r="I916" s="2746"/>
      <c r="J916" s="2731"/>
      <c r="K916" s="2731"/>
      <c r="L916" s="2731"/>
      <c r="M916" s="2731"/>
      <c r="N916" s="2731"/>
      <c r="O916" s="2731"/>
      <c r="P916" s="2731"/>
      <c r="Q916" s="2731"/>
      <c r="R916" s="2731"/>
      <c r="S916" s="2731"/>
      <c r="T916" s="2731"/>
      <c r="U916" s="2731"/>
      <c r="V916" s="2731"/>
      <c r="W916" s="2731"/>
      <c r="X916" s="2731"/>
      <c r="Y916" s="2731"/>
      <c r="Z916" s="2731"/>
    </row>
    <row r="917" spans="1:26" ht="14">
      <c r="A917" s="2746"/>
      <c r="B917" s="2746"/>
      <c r="C917" s="2746"/>
      <c r="D917" s="2808"/>
      <c r="E917" s="2808"/>
      <c r="F917" s="2808"/>
      <c r="G917" s="2808"/>
      <c r="H917" s="2866"/>
      <c r="I917" s="2746"/>
      <c r="J917" s="2731"/>
      <c r="K917" s="2731"/>
      <c r="L917" s="2731"/>
      <c r="M917" s="2731"/>
      <c r="N917" s="2731"/>
      <c r="O917" s="2731"/>
      <c r="P917" s="2731"/>
      <c r="Q917" s="2731"/>
      <c r="R917" s="2731"/>
      <c r="S917" s="2731"/>
      <c r="T917" s="2731"/>
      <c r="U917" s="2731"/>
      <c r="V917" s="2731"/>
      <c r="W917" s="2731"/>
      <c r="X917" s="2731"/>
      <c r="Y917" s="2731"/>
      <c r="Z917" s="2731"/>
    </row>
    <row r="918" spans="1:26" ht="14">
      <c r="A918" s="2746"/>
      <c r="B918" s="2746"/>
      <c r="C918" s="2746"/>
      <c r="D918" s="2808"/>
      <c r="E918" s="2808"/>
      <c r="F918" s="2808"/>
      <c r="G918" s="2808"/>
      <c r="H918" s="2866"/>
      <c r="I918" s="2746"/>
      <c r="J918" s="2731"/>
      <c r="K918" s="2731"/>
      <c r="L918" s="2731"/>
      <c r="M918" s="2731"/>
      <c r="N918" s="2731"/>
      <c r="O918" s="2731"/>
      <c r="P918" s="2731"/>
      <c r="Q918" s="2731"/>
      <c r="R918" s="2731"/>
      <c r="S918" s="2731"/>
      <c r="T918" s="2731"/>
      <c r="U918" s="2731"/>
      <c r="V918" s="2731"/>
      <c r="W918" s="2731"/>
      <c r="X918" s="2731"/>
      <c r="Y918" s="2731"/>
      <c r="Z918" s="2731"/>
    </row>
    <row r="919" spans="1:26" ht="14">
      <c r="A919" s="2746"/>
      <c r="B919" s="2746"/>
      <c r="C919" s="2746"/>
      <c r="D919" s="2808"/>
      <c r="E919" s="2808"/>
      <c r="F919" s="2808"/>
      <c r="G919" s="2808"/>
      <c r="H919" s="2866"/>
      <c r="I919" s="2746"/>
      <c r="J919" s="2731"/>
      <c r="K919" s="2731"/>
      <c r="L919" s="2731"/>
      <c r="M919" s="2731"/>
      <c r="N919" s="2731"/>
      <c r="O919" s="2731"/>
      <c r="P919" s="2731"/>
      <c r="Q919" s="2731"/>
      <c r="R919" s="2731"/>
      <c r="S919" s="2731"/>
      <c r="T919" s="2731"/>
      <c r="U919" s="2731"/>
      <c r="V919" s="2731"/>
      <c r="W919" s="2731"/>
      <c r="X919" s="2731"/>
      <c r="Y919" s="2731"/>
      <c r="Z919" s="2731"/>
    </row>
    <row r="920" spans="1:26" ht="14">
      <c r="A920" s="2746"/>
      <c r="B920" s="2746"/>
      <c r="C920" s="2746"/>
      <c r="D920" s="2808"/>
      <c r="E920" s="2808"/>
      <c r="F920" s="2808"/>
      <c r="G920" s="2808"/>
      <c r="H920" s="2866"/>
      <c r="I920" s="2746"/>
      <c r="J920" s="2731"/>
      <c r="K920" s="2731"/>
      <c r="L920" s="2731"/>
      <c r="M920" s="2731"/>
      <c r="N920" s="2731"/>
      <c r="O920" s="2731"/>
      <c r="P920" s="2731"/>
      <c r="Q920" s="2731"/>
      <c r="R920" s="2731"/>
      <c r="S920" s="2731"/>
      <c r="T920" s="2731"/>
      <c r="U920" s="2731"/>
      <c r="V920" s="2731"/>
      <c r="W920" s="2731"/>
      <c r="X920" s="2731"/>
      <c r="Y920" s="2731"/>
      <c r="Z920" s="2731"/>
    </row>
    <row r="921" spans="1:26" ht="14">
      <c r="A921" s="2746"/>
      <c r="B921" s="2746"/>
      <c r="C921" s="2746"/>
      <c r="D921" s="2808"/>
      <c r="E921" s="2808"/>
      <c r="F921" s="2808"/>
      <c r="G921" s="2808"/>
      <c r="H921" s="2866"/>
      <c r="I921" s="2746"/>
      <c r="J921" s="2731"/>
      <c r="K921" s="2731"/>
      <c r="L921" s="2731"/>
      <c r="M921" s="2731"/>
      <c r="N921" s="2731"/>
      <c r="O921" s="2731"/>
      <c r="P921" s="2731"/>
      <c r="Q921" s="2731"/>
      <c r="R921" s="2731"/>
      <c r="S921" s="2731"/>
      <c r="T921" s="2731"/>
      <c r="U921" s="2731"/>
      <c r="V921" s="2731"/>
      <c r="W921" s="2731"/>
      <c r="X921" s="2731"/>
      <c r="Y921" s="2731"/>
      <c r="Z921" s="2731"/>
    </row>
    <row r="922" spans="1:26" ht="14">
      <c r="A922" s="2746"/>
      <c r="B922" s="2746"/>
      <c r="C922" s="2746"/>
      <c r="D922" s="2808"/>
      <c r="E922" s="2808"/>
      <c r="F922" s="2808"/>
      <c r="G922" s="2808"/>
      <c r="H922" s="2866"/>
      <c r="I922" s="2746"/>
      <c r="J922" s="2731"/>
      <c r="K922" s="2731"/>
      <c r="L922" s="2731"/>
      <c r="M922" s="2731"/>
      <c r="N922" s="2731"/>
      <c r="O922" s="2731"/>
      <c r="P922" s="2731"/>
      <c r="Q922" s="2731"/>
      <c r="R922" s="2731"/>
      <c r="S922" s="2731"/>
      <c r="T922" s="2731"/>
      <c r="U922" s="2731"/>
      <c r="V922" s="2731"/>
      <c r="W922" s="2731"/>
      <c r="X922" s="2731"/>
      <c r="Y922" s="2731"/>
      <c r="Z922" s="2731"/>
    </row>
    <row r="923" spans="1:26" ht="14">
      <c r="A923" s="2746"/>
      <c r="B923" s="2746"/>
      <c r="C923" s="2746"/>
      <c r="D923" s="2808"/>
      <c r="E923" s="2808"/>
      <c r="F923" s="2808"/>
      <c r="G923" s="2808"/>
      <c r="H923" s="2866"/>
      <c r="I923" s="2746"/>
      <c r="J923" s="2731"/>
      <c r="K923" s="2731"/>
      <c r="L923" s="2731"/>
      <c r="M923" s="2731"/>
      <c r="N923" s="2731"/>
      <c r="O923" s="2731"/>
      <c r="P923" s="2731"/>
      <c r="Q923" s="2731"/>
      <c r="R923" s="2731"/>
      <c r="S923" s="2731"/>
      <c r="T923" s="2731"/>
      <c r="U923" s="2731"/>
      <c r="V923" s="2731"/>
      <c r="W923" s="2731"/>
      <c r="X923" s="2731"/>
      <c r="Y923" s="2731"/>
      <c r="Z923" s="2731"/>
    </row>
    <row r="924" spans="1:26" ht="14">
      <c r="A924" s="2746"/>
      <c r="B924" s="2746"/>
      <c r="C924" s="2746"/>
      <c r="D924" s="2808"/>
      <c r="E924" s="2808"/>
      <c r="F924" s="2808"/>
      <c r="G924" s="2808"/>
      <c r="H924" s="2866"/>
      <c r="I924" s="2746"/>
      <c r="J924" s="2731"/>
      <c r="K924" s="2731"/>
      <c r="L924" s="2731"/>
      <c r="M924" s="2731"/>
      <c r="N924" s="2731"/>
      <c r="O924" s="2731"/>
      <c r="P924" s="2731"/>
      <c r="Q924" s="2731"/>
      <c r="R924" s="2731"/>
      <c r="S924" s="2731"/>
      <c r="T924" s="2731"/>
      <c r="U924" s="2731"/>
      <c r="V924" s="2731"/>
      <c r="W924" s="2731"/>
      <c r="X924" s="2731"/>
      <c r="Y924" s="2731"/>
      <c r="Z924" s="2731"/>
    </row>
    <row r="925" spans="1:26" ht="14">
      <c r="A925" s="2746"/>
      <c r="B925" s="2746"/>
      <c r="C925" s="2746"/>
      <c r="D925" s="2808"/>
      <c r="E925" s="2808"/>
      <c r="F925" s="2808"/>
      <c r="G925" s="2808"/>
      <c r="H925" s="2866"/>
      <c r="I925" s="2746"/>
      <c r="J925" s="2731"/>
      <c r="K925" s="2731"/>
      <c r="L925" s="2731"/>
      <c r="M925" s="2731"/>
      <c r="N925" s="2731"/>
      <c r="O925" s="2731"/>
      <c r="P925" s="2731"/>
      <c r="Q925" s="2731"/>
      <c r="R925" s="2731"/>
      <c r="S925" s="2731"/>
      <c r="T925" s="2731"/>
      <c r="U925" s="2731"/>
      <c r="V925" s="2731"/>
      <c r="W925" s="2731"/>
      <c r="X925" s="2731"/>
      <c r="Y925" s="2731"/>
      <c r="Z925" s="2731"/>
    </row>
    <row r="926" spans="1:26" ht="14">
      <c r="A926" s="2746"/>
      <c r="B926" s="2746"/>
      <c r="C926" s="2746"/>
      <c r="D926" s="2808"/>
      <c r="E926" s="2808"/>
      <c r="F926" s="2808"/>
      <c r="G926" s="2808"/>
      <c r="H926" s="2866"/>
      <c r="I926" s="2746"/>
      <c r="J926" s="2731"/>
      <c r="K926" s="2731"/>
      <c r="L926" s="2731"/>
      <c r="M926" s="2731"/>
      <c r="N926" s="2731"/>
      <c r="O926" s="2731"/>
      <c r="P926" s="2731"/>
      <c r="Q926" s="2731"/>
      <c r="R926" s="2731"/>
      <c r="S926" s="2731"/>
      <c r="T926" s="2731"/>
      <c r="U926" s="2731"/>
      <c r="V926" s="2731"/>
      <c r="W926" s="2731"/>
      <c r="X926" s="2731"/>
      <c r="Y926" s="2731"/>
      <c r="Z926" s="2731"/>
    </row>
    <row r="927" spans="1:26" ht="14">
      <c r="A927" s="2746"/>
      <c r="B927" s="2746"/>
      <c r="C927" s="2746"/>
      <c r="D927" s="2808"/>
      <c r="E927" s="2808"/>
      <c r="F927" s="2808"/>
      <c r="G927" s="2808"/>
      <c r="H927" s="2866"/>
      <c r="I927" s="2746"/>
      <c r="J927" s="2731"/>
      <c r="K927" s="2731"/>
      <c r="L927" s="2731"/>
      <c r="M927" s="2731"/>
      <c r="N927" s="2731"/>
      <c r="O927" s="2731"/>
      <c r="P927" s="2731"/>
      <c r="Q927" s="2731"/>
      <c r="R927" s="2731"/>
      <c r="S927" s="2731"/>
      <c r="T927" s="2731"/>
      <c r="U927" s="2731"/>
      <c r="V927" s="2731"/>
      <c r="W927" s="2731"/>
      <c r="X927" s="2731"/>
      <c r="Y927" s="2731"/>
      <c r="Z927" s="2731"/>
    </row>
    <row r="928" spans="1:26" ht="14">
      <c r="A928" s="2746"/>
      <c r="B928" s="2746"/>
      <c r="C928" s="2746"/>
      <c r="D928" s="2808"/>
      <c r="E928" s="2808"/>
      <c r="F928" s="2808"/>
      <c r="G928" s="2808"/>
      <c r="H928" s="2866"/>
      <c r="I928" s="2746"/>
      <c r="J928" s="2731"/>
      <c r="K928" s="2731"/>
      <c r="L928" s="2731"/>
      <c r="M928" s="2731"/>
      <c r="N928" s="2731"/>
      <c r="O928" s="2731"/>
      <c r="P928" s="2731"/>
      <c r="Q928" s="2731"/>
      <c r="R928" s="2731"/>
      <c r="S928" s="2731"/>
      <c r="T928" s="2731"/>
      <c r="U928" s="2731"/>
      <c r="V928" s="2731"/>
      <c r="W928" s="2731"/>
      <c r="X928" s="2731"/>
      <c r="Y928" s="2731"/>
      <c r="Z928" s="2731"/>
    </row>
    <row r="929" spans="1:26" ht="14">
      <c r="A929" s="2746"/>
      <c r="B929" s="2746"/>
      <c r="C929" s="2746"/>
      <c r="D929" s="2808"/>
      <c r="E929" s="2808"/>
      <c r="F929" s="2808"/>
      <c r="G929" s="2808"/>
      <c r="H929" s="2866"/>
      <c r="I929" s="2746"/>
      <c r="J929" s="2731"/>
      <c r="K929" s="2731"/>
      <c r="L929" s="2731"/>
      <c r="M929" s="2731"/>
      <c r="N929" s="2731"/>
      <c r="O929" s="2731"/>
      <c r="P929" s="2731"/>
      <c r="Q929" s="2731"/>
      <c r="R929" s="2731"/>
      <c r="S929" s="2731"/>
      <c r="T929" s="2731"/>
      <c r="U929" s="2731"/>
      <c r="V929" s="2731"/>
      <c r="W929" s="2731"/>
      <c r="X929" s="2731"/>
      <c r="Y929" s="2731"/>
      <c r="Z929" s="2731"/>
    </row>
    <row r="930" spans="1:26" ht="14">
      <c r="A930" s="2746"/>
      <c r="B930" s="2746"/>
      <c r="C930" s="2746"/>
      <c r="D930" s="2808"/>
      <c r="E930" s="2808"/>
      <c r="F930" s="2808"/>
      <c r="G930" s="2808"/>
      <c r="H930" s="2866"/>
      <c r="I930" s="2746"/>
      <c r="J930" s="2731"/>
      <c r="K930" s="2731"/>
      <c r="L930" s="2731"/>
      <c r="M930" s="2731"/>
      <c r="N930" s="2731"/>
      <c r="O930" s="2731"/>
      <c r="P930" s="2731"/>
      <c r="Q930" s="2731"/>
      <c r="R930" s="2731"/>
      <c r="S930" s="2731"/>
      <c r="T930" s="2731"/>
      <c r="U930" s="2731"/>
      <c r="V930" s="2731"/>
      <c r="W930" s="2731"/>
      <c r="X930" s="2731"/>
      <c r="Y930" s="2731"/>
      <c r="Z930" s="2731"/>
    </row>
    <row r="931" spans="1:26" ht="14">
      <c r="A931" s="2746"/>
      <c r="B931" s="2746"/>
      <c r="C931" s="2746"/>
      <c r="D931" s="2808"/>
      <c r="E931" s="2808"/>
      <c r="F931" s="2808"/>
      <c r="G931" s="2808"/>
      <c r="H931" s="2866"/>
      <c r="I931" s="2746"/>
      <c r="J931" s="2731"/>
      <c r="K931" s="2731"/>
      <c r="L931" s="2731"/>
      <c r="M931" s="2731"/>
      <c r="N931" s="2731"/>
      <c r="O931" s="2731"/>
      <c r="P931" s="2731"/>
      <c r="Q931" s="2731"/>
      <c r="R931" s="2731"/>
      <c r="S931" s="2731"/>
      <c r="T931" s="2731"/>
      <c r="U931" s="2731"/>
      <c r="V931" s="2731"/>
      <c r="W931" s="2731"/>
      <c r="X931" s="2731"/>
      <c r="Y931" s="2731"/>
      <c r="Z931" s="2731"/>
    </row>
    <row r="932" spans="1:26" ht="14">
      <c r="A932" s="2746"/>
      <c r="B932" s="2746"/>
      <c r="C932" s="2746"/>
      <c r="D932" s="2808"/>
      <c r="E932" s="2808"/>
      <c r="F932" s="2808"/>
      <c r="G932" s="2808"/>
      <c r="H932" s="2866"/>
      <c r="I932" s="2746"/>
      <c r="J932" s="2731"/>
      <c r="K932" s="2731"/>
      <c r="L932" s="2731"/>
      <c r="M932" s="2731"/>
      <c r="N932" s="2731"/>
      <c r="O932" s="2731"/>
      <c r="P932" s="2731"/>
      <c r="Q932" s="2731"/>
      <c r="R932" s="2731"/>
      <c r="S932" s="2731"/>
      <c r="T932" s="2731"/>
      <c r="U932" s="2731"/>
      <c r="V932" s="2731"/>
      <c r="W932" s="2731"/>
      <c r="X932" s="2731"/>
      <c r="Y932" s="2731"/>
      <c r="Z932" s="2731"/>
    </row>
    <row r="933" spans="1:26" ht="14">
      <c r="A933" s="2746"/>
      <c r="B933" s="2746"/>
      <c r="C933" s="2746"/>
      <c r="D933" s="2808"/>
      <c r="E933" s="2808"/>
      <c r="F933" s="2808"/>
      <c r="G933" s="2808"/>
      <c r="H933" s="2866"/>
      <c r="I933" s="2746"/>
      <c r="J933" s="2731"/>
      <c r="K933" s="2731"/>
      <c r="L933" s="2731"/>
      <c r="M933" s="2731"/>
      <c r="N933" s="2731"/>
      <c r="O933" s="2731"/>
      <c r="P933" s="2731"/>
      <c r="Q933" s="2731"/>
      <c r="R933" s="2731"/>
      <c r="S933" s="2731"/>
      <c r="T933" s="2731"/>
      <c r="U933" s="2731"/>
      <c r="V933" s="2731"/>
      <c r="W933" s="2731"/>
      <c r="X933" s="2731"/>
      <c r="Y933" s="2731"/>
      <c r="Z933" s="2731"/>
    </row>
    <row r="934" spans="1:26" ht="14">
      <c r="A934" s="2746"/>
      <c r="B934" s="2746"/>
      <c r="C934" s="2746"/>
      <c r="D934" s="2808"/>
      <c r="E934" s="2808"/>
      <c r="F934" s="2808"/>
      <c r="G934" s="2808"/>
      <c r="H934" s="2866"/>
      <c r="I934" s="2746"/>
      <c r="J934" s="2731"/>
      <c r="K934" s="2731"/>
      <c r="L934" s="2731"/>
      <c r="M934" s="2731"/>
      <c r="N934" s="2731"/>
      <c r="O934" s="2731"/>
      <c r="P934" s="2731"/>
      <c r="Q934" s="2731"/>
      <c r="R934" s="2731"/>
      <c r="S934" s="2731"/>
      <c r="T934" s="2731"/>
      <c r="U934" s="2731"/>
      <c r="V934" s="2731"/>
      <c r="W934" s="2731"/>
      <c r="X934" s="2731"/>
      <c r="Y934" s="2731"/>
      <c r="Z934" s="2731"/>
    </row>
    <row r="935" spans="1:26" ht="14">
      <c r="A935" s="2746"/>
      <c r="B935" s="2746"/>
      <c r="C935" s="2746"/>
      <c r="D935" s="2808"/>
      <c r="E935" s="2808"/>
      <c r="F935" s="2808"/>
      <c r="G935" s="2808"/>
      <c r="H935" s="2866"/>
      <c r="I935" s="2746"/>
      <c r="J935" s="2731"/>
      <c r="K935" s="2731"/>
      <c r="L935" s="2731"/>
      <c r="M935" s="2731"/>
      <c r="N935" s="2731"/>
      <c r="O935" s="2731"/>
      <c r="P935" s="2731"/>
      <c r="Q935" s="2731"/>
      <c r="R935" s="2731"/>
      <c r="S935" s="2731"/>
      <c r="T935" s="2731"/>
      <c r="U935" s="2731"/>
      <c r="V935" s="2731"/>
      <c r="W935" s="2731"/>
      <c r="X935" s="2731"/>
      <c r="Y935" s="2731"/>
      <c r="Z935" s="2731"/>
    </row>
    <row r="936" spans="1:26" ht="14">
      <c r="A936" s="2746"/>
      <c r="B936" s="2746"/>
      <c r="C936" s="2746"/>
      <c r="D936" s="2808"/>
      <c r="E936" s="2808"/>
      <c r="F936" s="2808"/>
      <c r="G936" s="2808"/>
      <c r="H936" s="2866"/>
      <c r="I936" s="2746"/>
      <c r="J936" s="2731"/>
      <c r="K936" s="2731"/>
      <c r="L936" s="2731"/>
      <c r="M936" s="2731"/>
      <c r="N936" s="2731"/>
      <c r="O936" s="2731"/>
      <c r="P936" s="2731"/>
      <c r="Q936" s="2731"/>
      <c r="R936" s="2731"/>
      <c r="S936" s="2731"/>
      <c r="T936" s="2731"/>
      <c r="U936" s="2731"/>
      <c r="V936" s="2731"/>
      <c r="W936" s="2731"/>
      <c r="X936" s="2731"/>
      <c r="Y936" s="2731"/>
      <c r="Z936" s="2731"/>
    </row>
    <row r="937" spans="1:26" ht="14">
      <c r="A937" s="2746"/>
      <c r="B937" s="2746"/>
      <c r="C937" s="2746"/>
      <c r="D937" s="2808"/>
      <c r="E937" s="2808"/>
      <c r="F937" s="2808"/>
      <c r="G937" s="2808"/>
      <c r="H937" s="2866"/>
      <c r="I937" s="2746"/>
      <c r="J937" s="2731"/>
      <c r="K937" s="2731"/>
      <c r="L937" s="2731"/>
      <c r="M937" s="2731"/>
      <c r="N937" s="2731"/>
      <c r="O937" s="2731"/>
      <c r="P937" s="2731"/>
      <c r="Q937" s="2731"/>
      <c r="R937" s="2731"/>
      <c r="S937" s="2731"/>
      <c r="T937" s="2731"/>
      <c r="U937" s="2731"/>
      <c r="V937" s="2731"/>
      <c r="W937" s="2731"/>
      <c r="X937" s="2731"/>
      <c r="Y937" s="2731"/>
      <c r="Z937" s="2731"/>
    </row>
    <row r="938" spans="1:26" ht="14">
      <c r="A938" s="2746"/>
      <c r="B938" s="2746"/>
      <c r="C938" s="2746"/>
      <c r="D938" s="2808"/>
      <c r="E938" s="2808"/>
      <c r="F938" s="2808"/>
      <c r="G938" s="2808"/>
      <c r="H938" s="2866"/>
      <c r="I938" s="2746"/>
      <c r="J938" s="2731"/>
      <c r="K938" s="2731"/>
      <c r="L938" s="2731"/>
      <c r="M938" s="2731"/>
      <c r="N938" s="2731"/>
      <c r="O938" s="2731"/>
      <c r="P938" s="2731"/>
      <c r="Q938" s="2731"/>
      <c r="R938" s="2731"/>
      <c r="S938" s="2731"/>
      <c r="T938" s="2731"/>
      <c r="U938" s="2731"/>
      <c r="V938" s="2731"/>
      <c r="W938" s="2731"/>
      <c r="X938" s="2731"/>
      <c r="Y938" s="2731"/>
      <c r="Z938" s="2731"/>
    </row>
    <row r="939" spans="1:26" ht="14">
      <c r="A939" s="2746"/>
      <c r="B939" s="2746"/>
      <c r="C939" s="2746"/>
      <c r="D939" s="2808"/>
      <c r="E939" s="2808"/>
      <c r="F939" s="2808"/>
      <c r="G939" s="2808"/>
      <c r="H939" s="2866"/>
      <c r="I939" s="2746"/>
      <c r="J939" s="2731"/>
      <c r="K939" s="2731"/>
      <c r="L939" s="2731"/>
      <c r="M939" s="2731"/>
      <c r="N939" s="2731"/>
      <c r="O939" s="2731"/>
      <c r="P939" s="2731"/>
      <c r="Q939" s="2731"/>
      <c r="R939" s="2731"/>
      <c r="S939" s="2731"/>
      <c r="T939" s="2731"/>
      <c r="U939" s="2731"/>
      <c r="V939" s="2731"/>
      <c r="W939" s="2731"/>
      <c r="X939" s="2731"/>
      <c r="Y939" s="2731"/>
      <c r="Z939" s="2731"/>
    </row>
    <row r="940" spans="1:26" ht="14">
      <c r="A940" s="2746"/>
      <c r="B940" s="2746"/>
      <c r="C940" s="2746"/>
      <c r="D940" s="2808"/>
      <c r="E940" s="2808"/>
      <c r="F940" s="2808"/>
      <c r="G940" s="2808"/>
      <c r="H940" s="2866"/>
      <c r="I940" s="2746"/>
      <c r="J940" s="2731"/>
      <c r="K940" s="2731"/>
      <c r="L940" s="2731"/>
      <c r="M940" s="2731"/>
      <c r="N940" s="2731"/>
      <c r="O940" s="2731"/>
      <c r="P940" s="2731"/>
      <c r="Q940" s="2731"/>
      <c r="R940" s="2731"/>
      <c r="S940" s="2731"/>
      <c r="T940" s="2731"/>
      <c r="U940" s="2731"/>
      <c r="V940" s="2731"/>
      <c r="W940" s="2731"/>
      <c r="X940" s="2731"/>
      <c r="Y940" s="2731"/>
      <c r="Z940" s="2731"/>
    </row>
    <row r="941" spans="1:26" ht="14">
      <c r="A941" s="2746"/>
      <c r="B941" s="2746"/>
      <c r="C941" s="2746"/>
      <c r="D941" s="2808"/>
      <c r="E941" s="2808"/>
      <c r="F941" s="2808"/>
      <c r="G941" s="2808"/>
      <c r="H941" s="2866"/>
      <c r="I941" s="2746"/>
      <c r="J941" s="2731"/>
      <c r="K941" s="2731"/>
      <c r="L941" s="2731"/>
      <c r="M941" s="2731"/>
      <c r="N941" s="2731"/>
      <c r="O941" s="2731"/>
      <c r="P941" s="2731"/>
      <c r="Q941" s="2731"/>
      <c r="R941" s="2731"/>
      <c r="S941" s="2731"/>
      <c r="T941" s="2731"/>
      <c r="U941" s="2731"/>
      <c r="V941" s="2731"/>
      <c r="W941" s="2731"/>
      <c r="X941" s="2731"/>
      <c r="Y941" s="2731"/>
      <c r="Z941" s="2731"/>
    </row>
    <row r="942" spans="1:26" ht="14">
      <c r="A942" s="2746"/>
      <c r="B942" s="2746"/>
      <c r="C942" s="2746"/>
      <c r="D942" s="2808"/>
      <c r="E942" s="2808"/>
      <c r="F942" s="2808"/>
      <c r="G942" s="2808"/>
      <c r="H942" s="2866"/>
      <c r="I942" s="2746"/>
      <c r="J942" s="2731"/>
      <c r="K942" s="2731"/>
      <c r="L942" s="2731"/>
      <c r="M942" s="2731"/>
      <c r="N942" s="2731"/>
      <c r="O942" s="2731"/>
      <c r="P942" s="2731"/>
      <c r="Q942" s="2731"/>
      <c r="R942" s="2731"/>
      <c r="S942" s="2731"/>
      <c r="T942" s="2731"/>
      <c r="U942" s="2731"/>
      <c r="V942" s="2731"/>
      <c r="W942" s="2731"/>
      <c r="X942" s="2731"/>
      <c r="Y942" s="2731"/>
      <c r="Z942" s="2731"/>
    </row>
    <row r="943" spans="1:26" ht="14">
      <c r="A943" s="2746"/>
      <c r="B943" s="2746"/>
      <c r="C943" s="2746"/>
      <c r="D943" s="2808"/>
      <c r="E943" s="2808"/>
      <c r="F943" s="2808"/>
      <c r="G943" s="2808"/>
      <c r="H943" s="2866"/>
      <c r="I943" s="2746"/>
      <c r="J943" s="2731"/>
      <c r="K943" s="2731"/>
      <c r="L943" s="2731"/>
      <c r="M943" s="2731"/>
      <c r="N943" s="2731"/>
      <c r="O943" s="2731"/>
      <c r="P943" s="2731"/>
      <c r="Q943" s="2731"/>
      <c r="R943" s="2731"/>
      <c r="S943" s="2731"/>
      <c r="T943" s="2731"/>
      <c r="U943" s="2731"/>
      <c r="V943" s="2731"/>
      <c r="W943" s="2731"/>
      <c r="X943" s="2731"/>
      <c r="Y943" s="2731"/>
      <c r="Z943" s="2731"/>
    </row>
    <row r="944" spans="1:26" ht="14">
      <c r="A944" s="2746"/>
      <c r="B944" s="2746"/>
      <c r="C944" s="2746"/>
      <c r="D944" s="2808"/>
      <c r="E944" s="2808"/>
      <c r="F944" s="2808"/>
      <c r="G944" s="2808"/>
      <c r="H944" s="2866"/>
      <c r="I944" s="2746"/>
      <c r="J944" s="2731"/>
      <c r="K944" s="2731"/>
      <c r="L944" s="2731"/>
      <c r="M944" s="2731"/>
      <c r="N944" s="2731"/>
      <c r="O944" s="2731"/>
      <c r="P944" s="2731"/>
      <c r="Q944" s="2731"/>
      <c r="R944" s="2731"/>
      <c r="S944" s="2731"/>
      <c r="T944" s="2731"/>
      <c r="U944" s="2731"/>
      <c r="V944" s="2731"/>
      <c r="W944" s="2731"/>
      <c r="X944" s="2731"/>
      <c r="Y944" s="2731"/>
      <c r="Z944" s="2731"/>
    </row>
    <row r="945" spans="1:26" ht="14">
      <c r="A945" s="2746"/>
      <c r="B945" s="2746"/>
      <c r="C945" s="2746"/>
      <c r="D945" s="2808"/>
      <c r="E945" s="2808"/>
      <c r="F945" s="2808"/>
      <c r="G945" s="2808"/>
      <c r="H945" s="2866"/>
      <c r="I945" s="2746"/>
      <c r="J945" s="2731"/>
      <c r="K945" s="2731"/>
      <c r="L945" s="2731"/>
      <c r="M945" s="2731"/>
      <c r="N945" s="2731"/>
      <c r="O945" s="2731"/>
      <c r="P945" s="2731"/>
      <c r="Q945" s="2731"/>
      <c r="R945" s="2731"/>
      <c r="S945" s="2731"/>
      <c r="T945" s="2731"/>
      <c r="U945" s="2731"/>
      <c r="V945" s="2731"/>
      <c r="W945" s="2731"/>
      <c r="X945" s="2731"/>
      <c r="Y945" s="2731"/>
      <c r="Z945" s="2731"/>
    </row>
    <row r="946" spans="1:26" ht="14">
      <c r="A946" s="2746"/>
      <c r="B946" s="2746"/>
      <c r="C946" s="2746"/>
      <c r="D946" s="2808"/>
      <c r="E946" s="2808"/>
      <c r="F946" s="2808"/>
      <c r="G946" s="2808"/>
      <c r="H946" s="2866"/>
      <c r="I946" s="2746"/>
      <c r="J946" s="2731"/>
      <c r="K946" s="2731"/>
      <c r="L946" s="2731"/>
      <c r="M946" s="2731"/>
      <c r="N946" s="2731"/>
      <c r="O946" s="2731"/>
      <c r="P946" s="2731"/>
      <c r="Q946" s="2731"/>
      <c r="R946" s="2731"/>
      <c r="S946" s="2731"/>
      <c r="T946" s="2731"/>
      <c r="U946" s="2731"/>
      <c r="V946" s="2731"/>
      <c r="W946" s="2731"/>
      <c r="X946" s="2731"/>
      <c r="Y946" s="2731"/>
      <c r="Z946" s="2731"/>
    </row>
    <row r="947" spans="1:26" ht="14">
      <c r="A947" s="2731"/>
      <c r="B947" s="2731"/>
      <c r="C947" s="2731"/>
      <c r="D947" s="2731"/>
      <c r="E947" s="2731"/>
      <c r="F947" s="2731"/>
      <c r="G947" s="2731"/>
      <c r="H947" s="2793"/>
      <c r="I947" s="2731"/>
      <c r="J947" s="2731"/>
      <c r="K947" s="2731"/>
      <c r="L947" s="2731"/>
      <c r="M947" s="2731"/>
      <c r="N947" s="2731"/>
      <c r="O947" s="2731"/>
      <c r="P947" s="2731"/>
      <c r="Q947" s="2731"/>
      <c r="R947" s="2731"/>
      <c r="S947" s="2731"/>
      <c r="T947" s="2731"/>
      <c r="U947" s="2731"/>
      <c r="V947" s="2731"/>
      <c r="W947" s="2731"/>
      <c r="X947" s="2731"/>
      <c r="Y947" s="2731"/>
      <c r="Z947" s="2731"/>
    </row>
    <row r="948" spans="1:26" ht="14">
      <c r="A948" s="2731"/>
      <c r="B948" s="2731"/>
      <c r="C948" s="2731"/>
      <c r="D948" s="2731"/>
      <c r="E948" s="2731"/>
      <c r="F948" s="2731"/>
      <c r="G948" s="2731"/>
      <c r="H948" s="2793"/>
      <c r="I948" s="2731"/>
      <c r="J948" s="2731"/>
      <c r="K948" s="2731"/>
      <c r="L948" s="2731"/>
      <c r="M948" s="2731"/>
      <c r="N948" s="2731"/>
      <c r="O948" s="2731"/>
      <c r="P948" s="2731"/>
      <c r="Q948" s="2731"/>
      <c r="R948" s="2731"/>
      <c r="S948" s="2731"/>
      <c r="T948" s="2731"/>
      <c r="U948" s="2731"/>
      <c r="V948" s="2731"/>
      <c r="W948" s="2731"/>
      <c r="X948" s="2731"/>
      <c r="Y948" s="2731"/>
      <c r="Z948" s="2731"/>
    </row>
    <row r="949" spans="1:26" ht="14">
      <c r="A949" s="2731"/>
      <c r="B949" s="2731"/>
      <c r="C949" s="2731"/>
      <c r="D949" s="2731"/>
      <c r="E949" s="2731"/>
      <c r="F949" s="2731"/>
      <c r="G949" s="2731"/>
      <c r="H949" s="2793"/>
      <c r="I949" s="2731"/>
      <c r="J949" s="2731"/>
      <c r="K949" s="2731"/>
      <c r="L949" s="2731"/>
      <c r="M949" s="2731"/>
      <c r="N949" s="2731"/>
      <c r="O949" s="2731"/>
      <c r="P949" s="2731"/>
      <c r="Q949" s="2731"/>
      <c r="R949" s="2731"/>
      <c r="S949" s="2731"/>
      <c r="T949" s="2731"/>
      <c r="U949" s="2731"/>
      <c r="V949" s="2731"/>
      <c r="W949" s="2731"/>
      <c r="X949" s="2731"/>
      <c r="Y949" s="2731"/>
      <c r="Z949" s="2731"/>
    </row>
    <row r="950" spans="1:26" ht="14">
      <c r="A950" s="2731"/>
      <c r="B950" s="2731"/>
      <c r="C950" s="2731"/>
      <c r="D950" s="2731"/>
      <c r="E950" s="2731"/>
      <c r="F950" s="2731"/>
      <c r="G950" s="2731"/>
      <c r="H950" s="2793"/>
      <c r="I950" s="2731"/>
      <c r="J950" s="2731"/>
      <c r="K950" s="2731"/>
      <c r="L950" s="2731"/>
      <c r="M950" s="2731"/>
      <c r="N950" s="2731"/>
      <c r="O950" s="2731"/>
      <c r="P950" s="2731"/>
      <c r="Q950" s="2731"/>
      <c r="R950" s="2731"/>
      <c r="S950" s="2731"/>
      <c r="T950" s="2731"/>
      <c r="U950" s="2731"/>
      <c r="V950" s="2731"/>
      <c r="W950" s="2731"/>
      <c r="X950" s="2731"/>
      <c r="Y950" s="2731"/>
      <c r="Z950" s="2731"/>
    </row>
    <row r="951" spans="1:26" ht="14">
      <c r="A951" s="2731"/>
      <c r="B951" s="2731"/>
      <c r="C951" s="2731"/>
      <c r="D951" s="2731"/>
      <c r="E951" s="2731"/>
      <c r="F951" s="2731"/>
      <c r="G951" s="2731"/>
      <c r="H951" s="2793"/>
      <c r="I951" s="2731"/>
      <c r="J951" s="2731"/>
      <c r="K951" s="2731"/>
      <c r="L951" s="2731"/>
      <c r="M951" s="2731"/>
      <c r="N951" s="2731"/>
      <c r="O951" s="2731"/>
      <c r="P951" s="2731"/>
      <c r="Q951" s="2731"/>
      <c r="R951" s="2731"/>
      <c r="S951" s="2731"/>
      <c r="T951" s="2731"/>
      <c r="U951" s="2731"/>
      <c r="V951" s="2731"/>
      <c r="W951" s="2731"/>
      <c r="X951" s="2731"/>
      <c r="Y951" s="2731"/>
      <c r="Z951" s="2731"/>
    </row>
    <row r="952" spans="1:26" ht="14">
      <c r="A952" s="2731"/>
      <c r="B952" s="2731"/>
      <c r="C952" s="2731"/>
      <c r="D952" s="2731"/>
      <c r="E952" s="2731"/>
      <c r="F952" s="2731"/>
      <c r="G952" s="2731"/>
      <c r="H952" s="2793"/>
      <c r="I952" s="2731"/>
      <c r="J952" s="2731"/>
      <c r="K952" s="2731"/>
      <c r="L952" s="2731"/>
      <c r="M952" s="2731"/>
      <c r="N952" s="2731"/>
      <c r="O952" s="2731"/>
      <c r="P952" s="2731"/>
      <c r="Q952" s="2731"/>
      <c r="R952" s="2731"/>
      <c r="S952" s="2731"/>
      <c r="T952" s="2731"/>
      <c r="U952" s="2731"/>
      <c r="V952" s="2731"/>
      <c r="W952" s="2731"/>
      <c r="X952" s="2731"/>
      <c r="Y952" s="2731"/>
      <c r="Z952" s="2731"/>
    </row>
    <row r="953" spans="1:26" ht="14">
      <c r="A953" s="2731"/>
      <c r="B953" s="2731"/>
      <c r="C953" s="2731"/>
      <c r="D953" s="2731"/>
      <c r="E953" s="2731"/>
      <c r="F953" s="2731"/>
      <c r="G953" s="2731"/>
      <c r="H953" s="2793"/>
      <c r="I953" s="2731"/>
      <c r="J953" s="2731"/>
      <c r="K953" s="2731"/>
      <c r="L953" s="2731"/>
      <c r="M953" s="2731"/>
      <c r="N953" s="2731"/>
      <c r="O953" s="2731"/>
      <c r="P953" s="2731"/>
      <c r="Q953" s="2731"/>
      <c r="R953" s="2731"/>
      <c r="S953" s="2731"/>
      <c r="T953" s="2731"/>
      <c r="U953" s="2731"/>
      <c r="V953" s="2731"/>
      <c r="W953" s="2731"/>
      <c r="X953" s="2731"/>
      <c r="Y953" s="2731"/>
      <c r="Z953" s="2731"/>
    </row>
    <row r="954" spans="1:26" ht="14">
      <c r="A954" s="2731"/>
      <c r="B954" s="2731"/>
      <c r="C954" s="2731"/>
      <c r="D954" s="2731"/>
      <c r="E954" s="2731"/>
      <c r="F954" s="2731"/>
      <c r="G954" s="2731"/>
      <c r="H954" s="2793"/>
      <c r="I954" s="2731"/>
      <c r="J954" s="2731"/>
      <c r="K954" s="2731"/>
      <c r="L954" s="2731"/>
      <c r="M954" s="2731"/>
      <c r="N954" s="2731"/>
      <c r="O954" s="2731"/>
      <c r="P954" s="2731"/>
      <c r="Q954" s="2731"/>
      <c r="R954" s="2731"/>
      <c r="S954" s="2731"/>
      <c r="T954" s="2731"/>
      <c r="U954" s="2731"/>
      <c r="V954" s="2731"/>
      <c r="W954" s="2731"/>
      <c r="X954" s="2731"/>
      <c r="Y954" s="2731"/>
      <c r="Z954" s="2731"/>
    </row>
    <row r="955" spans="1:26" ht="14">
      <c r="A955" s="2731"/>
      <c r="B955" s="2731"/>
      <c r="C955" s="2731"/>
      <c r="D955" s="2731"/>
      <c r="E955" s="2731"/>
      <c r="F955" s="2731"/>
      <c r="G955" s="2731"/>
      <c r="H955" s="2793"/>
      <c r="I955" s="2731"/>
      <c r="J955" s="2731"/>
      <c r="K955" s="2731"/>
      <c r="L955" s="2731"/>
      <c r="M955" s="2731"/>
      <c r="N955" s="2731"/>
      <c r="O955" s="2731"/>
      <c r="P955" s="2731"/>
      <c r="Q955" s="2731"/>
      <c r="R955" s="2731"/>
      <c r="S955" s="2731"/>
      <c r="T955" s="2731"/>
      <c r="U955" s="2731"/>
      <c r="V955" s="2731"/>
      <c r="W955" s="2731"/>
      <c r="X955" s="2731"/>
      <c r="Y955" s="2731"/>
      <c r="Z955" s="2731"/>
    </row>
    <row r="956" spans="1:26" ht="14">
      <c r="A956" s="2731"/>
      <c r="B956" s="2731"/>
      <c r="C956" s="2731"/>
      <c r="D956" s="2731"/>
      <c r="E956" s="2731"/>
      <c r="F956" s="2731"/>
      <c r="G956" s="2731"/>
      <c r="H956" s="2793"/>
      <c r="I956" s="2731"/>
      <c r="J956" s="2731"/>
      <c r="K956" s="2731"/>
      <c r="L956" s="2731"/>
      <c r="M956" s="2731"/>
      <c r="N956" s="2731"/>
      <c r="O956" s="2731"/>
      <c r="P956" s="2731"/>
      <c r="Q956" s="2731"/>
      <c r="R956" s="2731"/>
      <c r="S956" s="2731"/>
      <c r="T956" s="2731"/>
      <c r="U956" s="2731"/>
      <c r="V956" s="2731"/>
      <c r="W956" s="2731"/>
      <c r="X956" s="2731"/>
      <c r="Y956" s="2731"/>
      <c r="Z956" s="2731"/>
    </row>
    <row r="957" spans="1:26" ht="14">
      <c r="A957" s="2731"/>
      <c r="B957" s="2731"/>
      <c r="C957" s="2731"/>
      <c r="D957" s="2731"/>
      <c r="E957" s="2731"/>
      <c r="F957" s="2731"/>
      <c r="G957" s="2731"/>
      <c r="H957" s="2793"/>
      <c r="I957" s="2731"/>
      <c r="J957" s="2731"/>
      <c r="K957" s="2731"/>
      <c r="L957" s="2731"/>
      <c r="M957" s="2731"/>
      <c r="N957" s="2731"/>
      <c r="O957" s="2731"/>
      <c r="P957" s="2731"/>
      <c r="Q957" s="2731"/>
      <c r="R957" s="2731"/>
      <c r="S957" s="2731"/>
      <c r="T957" s="2731"/>
      <c r="U957" s="2731"/>
      <c r="V957" s="2731"/>
      <c r="W957" s="2731"/>
      <c r="X957" s="2731"/>
      <c r="Y957" s="2731"/>
      <c r="Z957" s="2731"/>
    </row>
    <row r="958" spans="1:26" ht="14">
      <c r="A958" s="2731"/>
      <c r="B958" s="2731"/>
      <c r="C958" s="2731"/>
      <c r="D958" s="2731"/>
      <c r="E958" s="2731"/>
      <c r="F958" s="2731"/>
      <c r="G958" s="2731"/>
      <c r="H958" s="2793"/>
      <c r="I958" s="2731"/>
      <c r="J958" s="2731"/>
      <c r="K958" s="2731"/>
      <c r="L958" s="2731"/>
      <c r="M958" s="2731"/>
      <c r="N958" s="2731"/>
      <c r="O958" s="2731"/>
      <c r="P958" s="2731"/>
      <c r="Q958" s="2731"/>
      <c r="R958" s="2731"/>
      <c r="S958" s="2731"/>
      <c r="T958" s="2731"/>
      <c r="U958" s="2731"/>
      <c r="V958" s="2731"/>
      <c r="W958" s="2731"/>
      <c r="X958" s="2731"/>
      <c r="Y958" s="2731"/>
      <c r="Z958" s="2731"/>
    </row>
    <row r="959" spans="1:26" ht="14">
      <c r="A959" s="2731"/>
      <c r="B959" s="2731"/>
      <c r="C959" s="2731"/>
      <c r="D959" s="2731"/>
      <c r="E959" s="2731"/>
      <c r="F959" s="2731"/>
      <c r="G959" s="2731"/>
      <c r="H959" s="2793"/>
      <c r="I959" s="2731"/>
      <c r="J959" s="2731"/>
      <c r="K959" s="2731"/>
      <c r="L959" s="2731"/>
      <c r="M959" s="2731"/>
      <c r="N959" s="2731"/>
      <c r="O959" s="2731"/>
      <c r="P959" s="2731"/>
      <c r="Q959" s="2731"/>
      <c r="R959" s="2731"/>
      <c r="S959" s="2731"/>
      <c r="T959" s="2731"/>
      <c r="U959" s="2731"/>
      <c r="V959" s="2731"/>
      <c r="W959" s="2731"/>
      <c r="X959" s="2731"/>
      <c r="Y959" s="2731"/>
      <c r="Z959" s="2731"/>
    </row>
    <row r="960" spans="1:26" ht="14">
      <c r="A960" s="2731"/>
      <c r="B960" s="2731"/>
      <c r="C960" s="2731"/>
      <c r="D960" s="2731"/>
      <c r="E960" s="2731"/>
      <c r="F960" s="2731"/>
      <c r="G960" s="2731"/>
      <c r="H960" s="2793"/>
      <c r="I960" s="2731"/>
      <c r="J960" s="2731"/>
      <c r="K960" s="2731"/>
      <c r="L960" s="2731"/>
      <c r="M960" s="2731"/>
      <c r="N960" s="2731"/>
      <c r="O960" s="2731"/>
      <c r="P960" s="2731"/>
      <c r="Q960" s="2731"/>
      <c r="R960" s="2731"/>
      <c r="S960" s="2731"/>
      <c r="T960" s="2731"/>
      <c r="U960" s="2731"/>
      <c r="V960" s="2731"/>
      <c r="W960" s="2731"/>
      <c r="X960" s="2731"/>
      <c r="Y960" s="2731"/>
      <c r="Z960" s="2731"/>
    </row>
    <row r="961" spans="1:26" ht="14">
      <c r="A961" s="2731"/>
      <c r="B961" s="2731"/>
      <c r="C961" s="2731"/>
      <c r="D961" s="2731"/>
      <c r="E961" s="2731"/>
      <c r="F961" s="2731"/>
      <c r="G961" s="2731"/>
      <c r="H961" s="2793"/>
      <c r="I961" s="2731"/>
      <c r="J961" s="2731"/>
      <c r="K961" s="2731"/>
      <c r="L961" s="2731"/>
      <c r="M961" s="2731"/>
      <c r="N961" s="2731"/>
      <c r="O961" s="2731"/>
      <c r="P961" s="2731"/>
      <c r="Q961" s="2731"/>
      <c r="R961" s="2731"/>
      <c r="S961" s="2731"/>
      <c r="T961" s="2731"/>
      <c r="U961" s="2731"/>
      <c r="V961" s="2731"/>
      <c r="W961" s="2731"/>
      <c r="X961" s="2731"/>
      <c r="Y961" s="2731"/>
      <c r="Z961" s="2731"/>
    </row>
    <row r="962" spans="1:26" ht="14">
      <c r="A962" s="2731"/>
      <c r="B962" s="2731"/>
      <c r="C962" s="2731"/>
      <c r="D962" s="2731"/>
      <c r="E962" s="2731"/>
      <c r="F962" s="2731"/>
      <c r="G962" s="2731"/>
      <c r="H962" s="2793"/>
      <c r="I962" s="2731"/>
      <c r="J962" s="2731"/>
      <c r="K962" s="2731"/>
      <c r="L962" s="2731"/>
      <c r="M962" s="2731"/>
      <c r="N962" s="2731"/>
      <c r="O962" s="2731"/>
      <c r="P962" s="2731"/>
      <c r="Q962" s="2731"/>
      <c r="R962" s="2731"/>
      <c r="S962" s="2731"/>
      <c r="T962" s="2731"/>
      <c r="U962" s="2731"/>
      <c r="V962" s="2731"/>
      <c r="W962" s="2731"/>
      <c r="X962" s="2731"/>
      <c r="Y962" s="2731"/>
      <c r="Z962" s="2731"/>
    </row>
    <row r="963" spans="1:26" ht="14">
      <c r="A963" s="2731"/>
      <c r="B963" s="2731"/>
      <c r="C963" s="2731"/>
      <c r="D963" s="2731"/>
      <c r="E963" s="2731"/>
      <c r="F963" s="2731"/>
      <c r="G963" s="2731"/>
      <c r="H963" s="2793"/>
      <c r="I963" s="2731"/>
      <c r="J963" s="2731"/>
      <c r="K963" s="2731"/>
      <c r="L963" s="2731"/>
      <c r="M963" s="2731"/>
      <c r="N963" s="2731"/>
      <c r="O963" s="2731"/>
      <c r="P963" s="2731"/>
      <c r="Q963" s="2731"/>
      <c r="R963" s="2731"/>
      <c r="S963" s="2731"/>
      <c r="T963" s="2731"/>
      <c r="U963" s="2731"/>
      <c r="V963" s="2731"/>
      <c r="W963" s="2731"/>
      <c r="X963" s="2731"/>
      <c r="Y963" s="2731"/>
      <c r="Z963" s="2731"/>
    </row>
    <row r="964" spans="1:26" ht="14">
      <c r="A964" s="2731"/>
      <c r="B964" s="2731"/>
      <c r="C964" s="2731"/>
      <c r="D964" s="2731"/>
      <c r="E964" s="2731"/>
      <c r="F964" s="2731"/>
      <c r="G964" s="2731"/>
      <c r="H964" s="2793"/>
      <c r="I964" s="2731"/>
      <c r="J964" s="2731"/>
      <c r="K964" s="2731"/>
      <c r="L964" s="2731"/>
      <c r="M964" s="2731"/>
      <c r="N964" s="2731"/>
      <c r="O964" s="2731"/>
      <c r="P964" s="2731"/>
      <c r="Q964" s="2731"/>
      <c r="R964" s="2731"/>
      <c r="S964" s="2731"/>
      <c r="T964" s="2731"/>
      <c r="U964" s="2731"/>
      <c r="V964" s="2731"/>
      <c r="W964" s="2731"/>
      <c r="X964" s="2731"/>
      <c r="Y964" s="2731"/>
      <c r="Z964" s="2731"/>
    </row>
    <row r="965" spans="1:26" ht="14">
      <c r="A965" s="2731"/>
      <c r="B965" s="2731"/>
      <c r="C965" s="2731"/>
      <c r="D965" s="2731"/>
      <c r="E965" s="2731"/>
      <c r="F965" s="2731"/>
      <c r="G965" s="2731"/>
      <c r="H965" s="2793"/>
      <c r="I965" s="2731"/>
      <c r="J965" s="2731"/>
      <c r="K965" s="2731"/>
      <c r="L965" s="2731"/>
      <c r="M965" s="2731"/>
      <c r="N965" s="2731"/>
      <c r="O965" s="2731"/>
      <c r="P965" s="2731"/>
      <c r="Q965" s="2731"/>
      <c r="R965" s="2731"/>
      <c r="S965" s="2731"/>
      <c r="T965" s="2731"/>
      <c r="U965" s="2731"/>
      <c r="V965" s="2731"/>
      <c r="W965" s="2731"/>
      <c r="X965" s="2731"/>
      <c r="Y965" s="2731"/>
      <c r="Z965" s="2731"/>
    </row>
    <row r="966" spans="1:26" ht="14">
      <c r="A966" s="2731"/>
      <c r="B966" s="2731"/>
      <c r="C966" s="2731"/>
      <c r="D966" s="2731"/>
      <c r="E966" s="2731"/>
      <c r="F966" s="2731"/>
      <c r="G966" s="2731"/>
      <c r="H966" s="2793"/>
      <c r="I966" s="2731"/>
      <c r="J966" s="2731"/>
      <c r="K966" s="2731"/>
      <c r="L966" s="2731"/>
      <c r="M966" s="2731"/>
      <c r="N966" s="2731"/>
      <c r="O966" s="2731"/>
      <c r="P966" s="2731"/>
      <c r="Q966" s="2731"/>
      <c r="R966" s="2731"/>
      <c r="S966" s="2731"/>
      <c r="T966" s="2731"/>
      <c r="U966" s="2731"/>
      <c r="V966" s="2731"/>
      <c r="W966" s="2731"/>
      <c r="X966" s="2731"/>
      <c r="Y966" s="2731"/>
      <c r="Z966" s="2731"/>
    </row>
    <row r="967" spans="1:26" ht="14">
      <c r="A967" s="2731"/>
      <c r="B967" s="2731"/>
      <c r="C967" s="2731"/>
      <c r="D967" s="2731"/>
      <c r="E967" s="2731"/>
      <c r="F967" s="2731"/>
      <c r="G967" s="2731"/>
      <c r="H967" s="2793"/>
      <c r="I967" s="2731"/>
      <c r="J967" s="2731"/>
      <c r="K967" s="2731"/>
      <c r="L967" s="2731"/>
      <c r="M967" s="2731"/>
      <c r="N967" s="2731"/>
      <c r="O967" s="2731"/>
      <c r="P967" s="2731"/>
      <c r="Q967" s="2731"/>
      <c r="R967" s="2731"/>
      <c r="S967" s="2731"/>
      <c r="T967" s="2731"/>
      <c r="U967" s="2731"/>
      <c r="V967" s="2731"/>
      <c r="W967" s="2731"/>
      <c r="X967" s="2731"/>
      <c r="Y967" s="2731"/>
      <c r="Z967" s="2731"/>
    </row>
    <row r="968" spans="1:26" ht="14">
      <c r="A968" s="2731"/>
      <c r="B968" s="2731"/>
      <c r="C968" s="2731"/>
      <c r="D968" s="2731"/>
      <c r="E968" s="2731"/>
      <c r="F968" s="2731"/>
      <c r="G968" s="2731"/>
      <c r="H968" s="2793"/>
      <c r="I968" s="2731"/>
      <c r="J968" s="2731"/>
      <c r="K968" s="2731"/>
      <c r="L968" s="2731"/>
      <c r="M968" s="2731"/>
      <c r="N968" s="2731"/>
      <c r="O968" s="2731"/>
      <c r="P968" s="2731"/>
      <c r="Q968" s="2731"/>
      <c r="R968" s="2731"/>
      <c r="S968" s="2731"/>
      <c r="T968" s="2731"/>
      <c r="U968" s="2731"/>
      <c r="V968" s="2731"/>
      <c r="W968" s="2731"/>
      <c r="X968" s="2731"/>
      <c r="Y968" s="2731"/>
      <c r="Z968" s="2731"/>
    </row>
    <row r="969" spans="1:26" ht="14">
      <c r="A969" s="2731"/>
      <c r="B969" s="2731"/>
      <c r="C969" s="2731"/>
      <c r="D969" s="2731"/>
      <c r="E969" s="2731"/>
      <c r="F969" s="2731"/>
      <c r="G969" s="2731"/>
      <c r="H969" s="2793"/>
      <c r="I969" s="2731"/>
      <c r="J969" s="2731"/>
      <c r="K969" s="2731"/>
      <c r="L969" s="2731"/>
      <c r="M969" s="2731"/>
      <c r="N969" s="2731"/>
      <c r="O969" s="2731"/>
      <c r="P969" s="2731"/>
      <c r="Q969" s="2731"/>
      <c r="R969" s="2731"/>
      <c r="S969" s="2731"/>
      <c r="T969" s="2731"/>
      <c r="U969" s="2731"/>
      <c r="V969" s="2731"/>
      <c r="W969" s="2731"/>
      <c r="X969" s="2731"/>
      <c r="Y969" s="2731"/>
      <c r="Z969" s="2731"/>
    </row>
    <row r="970" spans="1:26" ht="14">
      <c r="A970" s="2731"/>
      <c r="B970" s="2731"/>
      <c r="C970" s="2731"/>
      <c r="D970" s="2731"/>
      <c r="E970" s="2731"/>
      <c r="F970" s="2731"/>
      <c r="G970" s="2731"/>
      <c r="H970" s="2793"/>
      <c r="I970" s="2731"/>
      <c r="J970" s="2731"/>
      <c r="K970" s="2731"/>
      <c r="L970" s="2731"/>
      <c r="M970" s="2731"/>
      <c r="N970" s="2731"/>
      <c r="O970" s="2731"/>
      <c r="P970" s="2731"/>
      <c r="Q970" s="2731"/>
      <c r="R970" s="2731"/>
      <c r="S970" s="2731"/>
      <c r="T970" s="2731"/>
      <c r="U970" s="2731"/>
      <c r="V970" s="2731"/>
      <c r="W970" s="2731"/>
      <c r="X970" s="2731"/>
      <c r="Y970" s="2731"/>
      <c r="Z970" s="2731"/>
    </row>
    <row r="971" spans="1:26" ht="14">
      <c r="A971" s="2731"/>
      <c r="B971" s="2731"/>
      <c r="C971" s="2731"/>
      <c r="D971" s="2731"/>
      <c r="E971" s="2731"/>
      <c r="F971" s="2731"/>
      <c r="G971" s="2731"/>
      <c r="H971" s="2793"/>
      <c r="I971" s="2731"/>
      <c r="J971" s="2731"/>
      <c r="K971" s="2731"/>
      <c r="L971" s="2731"/>
      <c r="M971" s="2731"/>
      <c r="N971" s="2731"/>
      <c r="O971" s="2731"/>
      <c r="P971" s="2731"/>
      <c r="Q971" s="2731"/>
      <c r="R971" s="2731"/>
      <c r="S971" s="2731"/>
      <c r="T971" s="2731"/>
      <c r="U971" s="2731"/>
      <c r="V971" s="2731"/>
      <c r="W971" s="2731"/>
      <c r="X971" s="2731"/>
      <c r="Y971" s="2731"/>
      <c r="Z971" s="2731"/>
    </row>
    <row r="972" spans="1:26" ht="14">
      <c r="A972" s="2731"/>
      <c r="B972" s="2731"/>
      <c r="C972" s="2731"/>
      <c r="D972" s="2731"/>
      <c r="E972" s="2731"/>
      <c r="F972" s="2731"/>
      <c r="G972" s="2731"/>
      <c r="H972" s="2793"/>
      <c r="I972" s="2731"/>
      <c r="J972" s="2731"/>
      <c r="K972" s="2731"/>
      <c r="L972" s="2731"/>
      <c r="M972" s="2731"/>
      <c r="N972" s="2731"/>
      <c r="O972" s="2731"/>
      <c r="P972" s="2731"/>
      <c r="Q972" s="2731"/>
      <c r="R972" s="2731"/>
      <c r="S972" s="2731"/>
      <c r="T972" s="2731"/>
      <c r="U972" s="2731"/>
      <c r="V972" s="2731"/>
      <c r="W972" s="2731"/>
      <c r="X972" s="2731"/>
      <c r="Y972" s="2731"/>
      <c r="Z972" s="2731"/>
    </row>
    <row r="973" spans="1:26" ht="14">
      <c r="A973" s="2731"/>
      <c r="B973" s="2731"/>
      <c r="C973" s="2731"/>
      <c r="D973" s="2731"/>
      <c r="E973" s="2731"/>
      <c r="F973" s="2731"/>
      <c r="G973" s="2731"/>
      <c r="H973" s="2793"/>
      <c r="I973" s="2731"/>
      <c r="J973" s="2731"/>
      <c r="K973" s="2731"/>
      <c r="L973" s="2731"/>
      <c r="M973" s="2731"/>
      <c r="N973" s="2731"/>
      <c r="O973" s="2731"/>
      <c r="P973" s="2731"/>
      <c r="Q973" s="2731"/>
      <c r="R973" s="2731"/>
      <c r="S973" s="2731"/>
      <c r="T973" s="2731"/>
      <c r="U973" s="2731"/>
      <c r="V973" s="2731"/>
      <c r="W973" s="2731"/>
      <c r="X973" s="2731"/>
      <c r="Y973" s="2731"/>
      <c r="Z973" s="2731"/>
    </row>
    <row r="974" spans="1:26" ht="14">
      <c r="A974" s="2731"/>
      <c r="B974" s="2731"/>
      <c r="C974" s="2731"/>
      <c r="D974" s="2731"/>
      <c r="E974" s="2731"/>
      <c r="F974" s="2731"/>
      <c r="G974" s="2731"/>
      <c r="H974" s="2793"/>
      <c r="I974" s="2731"/>
      <c r="J974" s="2731"/>
      <c r="K974" s="2731"/>
      <c r="L974" s="2731"/>
      <c r="M974" s="2731"/>
      <c r="N974" s="2731"/>
      <c r="O974" s="2731"/>
      <c r="P974" s="2731"/>
      <c r="Q974" s="2731"/>
      <c r="R974" s="2731"/>
      <c r="S974" s="2731"/>
      <c r="T974" s="2731"/>
      <c r="U974" s="2731"/>
      <c r="V974" s="2731"/>
      <c r="W974" s="2731"/>
      <c r="X974" s="2731"/>
      <c r="Y974" s="2731"/>
      <c r="Z974" s="2731"/>
    </row>
    <row r="975" spans="1:26" ht="14">
      <c r="A975" s="2731"/>
      <c r="B975" s="2731"/>
      <c r="C975" s="2731"/>
      <c r="D975" s="2731"/>
      <c r="E975" s="2731"/>
      <c r="F975" s="2731"/>
      <c r="G975" s="2731"/>
      <c r="H975" s="2793"/>
      <c r="I975" s="2731"/>
      <c r="J975" s="2731"/>
      <c r="K975" s="2731"/>
      <c r="L975" s="2731"/>
      <c r="M975" s="2731"/>
      <c r="N975" s="2731"/>
      <c r="O975" s="2731"/>
      <c r="P975" s="2731"/>
      <c r="Q975" s="2731"/>
      <c r="R975" s="2731"/>
      <c r="S975" s="2731"/>
      <c r="T975" s="2731"/>
      <c r="U975" s="2731"/>
      <c r="V975" s="2731"/>
      <c r="W975" s="2731"/>
      <c r="X975" s="2731"/>
      <c r="Y975" s="2731"/>
      <c r="Z975" s="2731"/>
    </row>
    <row r="976" spans="1:26" ht="14">
      <c r="A976" s="2731"/>
      <c r="B976" s="2731"/>
      <c r="C976" s="2731"/>
      <c r="D976" s="2731"/>
      <c r="E976" s="2731"/>
      <c r="F976" s="2731"/>
      <c r="G976" s="2731"/>
      <c r="H976" s="2793"/>
      <c r="I976" s="2731"/>
      <c r="J976" s="2731"/>
      <c r="K976" s="2731"/>
      <c r="L976" s="2731"/>
      <c r="M976" s="2731"/>
      <c r="N976" s="2731"/>
      <c r="O976" s="2731"/>
      <c r="P976" s="2731"/>
      <c r="Q976" s="2731"/>
      <c r="R976" s="2731"/>
      <c r="S976" s="2731"/>
      <c r="T976" s="2731"/>
      <c r="U976" s="2731"/>
      <c r="V976" s="2731"/>
      <c r="W976" s="2731"/>
      <c r="X976" s="2731"/>
      <c r="Y976" s="2731"/>
      <c r="Z976" s="2731"/>
    </row>
    <row r="977" spans="1:26" ht="14">
      <c r="A977" s="2731"/>
      <c r="B977" s="2731"/>
      <c r="C977" s="2731"/>
      <c r="D977" s="2731"/>
      <c r="E977" s="2731"/>
      <c r="F977" s="2731"/>
      <c r="G977" s="2731"/>
      <c r="H977" s="2793"/>
      <c r="I977" s="2731"/>
      <c r="J977" s="2731"/>
      <c r="K977" s="2731"/>
      <c r="L977" s="2731"/>
      <c r="M977" s="2731"/>
      <c r="N977" s="2731"/>
      <c r="O977" s="2731"/>
      <c r="P977" s="2731"/>
      <c r="Q977" s="2731"/>
      <c r="R977" s="2731"/>
      <c r="S977" s="2731"/>
      <c r="T977" s="2731"/>
      <c r="U977" s="2731"/>
      <c r="V977" s="2731"/>
      <c r="W977" s="2731"/>
      <c r="X977" s="2731"/>
      <c r="Y977" s="2731"/>
      <c r="Z977" s="2731"/>
    </row>
    <row r="978" spans="1:26" ht="14">
      <c r="A978" s="2731"/>
      <c r="B978" s="2731"/>
      <c r="C978" s="2731"/>
      <c r="D978" s="2731"/>
      <c r="E978" s="2731"/>
      <c r="F978" s="2731"/>
      <c r="G978" s="2731"/>
      <c r="H978" s="2793"/>
      <c r="I978" s="2731"/>
      <c r="J978" s="2731"/>
      <c r="K978" s="2731"/>
      <c r="L978" s="2731"/>
      <c r="M978" s="2731"/>
      <c r="N978" s="2731"/>
      <c r="O978" s="2731"/>
      <c r="P978" s="2731"/>
      <c r="Q978" s="2731"/>
      <c r="R978" s="2731"/>
      <c r="S978" s="2731"/>
      <c r="T978" s="2731"/>
      <c r="U978" s="2731"/>
      <c r="V978" s="2731"/>
      <c r="W978" s="2731"/>
      <c r="X978" s="2731"/>
      <c r="Y978" s="2731"/>
      <c r="Z978" s="2731"/>
    </row>
    <row r="979" spans="1:26" ht="14">
      <c r="A979" s="2731"/>
      <c r="B979" s="2731"/>
      <c r="C979" s="2731"/>
      <c r="D979" s="2731"/>
      <c r="E979" s="2731"/>
      <c r="F979" s="2731"/>
      <c r="G979" s="2731"/>
      <c r="H979" s="2793"/>
      <c r="I979" s="2731"/>
      <c r="J979" s="2731"/>
      <c r="K979" s="2731"/>
      <c r="L979" s="2731"/>
      <c r="M979" s="2731"/>
      <c r="N979" s="2731"/>
      <c r="O979" s="2731"/>
      <c r="P979" s="2731"/>
      <c r="Q979" s="2731"/>
      <c r="R979" s="2731"/>
      <c r="S979" s="2731"/>
      <c r="T979" s="2731"/>
      <c r="U979" s="2731"/>
      <c r="V979" s="2731"/>
      <c r="W979" s="2731"/>
      <c r="X979" s="2731"/>
      <c r="Y979" s="2731"/>
      <c r="Z979" s="2731"/>
    </row>
    <row r="980" spans="1:26" ht="14">
      <c r="A980" s="2731"/>
      <c r="B980" s="2731"/>
      <c r="C980" s="2731"/>
      <c r="D980" s="2731"/>
      <c r="E980" s="2731"/>
      <c r="F980" s="2731"/>
      <c r="G980" s="2731"/>
      <c r="H980" s="2793"/>
      <c r="I980" s="2731"/>
      <c r="J980" s="2731"/>
      <c r="K980" s="2731"/>
      <c r="L980" s="2731"/>
      <c r="M980" s="2731"/>
      <c r="N980" s="2731"/>
      <c r="O980" s="2731"/>
      <c r="P980" s="2731"/>
      <c r="Q980" s="2731"/>
      <c r="R980" s="2731"/>
      <c r="S980" s="2731"/>
      <c r="T980" s="2731"/>
      <c r="U980" s="2731"/>
      <c r="V980" s="2731"/>
      <c r="W980" s="2731"/>
      <c r="X980" s="2731"/>
      <c r="Y980" s="2731"/>
      <c r="Z980" s="2731"/>
    </row>
    <row r="981" spans="1:26" ht="14">
      <c r="A981" s="2731"/>
      <c r="B981" s="2731"/>
      <c r="C981" s="2731"/>
      <c r="D981" s="2731"/>
      <c r="E981" s="2731"/>
      <c r="F981" s="2731"/>
      <c r="G981" s="2731"/>
      <c r="H981" s="2793"/>
      <c r="I981" s="2731"/>
      <c r="J981" s="2731"/>
      <c r="K981" s="2731"/>
      <c r="L981" s="2731"/>
      <c r="M981" s="2731"/>
      <c r="N981" s="2731"/>
      <c r="O981" s="2731"/>
      <c r="P981" s="2731"/>
      <c r="Q981" s="2731"/>
      <c r="R981" s="2731"/>
      <c r="S981" s="2731"/>
      <c r="T981" s="2731"/>
      <c r="U981" s="2731"/>
      <c r="V981" s="2731"/>
      <c r="W981" s="2731"/>
      <c r="X981" s="2731"/>
      <c r="Y981" s="2731"/>
      <c r="Z981" s="2731"/>
    </row>
    <row r="982" spans="1:26" ht="14">
      <c r="A982" s="2731"/>
      <c r="B982" s="2731"/>
      <c r="C982" s="2731"/>
      <c r="D982" s="2731"/>
      <c r="E982" s="2731"/>
      <c r="F982" s="2731"/>
      <c r="G982" s="2731"/>
      <c r="H982" s="2793"/>
      <c r="I982" s="2731"/>
      <c r="J982" s="2731"/>
      <c r="K982" s="2731"/>
      <c r="L982" s="2731"/>
      <c r="M982" s="2731"/>
      <c r="N982" s="2731"/>
      <c r="O982" s="2731"/>
      <c r="P982" s="2731"/>
      <c r="Q982" s="2731"/>
      <c r="R982" s="2731"/>
      <c r="S982" s="2731"/>
      <c r="T982" s="2731"/>
      <c r="U982" s="2731"/>
      <c r="V982" s="2731"/>
      <c r="W982" s="2731"/>
      <c r="X982" s="2731"/>
      <c r="Y982" s="2731"/>
      <c r="Z982" s="2731"/>
    </row>
    <row r="983" spans="1:26" ht="14">
      <c r="A983" s="2731"/>
      <c r="B983" s="2731"/>
      <c r="C983" s="2731"/>
      <c r="D983" s="2731"/>
      <c r="E983" s="2731"/>
      <c r="F983" s="2731"/>
      <c r="G983" s="2731"/>
      <c r="H983" s="2793"/>
      <c r="I983" s="2731"/>
      <c r="J983" s="2731"/>
      <c r="K983" s="2731"/>
      <c r="L983" s="2731"/>
      <c r="M983" s="2731"/>
      <c r="N983" s="2731"/>
      <c r="O983" s="2731"/>
      <c r="P983" s="2731"/>
      <c r="Q983" s="2731"/>
      <c r="R983" s="2731"/>
      <c r="S983" s="2731"/>
      <c r="T983" s="2731"/>
      <c r="U983" s="2731"/>
      <c r="V983" s="2731"/>
      <c r="W983" s="2731"/>
      <c r="X983" s="2731"/>
      <c r="Y983" s="2731"/>
      <c r="Z983" s="2731"/>
    </row>
    <row r="984" spans="1:26" ht="14">
      <c r="A984" s="2731"/>
      <c r="B984" s="2731"/>
      <c r="C984" s="2731"/>
      <c r="D984" s="2731"/>
      <c r="E984" s="2731"/>
      <c r="F984" s="2731"/>
      <c r="G984" s="2731"/>
      <c r="H984" s="2793"/>
      <c r="I984" s="2731"/>
      <c r="J984" s="2731"/>
      <c r="K984" s="2731"/>
      <c r="L984" s="2731"/>
      <c r="M984" s="2731"/>
      <c r="N984" s="2731"/>
      <c r="O984" s="2731"/>
      <c r="P984" s="2731"/>
      <c r="Q984" s="2731"/>
      <c r="R984" s="2731"/>
      <c r="S984" s="2731"/>
      <c r="T984" s="2731"/>
      <c r="U984" s="2731"/>
      <c r="V984" s="2731"/>
      <c r="W984" s="2731"/>
      <c r="X984" s="2731"/>
      <c r="Y984" s="2731"/>
      <c r="Z984" s="2731"/>
    </row>
    <row r="985" spans="1:26" ht="14">
      <c r="A985" s="2731"/>
      <c r="B985" s="2731"/>
      <c r="C985" s="2731"/>
      <c r="D985" s="2731"/>
      <c r="E985" s="2731"/>
      <c r="F985" s="2731"/>
      <c r="G985" s="2731"/>
      <c r="H985" s="2793"/>
      <c r="I985" s="2731"/>
      <c r="J985" s="2731"/>
      <c r="K985" s="2731"/>
      <c r="L985" s="2731"/>
      <c r="M985" s="2731"/>
      <c r="N985" s="2731"/>
      <c r="O985" s="2731"/>
      <c r="P985" s="2731"/>
      <c r="Q985" s="2731"/>
      <c r="R985" s="2731"/>
      <c r="S985" s="2731"/>
      <c r="T985" s="2731"/>
      <c r="U985" s="2731"/>
      <c r="V985" s="2731"/>
      <c r="W985" s="2731"/>
      <c r="X985" s="2731"/>
      <c r="Y985" s="2731"/>
      <c r="Z985" s="2731"/>
    </row>
    <row r="986" spans="1:26" ht="14">
      <c r="A986" s="2731"/>
      <c r="B986" s="2731"/>
      <c r="C986" s="2731"/>
      <c r="D986" s="2731"/>
      <c r="E986" s="2731"/>
      <c r="F986" s="2731"/>
      <c r="G986" s="2731"/>
      <c r="H986" s="2793"/>
      <c r="I986" s="2731"/>
      <c r="J986" s="2731"/>
      <c r="K986" s="2731"/>
      <c r="L986" s="2731"/>
      <c r="M986" s="2731"/>
      <c r="N986" s="2731"/>
      <c r="O986" s="2731"/>
      <c r="P986" s="2731"/>
      <c r="Q986" s="2731"/>
      <c r="R986" s="2731"/>
      <c r="S986" s="2731"/>
      <c r="T986" s="2731"/>
      <c r="U986" s="2731"/>
      <c r="V986" s="2731"/>
      <c r="W986" s="2731"/>
      <c r="X986" s="2731"/>
      <c r="Y986" s="2731"/>
      <c r="Z986" s="2731"/>
    </row>
    <row r="987" spans="1:26" ht="14">
      <c r="A987" s="2731"/>
      <c r="B987" s="2731"/>
      <c r="C987" s="2731"/>
      <c r="D987" s="2731"/>
      <c r="E987" s="2731"/>
      <c r="F987" s="2731"/>
      <c r="G987" s="2731"/>
      <c r="H987" s="2793"/>
      <c r="I987" s="2731"/>
      <c r="J987" s="2731"/>
      <c r="K987" s="2731"/>
      <c r="L987" s="2731"/>
      <c r="M987" s="2731"/>
      <c r="N987" s="2731"/>
      <c r="O987" s="2731"/>
      <c r="P987" s="2731"/>
      <c r="Q987" s="2731"/>
      <c r="R987" s="2731"/>
      <c r="S987" s="2731"/>
      <c r="T987" s="2731"/>
      <c r="U987" s="2731"/>
      <c r="V987" s="2731"/>
      <c r="W987" s="2731"/>
      <c r="X987" s="2731"/>
      <c r="Y987" s="2731"/>
      <c r="Z987" s="2731"/>
    </row>
    <row r="988" spans="1:26" ht="14">
      <c r="A988" s="2731"/>
      <c r="B988" s="2731"/>
      <c r="C988" s="2731"/>
      <c r="D988" s="2731"/>
      <c r="E988" s="2731"/>
      <c r="F988" s="2731"/>
      <c r="G988" s="2731"/>
      <c r="H988" s="2793"/>
      <c r="I988" s="2731"/>
      <c r="J988" s="2731"/>
      <c r="K988" s="2731"/>
      <c r="L988" s="2731"/>
      <c r="M988" s="2731"/>
      <c r="N988" s="2731"/>
      <c r="O988" s="2731"/>
      <c r="P988" s="2731"/>
      <c r="Q988" s="2731"/>
      <c r="R988" s="2731"/>
      <c r="S988" s="2731"/>
      <c r="T988" s="2731"/>
      <c r="U988" s="2731"/>
      <c r="V988" s="2731"/>
      <c r="W988" s="2731"/>
      <c r="X988" s="2731"/>
      <c r="Y988" s="2731"/>
      <c r="Z988" s="2731"/>
    </row>
    <row r="989" spans="1:26" ht="14">
      <c r="A989" s="2731"/>
      <c r="B989" s="2731"/>
      <c r="C989" s="2731"/>
      <c r="D989" s="2731"/>
      <c r="E989" s="2731"/>
      <c r="F989" s="2731"/>
      <c r="G989" s="2731"/>
      <c r="H989" s="2793"/>
      <c r="I989" s="2731"/>
      <c r="J989" s="2731"/>
      <c r="K989" s="2731"/>
      <c r="L989" s="2731"/>
      <c r="M989" s="2731"/>
      <c r="N989" s="2731"/>
      <c r="O989" s="2731"/>
      <c r="P989" s="2731"/>
      <c r="Q989" s="2731"/>
      <c r="R989" s="2731"/>
      <c r="S989" s="2731"/>
      <c r="T989" s="2731"/>
      <c r="U989" s="2731"/>
      <c r="V989" s="2731"/>
      <c r="W989" s="2731"/>
      <c r="X989" s="2731"/>
      <c r="Y989" s="2731"/>
      <c r="Z989" s="2731"/>
    </row>
    <row r="990" spans="1:26" ht="14">
      <c r="A990" s="2731"/>
      <c r="B990" s="2731"/>
      <c r="C990" s="2731"/>
      <c r="D990" s="2731"/>
      <c r="E990" s="2731"/>
      <c r="F990" s="2731"/>
      <c r="G990" s="2731"/>
      <c r="H990" s="2793"/>
      <c r="I990" s="2731"/>
      <c r="J990" s="2731"/>
      <c r="K990" s="2731"/>
      <c r="L990" s="2731"/>
      <c r="M990" s="2731"/>
      <c r="N990" s="2731"/>
      <c r="O990" s="2731"/>
      <c r="P990" s="2731"/>
      <c r="Q990" s="2731"/>
      <c r="R990" s="2731"/>
      <c r="S990" s="2731"/>
      <c r="T990" s="2731"/>
      <c r="U990" s="2731"/>
      <c r="V990" s="2731"/>
      <c r="W990" s="2731"/>
      <c r="X990" s="2731"/>
      <c r="Y990" s="2731"/>
      <c r="Z990" s="2731"/>
    </row>
    <row r="991" spans="1:26" ht="14">
      <c r="A991" s="2731"/>
      <c r="B991" s="2731"/>
      <c r="C991" s="2731"/>
      <c r="D991" s="2731"/>
      <c r="E991" s="2731"/>
      <c r="F991" s="2731"/>
      <c r="G991" s="2731"/>
      <c r="H991" s="2793"/>
      <c r="I991" s="2731"/>
      <c r="J991" s="2731"/>
      <c r="K991" s="2731"/>
      <c r="L991" s="2731"/>
      <c r="M991" s="2731"/>
      <c r="N991" s="2731"/>
      <c r="O991" s="2731"/>
      <c r="P991" s="2731"/>
      <c r="Q991" s="2731"/>
      <c r="R991" s="2731"/>
      <c r="S991" s="2731"/>
      <c r="T991" s="2731"/>
      <c r="U991" s="2731"/>
      <c r="V991" s="2731"/>
      <c r="W991" s="2731"/>
      <c r="X991" s="2731"/>
      <c r="Y991" s="2731"/>
      <c r="Z991" s="2731"/>
    </row>
    <row r="992" spans="1:26" ht="14">
      <c r="A992" s="2731"/>
      <c r="B992" s="2731"/>
      <c r="C992" s="2731"/>
      <c r="D992" s="2731"/>
      <c r="E992" s="2731"/>
      <c r="F992" s="2731"/>
      <c r="G992" s="2731"/>
      <c r="H992" s="2793"/>
      <c r="I992" s="2731"/>
      <c r="J992" s="2731"/>
      <c r="K992" s="2731"/>
      <c r="L992" s="2731"/>
      <c r="M992" s="2731"/>
      <c r="N992" s="2731"/>
      <c r="O992" s="2731"/>
      <c r="P992" s="2731"/>
      <c r="Q992" s="2731"/>
      <c r="R992" s="2731"/>
      <c r="S992" s="2731"/>
      <c r="T992" s="2731"/>
      <c r="U992" s="2731"/>
      <c r="V992" s="2731"/>
      <c r="W992" s="2731"/>
      <c r="X992" s="2731"/>
      <c r="Y992" s="2731"/>
      <c r="Z992" s="2731"/>
    </row>
    <row r="993" spans="1:26" ht="14">
      <c r="A993" s="2731"/>
      <c r="B993" s="2731"/>
      <c r="C993" s="2731"/>
      <c r="D993" s="2731"/>
      <c r="E993" s="2731"/>
      <c r="F993" s="2731"/>
      <c r="G993" s="2731"/>
      <c r="H993" s="2793"/>
      <c r="I993" s="2731"/>
      <c r="J993" s="2731"/>
      <c r="K993" s="2731"/>
      <c r="L993" s="2731"/>
      <c r="M993" s="2731"/>
      <c r="N993" s="2731"/>
      <c r="O993" s="2731"/>
      <c r="P993" s="2731"/>
      <c r="Q993" s="2731"/>
      <c r="R993" s="2731"/>
      <c r="S993" s="2731"/>
      <c r="T993" s="2731"/>
      <c r="U993" s="2731"/>
      <c r="V993" s="2731"/>
      <c r="W993" s="2731"/>
      <c r="X993" s="2731"/>
      <c r="Y993" s="2731"/>
      <c r="Z993" s="2731"/>
    </row>
    <row r="994" spans="1:26" ht="14">
      <c r="A994" s="2731"/>
      <c r="B994" s="2731"/>
      <c r="C994" s="2731"/>
      <c r="D994" s="2731"/>
      <c r="E994" s="2731"/>
      <c r="F994" s="2731"/>
      <c r="G994" s="2731"/>
      <c r="H994" s="2793"/>
      <c r="I994" s="2731"/>
      <c r="J994" s="2731"/>
      <c r="K994" s="2731"/>
      <c r="L994" s="2731"/>
      <c r="M994" s="2731"/>
      <c r="N994" s="2731"/>
      <c r="O994" s="2731"/>
      <c r="P994" s="2731"/>
      <c r="Q994" s="2731"/>
      <c r="R994" s="2731"/>
      <c r="S994" s="2731"/>
      <c r="T994" s="2731"/>
      <c r="U994" s="2731"/>
      <c r="V994" s="2731"/>
      <c r="W994" s="2731"/>
      <c r="X994" s="2731"/>
      <c r="Y994" s="2731"/>
      <c r="Z994" s="2731"/>
    </row>
    <row r="995" spans="1:26" ht="14">
      <c r="A995" s="2731"/>
      <c r="B995" s="2731"/>
      <c r="C995" s="2731"/>
      <c r="D995" s="2731"/>
      <c r="E995" s="2731"/>
      <c r="F995" s="2731"/>
      <c r="G995" s="2731"/>
      <c r="H995" s="2793"/>
      <c r="I995" s="2731"/>
      <c r="J995" s="2731"/>
      <c r="K995" s="2731"/>
      <c r="L995" s="2731"/>
      <c r="M995" s="2731"/>
      <c r="N995" s="2731"/>
      <c r="O995" s="2731"/>
      <c r="P995" s="2731"/>
      <c r="Q995" s="2731"/>
      <c r="R995" s="2731"/>
      <c r="S995" s="2731"/>
      <c r="T995" s="2731"/>
      <c r="U995" s="2731"/>
      <c r="V995" s="2731"/>
      <c r="W995" s="2731"/>
      <c r="X995" s="2731"/>
      <c r="Y995" s="2731"/>
      <c r="Z995" s="2731"/>
    </row>
    <row r="996" spans="1:26" ht="14">
      <c r="A996" s="2731"/>
      <c r="B996" s="2731"/>
      <c r="C996" s="2731"/>
      <c r="D996" s="2731"/>
      <c r="E996" s="2731"/>
      <c r="F996" s="2731"/>
      <c r="G996" s="2731"/>
      <c r="H996" s="2793"/>
      <c r="I996" s="2731"/>
      <c r="J996" s="2731"/>
      <c r="K996" s="2731"/>
      <c r="L996" s="2731"/>
      <c r="M996" s="2731"/>
      <c r="N996" s="2731"/>
      <c r="O996" s="2731"/>
      <c r="P996" s="2731"/>
      <c r="Q996" s="2731"/>
      <c r="R996" s="2731"/>
      <c r="S996" s="2731"/>
      <c r="T996" s="2731"/>
      <c r="U996" s="2731"/>
      <c r="V996" s="2731"/>
      <c r="W996" s="2731"/>
      <c r="X996" s="2731"/>
      <c r="Y996" s="2731"/>
      <c r="Z996" s="2731"/>
    </row>
    <row r="997" spans="1:26" ht="14">
      <c r="A997" s="2731"/>
      <c r="B997" s="2731"/>
      <c r="C997" s="2731"/>
      <c r="D997" s="2731"/>
      <c r="E997" s="2731"/>
      <c r="F997" s="2731"/>
      <c r="G997" s="2731"/>
      <c r="H997" s="2793"/>
      <c r="I997" s="2731"/>
      <c r="J997" s="2731"/>
      <c r="K997" s="2731"/>
      <c r="L997" s="2731"/>
      <c r="M997" s="2731"/>
      <c r="N997" s="2731"/>
      <c r="O997" s="2731"/>
      <c r="P997" s="2731"/>
      <c r="Q997" s="2731"/>
      <c r="R997" s="2731"/>
      <c r="S997" s="2731"/>
      <c r="T997" s="2731"/>
      <c r="U997" s="2731"/>
      <c r="V997" s="2731"/>
      <c r="W997" s="2731"/>
      <c r="X997" s="2731"/>
      <c r="Y997" s="2731"/>
      <c r="Z997" s="2731"/>
    </row>
    <row r="998" spans="1:26" ht="14">
      <c r="A998" s="2731"/>
      <c r="B998" s="2731"/>
      <c r="C998" s="2731"/>
      <c r="D998" s="2731"/>
      <c r="E998" s="2731"/>
      <c r="F998" s="2731"/>
      <c r="G998" s="2731"/>
      <c r="H998" s="2793"/>
      <c r="I998" s="2731"/>
      <c r="J998" s="2731"/>
      <c r="K998" s="2731"/>
      <c r="L998" s="2731"/>
      <c r="M998" s="2731"/>
      <c r="N998" s="2731"/>
      <c r="O998" s="2731"/>
      <c r="P998" s="2731"/>
      <c r="Q998" s="2731"/>
      <c r="R998" s="2731"/>
      <c r="S998" s="2731"/>
      <c r="T998" s="2731"/>
      <c r="U998" s="2731"/>
      <c r="V998" s="2731"/>
      <c r="W998" s="2731"/>
      <c r="X998" s="2731"/>
      <c r="Y998" s="2731"/>
      <c r="Z998" s="2731"/>
    </row>
    <row r="999" spans="1:26" ht="14">
      <c r="A999" s="2731"/>
      <c r="B999" s="2731"/>
      <c r="C999" s="2731"/>
      <c r="D999" s="2731"/>
      <c r="E999" s="2731"/>
      <c r="F999" s="2731"/>
      <c r="G999" s="2731"/>
      <c r="H999" s="2793"/>
      <c r="I999" s="2731"/>
      <c r="J999" s="2731"/>
      <c r="K999" s="2731"/>
      <c r="L999" s="2731"/>
      <c r="M999" s="2731"/>
      <c r="N999" s="2731"/>
      <c r="O999" s="2731"/>
      <c r="P999" s="2731"/>
      <c r="Q999" s="2731"/>
      <c r="R999" s="2731"/>
      <c r="S999" s="2731"/>
      <c r="T999" s="2731"/>
      <c r="U999" s="2731"/>
      <c r="V999" s="2731"/>
      <c r="W999" s="2731"/>
      <c r="X999" s="2731"/>
      <c r="Y999" s="2731"/>
      <c r="Z999" s="2731"/>
    </row>
  </sheetData>
  <mergeCells count="13">
    <mergeCell ref="J6:M6"/>
    <mergeCell ref="C23:I23"/>
    <mergeCell ref="A24:I24"/>
    <mergeCell ref="C29:D29"/>
    <mergeCell ref="A1:B1"/>
    <mergeCell ref="A2:B2"/>
    <mergeCell ref="A3:I3"/>
    <mergeCell ref="A4:I4"/>
    <mergeCell ref="A6:A7"/>
    <mergeCell ref="B6:B7"/>
    <mergeCell ref="C6:C7"/>
    <mergeCell ref="D6:D7"/>
    <mergeCell ref="E6:H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1"/>
  <sheetViews>
    <sheetView topLeftCell="A17" workbookViewId="0">
      <selection sqref="A1:B1"/>
    </sheetView>
  </sheetViews>
  <sheetFormatPr defaultColWidth="14.453125" defaultRowHeight="15" customHeight="1"/>
  <cols>
    <col min="1" max="1" width="5.08984375" customWidth="1"/>
    <col min="2" max="2" width="52.453125" customWidth="1"/>
    <col min="3" max="4" width="11.08984375" customWidth="1"/>
    <col min="5" max="6" width="11" customWidth="1"/>
    <col min="7" max="7" width="12.453125" customWidth="1"/>
    <col min="8" max="8" width="48" customWidth="1"/>
    <col min="9" max="26" width="9" customWidth="1"/>
  </cols>
  <sheetData>
    <row r="1" spans="1:26" ht="18" customHeight="1">
      <c r="A1" s="2876" t="s">
        <v>0</v>
      </c>
      <c r="B1" s="2874"/>
      <c r="C1" s="17"/>
      <c r="D1" s="17"/>
      <c r="E1" s="2161"/>
      <c r="F1" s="2161"/>
      <c r="G1" s="38" t="s">
        <v>2934</v>
      </c>
      <c r="H1" s="19"/>
      <c r="I1" s="13"/>
      <c r="J1" s="13"/>
      <c r="K1" s="13"/>
      <c r="L1" s="13"/>
      <c r="M1" s="13"/>
      <c r="N1" s="13"/>
      <c r="O1" s="13"/>
      <c r="P1" s="13"/>
      <c r="Q1" s="13"/>
      <c r="R1" s="13"/>
      <c r="S1" s="13"/>
      <c r="T1" s="13"/>
      <c r="U1" s="13"/>
      <c r="V1" s="13"/>
      <c r="W1" s="13"/>
      <c r="X1" s="13"/>
      <c r="Y1" s="13"/>
      <c r="Z1" s="13"/>
    </row>
    <row r="2" spans="1:26" ht="18" customHeight="1">
      <c r="A2" s="2877" t="s">
        <v>1</v>
      </c>
      <c r="B2" s="2874"/>
      <c r="C2" s="17"/>
      <c r="D2" s="17"/>
      <c r="E2" s="2162"/>
      <c r="F2" s="2161"/>
      <c r="G2" s="13"/>
      <c r="H2" s="19"/>
      <c r="I2" s="13"/>
      <c r="J2" s="13"/>
      <c r="K2" s="13"/>
      <c r="L2" s="13"/>
      <c r="M2" s="13"/>
      <c r="N2" s="13"/>
      <c r="O2" s="13"/>
      <c r="P2" s="13"/>
      <c r="Q2" s="13"/>
      <c r="R2" s="13"/>
      <c r="S2" s="13"/>
      <c r="T2" s="13"/>
      <c r="U2" s="13"/>
      <c r="V2" s="13"/>
      <c r="W2" s="13"/>
      <c r="X2" s="13"/>
      <c r="Y2" s="13"/>
      <c r="Z2" s="13"/>
    </row>
    <row r="3" spans="1:26" ht="35.25" customHeight="1">
      <c r="A3" s="2877" t="s">
        <v>2935</v>
      </c>
      <c r="B3" s="2874"/>
      <c r="C3" s="2874"/>
      <c r="D3" s="2874"/>
      <c r="E3" s="2874"/>
      <c r="F3" s="2874"/>
      <c r="G3" s="2874"/>
      <c r="H3" s="19"/>
      <c r="I3" s="13"/>
      <c r="J3" s="13"/>
      <c r="K3" s="13"/>
      <c r="L3" s="13"/>
      <c r="M3" s="13"/>
      <c r="N3" s="13"/>
      <c r="O3" s="13"/>
      <c r="P3" s="13"/>
      <c r="Q3" s="13"/>
      <c r="R3" s="13"/>
      <c r="S3" s="13"/>
      <c r="T3" s="13"/>
      <c r="U3" s="13"/>
      <c r="V3" s="13"/>
      <c r="W3" s="13"/>
      <c r="X3" s="13"/>
      <c r="Y3" s="13"/>
      <c r="Z3" s="13"/>
    </row>
    <row r="4" spans="1:26" ht="19.5" customHeight="1">
      <c r="A4" s="3098" t="s">
        <v>2936</v>
      </c>
      <c r="B4" s="2874"/>
      <c r="C4" s="2874"/>
      <c r="D4" s="2874"/>
      <c r="E4" s="2874"/>
      <c r="F4" s="2874"/>
      <c r="G4" s="2874"/>
      <c r="H4" s="19"/>
      <c r="I4" s="13"/>
      <c r="J4" s="13"/>
      <c r="K4" s="13"/>
      <c r="L4" s="13"/>
      <c r="M4" s="13"/>
      <c r="N4" s="13"/>
      <c r="O4" s="13"/>
      <c r="P4" s="13"/>
      <c r="Q4" s="13"/>
      <c r="R4" s="13"/>
      <c r="S4" s="13"/>
      <c r="T4" s="13"/>
      <c r="U4" s="13"/>
      <c r="V4" s="13"/>
      <c r="W4" s="13"/>
      <c r="X4" s="13"/>
      <c r="Y4" s="13"/>
      <c r="Z4" s="13"/>
    </row>
    <row r="5" spans="1:26" ht="21" customHeight="1">
      <c r="A5" s="13"/>
      <c r="B5" s="13"/>
      <c r="C5" s="13"/>
      <c r="D5" s="13"/>
      <c r="E5" s="2161"/>
      <c r="F5" s="2881" t="s">
        <v>2937</v>
      </c>
      <c r="G5" s="2874"/>
      <c r="H5" s="19"/>
      <c r="I5" s="13"/>
      <c r="J5" s="13"/>
      <c r="K5" s="13"/>
      <c r="L5" s="13"/>
      <c r="M5" s="13"/>
      <c r="N5" s="13"/>
      <c r="O5" s="13"/>
      <c r="P5" s="13"/>
      <c r="Q5" s="13"/>
      <c r="R5" s="13"/>
      <c r="S5" s="13"/>
      <c r="T5" s="13"/>
      <c r="U5" s="13"/>
      <c r="V5" s="13"/>
      <c r="W5" s="13"/>
      <c r="X5" s="13"/>
      <c r="Y5" s="13"/>
      <c r="Z5" s="13"/>
    </row>
    <row r="6" spans="1:26" ht="24.75" customHeight="1">
      <c r="A6" s="2163" t="s">
        <v>79</v>
      </c>
      <c r="B6" s="2164" t="s">
        <v>80</v>
      </c>
      <c r="C6" s="2165" t="s">
        <v>187</v>
      </c>
      <c r="D6" s="2165" t="s">
        <v>1865</v>
      </c>
      <c r="E6" s="2166" t="s">
        <v>1866</v>
      </c>
      <c r="F6" s="2166" t="s">
        <v>1867</v>
      </c>
      <c r="G6" s="2167" t="s">
        <v>6</v>
      </c>
      <c r="H6" s="20"/>
      <c r="I6" s="17"/>
      <c r="J6" s="17"/>
      <c r="K6" s="17"/>
      <c r="L6" s="17"/>
      <c r="M6" s="17"/>
      <c r="N6" s="17"/>
      <c r="O6" s="17"/>
      <c r="P6" s="17"/>
      <c r="Q6" s="17"/>
      <c r="R6" s="17"/>
      <c r="S6" s="17"/>
      <c r="T6" s="17"/>
      <c r="U6" s="17"/>
      <c r="V6" s="17"/>
      <c r="W6" s="17"/>
      <c r="X6" s="17"/>
      <c r="Y6" s="17"/>
      <c r="Z6" s="17"/>
    </row>
    <row r="7" spans="1:26" ht="24.75" customHeight="1">
      <c r="A7" s="2168" t="s">
        <v>415</v>
      </c>
      <c r="B7" s="2169" t="s">
        <v>416</v>
      </c>
      <c r="C7" s="2170" t="s">
        <v>417</v>
      </c>
      <c r="D7" s="2170" t="s">
        <v>418</v>
      </c>
      <c r="E7" s="2171" t="s">
        <v>419</v>
      </c>
      <c r="F7" s="2172" t="s">
        <v>2938</v>
      </c>
      <c r="G7" s="2173" t="s">
        <v>421</v>
      </c>
      <c r="H7" s="2174" t="s">
        <v>2939</v>
      </c>
      <c r="I7" s="3"/>
      <c r="J7" s="3"/>
      <c r="K7" s="3"/>
      <c r="L7" s="3"/>
      <c r="M7" s="3"/>
      <c r="N7" s="3"/>
      <c r="O7" s="3"/>
      <c r="P7" s="3"/>
      <c r="Q7" s="3"/>
      <c r="R7" s="3"/>
      <c r="S7" s="3"/>
      <c r="T7" s="3"/>
      <c r="U7" s="3"/>
      <c r="V7" s="3"/>
      <c r="W7" s="3"/>
      <c r="X7" s="3"/>
      <c r="Y7" s="3"/>
      <c r="Z7" s="3"/>
    </row>
    <row r="8" spans="1:26" ht="21.75" customHeight="1">
      <c r="A8" s="2175">
        <v>1</v>
      </c>
      <c r="B8" s="2176" t="s">
        <v>2940</v>
      </c>
      <c r="C8" s="2177"/>
      <c r="D8" s="2177"/>
      <c r="E8" s="2178"/>
      <c r="F8" s="2179"/>
      <c r="G8" s="2180"/>
      <c r="H8" s="19"/>
      <c r="I8" s="13"/>
      <c r="J8" s="13"/>
      <c r="K8" s="13"/>
      <c r="L8" s="13"/>
      <c r="M8" s="13"/>
      <c r="N8" s="13"/>
      <c r="O8" s="13"/>
      <c r="P8" s="13"/>
      <c r="Q8" s="13"/>
      <c r="R8" s="13"/>
      <c r="S8" s="13"/>
      <c r="T8" s="13"/>
      <c r="U8" s="13"/>
      <c r="V8" s="13"/>
      <c r="W8" s="13"/>
      <c r="X8" s="13"/>
      <c r="Y8" s="13"/>
      <c r="Z8" s="13"/>
    </row>
    <row r="9" spans="1:26" ht="15.5">
      <c r="A9" s="2175"/>
      <c r="B9" s="2181" t="s">
        <v>2941</v>
      </c>
      <c r="C9" s="2177" t="s">
        <v>2942</v>
      </c>
      <c r="D9" s="2177"/>
      <c r="E9" s="2178"/>
      <c r="F9" s="2179">
        <f t="shared" ref="F9:F16" si="0">+E9*D9</f>
        <v>0</v>
      </c>
      <c r="G9" s="2180"/>
      <c r="H9" s="19"/>
      <c r="I9" s="13"/>
      <c r="J9" s="13"/>
      <c r="K9" s="13"/>
      <c r="L9" s="13"/>
      <c r="M9" s="13"/>
      <c r="N9" s="13"/>
      <c r="O9" s="13"/>
      <c r="P9" s="13"/>
      <c r="Q9" s="13"/>
      <c r="R9" s="13"/>
      <c r="S9" s="13"/>
      <c r="T9" s="13"/>
      <c r="U9" s="13"/>
      <c r="V9" s="13"/>
      <c r="W9" s="13"/>
      <c r="X9" s="13"/>
      <c r="Y9" s="13"/>
      <c r="Z9" s="13"/>
    </row>
    <row r="10" spans="1:26" ht="15.5">
      <c r="A10" s="2175"/>
      <c r="B10" s="2181" t="s">
        <v>2943</v>
      </c>
      <c r="C10" s="2177" t="s">
        <v>2942</v>
      </c>
      <c r="D10" s="2177"/>
      <c r="E10" s="2178"/>
      <c r="F10" s="2179">
        <f t="shared" si="0"/>
        <v>0</v>
      </c>
      <c r="G10" s="2180"/>
      <c r="H10" s="19"/>
      <c r="I10" s="13"/>
      <c r="J10" s="13"/>
      <c r="K10" s="13"/>
      <c r="L10" s="13"/>
      <c r="M10" s="13"/>
      <c r="N10" s="13"/>
      <c r="O10" s="13"/>
      <c r="P10" s="13"/>
      <c r="Q10" s="13"/>
      <c r="R10" s="13"/>
      <c r="S10" s="13"/>
      <c r="T10" s="13"/>
      <c r="U10" s="13"/>
      <c r="V10" s="13"/>
      <c r="W10" s="13"/>
      <c r="X10" s="13"/>
      <c r="Y10" s="13"/>
      <c r="Z10" s="13"/>
    </row>
    <row r="11" spans="1:26" ht="15.5">
      <c r="A11" s="2175"/>
      <c r="B11" s="2181" t="s">
        <v>2944</v>
      </c>
      <c r="C11" s="2177" t="s">
        <v>2942</v>
      </c>
      <c r="D11" s="2177"/>
      <c r="E11" s="2178"/>
      <c r="F11" s="2179">
        <f t="shared" si="0"/>
        <v>0</v>
      </c>
      <c r="G11" s="2180"/>
      <c r="H11" s="19"/>
      <c r="I11" s="13"/>
      <c r="J11" s="13"/>
      <c r="K11" s="13"/>
      <c r="L11" s="13"/>
      <c r="M11" s="13"/>
      <c r="N11" s="13"/>
      <c r="O11" s="13"/>
      <c r="P11" s="13"/>
      <c r="Q11" s="13"/>
      <c r="R11" s="13"/>
      <c r="S11" s="13"/>
      <c r="T11" s="13"/>
      <c r="U11" s="13"/>
      <c r="V11" s="13"/>
      <c r="W11" s="13"/>
      <c r="X11" s="13"/>
      <c r="Y11" s="13"/>
      <c r="Z11" s="13"/>
    </row>
    <row r="12" spans="1:26" ht="15.5">
      <c r="A12" s="2175"/>
      <c r="B12" s="2181" t="s">
        <v>2945</v>
      </c>
      <c r="C12" s="2177" t="s">
        <v>2942</v>
      </c>
      <c r="D12" s="2177"/>
      <c r="E12" s="2178"/>
      <c r="F12" s="2179">
        <f t="shared" si="0"/>
        <v>0</v>
      </c>
      <c r="G12" s="2180"/>
      <c r="H12" s="19"/>
      <c r="I12" s="13"/>
      <c r="J12" s="13"/>
      <c r="K12" s="13"/>
      <c r="L12" s="13"/>
      <c r="M12" s="13"/>
      <c r="N12" s="13"/>
      <c r="O12" s="13"/>
      <c r="P12" s="13"/>
      <c r="Q12" s="13"/>
      <c r="R12" s="13"/>
      <c r="S12" s="13"/>
      <c r="T12" s="13"/>
      <c r="U12" s="13"/>
      <c r="V12" s="13"/>
      <c r="W12" s="13"/>
      <c r="X12" s="13"/>
      <c r="Y12" s="13"/>
      <c r="Z12" s="13"/>
    </row>
    <row r="13" spans="1:26" ht="15.5">
      <c r="A13" s="2175"/>
      <c r="B13" s="2181" t="s">
        <v>2946</v>
      </c>
      <c r="C13" s="2177" t="s">
        <v>2942</v>
      </c>
      <c r="D13" s="2177">
        <v>500</v>
      </c>
      <c r="E13" s="2178">
        <v>1100</v>
      </c>
      <c r="F13" s="2179">
        <f t="shared" si="0"/>
        <v>550000</v>
      </c>
      <c r="G13" s="2180"/>
      <c r="H13" s="19"/>
      <c r="I13" s="13"/>
      <c r="J13" s="13"/>
      <c r="K13" s="13"/>
      <c r="L13" s="13"/>
      <c r="M13" s="13"/>
      <c r="N13" s="13"/>
      <c r="O13" s="13"/>
      <c r="P13" s="13"/>
      <c r="Q13" s="13"/>
      <c r="R13" s="13"/>
      <c r="S13" s="13"/>
      <c r="T13" s="13"/>
      <c r="U13" s="13"/>
      <c r="V13" s="13"/>
      <c r="W13" s="13"/>
      <c r="X13" s="13"/>
      <c r="Y13" s="13"/>
      <c r="Z13" s="13"/>
    </row>
    <row r="14" spans="1:26" ht="15.5">
      <c r="A14" s="2175"/>
      <c r="B14" s="2181" t="s">
        <v>2947</v>
      </c>
      <c r="C14" s="2177" t="s">
        <v>2942</v>
      </c>
      <c r="D14" s="2177">
        <v>150</v>
      </c>
      <c r="E14" s="2178">
        <v>2500</v>
      </c>
      <c r="F14" s="2179">
        <f t="shared" si="0"/>
        <v>375000</v>
      </c>
      <c r="G14" s="2180"/>
      <c r="H14" s="19"/>
      <c r="I14" s="13"/>
      <c r="J14" s="13"/>
      <c r="K14" s="13"/>
      <c r="L14" s="13"/>
      <c r="M14" s="13"/>
      <c r="N14" s="13"/>
      <c r="O14" s="13"/>
      <c r="P14" s="13"/>
      <c r="Q14" s="13"/>
      <c r="R14" s="13"/>
      <c r="S14" s="13"/>
      <c r="T14" s="13"/>
      <c r="U14" s="13"/>
      <c r="V14" s="13"/>
      <c r="W14" s="13"/>
      <c r="X14" s="13"/>
      <c r="Y14" s="13"/>
      <c r="Z14" s="13"/>
    </row>
    <row r="15" spans="1:26" ht="15.5">
      <c r="A15" s="2175"/>
      <c r="B15" s="2181" t="s">
        <v>2948</v>
      </c>
      <c r="C15" s="2177" t="s">
        <v>2942</v>
      </c>
      <c r="D15" s="2177"/>
      <c r="E15" s="2178"/>
      <c r="F15" s="2179">
        <f t="shared" si="0"/>
        <v>0</v>
      </c>
      <c r="G15" s="2180"/>
      <c r="H15" s="19"/>
      <c r="I15" s="13"/>
      <c r="J15" s="13"/>
      <c r="K15" s="13"/>
      <c r="L15" s="13"/>
      <c r="M15" s="13"/>
      <c r="N15" s="13"/>
      <c r="O15" s="13"/>
      <c r="P15" s="13"/>
      <c r="Q15" s="13"/>
      <c r="R15" s="13"/>
      <c r="S15" s="13"/>
      <c r="T15" s="13"/>
      <c r="U15" s="13"/>
      <c r="V15" s="13"/>
      <c r="W15" s="13"/>
      <c r="X15" s="13"/>
      <c r="Y15" s="13"/>
      <c r="Z15" s="13"/>
    </row>
    <row r="16" spans="1:26" ht="48" customHeight="1">
      <c r="A16" s="2175"/>
      <c r="B16" s="2182" t="s">
        <v>2949</v>
      </c>
      <c r="C16" s="2177" t="s">
        <v>2942</v>
      </c>
      <c r="D16" s="2177">
        <v>500</v>
      </c>
      <c r="E16" s="2178">
        <v>1000</v>
      </c>
      <c r="F16" s="2179">
        <f t="shared" si="0"/>
        <v>500000</v>
      </c>
      <c r="G16" s="2180"/>
      <c r="H16" s="19"/>
      <c r="I16" s="13"/>
      <c r="J16" s="13"/>
      <c r="K16" s="13"/>
      <c r="L16" s="13"/>
      <c r="M16" s="13"/>
      <c r="N16" s="13"/>
      <c r="O16" s="13"/>
      <c r="P16" s="13"/>
      <c r="Q16" s="13"/>
      <c r="R16" s="13"/>
      <c r="S16" s="13"/>
      <c r="T16" s="13"/>
      <c r="U16" s="13"/>
      <c r="V16" s="13"/>
      <c r="W16" s="13"/>
      <c r="X16" s="13"/>
      <c r="Y16" s="13"/>
      <c r="Z16" s="13"/>
    </row>
    <row r="17" spans="1:26" ht="75" customHeight="1">
      <c r="A17" s="2175"/>
      <c r="B17" s="2181" t="s">
        <v>2950</v>
      </c>
      <c r="C17" s="2177" t="s">
        <v>2942</v>
      </c>
      <c r="D17" s="2177"/>
      <c r="E17" s="2178"/>
      <c r="F17" s="2179"/>
      <c r="G17" s="2180"/>
      <c r="H17" s="19"/>
      <c r="I17" s="13"/>
      <c r="J17" s="13"/>
      <c r="K17" s="13"/>
      <c r="L17" s="13"/>
      <c r="M17" s="13"/>
      <c r="N17" s="13"/>
      <c r="O17" s="13"/>
      <c r="P17" s="13"/>
      <c r="Q17" s="13"/>
      <c r="R17" s="13"/>
      <c r="S17" s="13"/>
      <c r="T17" s="13"/>
      <c r="U17" s="13"/>
      <c r="V17" s="13"/>
      <c r="W17" s="13"/>
      <c r="X17" s="13"/>
      <c r="Y17" s="13"/>
      <c r="Z17" s="13"/>
    </row>
    <row r="18" spans="1:26" ht="30">
      <c r="A18" s="2175">
        <v>2</v>
      </c>
      <c r="B18" s="2183" t="s">
        <v>2951</v>
      </c>
      <c r="C18" s="2184"/>
      <c r="D18" s="2184"/>
      <c r="E18" s="2185"/>
      <c r="F18" s="2186"/>
      <c r="G18" s="2187"/>
      <c r="H18" s="39" t="s">
        <v>2952</v>
      </c>
      <c r="I18" s="10"/>
      <c r="J18" s="10"/>
      <c r="K18" s="10"/>
      <c r="L18" s="10"/>
      <c r="M18" s="10"/>
      <c r="N18" s="10"/>
      <c r="O18" s="10"/>
      <c r="P18" s="10"/>
      <c r="Q18" s="10"/>
      <c r="R18" s="10"/>
      <c r="S18" s="10"/>
      <c r="T18" s="10"/>
      <c r="U18" s="10"/>
      <c r="V18" s="10"/>
      <c r="W18" s="10"/>
      <c r="X18" s="10"/>
      <c r="Y18" s="10"/>
      <c r="Z18" s="10"/>
    </row>
    <row r="19" spans="1:26" ht="15.5">
      <c r="A19" s="2175"/>
      <c r="B19" s="2188"/>
      <c r="C19" s="2177" t="s">
        <v>2953</v>
      </c>
      <c r="D19" s="2184"/>
      <c r="E19" s="2185"/>
      <c r="F19" s="2186"/>
      <c r="G19" s="2187"/>
      <c r="H19" s="39"/>
      <c r="I19" s="10"/>
      <c r="J19" s="10"/>
      <c r="K19" s="10"/>
      <c r="L19" s="10"/>
      <c r="M19" s="10"/>
      <c r="N19" s="10"/>
      <c r="O19" s="10"/>
      <c r="P19" s="10"/>
      <c r="Q19" s="10"/>
      <c r="R19" s="10"/>
      <c r="S19" s="10"/>
      <c r="T19" s="10"/>
      <c r="U19" s="10"/>
      <c r="V19" s="10"/>
      <c r="W19" s="10"/>
      <c r="X19" s="10"/>
      <c r="Y19" s="10"/>
      <c r="Z19" s="10"/>
    </row>
    <row r="20" spans="1:26" ht="15.5">
      <c r="A20" s="2189"/>
      <c r="B20" s="2190"/>
      <c r="C20" s="2191"/>
      <c r="D20" s="2191"/>
      <c r="E20" s="2192"/>
      <c r="F20" s="2193"/>
      <c r="G20" s="2194"/>
      <c r="H20" s="19"/>
      <c r="I20" s="13"/>
      <c r="J20" s="13"/>
      <c r="K20" s="13"/>
      <c r="L20" s="13"/>
      <c r="M20" s="13"/>
      <c r="N20" s="13"/>
      <c r="O20" s="13"/>
      <c r="P20" s="13"/>
      <c r="Q20" s="13"/>
      <c r="R20" s="13"/>
      <c r="S20" s="13"/>
      <c r="T20" s="13"/>
      <c r="U20" s="13"/>
      <c r="V20" s="13"/>
      <c r="W20" s="13"/>
      <c r="X20" s="13"/>
      <c r="Y20" s="13"/>
      <c r="Z20" s="13"/>
    </row>
    <row r="21" spans="1:26" ht="15.5">
      <c r="A21" s="134"/>
      <c r="B21" s="134"/>
      <c r="C21" s="134"/>
      <c r="D21" s="3096" t="s">
        <v>2954</v>
      </c>
      <c r="E21" s="3097"/>
      <c r="F21" s="3097"/>
      <c r="G21" s="3097"/>
      <c r="H21" s="1812"/>
      <c r="I21" s="134"/>
      <c r="J21" s="134"/>
      <c r="K21" s="134"/>
      <c r="L21" s="134"/>
      <c r="M21" s="134"/>
      <c r="N21" s="134"/>
      <c r="O21" s="134"/>
      <c r="P21" s="134"/>
      <c r="Q21" s="134"/>
      <c r="R21" s="134"/>
      <c r="S21" s="134"/>
      <c r="T21" s="134"/>
      <c r="U21" s="134"/>
      <c r="V21" s="134"/>
      <c r="W21" s="134"/>
      <c r="X21" s="134"/>
      <c r="Y21" s="134"/>
      <c r="Z21" s="134"/>
    </row>
    <row r="22" spans="1:26" ht="15.75" customHeight="1">
      <c r="A22" s="13"/>
      <c r="B22" s="20" t="s">
        <v>2955</v>
      </c>
      <c r="C22" s="19"/>
      <c r="D22" s="2877" t="s">
        <v>155</v>
      </c>
      <c r="E22" s="2874"/>
      <c r="F22" s="2874"/>
      <c r="G22" s="2874"/>
      <c r="H22" s="19"/>
      <c r="I22" s="13"/>
      <c r="J22" s="13"/>
      <c r="K22" s="13"/>
      <c r="L22" s="13"/>
      <c r="M22" s="13"/>
      <c r="N22" s="13"/>
      <c r="O22" s="13"/>
      <c r="P22" s="13"/>
      <c r="Q22" s="13"/>
      <c r="R22" s="13"/>
      <c r="S22" s="13"/>
      <c r="T22" s="13"/>
      <c r="U22" s="13"/>
      <c r="V22" s="13"/>
      <c r="W22" s="13"/>
      <c r="X22" s="13"/>
      <c r="Y22" s="13"/>
      <c r="Z22" s="13"/>
    </row>
    <row r="23" spans="1:26" ht="15.75" customHeight="1">
      <c r="A23" s="1783"/>
      <c r="B23" s="7" t="s">
        <v>2956</v>
      </c>
      <c r="C23" s="19"/>
      <c r="D23" s="19"/>
      <c r="E23" s="19"/>
      <c r="F23" s="2161"/>
      <c r="G23" s="13"/>
      <c r="H23" s="19"/>
      <c r="I23" s="13"/>
      <c r="J23" s="13"/>
      <c r="K23" s="13"/>
      <c r="L23" s="13"/>
      <c r="M23" s="13"/>
      <c r="N23" s="13"/>
      <c r="O23" s="13"/>
      <c r="P23" s="13"/>
      <c r="Q23" s="13"/>
      <c r="R23" s="13"/>
      <c r="S23" s="13"/>
      <c r="T23" s="13"/>
      <c r="U23" s="13"/>
      <c r="V23" s="13"/>
      <c r="W23" s="13"/>
      <c r="X23" s="13"/>
      <c r="Y23" s="13"/>
      <c r="Z23" s="13"/>
    </row>
    <row r="24" spans="1:26" ht="15.75" customHeight="1">
      <c r="A24" s="10"/>
      <c r="B24" s="13"/>
      <c r="C24" s="13"/>
      <c r="D24" s="13"/>
      <c r="E24" s="2161"/>
      <c r="F24" s="2161"/>
      <c r="G24" s="13"/>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3"/>
      <c r="D25" s="13"/>
      <c r="E25" s="2161"/>
      <c r="F25" s="2161"/>
      <c r="G25" s="13"/>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3"/>
      <c r="D26" s="13"/>
      <c r="E26" s="2161"/>
      <c r="F26" s="2161"/>
      <c r="G26" s="13"/>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3"/>
      <c r="D27" s="2877" t="s">
        <v>652</v>
      </c>
      <c r="E27" s="2874"/>
      <c r="F27" s="2874"/>
      <c r="G27" s="2874"/>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3"/>
      <c r="D28" s="13"/>
      <c r="E28" s="2161"/>
      <c r="F28" s="2161"/>
      <c r="G28" s="13"/>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3"/>
      <c r="D29" s="13"/>
      <c r="E29" s="2161"/>
      <c r="F29" s="2161"/>
      <c r="G29" s="13"/>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3"/>
      <c r="D30" s="13"/>
      <c r="E30" s="2161"/>
      <c r="F30" s="2161"/>
      <c r="G30" s="13"/>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3"/>
      <c r="D31" s="13"/>
      <c r="E31" s="2161"/>
      <c r="F31" s="2161"/>
      <c r="G31" s="13"/>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3"/>
      <c r="D32" s="13"/>
      <c r="E32" s="2161"/>
      <c r="F32" s="2161"/>
      <c r="G32" s="13"/>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3"/>
      <c r="D33" s="13"/>
      <c r="E33" s="2161"/>
      <c r="F33" s="2161"/>
      <c r="G33" s="13"/>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3"/>
      <c r="D34" s="13"/>
      <c r="E34" s="2161"/>
      <c r="F34" s="2161"/>
      <c r="G34" s="13"/>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3"/>
      <c r="D35" s="13"/>
      <c r="E35" s="2161"/>
      <c r="F35" s="2161"/>
      <c r="G35" s="13"/>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3"/>
      <c r="D36" s="13"/>
      <c r="E36" s="2161"/>
      <c r="F36" s="2161"/>
      <c r="G36" s="13"/>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3"/>
      <c r="D37" s="13"/>
      <c r="E37" s="2161"/>
      <c r="F37" s="2161"/>
      <c r="G37" s="13"/>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3"/>
      <c r="D38" s="13"/>
      <c r="E38" s="2161"/>
      <c r="F38" s="2161"/>
      <c r="G38" s="13"/>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3"/>
      <c r="D39" s="13"/>
      <c r="E39" s="2161"/>
      <c r="F39" s="2161"/>
      <c r="G39" s="13"/>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3"/>
      <c r="D40" s="13"/>
      <c r="E40" s="2161"/>
      <c r="F40" s="2161"/>
      <c r="G40" s="13"/>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3"/>
      <c r="D41" s="13"/>
      <c r="E41" s="2161"/>
      <c r="F41" s="2161"/>
      <c r="G41" s="13"/>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3"/>
      <c r="D42" s="13"/>
      <c r="E42" s="2161"/>
      <c r="F42" s="2161"/>
      <c r="G42" s="13"/>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3"/>
      <c r="D43" s="13"/>
      <c r="E43" s="2161"/>
      <c r="F43" s="2161"/>
      <c r="G43" s="13"/>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3"/>
      <c r="D44" s="13"/>
      <c r="E44" s="2161"/>
      <c r="F44" s="2161"/>
      <c r="G44" s="13"/>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3"/>
      <c r="D45" s="13"/>
      <c r="E45" s="2161"/>
      <c r="F45" s="2161"/>
      <c r="G45" s="13"/>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3"/>
      <c r="D46" s="13"/>
      <c r="E46" s="2161"/>
      <c r="F46" s="2161"/>
      <c r="G46" s="13"/>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3"/>
      <c r="D47" s="13"/>
      <c r="E47" s="2161"/>
      <c r="F47" s="2161"/>
      <c r="G47" s="13"/>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3"/>
      <c r="D48" s="13"/>
      <c r="E48" s="2161"/>
      <c r="F48" s="2161"/>
      <c r="G48" s="13"/>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3"/>
      <c r="D49" s="13"/>
      <c r="E49" s="2161"/>
      <c r="F49" s="2161"/>
      <c r="G49" s="13"/>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3"/>
      <c r="D50" s="13"/>
      <c r="E50" s="2161"/>
      <c r="F50" s="2161"/>
      <c r="G50" s="13"/>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3"/>
      <c r="D51" s="13"/>
      <c r="E51" s="2161"/>
      <c r="F51" s="2161"/>
      <c r="G51" s="13"/>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3"/>
      <c r="D52" s="13"/>
      <c r="E52" s="2161"/>
      <c r="F52" s="2161"/>
      <c r="G52" s="13"/>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3"/>
      <c r="D53" s="13"/>
      <c r="E53" s="2161"/>
      <c r="F53" s="2161"/>
      <c r="G53" s="13"/>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3"/>
      <c r="D54" s="13"/>
      <c r="E54" s="2161"/>
      <c r="F54" s="2161"/>
      <c r="G54" s="13"/>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3"/>
      <c r="D55" s="13"/>
      <c r="E55" s="2161"/>
      <c r="F55" s="2161"/>
      <c r="G55" s="13"/>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3"/>
      <c r="D56" s="13"/>
      <c r="E56" s="2161"/>
      <c r="F56" s="2161"/>
      <c r="G56" s="13"/>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3"/>
      <c r="D57" s="13"/>
      <c r="E57" s="2161"/>
      <c r="F57" s="2161"/>
      <c r="G57" s="13"/>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3"/>
      <c r="D58" s="13"/>
      <c r="E58" s="2161"/>
      <c r="F58" s="2161"/>
      <c r="G58" s="13"/>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3"/>
      <c r="D59" s="13"/>
      <c r="E59" s="2161"/>
      <c r="F59" s="2161"/>
      <c r="G59" s="13"/>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3"/>
      <c r="D60" s="13"/>
      <c r="E60" s="2161"/>
      <c r="F60" s="2161"/>
      <c r="G60" s="13"/>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3"/>
      <c r="D61" s="13"/>
      <c r="E61" s="2161"/>
      <c r="F61" s="2161"/>
      <c r="G61" s="13"/>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3"/>
      <c r="D62" s="13"/>
      <c r="E62" s="2161"/>
      <c r="F62" s="2161"/>
      <c r="G62" s="13"/>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3"/>
      <c r="D63" s="13"/>
      <c r="E63" s="2161"/>
      <c r="F63" s="2161"/>
      <c r="G63" s="13"/>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3"/>
      <c r="D64" s="13"/>
      <c r="E64" s="2161"/>
      <c r="F64" s="2161"/>
      <c r="G64" s="13"/>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3"/>
      <c r="D65" s="13"/>
      <c r="E65" s="2161"/>
      <c r="F65" s="2161"/>
      <c r="G65" s="13"/>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3"/>
      <c r="D66" s="13"/>
      <c r="E66" s="2161"/>
      <c r="F66" s="2161"/>
      <c r="G66" s="13"/>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3"/>
      <c r="D67" s="13"/>
      <c r="E67" s="2161"/>
      <c r="F67" s="2161"/>
      <c r="G67" s="13"/>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3"/>
      <c r="D68" s="13"/>
      <c r="E68" s="2161"/>
      <c r="F68" s="2161"/>
      <c r="G68" s="13"/>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3"/>
      <c r="D69" s="13"/>
      <c r="E69" s="2161"/>
      <c r="F69" s="2161"/>
      <c r="G69" s="13"/>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3"/>
      <c r="D70" s="13"/>
      <c r="E70" s="2161"/>
      <c r="F70" s="2161"/>
      <c r="G70" s="13"/>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3"/>
      <c r="D71" s="13"/>
      <c r="E71" s="2161"/>
      <c r="F71" s="2161"/>
      <c r="G71" s="13"/>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3"/>
      <c r="D72" s="13"/>
      <c r="E72" s="2161"/>
      <c r="F72" s="2161"/>
      <c r="G72" s="13"/>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3"/>
      <c r="D73" s="13"/>
      <c r="E73" s="2161"/>
      <c r="F73" s="2161"/>
      <c r="G73" s="13"/>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3"/>
      <c r="D74" s="13"/>
      <c r="E74" s="2161"/>
      <c r="F74" s="2161"/>
      <c r="G74" s="13"/>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3"/>
      <c r="D75" s="13"/>
      <c r="E75" s="2161"/>
      <c r="F75" s="2161"/>
      <c r="G75" s="13"/>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3"/>
      <c r="D76" s="13"/>
      <c r="E76" s="2161"/>
      <c r="F76" s="2161"/>
      <c r="G76" s="13"/>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3"/>
      <c r="D77" s="13"/>
      <c r="E77" s="2161"/>
      <c r="F77" s="2161"/>
      <c r="G77" s="13"/>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3"/>
      <c r="D78" s="13"/>
      <c r="E78" s="2161"/>
      <c r="F78" s="2161"/>
      <c r="G78" s="13"/>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3"/>
      <c r="D79" s="13"/>
      <c r="E79" s="2161"/>
      <c r="F79" s="2161"/>
      <c r="G79" s="13"/>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3"/>
      <c r="D80" s="13"/>
      <c r="E80" s="2161"/>
      <c r="F80" s="2161"/>
      <c r="G80" s="13"/>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3"/>
      <c r="D81" s="13"/>
      <c r="E81" s="2161"/>
      <c r="F81" s="2161"/>
      <c r="G81" s="13"/>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3"/>
      <c r="D82" s="13"/>
      <c r="E82" s="2161"/>
      <c r="F82" s="2161"/>
      <c r="G82" s="13"/>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3"/>
      <c r="D83" s="13"/>
      <c r="E83" s="2161"/>
      <c r="F83" s="2161"/>
      <c r="G83" s="13"/>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3"/>
      <c r="D84" s="13"/>
      <c r="E84" s="2161"/>
      <c r="F84" s="2161"/>
      <c r="G84" s="13"/>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3"/>
      <c r="D85" s="13"/>
      <c r="E85" s="2161"/>
      <c r="F85" s="2161"/>
      <c r="G85" s="13"/>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3"/>
      <c r="D86" s="13"/>
      <c r="E86" s="2161"/>
      <c r="F86" s="2161"/>
      <c r="G86" s="13"/>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3"/>
      <c r="D87" s="13"/>
      <c r="E87" s="2161"/>
      <c r="F87" s="2161"/>
      <c r="G87" s="13"/>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3"/>
      <c r="D88" s="13"/>
      <c r="E88" s="2161"/>
      <c r="F88" s="2161"/>
      <c r="G88" s="13"/>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3"/>
      <c r="D89" s="13"/>
      <c r="E89" s="2161"/>
      <c r="F89" s="2161"/>
      <c r="G89" s="13"/>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3"/>
      <c r="D90" s="13"/>
      <c r="E90" s="2161"/>
      <c r="F90" s="2161"/>
      <c r="G90" s="13"/>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3"/>
      <c r="D91" s="13"/>
      <c r="E91" s="2161"/>
      <c r="F91" s="2161"/>
      <c r="G91" s="13"/>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3"/>
      <c r="D92" s="13"/>
      <c r="E92" s="2161"/>
      <c r="F92" s="2161"/>
      <c r="G92" s="13"/>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3"/>
      <c r="D93" s="13"/>
      <c r="E93" s="2161"/>
      <c r="F93" s="2161"/>
      <c r="G93" s="13"/>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3"/>
      <c r="D94" s="13"/>
      <c r="E94" s="2161"/>
      <c r="F94" s="2161"/>
      <c r="G94" s="13"/>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3"/>
      <c r="D95" s="13"/>
      <c r="E95" s="2161"/>
      <c r="F95" s="2161"/>
      <c r="G95" s="13"/>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3"/>
      <c r="D96" s="13"/>
      <c r="E96" s="2161"/>
      <c r="F96" s="2161"/>
      <c r="G96" s="13"/>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3"/>
      <c r="D97" s="13"/>
      <c r="E97" s="2161"/>
      <c r="F97" s="2161"/>
      <c r="G97" s="13"/>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3"/>
      <c r="D98" s="13"/>
      <c r="E98" s="2161"/>
      <c r="F98" s="2161"/>
      <c r="G98" s="13"/>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3"/>
      <c r="D99" s="13"/>
      <c r="E99" s="2161"/>
      <c r="F99" s="2161"/>
      <c r="G99" s="13"/>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3"/>
      <c r="D100" s="13"/>
      <c r="E100" s="2161"/>
      <c r="F100" s="2161"/>
      <c r="G100" s="13"/>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3"/>
      <c r="D101" s="13"/>
      <c r="E101" s="2161"/>
      <c r="F101" s="2161"/>
      <c r="G101" s="13"/>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3"/>
      <c r="D102" s="13"/>
      <c r="E102" s="2161"/>
      <c r="F102" s="2161"/>
      <c r="G102" s="13"/>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3"/>
      <c r="D103" s="13"/>
      <c r="E103" s="2161"/>
      <c r="F103" s="2161"/>
      <c r="G103" s="13"/>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3"/>
      <c r="D104" s="13"/>
      <c r="E104" s="2161"/>
      <c r="F104" s="2161"/>
      <c r="G104" s="13"/>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3"/>
      <c r="D105" s="13"/>
      <c r="E105" s="2161"/>
      <c r="F105" s="2161"/>
      <c r="G105" s="13"/>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3"/>
      <c r="D106" s="13"/>
      <c r="E106" s="2161"/>
      <c r="F106" s="2161"/>
      <c r="G106" s="13"/>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3"/>
      <c r="D107" s="13"/>
      <c r="E107" s="2161"/>
      <c r="F107" s="2161"/>
      <c r="G107" s="13"/>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3"/>
      <c r="D108" s="13"/>
      <c r="E108" s="2161"/>
      <c r="F108" s="2161"/>
      <c r="G108" s="13"/>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3"/>
      <c r="D109" s="13"/>
      <c r="E109" s="2161"/>
      <c r="F109" s="2161"/>
      <c r="G109" s="13"/>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3"/>
      <c r="D110" s="13"/>
      <c r="E110" s="2161"/>
      <c r="F110" s="2161"/>
      <c r="G110" s="13"/>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3"/>
      <c r="D111" s="13"/>
      <c r="E111" s="2161"/>
      <c r="F111" s="2161"/>
      <c r="G111" s="13"/>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3"/>
      <c r="D112" s="13"/>
      <c r="E112" s="2161"/>
      <c r="F112" s="2161"/>
      <c r="G112" s="13"/>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3"/>
      <c r="D113" s="13"/>
      <c r="E113" s="2161"/>
      <c r="F113" s="2161"/>
      <c r="G113" s="13"/>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3"/>
      <c r="D114" s="13"/>
      <c r="E114" s="2161"/>
      <c r="F114" s="2161"/>
      <c r="G114" s="13"/>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3"/>
      <c r="D115" s="13"/>
      <c r="E115" s="2161"/>
      <c r="F115" s="2161"/>
      <c r="G115" s="13"/>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3"/>
      <c r="D116" s="13"/>
      <c r="E116" s="2161"/>
      <c r="F116" s="2161"/>
      <c r="G116" s="13"/>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3"/>
      <c r="D117" s="13"/>
      <c r="E117" s="2161"/>
      <c r="F117" s="2161"/>
      <c r="G117" s="13"/>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3"/>
      <c r="D118" s="13"/>
      <c r="E118" s="2161"/>
      <c r="F118" s="2161"/>
      <c r="G118" s="13"/>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3"/>
      <c r="D119" s="13"/>
      <c r="E119" s="2161"/>
      <c r="F119" s="2161"/>
      <c r="G119" s="13"/>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3"/>
      <c r="D120" s="13"/>
      <c r="E120" s="2161"/>
      <c r="F120" s="2161"/>
      <c r="G120" s="13"/>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3"/>
      <c r="D121" s="13"/>
      <c r="E121" s="2161"/>
      <c r="F121" s="2161"/>
      <c r="G121" s="13"/>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3"/>
      <c r="D122" s="13"/>
      <c r="E122" s="2161"/>
      <c r="F122" s="2161"/>
      <c r="G122" s="13"/>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3"/>
      <c r="D123" s="13"/>
      <c r="E123" s="2161"/>
      <c r="F123" s="2161"/>
      <c r="G123" s="13"/>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3"/>
      <c r="D124" s="13"/>
      <c r="E124" s="2161"/>
      <c r="F124" s="2161"/>
      <c r="G124" s="13"/>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3"/>
      <c r="D125" s="13"/>
      <c r="E125" s="2161"/>
      <c r="F125" s="2161"/>
      <c r="G125" s="13"/>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3"/>
      <c r="D126" s="13"/>
      <c r="E126" s="2161"/>
      <c r="F126" s="2161"/>
      <c r="G126" s="13"/>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3"/>
      <c r="D127" s="13"/>
      <c r="E127" s="2161"/>
      <c r="F127" s="2161"/>
      <c r="G127" s="13"/>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3"/>
      <c r="D128" s="13"/>
      <c r="E128" s="2161"/>
      <c r="F128" s="2161"/>
      <c r="G128" s="13"/>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3"/>
      <c r="D129" s="13"/>
      <c r="E129" s="2161"/>
      <c r="F129" s="2161"/>
      <c r="G129" s="13"/>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3"/>
      <c r="D130" s="13"/>
      <c r="E130" s="2161"/>
      <c r="F130" s="2161"/>
      <c r="G130" s="13"/>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3"/>
      <c r="D131" s="13"/>
      <c r="E131" s="2161"/>
      <c r="F131" s="2161"/>
      <c r="G131" s="13"/>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3"/>
      <c r="D132" s="13"/>
      <c r="E132" s="2161"/>
      <c r="F132" s="2161"/>
      <c r="G132" s="13"/>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3"/>
      <c r="D133" s="13"/>
      <c r="E133" s="2161"/>
      <c r="F133" s="2161"/>
      <c r="G133" s="13"/>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3"/>
      <c r="D134" s="13"/>
      <c r="E134" s="2161"/>
      <c r="F134" s="2161"/>
      <c r="G134" s="13"/>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3"/>
      <c r="D135" s="13"/>
      <c r="E135" s="2161"/>
      <c r="F135" s="2161"/>
      <c r="G135" s="13"/>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3"/>
      <c r="D136" s="13"/>
      <c r="E136" s="2161"/>
      <c r="F136" s="2161"/>
      <c r="G136" s="13"/>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3"/>
      <c r="D137" s="13"/>
      <c r="E137" s="2161"/>
      <c r="F137" s="2161"/>
      <c r="G137" s="13"/>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3"/>
      <c r="D138" s="13"/>
      <c r="E138" s="2161"/>
      <c r="F138" s="2161"/>
      <c r="G138" s="13"/>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3"/>
      <c r="D139" s="13"/>
      <c r="E139" s="2161"/>
      <c r="F139" s="2161"/>
      <c r="G139" s="13"/>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3"/>
      <c r="D140" s="13"/>
      <c r="E140" s="2161"/>
      <c r="F140" s="2161"/>
      <c r="G140" s="13"/>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3"/>
      <c r="D141" s="13"/>
      <c r="E141" s="2161"/>
      <c r="F141" s="2161"/>
      <c r="G141" s="13"/>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3"/>
      <c r="D142" s="13"/>
      <c r="E142" s="2161"/>
      <c r="F142" s="2161"/>
      <c r="G142" s="13"/>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3"/>
      <c r="D143" s="13"/>
      <c r="E143" s="2161"/>
      <c r="F143" s="2161"/>
      <c r="G143" s="13"/>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3"/>
      <c r="D144" s="13"/>
      <c r="E144" s="2161"/>
      <c r="F144" s="2161"/>
      <c r="G144" s="13"/>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3"/>
      <c r="D145" s="13"/>
      <c r="E145" s="2161"/>
      <c r="F145" s="2161"/>
      <c r="G145" s="13"/>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3"/>
      <c r="D146" s="13"/>
      <c r="E146" s="2161"/>
      <c r="F146" s="2161"/>
      <c r="G146" s="13"/>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3"/>
      <c r="D147" s="13"/>
      <c r="E147" s="2161"/>
      <c r="F147" s="2161"/>
      <c r="G147" s="13"/>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3"/>
      <c r="D148" s="13"/>
      <c r="E148" s="2161"/>
      <c r="F148" s="2161"/>
      <c r="G148" s="13"/>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3"/>
      <c r="D149" s="13"/>
      <c r="E149" s="2161"/>
      <c r="F149" s="2161"/>
      <c r="G149" s="13"/>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3"/>
      <c r="D150" s="13"/>
      <c r="E150" s="2161"/>
      <c r="F150" s="2161"/>
      <c r="G150" s="13"/>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3"/>
      <c r="D151" s="13"/>
      <c r="E151" s="2161"/>
      <c r="F151" s="2161"/>
      <c r="G151" s="13"/>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3"/>
      <c r="D152" s="13"/>
      <c r="E152" s="2161"/>
      <c r="F152" s="2161"/>
      <c r="G152" s="13"/>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3"/>
      <c r="D153" s="13"/>
      <c r="E153" s="2161"/>
      <c r="F153" s="2161"/>
      <c r="G153" s="13"/>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3"/>
      <c r="D154" s="13"/>
      <c r="E154" s="2161"/>
      <c r="F154" s="2161"/>
      <c r="G154" s="13"/>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3"/>
      <c r="D155" s="13"/>
      <c r="E155" s="2161"/>
      <c r="F155" s="2161"/>
      <c r="G155" s="13"/>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3"/>
      <c r="D156" s="13"/>
      <c r="E156" s="2161"/>
      <c r="F156" s="2161"/>
      <c r="G156" s="13"/>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3"/>
      <c r="D157" s="13"/>
      <c r="E157" s="2161"/>
      <c r="F157" s="2161"/>
      <c r="G157" s="13"/>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3"/>
      <c r="D158" s="13"/>
      <c r="E158" s="2161"/>
      <c r="F158" s="2161"/>
      <c r="G158" s="13"/>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3"/>
      <c r="D159" s="13"/>
      <c r="E159" s="2161"/>
      <c r="F159" s="2161"/>
      <c r="G159" s="13"/>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3"/>
      <c r="D160" s="13"/>
      <c r="E160" s="2161"/>
      <c r="F160" s="2161"/>
      <c r="G160" s="13"/>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3"/>
      <c r="D161" s="13"/>
      <c r="E161" s="2161"/>
      <c r="F161" s="2161"/>
      <c r="G161" s="13"/>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3"/>
      <c r="D162" s="13"/>
      <c r="E162" s="2161"/>
      <c r="F162" s="2161"/>
      <c r="G162" s="13"/>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3"/>
      <c r="D163" s="13"/>
      <c r="E163" s="2161"/>
      <c r="F163" s="2161"/>
      <c r="G163" s="13"/>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3"/>
      <c r="D164" s="13"/>
      <c r="E164" s="2161"/>
      <c r="F164" s="2161"/>
      <c r="G164" s="13"/>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3"/>
      <c r="D165" s="13"/>
      <c r="E165" s="2161"/>
      <c r="F165" s="2161"/>
      <c r="G165" s="13"/>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3"/>
      <c r="D166" s="13"/>
      <c r="E166" s="2161"/>
      <c r="F166" s="2161"/>
      <c r="G166" s="13"/>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3"/>
      <c r="D167" s="13"/>
      <c r="E167" s="2161"/>
      <c r="F167" s="2161"/>
      <c r="G167" s="13"/>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3"/>
      <c r="D168" s="13"/>
      <c r="E168" s="2161"/>
      <c r="F168" s="2161"/>
      <c r="G168" s="13"/>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3"/>
      <c r="D169" s="13"/>
      <c r="E169" s="2161"/>
      <c r="F169" s="2161"/>
      <c r="G169" s="13"/>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3"/>
      <c r="D170" s="13"/>
      <c r="E170" s="2161"/>
      <c r="F170" s="2161"/>
      <c r="G170" s="13"/>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3"/>
      <c r="D171" s="13"/>
      <c r="E171" s="2161"/>
      <c r="F171" s="2161"/>
      <c r="G171" s="13"/>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3"/>
      <c r="D172" s="13"/>
      <c r="E172" s="2161"/>
      <c r="F172" s="2161"/>
      <c r="G172" s="13"/>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3"/>
      <c r="D173" s="13"/>
      <c r="E173" s="2161"/>
      <c r="F173" s="2161"/>
      <c r="G173" s="13"/>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3"/>
      <c r="D174" s="13"/>
      <c r="E174" s="2161"/>
      <c r="F174" s="2161"/>
      <c r="G174" s="13"/>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3"/>
      <c r="D175" s="13"/>
      <c r="E175" s="2161"/>
      <c r="F175" s="2161"/>
      <c r="G175" s="13"/>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3"/>
      <c r="D176" s="13"/>
      <c r="E176" s="2161"/>
      <c r="F176" s="2161"/>
      <c r="G176" s="13"/>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3"/>
      <c r="D177" s="13"/>
      <c r="E177" s="2161"/>
      <c r="F177" s="2161"/>
      <c r="G177" s="13"/>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3"/>
      <c r="D178" s="13"/>
      <c r="E178" s="2161"/>
      <c r="F178" s="2161"/>
      <c r="G178" s="13"/>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3"/>
      <c r="D179" s="13"/>
      <c r="E179" s="2161"/>
      <c r="F179" s="2161"/>
      <c r="G179" s="13"/>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3"/>
      <c r="D180" s="13"/>
      <c r="E180" s="2161"/>
      <c r="F180" s="2161"/>
      <c r="G180" s="13"/>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3"/>
      <c r="D181" s="13"/>
      <c r="E181" s="2161"/>
      <c r="F181" s="2161"/>
      <c r="G181" s="13"/>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3"/>
      <c r="D182" s="13"/>
      <c r="E182" s="2161"/>
      <c r="F182" s="2161"/>
      <c r="G182" s="13"/>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3"/>
      <c r="D183" s="13"/>
      <c r="E183" s="2161"/>
      <c r="F183" s="2161"/>
      <c r="G183" s="13"/>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3"/>
      <c r="D184" s="13"/>
      <c r="E184" s="2161"/>
      <c r="F184" s="2161"/>
      <c r="G184" s="13"/>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3"/>
      <c r="D185" s="13"/>
      <c r="E185" s="2161"/>
      <c r="F185" s="2161"/>
      <c r="G185" s="13"/>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3"/>
      <c r="D186" s="13"/>
      <c r="E186" s="2161"/>
      <c r="F186" s="2161"/>
      <c r="G186" s="13"/>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3"/>
      <c r="D187" s="13"/>
      <c r="E187" s="2161"/>
      <c r="F187" s="2161"/>
      <c r="G187" s="13"/>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3"/>
      <c r="D188" s="13"/>
      <c r="E188" s="2161"/>
      <c r="F188" s="2161"/>
      <c r="G188" s="13"/>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3"/>
      <c r="D189" s="13"/>
      <c r="E189" s="2161"/>
      <c r="F189" s="2161"/>
      <c r="G189" s="13"/>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3"/>
      <c r="D190" s="13"/>
      <c r="E190" s="2161"/>
      <c r="F190" s="2161"/>
      <c r="G190" s="13"/>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3"/>
      <c r="D191" s="13"/>
      <c r="E191" s="2161"/>
      <c r="F191" s="2161"/>
      <c r="G191" s="13"/>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3"/>
      <c r="D192" s="13"/>
      <c r="E192" s="2161"/>
      <c r="F192" s="2161"/>
      <c r="G192" s="13"/>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3"/>
      <c r="D193" s="13"/>
      <c r="E193" s="2161"/>
      <c r="F193" s="2161"/>
      <c r="G193" s="13"/>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3"/>
      <c r="D194" s="13"/>
      <c r="E194" s="2161"/>
      <c r="F194" s="2161"/>
      <c r="G194" s="13"/>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3"/>
      <c r="D195" s="13"/>
      <c r="E195" s="2161"/>
      <c r="F195" s="2161"/>
      <c r="G195" s="13"/>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3"/>
      <c r="D196" s="13"/>
      <c r="E196" s="2161"/>
      <c r="F196" s="2161"/>
      <c r="G196" s="13"/>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3"/>
      <c r="D197" s="13"/>
      <c r="E197" s="2161"/>
      <c r="F197" s="2161"/>
      <c r="G197" s="13"/>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3"/>
      <c r="D198" s="13"/>
      <c r="E198" s="2161"/>
      <c r="F198" s="2161"/>
      <c r="G198" s="13"/>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3"/>
      <c r="D199" s="13"/>
      <c r="E199" s="2161"/>
      <c r="F199" s="2161"/>
      <c r="G199" s="13"/>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3"/>
      <c r="D200" s="13"/>
      <c r="E200" s="2161"/>
      <c r="F200" s="2161"/>
      <c r="G200" s="13"/>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3"/>
      <c r="D201" s="13"/>
      <c r="E201" s="2161"/>
      <c r="F201" s="2161"/>
      <c r="G201" s="13"/>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3"/>
      <c r="D202" s="13"/>
      <c r="E202" s="2161"/>
      <c r="F202" s="2161"/>
      <c r="G202" s="13"/>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3"/>
      <c r="D203" s="13"/>
      <c r="E203" s="2161"/>
      <c r="F203" s="2161"/>
      <c r="G203" s="13"/>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3"/>
      <c r="D204" s="13"/>
      <c r="E204" s="2161"/>
      <c r="F204" s="2161"/>
      <c r="G204" s="13"/>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3"/>
      <c r="D205" s="13"/>
      <c r="E205" s="2161"/>
      <c r="F205" s="2161"/>
      <c r="G205" s="13"/>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3"/>
      <c r="D206" s="13"/>
      <c r="E206" s="2161"/>
      <c r="F206" s="2161"/>
      <c r="G206" s="13"/>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3"/>
      <c r="D207" s="13"/>
      <c r="E207" s="2161"/>
      <c r="F207" s="2161"/>
      <c r="G207" s="13"/>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3"/>
      <c r="D208" s="13"/>
      <c r="E208" s="2161"/>
      <c r="F208" s="2161"/>
      <c r="G208" s="13"/>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3"/>
      <c r="D209" s="13"/>
      <c r="E209" s="2161"/>
      <c r="F209" s="2161"/>
      <c r="G209" s="13"/>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3"/>
      <c r="D210" s="13"/>
      <c r="E210" s="2161"/>
      <c r="F210" s="2161"/>
      <c r="G210" s="13"/>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3"/>
      <c r="D211" s="13"/>
      <c r="E211" s="2161"/>
      <c r="F211" s="2161"/>
      <c r="G211" s="13"/>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3"/>
      <c r="D212" s="13"/>
      <c r="E212" s="2161"/>
      <c r="F212" s="2161"/>
      <c r="G212" s="13"/>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3"/>
      <c r="D213" s="13"/>
      <c r="E213" s="2161"/>
      <c r="F213" s="2161"/>
      <c r="G213" s="13"/>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3"/>
      <c r="D214" s="13"/>
      <c r="E214" s="2161"/>
      <c r="F214" s="2161"/>
      <c r="G214" s="13"/>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3"/>
      <c r="D215" s="13"/>
      <c r="E215" s="2161"/>
      <c r="F215" s="2161"/>
      <c r="G215" s="13"/>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3"/>
      <c r="D216" s="13"/>
      <c r="E216" s="2161"/>
      <c r="F216" s="2161"/>
      <c r="G216" s="13"/>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3"/>
      <c r="D217" s="13"/>
      <c r="E217" s="2161"/>
      <c r="F217" s="2161"/>
      <c r="G217" s="13"/>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3"/>
      <c r="D218" s="13"/>
      <c r="E218" s="2161"/>
      <c r="F218" s="2161"/>
      <c r="G218" s="13"/>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3"/>
      <c r="D219" s="13"/>
      <c r="E219" s="2161"/>
      <c r="F219" s="2161"/>
      <c r="G219" s="13"/>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3"/>
      <c r="D220" s="13"/>
      <c r="E220" s="2161"/>
      <c r="F220" s="2161"/>
      <c r="G220" s="13"/>
      <c r="H220" s="19"/>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13"/>
      <c r="C221" s="13"/>
      <c r="D221" s="13"/>
      <c r="E221" s="2161"/>
      <c r="F221" s="2161"/>
      <c r="G221" s="13"/>
      <c r="H221" s="19"/>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13"/>
      <c r="C222" s="13"/>
      <c r="D222" s="13"/>
      <c r="E222" s="2161"/>
      <c r="F222" s="2161"/>
      <c r="G222" s="13"/>
      <c r="H222" s="19"/>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13"/>
      <c r="C223" s="13"/>
      <c r="D223" s="13"/>
      <c r="E223" s="2161"/>
      <c r="F223" s="2161"/>
      <c r="G223" s="13"/>
      <c r="H223" s="19"/>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13"/>
      <c r="C224" s="13"/>
      <c r="D224" s="13"/>
      <c r="E224" s="2161"/>
      <c r="F224" s="2161"/>
      <c r="G224" s="13"/>
      <c r="H224" s="19"/>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13"/>
      <c r="C225" s="13"/>
      <c r="D225" s="13"/>
      <c r="E225" s="2161"/>
      <c r="F225" s="2161"/>
      <c r="G225" s="13"/>
      <c r="H225" s="19"/>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13"/>
      <c r="C226" s="13"/>
      <c r="D226" s="13"/>
      <c r="E226" s="2161"/>
      <c r="F226" s="2161"/>
      <c r="G226" s="13"/>
      <c r="H226" s="19"/>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13"/>
      <c r="C227" s="13"/>
      <c r="D227" s="13"/>
      <c r="E227" s="2161"/>
      <c r="F227" s="2161"/>
      <c r="G227" s="13"/>
      <c r="H227" s="19"/>
      <c r="I227" s="13"/>
      <c r="J227" s="13"/>
      <c r="K227" s="13"/>
      <c r="L227" s="13"/>
      <c r="M227" s="13"/>
      <c r="N227" s="13"/>
      <c r="O227" s="13"/>
      <c r="P227" s="13"/>
      <c r="Q227" s="13"/>
      <c r="R227" s="13"/>
      <c r="S227" s="13"/>
      <c r="T227" s="13"/>
      <c r="U227" s="13"/>
      <c r="V227" s="13"/>
      <c r="W227" s="13"/>
      <c r="X227" s="13"/>
      <c r="Y227" s="13"/>
      <c r="Z227" s="13"/>
    </row>
    <row r="228" spans="1:26" ht="15.75" customHeight="1"/>
    <row r="229" spans="1:26" ht="15.75" customHeight="1"/>
    <row r="230" spans="1:26" ht="15.75" customHeight="1"/>
    <row r="231" spans="1:26" ht="15.75" customHeight="1"/>
    <row r="232" spans="1:26" ht="15.75" customHeight="1"/>
    <row r="233" spans="1:26" ht="15.75" customHeight="1"/>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D21:G21"/>
    <mergeCell ref="D22:G22"/>
    <mergeCell ref="D27:G27"/>
    <mergeCell ref="A1:B1"/>
    <mergeCell ref="A2:B2"/>
    <mergeCell ref="A3:G3"/>
    <mergeCell ref="A4:G4"/>
    <mergeCell ref="F5:G5"/>
  </mergeCells>
  <pageMargins left="0.7" right="0.7" top="0.75" bottom="0.75" header="0" footer="0"/>
  <pageSetup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J1000"/>
  <sheetViews>
    <sheetView topLeftCell="W8" workbookViewId="0">
      <selection sqref="A1:C1"/>
    </sheetView>
  </sheetViews>
  <sheetFormatPr defaultColWidth="14.453125" defaultRowHeight="15" customHeight="1"/>
  <cols>
    <col min="1" max="1" width="5.453125" customWidth="1"/>
    <col min="2" max="2" width="23" customWidth="1"/>
    <col min="3" max="17" width="11" customWidth="1"/>
    <col min="18" max="18" width="16" customWidth="1"/>
    <col min="19" max="33" width="11" customWidth="1"/>
    <col min="34" max="34" width="17.08984375" customWidth="1"/>
    <col min="35" max="35" width="27" customWidth="1"/>
    <col min="36" max="36" width="11" customWidth="1"/>
  </cols>
  <sheetData>
    <row r="1" spans="1:36" ht="13.5" customHeight="1">
      <c r="A1" s="2876" t="s">
        <v>0</v>
      </c>
      <c r="B1" s="2874"/>
      <c r="C1" s="2874"/>
      <c r="D1" s="1"/>
      <c r="E1" s="1"/>
      <c r="F1" s="1"/>
      <c r="G1" s="1"/>
      <c r="H1" s="1"/>
      <c r="I1" s="1"/>
      <c r="J1" s="1"/>
      <c r="K1" s="4"/>
      <c r="L1" s="4"/>
      <c r="M1" s="1"/>
      <c r="N1" s="1"/>
      <c r="O1" s="1"/>
      <c r="P1" s="1"/>
      <c r="Q1" s="1"/>
      <c r="R1" s="1"/>
      <c r="S1" s="1"/>
      <c r="T1" s="1"/>
      <c r="U1" s="1"/>
      <c r="V1" s="1"/>
      <c r="W1" s="1"/>
      <c r="X1" s="1"/>
      <c r="Y1" s="1"/>
      <c r="Z1" s="4"/>
      <c r="AA1" s="4"/>
      <c r="AB1" s="1"/>
      <c r="AC1" s="1"/>
      <c r="AD1" s="1"/>
      <c r="AE1" s="1"/>
      <c r="AF1" s="1"/>
      <c r="AG1" s="1"/>
      <c r="AH1" s="1"/>
      <c r="AI1" s="55" t="s">
        <v>385</v>
      </c>
      <c r="AJ1" s="4"/>
    </row>
    <row r="2" spans="1:36" ht="13.5" customHeight="1">
      <c r="A2" s="2877" t="s">
        <v>1</v>
      </c>
      <c r="B2" s="2874"/>
      <c r="C2" s="2874"/>
      <c r="D2" s="17"/>
      <c r="E2" s="17"/>
      <c r="F2" s="17"/>
      <c r="G2" s="17"/>
      <c r="H2" s="17"/>
      <c r="I2" s="17"/>
      <c r="J2" s="17"/>
      <c r="K2" s="55"/>
      <c r="L2" s="55"/>
      <c r="M2" s="55"/>
      <c r="N2" s="55"/>
      <c r="O2" s="17"/>
      <c r="P2" s="17"/>
      <c r="Q2" s="17"/>
      <c r="R2" s="17"/>
      <c r="S2" s="17"/>
      <c r="T2" s="17"/>
      <c r="U2" s="17"/>
      <c r="V2" s="17"/>
      <c r="W2" s="17"/>
      <c r="X2" s="17"/>
      <c r="Y2" s="17"/>
      <c r="Z2" s="55"/>
      <c r="AA2" s="55"/>
      <c r="AB2" s="55"/>
      <c r="AC2" s="55"/>
      <c r="AD2" s="17"/>
      <c r="AE2" s="17"/>
      <c r="AF2" s="17"/>
      <c r="AG2" s="17"/>
      <c r="AH2" s="17"/>
      <c r="AI2" s="4"/>
      <c r="AJ2" s="4"/>
    </row>
    <row r="3" spans="1:36" ht="41.25" customHeight="1">
      <c r="A3" s="3007" t="s">
        <v>2957</v>
      </c>
      <c r="B3" s="2874"/>
      <c r="C3" s="2874"/>
      <c r="D3" s="2874"/>
      <c r="E3" s="2874"/>
      <c r="F3" s="2874"/>
      <c r="G3" s="2874"/>
      <c r="H3" s="2874"/>
      <c r="I3" s="2874"/>
      <c r="J3" s="2874"/>
      <c r="K3" s="2874"/>
      <c r="L3" s="2874"/>
      <c r="M3" s="2874"/>
      <c r="N3" s="2874"/>
      <c r="O3" s="2874"/>
      <c r="P3" s="2874"/>
      <c r="Q3" s="2874"/>
      <c r="R3" s="2874"/>
      <c r="S3" s="2874"/>
      <c r="T3" s="2874"/>
      <c r="U3" s="2874"/>
      <c r="V3" s="2874"/>
      <c r="W3" s="2874"/>
      <c r="X3" s="2874"/>
      <c r="Y3" s="2874"/>
      <c r="Z3" s="2874"/>
      <c r="AA3" s="2874"/>
      <c r="AB3" s="2874"/>
      <c r="AC3" s="2874"/>
      <c r="AD3" s="2874"/>
      <c r="AE3" s="2874"/>
      <c r="AF3" s="2874"/>
      <c r="AG3" s="2874"/>
      <c r="AH3" s="2874"/>
      <c r="AI3" s="2874"/>
      <c r="AJ3" s="4"/>
    </row>
    <row r="4" spans="1:36" ht="13.5" customHeight="1">
      <c r="A4" s="3103"/>
      <c r="B4" s="3033"/>
      <c r="C4" s="3033"/>
      <c r="D4" s="3033"/>
      <c r="E4" s="3033"/>
      <c r="F4" s="3033"/>
      <c r="G4" s="3033"/>
      <c r="H4" s="3033"/>
      <c r="I4" s="3033"/>
      <c r="J4" s="3033"/>
      <c r="K4" s="3033"/>
      <c r="L4" s="3033"/>
      <c r="M4" s="3033"/>
      <c r="N4" s="3033"/>
      <c r="O4" s="3033"/>
      <c r="P4" s="3033"/>
      <c r="Q4" s="3033"/>
      <c r="R4" s="3033"/>
      <c r="S4" s="3033"/>
      <c r="T4" s="3033"/>
      <c r="U4" s="3033"/>
      <c r="V4" s="3033"/>
      <c r="W4" s="3033"/>
      <c r="X4" s="3033"/>
      <c r="Y4" s="3033"/>
      <c r="Z4" s="3033"/>
      <c r="AA4" s="3033"/>
      <c r="AB4" s="3033"/>
      <c r="AC4" s="3033"/>
      <c r="AD4" s="3033"/>
      <c r="AE4" s="3033"/>
      <c r="AF4" s="3033"/>
      <c r="AG4" s="3033"/>
      <c r="AH4" s="3033"/>
      <c r="AI4" s="3033"/>
      <c r="AJ4" s="4"/>
    </row>
    <row r="5" spans="1:36" ht="30" customHeight="1">
      <c r="A5" s="3104" t="s">
        <v>159</v>
      </c>
      <c r="B5" s="3104" t="s">
        <v>80</v>
      </c>
      <c r="C5" s="3102" t="s">
        <v>2958</v>
      </c>
      <c r="D5" s="2888"/>
      <c r="E5" s="2888"/>
      <c r="F5" s="2888"/>
      <c r="G5" s="2888"/>
      <c r="H5" s="2888"/>
      <c r="I5" s="2888"/>
      <c r="J5" s="2888"/>
      <c r="K5" s="2888"/>
      <c r="L5" s="2888"/>
      <c r="M5" s="2888"/>
      <c r="N5" s="2888"/>
      <c r="O5" s="2888"/>
      <c r="P5" s="2888"/>
      <c r="Q5" s="2889"/>
      <c r="R5" s="2884" t="s">
        <v>2959</v>
      </c>
      <c r="S5" s="3102" t="s">
        <v>2960</v>
      </c>
      <c r="T5" s="2888"/>
      <c r="U5" s="2888"/>
      <c r="V5" s="2888"/>
      <c r="W5" s="2888"/>
      <c r="X5" s="2888"/>
      <c r="Y5" s="2888"/>
      <c r="Z5" s="2888"/>
      <c r="AA5" s="2888"/>
      <c r="AB5" s="2888"/>
      <c r="AC5" s="2888"/>
      <c r="AD5" s="2888"/>
      <c r="AE5" s="2888"/>
      <c r="AF5" s="2888"/>
      <c r="AG5" s="2889"/>
      <c r="AH5" s="2884" t="s">
        <v>2961</v>
      </c>
      <c r="AI5" s="3105" t="s">
        <v>2962</v>
      </c>
      <c r="AJ5" s="4"/>
    </row>
    <row r="6" spans="1:36" ht="42.75" customHeight="1">
      <c r="A6" s="2885"/>
      <c r="B6" s="2885"/>
      <c r="C6" s="3099" t="s">
        <v>188</v>
      </c>
      <c r="D6" s="2889"/>
      <c r="E6" s="3099" t="s">
        <v>189</v>
      </c>
      <c r="F6" s="2889"/>
      <c r="G6" s="3099" t="s">
        <v>190</v>
      </c>
      <c r="H6" s="2889"/>
      <c r="I6" s="3099" t="s">
        <v>191</v>
      </c>
      <c r="J6" s="2889"/>
      <c r="K6" s="3099" t="s">
        <v>192</v>
      </c>
      <c r="L6" s="2889"/>
      <c r="M6" s="3099" t="s">
        <v>193</v>
      </c>
      <c r="N6" s="2889"/>
      <c r="O6" s="3099" t="s">
        <v>194</v>
      </c>
      <c r="P6" s="2889"/>
      <c r="Q6" s="285" t="s">
        <v>388</v>
      </c>
      <c r="R6" s="2972"/>
      <c r="S6" s="3099" t="s">
        <v>188</v>
      </c>
      <c r="T6" s="2889"/>
      <c r="U6" s="3099" t="s">
        <v>189</v>
      </c>
      <c r="V6" s="2889"/>
      <c r="W6" s="3099" t="s">
        <v>190</v>
      </c>
      <c r="X6" s="2889"/>
      <c r="Y6" s="3099" t="s">
        <v>191</v>
      </c>
      <c r="Z6" s="2889"/>
      <c r="AA6" s="3099" t="s">
        <v>192</v>
      </c>
      <c r="AB6" s="2889"/>
      <c r="AC6" s="3099" t="s">
        <v>193</v>
      </c>
      <c r="AD6" s="2889"/>
      <c r="AE6" s="3099" t="s">
        <v>194</v>
      </c>
      <c r="AF6" s="2889"/>
      <c r="AG6" s="285" t="s">
        <v>388</v>
      </c>
      <c r="AH6" s="2972"/>
      <c r="AI6" s="2972"/>
      <c r="AJ6" s="4"/>
    </row>
    <row r="7" spans="1:36" ht="65.25" customHeight="1">
      <c r="A7" s="265"/>
      <c r="B7" s="265"/>
      <c r="C7" s="265" t="s">
        <v>2963</v>
      </c>
      <c r="D7" s="265" t="s">
        <v>2964</v>
      </c>
      <c r="E7" s="265" t="s">
        <v>2963</v>
      </c>
      <c r="F7" s="265" t="s">
        <v>2964</v>
      </c>
      <c r="G7" s="265" t="s">
        <v>2963</v>
      </c>
      <c r="H7" s="265" t="s">
        <v>2964</v>
      </c>
      <c r="I7" s="265" t="s">
        <v>2963</v>
      </c>
      <c r="J7" s="265" t="s">
        <v>2964</v>
      </c>
      <c r="K7" s="265" t="s">
        <v>2963</v>
      </c>
      <c r="L7" s="265" t="s">
        <v>2964</v>
      </c>
      <c r="M7" s="265" t="s">
        <v>2963</v>
      </c>
      <c r="N7" s="265" t="s">
        <v>2964</v>
      </c>
      <c r="O7" s="265" t="s">
        <v>2963</v>
      </c>
      <c r="P7" s="265" t="s">
        <v>2964</v>
      </c>
      <c r="Q7" s="285" t="s">
        <v>2965</v>
      </c>
      <c r="R7" s="2885"/>
      <c r="S7" s="265" t="s">
        <v>2963</v>
      </c>
      <c r="T7" s="265" t="s">
        <v>2964</v>
      </c>
      <c r="U7" s="265" t="s">
        <v>2963</v>
      </c>
      <c r="V7" s="265" t="s">
        <v>2964</v>
      </c>
      <c r="W7" s="265" t="s">
        <v>2963</v>
      </c>
      <c r="X7" s="265" t="s">
        <v>2964</v>
      </c>
      <c r="Y7" s="265" t="s">
        <v>2963</v>
      </c>
      <c r="Z7" s="265" t="s">
        <v>2964</v>
      </c>
      <c r="AA7" s="265" t="s">
        <v>2963</v>
      </c>
      <c r="AB7" s="265" t="s">
        <v>2964</v>
      </c>
      <c r="AC7" s="265" t="s">
        <v>2963</v>
      </c>
      <c r="AD7" s="265" t="s">
        <v>2964</v>
      </c>
      <c r="AE7" s="265" t="s">
        <v>2963</v>
      </c>
      <c r="AF7" s="265" t="s">
        <v>2964</v>
      </c>
      <c r="AG7" s="285" t="s">
        <v>2965</v>
      </c>
      <c r="AH7" s="2885"/>
      <c r="AI7" s="2885"/>
      <c r="AJ7" s="4"/>
    </row>
    <row r="8" spans="1:36" ht="65.25" customHeight="1">
      <c r="A8" s="265"/>
      <c r="B8" s="265" t="s">
        <v>2966</v>
      </c>
      <c r="C8" s="265"/>
      <c r="D8" s="265"/>
      <c r="E8" s="265"/>
      <c r="F8" s="265"/>
      <c r="G8" s="265"/>
      <c r="H8" s="265"/>
      <c r="I8" s="265"/>
      <c r="J8" s="265"/>
      <c r="K8" s="265"/>
      <c r="L8" s="265"/>
      <c r="M8" s="265"/>
      <c r="N8" s="265"/>
      <c r="O8" s="265"/>
      <c r="P8" s="265"/>
      <c r="Q8" s="285"/>
      <c r="R8" s="2196"/>
      <c r="S8" s="265"/>
      <c r="T8" s="265"/>
      <c r="U8" s="265"/>
      <c r="V8" s="265"/>
      <c r="W8" s="265"/>
      <c r="X8" s="265"/>
      <c r="Y8" s="265"/>
      <c r="Z8" s="265"/>
      <c r="AA8" s="265"/>
      <c r="AB8" s="265"/>
      <c r="AC8" s="265"/>
      <c r="AD8" s="265"/>
      <c r="AE8" s="265"/>
      <c r="AF8" s="265"/>
      <c r="AG8" s="285"/>
      <c r="AH8" s="2196"/>
      <c r="AI8" s="2196"/>
      <c r="AJ8" s="4"/>
    </row>
    <row r="9" spans="1:36" ht="13.5" customHeight="1">
      <c r="A9" s="2197" t="s">
        <v>415</v>
      </c>
      <c r="B9" s="2197" t="s">
        <v>416</v>
      </c>
      <c r="C9" s="2197" t="s">
        <v>417</v>
      </c>
      <c r="D9" s="2197" t="s">
        <v>418</v>
      </c>
      <c r="E9" s="2197" t="s">
        <v>419</v>
      </c>
      <c r="F9" s="2197" t="s">
        <v>420</v>
      </c>
      <c r="G9" s="2197" t="s">
        <v>421</v>
      </c>
      <c r="H9" s="2197" t="s">
        <v>422</v>
      </c>
      <c r="I9" s="2197" t="s">
        <v>423</v>
      </c>
      <c r="J9" s="2197" t="s">
        <v>424</v>
      </c>
      <c r="K9" s="2197" t="s">
        <v>425</v>
      </c>
      <c r="L9" s="2197" t="s">
        <v>426</v>
      </c>
      <c r="M9" s="2197" t="s">
        <v>1361</v>
      </c>
      <c r="N9" s="2197" t="s">
        <v>1362</v>
      </c>
      <c r="O9" s="2197" t="s">
        <v>1363</v>
      </c>
      <c r="P9" s="2197" t="s">
        <v>1364</v>
      </c>
      <c r="Q9" s="2197" t="s">
        <v>2967</v>
      </c>
      <c r="R9" s="2197" t="s">
        <v>2968</v>
      </c>
      <c r="S9" s="2197" t="s">
        <v>2969</v>
      </c>
      <c r="T9" s="2198" t="s">
        <v>2970</v>
      </c>
      <c r="U9" s="2198" t="s">
        <v>2971</v>
      </c>
      <c r="V9" s="2198" t="s">
        <v>2972</v>
      </c>
      <c r="W9" s="2197" t="s">
        <v>2970</v>
      </c>
      <c r="X9" s="2197" t="s">
        <v>2971</v>
      </c>
      <c r="Y9" s="2197" t="s">
        <v>2971</v>
      </c>
      <c r="Z9" s="2197" t="s">
        <v>2972</v>
      </c>
      <c r="AA9" s="2198" t="s">
        <v>2973</v>
      </c>
      <c r="AB9" s="2197" t="s">
        <v>2974</v>
      </c>
      <c r="AC9" s="2198" t="s">
        <v>2975</v>
      </c>
      <c r="AD9" s="2198" t="s">
        <v>2976</v>
      </c>
      <c r="AE9" s="2198" t="s">
        <v>2977</v>
      </c>
      <c r="AF9" s="2198" t="s">
        <v>2978</v>
      </c>
      <c r="AG9" s="2198" t="s">
        <v>2979</v>
      </c>
      <c r="AH9" s="2198" t="s">
        <v>2980</v>
      </c>
      <c r="AI9" s="2199" t="s">
        <v>2981</v>
      </c>
      <c r="AJ9" s="4"/>
    </row>
    <row r="10" spans="1:36" ht="24.75" customHeight="1">
      <c r="A10" s="2200"/>
      <c r="B10" s="2195" t="s">
        <v>2982</v>
      </c>
      <c r="C10" s="2201">
        <f>SUM(C11:C21)</f>
        <v>0</v>
      </c>
      <c r="D10" s="2201"/>
      <c r="E10" s="2201">
        <f>SUM(E11:E21)</f>
        <v>0</v>
      </c>
      <c r="F10" s="2201"/>
      <c r="G10" s="2201">
        <f>SUM(G11:G21)</f>
        <v>0</v>
      </c>
      <c r="H10" s="2201"/>
      <c r="I10" s="2201">
        <f>SUM(I11:I21)</f>
        <v>0</v>
      </c>
      <c r="J10" s="2201"/>
      <c r="K10" s="2201">
        <f>SUM(K11:K21)</f>
        <v>0</v>
      </c>
      <c r="L10" s="2201"/>
      <c r="M10" s="2201">
        <f>SUM(M11:M21)</f>
        <v>0</v>
      </c>
      <c r="N10" s="2201"/>
      <c r="O10" s="2201">
        <f>SUM(O11:O21)</f>
        <v>0</v>
      </c>
      <c r="P10" s="2201"/>
      <c r="Q10" s="2202">
        <f t="shared" ref="Q10:S10" si="0">SUM(Q11:Q21)</f>
        <v>0</v>
      </c>
      <c r="R10" s="2202">
        <f t="shared" si="0"/>
        <v>0</v>
      </c>
      <c r="S10" s="2202">
        <f t="shared" si="0"/>
        <v>0</v>
      </c>
      <c r="T10" s="2202"/>
      <c r="U10" s="2202">
        <f>SUM(U11:U21)</f>
        <v>0</v>
      </c>
      <c r="V10" s="2202"/>
      <c r="W10" s="2202">
        <f>SUM(W11:W21)</f>
        <v>0</v>
      </c>
      <c r="X10" s="2202"/>
      <c r="Y10" s="2202">
        <f>SUM(Y11:Y21)</f>
        <v>0</v>
      </c>
      <c r="Z10" s="2202"/>
      <c r="AA10" s="2202">
        <f>SUM(AA11:AA21)</f>
        <v>0</v>
      </c>
      <c r="AB10" s="2202"/>
      <c r="AC10" s="2202">
        <f>SUM(AC11:AC21)</f>
        <v>0</v>
      </c>
      <c r="AD10" s="2202"/>
      <c r="AE10" s="2202">
        <f>SUM(AE11:AE21)</f>
        <v>0</v>
      </c>
      <c r="AF10" s="2202"/>
      <c r="AG10" s="2202">
        <f t="shared" ref="AG10:AI10" si="1">SUM(AG11:AG21)</f>
        <v>0</v>
      </c>
      <c r="AH10" s="263">
        <f t="shared" si="1"/>
        <v>0</v>
      </c>
      <c r="AI10" s="2203">
        <f t="shared" si="1"/>
        <v>0</v>
      </c>
      <c r="AJ10" s="4"/>
    </row>
    <row r="11" spans="1:36" ht="13.5" customHeight="1">
      <c r="A11" s="2204">
        <v>1</v>
      </c>
      <c r="B11" s="12" t="s">
        <v>2983</v>
      </c>
      <c r="C11" s="2205"/>
      <c r="D11" s="14">
        <v>310</v>
      </c>
      <c r="E11" s="2206"/>
      <c r="F11" s="14">
        <v>310</v>
      </c>
      <c r="G11" s="2206"/>
      <c r="H11" s="1729">
        <v>370</v>
      </c>
      <c r="I11" s="2206"/>
      <c r="J11" s="1729">
        <v>380</v>
      </c>
      <c r="K11" s="2206"/>
      <c r="L11" s="2206"/>
      <c r="M11" s="2206"/>
      <c r="N11" s="1729">
        <v>390</v>
      </c>
      <c r="O11" s="2206"/>
      <c r="P11" s="1729">
        <v>310</v>
      </c>
      <c r="Q11" s="2207"/>
      <c r="R11" s="263">
        <f t="shared" ref="R11:R14" si="2">C11*D11+E11*F11+G11*H11+I11*J11+K11*L11+M11*N11+O11*P11</f>
        <v>0</v>
      </c>
      <c r="S11" s="1738"/>
      <c r="T11" s="2208">
        <v>341</v>
      </c>
      <c r="U11" s="2209"/>
      <c r="V11" s="2208">
        <v>341</v>
      </c>
      <c r="W11" s="2210"/>
      <c r="X11" s="2211">
        <v>407</v>
      </c>
      <c r="Y11" s="2211"/>
      <c r="Z11" s="2211">
        <v>418</v>
      </c>
      <c r="AA11" s="2211"/>
      <c r="AB11" s="2211"/>
      <c r="AC11" s="2211"/>
      <c r="AD11" s="271">
        <v>429</v>
      </c>
      <c r="AE11" s="2210"/>
      <c r="AF11" s="2208">
        <v>341</v>
      </c>
      <c r="AG11" s="2210"/>
      <c r="AH11" s="263">
        <f t="shared" ref="AH11:AH12" si="3">S11*T11+U11*V89+W11*X11+Y11*Z11+AA11*AB11+AC11*AD11+AE11*AF11</f>
        <v>0</v>
      </c>
      <c r="AI11" s="2212">
        <f t="shared" ref="AI11:AI12" si="4">AH11+R11</f>
        <v>0</v>
      </c>
      <c r="AJ11" s="4"/>
    </row>
    <row r="12" spans="1:36" ht="13.5" customHeight="1">
      <c r="A12" s="2204">
        <v>2</v>
      </c>
      <c r="B12" s="12" t="s">
        <v>2984</v>
      </c>
      <c r="C12" s="2213"/>
      <c r="D12" s="2214"/>
      <c r="E12" s="2215"/>
      <c r="F12" s="2216"/>
      <c r="G12" s="2217"/>
      <c r="H12" s="2218"/>
      <c r="I12" s="2218"/>
      <c r="J12" s="2218"/>
      <c r="K12" s="2218"/>
      <c r="L12" s="2218"/>
      <c r="M12" s="2218"/>
      <c r="N12" s="2218"/>
      <c r="O12" s="2217"/>
      <c r="P12" s="2219"/>
      <c r="Q12" s="2210"/>
      <c r="R12" s="263">
        <f t="shared" si="2"/>
        <v>0</v>
      </c>
      <c r="S12" s="1738"/>
      <c r="T12" s="2208"/>
      <c r="U12" s="2209"/>
      <c r="V12" s="2208"/>
      <c r="W12" s="2210"/>
      <c r="X12" s="2211"/>
      <c r="Y12" s="2211"/>
      <c r="Z12" s="2211"/>
      <c r="AA12" s="2211"/>
      <c r="AB12" s="2211"/>
      <c r="AC12" s="2211"/>
      <c r="AD12" s="271"/>
      <c r="AE12" s="2210"/>
      <c r="AF12" s="2208"/>
      <c r="AG12" s="2210"/>
      <c r="AH12" s="263">
        <f t="shared" si="3"/>
        <v>0</v>
      </c>
      <c r="AI12" s="2212">
        <f t="shared" si="4"/>
        <v>0</v>
      </c>
      <c r="AJ12" s="4"/>
    </row>
    <row r="13" spans="1:36" ht="13.5" customHeight="1">
      <c r="A13" s="2204">
        <v>3</v>
      </c>
      <c r="B13" s="12" t="s">
        <v>2985</v>
      </c>
      <c r="C13" s="2220"/>
      <c r="D13" s="2208"/>
      <c r="E13" s="1738"/>
      <c r="F13" s="2221"/>
      <c r="G13" s="2210"/>
      <c r="H13" s="2211"/>
      <c r="I13" s="2211"/>
      <c r="J13" s="2211"/>
      <c r="K13" s="2211"/>
      <c r="L13" s="2211"/>
      <c r="M13" s="2211"/>
      <c r="N13" s="2211"/>
      <c r="O13" s="2210"/>
      <c r="P13" s="2222"/>
      <c r="Q13" s="2210"/>
      <c r="R13" s="263">
        <f t="shared" si="2"/>
        <v>0</v>
      </c>
      <c r="S13" s="1738"/>
      <c r="T13" s="2208"/>
      <c r="U13" s="2209"/>
      <c r="V13" s="2208"/>
      <c r="W13" s="2210"/>
      <c r="X13" s="2211"/>
      <c r="Y13" s="2211"/>
      <c r="Z13" s="2211"/>
      <c r="AA13" s="2211"/>
      <c r="AB13" s="2211"/>
      <c r="AC13" s="2211"/>
      <c r="AD13" s="271"/>
      <c r="AE13" s="2210"/>
      <c r="AF13" s="2208"/>
      <c r="AG13" s="2210"/>
      <c r="AH13" s="263"/>
      <c r="AI13" s="2212"/>
      <c r="AJ13" s="4"/>
    </row>
    <row r="14" spans="1:36" ht="13.5" customHeight="1">
      <c r="A14" s="2204">
        <v>4</v>
      </c>
      <c r="B14" s="12" t="s">
        <v>2986</v>
      </c>
      <c r="C14" s="2223"/>
      <c r="D14" s="1833">
        <v>7350</v>
      </c>
      <c r="E14" s="2224"/>
      <c r="F14" s="1833">
        <v>7350</v>
      </c>
      <c r="G14" s="2224"/>
      <c r="H14" s="1744">
        <v>8775</v>
      </c>
      <c r="I14" s="2224"/>
      <c r="J14" s="1744">
        <v>8775</v>
      </c>
      <c r="K14" s="2224"/>
      <c r="L14" s="2224">
        <v>7350</v>
      </c>
      <c r="M14" s="2224"/>
      <c r="N14" s="1744"/>
      <c r="O14" s="2224"/>
      <c r="P14" s="1744"/>
      <c r="Q14" s="2225"/>
      <c r="R14" s="2226">
        <f t="shared" si="2"/>
        <v>0</v>
      </c>
      <c r="S14" s="1745"/>
      <c r="T14" s="2227">
        <v>7350</v>
      </c>
      <c r="U14" s="2228"/>
      <c r="V14" s="2227">
        <v>7350</v>
      </c>
      <c r="W14" s="2229"/>
      <c r="X14" s="2230">
        <v>8775</v>
      </c>
      <c r="Y14" s="2230"/>
      <c r="Z14" s="2230">
        <v>8775</v>
      </c>
      <c r="AA14" s="2230"/>
      <c r="AB14" s="2230">
        <v>7350</v>
      </c>
      <c r="AC14" s="2230"/>
      <c r="AD14" s="2231"/>
      <c r="AE14" s="2229"/>
      <c r="AF14" s="2227"/>
      <c r="AG14" s="2210"/>
      <c r="AH14" s="263">
        <f t="shared" ref="AH14:AH17" si="5">S14*T14+U14*V91+W14*X14+Y14*Z14+AA14*AB14+AC14*AD14+AE14*AF14</f>
        <v>0</v>
      </c>
      <c r="AI14" s="2212">
        <f t="shared" ref="AI14:AI21" si="6">AH14+R14</f>
        <v>0</v>
      </c>
      <c r="AJ14" s="4"/>
    </row>
    <row r="15" spans="1:36" ht="13.5" customHeight="1">
      <c r="A15" s="2204">
        <v>5</v>
      </c>
      <c r="B15" s="2232" t="s">
        <v>2987</v>
      </c>
      <c r="C15" s="2206"/>
      <c r="D15" s="14">
        <v>350</v>
      </c>
      <c r="E15" s="2206"/>
      <c r="F15" s="1755">
        <v>350</v>
      </c>
      <c r="G15" s="2206"/>
      <c r="H15" s="1729">
        <v>350</v>
      </c>
      <c r="I15" s="2206"/>
      <c r="J15" s="1729">
        <v>350</v>
      </c>
      <c r="K15" s="2206"/>
      <c r="L15" s="1729">
        <v>370</v>
      </c>
      <c r="M15" s="2206"/>
      <c r="N15" s="1729">
        <v>350</v>
      </c>
      <c r="O15" s="2206"/>
      <c r="P15" s="1729">
        <v>350</v>
      </c>
      <c r="Q15" s="2206"/>
      <c r="R15" s="2206"/>
      <c r="S15" s="2206"/>
      <c r="T15" s="14">
        <v>310</v>
      </c>
      <c r="U15" s="2206"/>
      <c r="V15" s="14">
        <v>310</v>
      </c>
      <c r="W15" s="2206"/>
      <c r="X15" s="1729">
        <v>310</v>
      </c>
      <c r="Y15" s="2206"/>
      <c r="Z15" s="1729">
        <v>310</v>
      </c>
      <c r="AA15" s="2206"/>
      <c r="AB15" s="1729">
        <v>310</v>
      </c>
      <c r="AC15" s="2206"/>
      <c r="AD15" s="14">
        <v>310</v>
      </c>
      <c r="AE15" s="2206"/>
      <c r="AF15" s="14">
        <v>310</v>
      </c>
      <c r="AG15" s="2233"/>
      <c r="AH15" s="263">
        <f t="shared" si="5"/>
        <v>0</v>
      </c>
      <c r="AI15" s="2212">
        <f t="shared" si="6"/>
        <v>0</v>
      </c>
      <c r="AJ15" s="4"/>
    </row>
    <row r="16" spans="1:36" ht="13.5" customHeight="1">
      <c r="A16" s="2204" t="s">
        <v>2740</v>
      </c>
      <c r="B16" s="12" t="s">
        <v>2988</v>
      </c>
      <c r="C16" s="2234"/>
      <c r="D16" s="2235">
        <v>1410</v>
      </c>
      <c r="E16" s="2236"/>
      <c r="F16" s="2235"/>
      <c r="G16" s="2236"/>
      <c r="H16" s="2237">
        <v>1410</v>
      </c>
      <c r="I16" s="2236"/>
      <c r="J16" s="2237"/>
      <c r="K16" s="2236"/>
      <c r="L16" s="2236">
        <v>1640</v>
      </c>
      <c r="M16" s="2236"/>
      <c r="N16" s="2237">
        <v>2090</v>
      </c>
      <c r="O16" s="2236"/>
      <c r="P16" s="2237">
        <v>1500</v>
      </c>
      <c r="Q16" s="2238"/>
      <c r="R16" s="2239">
        <f t="shared" ref="R16:R19" si="7">C16*D16+E16*F16+G16*H16+I16*J16+K16*L16+M16*N16+O16*P16</f>
        <v>0</v>
      </c>
      <c r="S16" s="2215"/>
      <c r="T16" s="2214">
        <v>1590</v>
      </c>
      <c r="U16" s="2240"/>
      <c r="V16" s="2214"/>
      <c r="W16" s="2217"/>
      <c r="X16" s="2218">
        <v>1590</v>
      </c>
      <c r="Y16" s="2218"/>
      <c r="Z16" s="2218"/>
      <c r="AA16" s="2218"/>
      <c r="AB16" s="2218">
        <v>1850</v>
      </c>
      <c r="AC16" s="2218"/>
      <c r="AD16" s="2241">
        <v>2360</v>
      </c>
      <c r="AE16" s="2217"/>
      <c r="AF16" s="2214">
        <v>1690</v>
      </c>
      <c r="AG16" s="2210"/>
      <c r="AH16" s="263">
        <f t="shared" si="5"/>
        <v>0</v>
      </c>
      <c r="AI16" s="2212">
        <f t="shared" si="6"/>
        <v>0</v>
      </c>
      <c r="AJ16" s="4"/>
    </row>
    <row r="17" spans="1:36" ht="24.75" customHeight="1">
      <c r="A17" s="2242"/>
      <c r="B17" s="2243"/>
      <c r="C17" s="1738"/>
      <c r="D17" s="2208"/>
      <c r="E17" s="1738"/>
      <c r="F17" s="2221"/>
      <c r="G17" s="2211"/>
      <c r="H17" s="2211"/>
      <c r="I17" s="2211"/>
      <c r="J17" s="2211"/>
      <c r="K17" s="2210"/>
      <c r="L17" s="2211"/>
      <c r="M17" s="2211"/>
      <c r="N17" s="2211"/>
      <c r="O17" s="271"/>
      <c r="P17" s="2222"/>
      <c r="Q17" s="2210"/>
      <c r="R17" s="263">
        <f t="shared" si="7"/>
        <v>0</v>
      </c>
      <c r="S17" s="1738"/>
      <c r="T17" s="2208"/>
      <c r="U17" s="2209"/>
      <c r="V17" s="2208"/>
      <c r="W17" s="1738"/>
      <c r="X17" s="2211"/>
      <c r="Y17" s="2211"/>
      <c r="Z17" s="2211"/>
      <c r="AA17" s="2210"/>
      <c r="AB17" s="2211"/>
      <c r="AC17" s="2211"/>
      <c r="AD17" s="271"/>
      <c r="AE17" s="271"/>
      <c r="AF17" s="2208"/>
      <c r="AG17" s="2210"/>
      <c r="AH17" s="263">
        <f t="shared" si="5"/>
        <v>0</v>
      </c>
      <c r="AI17" s="2212">
        <f t="shared" si="6"/>
        <v>0</v>
      </c>
      <c r="AJ17" s="4"/>
    </row>
    <row r="18" spans="1:36" ht="24.75" customHeight="1">
      <c r="A18" s="2242"/>
      <c r="B18" s="2244"/>
      <c r="C18" s="1738"/>
      <c r="D18" s="2208"/>
      <c r="E18" s="1738"/>
      <c r="F18" s="2221"/>
      <c r="G18" s="2211"/>
      <c r="H18" s="2211"/>
      <c r="I18" s="2211"/>
      <c r="J18" s="2211"/>
      <c r="K18" s="2210"/>
      <c r="L18" s="2211"/>
      <c r="M18" s="2211"/>
      <c r="N18" s="2211"/>
      <c r="O18" s="2222"/>
      <c r="P18" s="2222"/>
      <c r="Q18" s="2210"/>
      <c r="R18" s="263">
        <f t="shared" si="7"/>
        <v>0</v>
      </c>
      <c r="S18" s="1738"/>
      <c r="T18" s="2208"/>
      <c r="U18" s="2209"/>
      <c r="V18" s="2208"/>
      <c r="W18" s="1738"/>
      <c r="X18" s="2211"/>
      <c r="Y18" s="2211"/>
      <c r="Z18" s="2211"/>
      <c r="AA18" s="2210"/>
      <c r="AB18" s="2211"/>
      <c r="AC18" s="1738"/>
      <c r="AD18" s="271"/>
      <c r="AE18" s="2222"/>
      <c r="AF18" s="2208"/>
      <c r="AG18" s="2210"/>
      <c r="AH18" s="263">
        <f t="shared" ref="AH18:AH19" si="8">S18*T18+U18*V95+W18*X18+Y18*Z18+AA18*AB18+AC15*AD18+AE18*AF18</f>
        <v>0</v>
      </c>
      <c r="AI18" s="2212">
        <f t="shared" si="6"/>
        <v>0</v>
      </c>
      <c r="AJ18" s="4"/>
    </row>
    <row r="19" spans="1:36" ht="24.75" customHeight="1">
      <c r="A19" s="2242"/>
      <c r="B19" s="2244"/>
      <c r="C19" s="2245"/>
      <c r="D19" s="2208"/>
      <c r="E19" s="1738"/>
      <c r="F19" s="2221"/>
      <c r="G19" s="2245"/>
      <c r="H19" s="2211"/>
      <c r="I19" s="2211"/>
      <c r="J19" s="2211"/>
      <c r="K19" s="2210"/>
      <c r="L19" s="2211"/>
      <c r="M19" s="274"/>
      <c r="N19" s="2211"/>
      <c r="O19" s="271"/>
      <c r="P19" s="2222"/>
      <c r="Q19" s="2210"/>
      <c r="R19" s="263">
        <f t="shared" si="7"/>
        <v>0</v>
      </c>
      <c r="S19" s="2246"/>
      <c r="T19" s="2208"/>
      <c r="U19" s="2209"/>
      <c r="V19" s="2208"/>
      <c r="W19" s="1738"/>
      <c r="X19" s="2211"/>
      <c r="Y19" s="2211"/>
      <c r="Z19" s="2211"/>
      <c r="AA19" s="2211"/>
      <c r="AB19" s="2211"/>
      <c r="AC19" s="2211"/>
      <c r="AD19" s="271"/>
      <c r="AE19" s="2222"/>
      <c r="AF19" s="2208"/>
      <c r="AG19" s="2210"/>
      <c r="AH19" s="263">
        <f t="shared" si="8"/>
        <v>0</v>
      </c>
      <c r="AI19" s="2212">
        <f t="shared" si="6"/>
        <v>0</v>
      </c>
      <c r="AJ19" s="4"/>
    </row>
    <row r="20" spans="1:36" ht="24.75" customHeight="1">
      <c r="A20" s="2242"/>
      <c r="B20" s="2244"/>
      <c r="C20" s="2210"/>
      <c r="D20" s="2208"/>
      <c r="E20" s="1738"/>
      <c r="F20" s="2221"/>
      <c r="G20" s="1738"/>
      <c r="H20" s="2211"/>
      <c r="I20" s="2211"/>
      <c r="J20" s="2211"/>
      <c r="K20" s="1738"/>
      <c r="L20" s="2211"/>
      <c r="M20" s="2211"/>
      <c r="N20" s="2211"/>
      <c r="O20" s="2210"/>
      <c r="P20" s="2222"/>
      <c r="Q20" s="2210"/>
      <c r="R20" s="263">
        <f>C20*D20+E20*F20+G21*H20+I20*J20+K20*L20+M20*N20+O20*P20</f>
        <v>0</v>
      </c>
      <c r="S20" s="2246"/>
      <c r="T20" s="2208"/>
      <c r="U20" s="2209"/>
      <c r="V20" s="2208"/>
      <c r="W20" s="1738"/>
      <c r="X20" s="2211"/>
      <c r="Y20" s="2211"/>
      <c r="Z20" s="2211"/>
      <c r="AA20" s="2211"/>
      <c r="AB20" s="2211"/>
      <c r="AC20" s="2211"/>
      <c r="AD20" s="271"/>
      <c r="AE20" s="2246"/>
      <c r="AF20" s="2208"/>
      <c r="AG20" s="2210"/>
      <c r="AH20" s="263">
        <f>S20*T20+U20*V99+W20*X20+Y20*Z20+AA20*AB20+AC19*AD20+AE20*AF20</f>
        <v>0</v>
      </c>
      <c r="AI20" s="2212">
        <f t="shared" si="6"/>
        <v>0</v>
      </c>
      <c r="AJ20" s="4"/>
    </row>
    <row r="21" spans="1:36" ht="24.75" customHeight="1">
      <c r="A21" s="2242"/>
      <c r="B21" s="2244"/>
      <c r="C21" s="2210"/>
      <c r="D21" s="2208"/>
      <c r="E21" s="1738"/>
      <c r="F21" s="2221"/>
      <c r="G21" s="11"/>
      <c r="H21" s="2211"/>
      <c r="I21" s="2211"/>
      <c r="J21" s="2211"/>
      <c r="K21" s="2210"/>
      <c r="L21" s="2211"/>
      <c r="M21" s="2211"/>
      <c r="N21" s="2211"/>
      <c r="O21" s="2210"/>
      <c r="P21" s="2222"/>
      <c r="Q21" s="2210"/>
      <c r="R21" s="263">
        <f>C21*D21+E21*F21+G21*H21+I21*J21+K21*L21+M21*N21+O21*P21</f>
        <v>0</v>
      </c>
      <c r="S21" s="2210"/>
      <c r="T21" s="2208"/>
      <c r="U21" s="2209"/>
      <c r="V21" s="2208"/>
      <c r="W21" s="2210"/>
      <c r="X21" s="2211"/>
      <c r="Y21" s="2211"/>
      <c r="Z21" s="2211"/>
      <c r="AA21" s="2210"/>
      <c r="AB21" s="2211"/>
      <c r="AC21" s="2210"/>
      <c r="AD21" s="271"/>
      <c r="AE21" s="2222"/>
      <c r="AF21" s="2208"/>
      <c r="AG21" s="2210"/>
      <c r="AH21" s="263">
        <f>S21*T21+U21*V100+W21*X21+Y21*Z21+AA21*AB21+AC21*AD21+AE21*AF21</f>
        <v>0</v>
      </c>
      <c r="AI21" s="2212">
        <f t="shared" si="6"/>
        <v>0</v>
      </c>
      <c r="AJ21" s="4"/>
    </row>
    <row r="22" spans="1:36" ht="13.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4"/>
    </row>
    <row r="23" spans="1:36" ht="13.5" customHeight="1">
      <c r="A23" s="781"/>
      <c r="B23" s="3100" t="s">
        <v>648</v>
      </c>
      <c r="C23" s="2874"/>
      <c r="D23" s="2874"/>
      <c r="E23" s="781"/>
      <c r="F23" s="781"/>
      <c r="G23" s="781"/>
      <c r="H23" s="781"/>
      <c r="I23" s="781"/>
      <c r="J23" s="781"/>
      <c r="K23" s="781"/>
      <c r="L23" s="781"/>
      <c r="M23" s="781"/>
      <c r="N23" s="781"/>
      <c r="O23" s="2877" t="s">
        <v>155</v>
      </c>
      <c r="P23" s="2874"/>
      <c r="Q23" s="2874"/>
      <c r="R23" s="2874"/>
      <c r="S23" s="781"/>
      <c r="T23" s="781"/>
      <c r="U23" s="781"/>
      <c r="V23" s="781"/>
      <c r="W23" s="781"/>
      <c r="X23" s="781"/>
      <c r="Y23" s="781"/>
      <c r="Z23" s="781"/>
      <c r="AA23" s="781"/>
      <c r="AB23" s="781"/>
      <c r="AC23" s="781"/>
      <c r="AD23" s="781"/>
      <c r="AE23" s="5" t="s">
        <v>2127</v>
      </c>
      <c r="AF23" s="781"/>
      <c r="AG23" s="781"/>
      <c r="AH23" s="781"/>
      <c r="AI23" s="781"/>
      <c r="AJ23" s="781"/>
    </row>
    <row r="24" spans="1:36" ht="13.5" customHeight="1">
      <c r="A24" s="17"/>
      <c r="B24" s="3101" t="s">
        <v>2989</v>
      </c>
      <c r="C24" s="2874"/>
      <c r="D24" s="2874"/>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781"/>
    </row>
    <row r="25" spans="1:36" ht="13.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4"/>
    </row>
    <row r="26" spans="1:36" ht="13.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6" ht="13.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row>
    <row r="28" spans="1:36" ht="13.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row>
    <row r="29" spans="1:36" ht="13.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row>
    <row r="30" spans="1:36" ht="13.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row>
    <row r="31" spans="1:3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row>
    <row r="32" spans="1:3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row>
    <row r="33" spans="1:3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row>
    <row r="34" spans="1:3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row>
    <row r="35" spans="1:3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row>
    <row r="36" spans="1:3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row>
    <row r="37" spans="1:3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row>
    <row r="38" spans="1:3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row>
    <row r="39" spans="1:3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row>
    <row r="40" spans="1:3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row>
    <row r="41" spans="1:3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row>
    <row r="42" spans="1:3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row>
    <row r="43" spans="1:3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row>
    <row r="44" spans="1:3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row>
    <row r="45" spans="1:3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row>
    <row r="46" spans="1:3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row>
    <row r="47" spans="1:3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row>
    <row r="48" spans="1:3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row>
    <row r="49" spans="1:3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row>
    <row r="50" spans="1:3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row>
    <row r="51" spans="1:3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row>
    <row r="52" spans="1:3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row>
    <row r="53" spans="1:3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row>
    <row r="54" spans="1:3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row>
    <row r="55" spans="1:3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row>
    <row r="56" spans="1:3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row>
    <row r="57" spans="1:3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row>
    <row r="58" spans="1:3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row>
    <row r="59" spans="1:3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row>
    <row r="60" spans="1:3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row>
    <row r="61" spans="1:3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row>
    <row r="62" spans="1:3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row>
    <row r="63" spans="1:3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row>
    <row r="64" spans="1:3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row>
    <row r="65" spans="1:3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row>
    <row r="66" spans="1:3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row>
    <row r="67" spans="1:3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row>
    <row r="68" spans="1:3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row>
    <row r="69" spans="1:3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row>
    <row r="70" spans="1:3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row>
    <row r="71" spans="1:3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row>
    <row r="72" spans="1:3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row>
    <row r="73" spans="1:3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row>
    <row r="74" spans="1:3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row>
    <row r="75" spans="1:3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row>
    <row r="76" spans="1:3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row>
    <row r="77" spans="1:3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row>
    <row r="78" spans="1:3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row>
    <row r="79" spans="1:3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row>
    <row r="80" spans="1:3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row>
    <row r="81" spans="1:3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row>
    <row r="82" spans="1:3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row>
    <row r="83" spans="1:3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row>
    <row r="84" spans="1:3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row>
    <row r="85" spans="1:3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row>
    <row r="86" spans="1:3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row>
    <row r="87" spans="1:3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row>
    <row r="88" spans="1:3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row>
    <row r="89" spans="1:3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row>
    <row r="90" spans="1:3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row>
    <row r="91" spans="1:3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row>
    <row r="92" spans="1:3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row>
    <row r="93" spans="1:3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row>
    <row r="94" spans="1:3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row>
    <row r="95" spans="1:3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row>
    <row r="96" spans="1:3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row>
    <row r="97" spans="1:3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row>
    <row r="98" spans="1:3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row>
    <row r="99" spans="1:3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row>
    <row r="100" spans="1:3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row>
    <row r="101" spans="1:3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row>
    <row r="102" spans="1:3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row>
    <row r="103" spans="1:3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row>
    <row r="104" spans="1:3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row>
    <row r="105" spans="1:3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row>
    <row r="106" spans="1:3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row>
    <row r="107" spans="1:3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row>
    <row r="108" spans="1:3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row>
    <row r="109" spans="1:3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row>
    <row r="110" spans="1:3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row>
    <row r="111" spans="1:3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row>
    <row r="112" spans="1:3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row>
    <row r="113" spans="1:3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row>
    <row r="114" spans="1:3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row>
    <row r="115" spans="1:3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row>
    <row r="116" spans="1:3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row>
    <row r="117" spans="1:3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row>
    <row r="118" spans="1:3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row>
    <row r="119" spans="1:3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row>
    <row r="120" spans="1:3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row>
    <row r="121" spans="1:3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row>
    <row r="122" spans="1:3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row>
    <row r="123" spans="1:3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row>
    <row r="124" spans="1:3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row>
    <row r="125" spans="1:3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row>
    <row r="126" spans="1:3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row>
    <row r="127" spans="1:3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row>
    <row r="128" spans="1:3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row>
    <row r="129" spans="1:3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row>
    <row r="130" spans="1:3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row>
    <row r="131" spans="1:3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row>
    <row r="132" spans="1:3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row>
    <row r="133" spans="1:3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row>
    <row r="134" spans="1:3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row>
    <row r="135" spans="1:3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row>
    <row r="136" spans="1:3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row>
    <row r="137" spans="1:3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row>
    <row r="138" spans="1:3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row>
    <row r="139" spans="1:3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row>
    <row r="140" spans="1:3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row>
    <row r="141" spans="1:3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row>
    <row r="142" spans="1:3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row>
    <row r="143" spans="1:3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row>
    <row r="144" spans="1:3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row>
    <row r="145" spans="1:3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row>
    <row r="146" spans="1:3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row>
    <row r="147" spans="1:3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row>
    <row r="148" spans="1:3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row>
    <row r="149" spans="1:3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row>
    <row r="150" spans="1:3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row>
    <row r="151" spans="1:3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row>
    <row r="152" spans="1:3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row>
    <row r="153" spans="1:3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row>
    <row r="154" spans="1:3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row>
    <row r="155" spans="1:3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row>
    <row r="156" spans="1:3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row>
    <row r="157" spans="1:3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row>
    <row r="158" spans="1:3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row>
    <row r="159" spans="1:3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row>
    <row r="160" spans="1:3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row>
    <row r="161" spans="1:3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row>
    <row r="162" spans="1:3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row>
    <row r="163" spans="1:3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row>
    <row r="164" spans="1:3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row>
    <row r="165" spans="1:3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row>
    <row r="166" spans="1:3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row>
    <row r="167" spans="1:3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row>
    <row r="168" spans="1:3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row>
    <row r="169" spans="1:3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row>
    <row r="170" spans="1:3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row>
    <row r="171" spans="1:3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row>
    <row r="172" spans="1:3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row>
    <row r="173" spans="1:3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row>
    <row r="174" spans="1:3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row>
    <row r="175" spans="1:3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row>
    <row r="176" spans="1:3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row>
    <row r="177" spans="1:3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row>
    <row r="178" spans="1:3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row>
    <row r="179" spans="1:3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row>
    <row r="180" spans="1:3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row>
    <row r="181" spans="1:3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row>
    <row r="182" spans="1:3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row>
    <row r="183" spans="1:3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row>
    <row r="184" spans="1:3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row>
    <row r="185" spans="1:3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row>
    <row r="186" spans="1:3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row>
    <row r="187" spans="1:3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row>
    <row r="188" spans="1:3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row>
    <row r="189" spans="1:3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row>
    <row r="190" spans="1:3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row>
    <row r="191" spans="1:3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row>
    <row r="192" spans="1:3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row>
    <row r="193" spans="1:3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row>
    <row r="194" spans="1:3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row>
    <row r="195" spans="1:3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row>
    <row r="196" spans="1:3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row>
    <row r="197" spans="1:3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row>
    <row r="198" spans="1:3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row>
    <row r="199" spans="1:3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row>
    <row r="200" spans="1:3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row>
    <row r="201" spans="1:3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row>
    <row r="202" spans="1:3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row>
    <row r="203" spans="1:3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row>
    <row r="204" spans="1:3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row>
    <row r="205" spans="1:3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row>
    <row r="206" spans="1:3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row>
    <row r="207" spans="1:3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row>
    <row r="208" spans="1:3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row>
    <row r="209" spans="1:3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row>
    <row r="210" spans="1:3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row>
    <row r="211" spans="1:3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row>
    <row r="212" spans="1:3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row>
    <row r="213" spans="1:3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row>
    <row r="214" spans="1:3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row>
    <row r="215" spans="1:3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row>
    <row r="216" spans="1:3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row>
    <row r="217" spans="1:3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row>
    <row r="218" spans="1:3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row>
    <row r="219" spans="1:3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row>
    <row r="220" spans="1:3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row>
    <row r="221" spans="1:3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row>
    <row r="222" spans="1:3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row>
    <row r="223" spans="1:3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row>
    <row r="224" spans="1:3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8">
    <mergeCell ref="C5:Q5"/>
    <mergeCell ref="S5:AG5"/>
    <mergeCell ref="AC6:AD6"/>
    <mergeCell ref="AE6:AF6"/>
    <mergeCell ref="A1:C1"/>
    <mergeCell ref="A2:C2"/>
    <mergeCell ref="A3:AI3"/>
    <mergeCell ref="A4:AI4"/>
    <mergeCell ref="A5:A6"/>
    <mergeCell ref="B5:B6"/>
    <mergeCell ref="R5:R7"/>
    <mergeCell ref="AH5:AH7"/>
    <mergeCell ref="AI5:AI7"/>
    <mergeCell ref="C6:D6"/>
    <mergeCell ref="E6:F6"/>
    <mergeCell ref="M6:N6"/>
    <mergeCell ref="B23:D23"/>
    <mergeCell ref="B24:D24"/>
    <mergeCell ref="G6:H6"/>
    <mergeCell ref="I6:J6"/>
    <mergeCell ref="K6:L6"/>
    <mergeCell ref="Y6:Z6"/>
    <mergeCell ref="AA6:AB6"/>
    <mergeCell ref="O6:P6"/>
    <mergeCell ref="S6:T6"/>
    <mergeCell ref="O23:R23"/>
    <mergeCell ref="U6:V6"/>
    <mergeCell ref="W6:X6"/>
  </mergeCell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0"/>
  <sheetViews>
    <sheetView tabSelected="1" topLeftCell="A6" workbookViewId="0">
      <selection sqref="A1:B1"/>
    </sheetView>
  </sheetViews>
  <sheetFormatPr defaultColWidth="14.453125" defaultRowHeight="15" customHeight="1"/>
  <cols>
    <col min="1" max="1" width="11" customWidth="1"/>
    <col min="2" max="2" width="38.54296875" customWidth="1"/>
    <col min="3" max="26" width="11" customWidth="1"/>
  </cols>
  <sheetData>
    <row r="1" spans="1:26" ht="15.5">
      <c r="A1" s="2876" t="s">
        <v>0</v>
      </c>
      <c r="B1" s="2874"/>
      <c r="C1" s="19"/>
      <c r="D1" s="19"/>
      <c r="E1" s="19"/>
      <c r="F1" s="19"/>
      <c r="G1" s="19"/>
      <c r="H1" s="19"/>
      <c r="I1" s="13"/>
      <c r="J1" s="38" t="s">
        <v>2990</v>
      </c>
      <c r="K1" s="13"/>
      <c r="L1" s="13"/>
      <c r="M1" s="13"/>
      <c r="N1" s="13"/>
      <c r="O1" s="13"/>
      <c r="P1" s="13"/>
      <c r="Q1" s="13"/>
      <c r="R1" s="13"/>
      <c r="S1" s="13"/>
      <c r="T1" s="13"/>
      <c r="U1" s="13"/>
      <c r="V1" s="13"/>
      <c r="W1" s="13"/>
      <c r="X1" s="13"/>
      <c r="Y1" s="13"/>
      <c r="Z1" s="13"/>
    </row>
    <row r="2" spans="1:26" ht="15.5">
      <c r="A2" s="2877" t="s">
        <v>1</v>
      </c>
      <c r="B2" s="2874"/>
      <c r="C2" s="19"/>
      <c r="D2" s="19"/>
      <c r="E2" s="19"/>
      <c r="F2" s="19"/>
      <c r="G2" s="19"/>
      <c r="H2" s="19"/>
      <c r="I2" s="13"/>
      <c r="J2" s="13"/>
      <c r="K2" s="13"/>
      <c r="L2" s="13"/>
      <c r="M2" s="13"/>
      <c r="N2" s="13"/>
      <c r="O2" s="13"/>
      <c r="P2" s="13"/>
      <c r="Q2" s="13"/>
      <c r="R2" s="13"/>
      <c r="S2" s="13"/>
      <c r="T2" s="13"/>
      <c r="U2" s="13"/>
      <c r="V2" s="13"/>
      <c r="W2" s="13"/>
      <c r="X2" s="13"/>
      <c r="Y2" s="13"/>
      <c r="Z2" s="13"/>
    </row>
    <row r="3" spans="1:26" ht="42.75" customHeight="1">
      <c r="A3" s="2877" t="s">
        <v>2991</v>
      </c>
      <c r="B3" s="2874"/>
      <c r="C3" s="2874"/>
      <c r="D3" s="2874"/>
      <c r="E3" s="2874"/>
      <c r="F3" s="2874"/>
      <c r="G3" s="2874"/>
      <c r="H3" s="2874"/>
      <c r="I3" s="2874"/>
      <c r="J3" s="2874"/>
      <c r="K3" s="13"/>
      <c r="L3" s="13"/>
      <c r="M3" s="13"/>
      <c r="N3" s="13"/>
      <c r="O3" s="13"/>
      <c r="P3" s="13"/>
      <c r="Q3" s="13"/>
      <c r="R3" s="13"/>
      <c r="S3" s="13"/>
      <c r="T3" s="13"/>
      <c r="U3" s="13"/>
      <c r="V3" s="13"/>
      <c r="W3" s="13"/>
      <c r="X3" s="13"/>
      <c r="Y3" s="13"/>
      <c r="Z3" s="13"/>
    </row>
    <row r="4" spans="1:26" ht="15.5">
      <c r="A4" s="2247"/>
      <c r="B4" s="2247"/>
      <c r="C4" s="2248"/>
      <c r="D4" s="2248"/>
      <c r="E4" s="2248"/>
      <c r="F4" s="2248"/>
      <c r="G4" s="2248"/>
      <c r="H4" s="2248"/>
      <c r="I4" s="2247"/>
      <c r="J4" s="2247"/>
      <c r="K4" s="13"/>
      <c r="L4" s="13"/>
      <c r="M4" s="13"/>
      <c r="N4" s="13"/>
      <c r="O4" s="13"/>
      <c r="P4" s="13"/>
      <c r="Q4" s="13"/>
      <c r="R4" s="13"/>
      <c r="S4" s="13"/>
      <c r="T4" s="13"/>
      <c r="U4" s="13"/>
      <c r="V4" s="13"/>
      <c r="W4" s="13"/>
      <c r="X4" s="13"/>
      <c r="Y4" s="13"/>
      <c r="Z4" s="13"/>
    </row>
    <row r="5" spans="1:26" ht="67.5" customHeight="1">
      <c r="A5" s="3109" t="s">
        <v>79</v>
      </c>
      <c r="B5" s="3110" t="s">
        <v>80</v>
      </c>
      <c r="C5" s="3111" t="s">
        <v>2992</v>
      </c>
      <c r="D5" s="3033"/>
      <c r="E5" s="3033"/>
      <c r="F5" s="3111" t="s">
        <v>2993</v>
      </c>
      <c r="G5" s="3033"/>
      <c r="H5" s="2897"/>
      <c r="I5" s="3107" t="s">
        <v>2080</v>
      </c>
      <c r="J5" s="3107" t="s">
        <v>6</v>
      </c>
      <c r="K5" s="13"/>
      <c r="L5" s="13"/>
      <c r="M5" s="13"/>
      <c r="N5" s="13"/>
      <c r="O5" s="13"/>
      <c r="P5" s="13"/>
      <c r="Q5" s="13"/>
      <c r="R5" s="13"/>
      <c r="S5" s="13"/>
      <c r="T5" s="13"/>
      <c r="U5" s="13"/>
      <c r="V5" s="13"/>
      <c r="W5" s="13"/>
      <c r="X5" s="13"/>
      <c r="Y5" s="13"/>
      <c r="Z5" s="13"/>
    </row>
    <row r="6" spans="1:26" ht="45">
      <c r="A6" s="2885"/>
      <c r="B6" s="2897"/>
      <c r="C6" s="2249" t="s">
        <v>2994</v>
      </c>
      <c r="D6" s="2249" t="s">
        <v>2995</v>
      </c>
      <c r="E6" s="2249" t="s">
        <v>1867</v>
      </c>
      <c r="F6" s="2249" t="s">
        <v>2994</v>
      </c>
      <c r="G6" s="2249" t="s">
        <v>2995</v>
      </c>
      <c r="H6" s="2249" t="s">
        <v>1867</v>
      </c>
      <c r="I6" s="2897"/>
      <c r="J6" s="2897"/>
      <c r="K6" s="13"/>
      <c r="L6" s="13"/>
      <c r="M6" s="13"/>
      <c r="N6" s="13"/>
      <c r="O6" s="13"/>
      <c r="P6" s="13"/>
      <c r="Q6" s="13"/>
      <c r="R6" s="13"/>
      <c r="S6" s="13"/>
      <c r="T6" s="13"/>
      <c r="U6" s="13"/>
      <c r="V6" s="13"/>
      <c r="W6" s="13"/>
      <c r="X6" s="13"/>
      <c r="Y6" s="13"/>
      <c r="Z6" s="13"/>
    </row>
    <row r="7" spans="1:26" ht="15.5">
      <c r="A7" s="1873"/>
      <c r="B7" s="2247"/>
      <c r="C7" s="2250" t="s">
        <v>415</v>
      </c>
      <c r="D7" s="2250" t="s">
        <v>416</v>
      </c>
      <c r="E7" s="2250" t="s">
        <v>2996</v>
      </c>
      <c r="F7" s="2250" t="s">
        <v>418</v>
      </c>
      <c r="G7" s="2250" t="s">
        <v>419</v>
      </c>
      <c r="H7" s="2250" t="s">
        <v>2997</v>
      </c>
      <c r="I7" s="1872" t="s">
        <v>2998</v>
      </c>
      <c r="J7" s="1872"/>
      <c r="K7" s="13"/>
      <c r="L7" s="13"/>
      <c r="M7" s="13"/>
      <c r="N7" s="13"/>
      <c r="O7" s="13"/>
      <c r="P7" s="13"/>
      <c r="Q7" s="13"/>
      <c r="R7" s="13"/>
      <c r="S7" s="13"/>
      <c r="T7" s="13"/>
      <c r="U7" s="13"/>
      <c r="V7" s="13"/>
      <c r="W7" s="13"/>
      <c r="X7" s="13"/>
      <c r="Y7" s="13"/>
      <c r="Z7" s="13"/>
    </row>
    <row r="8" spans="1:26" ht="15.5">
      <c r="A8" s="2251"/>
      <c r="B8" s="2252" t="s">
        <v>2080</v>
      </c>
      <c r="C8" s="2253"/>
      <c r="D8" s="2254"/>
      <c r="E8" s="2253"/>
      <c r="F8" s="2253"/>
      <c r="G8" s="2254"/>
      <c r="H8" s="2253">
        <f t="shared" ref="H8:I8" si="0">SUM(H9:H10)</f>
        <v>0</v>
      </c>
      <c r="I8" s="2255">
        <f t="shared" si="0"/>
        <v>0</v>
      </c>
      <c r="J8" s="1872"/>
      <c r="K8" s="13"/>
      <c r="L8" s="13"/>
      <c r="M8" s="13"/>
      <c r="N8" s="13"/>
      <c r="O8" s="13"/>
      <c r="P8" s="13"/>
      <c r="Q8" s="13"/>
      <c r="R8" s="13"/>
      <c r="S8" s="13"/>
      <c r="T8" s="13"/>
      <c r="U8" s="13"/>
      <c r="V8" s="13"/>
      <c r="W8" s="13"/>
      <c r="X8" s="13"/>
      <c r="Y8" s="13"/>
      <c r="Z8" s="13"/>
    </row>
    <row r="9" spans="1:26" ht="15.5">
      <c r="A9" s="1868">
        <v>1</v>
      </c>
      <c r="B9" s="2256" t="s">
        <v>2999</v>
      </c>
      <c r="C9" s="2254"/>
      <c r="D9" s="2257">
        <v>5941</v>
      </c>
      <c r="E9" s="2254">
        <f>+C9*D9</f>
        <v>0</v>
      </c>
      <c r="F9" s="2254"/>
      <c r="G9" s="2257">
        <v>5941</v>
      </c>
      <c r="H9" s="2254"/>
      <c r="I9" s="2258">
        <f>+H9+E9</f>
        <v>0</v>
      </c>
      <c r="J9" s="1872"/>
      <c r="K9" s="13"/>
      <c r="L9" s="13"/>
      <c r="M9" s="13"/>
      <c r="N9" s="13"/>
      <c r="O9" s="13"/>
      <c r="P9" s="13"/>
      <c r="Q9" s="13"/>
      <c r="R9" s="13"/>
      <c r="S9" s="13"/>
      <c r="T9" s="13"/>
      <c r="U9" s="13"/>
      <c r="V9" s="13"/>
      <c r="W9" s="13"/>
      <c r="X9" s="13"/>
      <c r="Y9" s="13"/>
      <c r="Z9" s="13"/>
    </row>
    <row r="10" spans="1:26" ht="15.5">
      <c r="A10" s="1868"/>
      <c r="B10" s="2256"/>
      <c r="C10" s="2254"/>
      <c r="D10" s="2254"/>
      <c r="E10" s="2254"/>
      <c r="F10" s="2254"/>
      <c r="G10" s="2254"/>
      <c r="H10" s="2254"/>
      <c r="I10" s="2258">
        <f>H10+E10</f>
        <v>0</v>
      </c>
      <c r="J10" s="1872"/>
      <c r="K10" s="13"/>
      <c r="L10" s="13"/>
      <c r="M10" s="13"/>
      <c r="N10" s="13"/>
      <c r="O10" s="13"/>
      <c r="P10" s="13"/>
      <c r="Q10" s="13"/>
      <c r="R10" s="13"/>
      <c r="S10" s="13"/>
      <c r="T10" s="13"/>
      <c r="U10" s="13"/>
      <c r="V10" s="13"/>
      <c r="W10" s="13"/>
      <c r="X10" s="13"/>
      <c r="Y10" s="13"/>
      <c r="Z10" s="13"/>
    </row>
    <row r="11" spans="1:26" ht="15.5">
      <c r="A11" s="13"/>
      <c r="B11" s="13"/>
      <c r="C11" s="19"/>
      <c r="D11" s="19"/>
      <c r="E11" s="19"/>
      <c r="F11" s="19"/>
      <c r="G11" s="19"/>
      <c r="H11" s="19"/>
      <c r="I11" s="13"/>
      <c r="J11" s="13"/>
      <c r="K11" s="13"/>
      <c r="L11" s="13"/>
      <c r="M11" s="13"/>
      <c r="N11" s="13"/>
      <c r="O11" s="13"/>
      <c r="P11" s="13"/>
      <c r="Q11" s="13"/>
      <c r="R11" s="13"/>
      <c r="S11" s="13"/>
      <c r="T11" s="13"/>
      <c r="U11" s="13"/>
      <c r="V11" s="13"/>
      <c r="W11" s="13"/>
      <c r="X11" s="13"/>
      <c r="Y11" s="13"/>
      <c r="Z11" s="13"/>
    </row>
    <row r="12" spans="1:26" ht="15.5">
      <c r="A12" s="13"/>
      <c r="B12" s="13"/>
      <c r="C12" s="19"/>
      <c r="D12" s="19"/>
      <c r="E12" s="19"/>
      <c r="F12" s="19"/>
      <c r="G12" s="2881" t="s">
        <v>3000</v>
      </c>
      <c r="H12" s="2874"/>
      <c r="I12" s="2874"/>
      <c r="J12" s="2874"/>
      <c r="K12" s="13"/>
      <c r="L12" s="13"/>
      <c r="M12" s="13"/>
      <c r="N12" s="13"/>
      <c r="O12" s="13"/>
      <c r="P12" s="13"/>
      <c r="Q12" s="13"/>
      <c r="R12" s="13"/>
      <c r="S12" s="13"/>
      <c r="T12" s="13"/>
      <c r="U12" s="13"/>
      <c r="V12" s="13"/>
      <c r="W12" s="13"/>
      <c r="X12" s="13"/>
      <c r="Y12" s="13"/>
      <c r="Z12" s="13"/>
    </row>
    <row r="13" spans="1:26" ht="20.25" customHeight="1">
      <c r="A13" s="1786"/>
      <c r="B13" s="1786" t="s">
        <v>2955</v>
      </c>
      <c r="C13" s="1786"/>
      <c r="D13" s="1786"/>
      <c r="E13" s="1786"/>
      <c r="F13" s="1786"/>
      <c r="G13" s="2877" t="s">
        <v>155</v>
      </c>
      <c r="H13" s="2874"/>
      <c r="I13" s="2874"/>
      <c r="J13" s="2874"/>
      <c r="K13" s="1786"/>
      <c r="L13" s="1786"/>
      <c r="M13" s="1786"/>
      <c r="N13" s="1786"/>
      <c r="O13" s="1786"/>
      <c r="P13" s="1786"/>
      <c r="Q13" s="1786"/>
      <c r="R13" s="1786"/>
      <c r="S13" s="1786"/>
      <c r="T13" s="1786"/>
      <c r="U13" s="1786"/>
      <c r="V13" s="1786"/>
      <c r="W13" s="1786"/>
      <c r="X13" s="1786"/>
      <c r="Y13" s="1786"/>
      <c r="Z13" s="1786"/>
    </row>
    <row r="14" spans="1:26" ht="15.5">
      <c r="A14" s="1786"/>
      <c r="B14" s="1786" t="s">
        <v>3001</v>
      </c>
      <c r="C14" s="1786"/>
      <c r="D14" s="1786"/>
      <c r="E14" s="1786"/>
      <c r="F14" s="1786"/>
      <c r="G14" s="19"/>
      <c r="H14" s="19"/>
      <c r="I14" s="2161"/>
      <c r="J14" s="13"/>
      <c r="K14" s="1786"/>
      <c r="L14" s="1786"/>
      <c r="M14" s="1786"/>
      <c r="N14" s="1786"/>
      <c r="O14" s="1786"/>
      <c r="P14" s="1786"/>
      <c r="Q14" s="1786"/>
      <c r="R14" s="1786"/>
      <c r="S14" s="1786"/>
      <c r="T14" s="1786"/>
      <c r="U14" s="1786"/>
      <c r="V14" s="1786"/>
      <c r="W14" s="1786"/>
      <c r="X14" s="1786"/>
      <c r="Y14" s="1786"/>
      <c r="Z14" s="1786"/>
    </row>
    <row r="15" spans="1:26" ht="15.5">
      <c r="A15" s="3108"/>
      <c r="B15" s="2874"/>
      <c r="C15" s="19"/>
      <c r="D15" s="19"/>
      <c r="E15" s="19"/>
      <c r="F15" s="19"/>
      <c r="G15" s="13"/>
      <c r="H15" s="2161"/>
      <c r="I15" s="2161"/>
      <c r="J15" s="13"/>
      <c r="K15" s="13"/>
      <c r="L15" s="13"/>
      <c r="M15" s="13"/>
      <c r="N15" s="13"/>
      <c r="O15" s="13"/>
      <c r="P15" s="13"/>
      <c r="Q15" s="13"/>
      <c r="R15" s="13"/>
      <c r="S15" s="13"/>
      <c r="T15" s="13"/>
      <c r="U15" s="13"/>
      <c r="V15" s="13"/>
      <c r="W15" s="13"/>
      <c r="X15" s="13"/>
      <c r="Y15" s="13"/>
      <c r="Z15" s="13"/>
    </row>
    <row r="16" spans="1:26" ht="15.5">
      <c r="A16" s="3106"/>
      <c r="B16" s="2874"/>
      <c r="C16" s="2874"/>
      <c r="D16" s="19"/>
      <c r="E16" s="19"/>
      <c r="F16" s="19"/>
      <c r="G16" s="13"/>
      <c r="H16" s="2161"/>
      <c r="I16" s="2161"/>
      <c r="J16" s="13"/>
      <c r="K16" s="13"/>
      <c r="L16" s="13"/>
      <c r="M16" s="13"/>
      <c r="N16" s="13"/>
      <c r="O16" s="13"/>
      <c r="P16" s="13"/>
      <c r="Q16" s="13"/>
      <c r="R16" s="13"/>
      <c r="S16" s="13"/>
      <c r="T16" s="13"/>
      <c r="U16" s="13"/>
      <c r="V16" s="13"/>
      <c r="W16" s="13"/>
      <c r="X16" s="13"/>
      <c r="Y16" s="13"/>
      <c r="Z16" s="13"/>
    </row>
    <row r="17" spans="1:26" ht="15.5">
      <c r="A17" s="3106"/>
      <c r="B17" s="2874"/>
      <c r="C17" s="2874"/>
      <c r="D17" s="19"/>
      <c r="E17" s="19"/>
      <c r="F17" s="19"/>
      <c r="G17" s="13"/>
      <c r="H17" s="2161"/>
      <c r="I17" s="2161"/>
      <c r="J17" s="13"/>
      <c r="K17" s="13"/>
      <c r="L17" s="13"/>
      <c r="M17" s="13"/>
      <c r="N17" s="13"/>
      <c r="O17" s="13"/>
      <c r="P17" s="13"/>
      <c r="Q17" s="13"/>
      <c r="R17" s="13"/>
      <c r="S17" s="13"/>
      <c r="T17" s="13"/>
      <c r="U17" s="13"/>
      <c r="V17" s="13"/>
      <c r="W17" s="13"/>
      <c r="X17" s="13"/>
      <c r="Y17" s="13"/>
      <c r="Z17" s="13"/>
    </row>
    <row r="18" spans="1:26" ht="15.5">
      <c r="A18" s="3106"/>
      <c r="B18" s="2874"/>
      <c r="C18" s="19"/>
      <c r="D18" s="19"/>
      <c r="E18" s="19"/>
      <c r="F18" s="19"/>
      <c r="G18" s="2877" t="s">
        <v>652</v>
      </c>
      <c r="H18" s="2874"/>
      <c r="I18" s="2874"/>
      <c r="J18" s="2874"/>
      <c r="K18" s="13"/>
      <c r="L18" s="13"/>
      <c r="M18" s="13"/>
      <c r="N18" s="13"/>
      <c r="O18" s="13"/>
      <c r="P18" s="13"/>
      <c r="Q18" s="13"/>
      <c r="R18" s="13"/>
      <c r="S18" s="13"/>
      <c r="T18" s="13"/>
      <c r="U18" s="13"/>
      <c r="V18" s="13"/>
      <c r="W18" s="13"/>
      <c r="X18" s="13"/>
      <c r="Y18" s="13"/>
      <c r="Z18" s="13"/>
    </row>
    <row r="19" spans="1:26" ht="15.5">
      <c r="A19" s="13"/>
      <c r="B19" s="13"/>
      <c r="C19" s="19"/>
      <c r="D19" s="19"/>
      <c r="E19" s="19"/>
      <c r="F19" s="19"/>
      <c r="G19" s="19"/>
      <c r="H19" s="19"/>
      <c r="I19" s="13"/>
      <c r="J19" s="13"/>
      <c r="K19" s="13"/>
      <c r="L19" s="13"/>
      <c r="M19" s="13"/>
      <c r="N19" s="13"/>
      <c r="O19" s="13"/>
      <c r="P19" s="13"/>
      <c r="Q19" s="13"/>
      <c r="R19" s="13"/>
      <c r="S19" s="13"/>
      <c r="T19" s="13"/>
      <c r="U19" s="13"/>
      <c r="V19" s="13"/>
      <c r="W19" s="13"/>
      <c r="X19" s="13"/>
      <c r="Y19" s="13"/>
      <c r="Z19" s="13"/>
    </row>
    <row r="20" spans="1:26" ht="15.5">
      <c r="A20" s="13"/>
      <c r="B20" s="13"/>
      <c r="C20" s="19"/>
      <c r="D20" s="19"/>
      <c r="E20" s="19"/>
      <c r="F20" s="19"/>
      <c r="G20" s="19"/>
      <c r="H20" s="19"/>
      <c r="I20" s="13"/>
      <c r="J20" s="13"/>
      <c r="K20" s="13"/>
      <c r="L20" s="13"/>
      <c r="M20" s="13"/>
      <c r="N20" s="13"/>
      <c r="O20" s="13"/>
      <c r="P20" s="13"/>
      <c r="Q20" s="13"/>
      <c r="R20" s="13"/>
      <c r="S20" s="13"/>
      <c r="T20" s="13"/>
      <c r="U20" s="13"/>
      <c r="V20" s="13"/>
      <c r="W20" s="13"/>
      <c r="X20" s="13"/>
      <c r="Y20" s="13"/>
      <c r="Z20" s="13"/>
    </row>
    <row r="21" spans="1:26" ht="15.75" customHeight="1">
      <c r="A21" s="13"/>
      <c r="B21" s="13"/>
      <c r="C21" s="19"/>
      <c r="D21" s="19"/>
      <c r="E21" s="19"/>
      <c r="F21" s="19"/>
      <c r="G21" s="19"/>
      <c r="H21" s="19"/>
      <c r="I21" s="13"/>
      <c r="J21" s="13"/>
      <c r="K21" s="13"/>
      <c r="L21" s="13"/>
      <c r="M21" s="13"/>
      <c r="N21" s="13"/>
      <c r="O21" s="13"/>
      <c r="P21" s="13"/>
      <c r="Q21" s="13"/>
      <c r="R21" s="13"/>
      <c r="S21" s="13"/>
      <c r="T21" s="13"/>
      <c r="U21" s="13"/>
      <c r="V21" s="13"/>
      <c r="W21" s="13"/>
      <c r="X21" s="13"/>
      <c r="Y21" s="13"/>
      <c r="Z21" s="13"/>
    </row>
    <row r="22" spans="1:26" ht="15.75" customHeight="1">
      <c r="A22" s="13"/>
      <c r="B22" s="13"/>
      <c r="C22" s="19"/>
      <c r="D22" s="19"/>
      <c r="E22" s="19"/>
      <c r="F22" s="19"/>
      <c r="G22" s="19"/>
      <c r="H22" s="19"/>
      <c r="I22" s="13"/>
      <c r="J22" s="13"/>
      <c r="K22" s="13"/>
      <c r="L22" s="13"/>
      <c r="M22" s="13"/>
      <c r="N22" s="13"/>
      <c r="O22" s="13"/>
      <c r="P22" s="13"/>
      <c r="Q22" s="13"/>
      <c r="R22" s="13"/>
      <c r="S22" s="13"/>
      <c r="T22" s="13"/>
      <c r="U22" s="13"/>
      <c r="V22" s="13"/>
      <c r="W22" s="13"/>
      <c r="X22" s="13"/>
      <c r="Y22" s="13"/>
      <c r="Z22" s="13"/>
    </row>
    <row r="23" spans="1:26" ht="15.75" customHeight="1">
      <c r="A23" s="13"/>
      <c r="B23" s="13"/>
      <c r="C23" s="19"/>
      <c r="D23" s="19"/>
      <c r="E23" s="19"/>
      <c r="F23" s="19"/>
      <c r="G23" s="19"/>
      <c r="H23" s="19"/>
      <c r="I23" s="13"/>
      <c r="J23" s="13"/>
      <c r="K23" s="13"/>
      <c r="L23" s="13"/>
      <c r="M23" s="13"/>
      <c r="N23" s="13"/>
      <c r="O23" s="13"/>
      <c r="P23" s="13"/>
      <c r="Q23" s="13"/>
      <c r="R23" s="13"/>
      <c r="S23" s="13"/>
      <c r="T23" s="13"/>
      <c r="U23" s="13"/>
      <c r="V23" s="13"/>
      <c r="W23" s="13"/>
      <c r="X23" s="13"/>
      <c r="Y23" s="13"/>
      <c r="Z23" s="13"/>
    </row>
    <row r="24" spans="1:26" ht="15.75" customHeight="1">
      <c r="A24" s="13"/>
      <c r="B24" s="13"/>
      <c r="C24" s="19"/>
      <c r="D24" s="19"/>
      <c r="E24" s="19"/>
      <c r="F24" s="19"/>
      <c r="G24" s="19"/>
      <c r="H24" s="19"/>
      <c r="I24" s="13"/>
      <c r="J24" s="13"/>
      <c r="K24" s="13"/>
      <c r="L24" s="13"/>
      <c r="M24" s="13"/>
      <c r="N24" s="13"/>
      <c r="O24" s="13"/>
      <c r="P24" s="13"/>
      <c r="Q24" s="13"/>
      <c r="R24" s="13"/>
      <c r="S24" s="13"/>
      <c r="T24" s="13"/>
      <c r="U24" s="13"/>
      <c r="V24" s="13"/>
      <c r="W24" s="13"/>
      <c r="X24" s="13"/>
      <c r="Y24" s="13"/>
      <c r="Z24" s="13"/>
    </row>
    <row r="25" spans="1:26" ht="15.75" customHeight="1">
      <c r="A25" s="13"/>
      <c r="B25" s="13"/>
      <c r="C25" s="19"/>
      <c r="D25" s="19"/>
      <c r="E25" s="19"/>
      <c r="F25" s="19"/>
      <c r="G25" s="19"/>
      <c r="H25" s="19"/>
      <c r="I25" s="13"/>
      <c r="J25" s="13"/>
      <c r="K25" s="13"/>
      <c r="L25" s="13"/>
      <c r="M25" s="13"/>
      <c r="N25" s="13"/>
      <c r="O25" s="13"/>
      <c r="P25" s="13"/>
      <c r="Q25" s="13"/>
      <c r="R25" s="13"/>
      <c r="S25" s="13"/>
      <c r="T25" s="13"/>
      <c r="U25" s="13"/>
      <c r="V25" s="13"/>
      <c r="W25" s="13"/>
      <c r="X25" s="13"/>
      <c r="Y25" s="13"/>
      <c r="Z25" s="13"/>
    </row>
    <row r="26" spans="1:26" ht="15.75" customHeight="1">
      <c r="A26" s="13"/>
      <c r="B26" s="13"/>
      <c r="C26" s="19"/>
      <c r="D26" s="19"/>
      <c r="E26" s="19"/>
      <c r="F26" s="19"/>
      <c r="G26" s="19"/>
      <c r="H26" s="19"/>
      <c r="I26" s="13"/>
      <c r="J26" s="13"/>
      <c r="K26" s="13"/>
      <c r="L26" s="13"/>
      <c r="M26" s="13"/>
      <c r="N26" s="13"/>
      <c r="O26" s="13"/>
      <c r="P26" s="13"/>
      <c r="Q26" s="13"/>
      <c r="R26" s="13"/>
      <c r="S26" s="13"/>
      <c r="T26" s="13"/>
      <c r="U26" s="13"/>
      <c r="V26" s="13"/>
      <c r="W26" s="13"/>
      <c r="X26" s="13"/>
      <c r="Y26" s="13"/>
      <c r="Z26" s="13"/>
    </row>
    <row r="27" spans="1:26" ht="15.75" customHeight="1">
      <c r="A27" s="13"/>
      <c r="B27" s="13"/>
      <c r="C27" s="19"/>
      <c r="D27" s="19"/>
      <c r="E27" s="19"/>
      <c r="F27" s="19"/>
      <c r="G27" s="19"/>
      <c r="H27" s="19"/>
      <c r="I27" s="13"/>
      <c r="J27" s="13"/>
      <c r="K27" s="13"/>
      <c r="L27" s="13"/>
      <c r="M27" s="13"/>
      <c r="N27" s="13"/>
      <c r="O27" s="13"/>
      <c r="P27" s="13"/>
      <c r="Q27" s="13"/>
      <c r="R27" s="13"/>
      <c r="S27" s="13"/>
      <c r="T27" s="13"/>
      <c r="U27" s="13"/>
      <c r="V27" s="13"/>
      <c r="W27" s="13"/>
      <c r="X27" s="13"/>
      <c r="Y27" s="13"/>
      <c r="Z27" s="13"/>
    </row>
    <row r="28" spans="1:26" ht="15.75" customHeight="1">
      <c r="A28" s="13"/>
      <c r="B28" s="13"/>
      <c r="C28" s="19"/>
      <c r="D28" s="19"/>
      <c r="E28" s="19"/>
      <c r="F28" s="19"/>
      <c r="G28" s="19"/>
      <c r="H28" s="19"/>
      <c r="I28" s="13"/>
      <c r="J28" s="13"/>
      <c r="K28" s="13"/>
      <c r="L28" s="13"/>
      <c r="M28" s="13"/>
      <c r="N28" s="13"/>
      <c r="O28" s="13"/>
      <c r="P28" s="13"/>
      <c r="Q28" s="13"/>
      <c r="R28" s="13"/>
      <c r="S28" s="13"/>
      <c r="T28" s="13"/>
      <c r="U28" s="13"/>
      <c r="V28" s="13"/>
      <c r="W28" s="13"/>
      <c r="X28" s="13"/>
      <c r="Y28" s="13"/>
      <c r="Z28" s="13"/>
    </row>
    <row r="29" spans="1:26" ht="15.75" customHeight="1">
      <c r="A29" s="13"/>
      <c r="B29" s="13"/>
      <c r="C29" s="19"/>
      <c r="D29" s="19"/>
      <c r="E29" s="19"/>
      <c r="F29" s="19"/>
      <c r="G29" s="19"/>
      <c r="H29" s="19"/>
      <c r="I29" s="13"/>
      <c r="J29" s="13"/>
      <c r="K29" s="13"/>
      <c r="L29" s="13"/>
      <c r="M29" s="13"/>
      <c r="N29" s="13"/>
      <c r="O29" s="13"/>
      <c r="P29" s="13"/>
      <c r="Q29" s="13"/>
      <c r="R29" s="13"/>
      <c r="S29" s="13"/>
      <c r="T29" s="13"/>
      <c r="U29" s="13"/>
      <c r="V29" s="13"/>
      <c r="W29" s="13"/>
      <c r="X29" s="13"/>
      <c r="Y29" s="13"/>
      <c r="Z29" s="13"/>
    </row>
    <row r="30" spans="1:26" ht="15.75" customHeight="1">
      <c r="A30" s="13"/>
      <c r="B30" s="13"/>
      <c r="C30" s="19"/>
      <c r="D30" s="19"/>
      <c r="E30" s="19"/>
      <c r="F30" s="19"/>
      <c r="G30" s="19"/>
      <c r="H30" s="19"/>
      <c r="I30" s="13"/>
      <c r="J30" s="13"/>
      <c r="K30" s="13"/>
      <c r="L30" s="13"/>
      <c r="M30" s="13"/>
      <c r="N30" s="13"/>
      <c r="O30" s="13"/>
      <c r="P30" s="13"/>
      <c r="Q30" s="13"/>
      <c r="R30" s="13"/>
      <c r="S30" s="13"/>
      <c r="T30" s="13"/>
      <c r="U30" s="13"/>
      <c r="V30" s="13"/>
      <c r="W30" s="13"/>
      <c r="X30" s="13"/>
      <c r="Y30" s="13"/>
      <c r="Z30" s="13"/>
    </row>
    <row r="31" spans="1:26" ht="15.75" customHeight="1">
      <c r="A31" s="13"/>
      <c r="B31" s="13"/>
      <c r="C31" s="19"/>
      <c r="D31" s="19"/>
      <c r="E31" s="19"/>
      <c r="F31" s="19"/>
      <c r="G31" s="19"/>
      <c r="H31" s="19"/>
      <c r="I31" s="13"/>
      <c r="J31" s="13"/>
      <c r="K31" s="13"/>
      <c r="L31" s="13"/>
      <c r="M31" s="13"/>
      <c r="N31" s="13"/>
      <c r="O31" s="13"/>
      <c r="P31" s="13"/>
      <c r="Q31" s="13"/>
      <c r="R31" s="13"/>
      <c r="S31" s="13"/>
      <c r="T31" s="13"/>
      <c r="U31" s="13"/>
      <c r="V31" s="13"/>
      <c r="W31" s="13"/>
      <c r="X31" s="13"/>
      <c r="Y31" s="13"/>
      <c r="Z31" s="13"/>
    </row>
    <row r="32" spans="1:26" ht="15.75" customHeight="1">
      <c r="A32" s="13"/>
      <c r="B32" s="13"/>
      <c r="C32" s="19"/>
      <c r="D32" s="19"/>
      <c r="E32" s="19"/>
      <c r="F32" s="19"/>
      <c r="G32" s="19"/>
      <c r="H32" s="19"/>
      <c r="I32" s="13"/>
      <c r="J32" s="13"/>
      <c r="K32" s="13"/>
      <c r="L32" s="13"/>
      <c r="M32" s="13"/>
      <c r="N32" s="13"/>
      <c r="O32" s="13"/>
      <c r="P32" s="13"/>
      <c r="Q32" s="13"/>
      <c r="R32" s="13"/>
      <c r="S32" s="13"/>
      <c r="T32" s="13"/>
      <c r="U32" s="13"/>
      <c r="V32" s="13"/>
      <c r="W32" s="13"/>
      <c r="X32" s="13"/>
      <c r="Y32" s="13"/>
      <c r="Z32" s="13"/>
    </row>
    <row r="33" spans="1:26" ht="15.75" customHeight="1">
      <c r="A33" s="13"/>
      <c r="B33" s="13"/>
      <c r="C33" s="19"/>
      <c r="D33" s="19"/>
      <c r="E33" s="19"/>
      <c r="F33" s="19"/>
      <c r="G33" s="19"/>
      <c r="H33" s="19"/>
      <c r="I33" s="13"/>
      <c r="J33" s="13"/>
      <c r="K33" s="13"/>
      <c r="L33" s="13"/>
      <c r="M33" s="13"/>
      <c r="N33" s="13"/>
      <c r="O33" s="13"/>
      <c r="P33" s="13"/>
      <c r="Q33" s="13"/>
      <c r="R33" s="13"/>
      <c r="S33" s="13"/>
      <c r="T33" s="13"/>
      <c r="U33" s="13"/>
      <c r="V33" s="13"/>
      <c r="W33" s="13"/>
      <c r="X33" s="13"/>
      <c r="Y33" s="13"/>
      <c r="Z33" s="13"/>
    </row>
    <row r="34" spans="1:26" ht="15.75" customHeight="1">
      <c r="A34" s="13"/>
      <c r="B34" s="13"/>
      <c r="C34" s="19"/>
      <c r="D34" s="19"/>
      <c r="E34" s="19"/>
      <c r="F34" s="19"/>
      <c r="G34" s="19"/>
      <c r="H34" s="19"/>
      <c r="I34" s="13"/>
      <c r="J34" s="13"/>
      <c r="K34" s="13"/>
      <c r="L34" s="13"/>
      <c r="M34" s="13"/>
      <c r="N34" s="13"/>
      <c r="O34" s="13"/>
      <c r="P34" s="13"/>
      <c r="Q34" s="13"/>
      <c r="R34" s="13"/>
      <c r="S34" s="13"/>
      <c r="T34" s="13"/>
      <c r="U34" s="13"/>
      <c r="V34" s="13"/>
      <c r="W34" s="13"/>
      <c r="X34" s="13"/>
      <c r="Y34" s="13"/>
      <c r="Z34" s="13"/>
    </row>
    <row r="35" spans="1:26" ht="15.75" customHeight="1">
      <c r="A35" s="13"/>
      <c r="B35" s="13"/>
      <c r="C35" s="19"/>
      <c r="D35" s="19"/>
      <c r="E35" s="19"/>
      <c r="F35" s="19"/>
      <c r="G35" s="19"/>
      <c r="H35" s="19"/>
      <c r="I35" s="13"/>
      <c r="J35" s="13"/>
      <c r="K35" s="13"/>
      <c r="L35" s="13"/>
      <c r="M35" s="13"/>
      <c r="N35" s="13"/>
      <c r="O35" s="13"/>
      <c r="P35" s="13"/>
      <c r="Q35" s="13"/>
      <c r="R35" s="13"/>
      <c r="S35" s="13"/>
      <c r="T35" s="13"/>
      <c r="U35" s="13"/>
      <c r="V35" s="13"/>
      <c r="W35" s="13"/>
      <c r="X35" s="13"/>
      <c r="Y35" s="13"/>
      <c r="Z35" s="13"/>
    </row>
    <row r="36" spans="1:26" ht="15.75" customHeight="1">
      <c r="A36" s="13"/>
      <c r="B36" s="13"/>
      <c r="C36" s="19"/>
      <c r="D36" s="19"/>
      <c r="E36" s="19"/>
      <c r="F36" s="19"/>
      <c r="G36" s="19"/>
      <c r="H36" s="19"/>
      <c r="I36" s="13"/>
      <c r="J36" s="13"/>
      <c r="K36" s="13"/>
      <c r="L36" s="13"/>
      <c r="M36" s="13"/>
      <c r="N36" s="13"/>
      <c r="O36" s="13"/>
      <c r="P36" s="13"/>
      <c r="Q36" s="13"/>
      <c r="R36" s="13"/>
      <c r="S36" s="13"/>
      <c r="T36" s="13"/>
      <c r="U36" s="13"/>
      <c r="V36" s="13"/>
      <c r="W36" s="13"/>
      <c r="X36" s="13"/>
      <c r="Y36" s="13"/>
      <c r="Z36" s="13"/>
    </row>
    <row r="37" spans="1:26" ht="15.75" customHeight="1">
      <c r="A37" s="13"/>
      <c r="B37" s="13"/>
      <c r="C37" s="19"/>
      <c r="D37" s="19"/>
      <c r="E37" s="19"/>
      <c r="F37" s="19"/>
      <c r="G37" s="19"/>
      <c r="H37" s="19"/>
      <c r="I37" s="13"/>
      <c r="J37" s="13"/>
      <c r="K37" s="13"/>
      <c r="L37" s="13"/>
      <c r="M37" s="13"/>
      <c r="N37" s="13"/>
      <c r="O37" s="13"/>
      <c r="P37" s="13"/>
      <c r="Q37" s="13"/>
      <c r="R37" s="13"/>
      <c r="S37" s="13"/>
      <c r="T37" s="13"/>
      <c r="U37" s="13"/>
      <c r="V37" s="13"/>
      <c r="W37" s="13"/>
      <c r="X37" s="13"/>
      <c r="Y37" s="13"/>
      <c r="Z37" s="13"/>
    </row>
    <row r="38" spans="1:26" ht="15.75" customHeight="1">
      <c r="A38" s="13"/>
      <c r="B38" s="13"/>
      <c r="C38" s="19"/>
      <c r="D38" s="19"/>
      <c r="E38" s="19"/>
      <c r="F38" s="19"/>
      <c r="G38" s="19"/>
      <c r="H38" s="19"/>
      <c r="I38" s="13"/>
      <c r="J38" s="13"/>
      <c r="K38" s="13"/>
      <c r="L38" s="13"/>
      <c r="M38" s="13"/>
      <c r="N38" s="13"/>
      <c r="O38" s="13"/>
      <c r="P38" s="13"/>
      <c r="Q38" s="13"/>
      <c r="R38" s="13"/>
      <c r="S38" s="13"/>
      <c r="T38" s="13"/>
      <c r="U38" s="13"/>
      <c r="V38" s="13"/>
      <c r="W38" s="13"/>
      <c r="X38" s="13"/>
      <c r="Y38" s="13"/>
      <c r="Z38" s="13"/>
    </row>
    <row r="39" spans="1:26" ht="15.75" customHeight="1">
      <c r="A39" s="13"/>
      <c r="B39" s="13"/>
      <c r="C39" s="19"/>
      <c r="D39" s="19"/>
      <c r="E39" s="19"/>
      <c r="F39" s="19"/>
      <c r="G39" s="19"/>
      <c r="H39" s="19"/>
      <c r="I39" s="13"/>
      <c r="J39" s="13"/>
      <c r="K39" s="13"/>
      <c r="L39" s="13"/>
      <c r="M39" s="13"/>
      <c r="N39" s="13"/>
      <c r="O39" s="13"/>
      <c r="P39" s="13"/>
      <c r="Q39" s="13"/>
      <c r="R39" s="13"/>
      <c r="S39" s="13"/>
      <c r="T39" s="13"/>
      <c r="U39" s="13"/>
      <c r="V39" s="13"/>
      <c r="W39" s="13"/>
      <c r="X39" s="13"/>
      <c r="Y39" s="13"/>
      <c r="Z39" s="13"/>
    </row>
    <row r="40" spans="1:26" ht="15.75" customHeight="1">
      <c r="A40" s="13"/>
      <c r="B40" s="13"/>
      <c r="C40" s="19"/>
      <c r="D40" s="19"/>
      <c r="E40" s="19"/>
      <c r="F40" s="19"/>
      <c r="G40" s="19"/>
      <c r="H40" s="19"/>
      <c r="I40" s="13"/>
      <c r="J40" s="13"/>
      <c r="K40" s="13"/>
      <c r="L40" s="13"/>
      <c r="M40" s="13"/>
      <c r="N40" s="13"/>
      <c r="O40" s="13"/>
      <c r="P40" s="13"/>
      <c r="Q40" s="13"/>
      <c r="R40" s="13"/>
      <c r="S40" s="13"/>
      <c r="T40" s="13"/>
      <c r="U40" s="13"/>
      <c r="V40" s="13"/>
      <c r="W40" s="13"/>
      <c r="X40" s="13"/>
      <c r="Y40" s="13"/>
      <c r="Z40" s="13"/>
    </row>
    <row r="41" spans="1:26" ht="15.75" customHeight="1">
      <c r="A41" s="13"/>
      <c r="B41" s="13"/>
      <c r="C41" s="19"/>
      <c r="D41" s="19"/>
      <c r="E41" s="19"/>
      <c r="F41" s="19"/>
      <c r="G41" s="19"/>
      <c r="H41" s="19"/>
      <c r="I41" s="13"/>
      <c r="J41" s="13"/>
      <c r="K41" s="13"/>
      <c r="L41" s="13"/>
      <c r="M41" s="13"/>
      <c r="N41" s="13"/>
      <c r="O41" s="13"/>
      <c r="P41" s="13"/>
      <c r="Q41" s="13"/>
      <c r="R41" s="13"/>
      <c r="S41" s="13"/>
      <c r="T41" s="13"/>
      <c r="U41" s="13"/>
      <c r="V41" s="13"/>
      <c r="W41" s="13"/>
      <c r="X41" s="13"/>
      <c r="Y41" s="13"/>
      <c r="Z41" s="13"/>
    </row>
    <row r="42" spans="1:26" ht="15.75" customHeight="1">
      <c r="A42" s="13"/>
      <c r="B42" s="13"/>
      <c r="C42" s="19"/>
      <c r="D42" s="19"/>
      <c r="E42" s="19"/>
      <c r="F42" s="19"/>
      <c r="G42" s="19"/>
      <c r="H42" s="19"/>
      <c r="I42" s="13"/>
      <c r="J42" s="13"/>
      <c r="K42" s="13"/>
      <c r="L42" s="13"/>
      <c r="M42" s="13"/>
      <c r="N42" s="13"/>
      <c r="O42" s="13"/>
      <c r="P42" s="13"/>
      <c r="Q42" s="13"/>
      <c r="R42" s="13"/>
      <c r="S42" s="13"/>
      <c r="T42" s="13"/>
      <c r="U42" s="13"/>
      <c r="V42" s="13"/>
      <c r="W42" s="13"/>
      <c r="X42" s="13"/>
      <c r="Y42" s="13"/>
      <c r="Z42" s="13"/>
    </row>
    <row r="43" spans="1:26" ht="15.75" customHeight="1">
      <c r="A43" s="13"/>
      <c r="B43" s="13"/>
      <c r="C43" s="19"/>
      <c r="D43" s="19"/>
      <c r="E43" s="19"/>
      <c r="F43" s="19"/>
      <c r="G43" s="19"/>
      <c r="H43" s="19"/>
      <c r="I43" s="13"/>
      <c r="J43" s="13"/>
      <c r="K43" s="13"/>
      <c r="L43" s="13"/>
      <c r="M43" s="13"/>
      <c r="N43" s="13"/>
      <c r="O43" s="13"/>
      <c r="P43" s="13"/>
      <c r="Q43" s="13"/>
      <c r="R43" s="13"/>
      <c r="S43" s="13"/>
      <c r="T43" s="13"/>
      <c r="U43" s="13"/>
      <c r="V43" s="13"/>
      <c r="W43" s="13"/>
      <c r="X43" s="13"/>
      <c r="Y43" s="13"/>
      <c r="Z43" s="13"/>
    </row>
    <row r="44" spans="1:26" ht="15.75" customHeight="1">
      <c r="A44" s="13"/>
      <c r="B44" s="13"/>
      <c r="C44" s="19"/>
      <c r="D44" s="19"/>
      <c r="E44" s="19"/>
      <c r="F44" s="19"/>
      <c r="G44" s="19"/>
      <c r="H44" s="19"/>
      <c r="I44" s="13"/>
      <c r="J44" s="13"/>
      <c r="K44" s="13"/>
      <c r="L44" s="13"/>
      <c r="M44" s="13"/>
      <c r="N44" s="13"/>
      <c r="O44" s="13"/>
      <c r="P44" s="13"/>
      <c r="Q44" s="13"/>
      <c r="R44" s="13"/>
      <c r="S44" s="13"/>
      <c r="T44" s="13"/>
      <c r="U44" s="13"/>
      <c r="V44" s="13"/>
      <c r="W44" s="13"/>
      <c r="X44" s="13"/>
      <c r="Y44" s="13"/>
      <c r="Z44" s="13"/>
    </row>
    <row r="45" spans="1:26" ht="15.75" customHeight="1">
      <c r="A45" s="13"/>
      <c r="B45" s="13"/>
      <c r="C45" s="19"/>
      <c r="D45" s="19"/>
      <c r="E45" s="19"/>
      <c r="F45" s="19"/>
      <c r="G45" s="19"/>
      <c r="H45" s="19"/>
      <c r="I45" s="13"/>
      <c r="J45" s="13"/>
      <c r="K45" s="13"/>
      <c r="L45" s="13"/>
      <c r="M45" s="13"/>
      <c r="N45" s="13"/>
      <c r="O45" s="13"/>
      <c r="P45" s="13"/>
      <c r="Q45" s="13"/>
      <c r="R45" s="13"/>
      <c r="S45" s="13"/>
      <c r="T45" s="13"/>
      <c r="U45" s="13"/>
      <c r="V45" s="13"/>
      <c r="W45" s="13"/>
      <c r="X45" s="13"/>
      <c r="Y45" s="13"/>
      <c r="Z45" s="13"/>
    </row>
    <row r="46" spans="1:26" ht="15.75" customHeight="1">
      <c r="A46" s="13"/>
      <c r="B46" s="13"/>
      <c r="C46" s="19"/>
      <c r="D46" s="19"/>
      <c r="E46" s="19"/>
      <c r="F46" s="19"/>
      <c r="G46" s="19"/>
      <c r="H46" s="19"/>
      <c r="I46" s="13"/>
      <c r="J46" s="13"/>
      <c r="K46" s="13"/>
      <c r="L46" s="13"/>
      <c r="M46" s="13"/>
      <c r="N46" s="13"/>
      <c r="O46" s="13"/>
      <c r="P46" s="13"/>
      <c r="Q46" s="13"/>
      <c r="R46" s="13"/>
      <c r="S46" s="13"/>
      <c r="T46" s="13"/>
      <c r="U46" s="13"/>
      <c r="V46" s="13"/>
      <c r="W46" s="13"/>
      <c r="X46" s="13"/>
      <c r="Y46" s="13"/>
      <c r="Z46" s="13"/>
    </row>
    <row r="47" spans="1:26" ht="15.75" customHeight="1">
      <c r="A47" s="13"/>
      <c r="B47" s="13"/>
      <c r="C47" s="19"/>
      <c r="D47" s="19"/>
      <c r="E47" s="19"/>
      <c r="F47" s="19"/>
      <c r="G47" s="19"/>
      <c r="H47" s="19"/>
      <c r="I47" s="13"/>
      <c r="J47" s="13"/>
      <c r="K47" s="13"/>
      <c r="L47" s="13"/>
      <c r="M47" s="13"/>
      <c r="N47" s="13"/>
      <c r="O47" s="13"/>
      <c r="P47" s="13"/>
      <c r="Q47" s="13"/>
      <c r="R47" s="13"/>
      <c r="S47" s="13"/>
      <c r="T47" s="13"/>
      <c r="U47" s="13"/>
      <c r="V47" s="13"/>
      <c r="W47" s="13"/>
      <c r="X47" s="13"/>
      <c r="Y47" s="13"/>
      <c r="Z47" s="13"/>
    </row>
    <row r="48" spans="1:26" ht="15.75" customHeight="1">
      <c r="A48" s="13"/>
      <c r="B48" s="13"/>
      <c r="C48" s="19"/>
      <c r="D48" s="19"/>
      <c r="E48" s="19"/>
      <c r="F48" s="19"/>
      <c r="G48" s="19"/>
      <c r="H48" s="19"/>
      <c r="I48" s="13"/>
      <c r="J48" s="13"/>
      <c r="K48" s="13"/>
      <c r="L48" s="13"/>
      <c r="M48" s="13"/>
      <c r="N48" s="13"/>
      <c r="O48" s="13"/>
      <c r="P48" s="13"/>
      <c r="Q48" s="13"/>
      <c r="R48" s="13"/>
      <c r="S48" s="13"/>
      <c r="T48" s="13"/>
      <c r="U48" s="13"/>
      <c r="V48" s="13"/>
      <c r="W48" s="13"/>
      <c r="X48" s="13"/>
      <c r="Y48" s="13"/>
      <c r="Z48" s="13"/>
    </row>
    <row r="49" spans="1:26" ht="15.75" customHeight="1">
      <c r="A49" s="13"/>
      <c r="B49" s="13"/>
      <c r="C49" s="19"/>
      <c r="D49" s="19"/>
      <c r="E49" s="19"/>
      <c r="F49" s="19"/>
      <c r="G49" s="19"/>
      <c r="H49" s="19"/>
      <c r="I49" s="13"/>
      <c r="J49" s="13"/>
      <c r="K49" s="13"/>
      <c r="L49" s="13"/>
      <c r="M49" s="13"/>
      <c r="N49" s="13"/>
      <c r="O49" s="13"/>
      <c r="P49" s="13"/>
      <c r="Q49" s="13"/>
      <c r="R49" s="13"/>
      <c r="S49" s="13"/>
      <c r="T49" s="13"/>
      <c r="U49" s="13"/>
      <c r="V49" s="13"/>
      <c r="W49" s="13"/>
      <c r="X49" s="13"/>
      <c r="Y49" s="13"/>
      <c r="Z49" s="13"/>
    </row>
    <row r="50" spans="1:26" ht="15.75" customHeight="1">
      <c r="A50" s="13"/>
      <c r="B50" s="13"/>
      <c r="C50" s="19"/>
      <c r="D50" s="19"/>
      <c r="E50" s="19"/>
      <c r="F50" s="19"/>
      <c r="G50" s="19"/>
      <c r="H50" s="19"/>
      <c r="I50" s="13"/>
      <c r="J50" s="13"/>
      <c r="K50" s="13"/>
      <c r="L50" s="13"/>
      <c r="M50" s="13"/>
      <c r="N50" s="13"/>
      <c r="O50" s="13"/>
      <c r="P50" s="13"/>
      <c r="Q50" s="13"/>
      <c r="R50" s="13"/>
      <c r="S50" s="13"/>
      <c r="T50" s="13"/>
      <c r="U50" s="13"/>
      <c r="V50" s="13"/>
      <c r="W50" s="13"/>
      <c r="X50" s="13"/>
      <c r="Y50" s="13"/>
      <c r="Z50" s="13"/>
    </row>
    <row r="51" spans="1:26" ht="15.75" customHeight="1">
      <c r="A51" s="13"/>
      <c r="B51" s="13"/>
      <c r="C51" s="19"/>
      <c r="D51" s="19"/>
      <c r="E51" s="19"/>
      <c r="F51" s="19"/>
      <c r="G51" s="19"/>
      <c r="H51" s="19"/>
      <c r="I51" s="13"/>
      <c r="J51" s="13"/>
      <c r="K51" s="13"/>
      <c r="L51" s="13"/>
      <c r="M51" s="13"/>
      <c r="N51" s="13"/>
      <c r="O51" s="13"/>
      <c r="P51" s="13"/>
      <c r="Q51" s="13"/>
      <c r="R51" s="13"/>
      <c r="S51" s="13"/>
      <c r="T51" s="13"/>
      <c r="U51" s="13"/>
      <c r="V51" s="13"/>
      <c r="W51" s="13"/>
      <c r="X51" s="13"/>
      <c r="Y51" s="13"/>
      <c r="Z51" s="13"/>
    </row>
    <row r="52" spans="1:26" ht="15.75" customHeight="1">
      <c r="A52" s="13"/>
      <c r="B52" s="13"/>
      <c r="C52" s="19"/>
      <c r="D52" s="19"/>
      <c r="E52" s="19"/>
      <c r="F52" s="19"/>
      <c r="G52" s="19"/>
      <c r="H52" s="19"/>
      <c r="I52" s="13"/>
      <c r="J52" s="13"/>
      <c r="K52" s="13"/>
      <c r="L52" s="13"/>
      <c r="M52" s="13"/>
      <c r="N52" s="13"/>
      <c r="O52" s="13"/>
      <c r="P52" s="13"/>
      <c r="Q52" s="13"/>
      <c r="R52" s="13"/>
      <c r="S52" s="13"/>
      <c r="T52" s="13"/>
      <c r="U52" s="13"/>
      <c r="V52" s="13"/>
      <c r="W52" s="13"/>
      <c r="X52" s="13"/>
      <c r="Y52" s="13"/>
      <c r="Z52" s="13"/>
    </row>
    <row r="53" spans="1:26" ht="15.75" customHeight="1">
      <c r="A53" s="13"/>
      <c r="B53" s="13"/>
      <c r="C53" s="19"/>
      <c r="D53" s="19"/>
      <c r="E53" s="19"/>
      <c r="F53" s="19"/>
      <c r="G53" s="19"/>
      <c r="H53" s="19"/>
      <c r="I53" s="13"/>
      <c r="J53" s="13"/>
      <c r="K53" s="13"/>
      <c r="L53" s="13"/>
      <c r="M53" s="13"/>
      <c r="N53" s="13"/>
      <c r="O53" s="13"/>
      <c r="P53" s="13"/>
      <c r="Q53" s="13"/>
      <c r="R53" s="13"/>
      <c r="S53" s="13"/>
      <c r="T53" s="13"/>
      <c r="U53" s="13"/>
      <c r="V53" s="13"/>
      <c r="W53" s="13"/>
      <c r="X53" s="13"/>
      <c r="Y53" s="13"/>
      <c r="Z53" s="13"/>
    </row>
    <row r="54" spans="1:26" ht="15.75" customHeight="1">
      <c r="A54" s="13"/>
      <c r="B54" s="13"/>
      <c r="C54" s="19"/>
      <c r="D54" s="19"/>
      <c r="E54" s="19"/>
      <c r="F54" s="19"/>
      <c r="G54" s="19"/>
      <c r="H54" s="19"/>
      <c r="I54" s="13"/>
      <c r="J54" s="13"/>
      <c r="K54" s="13"/>
      <c r="L54" s="13"/>
      <c r="M54" s="13"/>
      <c r="N54" s="13"/>
      <c r="O54" s="13"/>
      <c r="P54" s="13"/>
      <c r="Q54" s="13"/>
      <c r="R54" s="13"/>
      <c r="S54" s="13"/>
      <c r="T54" s="13"/>
      <c r="U54" s="13"/>
      <c r="V54" s="13"/>
      <c r="W54" s="13"/>
      <c r="X54" s="13"/>
      <c r="Y54" s="13"/>
      <c r="Z54" s="13"/>
    </row>
    <row r="55" spans="1:26" ht="15.75" customHeight="1">
      <c r="A55" s="13"/>
      <c r="B55" s="13"/>
      <c r="C55" s="19"/>
      <c r="D55" s="19"/>
      <c r="E55" s="19"/>
      <c r="F55" s="19"/>
      <c r="G55" s="19"/>
      <c r="H55" s="19"/>
      <c r="I55" s="13"/>
      <c r="J55" s="13"/>
      <c r="K55" s="13"/>
      <c r="L55" s="13"/>
      <c r="M55" s="13"/>
      <c r="N55" s="13"/>
      <c r="O55" s="13"/>
      <c r="P55" s="13"/>
      <c r="Q55" s="13"/>
      <c r="R55" s="13"/>
      <c r="S55" s="13"/>
      <c r="T55" s="13"/>
      <c r="U55" s="13"/>
      <c r="V55" s="13"/>
      <c r="W55" s="13"/>
      <c r="X55" s="13"/>
      <c r="Y55" s="13"/>
      <c r="Z55" s="13"/>
    </row>
    <row r="56" spans="1:26" ht="15.75" customHeight="1">
      <c r="A56" s="13"/>
      <c r="B56" s="13"/>
      <c r="C56" s="19"/>
      <c r="D56" s="19"/>
      <c r="E56" s="19"/>
      <c r="F56" s="19"/>
      <c r="G56" s="19"/>
      <c r="H56" s="19"/>
      <c r="I56" s="13"/>
      <c r="J56" s="13"/>
      <c r="K56" s="13"/>
      <c r="L56" s="13"/>
      <c r="M56" s="13"/>
      <c r="N56" s="13"/>
      <c r="O56" s="13"/>
      <c r="P56" s="13"/>
      <c r="Q56" s="13"/>
      <c r="R56" s="13"/>
      <c r="S56" s="13"/>
      <c r="T56" s="13"/>
      <c r="U56" s="13"/>
      <c r="V56" s="13"/>
      <c r="W56" s="13"/>
      <c r="X56" s="13"/>
      <c r="Y56" s="13"/>
      <c r="Z56" s="13"/>
    </row>
    <row r="57" spans="1:26" ht="15.75" customHeight="1">
      <c r="A57" s="13"/>
      <c r="B57" s="13"/>
      <c r="C57" s="19"/>
      <c r="D57" s="19"/>
      <c r="E57" s="19"/>
      <c r="F57" s="19"/>
      <c r="G57" s="19"/>
      <c r="H57" s="19"/>
      <c r="I57" s="13"/>
      <c r="J57" s="13"/>
      <c r="K57" s="13"/>
      <c r="L57" s="13"/>
      <c r="M57" s="13"/>
      <c r="N57" s="13"/>
      <c r="O57" s="13"/>
      <c r="P57" s="13"/>
      <c r="Q57" s="13"/>
      <c r="R57" s="13"/>
      <c r="S57" s="13"/>
      <c r="T57" s="13"/>
      <c r="U57" s="13"/>
      <c r="V57" s="13"/>
      <c r="W57" s="13"/>
      <c r="X57" s="13"/>
      <c r="Y57" s="13"/>
      <c r="Z57" s="13"/>
    </row>
    <row r="58" spans="1:26" ht="15.75" customHeight="1">
      <c r="A58" s="13"/>
      <c r="B58" s="13"/>
      <c r="C58" s="19"/>
      <c r="D58" s="19"/>
      <c r="E58" s="19"/>
      <c r="F58" s="19"/>
      <c r="G58" s="19"/>
      <c r="H58" s="19"/>
      <c r="I58" s="13"/>
      <c r="J58" s="13"/>
      <c r="K58" s="13"/>
      <c r="L58" s="13"/>
      <c r="M58" s="13"/>
      <c r="N58" s="13"/>
      <c r="O58" s="13"/>
      <c r="P58" s="13"/>
      <c r="Q58" s="13"/>
      <c r="R58" s="13"/>
      <c r="S58" s="13"/>
      <c r="T58" s="13"/>
      <c r="U58" s="13"/>
      <c r="V58" s="13"/>
      <c r="W58" s="13"/>
      <c r="X58" s="13"/>
      <c r="Y58" s="13"/>
      <c r="Z58" s="13"/>
    </row>
    <row r="59" spans="1:26" ht="15.75" customHeight="1">
      <c r="A59" s="13"/>
      <c r="B59" s="13"/>
      <c r="C59" s="19"/>
      <c r="D59" s="19"/>
      <c r="E59" s="19"/>
      <c r="F59" s="19"/>
      <c r="G59" s="19"/>
      <c r="H59" s="19"/>
      <c r="I59" s="13"/>
      <c r="J59" s="13"/>
      <c r="K59" s="13"/>
      <c r="L59" s="13"/>
      <c r="M59" s="13"/>
      <c r="N59" s="13"/>
      <c r="O59" s="13"/>
      <c r="P59" s="13"/>
      <c r="Q59" s="13"/>
      <c r="R59" s="13"/>
      <c r="S59" s="13"/>
      <c r="T59" s="13"/>
      <c r="U59" s="13"/>
      <c r="V59" s="13"/>
      <c r="W59" s="13"/>
      <c r="X59" s="13"/>
      <c r="Y59" s="13"/>
      <c r="Z59" s="13"/>
    </row>
    <row r="60" spans="1:26" ht="15.75" customHeight="1">
      <c r="A60" s="13"/>
      <c r="B60" s="13"/>
      <c r="C60" s="19"/>
      <c r="D60" s="19"/>
      <c r="E60" s="19"/>
      <c r="F60" s="19"/>
      <c r="G60" s="19"/>
      <c r="H60" s="19"/>
      <c r="I60" s="13"/>
      <c r="J60" s="13"/>
      <c r="K60" s="13"/>
      <c r="L60" s="13"/>
      <c r="M60" s="13"/>
      <c r="N60" s="13"/>
      <c r="O60" s="13"/>
      <c r="P60" s="13"/>
      <c r="Q60" s="13"/>
      <c r="R60" s="13"/>
      <c r="S60" s="13"/>
      <c r="T60" s="13"/>
      <c r="U60" s="13"/>
      <c r="V60" s="13"/>
      <c r="W60" s="13"/>
      <c r="X60" s="13"/>
      <c r="Y60" s="13"/>
      <c r="Z60" s="13"/>
    </row>
    <row r="61" spans="1:26" ht="15.75" customHeight="1">
      <c r="A61" s="13"/>
      <c r="B61" s="13"/>
      <c r="C61" s="19"/>
      <c r="D61" s="19"/>
      <c r="E61" s="19"/>
      <c r="F61" s="19"/>
      <c r="G61" s="19"/>
      <c r="H61" s="19"/>
      <c r="I61" s="13"/>
      <c r="J61" s="13"/>
      <c r="K61" s="13"/>
      <c r="L61" s="13"/>
      <c r="M61" s="13"/>
      <c r="N61" s="13"/>
      <c r="O61" s="13"/>
      <c r="P61" s="13"/>
      <c r="Q61" s="13"/>
      <c r="R61" s="13"/>
      <c r="S61" s="13"/>
      <c r="T61" s="13"/>
      <c r="U61" s="13"/>
      <c r="V61" s="13"/>
      <c r="W61" s="13"/>
      <c r="X61" s="13"/>
      <c r="Y61" s="13"/>
      <c r="Z61" s="13"/>
    </row>
    <row r="62" spans="1:26" ht="15.75" customHeight="1">
      <c r="A62" s="13"/>
      <c r="B62" s="13"/>
      <c r="C62" s="19"/>
      <c r="D62" s="19"/>
      <c r="E62" s="19"/>
      <c r="F62" s="19"/>
      <c r="G62" s="19"/>
      <c r="H62" s="19"/>
      <c r="I62" s="13"/>
      <c r="J62" s="13"/>
      <c r="K62" s="13"/>
      <c r="L62" s="13"/>
      <c r="M62" s="13"/>
      <c r="N62" s="13"/>
      <c r="O62" s="13"/>
      <c r="P62" s="13"/>
      <c r="Q62" s="13"/>
      <c r="R62" s="13"/>
      <c r="S62" s="13"/>
      <c r="T62" s="13"/>
      <c r="U62" s="13"/>
      <c r="V62" s="13"/>
      <c r="W62" s="13"/>
      <c r="X62" s="13"/>
      <c r="Y62" s="13"/>
      <c r="Z62" s="13"/>
    </row>
    <row r="63" spans="1:26" ht="15.75" customHeight="1">
      <c r="A63" s="13"/>
      <c r="B63" s="13"/>
      <c r="C63" s="19"/>
      <c r="D63" s="19"/>
      <c r="E63" s="19"/>
      <c r="F63" s="19"/>
      <c r="G63" s="19"/>
      <c r="H63" s="19"/>
      <c r="I63" s="13"/>
      <c r="J63" s="13"/>
      <c r="K63" s="13"/>
      <c r="L63" s="13"/>
      <c r="M63" s="13"/>
      <c r="N63" s="13"/>
      <c r="O63" s="13"/>
      <c r="P63" s="13"/>
      <c r="Q63" s="13"/>
      <c r="R63" s="13"/>
      <c r="S63" s="13"/>
      <c r="T63" s="13"/>
      <c r="U63" s="13"/>
      <c r="V63" s="13"/>
      <c r="W63" s="13"/>
      <c r="X63" s="13"/>
      <c r="Y63" s="13"/>
      <c r="Z63" s="13"/>
    </row>
    <row r="64" spans="1:26" ht="15.75" customHeight="1">
      <c r="A64" s="13"/>
      <c r="B64" s="13"/>
      <c r="C64" s="19"/>
      <c r="D64" s="19"/>
      <c r="E64" s="19"/>
      <c r="F64" s="19"/>
      <c r="G64" s="19"/>
      <c r="H64" s="19"/>
      <c r="I64" s="13"/>
      <c r="J64" s="13"/>
      <c r="K64" s="13"/>
      <c r="L64" s="13"/>
      <c r="M64" s="13"/>
      <c r="N64" s="13"/>
      <c r="O64" s="13"/>
      <c r="P64" s="13"/>
      <c r="Q64" s="13"/>
      <c r="R64" s="13"/>
      <c r="S64" s="13"/>
      <c r="T64" s="13"/>
      <c r="U64" s="13"/>
      <c r="V64" s="13"/>
      <c r="W64" s="13"/>
      <c r="X64" s="13"/>
      <c r="Y64" s="13"/>
      <c r="Z64" s="13"/>
    </row>
    <row r="65" spans="1:26" ht="15.75" customHeight="1">
      <c r="A65" s="13"/>
      <c r="B65" s="13"/>
      <c r="C65" s="19"/>
      <c r="D65" s="19"/>
      <c r="E65" s="19"/>
      <c r="F65" s="19"/>
      <c r="G65" s="19"/>
      <c r="H65" s="19"/>
      <c r="I65" s="13"/>
      <c r="J65" s="13"/>
      <c r="K65" s="13"/>
      <c r="L65" s="13"/>
      <c r="M65" s="13"/>
      <c r="N65" s="13"/>
      <c r="O65" s="13"/>
      <c r="P65" s="13"/>
      <c r="Q65" s="13"/>
      <c r="R65" s="13"/>
      <c r="S65" s="13"/>
      <c r="T65" s="13"/>
      <c r="U65" s="13"/>
      <c r="V65" s="13"/>
      <c r="W65" s="13"/>
      <c r="X65" s="13"/>
      <c r="Y65" s="13"/>
      <c r="Z65" s="13"/>
    </row>
    <row r="66" spans="1:26" ht="15.75" customHeight="1">
      <c r="A66" s="13"/>
      <c r="B66" s="13"/>
      <c r="C66" s="19"/>
      <c r="D66" s="19"/>
      <c r="E66" s="19"/>
      <c r="F66" s="19"/>
      <c r="G66" s="19"/>
      <c r="H66" s="19"/>
      <c r="I66" s="13"/>
      <c r="J66" s="13"/>
      <c r="K66" s="13"/>
      <c r="L66" s="13"/>
      <c r="M66" s="13"/>
      <c r="N66" s="13"/>
      <c r="O66" s="13"/>
      <c r="P66" s="13"/>
      <c r="Q66" s="13"/>
      <c r="R66" s="13"/>
      <c r="S66" s="13"/>
      <c r="T66" s="13"/>
      <c r="U66" s="13"/>
      <c r="V66" s="13"/>
      <c r="W66" s="13"/>
      <c r="X66" s="13"/>
      <c r="Y66" s="13"/>
      <c r="Z66" s="13"/>
    </row>
    <row r="67" spans="1:26" ht="15.75" customHeight="1">
      <c r="A67" s="13"/>
      <c r="B67" s="13"/>
      <c r="C67" s="19"/>
      <c r="D67" s="19"/>
      <c r="E67" s="19"/>
      <c r="F67" s="19"/>
      <c r="G67" s="19"/>
      <c r="H67" s="19"/>
      <c r="I67" s="13"/>
      <c r="J67" s="13"/>
      <c r="K67" s="13"/>
      <c r="L67" s="13"/>
      <c r="M67" s="13"/>
      <c r="N67" s="13"/>
      <c r="O67" s="13"/>
      <c r="P67" s="13"/>
      <c r="Q67" s="13"/>
      <c r="R67" s="13"/>
      <c r="S67" s="13"/>
      <c r="T67" s="13"/>
      <c r="U67" s="13"/>
      <c r="V67" s="13"/>
      <c r="W67" s="13"/>
      <c r="X67" s="13"/>
      <c r="Y67" s="13"/>
      <c r="Z67" s="13"/>
    </row>
    <row r="68" spans="1:26" ht="15.75" customHeight="1">
      <c r="A68" s="13"/>
      <c r="B68" s="13"/>
      <c r="C68" s="19"/>
      <c r="D68" s="19"/>
      <c r="E68" s="19"/>
      <c r="F68" s="19"/>
      <c r="G68" s="19"/>
      <c r="H68" s="19"/>
      <c r="I68" s="13"/>
      <c r="J68" s="13"/>
      <c r="K68" s="13"/>
      <c r="L68" s="13"/>
      <c r="M68" s="13"/>
      <c r="N68" s="13"/>
      <c r="O68" s="13"/>
      <c r="P68" s="13"/>
      <c r="Q68" s="13"/>
      <c r="R68" s="13"/>
      <c r="S68" s="13"/>
      <c r="T68" s="13"/>
      <c r="U68" s="13"/>
      <c r="V68" s="13"/>
      <c r="W68" s="13"/>
      <c r="X68" s="13"/>
      <c r="Y68" s="13"/>
      <c r="Z68" s="13"/>
    </row>
    <row r="69" spans="1:26" ht="15.75" customHeight="1">
      <c r="A69" s="13"/>
      <c r="B69" s="13"/>
      <c r="C69" s="19"/>
      <c r="D69" s="19"/>
      <c r="E69" s="19"/>
      <c r="F69" s="19"/>
      <c r="G69" s="19"/>
      <c r="H69" s="19"/>
      <c r="I69" s="13"/>
      <c r="J69" s="13"/>
      <c r="K69" s="13"/>
      <c r="L69" s="13"/>
      <c r="M69" s="13"/>
      <c r="N69" s="13"/>
      <c r="O69" s="13"/>
      <c r="P69" s="13"/>
      <c r="Q69" s="13"/>
      <c r="R69" s="13"/>
      <c r="S69" s="13"/>
      <c r="T69" s="13"/>
      <c r="U69" s="13"/>
      <c r="V69" s="13"/>
      <c r="W69" s="13"/>
      <c r="X69" s="13"/>
      <c r="Y69" s="13"/>
      <c r="Z69" s="13"/>
    </row>
    <row r="70" spans="1:26" ht="15.75" customHeight="1">
      <c r="A70" s="13"/>
      <c r="B70" s="13"/>
      <c r="C70" s="19"/>
      <c r="D70" s="19"/>
      <c r="E70" s="19"/>
      <c r="F70" s="19"/>
      <c r="G70" s="19"/>
      <c r="H70" s="19"/>
      <c r="I70" s="13"/>
      <c r="J70" s="13"/>
      <c r="K70" s="13"/>
      <c r="L70" s="13"/>
      <c r="M70" s="13"/>
      <c r="N70" s="13"/>
      <c r="O70" s="13"/>
      <c r="P70" s="13"/>
      <c r="Q70" s="13"/>
      <c r="R70" s="13"/>
      <c r="S70" s="13"/>
      <c r="T70" s="13"/>
      <c r="U70" s="13"/>
      <c r="V70" s="13"/>
      <c r="W70" s="13"/>
      <c r="X70" s="13"/>
      <c r="Y70" s="13"/>
      <c r="Z70" s="13"/>
    </row>
    <row r="71" spans="1:26" ht="15.75" customHeight="1">
      <c r="A71" s="13"/>
      <c r="B71" s="13"/>
      <c r="C71" s="19"/>
      <c r="D71" s="19"/>
      <c r="E71" s="19"/>
      <c r="F71" s="19"/>
      <c r="G71" s="19"/>
      <c r="H71" s="19"/>
      <c r="I71" s="13"/>
      <c r="J71" s="13"/>
      <c r="K71" s="13"/>
      <c r="L71" s="13"/>
      <c r="M71" s="13"/>
      <c r="N71" s="13"/>
      <c r="O71" s="13"/>
      <c r="P71" s="13"/>
      <c r="Q71" s="13"/>
      <c r="R71" s="13"/>
      <c r="S71" s="13"/>
      <c r="T71" s="13"/>
      <c r="U71" s="13"/>
      <c r="V71" s="13"/>
      <c r="W71" s="13"/>
      <c r="X71" s="13"/>
      <c r="Y71" s="13"/>
      <c r="Z71" s="13"/>
    </row>
    <row r="72" spans="1:26" ht="15.75" customHeight="1">
      <c r="A72" s="13"/>
      <c r="B72" s="13"/>
      <c r="C72" s="19"/>
      <c r="D72" s="19"/>
      <c r="E72" s="19"/>
      <c r="F72" s="19"/>
      <c r="G72" s="19"/>
      <c r="H72" s="19"/>
      <c r="I72" s="13"/>
      <c r="J72" s="13"/>
      <c r="K72" s="13"/>
      <c r="L72" s="13"/>
      <c r="M72" s="13"/>
      <c r="N72" s="13"/>
      <c r="O72" s="13"/>
      <c r="P72" s="13"/>
      <c r="Q72" s="13"/>
      <c r="R72" s="13"/>
      <c r="S72" s="13"/>
      <c r="T72" s="13"/>
      <c r="U72" s="13"/>
      <c r="V72" s="13"/>
      <c r="W72" s="13"/>
      <c r="X72" s="13"/>
      <c r="Y72" s="13"/>
      <c r="Z72" s="13"/>
    </row>
    <row r="73" spans="1:26" ht="15.75" customHeight="1">
      <c r="A73" s="13"/>
      <c r="B73" s="13"/>
      <c r="C73" s="19"/>
      <c r="D73" s="19"/>
      <c r="E73" s="19"/>
      <c r="F73" s="19"/>
      <c r="G73" s="19"/>
      <c r="H73" s="19"/>
      <c r="I73" s="13"/>
      <c r="J73" s="13"/>
      <c r="K73" s="13"/>
      <c r="L73" s="13"/>
      <c r="M73" s="13"/>
      <c r="N73" s="13"/>
      <c r="O73" s="13"/>
      <c r="P73" s="13"/>
      <c r="Q73" s="13"/>
      <c r="R73" s="13"/>
      <c r="S73" s="13"/>
      <c r="T73" s="13"/>
      <c r="U73" s="13"/>
      <c r="V73" s="13"/>
      <c r="W73" s="13"/>
      <c r="X73" s="13"/>
      <c r="Y73" s="13"/>
      <c r="Z73" s="13"/>
    </row>
    <row r="74" spans="1:26" ht="15.75" customHeight="1">
      <c r="A74" s="13"/>
      <c r="B74" s="13"/>
      <c r="C74" s="19"/>
      <c r="D74" s="19"/>
      <c r="E74" s="19"/>
      <c r="F74" s="19"/>
      <c r="G74" s="19"/>
      <c r="H74" s="19"/>
      <c r="I74" s="13"/>
      <c r="J74" s="13"/>
      <c r="K74" s="13"/>
      <c r="L74" s="13"/>
      <c r="M74" s="13"/>
      <c r="N74" s="13"/>
      <c r="O74" s="13"/>
      <c r="P74" s="13"/>
      <c r="Q74" s="13"/>
      <c r="R74" s="13"/>
      <c r="S74" s="13"/>
      <c r="T74" s="13"/>
      <c r="U74" s="13"/>
      <c r="V74" s="13"/>
      <c r="W74" s="13"/>
      <c r="X74" s="13"/>
      <c r="Y74" s="13"/>
      <c r="Z74" s="13"/>
    </row>
    <row r="75" spans="1:26" ht="15.75" customHeight="1">
      <c r="A75" s="13"/>
      <c r="B75" s="13"/>
      <c r="C75" s="19"/>
      <c r="D75" s="19"/>
      <c r="E75" s="19"/>
      <c r="F75" s="19"/>
      <c r="G75" s="19"/>
      <c r="H75" s="19"/>
      <c r="I75" s="13"/>
      <c r="J75" s="13"/>
      <c r="K75" s="13"/>
      <c r="L75" s="13"/>
      <c r="M75" s="13"/>
      <c r="N75" s="13"/>
      <c r="O75" s="13"/>
      <c r="P75" s="13"/>
      <c r="Q75" s="13"/>
      <c r="R75" s="13"/>
      <c r="S75" s="13"/>
      <c r="T75" s="13"/>
      <c r="U75" s="13"/>
      <c r="V75" s="13"/>
      <c r="W75" s="13"/>
      <c r="X75" s="13"/>
      <c r="Y75" s="13"/>
      <c r="Z75" s="13"/>
    </row>
    <row r="76" spans="1:26" ht="15.75" customHeight="1">
      <c r="A76" s="13"/>
      <c r="B76" s="13"/>
      <c r="C76" s="19"/>
      <c r="D76" s="19"/>
      <c r="E76" s="19"/>
      <c r="F76" s="19"/>
      <c r="G76" s="19"/>
      <c r="H76" s="19"/>
      <c r="I76" s="13"/>
      <c r="J76" s="13"/>
      <c r="K76" s="13"/>
      <c r="L76" s="13"/>
      <c r="M76" s="13"/>
      <c r="N76" s="13"/>
      <c r="O76" s="13"/>
      <c r="P76" s="13"/>
      <c r="Q76" s="13"/>
      <c r="R76" s="13"/>
      <c r="S76" s="13"/>
      <c r="T76" s="13"/>
      <c r="U76" s="13"/>
      <c r="V76" s="13"/>
      <c r="W76" s="13"/>
      <c r="X76" s="13"/>
      <c r="Y76" s="13"/>
      <c r="Z76" s="13"/>
    </row>
    <row r="77" spans="1:26" ht="15.75" customHeight="1">
      <c r="A77" s="13"/>
      <c r="B77" s="13"/>
      <c r="C77" s="19"/>
      <c r="D77" s="19"/>
      <c r="E77" s="19"/>
      <c r="F77" s="19"/>
      <c r="G77" s="19"/>
      <c r="H77" s="19"/>
      <c r="I77" s="13"/>
      <c r="J77" s="13"/>
      <c r="K77" s="13"/>
      <c r="L77" s="13"/>
      <c r="M77" s="13"/>
      <c r="N77" s="13"/>
      <c r="O77" s="13"/>
      <c r="P77" s="13"/>
      <c r="Q77" s="13"/>
      <c r="R77" s="13"/>
      <c r="S77" s="13"/>
      <c r="T77" s="13"/>
      <c r="U77" s="13"/>
      <c r="V77" s="13"/>
      <c r="W77" s="13"/>
      <c r="X77" s="13"/>
      <c r="Y77" s="13"/>
      <c r="Z77" s="13"/>
    </row>
    <row r="78" spans="1:26" ht="15.75" customHeight="1">
      <c r="A78" s="13"/>
      <c r="B78" s="13"/>
      <c r="C78" s="19"/>
      <c r="D78" s="19"/>
      <c r="E78" s="19"/>
      <c r="F78" s="19"/>
      <c r="G78" s="19"/>
      <c r="H78" s="19"/>
      <c r="I78" s="13"/>
      <c r="J78" s="13"/>
      <c r="K78" s="13"/>
      <c r="L78" s="13"/>
      <c r="M78" s="13"/>
      <c r="N78" s="13"/>
      <c r="O78" s="13"/>
      <c r="P78" s="13"/>
      <c r="Q78" s="13"/>
      <c r="R78" s="13"/>
      <c r="S78" s="13"/>
      <c r="T78" s="13"/>
      <c r="U78" s="13"/>
      <c r="V78" s="13"/>
      <c r="W78" s="13"/>
      <c r="X78" s="13"/>
      <c r="Y78" s="13"/>
      <c r="Z78" s="13"/>
    </row>
    <row r="79" spans="1:26" ht="15.75" customHeight="1">
      <c r="A79" s="13"/>
      <c r="B79" s="13"/>
      <c r="C79" s="19"/>
      <c r="D79" s="19"/>
      <c r="E79" s="19"/>
      <c r="F79" s="19"/>
      <c r="G79" s="19"/>
      <c r="H79" s="19"/>
      <c r="I79" s="13"/>
      <c r="J79" s="13"/>
      <c r="K79" s="13"/>
      <c r="L79" s="13"/>
      <c r="M79" s="13"/>
      <c r="N79" s="13"/>
      <c r="O79" s="13"/>
      <c r="P79" s="13"/>
      <c r="Q79" s="13"/>
      <c r="R79" s="13"/>
      <c r="S79" s="13"/>
      <c r="T79" s="13"/>
      <c r="U79" s="13"/>
      <c r="V79" s="13"/>
      <c r="W79" s="13"/>
      <c r="X79" s="13"/>
      <c r="Y79" s="13"/>
      <c r="Z79" s="13"/>
    </row>
    <row r="80" spans="1:26" ht="15.75" customHeight="1">
      <c r="A80" s="13"/>
      <c r="B80" s="13"/>
      <c r="C80" s="19"/>
      <c r="D80" s="19"/>
      <c r="E80" s="19"/>
      <c r="F80" s="19"/>
      <c r="G80" s="19"/>
      <c r="H80" s="19"/>
      <c r="I80" s="13"/>
      <c r="J80" s="13"/>
      <c r="K80" s="13"/>
      <c r="L80" s="13"/>
      <c r="M80" s="13"/>
      <c r="N80" s="13"/>
      <c r="O80" s="13"/>
      <c r="P80" s="13"/>
      <c r="Q80" s="13"/>
      <c r="R80" s="13"/>
      <c r="S80" s="13"/>
      <c r="T80" s="13"/>
      <c r="U80" s="13"/>
      <c r="V80" s="13"/>
      <c r="W80" s="13"/>
      <c r="X80" s="13"/>
      <c r="Y80" s="13"/>
      <c r="Z80" s="13"/>
    </row>
    <row r="81" spans="1:26" ht="15.75" customHeight="1">
      <c r="A81" s="13"/>
      <c r="B81" s="13"/>
      <c r="C81" s="19"/>
      <c r="D81" s="19"/>
      <c r="E81" s="19"/>
      <c r="F81" s="19"/>
      <c r="G81" s="19"/>
      <c r="H81" s="19"/>
      <c r="I81" s="13"/>
      <c r="J81" s="13"/>
      <c r="K81" s="13"/>
      <c r="L81" s="13"/>
      <c r="M81" s="13"/>
      <c r="N81" s="13"/>
      <c r="O81" s="13"/>
      <c r="P81" s="13"/>
      <c r="Q81" s="13"/>
      <c r="R81" s="13"/>
      <c r="S81" s="13"/>
      <c r="T81" s="13"/>
      <c r="U81" s="13"/>
      <c r="V81" s="13"/>
      <c r="W81" s="13"/>
      <c r="X81" s="13"/>
      <c r="Y81" s="13"/>
      <c r="Z81" s="13"/>
    </row>
    <row r="82" spans="1:26" ht="15.75" customHeight="1">
      <c r="A82" s="13"/>
      <c r="B82" s="13"/>
      <c r="C82" s="19"/>
      <c r="D82" s="19"/>
      <c r="E82" s="19"/>
      <c r="F82" s="19"/>
      <c r="G82" s="19"/>
      <c r="H82" s="19"/>
      <c r="I82" s="13"/>
      <c r="J82" s="13"/>
      <c r="K82" s="13"/>
      <c r="L82" s="13"/>
      <c r="M82" s="13"/>
      <c r="N82" s="13"/>
      <c r="O82" s="13"/>
      <c r="P82" s="13"/>
      <c r="Q82" s="13"/>
      <c r="R82" s="13"/>
      <c r="S82" s="13"/>
      <c r="T82" s="13"/>
      <c r="U82" s="13"/>
      <c r="V82" s="13"/>
      <c r="W82" s="13"/>
      <c r="X82" s="13"/>
      <c r="Y82" s="13"/>
      <c r="Z82" s="13"/>
    </row>
    <row r="83" spans="1:26" ht="15.75" customHeight="1">
      <c r="A83" s="13"/>
      <c r="B83" s="13"/>
      <c r="C83" s="19"/>
      <c r="D83" s="19"/>
      <c r="E83" s="19"/>
      <c r="F83" s="19"/>
      <c r="G83" s="19"/>
      <c r="H83" s="19"/>
      <c r="I83" s="13"/>
      <c r="J83" s="13"/>
      <c r="K83" s="13"/>
      <c r="L83" s="13"/>
      <c r="M83" s="13"/>
      <c r="N83" s="13"/>
      <c r="O83" s="13"/>
      <c r="P83" s="13"/>
      <c r="Q83" s="13"/>
      <c r="R83" s="13"/>
      <c r="S83" s="13"/>
      <c r="T83" s="13"/>
      <c r="U83" s="13"/>
      <c r="V83" s="13"/>
      <c r="W83" s="13"/>
      <c r="X83" s="13"/>
      <c r="Y83" s="13"/>
      <c r="Z83" s="13"/>
    </row>
    <row r="84" spans="1:26" ht="15.75" customHeight="1">
      <c r="A84" s="13"/>
      <c r="B84" s="13"/>
      <c r="C84" s="19"/>
      <c r="D84" s="19"/>
      <c r="E84" s="19"/>
      <c r="F84" s="19"/>
      <c r="G84" s="19"/>
      <c r="H84" s="19"/>
      <c r="I84" s="13"/>
      <c r="J84" s="13"/>
      <c r="K84" s="13"/>
      <c r="L84" s="13"/>
      <c r="M84" s="13"/>
      <c r="N84" s="13"/>
      <c r="O84" s="13"/>
      <c r="P84" s="13"/>
      <c r="Q84" s="13"/>
      <c r="R84" s="13"/>
      <c r="S84" s="13"/>
      <c r="T84" s="13"/>
      <c r="U84" s="13"/>
      <c r="V84" s="13"/>
      <c r="W84" s="13"/>
      <c r="X84" s="13"/>
      <c r="Y84" s="13"/>
      <c r="Z84" s="13"/>
    </row>
    <row r="85" spans="1:26" ht="15.75" customHeight="1">
      <c r="A85" s="13"/>
      <c r="B85" s="13"/>
      <c r="C85" s="19"/>
      <c r="D85" s="19"/>
      <c r="E85" s="19"/>
      <c r="F85" s="19"/>
      <c r="G85" s="19"/>
      <c r="H85" s="19"/>
      <c r="I85" s="13"/>
      <c r="J85" s="13"/>
      <c r="K85" s="13"/>
      <c r="L85" s="13"/>
      <c r="M85" s="13"/>
      <c r="N85" s="13"/>
      <c r="O85" s="13"/>
      <c r="P85" s="13"/>
      <c r="Q85" s="13"/>
      <c r="R85" s="13"/>
      <c r="S85" s="13"/>
      <c r="T85" s="13"/>
      <c r="U85" s="13"/>
      <c r="V85" s="13"/>
      <c r="W85" s="13"/>
      <c r="X85" s="13"/>
      <c r="Y85" s="13"/>
      <c r="Z85" s="13"/>
    </row>
    <row r="86" spans="1:26" ht="15.75" customHeight="1">
      <c r="A86" s="13"/>
      <c r="B86" s="13"/>
      <c r="C86" s="19"/>
      <c r="D86" s="19"/>
      <c r="E86" s="19"/>
      <c r="F86" s="19"/>
      <c r="G86" s="19"/>
      <c r="H86" s="19"/>
      <c r="I86" s="13"/>
      <c r="J86" s="13"/>
      <c r="K86" s="13"/>
      <c r="L86" s="13"/>
      <c r="M86" s="13"/>
      <c r="N86" s="13"/>
      <c r="O86" s="13"/>
      <c r="P86" s="13"/>
      <c r="Q86" s="13"/>
      <c r="R86" s="13"/>
      <c r="S86" s="13"/>
      <c r="T86" s="13"/>
      <c r="U86" s="13"/>
      <c r="V86" s="13"/>
      <c r="W86" s="13"/>
      <c r="X86" s="13"/>
      <c r="Y86" s="13"/>
      <c r="Z86" s="13"/>
    </row>
    <row r="87" spans="1:26" ht="15.75" customHeight="1">
      <c r="A87" s="13"/>
      <c r="B87" s="13"/>
      <c r="C87" s="19"/>
      <c r="D87" s="19"/>
      <c r="E87" s="19"/>
      <c r="F87" s="19"/>
      <c r="G87" s="19"/>
      <c r="H87" s="19"/>
      <c r="I87" s="13"/>
      <c r="J87" s="13"/>
      <c r="K87" s="13"/>
      <c r="L87" s="13"/>
      <c r="M87" s="13"/>
      <c r="N87" s="13"/>
      <c r="O87" s="13"/>
      <c r="P87" s="13"/>
      <c r="Q87" s="13"/>
      <c r="R87" s="13"/>
      <c r="S87" s="13"/>
      <c r="T87" s="13"/>
      <c r="U87" s="13"/>
      <c r="V87" s="13"/>
      <c r="W87" s="13"/>
      <c r="X87" s="13"/>
      <c r="Y87" s="13"/>
      <c r="Z87" s="13"/>
    </row>
    <row r="88" spans="1:26" ht="15.75" customHeight="1">
      <c r="A88" s="13"/>
      <c r="B88" s="13"/>
      <c r="C88" s="19"/>
      <c r="D88" s="19"/>
      <c r="E88" s="19"/>
      <c r="F88" s="19"/>
      <c r="G88" s="19"/>
      <c r="H88" s="19"/>
      <c r="I88" s="13"/>
      <c r="J88" s="13"/>
      <c r="K88" s="13"/>
      <c r="L88" s="13"/>
      <c r="M88" s="13"/>
      <c r="N88" s="13"/>
      <c r="O88" s="13"/>
      <c r="P88" s="13"/>
      <c r="Q88" s="13"/>
      <c r="R88" s="13"/>
      <c r="S88" s="13"/>
      <c r="T88" s="13"/>
      <c r="U88" s="13"/>
      <c r="V88" s="13"/>
      <c r="W88" s="13"/>
      <c r="X88" s="13"/>
      <c r="Y88" s="13"/>
      <c r="Z88" s="13"/>
    </row>
    <row r="89" spans="1:26" ht="15.75" customHeight="1">
      <c r="A89" s="13"/>
      <c r="B89" s="13"/>
      <c r="C89" s="19"/>
      <c r="D89" s="19"/>
      <c r="E89" s="19"/>
      <c r="F89" s="19"/>
      <c r="G89" s="19"/>
      <c r="H89" s="19"/>
      <c r="I89" s="13"/>
      <c r="J89" s="13"/>
      <c r="K89" s="13"/>
      <c r="L89" s="13"/>
      <c r="M89" s="13"/>
      <c r="N89" s="13"/>
      <c r="O89" s="13"/>
      <c r="P89" s="13"/>
      <c r="Q89" s="13"/>
      <c r="R89" s="13"/>
      <c r="S89" s="13"/>
      <c r="T89" s="13"/>
      <c r="U89" s="13"/>
      <c r="V89" s="13"/>
      <c r="W89" s="13"/>
      <c r="X89" s="13"/>
      <c r="Y89" s="13"/>
      <c r="Z89" s="13"/>
    </row>
    <row r="90" spans="1:26" ht="15.75" customHeight="1">
      <c r="A90" s="13"/>
      <c r="B90" s="13"/>
      <c r="C90" s="19"/>
      <c r="D90" s="19"/>
      <c r="E90" s="19"/>
      <c r="F90" s="19"/>
      <c r="G90" s="19"/>
      <c r="H90" s="19"/>
      <c r="I90" s="13"/>
      <c r="J90" s="13"/>
      <c r="K90" s="13"/>
      <c r="L90" s="13"/>
      <c r="M90" s="13"/>
      <c r="N90" s="13"/>
      <c r="O90" s="13"/>
      <c r="P90" s="13"/>
      <c r="Q90" s="13"/>
      <c r="R90" s="13"/>
      <c r="S90" s="13"/>
      <c r="T90" s="13"/>
      <c r="U90" s="13"/>
      <c r="V90" s="13"/>
      <c r="W90" s="13"/>
      <c r="X90" s="13"/>
      <c r="Y90" s="13"/>
      <c r="Z90" s="13"/>
    </row>
    <row r="91" spans="1:26" ht="15.75" customHeight="1">
      <c r="A91" s="13"/>
      <c r="B91" s="13"/>
      <c r="C91" s="19"/>
      <c r="D91" s="19"/>
      <c r="E91" s="19"/>
      <c r="F91" s="19"/>
      <c r="G91" s="19"/>
      <c r="H91" s="19"/>
      <c r="I91" s="13"/>
      <c r="J91" s="13"/>
      <c r="K91" s="13"/>
      <c r="L91" s="13"/>
      <c r="M91" s="13"/>
      <c r="N91" s="13"/>
      <c r="O91" s="13"/>
      <c r="P91" s="13"/>
      <c r="Q91" s="13"/>
      <c r="R91" s="13"/>
      <c r="S91" s="13"/>
      <c r="T91" s="13"/>
      <c r="U91" s="13"/>
      <c r="V91" s="13"/>
      <c r="W91" s="13"/>
      <c r="X91" s="13"/>
      <c r="Y91" s="13"/>
      <c r="Z91" s="13"/>
    </row>
    <row r="92" spans="1:26" ht="15.75" customHeight="1">
      <c r="A92" s="13"/>
      <c r="B92" s="13"/>
      <c r="C92" s="19"/>
      <c r="D92" s="19"/>
      <c r="E92" s="19"/>
      <c r="F92" s="19"/>
      <c r="G92" s="19"/>
      <c r="H92" s="19"/>
      <c r="I92" s="13"/>
      <c r="J92" s="13"/>
      <c r="K92" s="13"/>
      <c r="L92" s="13"/>
      <c r="M92" s="13"/>
      <c r="N92" s="13"/>
      <c r="O92" s="13"/>
      <c r="P92" s="13"/>
      <c r="Q92" s="13"/>
      <c r="R92" s="13"/>
      <c r="S92" s="13"/>
      <c r="T92" s="13"/>
      <c r="U92" s="13"/>
      <c r="V92" s="13"/>
      <c r="W92" s="13"/>
      <c r="X92" s="13"/>
      <c r="Y92" s="13"/>
      <c r="Z92" s="13"/>
    </row>
    <row r="93" spans="1:26" ht="15.75" customHeight="1">
      <c r="A93" s="13"/>
      <c r="B93" s="13"/>
      <c r="C93" s="19"/>
      <c r="D93" s="19"/>
      <c r="E93" s="19"/>
      <c r="F93" s="19"/>
      <c r="G93" s="19"/>
      <c r="H93" s="19"/>
      <c r="I93" s="13"/>
      <c r="J93" s="13"/>
      <c r="K93" s="13"/>
      <c r="L93" s="13"/>
      <c r="M93" s="13"/>
      <c r="N93" s="13"/>
      <c r="O93" s="13"/>
      <c r="P93" s="13"/>
      <c r="Q93" s="13"/>
      <c r="R93" s="13"/>
      <c r="S93" s="13"/>
      <c r="T93" s="13"/>
      <c r="U93" s="13"/>
      <c r="V93" s="13"/>
      <c r="W93" s="13"/>
      <c r="X93" s="13"/>
      <c r="Y93" s="13"/>
      <c r="Z93" s="13"/>
    </row>
    <row r="94" spans="1:26" ht="15.75" customHeight="1">
      <c r="A94" s="13"/>
      <c r="B94" s="13"/>
      <c r="C94" s="19"/>
      <c r="D94" s="19"/>
      <c r="E94" s="19"/>
      <c r="F94" s="19"/>
      <c r="G94" s="19"/>
      <c r="H94" s="19"/>
      <c r="I94" s="13"/>
      <c r="J94" s="13"/>
      <c r="K94" s="13"/>
      <c r="L94" s="13"/>
      <c r="M94" s="13"/>
      <c r="N94" s="13"/>
      <c r="O94" s="13"/>
      <c r="P94" s="13"/>
      <c r="Q94" s="13"/>
      <c r="R94" s="13"/>
      <c r="S94" s="13"/>
      <c r="T94" s="13"/>
      <c r="U94" s="13"/>
      <c r="V94" s="13"/>
      <c r="W94" s="13"/>
      <c r="X94" s="13"/>
      <c r="Y94" s="13"/>
      <c r="Z94" s="13"/>
    </row>
    <row r="95" spans="1:26" ht="15.75" customHeight="1">
      <c r="A95" s="13"/>
      <c r="B95" s="13"/>
      <c r="C95" s="19"/>
      <c r="D95" s="19"/>
      <c r="E95" s="19"/>
      <c r="F95" s="19"/>
      <c r="G95" s="19"/>
      <c r="H95" s="19"/>
      <c r="I95" s="13"/>
      <c r="J95" s="13"/>
      <c r="K95" s="13"/>
      <c r="L95" s="13"/>
      <c r="M95" s="13"/>
      <c r="N95" s="13"/>
      <c r="O95" s="13"/>
      <c r="P95" s="13"/>
      <c r="Q95" s="13"/>
      <c r="R95" s="13"/>
      <c r="S95" s="13"/>
      <c r="T95" s="13"/>
      <c r="U95" s="13"/>
      <c r="V95" s="13"/>
      <c r="W95" s="13"/>
      <c r="X95" s="13"/>
      <c r="Y95" s="13"/>
      <c r="Z95" s="13"/>
    </row>
    <row r="96" spans="1:26" ht="15.75" customHeight="1">
      <c r="A96" s="13"/>
      <c r="B96" s="13"/>
      <c r="C96" s="19"/>
      <c r="D96" s="19"/>
      <c r="E96" s="19"/>
      <c r="F96" s="19"/>
      <c r="G96" s="19"/>
      <c r="H96" s="19"/>
      <c r="I96" s="13"/>
      <c r="J96" s="13"/>
      <c r="K96" s="13"/>
      <c r="L96" s="13"/>
      <c r="M96" s="13"/>
      <c r="N96" s="13"/>
      <c r="O96" s="13"/>
      <c r="P96" s="13"/>
      <c r="Q96" s="13"/>
      <c r="R96" s="13"/>
      <c r="S96" s="13"/>
      <c r="T96" s="13"/>
      <c r="U96" s="13"/>
      <c r="V96" s="13"/>
      <c r="W96" s="13"/>
      <c r="X96" s="13"/>
      <c r="Y96" s="13"/>
      <c r="Z96" s="13"/>
    </row>
    <row r="97" spans="1:26" ht="15.75" customHeight="1">
      <c r="A97" s="13"/>
      <c r="B97" s="13"/>
      <c r="C97" s="19"/>
      <c r="D97" s="19"/>
      <c r="E97" s="19"/>
      <c r="F97" s="19"/>
      <c r="G97" s="19"/>
      <c r="H97" s="19"/>
      <c r="I97" s="13"/>
      <c r="J97" s="13"/>
      <c r="K97" s="13"/>
      <c r="L97" s="13"/>
      <c r="M97" s="13"/>
      <c r="N97" s="13"/>
      <c r="O97" s="13"/>
      <c r="P97" s="13"/>
      <c r="Q97" s="13"/>
      <c r="R97" s="13"/>
      <c r="S97" s="13"/>
      <c r="T97" s="13"/>
      <c r="U97" s="13"/>
      <c r="V97" s="13"/>
      <c r="W97" s="13"/>
      <c r="X97" s="13"/>
      <c r="Y97" s="13"/>
      <c r="Z97" s="13"/>
    </row>
    <row r="98" spans="1:26" ht="15.75" customHeight="1">
      <c r="A98" s="13"/>
      <c r="B98" s="13"/>
      <c r="C98" s="19"/>
      <c r="D98" s="19"/>
      <c r="E98" s="19"/>
      <c r="F98" s="19"/>
      <c r="G98" s="19"/>
      <c r="H98" s="19"/>
      <c r="I98" s="13"/>
      <c r="J98" s="13"/>
      <c r="K98" s="13"/>
      <c r="L98" s="13"/>
      <c r="M98" s="13"/>
      <c r="N98" s="13"/>
      <c r="O98" s="13"/>
      <c r="P98" s="13"/>
      <c r="Q98" s="13"/>
      <c r="R98" s="13"/>
      <c r="S98" s="13"/>
      <c r="T98" s="13"/>
      <c r="U98" s="13"/>
      <c r="V98" s="13"/>
      <c r="W98" s="13"/>
      <c r="X98" s="13"/>
      <c r="Y98" s="13"/>
      <c r="Z98" s="13"/>
    </row>
    <row r="99" spans="1:26" ht="15.75" customHeight="1">
      <c r="A99" s="13"/>
      <c r="B99" s="13"/>
      <c r="C99" s="19"/>
      <c r="D99" s="19"/>
      <c r="E99" s="19"/>
      <c r="F99" s="19"/>
      <c r="G99" s="19"/>
      <c r="H99" s="19"/>
      <c r="I99" s="13"/>
      <c r="J99" s="13"/>
      <c r="K99" s="13"/>
      <c r="L99" s="13"/>
      <c r="M99" s="13"/>
      <c r="N99" s="13"/>
      <c r="O99" s="13"/>
      <c r="P99" s="13"/>
      <c r="Q99" s="13"/>
      <c r="R99" s="13"/>
      <c r="S99" s="13"/>
      <c r="T99" s="13"/>
      <c r="U99" s="13"/>
      <c r="V99" s="13"/>
      <c r="W99" s="13"/>
      <c r="X99" s="13"/>
      <c r="Y99" s="13"/>
      <c r="Z99" s="13"/>
    </row>
    <row r="100" spans="1:26" ht="15.75" customHeight="1">
      <c r="A100" s="13"/>
      <c r="B100" s="13"/>
      <c r="C100" s="19"/>
      <c r="D100" s="19"/>
      <c r="E100" s="19"/>
      <c r="F100" s="19"/>
      <c r="G100" s="19"/>
      <c r="H100" s="19"/>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13"/>
      <c r="C101" s="19"/>
      <c r="D101" s="19"/>
      <c r="E101" s="19"/>
      <c r="F101" s="19"/>
      <c r="G101" s="19"/>
      <c r="H101" s="19"/>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13"/>
      <c r="C102" s="19"/>
      <c r="D102" s="19"/>
      <c r="E102" s="19"/>
      <c r="F102" s="19"/>
      <c r="G102" s="19"/>
      <c r="H102" s="19"/>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13"/>
      <c r="C103" s="19"/>
      <c r="D103" s="19"/>
      <c r="E103" s="19"/>
      <c r="F103" s="19"/>
      <c r="G103" s="19"/>
      <c r="H103" s="19"/>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13"/>
      <c r="C104" s="19"/>
      <c r="D104" s="19"/>
      <c r="E104" s="19"/>
      <c r="F104" s="19"/>
      <c r="G104" s="19"/>
      <c r="H104" s="19"/>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13"/>
      <c r="C105" s="19"/>
      <c r="D105" s="19"/>
      <c r="E105" s="19"/>
      <c r="F105" s="19"/>
      <c r="G105" s="19"/>
      <c r="H105" s="19"/>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13"/>
      <c r="C106" s="19"/>
      <c r="D106" s="19"/>
      <c r="E106" s="19"/>
      <c r="F106" s="19"/>
      <c r="G106" s="19"/>
      <c r="H106" s="19"/>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13"/>
      <c r="C107" s="19"/>
      <c r="D107" s="19"/>
      <c r="E107" s="19"/>
      <c r="F107" s="19"/>
      <c r="G107" s="19"/>
      <c r="H107" s="19"/>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13"/>
      <c r="C108" s="19"/>
      <c r="D108" s="19"/>
      <c r="E108" s="19"/>
      <c r="F108" s="19"/>
      <c r="G108" s="19"/>
      <c r="H108" s="19"/>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13"/>
      <c r="C109" s="19"/>
      <c r="D109" s="19"/>
      <c r="E109" s="19"/>
      <c r="F109" s="19"/>
      <c r="G109" s="19"/>
      <c r="H109" s="19"/>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13"/>
      <c r="C110" s="19"/>
      <c r="D110" s="19"/>
      <c r="E110" s="19"/>
      <c r="F110" s="19"/>
      <c r="G110" s="19"/>
      <c r="H110" s="19"/>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13"/>
      <c r="C111" s="19"/>
      <c r="D111" s="19"/>
      <c r="E111" s="19"/>
      <c r="F111" s="19"/>
      <c r="G111" s="19"/>
      <c r="H111" s="19"/>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13"/>
      <c r="C112" s="19"/>
      <c r="D112" s="19"/>
      <c r="E112" s="19"/>
      <c r="F112" s="19"/>
      <c r="G112" s="19"/>
      <c r="H112" s="19"/>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13"/>
      <c r="C113" s="19"/>
      <c r="D113" s="19"/>
      <c r="E113" s="19"/>
      <c r="F113" s="19"/>
      <c r="G113" s="19"/>
      <c r="H113" s="19"/>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13"/>
      <c r="C114" s="19"/>
      <c r="D114" s="19"/>
      <c r="E114" s="19"/>
      <c r="F114" s="19"/>
      <c r="G114" s="19"/>
      <c r="H114" s="19"/>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13"/>
      <c r="C115" s="19"/>
      <c r="D115" s="19"/>
      <c r="E115" s="19"/>
      <c r="F115" s="19"/>
      <c r="G115" s="19"/>
      <c r="H115" s="19"/>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13"/>
      <c r="C116" s="19"/>
      <c r="D116" s="19"/>
      <c r="E116" s="19"/>
      <c r="F116" s="19"/>
      <c r="G116" s="19"/>
      <c r="H116" s="19"/>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13"/>
      <c r="C117" s="19"/>
      <c r="D117" s="19"/>
      <c r="E117" s="19"/>
      <c r="F117" s="19"/>
      <c r="G117" s="19"/>
      <c r="H117" s="19"/>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13"/>
      <c r="C118" s="19"/>
      <c r="D118" s="19"/>
      <c r="E118" s="19"/>
      <c r="F118" s="19"/>
      <c r="G118" s="19"/>
      <c r="H118" s="19"/>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13"/>
      <c r="C119" s="19"/>
      <c r="D119" s="19"/>
      <c r="E119" s="19"/>
      <c r="F119" s="19"/>
      <c r="G119" s="19"/>
      <c r="H119" s="19"/>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13"/>
      <c r="C120" s="19"/>
      <c r="D120" s="19"/>
      <c r="E120" s="19"/>
      <c r="F120" s="19"/>
      <c r="G120" s="19"/>
      <c r="H120" s="19"/>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13"/>
      <c r="C121" s="19"/>
      <c r="D121" s="19"/>
      <c r="E121" s="19"/>
      <c r="F121" s="19"/>
      <c r="G121" s="19"/>
      <c r="H121" s="19"/>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13"/>
      <c r="C122" s="19"/>
      <c r="D122" s="19"/>
      <c r="E122" s="19"/>
      <c r="F122" s="19"/>
      <c r="G122" s="19"/>
      <c r="H122" s="19"/>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13"/>
      <c r="C123" s="19"/>
      <c r="D123" s="19"/>
      <c r="E123" s="19"/>
      <c r="F123" s="19"/>
      <c r="G123" s="19"/>
      <c r="H123" s="19"/>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13"/>
      <c r="C124" s="19"/>
      <c r="D124" s="19"/>
      <c r="E124" s="19"/>
      <c r="F124" s="19"/>
      <c r="G124" s="19"/>
      <c r="H124" s="19"/>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13"/>
      <c r="C125" s="19"/>
      <c r="D125" s="19"/>
      <c r="E125" s="19"/>
      <c r="F125" s="19"/>
      <c r="G125" s="19"/>
      <c r="H125" s="19"/>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13"/>
      <c r="C126" s="19"/>
      <c r="D126" s="19"/>
      <c r="E126" s="19"/>
      <c r="F126" s="19"/>
      <c r="G126" s="19"/>
      <c r="H126" s="19"/>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13"/>
      <c r="C127" s="19"/>
      <c r="D127" s="19"/>
      <c r="E127" s="19"/>
      <c r="F127" s="19"/>
      <c r="G127" s="19"/>
      <c r="H127" s="19"/>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13"/>
      <c r="C128" s="19"/>
      <c r="D128" s="19"/>
      <c r="E128" s="19"/>
      <c r="F128" s="19"/>
      <c r="G128" s="19"/>
      <c r="H128" s="19"/>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13"/>
      <c r="C129" s="19"/>
      <c r="D129" s="19"/>
      <c r="E129" s="19"/>
      <c r="F129" s="19"/>
      <c r="G129" s="19"/>
      <c r="H129" s="19"/>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13"/>
      <c r="C130" s="19"/>
      <c r="D130" s="19"/>
      <c r="E130" s="19"/>
      <c r="F130" s="19"/>
      <c r="G130" s="19"/>
      <c r="H130" s="19"/>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13"/>
      <c r="C131" s="19"/>
      <c r="D131" s="19"/>
      <c r="E131" s="19"/>
      <c r="F131" s="19"/>
      <c r="G131" s="19"/>
      <c r="H131" s="19"/>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13"/>
      <c r="C132" s="19"/>
      <c r="D132" s="19"/>
      <c r="E132" s="19"/>
      <c r="F132" s="19"/>
      <c r="G132" s="19"/>
      <c r="H132" s="19"/>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13"/>
      <c r="C133" s="19"/>
      <c r="D133" s="19"/>
      <c r="E133" s="19"/>
      <c r="F133" s="19"/>
      <c r="G133" s="19"/>
      <c r="H133" s="19"/>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13"/>
      <c r="C134" s="19"/>
      <c r="D134" s="19"/>
      <c r="E134" s="19"/>
      <c r="F134" s="19"/>
      <c r="G134" s="19"/>
      <c r="H134" s="19"/>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13"/>
      <c r="C135" s="19"/>
      <c r="D135" s="19"/>
      <c r="E135" s="19"/>
      <c r="F135" s="19"/>
      <c r="G135" s="19"/>
      <c r="H135" s="19"/>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13"/>
      <c r="C136" s="19"/>
      <c r="D136" s="19"/>
      <c r="E136" s="19"/>
      <c r="F136" s="19"/>
      <c r="G136" s="19"/>
      <c r="H136" s="19"/>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13"/>
      <c r="C137" s="19"/>
      <c r="D137" s="19"/>
      <c r="E137" s="19"/>
      <c r="F137" s="19"/>
      <c r="G137" s="19"/>
      <c r="H137" s="19"/>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13"/>
      <c r="C138" s="19"/>
      <c r="D138" s="19"/>
      <c r="E138" s="19"/>
      <c r="F138" s="19"/>
      <c r="G138" s="19"/>
      <c r="H138" s="19"/>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13"/>
      <c r="C139" s="19"/>
      <c r="D139" s="19"/>
      <c r="E139" s="19"/>
      <c r="F139" s="19"/>
      <c r="G139" s="19"/>
      <c r="H139" s="19"/>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13"/>
      <c r="C140" s="19"/>
      <c r="D140" s="19"/>
      <c r="E140" s="19"/>
      <c r="F140" s="19"/>
      <c r="G140" s="19"/>
      <c r="H140" s="19"/>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13"/>
      <c r="C141" s="19"/>
      <c r="D141" s="19"/>
      <c r="E141" s="19"/>
      <c r="F141" s="19"/>
      <c r="G141" s="19"/>
      <c r="H141" s="19"/>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13"/>
      <c r="C142" s="19"/>
      <c r="D142" s="19"/>
      <c r="E142" s="19"/>
      <c r="F142" s="19"/>
      <c r="G142" s="19"/>
      <c r="H142" s="19"/>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13"/>
      <c r="C143" s="19"/>
      <c r="D143" s="19"/>
      <c r="E143" s="19"/>
      <c r="F143" s="19"/>
      <c r="G143" s="19"/>
      <c r="H143" s="19"/>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13"/>
      <c r="C144" s="19"/>
      <c r="D144" s="19"/>
      <c r="E144" s="19"/>
      <c r="F144" s="19"/>
      <c r="G144" s="19"/>
      <c r="H144" s="19"/>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13"/>
      <c r="C145" s="19"/>
      <c r="D145" s="19"/>
      <c r="E145" s="19"/>
      <c r="F145" s="19"/>
      <c r="G145" s="19"/>
      <c r="H145" s="19"/>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13"/>
      <c r="C146" s="19"/>
      <c r="D146" s="19"/>
      <c r="E146" s="19"/>
      <c r="F146" s="19"/>
      <c r="G146" s="19"/>
      <c r="H146" s="19"/>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13"/>
      <c r="C147" s="19"/>
      <c r="D147" s="19"/>
      <c r="E147" s="19"/>
      <c r="F147" s="19"/>
      <c r="G147" s="19"/>
      <c r="H147" s="19"/>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13"/>
      <c r="C148" s="19"/>
      <c r="D148" s="19"/>
      <c r="E148" s="19"/>
      <c r="F148" s="19"/>
      <c r="G148" s="19"/>
      <c r="H148" s="19"/>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13"/>
      <c r="C149" s="19"/>
      <c r="D149" s="19"/>
      <c r="E149" s="19"/>
      <c r="F149" s="19"/>
      <c r="G149" s="19"/>
      <c r="H149" s="19"/>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13"/>
      <c r="C150" s="19"/>
      <c r="D150" s="19"/>
      <c r="E150" s="19"/>
      <c r="F150" s="19"/>
      <c r="G150" s="19"/>
      <c r="H150" s="19"/>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13"/>
      <c r="C151" s="19"/>
      <c r="D151" s="19"/>
      <c r="E151" s="19"/>
      <c r="F151" s="19"/>
      <c r="G151" s="19"/>
      <c r="H151" s="19"/>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13"/>
      <c r="C152" s="19"/>
      <c r="D152" s="19"/>
      <c r="E152" s="19"/>
      <c r="F152" s="19"/>
      <c r="G152" s="19"/>
      <c r="H152" s="19"/>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13"/>
      <c r="C153" s="19"/>
      <c r="D153" s="19"/>
      <c r="E153" s="19"/>
      <c r="F153" s="19"/>
      <c r="G153" s="19"/>
      <c r="H153" s="19"/>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13"/>
      <c r="C154" s="19"/>
      <c r="D154" s="19"/>
      <c r="E154" s="19"/>
      <c r="F154" s="19"/>
      <c r="G154" s="19"/>
      <c r="H154" s="19"/>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13"/>
      <c r="C155" s="19"/>
      <c r="D155" s="19"/>
      <c r="E155" s="19"/>
      <c r="F155" s="19"/>
      <c r="G155" s="19"/>
      <c r="H155" s="19"/>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13"/>
      <c r="C156" s="19"/>
      <c r="D156" s="19"/>
      <c r="E156" s="19"/>
      <c r="F156" s="19"/>
      <c r="G156" s="19"/>
      <c r="H156" s="19"/>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13"/>
      <c r="C157" s="19"/>
      <c r="D157" s="19"/>
      <c r="E157" s="19"/>
      <c r="F157" s="19"/>
      <c r="G157" s="19"/>
      <c r="H157" s="19"/>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13"/>
      <c r="C158" s="19"/>
      <c r="D158" s="19"/>
      <c r="E158" s="19"/>
      <c r="F158" s="19"/>
      <c r="G158" s="19"/>
      <c r="H158" s="19"/>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13"/>
      <c r="C159" s="19"/>
      <c r="D159" s="19"/>
      <c r="E159" s="19"/>
      <c r="F159" s="19"/>
      <c r="G159" s="19"/>
      <c r="H159" s="19"/>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13"/>
      <c r="C160" s="19"/>
      <c r="D160" s="19"/>
      <c r="E160" s="19"/>
      <c r="F160" s="19"/>
      <c r="G160" s="19"/>
      <c r="H160" s="19"/>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13"/>
      <c r="C161" s="19"/>
      <c r="D161" s="19"/>
      <c r="E161" s="19"/>
      <c r="F161" s="19"/>
      <c r="G161" s="19"/>
      <c r="H161" s="19"/>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13"/>
      <c r="C162" s="19"/>
      <c r="D162" s="19"/>
      <c r="E162" s="19"/>
      <c r="F162" s="19"/>
      <c r="G162" s="19"/>
      <c r="H162" s="19"/>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13"/>
      <c r="C163" s="19"/>
      <c r="D163" s="19"/>
      <c r="E163" s="19"/>
      <c r="F163" s="19"/>
      <c r="G163" s="19"/>
      <c r="H163" s="19"/>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13"/>
      <c r="C164" s="19"/>
      <c r="D164" s="19"/>
      <c r="E164" s="19"/>
      <c r="F164" s="19"/>
      <c r="G164" s="19"/>
      <c r="H164" s="19"/>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13"/>
      <c r="C165" s="19"/>
      <c r="D165" s="19"/>
      <c r="E165" s="19"/>
      <c r="F165" s="19"/>
      <c r="G165" s="19"/>
      <c r="H165" s="19"/>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13"/>
      <c r="C166" s="19"/>
      <c r="D166" s="19"/>
      <c r="E166" s="19"/>
      <c r="F166" s="19"/>
      <c r="G166" s="19"/>
      <c r="H166" s="19"/>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13"/>
      <c r="C167" s="19"/>
      <c r="D167" s="19"/>
      <c r="E167" s="19"/>
      <c r="F167" s="19"/>
      <c r="G167" s="19"/>
      <c r="H167" s="19"/>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13"/>
      <c r="C168" s="19"/>
      <c r="D168" s="19"/>
      <c r="E168" s="19"/>
      <c r="F168" s="19"/>
      <c r="G168" s="19"/>
      <c r="H168" s="19"/>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13"/>
      <c r="C169" s="19"/>
      <c r="D169" s="19"/>
      <c r="E169" s="19"/>
      <c r="F169" s="19"/>
      <c r="G169" s="19"/>
      <c r="H169" s="19"/>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13"/>
      <c r="C170" s="19"/>
      <c r="D170" s="19"/>
      <c r="E170" s="19"/>
      <c r="F170" s="19"/>
      <c r="G170" s="19"/>
      <c r="H170" s="19"/>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13"/>
      <c r="C171" s="19"/>
      <c r="D171" s="19"/>
      <c r="E171" s="19"/>
      <c r="F171" s="19"/>
      <c r="G171" s="19"/>
      <c r="H171" s="19"/>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13"/>
      <c r="C172" s="19"/>
      <c r="D172" s="19"/>
      <c r="E172" s="19"/>
      <c r="F172" s="19"/>
      <c r="G172" s="19"/>
      <c r="H172" s="19"/>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13"/>
      <c r="C173" s="19"/>
      <c r="D173" s="19"/>
      <c r="E173" s="19"/>
      <c r="F173" s="19"/>
      <c r="G173" s="19"/>
      <c r="H173" s="19"/>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13"/>
      <c r="C174" s="19"/>
      <c r="D174" s="19"/>
      <c r="E174" s="19"/>
      <c r="F174" s="19"/>
      <c r="G174" s="19"/>
      <c r="H174" s="19"/>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13"/>
      <c r="C175" s="19"/>
      <c r="D175" s="19"/>
      <c r="E175" s="19"/>
      <c r="F175" s="19"/>
      <c r="G175" s="19"/>
      <c r="H175" s="19"/>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13"/>
      <c r="C176" s="19"/>
      <c r="D176" s="19"/>
      <c r="E176" s="19"/>
      <c r="F176" s="19"/>
      <c r="G176" s="19"/>
      <c r="H176" s="19"/>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13"/>
      <c r="C177" s="19"/>
      <c r="D177" s="19"/>
      <c r="E177" s="19"/>
      <c r="F177" s="19"/>
      <c r="G177" s="19"/>
      <c r="H177" s="19"/>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13"/>
      <c r="C178" s="19"/>
      <c r="D178" s="19"/>
      <c r="E178" s="19"/>
      <c r="F178" s="19"/>
      <c r="G178" s="19"/>
      <c r="H178" s="19"/>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13"/>
      <c r="C179" s="19"/>
      <c r="D179" s="19"/>
      <c r="E179" s="19"/>
      <c r="F179" s="19"/>
      <c r="G179" s="19"/>
      <c r="H179" s="19"/>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13"/>
      <c r="C180" s="19"/>
      <c r="D180" s="19"/>
      <c r="E180" s="19"/>
      <c r="F180" s="19"/>
      <c r="G180" s="19"/>
      <c r="H180" s="19"/>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13"/>
      <c r="C181" s="19"/>
      <c r="D181" s="19"/>
      <c r="E181" s="19"/>
      <c r="F181" s="19"/>
      <c r="G181" s="19"/>
      <c r="H181" s="19"/>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13"/>
      <c r="C182" s="19"/>
      <c r="D182" s="19"/>
      <c r="E182" s="19"/>
      <c r="F182" s="19"/>
      <c r="G182" s="19"/>
      <c r="H182" s="19"/>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13"/>
      <c r="C183" s="19"/>
      <c r="D183" s="19"/>
      <c r="E183" s="19"/>
      <c r="F183" s="19"/>
      <c r="G183" s="19"/>
      <c r="H183" s="19"/>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13"/>
      <c r="C184" s="19"/>
      <c r="D184" s="19"/>
      <c r="E184" s="19"/>
      <c r="F184" s="19"/>
      <c r="G184" s="19"/>
      <c r="H184" s="19"/>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13"/>
      <c r="C185" s="19"/>
      <c r="D185" s="19"/>
      <c r="E185" s="19"/>
      <c r="F185" s="19"/>
      <c r="G185" s="19"/>
      <c r="H185" s="19"/>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13"/>
      <c r="C186" s="19"/>
      <c r="D186" s="19"/>
      <c r="E186" s="19"/>
      <c r="F186" s="19"/>
      <c r="G186" s="19"/>
      <c r="H186" s="19"/>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13"/>
      <c r="C187" s="19"/>
      <c r="D187" s="19"/>
      <c r="E187" s="19"/>
      <c r="F187" s="19"/>
      <c r="G187" s="19"/>
      <c r="H187" s="19"/>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13"/>
      <c r="C188" s="19"/>
      <c r="D188" s="19"/>
      <c r="E188" s="19"/>
      <c r="F188" s="19"/>
      <c r="G188" s="19"/>
      <c r="H188" s="19"/>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13"/>
      <c r="C189" s="19"/>
      <c r="D189" s="19"/>
      <c r="E189" s="19"/>
      <c r="F189" s="19"/>
      <c r="G189" s="19"/>
      <c r="H189" s="19"/>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13"/>
      <c r="C190" s="19"/>
      <c r="D190" s="19"/>
      <c r="E190" s="19"/>
      <c r="F190" s="19"/>
      <c r="G190" s="19"/>
      <c r="H190" s="19"/>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13"/>
      <c r="C191" s="19"/>
      <c r="D191" s="19"/>
      <c r="E191" s="19"/>
      <c r="F191" s="19"/>
      <c r="G191" s="19"/>
      <c r="H191" s="19"/>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13"/>
      <c r="C192" s="19"/>
      <c r="D192" s="19"/>
      <c r="E192" s="19"/>
      <c r="F192" s="19"/>
      <c r="G192" s="19"/>
      <c r="H192" s="19"/>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13"/>
      <c r="C193" s="19"/>
      <c r="D193" s="19"/>
      <c r="E193" s="19"/>
      <c r="F193" s="19"/>
      <c r="G193" s="19"/>
      <c r="H193" s="19"/>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13"/>
      <c r="C194" s="19"/>
      <c r="D194" s="19"/>
      <c r="E194" s="19"/>
      <c r="F194" s="19"/>
      <c r="G194" s="19"/>
      <c r="H194" s="19"/>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13"/>
      <c r="C195" s="19"/>
      <c r="D195" s="19"/>
      <c r="E195" s="19"/>
      <c r="F195" s="19"/>
      <c r="G195" s="19"/>
      <c r="H195" s="19"/>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13"/>
      <c r="C196" s="19"/>
      <c r="D196" s="19"/>
      <c r="E196" s="19"/>
      <c r="F196" s="19"/>
      <c r="G196" s="19"/>
      <c r="H196" s="19"/>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13"/>
      <c r="C197" s="19"/>
      <c r="D197" s="19"/>
      <c r="E197" s="19"/>
      <c r="F197" s="19"/>
      <c r="G197" s="19"/>
      <c r="H197" s="19"/>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13"/>
      <c r="C198" s="19"/>
      <c r="D198" s="19"/>
      <c r="E198" s="19"/>
      <c r="F198" s="19"/>
      <c r="G198" s="19"/>
      <c r="H198" s="19"/>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13"/>
      <c r="C199" s="19"/>
      <c r="D199" s="19"/>
      <c r="E199" s="19"/>
      <c r="F199" s="19"/>
      <c r="G199" s="19"/>
      <c r="H199" s="19"/>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13"/>
      <c r="C200" s="19"/>
      <c r="D200" s="19"/>
      <c r="E200" s="19"/>
      <c r="F200" s="19"/>
      <c r="G200" s="19"/>
      <c r="H200" s="19"/>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13"/>
      <c r="C201" s="19"/>
      <c r="D201" s="19"/>
      <c r="E201" s="19"/>
      <c r="F201" s="19"/>
      <c r="G201" s="19"/>
      <c r="H201" s="19"/>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13"/>
      <c r="C202" s="19"/>
      <c r="D202" s="19"/>
      <c r="E202" s="19"/>
      <c r="F202" s="19"/>
      <c r="G202" s="19"/>
      <c r="H202" s="19"/>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13"/>
      <c r="C203" s="19"/>
      <c r="D203" s="19"/>
      <c r="E203" s="19"/>
      <c r="F203" s="19"/>
      <c r="G203" s="19"/>
      <c r="H203" s="19"/>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13"/>
      <c r="C204" s="19"/>
      <c r="D204" s="19"/>
      <c r="E204" s="19"/>
      <c r="F204" s="19"/>
      <c r="G204" s="19"/>
      <c r="H204" s="19"/>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13"/>
      <c r="C205" s="19"/>
      <c r="D205" s="19"/>
      <c r="E205" s="19"/>
      <c r="F205" s="19"/>
      <c r="G205" s="19"/>
      <c r="H205" s="19"/>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13"/>
      <c r="C206" s="19"/>
      <c r="D206" s="19"/>
      <c r="E206" s="19"/>
      <c r="F206" s="19"/>
      <c r="G206" s="19"/>
      <c r="H206" s="19"/>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13"/>
      <c r="C207" s="19"/>
      <c r="D207" s="19"/>
      <c r="E207" s="19"/>
      <c r="F207" s="19"/>
      <c r="G207" s="19"/>
      <c r="H207" s="19"/>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13"/>
      <c r="C208" s="19"/>
      <c r="D208" s="19"/>
      <c r="E208" s="19"/>
      <c r="F208" s="19"/>
      <c r="G208" s="19"/>
      <c r="H208" s="19"/>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13"/>
      <c r="C209" s="19"/>
      <c r="D209" s="19"/>
      <c r="E209" s="19"/>
      <c r="F209" s="19"/>
      <c r="G209" s="19"/>
      <c r="H209" s="19"/>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13"/>
      <c r="C210" s="19"/>
      <c r="D210" s="19"/>
      <c r="E210" s="19"/>
      <c r="F210" s="19"/>
      <c r="G210" s="19"/>
      <c r="H210" s="19"/>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13"/>
      <c r="C211" s="19"/>
      <c r="D211" s="19"/>
      <c r="E211" s="19"/>
      <c r="F211" s="19"/>
      <c r="G211" s="19"/>
      <c r="H211" s="19"/>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13"/>
      <c r="C212" s="19"/>
      <c r="D212" s="19"/>
      <c r="E212" s="19"/>
      <c r="F212" s="19"/>
      <c r="G212" s="19"/>
      <c r="H212" s="19"/>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13"/>
      <c r="C213" s="19"/>
      <c r="D213" s="19"/>
      <c r="E213" s="19"/>
      <c r="F213" s="19"/>
      <c r="G213" s="19"/>
      <c r="H213" s="19"/>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13"/>
      <c r="C214" s="19"/>
      <c r="D214" s="19"/>
      <c r="E214" s="19"/>
      <c r="F214" s="19"/>
      <c r="G214" s="19"/>
      <c r="H214" s="19"/>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13"/>
      <c r="C215" s="19"/>
      <c r="D215" s="19"/>
      <c r="E215" s="19"/>
      <c r="F215" s="19"/>
      <c r="G215" s="19"/>
      <c r="H215" s="19"/>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13"/>
      <c r="C216" s="19"/>
      <c r="D216" s="19"/>
      <c r="E216" s="19"/>
      <c r="F216" s="19"/>
      <c r="G216" s="19"/>
      <c r="H216" s="19"/>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13"/>
      <c r="C217" s="19"/>
      <c r="D217" s="19"/>
      <c r="E217" s="19"/>
      <c r="F217" s="19"/>
      <c r="G217" s="19"/>
      <c r="H217" s="19"/>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13"/>
      <c r="C218" s="19"/>
      <c r="D218" s="19"/>
      <c r="E218" s="19"/>
      <c r="F218" s="19"/>
      <c r="G218" s="19"/>
      <c r="H218" s="19"/>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13"/>
      <c r="C219" s="19"/>
      <c r="D219" s="19"/>
      <c r="E219" s="19"/>
      <c r="F219" s="19"/>
      <c r="G219" s="19"/>
      <c r="H219" s="19"/>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13"/>
      <c r="C220" s="19"/>
      <c r="D220" s="19"/>
      <c r="E220" s="19"/>
      <c r="F220" s="19"/>
      <c r="G220" s="19"/>
      <c r="H220" s="19"/>
      <c r="I220" s="13"/>
      <c r="J220" s="13"/>
      <c r="K220" s="13"/>
      <c r="L220" s="13"/>
      <c r="M220" s="13"/>
      <c r="N220" s="13"/>
      <c r="O220" s="13"/>
      <c r="P220" s="13"/>
      <c r="Q220" s="13"/>
      <c r="R220" s="13"/>
      <c r="S220" s="13"/>
      <c r="T220" s="13"/>
      <c r="U220" s="13"/>
      <c r="V220" s="13"/>
      <c r="W220" s="13"/>
      <c r="X220" s="13"/>
      <c r="Y220" s="13"/>
      <c r="Z220" s="13"/>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
    <mergeCell ref="A1:B1"/>
    <mergeCell ref="A2:B2"/>
    <mergeCell ref="A3:J3"/>
    <mergeCell ref="A5:A6"/>
    <mergeCell ref="B5:B6"/>
    <mergeCell ref="C5:E5"/>
    <mergeCell ref="F5:H5"/>
    <mergeCell ref="A18:B18"/>
    <mergeCell ref="G18:J18"/>
    <mergeCell ref="I5:I6"/>
    <mergeCell ref="J5:J6"/>
    <mergeCell ref="G12:J12"/>
    <mergeCell ref="G13:J13"/>
    <mergeCell ref="A15:B15"/>
    <mergeCell ref="A16:C16"/>
    <mergeCell ref="A17:C17"/>
  </mergeCell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Z1000"/>
  <sheetViews>
    <sheetView topLeftCell="B3" workbookViewId="0">
      <selection sqref="A1:C1"/>
    </sheetView>
  </sheetViews>
  <sheetFormatPr defaultColWidth="14.453125" defaultRowHeight="15" customHeight="1"/>
  <cols>
    <col min="1" max="1" width="4.7265625" customWidth="1"/>
    <col min="2" max="2" width="77.453125" customWidth="1"/>
    <col min="3" max="3" width="19.26953125" customWidth="1"/>
    <col min="4" max="12" width="8.08984375" customWidth="1"/>
    <col min="13" max="13" width="23" customWidth="1"/>
    <col min="14" max="14" width="31" customWidth="1"/>
    <col min="15" max="26" width="8.7265625" customWidth="1"/>
  </cols>
  <sheetData>
    <row r="1" spans="1:26" ht="15.5">
      <c r="A1" s="2876" t="s">
        <v>0</v>
      </c>
      <c r="B1" s="2874"/>
      <c r="C1" s="2874"/>
      <c r="D1" s="131"/>
      <c r="E1" s="131"/>
      <c r="F1" s="131"/>
      <c r="G1" s="131"/>
      <c r="H1" s="131"/>
      <c r="I1" s="131"/>
      <c r="J1" s="131"/>
      <c r="K1" s="2908" t="s">
        <v>183</v>
      </c>
      <c r="L1" s="2874"/>
      <c r="M1" s="1"/>
      <c r="N1" s="13"/>
      <c r="O1" s="13"/>
      <c r="P1" s="13"/>
      <c r="Q1" s="132"/>
      <c r="R1" s="132"/>
      <c r="S1" s="132"/>
      <c r="T1" s="132"/>
      <c r="U1" s="132"/>
      <c r="V1" s="132"/>
      <c r="W1" s="132"/>
      <c r="X1" s="132"/>
      <c r="Y1" s="132"/>
      <c r="Z1" s="132"/>
    </row>
    <row r="2" spans="1:26" ht="15.5">
      <c r="A2" s="2877" t="s">
        <v>1</v>
      </c>
      <c r="B2" s="2874"/>
      <c r="C2" s="2874"/>
      <c r="D2" s="131"/>
      <c r="E2" s="131"/>
      <c r="F2" s="131"/>
      <c r="G2" s="131"/>
      <c r="H2" s="131"/>
      <c r="I2" s="131"/>
      <c r="J2" s="131"/>
      <c r="K2" s="133"/>
      <c r="L2" s="133"/>
      <c r="M2" s="1"/>
      <c r="N2" s="13"/>
      <c r="O2" s="13"/>
      <c r="P2" s="13"/>
      <c r="Q2" s="132"/>
      <c r="R2" s="132"/>
      <c r="S2" s="132"/>
      <c r="T2" s="132"/>
      <c r="U2" s="132"/>
      <c r="V2" s="132"/>
      <c r="W2" s="132"/>
      <c r="X2" s="132"/>
      <c r="Y2" s="132"/>
      <c r="Z2" s="132"/>
    </row>
    <row r="3" spans="1:26" ht="15.5">
      <c r="A3" s="2877" t="s">
        <v>295</v>
      </c>
      <c r="B3" s="2874"/>
      <c r="C3" s="2874"/>
      <c r="D3" s="2874"/>
      <c r="E3" s="2874"/>
      <c r="F3" s="2874"/>
      <c r="G3" s="2874"/>
      <c r="H3" s="2874"/>
      <c r="I3" s="2874"/>
      <c r="J3" s="2874"/>
      <c r="K3" s="2874"/>
      <c r="L3" s="2874"/>
      <c r="M3" s="1"/>
      <c r="N3" s="13"/>
      <c r="O3" s="13"/>
      <c r="P3" s="13"/>
      <c r="Q3" s="132"/>
      <c r="R3" s="132"/>
      <c r="S3" s="132"/>
      <c r="T3" s="132"/>
      <c r="U3" s="132"/>
      <c r="V3" s="132"/>
      <c r="W3" s="132"/>
      <c r="X3" s="132"/>
      <c r="Y3" s="132"/>
      <c r="Z3" s="132"/>
    </row>
    <row r="4" spans="1:26" ht="15.5">
      <c r="A4" s="2906" t="s">
        <v>296</v>
      </c>
      <c r="B4" s="2874"/>
      <c r="C4" s="2874"/>
      <c r="D4" s="2874"/>
      <c r="E4" s="2874"/>
      <c r="F4" s="2874"/>
      <c r="G4" s="2874"/>
      <c r="H4" s="2874"/>
      <c r="I4" s="2874"/>
      <c r="J4" s="2874"/>
      <c r="K4" s="2874"/>
      <c r="L4" s="2874"/>
      <c r="M4" s="1"/>
      <c r="N4" s="13"/>
      <c r="O4" s="13"/>
      <c r="P4" s="13"/>
      <c r="Q4" s="132"/>
      <c r="R4" s="132"/>
      <c r="S4" s="132"/>
      <c r="T4" s="132"/>
      <c r="U4" s="132"/>
      <c r="V4" s="132"/>
      <c r="W4" s="132"/>
      <c r="X4" s="132"/>
      <c r="Y4" s="132"/>
      <c r="Z4" s="132"/>
    </row>
    <row r="5" spans="1:26" ht="15.5">
      <c r="A5" s="36"/>
      <c r="B5" s="134"/>
      <c r="C5" s="134"/>
      <c r="D5" s="135"/>
      <c r="E5" s="135"/>
      <c r="F5" s="135"/>
      <c r="G5" s="2909" t="s">
        <v>297</v>
      </c>
      <c r="H5" s="2891"/>
      <c r="I5" s="2891"/>
      <c r="J5" s="2891"/>
      <c r="K5" s="2891"/>
      <c r="L5" s="2891"/>
      <c r="M5" s="1"/>
      <c r="N5" s="13"/>
      <c r="O5" s="13"/>
      <c r="P5" s="13"/>
      <c r="Q5" s="132"/>
      <c r="R5" s="132"/>
      <c r="S5" s="132"/>
      <c r="T5" s="132"/>
      <c r="U5" s="132"/>
      <c r="V5" s="132"/>
      <c r="W5" s="132"/>
      <c r="X5" s="132"/>
      <c r="Y5" s="132"/>
      <c r="Z5" s="132"/>
    </row>
    <row r="6" spans="1:26" ht="45">
      <c r="A6" s="136" t="s">
        <v>159</v>
      </c>
      <c r="B6" s="137" t="s">
        <v>80</v>
      </c>
      <c r="C6" s="137" t="s">
        <v>187</v>
      </c>
      <c r="D6" s="138" t="s">
        <v>188</v>
      </c>
      <c r="E6" s="138" t="s">
        <v>189</v>
      </c>
      <c r="F6" s="138" t="s">
        <v>190</v>
      </c>
      <c r="G6" s="138" t="s">
        <v>191</v>
      </c>
      <c r="H6" s="138" t="s">
        <v>192</v>
      </c>
      <c r="I6" s="138" t="s">
        <v>193</v>
      </c>
      <c r="J6" s="138" t="s">
        <v>194</v>
      </c>
      <c r="K6" s="138" t="s">
        <v>195</v>
      </c>
      <c r="L6" s="139" t="s">
        <v>6</v>
      </c>
      <c r="M6" s="140" t="s">
        <v>196</v>
      </c>
      <c r="N6" s="141" t="s">
        <v>197</v>
      </c>
      <c r="O6" s="13"/>
      <c r="P6" s="13"/>
      <c r="Q6" s="132"/>
      <c r="R6" s="132"/>
      <c r="S6" s="132"/>
      <c r="T6" s="132"/>
      <c r="U6" s="132"/>
      <c r="V6" s="132"/>
      <c r="W6" s="132"/>
      <c r="X6" s="132"/>
      <c r="Y6" s="132"/>
      <c r="Z6" s="132"/>
    </row>
    <row r="7" spans="1:26" ht="15.5">
      <c r="A7" s="142" t="s">
        <v>84</v>
      </c>
      <c r="B7" s="143" t="s">
        <v>298</v>
      </c>
      <c r="C7" s="144"/>
      <c r="D7" s="145"/>
      <c r="E7" s="145"/>
      <c r="F7" s="145"/>
      <c r="G7" s="145"/>
      <c r="H7" s="145"/>
      <c r="I7" s="145"/>
      <c r="J7" s="145"/>
      <c r="K7" s="145"/>
      <c r="L7" s="146"/>
      <c r="M7" s="140"/>
      <c r="N7" s="141"/>
      <c r="O7" s="13"/>
      <c r="P7" s="13"/>
      <c r="Q7" s="132"/>
      <c r="R7" s="132"/>
      <c r="S7" s="132"/>
      <c r="T7" s="132"/>
      <c r="U7" s="132"/>
      <c r="V7" s="132"/>
      <c r="W7" s="132"/>
      <c r="X7" s="132"/>
      <c r="Y7" s="132"/>
      <c r="Z7" s="132"/>
    </row>
    <row r="8" spans="1:26" ht="15.5">
      <c r="A8" s="147" t="s">
        <v>213</v>
      </c>
      <c r="B8" s="148" t="s">
        <v>299</v>
      </c>
      <c r="C8" s="149"/>
      <c r="D8" s="150"/>
      <c r="E8" s="150"/>
      <c r="F8" s="150"/>
      <c r="G8" s="150"/>
      <c r="H8" s="150"/>
      <c r="I8" s="150"/>
      <c r="J8" s="150"/>
      <c r="K8" s="150"/>
      <c r="L8" s="151"/>
      <c r="M8" s="152"/>
      <c r="N8" s="141"/>
      <c r="O8" s="13"/>
      <c r="P8" s="13"/>
      <c r="Q8" s="132"/>
      <c r="R8" s="132"/>
      <c r="S8" s="132"/>
      <c r="T8" s="132"/>
      <c r="U8" s="132"/>
      <c r="V8" s="132"/>
      <c r="W8" s="132"/>
      <c r="X8" s="132"/>
      <c r="Y8" s="132"/>
      <c r="Z8" s="132"/>
    </row>
    <row r="9" spans="1:26" ht="27">
      <c r="A9" s="153" t="s">
        <v>215</v>
      </c>
      <c r="B9" s="87" t="s">
        <v>300</v>
      </c>
      <c r="C9" s="154" t="s">
        <v>301</v>
      </c>
      <c r="D9" s="155">
        <f>SUM(D10:D12)</f>
        <v>825</v>
      </c>
      <c r="E9" s="155">
        <f t="shared" ref="E9:K9" si="0">SUM(E10:E17)</f>
        <v>0</v>
      </c>
      <c r="F9" s="155">
        <f t="shared" si="0"/>
        <v>0</v>
      </c>
      <c r="G9" s="155">
        <f t="shared" si="0"/>
        <v>115</v>
      </c>
      <c r="H9" s="155">
        <f t="shared" si="0"/>
        <v>51</v>
      </c>
      <c r="I9" s="155">
        <f t="shared" si="0"/>
        <v>0</v>
      </c>
      <c r="J9" s="155">
        <f t="shared" si="0"/>
        <v>49</v>
      </c>
      <c r="K9" s="155">
        <f t="shared" si="0"/>
        <v>1256</v>
      </c>
      <c r="L9" s="156"/>
      <c r="M9" s="157" t="s">
        <v>209</v>
      </c>
      <c r="N9" s="141"/>
      <c r="O9" s="13"/>
      <c r="P9" s="13"/>
      <c r="Q9" s="132"/>
      <c r="R9" s="132"/>
      <c r="S9" s="132"/>
      <c r="T9" s="132"/>
      <c r="U9" s="132"/>
      <c r="V9" s="132"/>
      <c r="W9" s="132"/>
      <c r="X9" s="132"/>
      <c r="Y9" s="132"/>
      <c r="Z9" s="132"/>
    </row>
    <row r="10" spans="1:26" ht="15.5">
      <c r="A10" s="158" t="s">
        <v>217</v>
      </c>
      <c r="B10" s="159" t="s">
        <v>302</v>
      </c>
      <c r="C10" s="160" t="s">
        <v>301</v>
      </c>
      <c r="D10" s="161">
        <v>338</v>
      </c>
      <c r="E10" s="162"/>
      <c r="F10" s="162"/>
      <c r="G10" s="162">
        <v>21</v>
      </c>
      <c r="H10" s="162">
        <v>6</v>
      </c>
      <c r="I10" s="162"/>
      <c r="J10" s="162">
        <v>14</v>
      </c>
      <c r="K10" s="162">
        <f t="shared" ref="K10:K11" si="1">SUM(D10:J10)</f>
        <v>379</v>
      </c>
      <c r="L10" s="163"/>
      <c r="M10" s="152" t="s">
        <v>219</v>
      </c>
      <c r="N10" s="141"/>
      <c r="O10" s="13"/>
      <c r="P10" s="13"/>
      <c r="Q10" s="132"/>
      <c r="R10" s="132"/>
      <c r="S10" s="132"/>
      <c r="T10" s="132"/>
      <c r="U10" s="132"/>
      <c r="V10" s="132"/>
      <c r="W10" s="132"/>
      <c r="X10" s="132"/>
      <c r="Y10" s="132"/>
      <c r="Z10" s="132"/>
    </row>
    <row r="11" spans="1:26" ht="15.5">
      <c r="A11" s="158" t="s">
        <v>220</v>
      </c>
      <c r="B11" s="159" t="s">
        <v>303</v>
      </c>
      <c r="C11" s="160" t="s">
        <v>301</v>
      </c>
      <c r="D11" s="162">
        <v>271</v>
      </c>
      <c r="E11" s="162"/>
      <c r="F11" s="162"/>
      <c r="G11" s="162">
        <v>30</v>
      </c>
      <c r="H11" s="162">
        <v>27</v>
      </c>
      <c r="I11" s="162"/>
      <c r="J11" s="162">
        <v>17</v>
      </c>
      <c r="K11" s="162">
        <f t="shared" si="1"/>
        <v>345</v>
      </c>
      <c r="L11" s="163"/>
      <c r="M11" s="152" t="s">
        <v>219</v>
      </c>
      <c r="N11" s="141"/>
      <c r="O11" s="13"/>
      <c r="P11" s="13"/>
      <c r="Q11" s="132"/>
      <c r="R11" s="132"/>
      <c r="S11" s="132"/>
      <c r="T11" s="132"/>
      <c r="U11" s="132"/>
      <c r="V11" s="132"/>
      <c r="W11" s="132"/>
      <c r="X11" s="132"/>
      <c r="Y11" s="132"/>
      <c r="Z11" s="132"/>
    </row>
    <row r="12" spans="1:26" ht="15.5">
      <c r="A12" s="158" t="s">
        <v>222</v>
      </c>
      <c r="B12" s="159" t="s">
        <v>304</v>
      </c>
      <c r="C12" s="160" t="s">
        <v>301</v>
      </c>
      <c r="D12" s="162">
        <f t="shared" ref="D12:K12" si="2">SUM(D13:D16)</f>
        <v>216</v>
      </c>
      <c r="E12" s="162">
        <f t="shared" si="2"/>
        <v>0</v>
      </c>
      <c r="F12" s="162">
        <f t="shared" si="2"/>
        <v>0</v>
      </c>
      <c r="G12" s="162">
        <f t="shared" si="2"/>
        <v>32</v>
      </c>
      <c r="H12" s="162">
        <f t="shared" si="2"/>
        <v>9</v>
      </c>
      <c r="I12" s="162">
        <f t="shared" si="2"/>
        <v>0</v>
      </c>
      <c r="J12" s="162">
        <f t="shared" si="2"/>
        <v>9</v>
      </c>
      <c r="K12" s="162">
        <f t="shared" si="2"/>
        <v>266</v>
      </c>
      <c r="L12" s="163"/>
      <c r="M12" s="157" t="s">
        <v>209</v>
      </c>
      <c r="N12" s="141"/>
      <c r="O12" s="13"/>
      <c r="P12" s="13"/>
      <c r="Q12" s="132"/>
      <c r="R12" s="132"/>
      <c r="S12" s="132"/>
      <c r="T12" s="132"/>
      <c r="U12" s="132"/>
      <c r="V12" s="132"/>
      <c r="W12" s="132"/>
      <c r="X12" s="132"/>
      <c r="Y12" s="132"/>
      <c r="Z12" s="132"/>
    </row>
    <row r="13" spans="1:26" ht="15.5">
      <c r="A13" s="158"/>
      <c r="B13" s="164" t="s">
        <v>305</v>
      </c>
      <c r="C13" s="160" t="s">
        <v>301</v>
      </c>
      <c r="D13" s="162">
        <v>216</v>
      </c>
      <c r="E13" s="162"/>
      <c r="F13" s="162"/>
      <c r="G13" s="162">
        <v>32</v>
      </c>
      <c r="H13" s="162">
        <v>9</v>
      </c>
      <c r="I13" s="162"/>
      <c r="J13" s="162">
        <v>9</v>
      </c>
      <c r="K13" s="162">
        <f t="shared" ref="K13:K17" si="3">SUM(D13:J13)</f>
        <v>266</v>
      </c>
      <c r="L13" s="163"/>
      <c r="M13" s="152" t="s">
        <v>219</v>
      </c>
      <c r="N13" s="141"/>
      <c r="O13" s="13"/>
      <c r="P13" s="13"/>
      <c r="Q13" s="132"/>
      <c r="R13" s="132"/>
      <c r="S13" s="132"/>
      <c r="T13" s="132"/>
      <c r="U13" s="132"/>
      <c r="V13" s="132"/>
      <c r="W13" s="132"/>
      <c r="X13" s="132"/>
      <c r="Y13" s="132"/>
      <c r="Z13" s="132"/>
    </row>
    <row r="14" spans="1:26" ht="15.5">
      <c r="A14" s="158"/>
      <c r="B14" s="164" t="s">
        <v>306</v>
      </c>
      <c r="C14" s="160" t="s">
        <v>301</v>
      </c>
      <c r="D14" s="162">
        <v>0</v>
      </c>
      <c r="E14" s="162"/>
      <c r="F14" s="162"/>
      <c r="G14" s="162"/>
      <c r="H14" s="162"/>
      <c r="I14" s="162"/>
      <c r="J14" s="162"/>
      <c r="K14" s="162">
        <f t="shared" si="3"/>
        <v>0</v>
      </c>
      <c r="L14" s="163"/>
      <c r="M14" s="152" t="s">
        <v>219</v>
      </c>
      <c r="N14" s="141"/>
      <c r="O14" s="13"/>
      <c r="P14" s="13"/>
      <c r="Q14" s="132"/>
      <c r="R14" s="132"/>
      <c r="S14" s="132"/>
      <c r="T14" s="132"/>
      <c r="U14" s="132"/>
      <c r="V14" s="132"/>
      <c r="W14" s="132"/>
      <c r="X14" s="132"/>
      <c r="Y14" s="132"/>
      <c r="Z14" s="132"/>
    </row>
    <row r="15" spans="1:26" ht="15.5">
      <c r="A15" s="158"/>
      <c r="B15" s="164" t="s">
        <v>307</v>
      </c>
      <c r="C15" s="160" t="s">
        <v>301</v>
      </c>
      <c r="D15" s="162">
        <v>0</v>
      </c>
      <c r="E15" s="162"/>
      <c r="F15" s="162"/>
      <c r="G15" s="162"/>
      <c r="H15" s="162"/>
      <c r="I15" s="162"/>
      <c r="J15" s="162"/>
      <c r="K15" s="162">
        <f t="shared" si="3"/>
        <v>0</v>
      </c>
      <c r="L15" s="163"/>
      <c r="M15" s="152" t="s">
        <v>219</v>
      </c>
      <c r="N15" s="141"/>
      <c r="O15" s="13"/>
      <c r="P15" s="13"/>
      <c r="Q15" s="132"/>
      <c r="R15" s="132"/>
      <c r="S15" s="132"/>
      <c r="T15" s="132"/>
      <c r="U15" s="132"/>
      <c r="V15" s="132"/>
      <c r="W15" s="132"/>
      <c r="X15" s="132"/>
      <c r="Y15" s="132"/>
      <c r="Z15" s="132"/>
    </row>
    <row r="16" spans="1:26" ht="15.5">
      <c r="A16" s="158"/>
      <c r="B16" s="164" t="s">
        <v>308</v>
      </c>
      <c r="C16" s="160" t="s">
        <v>301</v>
      </c>
      <c r="D16" s="162">
        <v>0</v>
      </c>
      <c r="E16" s="162"/>
      <c r="F16" s="162"/>
      <c r="G16" s="162"/>
      <c r="H16" s="162"/>
      <c r="I16" s="162"/>
      <c r="J16" s="162"/>
      <c r="K16" s="162">
        <f t="shared" si="3"/>
        <v>0</v>
      </c>
      <c r="L16" s="163"/>
      <c r="M16" s="152" t="s">
        <v>219</v>
      </c>
      <c r="N16" s="141"/>
      <c r="O16" s="13"/>
      <c r="P16" s="13"/>
      <c r="Q16" s="132"/>
      <c r="R16" s="132"/>
      <c r="S16" s="132"/>
      <c r="T16" s="132"/>
      <c r="U16" s="132"/>
      <c r="V16" s="132"/>
      <c r="W16" s="132"/>
      <c r="X16" s="132"/>
      <c r="Y16" s="132"/>
      <c r="Z16" s="132"/>
    </row>
    <row r="17" spans="1:26" ht="15.5">
      <c r="A17" s="158" t="s">
        <v>224</v>
      </c>
      <c r="B17" s="159" t="s">
        <v>309</v>
      </c>
      <c r="C17" s="160" t="s">
        <v>301</v>
      </c>
      <c r="D17" s="165">
        <v>0</v>
      </c>
      <c r="E17" s="165"/>
      <c r="F17" s="165"/>
      <c r="G17" s="165"/>
      <c r="H17" s="165"/>
      <c r="I17" s="165"/>
      <c r="J17" s="165"/>
      <c r="K17" s="162">
        <f t="shared" si="3"/>
        <v>0</v>
      </c>
      <c r="L17" s="163"/>
      <c r="M17" s="152" t="s">
        <v>219</v>
      </c>
      <c r="N17" s="166"/>
      <c r="O17" s="132"/>
      <c r="P17" s="132"/>
      <c r="Q17" s="132"/>
      <c r="R17" s="132"/>
      <c r="S17" s="132"/>
      <c r="T17" s="132"/>
      <c r="U17" s="132"/>
      <c r="V17" s="132"/>
      <c r="W17" s="132"/>
      <c r="X17" s="132"/>
      <c r="Y17" s="132"/>
      <c r="Z17" s="132"/>
    </row>
    <row r="18" spans="1:26" ht="27">
      <c r="A18" s="153" t="s">
        <v>238</v>
      </c>
      <c r="B18" s="87" t="s">
        <v>310</v>
      </c>
      <c r="C18" s="154" t="s">
        <v>301</v>
      </c>
      <c r="D18" s="155">
        <f t="shared" ref="D18:K18" si="4">SUM(D19:D21)</f>
        <v>487</v>
      </c>
      <c r="E18" s="155">
        <f t="shared" si="4"/>
        <v>0</v>
      </c>
      <c r="F18" s="155">
        <f t="shared" si="4"/>
        <v>0</v>
      </c>
      <c r="G18" s="155">
        <f t="shared" si="4"/>
        <v>62</v>
      </c>
      <c r="H18" s="155">
        <f t="shared" si="4"/>
        <v>36</v>
      </c>
      <c r="I18" s="155">
        <f t="shared" si="4"/>
        <v>0</v>
      </c>
      <c r="J18" s="155">
        <f t="shared" si="4"/>
        <v>26</v>
      </c>
      <c r="K18" s="155">
        <f t="shared" si="4"/>
        <v>611</v>
      </c>
      <c r="L18" s="156"/>
      <c r="M18" s="157" t="s">
        <v>209</v>
      </c>
      <c r="N18" s="141"/>
      <c r="O18" s="18"/>
      <c r="P18" s="18"/>
      <c r="Q18" s="167"/>
      <c r="R18" s="167"/>
      <c r="S18" s="167"/>
      <c r="T18" s="167"/>
      <c r="U18" s="167"/>
      <c r="V18" s="167"/>
      <c r="W18" s="167"/>
      <c r="X18" s="167"/>
      <c r="Y18" s="167"/>
      <c r="Z18" s="167"/>
    </row>
    <row r="19" spans="1:26" ht="15.5">
      <c r="A19" s="158" t="s">
        <v>217</v>
      </c>
      <c r="B19" s="159" t="s">
        <v>302</v>
      </c>
      <c r="C19" s="160" t="s">
        <v>301</v>
      </c>
      <c r="D19" s="165">
        <v>0</v>
      </c>
      <c r="E19" s="165"/>
      <c r="F19" s="165"/>
      <c r="G19" s="165">
        <v>0</v>
      </c>
      <c r="H19" s="165">
        <v>0</v>
      </c>
      <c r="I19" s="165"/>
      <c r="J19" s="165">
        <v>0</v>
      </c>
      <c r="K19" s="162">
        <f t="shared" ref="K19:K21" si="5">SUM(D19:J19)</f>
        <v>0</v>
      </c>
      <c r="L19" s="163"/>
      <c r="M19" s="152" t="s">
        <v>219</v>
      </c>
      <c r="N19" s="141"/>
      <c r="O19" s="13"/>
      <c r="P19" s="13"/>
      <c r="Q19" s="132"/>
      <c r="R19" s="132"/>
      <c r="S19" s="132"/>
      <c r="T19" s="132"/>
      <c r="U19" s="132"/>
      <c r="V19" s="132"/>
      <c r="W19" s="132"/>
      <c r="X19" s="132"/>
      <c r="Y19" s="132"/>
      <c r="Z19" s="132"/>
    </row>
    <row r="20" spans="1:26" ht="15.5">
      <c r="A20" s="158" t="s">
        <v>220</v>
      </c>
      <c r="B20" s="159" t="s">
        <v>303</v>
      </c>
      <c r="C20" s="160" t="s">
        <v>301</v>
      </c>
      <c r="D20" s="165">
        <v>271</v>
      </c>
      <c r="E20" s="165"/>
      <c r="F20" s="165"/>
      <c r="G20" s="165">
        <v>30</v>
      </c>
      <c r="H20" s="165">
        <v>27</v>
      </c>
      <c r="I20" s="165"/>
      <c r="J20" s="165">
        <v>17</v>
      </c>
      <c r="K20" s="162">
        <f t="shared" si="5"/>
        <v>345</v>
      </c>
      <c r="L20" s="163"/>
      <c r="M20" s="152" t="s">
        <v>219</v>
      </c>
      <c r="N20" s="141"/>
      <c r="O20" s="13"/>
      <c r="P20" s="13"/>
      <c r="Q20" s="132"/>
      <c r="R20" s="132"/>
      <c r="S20" s="132"/>
      <c r="T20" s="132"/>
      <c r="U20" s="132"/>
      <c r="V20" s="132"/>
      <c r="W20" s="132"/>
      <c r="X20" s="132"/>
      <c r="Y20" s="132"/>
      <c r="Z20" s="132"/>
    </row>
    <row r="21" spans="1:26" ht="15.75" customHeight="1">
      <c r="A21" s="158" t="s">
        <v>222</v>
      </c>
      <c r="B21" s="159" t="s">
        <v>311</v>
      </c>
      <c r="C21" s="160" t="s">
        <v>301</v>
      </c>
      <c r="D21" s="165">
        <v>216</v>
      </c>
      <c r="E21" s="165"/>
      <c r="F21" s="165"/>
      <c r="G21" s="165">
        <v>32</v>
      </c>
      <c r="H21" s="165">
        <v>9</v>
      </c>
      <c r="I21" s="165"/>
      <c r="J21" s="165">
        <v>9</v>
      </c>
      <c r="K21" s="162">
        <f t="shared" si="5"/>
        <v>266</v>
      </c>
      <c r="L21" s="163"/>
      <c r="M21" s="152" t="s">
        <v>219</v>
      </c>
      <c r="N21" s="141"/>
      <c r="O21" s="13"/>
      <c r="P21" s="13"/>
      <c r="Q21" s="132"/>
      <c r="R21" s="132"/>
      <c r="S21" s="132"/>
      <c r="T21" s="132"/>
      <c r="U21" s="132"/>
      <c r="V21" s="132"/>
      <c r="W21" s="132"/>
      <c r="X21" s="132"/>
      <c r="Y21" s="132"/>
      <c r="Z21" s="132"/>
    </row>
    <row r="22" spans="1:26" ht="25.5" customHeight="1">
      <c r="A22" s="153" t="s">
        <v>241</v>
      </c>
      <c r="B22" s="103" t="s">
        <v>312</v>
      </c>
      <c r="C22" s="154" t="s">
        <v>301</v>
      </c>
      <c r="D22" s="155">
        <f>SUM(D23)</f>
        <v>530</v>
      </c>
      <c r="E22" s="155">
        <v>0</v>
      </c>
      <c r="F22" s="155">
        <v>0</v>
      </c>
      <c r="G22" s="155">
        <v>0</v>
      </c>
      <c r="H22" s="155">
        <v>0</v>
      </c>
      <c r="I22" s="155">
        <v>0</v>
      </c>
      <c r="J22" s="155">
        <v>0</v>
      </c>
      <c r="K22" s="155">
        <f>SUM(K23)</f>
        <v>530</v>
      </c>
      <c r="L22" s="156"/>
      <c r="M22" s="157" t="s">
        <v>209</v>
      </c>
      <c r="N22" s="141"/>
      <c r="O22" s="13"/>
      <c r="P22" s="13"/>
      <c r="Q22" s="132"/>
      <c r="R22" s="132"/>
      <c r="S22" s="132"/>
      <c r="T22" s="132"/>
      <c r="U22" s="132"/>
      <c r="V22" s="132"/>
      <c r="W22" s="132"/>
      <c r="X22" s="132"/>
      <c r="Y22" s="132"/>
      <c r="Z22" s="132"/>
    </row>
    <row r="23" spans="1:26" ht="31.5" customHeight="1">
      <c r="A23" s="158"/>
      <c r="B23" s="159" t="s">
        <v>313</v>
      </c>
      <c r="C23" s="160" t="s">
        <v>301</v>
      </c>
      <c r="D23" s="168">
        <v>530</v>
      </c>
      <c r="E23" s="165"/>
      <c r="F23" s="165"/>
      <c r="G23" s="165"/>
      <c r="H23" s="165"/>
      <c r="I23" s="165"/>
      <c r="J23" s="165"/>
      <c r="K23" s="162">
        <f>SUM(D23:J23)</f>
        <v>530</v>
      </c>
      <c r="L23" s="163"/>
      <c r="M23" s="152" t="s">
        <v>219</v>
      </c>
      <c r="N23" s="141"/>
      <c r="O23" s="13"/>
      <c r="P23" s="13"/>
      <c r="Q23" s="132"/>
      <c r="R23" s="132"/>
      <c r="S23" s="132"/>
      <c r="T23" s="132"/>
      <c r="U23" s="132"/>
      <c r="V23" s="132"/>
      <c r="W23" s="132"/>
      <c r="X23" s="132"/>
      <c r="Y23" s="132"/>
      <c r="Z23" s="132"/>
    </row>
    <row r="24" spans="1:26" ht="15.75" customHeight="1">
      <c r="A24" s="169" t="s">
        <v>244</v>
      </c>
      <c r="B24" s="108" t="s">
        <v>314</v>
      </c>
      <c r="C24" s="170" t="s">
        <v>301</v>
      </c>
      <c r="D24" s="171">
        <f t="shared" ref="D24:K24" si="6">+D9-D18+D22</f>
        <v>868</v>
      </c>
      <c r="E24" s="171">
        <f t="shared" si="6"/>
        <v>0</v>
      </c>
      <c r="F24" s="171">
        <f t="shared" si="6"/>
        <v>0</v>
      </c>
      <c r="G24" s="171">
        <f t="shared" si="6"/>
        <v>53</v>
      </c>
      <c r="H24" s="171">
        <f t="shared" si="6"/>
        <v>15</v>
      </c>
      <c r="I24" s="171">
        <f t="shared" si="6"/>
        <v>0</v>
      </c>
      <c r="J24" s="171">
        <f t="shared" si="6"/>
        <v>23</v>
      </c>
      <c r="K24" s="171">
        <f t="shared" si="6"/>
        <v>1175</v>
      </c>
      <c r="L24" s="172"/>
      <c r="M24" s="157" t="s">
        <v>209</v>
      </c>
      <c r="N24" s="173"/>
      <c r="O24" s="174"/>
      <c r="P24" s="174"/>
      <c r="Q24" s="175"/>
      <c r="R24" s="175"/>
      <c r="S24" s="175"/>
      <c r="T24" s="175"/>
      <c r="U24" s="175"/>
      <c r="V24" s="175"/>
      <c r="W24" s="175"/>
      <c r="X24" s="175"/>
      <c r="Y24" s="175"/>
      <c r="Z24" s="175"/>
    </row>
    <row r="25" spans="1:26" ht="15.75" customHeight="1">
      <c r="A25" s="176" t="s">
        <v>246</v>
      </c>
      <c r="B25" s="177" t="s">
        <v>315</v>
      </c>
      <c r="C25" s="178"/>
      <c r="D25" s="179"/>
      <c r="E25" s="179"/>
      <c r="F25" s="179"/>
      <c r="G25" s="179"/>
      <c r="H25" s="179"/>
      <c r="I25" s="179"/>
      <c r="J25" s="179"/>
      <c r="K25" s="179"/>
      <c r="L25" s="180"/>
      <c r="M25" s="181"/>
      <c r="N25" s="141"/>
      <c r="O25" s="13"/>
      <c r="P25" s="13"/>
      <c r="Q25" s="132"/>
      <c r="R25" s="132"/>
      <c r="S25" s="132"/>
      <c r="T25" s="132"/>
      <c r="U25" s="132"/>
      <c r="V25" s="132"/>
      <c r="W25" s="132"/>
      <c r="X25" s="132"/>
      <c r="Y25" s="132"/>
      <c r="Z25" s="132"/>
    </row>
    <row r="26" spans="1:26" ht="15.75" customHeight="1">
      <c r="A26" s="153" t="s">
        <v>215</v>
      </c>
      <c r="B26" s="103" t="s">
        <v>316</v>
      </c>
      <c r="C26" s="154" t="s">
        <v>301</v>
      </c>
      <c r="D26" s="155">
        <f t="shared" ref="D26:K26" si="7">SUM(D27:D29)</f>
        <v>3</v>
      </c>
      <c r="E26" s="155">
        <f t="shared" si="7"/>
        <v>0</v>
      </c>
      <c r="F26" s="155">
        <f t="shared" si="7"/>
        <v>0</v>
      </c>
      <c r="G26" s="155">
        <f t="shared" si="7"/>
        <v>0</v>
      </c>
      <c r="H26" s="155">
        <f t="shared" si="7"/>
        <v>0</v>
      </c>
      <c r="I26" s="155">
        <f t="shared" si="7"/>
        <v>0</v>
      </c>
      <c r="J26" s="155">
        <f t="shared" si="7"/>
        <v>0</v>
      </c>
      <c r="K26" s="155">
        <f t="shared" si="7"/>
        <v>3</v>
      </c>
      <c r="L26" s="156"/>
      <c r="M26" s="157" t="s">
        <v>209</v>
      </c>
      <c r="N26" s="141"/>
      <c r="O26" s="18"/>
      <c r="P26" s="18"/>
      <c r="Q26" s="167"/>
      <c r="R26" s="167"/>
      <c r="S26" s="167"/>
      <c r="T26" s="167"/>
      <c r="U26" s="167"/>
      <c r="V26" s="167"/>
      <c r="W26" s="167"/>
      <c r="X26" s="167"/>
      <c r="Y26" s="167"/>
      <c r="Z26" s="167"/>
    </row>
    <row r="27" spans="1:26" ht="15.75" customHeight="1">
      <c r="A27" s="158" t="s">
        <v>217</v>
      </c>
      <c r="B27" s="159" t="s">
        <v>317</v>
      </c>
      <c r="C27" s="160" t="s">
        <v>301</v>
      </c>
      <c r="D27" s="165">
        <v>1</v>
      </c>
      <c r="E27" s="165"/>
      <c r="F27" s="165"/>
      <c r="G27" s="165"/>
      <c r="H27" s="165"/>
      <c r="I27" s="165"/>
      <c r="J27" s="165"/>
      <c r="K27" s="162">
        <f t="shared" ref="K27:K29" si="8">SUM(D27:J27)</f>
        <v>1</v>
      </c>
      <c r="L27" s="163"/>
      <c r="M27" s="152" t="s">
        <v>219</v>
      </c>
      <c r="N27" s="141"/>
      <c r="O27" s="13"/>
      <c r="P27" s="13"/>
      <c r="Q27" s="132"/>
      <c r="R27" s="132"/>
      <c r="S27" s="132"/>
      <c r="T27" s="132"/>
      <c r="U27" s="132"/>
      <c r="V27" s="132"/>
      <c r="W27" s="132"/>
      <c r="X27" s="132"/>
      <c r="Y27" s="132"/>
      <c r="Z27" s="132"/>
    </row>
    <row r="28" spans="1:26" ht="15.75" customHeight="1">
      <c r="A28" s="158" t="s">
        <v>220</v>
      </c>
      <c r="B28" s="159" t="s">
        <v>318</v>
      </c>
      <c r="C28" s="160" t="s">
        <v>301</v>
      </c>
      <c r="D28" s="165">
        <v>2</v>
      </c>
      <c r="E28" s="165"/>
      <c r="F28" s="165"/>
      <c r="G28" s="165"/>
      <c r="H28" s="165"/>
      <c r="I28" s="165"/>
      <c r="J28" s="165"/>
      <c r="K28" s="162">
        <f t="shared" si="8"/>
        <v>2</v>
      </c>
      <c r="L28" s="163"/>
      <c r="M28" s="152" t="s">
        <v>219</v>
      </c>
      <c r="N28" s="141"/>
      <c r="O28" s="13"/>
      <c r="P28" s="13"/>
      <c r="Q28" s="132"/>
      <c r="R28" s="132"/>
      <c r="S28" s="132"/>
      <c r="T28" s="132"/>
      <c r="U28" s="132"/>
      <c r="V28" s="132"/>
      <c r="W28" s="132"/>
      <c r="X28" s="132"/>
      <c r="Y28" s="132"/>
      <c r="Z28" s="132"/>
    </row>
    <row r="29" spans="1:26" ht="15.75" customHeight="1">
      <c r="A29" s="158" t="s">
        <v>222</v>
      </c>
      <c r="B29" s="159" t="s">
        <v>319</v>
      </c>
      <c r="C29" s="160" t="s">
        <v>301</v>
      </c>
      <c r="D29" s="165">
        <v>0</v>
      </c>
      <c r="E29" s="165"/>
      <c r="F29" s="165"/>
      <c r="G29" s="165"/>
      <c r="H29" s="165"/>
      <c r="I29" s="165"/>
      <c r="J29" s="165"/>
      <c r="K29" s="162">
        <f t="shared" si="8"/>
        <v>0</v>
      </c>
      <c r="L29" s="163"/>
      <c r="M29" s="152" t="s">
        <v>219</v>
      </c>
      <c r="N29" s="141"/>
      <c r="O29" s="13"/>
      <c r="P29" s="13"/>
      <c r="Q29" s="132"/>
      <c r="R29" s="132"/>
      <c r="S29" s="132"/>
      <c r="T29" s="132"/>
      <c r="U29" s="132"/>
      <c r="V29" s="132"/>
      <c r="W29" s="132"/>
      <c r="X29" s="132"/>
      <c r="Y29" s="132"/>
      <c r="Z29" s="132"/>
    </row>
    <row r="30" spans="1:26" ht="15.75" customHeight="1">
      <c r="A30" s="153" t="s">
        <v>238</v>
      </c>
      <c r="B30" s="103" t="s">
        <v>320</v>
      </c>
      <c r="C30" s="154" t="s">
        <v>301</v>
      </c>
      <c r="D30" s="155">
        <f t="shared" ref="D30:K30" si="9">SUM(D31:D33)</f>
        <v>2</v>
      </c>
      <c r="E30" s="155">
        <f t="shared" si="9"/>
        <v>0</v>
      </c>
      <c r="F30" s="155">
        <f t="shared" si="9"/>
        <v>0</v>
      </c>
      <c r="G30" s="155">
        <f t="shared" si="9"/>
        <v>0</v>
      </c>
      <c r="H30" s="155">
        <f t="shared" si="9"/>
        <v>0</v>
      </c>
      <c r="I30" s="155">
        <f t="shared" si="9"/>
        <v>0</v>
      </c>
      <c r="J30" s="155">
        <f t="shared" si="9"/>
        <v>0</v>
      </c>
      <c r="K30" s="155">
        <f t="shared" si="9"/>
        <v>2</v>
      </c>
      <c r="L30" s="156"/>
      <c r="M30" s="157" t="s">
        <v>209</v>
      </c>
      <c r="N30" s="141"/>
      <c r="O30" s="18"/>
      <c r="P30" s="18"/>
      <c r="Q30" s="167"/>
      <c r="R30" s="167"/>
      <c r="S30" s="167"/>
      <c r="T30" s="167"/>
      <c r="U30" s="167"/>
      <c r="V30" s="167"/>
      <c r="W30" s="167"/>
      <c r="X30" s="167"/>
      <c r="Y30" s="167"/>
      <c r="Z30" s="167"/>
    </row>
    <row r="31" spans="1:26" ht="15.75" customHeight="1">
      <c r="A31" s="158" t="s">
        <v>217</v>
      </c>
      <c r="B31" s="159" t="s">
        <v>317</v>
      </c>
      <c r="C31" s="160" t="s">
        <v>301</v>
      </c>
      <c r="D31" s="165">
        <v>0</v>
      </c>
      <c r="E31" s="165"/>
      <c r="F31" s="165"/>
      <c r="G31" s="165"/>
      <c r="H31" s="165"/>
      <c r="I31" s="165"/>
      <c r="J31" s="165"/>
      <c r="K31" s="162">
        <f t="shared" ref="K31:K33" si="10">SUM(D31:J31)</f>
        <v>0</v>
      </c>
      <c r="L31" s="163"/>
      <c r="M31" s="152" t="s">
        <v>219</v>
      </c>
      <c r="N31" s="141"/>
      <c r="O31" s="13"/>
      <c r="P31" s="13"/>
      <c r="Q31" s="132"/>
      <c r="R31" s="132"/>
      <c r="S31" s="132"/>
      <c r="T31" s="132"/>
      <c r="U31" s="132"/>
      <c r="V31" s="132"/>
      <c r="W31" s="132"/>
      <c r="X31" s="132"/>
      <c r="Y31" s="132"/>
      <c r="Z31" s="132"/>
    </row>
    <row r="32" spans="1:26" ht="15.75" customHeight="1">
      <c r="A32" s="158" t="s">
        <v>220</v>
      </c>
      <c r="B32" s="159" t="s">
        <v>318</v>
      </c>
      <c r="C32" s="160" t="s">
        <v>301</v>
      </c>
      <c r="D32" s="165">
        <v>2</v>
      </c>
      <c r="E32" s="165"/>
      <c r="F32" s="165"/>
      <c r="G32" s="165"/>
      <c r="H32" s="165"/>
      <c r="I32" s="165"/>
      <c r="J32" s="165"/>
      <c r="K32" s="162">
        <f t="shared" si="10"/>
        <v>2</v>
      </c>
      <c r="L32" s="163"/>
      <c r="M32" s="152" t="s">
        <v>219</v>
      </c>
      <c r="N32" s="141"/>
      <c r="O32" s="13"/>
      <c r="P32" s="13"/>
      <c r="Q32" s="132"/>
      <c r="R32" s="132"/>
      <c r="S32" s="132"/>
      <c r="T32" s="132"/>
      <c r="U32" s="132"/>
      <c r="V32" s="132"/>
      <c r="W32" s="132"/>
      <c r="X32" s="132"/>
      <c r="Y32" s="132"/>
      <c r="Z32" s="132"/>
    </row>
    <row r="33" spans="1:26" ht="15.75" customHeight="1">
      <c r="A33" s="158" t="s">
        <v>222</v>
      </c>
      <c r="B33" s="159" t="s">
        <v>319</v>
      </c>
      <c r="C33" s="160" t="s">
        <v>301</v>
      </c>
      <c r="D33" s="165">
        <v>0</v>
      </c>
      <c r="E33" s="165"/>
      <c r="F33" s="165"/>
      <c r="G33" s="165"/>
      <c r="H33" s="165"/>
      <c r="I33" s="165"/>
      <c r="J33" s="165"/>
      <c r="K33" s="162">
        <f t="shared" si="10"/>
        <v>0</v>
      </c>
      <c r="L33" s="163"/>
      <c r="M33" s="152" t="s">
        <v>219</v>
      </c>
      <c r="N33" s="141"/>
      <c r="O33" s="13"/>
      <c r="P33" s="13"/>
      <c r="Q33" s="132"/>
      <c r="R33" s="132"/>
      <c r="S33" s="132"/>
      <c r="T33" s="132"/>
      <c r="U33" s="132"/>
      <c r="V33" s="132"/>
      <c r="W33" s="132"/>
      <c r="X33" s="132"/>
      <c r="Y33" s="132"/>
      <c r="Z33" s="132"/>
    </row>
    <row r="34" spans="1:26" ht="15.75" customHeight="1">
      <c r="A34" s="153" t="s">
        <v>241</v>
      </c>
      <c r="B34" s="103" t="s">
        <v>321</v>
      </c>
      <c r="C34" s="154" t="s">
        <v>301</v>
      </c>
      <c r="D34" s="155">
        <f t="shared" ref="D34:K34" si="11">SUM(D35)</f>
        <v>3</v>
      </c>
      <c r="E34" s="155">
        <f t="shared" si="11"/>
        <v>0</v>
      </c>
      <c r="F34" s="155">
        <f t="shared" si="11"/>
        <v>0</v>
      </c>
      <c r="G34" s="155">
        <f t="shared" si="11"/>
        <v>0</v>
      </c>
      <c r="H34" s="155">
        <f t="shared" si="11"/>
        <v>0</v>
      </c>
      <c r="I34" s="155">
        <f t="shared" si="11"/>
        <v>0</v>
      </c>
      <c r="J34" s="155">
        <f t="shared" si="11"/>
        <v>0</v>
      </c>
      <c r="K34" s="155">
        <f t="shared" si="11"/>
        <v>3</v>
      </c>
      <c r="L34" s="156"/>
      <c r="M34" s="157" t="s">
        <v>209</v>
      </c>
      <c r="N34" s="141"/>
      <c r="O34" s="13"/>
      <c r="P34" s="13"/>
      <c r="Q34" s="132"/>
      <c r="R34" s="132"/>
      <c r="S34" s="132"/>
      <c r="T34" s="132"/>
      <c r="U34" s="132"/>
      <c r="V34" s="132"/>
      <c r="W34" s="132"/>
      <c r="X34" s="132"/>
      <c r="Y34" s="132"/>
      <c r="Z34" s="132"/>
    </row>
    <row r="35" spans="1:26" ht="15.75" customHeight="1">
      <c r="A35" s="158"/>
      <c r="B35" s="159" t="s">
        <v>322</v>
      </c>
      <c r="C35" s="160" t="s">
        <v>301</v>
      </c>
      <c r="D35" s="168">
        <v>3</v>
      </c>
      <c r="E35" s="165"/>
      <c r="F35" s="165"/>
      <c r="G35" s="165"/>
      <c r="H35" s="165"/>
      <c r="I35" s="165"/>
      <c r="J35" s="165"/>
      <c r="K35" s="162">
        <f>SUM(D35:J35)</f>
        <v>3</v>
      </c>
      <c r="L35" s="163"/>
      <c r="M35" s="152" t="s">
        <v>219</v>
      </c>
      <c r="N35" s="141"/>
      <c r="O35" s="13"/>
      <c r="P35" s="13"/>
      <c r="Q35" s="132"/>
      <c r="R35" s="132"/>
      <c r="S35" s="132"/>
      <c r="T35" s="132"/>
      <c r="U35" s="132"/>
      <c r="V35" s="132"/>
      <c r="W35" s="132"/>
      <c r="X35" s="132"/>
      <c r="Y35" s="132"/>
      <c r="Z35" s="132"/>
    </row>
    <row r="36" spans="1:26" ht="15.75" customHeight="1">
      <c r="A36" s="153" t="s">
        <v>244</v>
      </c>
      <c r="B36" s="103" t="s">
        <v>323</v>
      </c>
      <c r="C36" s="154" t="s">
        <v>301</v>
      </c>
      <c r="D36" s="155">
        <f t="shared" ref="D36:K36" si="12">+D26-D30+D34</f>
        <v>4</v>
      </c>
      <c r="E36" s="155">
        <f t="shared" si="12"/>
        <v>0</v>
      </c>
      <c r="F36" s="155">
        <f t="shared" si="12"/>
        <v>0</v>
      </c>
      <c r="G36" s="155">
        <f t="shared" si="12"/>
        <v>0</v>
      </c>
      <c r="H36" s="155">
        <f t="shared" si="12"/>
        <v>0</v>
      </c>
      <c r="I36" s="155">
        <f t="shared" si="12"/>
        <v>0</v>
      </c>
      <c r="J36" s="155">
        <f t="shared" si="12"/>
        <v>0</v>
      </c>
      <c r="K36" s="155">
        <f t="shared" si="12"/>
        <v>4</v>
      </c>
      <c r="L36" s="156"/>
      <c r="M36" s="157" t="s">
        <v>209</v>
      </c>
      <c r="N36" s="173"/>
      <c r="O36" s="174"/>
      <c r="P36" s="174"/>
      <c r="Q36" s="175"/>
      <c r="R36" s="175"/>
      <c r="S36" s="175"/>
      <c r="T36" s="175"/>
      <c r="U36" s="175"/>
      <c r="V36" s="175"/>
      <c r="W36" s="175"/>
      <c r="X36" s="175"/>
      <c r="Y36" s="175"/>
      <c r="Z36" s="175"/>
    </row>
    <row r="37" spans="1:26" ht="15.75" customHeight="1">
      <c r="A37" s="142" t="s">
        <v>84</v>
      </c>
      <c r="B37" s="143" t="s">
        <v>324</v>
      </c>
      <c r="C37" s="144"/>
      <c r="D37" s="145"/>
      <c r="E37" s="145"/>
      <c r="F37" s="145"/>
      <c r="G37" s="145"/>
      <c r="H37" s="145"/>
      <c r="I37" s="145"/>
      <c r="J37" s="145"/>
      <c r="K37" s="145"/>
      <c r="L37" s="146"/>
      <c r="M37" s="181"/>
      <c r="N37" s="141"/>
      <c r="O37" s="13"/>
      <c r="P37" s="13"/>
      <c r="Q37" s="132"/>
      <c r="R37" s="132"/>
      <c r="S37" s="132"/>
      <c r="T37" s="132"/>
      <c r="U37" s="132"/>
      <c r="V37" s="132"/>
      <c r="W37" s="132"/>
      <c r="X37" s="132"/>
      <c r="Y37" s="132"/>
      <c r="Z37" s="132"/>
    </row>
    <row r="38" spans="1:26" ht="15.75" customHeight="1">
      <c r="A38" s="147" t="s">
        <v>213</v>
      </c>
      <c r="B38" s="148" t="s">
        <v>325</v>
      </c>
      <c r="C38" s="149"/>
      <c r="D38" s="150"/>
      <c r="E38" s="150"/>
      <c r="F38" s="150"/>
      <c r="G38" s="150"/>
      <c r="H38" s="150"/>
      <c r="I38" s="150"/>
      <c r="J38" s="150"/>
      <c r="K38" s="150"/>
      <c r="L38" s="151"/>
      <c r="M38" s="181"/>
      <c r="N38" s="141"/>
      <c r="O38" s="13"/>
      <c r="P38" s="13"/>
      <c r="Q38" s="132"/>
      <c r="R38" s="132"/>
      <c r="S38" s="132"/>
      <c r="T38" s="132"/>
      <c r="U38" s="132"/>
      <c r="V38" s="132"/>
      <c r="W38" s="132"/>
      <c r="X38" s="132"/>
      <c r="Y38" s="132"/>
      <c r="Z38" s="132"/>
    </row>
    <row r="39" spans="1:26" ht="15.75" customHeight="1">
      <c r="A39" s="153" t="s">
        <v>215</v>
      </c>
      <c r="B39" s="103" t="s">
        <v>326</v>
      </c>
      <c r="C39" s="154" t="s">
        <v>176</v>
      </c>
      <c r="D39" s="155">
        <f t="shared" ref="D39:K39" si="13">SUM(D40:D46)</f>
        <v>51</v>
      </c>
      <c r="E39" s="155">
        <f t="shared" si="13"/>
        <v>0</v>
      </c>
      <c r="F39" s="155">
        <f t="shared" si="13"/>
        <v>0</v>
      </c>
      <c r="G39" s="155">
        <f t="shared" si="13"/>
        <v>0</v>
      </c>
      <c r="H39" s="155">
        <f t="shared" si="13"/>
        <v>0</v>
      </c>
      <c r="I39" s="155">
        <f t="shared" si="13"/>
        <v>0</v>
      </c>
      <c r="J39" s="155">
        <f t="shared" si="13"/>
        <v>0</v>
      </c>
      <c r="K39" s="155">
        <f t="shared" si="13"/>
        <v>51</v>
      </c>
      <c r="L39" s="156"/>
      <c r="M39" s="157" t="s">
        <v>209</v>
      </c>
      <c r="N39" s="173"/>
      <c r="O39" s="182"/>
      <c r="P39" s="182"/>
      <c r="Q39" s="183"/>
      <c r="R39" s="183"/>
      <c r="S39" s="183"/>
      <c r="T39" s="183"/>
      <c r="U39" s="183"/>
      <c r="V39" s="183"/>
      <c r="W39" s="183"/>
      <c r="X39" s="183"/>
      <c r="Y39" s="183"/>
      <c r="Z39" s="183"/>
    </row>
    <row r="40" spans="1:26" ht="15.75" customHeight="1">
      <c r="A40" s="158" t="s">
        <v>217</v>
      </c>
      <c r="B40" s="159" t="s">
        <v>327</v>
      </c>
      <c r="C40" s="160" t="s">
        <v>176</v>
      </c>
      <c r="D40" s="165">
        <v>5</v>
      </c>
      <c r="E40" s="165"/>
      <c r="F40" s="165"/>
      <c r="G40" s="165"/>
      <c r="H40" s="165"/>
      <c r="I40" s="165"/>
      <c r="J40" s="165"/>
      <c r="K40" s="162">
        <f t="shared" ref="K40:K46" si="14">SUM(D40:J40)</f>
        <v>5</v>
      </c>
      <c r="L40" s="163"/>
      <c r="M40" s="152" t="s">
        <v>219</v>
      </c>
      <c r="N40" s="141"/>
      <c r="O40" s="13"/>
      <c r="P40" s="13"/>
      <c r="Q40" s="132"/>
      <c r="R40" s="132"/>
      <c r="S40" s="132"/>
      <c r="T40" s="132"/>
      <c r="U40" s="132"/>
      <c r="V40" s="132"/>
      <c r="W40" s="132"/>
      <c r="X40" s="132"/>
      <c r="Y40" s="132"/>
      <c r="Z40" s="132"/>
    </row>
    <row r="41" spans="1:26" ht="15.75" customHeight="1">
      <c r="A41" s="158" t="s">
        <v>220</v>
      </c>
      <c r="B41" s="159" t="s">
        <v>328</v>
      </c>
      <c r="C41" s="160" t="s">
        <v>176</v>
      </c>
      <c r="D41" s="165">
        <v>22</v>
      </c>
      <c r="E41" s="165"/>
      <c r="F41" s="165"/>
      <c r="G41" s="165"/>
      <c r="H41" s="165"/>
      <c r="I41" s="165"/>
      <c r="J41" s="165"/>
      <c r="K41" s="162">
        <f t="shared" si="14"/>
        <v>22</v>
      </c>
      <c r="L41" s="163"/>
      <c r="M41" s="152" t="s">
        <v>219</v>
      </c>
      <c r="N41" s="141"/>
      <c r="O41" s="13"/>
      <c r="P41" s="13"/>
      <c r="Q41" s="132"/>
      <c r="R41" s="132"/>
      <c r="S41" s="132"/>
      <c r="T41" s="132"/>
      <c r="U41" s="132"/>
      <c r="V41" s="132"/>
      <c r="W41" s="132"/>
      <c r="X41" s="132"/>
      <c r="Y41" s="132"/>
      <c r="Z41" s="132"/>
    </row>
    <row r="42" spans="1:26" ht="15.75" customHeight="1">
      <c r="A42" s="158" t="s">
        <v>222</v>
      </c>
      <c r="B42" s="159" t="s">
        <v>329</v>
      </c>
      <c r="C42" s="160" t="s">
        <v>176</v>
      </c>
      <c r="D42" s="165">
        <v>6</v>
      </c>
      <c r="E42" s="165"/>
      <c r="F42" s="165"/>
      <c r="G42" s="165"/>
      <c r="H42" s="165"/>
      <c r="I42" s="165"/>
      <c r="J42" s="165"/>
      <c r="K42" s="162">
        <f t="shared" si="14"/>
        <v>6</v>
      </c>
      <c r="L42" s="163"/>
      <c r="M42" s="152" t="s">
        <v>219</v>
      </c>
      <c r="N42" s="141"/>
      <c r="O42" s="13"/>
      <c r="P42" s="13"/>
      <c r="Q42" s="132"/>
      <c r="R42" s="132"/>
      <c r="S42" s="132"/>
      <c r="T42" s="132"/>
      <c r="U42" s="132"/>
      <c r="V42" s="132"/>
      <c r="W42" s="132"/>
      <c r="X42" s="132"/>
      <c r="Y42" s="132"/>
      <c r="Z42" s="132"/>
    </row>
    <row r="43" spans="1:26" ht="15.75" customHeight="1">
      <c r="A43" s="158" t="s">
        <v>224</v>
      </c>
      <c r="B43" s="159" t="s">
        <v>330</v>
      </c>
      <c r="C43" s="160" t="s">
        <v>176</v>
      </c>
      <c r="D43" s="165">
        <v>12</v>
      </c>
      <c r="E43" s="165"/>
      <c r="F43" s="165"/>
      <c r="G43" s="165"/>
      <c r="H43" s="165"/>
      <c r="I43" s="165"/>
      <c r="J43" s="165"/>
      <c r="K43" s="162">
        <f t="shared" si="14"/>
        <v>12</v>
      </c>
      <c r="L43" s="163"/>
      <c r="M43" s="152" t="s">
        <v>219</v>
      </c>
      <c r="N43" s="141"/>
      <c r="O43" s="13"/>
      <c r="P43" s="13"/>
      <c r="Q43" s="132"/>
      <c r="R43" s="132"/>
      <c r="S43" s="132"/>
      <c r="T43" s="132"/>
      <c r="U43" s="132"/>
      <c r="V43" s="132"/>
      <c r="W43" s="132"/>
      <c r="X43" s="132"/>
      <c r="Y43" s="132"/>
      <c r="Z43" s="132"/>
    </row>
    <row r="44" spans="1:26" ht="15.75" customHeight="1">
      <c r="A44" s="158" t="s">
        <v>226</v>
      </c>
      <c r="B44" s="159" t="s">
        <v>331</v>
      </c>
      <c r="C44" s="160" t="s">
        <v>176</v>
      </c>
      <c r="D44" s="165">
        <v>4</v>
      </c>
      <c r="E44" s="165"/>
      <c r="F44" s="165"/>
      <c r="G44" s="165"/>
      <c r="H44" s="165"/>
      <c r="I44" s="165"/>
      <c r="J44" s="165"/>
      <c r="K44" s="162">
        <f t="shared" si="14"/>
        <v>4</v>
      </c>
      <c r="L44" s="163"/>
      <c r="M44" s="152" t="s">
        <v>219</v>
      </c>
      <c r="N44" s="141"/>
      <c r="O44" s="13"/>
      <c r="P44" s="13"/>
      <c r="Q44" s="132"/>
      <c r="R44" s="132"/>
      <c r="S44" s="132"/>
      <c r="T44" s="132"/>
      <c r="U44" s="132"/>
      <c r="V44" s="132"/>
      <c r="W44" s="132"/>
      <c r="X44" s="132"/>
      <c r="Y44" s="132"/>
      <c r="Z44" s="132"/>
    </row>
    <row r="45" spans="1:26" ht="15.75" customHeight="1">
      <c r="A45" s="158" t="s">
        <v>228</v>
      </c>
      <c r="B45" s="159" t="s">
        <v>332</v>
      </c>
      <c r="C45" s="160" t="s">
        <v>176</v>
      </c>
      <c r="D45" s="165">
        <v>1</v>
      </c>
      <c r="E45" s="165"/>
      <c r="F45" s="165"/>
      <c r="G45" s="165"/>
      <c r="H45" s="165"/>
      <c r="I45" s="165"/>
      <c r="J45" s="165"/>
      <c r="K45" s="162">
        <f t="shared" si="14"/>
        <v>1</v>
      </c>
      <c r="L45" s="163"/>
      <c r="M45" s="152" t="s">
        <v>219</v>
      </c>
      <c r="N45" s="141"/>
      <c r="O45" s="13"/>
      <c r="P45" s="13"/>
      <c r="Q45" s="132"/>
      <c r="R45" s="132"/>
      <c r="S45" s="132"/>
      <c r="T45" s="132"/>
      <c r="U45" s="132"/>
      <c r="V45" s="132"/>
      <c r="W45" s="132"/>
      <c r="X45" s="132"/>
      <c r="Y45" s="132"/>
      <c r="Z45" s="132"/>
    </row>
    <row r="46" spans="1:26" ht="15.75" customHeight="1">
      <c r="A46" s="158" t="s">
        <v>236</v>
      </c>
      <c r="B46" s="159" t="s">
        <v>333</v>
      </c>
      <c r="C46" s="160" t="s">
        <v>176</v>
      </c>
      <c r="D46" s="165">
        <v>1</v>
      </c>
      <c r="E46" s="165"/>
      <c r="F46" s="165"/>
      <c r="G46" s="165"/>
      <c r="H46" s="165"/>
      <c r="I46" s="165"/>
      <c r="J46" s="165"/>
      <c r="K46" s="162">
        <f t="shared" si="14"/>
        <v>1</v>
      </c>
      <c r="L46" s="163"/>
      <c r="M46" s="152" t="s">
        <v>219</v>
      </c>
      <c r="N46" s="141"/>
      <c r="O46" s="13"/>
      <c r="P46" s="13"/>
      <c r="Q46" s="132"/>
      <c r="R46" s="132"/>
      <c r="S46" s="132"/>
      <c r="T46" s="132"/>
      <c r="U46" s="132"/>
      <c r="V46" s="132"/>
      <c r="W46" s="132"/>
      <c r="X46" s="132"/>
      <c r="Y46" s="132"/>
      <c r="Z46" s="132"/>
    </row>
    <row r="47" spans="1:26" ht="15.75" customHeight="1">
      <c r="A47" s="153" t="s">
        <v>238</v>
      </c>
      <c r="B47" s="87" t="s">
        <v>334</v>
      </c>
      <c r="C47" s="154" t="s">
        <v>176</v>
      </c>
      <c r="D47" s="155">
        <f t="shared" ref="D47:K47" si="15">SUM(D48:D54)</f>
        <v>6</v>
      </c>
      <c r="E47" s="155">
        <f t="shared" si="15"/>
        <v>0</v>
      </c>
      <c r="F47" s="155">
        <f t="shared" si="15"/>
        <v>0</v>
      </c>
      <c r="G47" s="155">
        <f t="shared" si="15"/>
        <v>0</v>
      </c>
      <c r="H47" s="155">
        <f t="shared" si="15"/>
        <v>0</v>
      </c>
      <c r="I47" s="155">
        <f t="shared" si="15"/>
        <v>0</v>
      </c>
      <c r="J47" s="155">
        <f t="shared" si="15"/>
        <v>0</v>
      </c>
      <c r="K47" s="155">
        <f t="shared" si="15"/>
        <v>6</v>
      </c>
      <c r="L47" s="156"/>
      <c r="M47" s="157" t="s">
        <v>209</v>
      </c>
      <c r="N47" s="173"/>
      <c r="O47" s="182"/>
      <c r="P47" s="182"/>
      <c r="Q47" s="183"/>
      <c r="R47" s="183"/>
      <c r="S47" s="183"/>
      <c r="T47" s="183"/>
      <c r="U47" s="183"/>
      <c r="V47" s="183"/>
      <c r="W47" s="183"/>
      <c r="X47" s="183"/>
      <c r="Y47" s="183"/>
      <c r="Z47" s="183"/>
    </row>
    <row r="48" spans="1:26" ht="15.75" customHeight="1">
      <c r="A48" s="158" t="s">
        <v>217</v>
      </c>
      <c r="B48" s="159" t="s">
        <v>327</v>
      </c>
      <c r="C48" s="160" t="s">
        <v>176</v>
      </c>
      <c r="D48" s="165">
        <v>0</v>
      </c>
      <c r="E48" s="165"/>
      <c r="F48" s="165"/>
      <c r="G48" s="165"/>
      <c r="H48" s="165"/>
      <c r="I48" s="165"/>
      <c r="J48" s="165"/>
      <c r="K48" s="165">
        <f t="shared" ref="K48:K54" si="16">SUM(D48:J48)</f>
        <v>0</v>
      </c>
      <c r="L48" s="163"/>
      <c r="M48" s="152" t="s">
        <v>219</v>
      </c>
      <c r="N48" s="141"/>
      <c r="O48" s="13"/>
      <c r="P48" s="13"/>
      <c r="Q48" s="132"/>
      <c r="R48" s="132"/>
      <c r="S48" s="132"/>
      <c r="T48" s="132"/>
      <c r="U48" s="132"/>
      <c r="V48" s="132"/>
      <c r="W48" s="132"/>
      <c r="X48" s="132"/>
      <c r="Y48" s="132"/>
      <c r="Z48" s="132"/>
    </row>
    <row r="49" spans="1:26" ht="15.75" customHeight="1">
      <c r="A49" s="158" t="s">
        <v>220</v>
      </c>
      <c r="B49" s="159" t="s">
        <v>328</v>
      </c>
      <c r="C49" s="160" t="s">
        <v>176</v>
      </c>
      <c r="D49" s="165">
        <v>0</v>
      </c>
      <c r="E49" s="165"/>
      <c r="F49" s="165"/>
      <c r="G49" s="165"/>
      <c r="H49" s="165"/>
      <c r="I49" s="165"/>
      <c r="J49" s="165"/>
      <c r="K49" s="165">
        <f t="shared" si="16"/>
        <v>0</v>
      </c>
      <c r="L49" s="163"/>
      <c r="M49" s="152" t="s">
        <v>219</v>
      </c>
      <c r="N49" s="141"/>
      <c r="O49" s="13"/>
      <c r="P49" s="13"/>
      <c r="Q49" s="132"/>
      <c r="R49" s="132"/>
      <c r="S49" s="132"/>
      <c r="T49" s="132"/>
      <c r="U49" s="132"/>
      <c r="V49" s="132"/>
      <c r="W49" s="132"/>
      <c r="X49" s="132"/>
      <c r="Y49" s="132"/>
      <c r="Z49" s="132"/>
    </row>
    <row r="50" spans="1:26" ht="15.75" customHeight="1">
      <c r="A50" s="158" t="s">
        <v>222</v>
      </c>
      <c r="B50" s="159" t="s">
        <v>329</v>
      </c>
      <c r="C50" s="160" t="s">
        <v>176</v>
      </c>
      <c r="D50" s="165">
        <v>0</v>
      </c>
      <c r="E50" s="165"/>
      <c r="F50" s="165"/>
      <c r="G50" s="165"/>
      <c r="H50" s="165"/>
      <c r="I50" s="165"/>
      <c r="J50" s="165"/>
      <c r="K50" s="165">
        <f t="shared" si="16"/>
        <v>0</v>
      </c>
      <c r="L50" s="163"/>
      <c r="M50" s="152" t="s">
        <v>219</v>
      </c>
      <c r="N50" s="141"/>
      <c r="O50" s="13"/>
      <c r="P50" s="13"/>
      <c r="Q50" s="132"/>
      <c r="R50" s="132"/>
      <c r="S50" s="132"/>
      <c r="T50" s="132"/>
      <c r="U50" s="132"/>
      <c r="V50" s="132"/>
      <c r="W50" s="132"/>
      <c r="X50" s="132"/>
      <c r="Y50" s="132"/>
      <c r="Z50" s="132"/>
    </row>
    <row r="51" spans="1:26" ht="15.75" customHeight="1">
      <c r="A51" s="158" t="s">
        <v>224</v>
      </c>
      <c r="B51" s="159" t="s">
        <v>330</v>
      </c>
      <c r="C51" s="160" t="s">
        <v>176</v>
      </c>
      <c r="D51" s="165">
        <v>0</v>
      </c>
      <c r="E51" s="165"/>
      <c r="F51" s="165"/>
      <c r="G51" s="165"/>
      <c r="H51" s="165"/>
      <c r="I51" s="165"/>
      <c r="J51" s="165"/>
      <c r="K51" s="165">
        <f t="shared" si="16"/>
        <v>0</v>
      </c>
      <c r="L51" s="163"/>
      <c r="M51" s="152" t="s">
        <v>219</v>
      </c>
      <c r="N51" s="141"/>
      <c r="O51" s="13"/>
      <c r="P51" s="13"/>
      <c r="Q51" s="132"/>
      <c r="R51" s="132"/>
      <c r="S51" s="132"/>
      <c r="T51" s="132"/>
      <c r="U51" s="132"/>
      <c r="V51" s="132"/>
      <c r="W51" s="132"/>
      <c r="X51" s="132"/>
      <c r="Y51" s="132"/>
      <c r="Z51" s="132"/>
    </row>
    <row r="52" spans="1:26" ht="15.75" customHeight="1">
      <c r="A52" s="158" t="s">
        <v>226</v>
      </c>
      <c r="B52" s="159" t="s">
        <v>331</v>
      </c>
      <c r="C52" s="160" t="s">
        <v>176</v>
      </c>
      <c r="D52" s="165">
        <v>4</v>
      </c>
      <c r="E52" s="165"/>
      <c r="F52" s="165"/>
      <c r="G52" s="165"/>
      <c r="H52" s="165"/>
      <c r="I52" s="165"/>
      <c r="J52" s="165"/>
      <c r="K52" s="165">
        <f t="shared" si="16"/>
        <v>4</v>
      </c>
      <c r="L52" s="163"/>
      <c r="M52" s="152" t="s">
        <v>219</v>
      </c>
      <c r="N52" s="141"/>
      <c r="O52" s="13"/>
      <c r="P52" s="13"/>
      <c r="Q52" s="132"/>
      <c r="R52" s="132"/>
      <c r="S52" s="132"/>
      <c r="T52" s="132"/>
      <c r="U52" s="132"/>
      <c r="V52" s="132"/>
      <c r="W52" s="132"/>
      <c r="X52" s="132"/>
      <c r="Y52" s="132"/>
      <c r="Z52" s="132"/>
    </row>
    <row r="53" spans="1:26" ht="15.75" customHeight="1">
      <c r="A53" s="158" t="s">
        <v>228</v>
      </c>
      <c r="B53" s="159" t="s">
        <v>332</v>
      </c>
      <c r="C53" s="160" t="s">
        <v>176</v>
      </c>
      <c r="D53" s="165">
        <v>1</v>
      </c>
      <c r="E53" s="165"/>
      <c r="F53" s="165"/>
      <c r="G53" s="165"/>
      <c r="H53" s="165"/>
      <c r="I53" s="165"/>
      <c r="J53" s="165"/>
      <c r="K53" s="165">
        <f t="shared" si="16"/>
        <v>1</v>
      </c>
      <c r="L53" s="163"/>
      <c r="M53" s="152" t="s">
        <v>219</v>
      </c>
      <c r="N53" s="141"/>
      <c r="O53" s="13"/>
      <c r="P53" s="13"/>
      <c r="Q53" s="132"/>
      <c r="R53" s="132"/>
      <c r="S53" s="132"/>
      <c r="T53" s="132"/>
      <c r="U53" s="132"/>
      <c r="V53" s="132"/>
      <c r="W53" s="132"/>
      <c r="X53" s="132"/>
      <c r="Y53" s="132"/>
      <c r="Z53" s="132"/>
    </row>
    <row r="54" spans="1:26" ht="15.75" customHeight="1">
      <c r="A54" s="158" t="s">
        <v>236</v>
      </c>
      <c r="B54" s="159" t="s">
        <v>333</v>
      </c>
      <c r="C54" s="160" t="s">
        <v>176</v>
      </c>
      <c r="D54" s="165">
        <v>1</v>
      </c>
      <c r="E54" s="165"/>
      <c r="F54" s="165"/>
      <c r="G54" s="165"/>
      <c r="H54" s="165"/>
      <c r="I54" s="165"/>
      <c r="J54" s="165"/>
      <c r="K54" s="165">
        <f t="shared" si="16"/>
        <v>1</v>
      </c>
      <c r="L54" s="163"/>
      <c r="M54" s="152" t="s">
        <v>219</v>
      </c>
      <c r="N54" s="141"/>
      <c r="O54" s="13"/>
      <c r="P54" s="13"/>
      <c r="Q54" s="132"/>
      <c r="R54" s="132"/>
      <c r="S54" s="132"/>
      <c r="T54" s="132"/>
      <c r="U54" s="132"/>
      <c r="V54" s="132"/>
      <c r="W54" s="132"/>
      <c r="X54" s="132"/>
      <c r="Y54" s="132"/>
      <c r="Z54" s="132"/>
    </row>
    <row r="55" spans="1:26" ht="15.75" customHeight="1">
      <c r="A55" s="153" t="s">
        <v>241</v>
      </c>
      <c r="B55" s="103" t="s">
        <v>335</v>
      </c>
      <c r="C55" s="154" t="s">
        <v>176</v>
      </c>
      <c r="D55" s="155">
        <f t="shared" ref="D55:K55" si="17">D56</f>
        <v>24</v>
      </c>
      <c r="E55" s="155">
        <f t="shared" si="17"/>
        <v>0</v>
      </c>
      <c r="F55" s="155">
        <f t="shared" si="17"/>
        <v>0</v>
      </c>
      <c r="G55" s="155">
        <f t="shared" si="17"/>
        <v>0</v>
      </c>
      <c r="H55" s="155">
        <f t="shared" si="17"/>
        <v>0</v>
      </c>
      <c r="I55" s="155">
        <f t="shared" si="17"/>
        <v>0</v>
      </c>
      <c r="J55" s="155">
        <f t="shared" si="17"/>
        <v>0</v>
      </c>
      <c r="K55" s="155">
        <f t="shared" si="17"/>
        <v>24</v>
      </c>
      <c r="L55" s="156"/>
      <c r="M55" s="157" t="s">
        <v>209</v>
      </c>
      <c r="N55" s="173"/>
      <c r="O55" s="174"/>
      <c r="P55" s="174"/>
      <c r="Q55" s="175"/>
      <c r="R55" s="175"/>
      <c r="S55" s="175"/>
      <c r="T55" s="175"/>
      <c r="U55" s="175"/>
      <c r="V55" s="175"/>
      <c r="W55" s="175"/>
      <c r="X55" s="175"/>
      <c r="Y55" s="175"/>
      <c r="Z55" s="175"/>
    </row>
    <row r="56" spans="1:26" ht="15.75" customHeight="1">
      <c r="A56" s="158"/>
      <c r="B56" s="159" t="s">
        <v>336</v>
      </c>
      <c r="C56" s="160" t="s">
        <v>176</v>
      </c>
      <c r="D56" s="165">
        <v>24</v>
      </c>
      <c r="E56" s="165"/>
      <c r="F56" s="165"/>
      <c r="G56" s="165"/>
      <c r="H56" s="165"/>
      <c r="I56" s="165"/>
      <c r="J56" s="165"/>
      <c r="K56" s="165">
        <f>SUM(D56:J56)</f>
        <v>24</v>
      </c>
      <c r="L56" s="163"/>
      <c r="M56" s="152" t="s">
        <v>219</v>
      </c>
      <c r="N56" s="141"/>
      <c r="O56" s="13"/>
      <c r="P56" s="13"/>
      <c r="Q56" s="132"/>
      <c r="R56" s="132"/>
      <c r="S56" s="132"/>
      <c r="T56" s="132"/>
      <c r="U56" s="132"/>
      <c r="V56" s="132"/>
      <c r="W56" s="132"/>
      <c r="X56" s="132"/>
      <c r="Y56" s="132"/>
      <c r="Z56" s="132"/>
    </row>
    <row r="57" spans="1:26" ht="15.75" customHeight="1">
      <c r="A57" s="169" t="s">
        <v>244</v>
      </c>
      <c r="B57" s="184" t="s">
        <v>337</v>
      </c>
      <c r="C57" s="154" t="s">
        <v>176</v>
      </c>
      <c r="D57" s="171">
        <f t="shared" ref="D57:K57" si="18">+D39-D47+D55</f>
        <v>69</v>
      </c>
      <c r="E57" s="171">
        <f t="shared" si="18"/>
        <v>0</v>
      </c>
      <c r="F57" s="171">
        <f t="shared" si="18"/>
        <v>0</v>
      </c>
      <c r="G57" s="171">
        <f t="shared" si="18"/>
        <v>0</v>
      </c>
      <c r="H57" s="171">
        <f t="shared" si="18"/>
        <v>0</v>
      </c>
      <c r="I57" s="171">
        <f t="shared" si="18"/>
        <v>0</v>
      </c>
      <c r="J57" s="171">
        <f t="shared" si="18"/>
        <v>0</v>
      </c>
      <c r="K57" s="171">
        <f t="shared" si="18"/>
        <v>69</v>
      </c>
      <c r="L57" s="172"/>
      <c r="M57" s="157" t="s">
        <v>209</v>
      </c>
      <c r="N57" s="173"/>
      <c r="O57" s="174"/>
      <c r="P57" s="174"/>
      <c r="Q57" s="175"/>
      <c r="R57" s="175"/>
      <c r="S57" s="175"/>
      <c r="T57" s="175"/>
      <c r="U57" s="175"/>
      <c r="V57" s="175"/>
      <c r="W57" s="175"/>
      <c r="X57" s="175"/>
      <c r="Y57" s="175"/>
      <c r="Z57" s="175"/>
    </row>
    <row r="58" spans="1:26" ht="15.75" customHeight="1">
      <c r="A58" s="147" t="s">
        <v>246</v>
      </c>
      <c r="B58" s="148" t="s">
        <v>338</v>
      </c>
      <c r="C58" s="149"/>
      <c r="D58" s="150"/>
      <c r="E58" s="150"/>
      <c r="F58" s="150"/>
      <c r="G58" s="150"/>
      <c r="H58" s="150"/>
      <c r="I58" s="150"/>
      <c r="J58" s="150"/>
      <c r="K58" s="150"/>
      <c r="L58" s="151"/>
      <c r="M58" s="181"/>
      <c r="N58" s="141"/>
      <c r="O58" s="13"/>
      <c r="P58" s="13"/>
      <c r="Q58" s="132"/>
      <c r="R58" s="132"/>
      <c r="S58" s="132"/>
      <c r="T58" s="132"/>
      <c r="U58" s="132"/>
      <c r="V58" s="132"/>
      <c r="W58" s="132"/>
      <c r="X58" s="132"/>
      <c r="Y58" s="132"/>
      <c r="Z58" s="132"/>
    </row>
    <row r="59" spans="1:26" ht="15.75" customHeight="1">
      <c r="A59" s="153" t="s">
        <v>215</v>
      </c>
      <c r="B59" s="103" t="s">
        <v>339</v>
      </c>
      <c r="C59" s="154" t="s">
        <v>176</v>
      </c>
      <c r="D59" s="155">
        <f t="shared" ref="D59:K59" si="19">SUM(D60:D66)</f>
        <v>0</v>
      </c>
      <c r="E59" s="155">
        <f t="shared" si="19"/>
        <v>0</v>
      </c>
      <c r="F59" s="155">
        <f t="shared" si="19"/>
        <v>0</v>
      </c>
      <c r="G59" s="155">
        <f t="shared" si="19"/>
        <v>0</v>
      </c>
      <c r="H59" s="155">
        <f t="shared" si="19"/>
        <v>0</v>
      </c>
      <c r="I59" s="155">
        <f t="shared" si="19"/>
        <v>0</v>
      </c>
      <c r="J59" s="155">
        <f t="shared" si="19"/>
        <v>0</v>
      </c>
      <c r="K59" s="155">
        <f t="shared" si="19"/>
        <v>0</v>
      </c>
      <c r="L59" s="156"/>
      <c r="M59" s="157" t="s">
        <v>209</v>
      </c>
      <c r="N59" s="173"/>
      <c r="O59" s="182"/>
      <c r="P59" s="182"/>
      <c r="Q59" s="183"/>
      <c r="R59" s="183"/>
      <c r="S59" s="183"/>
      <c r="T59" s="183"/>
      <c r="U59" s="183"/>
      <c r="V59" s="183"/>
      <c r="W59" s="183"/>
      <c r="X59" s="183"/>
      <c r="Y59" s="183"/>
      <c r="Z59" s="183"/>
    </row>
    <row r="60" spans="1:26" ht="15.75" customHeight="1">
      <c r="A60" s="158" t="s">
        <v>217</v>
      </c>
      <c r="B60" s="159" t="s">
        <v>327</v>
      </c>
      <c r="C60" s="160" t="s">
        <v>176</v>
      </c>
      <c r="D60" s="165">
        <v>0</v>
      </c>
      <c r="E60" s="165"/>
      <c r="F60" s="165"/>
      <c r="G60" s="165"/>
      <c r="H60" s="165"/>
      <c r="I60" s="165"/>
      <c r="J60" s="165"/>
      <c r="K60" s="165">
        <f t="shared" ref="K60:K66" si="20">SUM(D60:J60)</f>
        <v>0</v>
      </c>
      <c r="L60" s="163"/>
      <c r="M60" s="152" t="s">
        <v>219</v>
      </c>
      <c r="N60" s="141"/>
      <c r="O60" s="13"/>
      <c r="P60" s="13"/>
      <c r="Q60" s="132"/>
      <c r="R60" s="132"/>
      <c r="S60" s="132"/>
      <c r="T60" s="132"/>
      <c r="U60" s="132"/>
      <c r="V60" s="132"/>
      <c r="W60" s="132"/>
      <c r="X60" s="132"/>
      <c r="Y60" s="132"/>
      <c r="Z60" s="132"/>
    </row>
    <row r="61" spans="1:26" ht="15.75" customHeight="1">
      <c r="A61" s="158" t="s">
        <v>220</v>
      </c>
      <c r="B61" s="159" t="s">
        <v>328</v>
      </c>
      <c r="C61" s="160" t="s">
        <v>176</v>
      </c>
      <c r="D61" s="165">
        <v>0</v>
      </c>
      <c r="E61" s="165"/>
      <c r="F61" s="165"/>
      <c r="G61" s="165"/>
      <c r="H61" s="165"/>
      <c r="I61" s="165"/>
      <c r="J61" s="165"/>
      <c r="K61" s="165">
        <f t="shared" si="20"/>
        <v>0</v>
      </c>
      <c r="L61" s="163"/>
      <c r="M61" s="152" t="s">
        <v>219</v>
      </c>
      <c r="N61" s="141"/>
      <c r="O61" s="13"/>
      <c r="P61" s="13"/>
      <c r="Q61" s="132"/>
      <c r="R61" s="132"/>
      <c r="S61" s="132"/>
      <c r="T61" s="132"/>
      <c r="U61" s="132"/>
      <c r="V61" s="132"/>
      <c r="W61" s="132"/>
      <c r="X61" s="132"/>
      <c r="Y61" s="132"/>
      <c r="Z61" s="132"/>
    </row>
    <row r="62" spans="1:26" ht="15.75" customHeight="1">
      <c r="A62" s="158" t="s">
        <v>222</v>
      </c>
      <c r="B62" s="159" t="s">
        <v>329</v>
      </c>
      <c r="C62" s="160" t="s">
        <v>176</v>
      </c>
      <c r="D62" s="165">
        <v>0</v>
      </c>
      <c r="E62" s="165"/>
      <c r="F62" s="165"/>
      <c r="G62" s="165"/>
      <c r="H62" s="165"/>
      <c r="I62" s="165"/>
      <c r="J62" s="165"/>
      <c r="K62" s="165">
        <f t="shared" si="20"/>
        <v>0</v>
      </c>
      <c r="L62" s="163"/>
      <c r="M62" s="152" t="s">
        <v>219</v>
      </c>
      <c r="N62" s="141"/>
      <c r="O62" s="13"/>
      <c r="P62" s="13"/>
      <c r="Q62" s="132"/>
      <c r="R62" s="132"/>
      <c r="S62" s="132"/>
      <c r="T62" s="132"/>
      <c r="U62" s="132"/>
      <c r="V62" s="132"/>
      <c r="W62" s="132"/>
      <c r="X62" s="132"/>
      <c r="Y62" s="132"/>
      <c r="Z62" s="132"/>
    </row>
    <row r="63" spans="1:26" ht="15.75" customHeight="1">
      <c r="A63" s="158" t="s">
        <v>224</v>
      </c>
      <c r="B63" s="159" t="s">
        <v>330</v>
      </c>
      <c r="C63" s="160" t="s">
        <v>176</v>
      </c>
      <c r="D63" s="165">
        <v>0</v>
      </c>
      <c r="E63" s="165"/>
      <c r="F63" s="165"/>
      <c r="G63" s="165"/>
      <c r="H63" s="165"/>
      <c r="I63" s="165"/>
      <c r="J63" s="165"/>
      <c r="K63" s="165">
        <f t="shared" si="20"/>
        <v>0</v>
      </c>
      <c r="L63" s="163"/>
      <c r="M63" s="152" t="s">
        <v>219</v>
      </c>
      <c r="N63" s="141"/>
      <c r="O63" s="13"/>
      <c r="P63" s="13"/>
      <c r="Q63" s="132"/>
      <c r="R63" s="132"/>
      <c r="S63" s="132"/>
      <c r="T63" s="132"/>
      <c r="U63" s="132"/>
      <c r="V63" s="132"/>
      <c r="W63" s="132"/>
      <c r="X63" s="132"/>
      <c r="Y63" s="132"/>
      <c r="Z63" s="132"/>
    </row>
    <row r="64" spans="1:26" ht="15.75" customHeight="1">
      <c r="A64" s="158" t="s">
        <v>226</v>
      </c>
      <c r="B64" s="159" t="s">
        <v>331</v>
      </c>
      <c r="C64" s="160" t="s">
        <v>176</v>
      </c>
      <c r="D64" s="165">
        <v>0</v>
      </c>
      <c r="E64" s="165"/>
      <c r="F64" s="165"/>
      <c r="G64" s="165"/>
      <c r="H64" s="165"/>
      <c r="I64" s="165"/>
      <c r="J64" s="165"/>
      <c r="K64" s="165">
        <f t="shared" si="20"/>
        <v>0</v>
      </c>
      <c r="L64" s="163"/>
      <c r="M64" s="152" t="s">
        <v>219</v>
      </c>
      <c r="N64" s="141"/>
      <c r="O64" s="13"/>
      <c r="P64" s="13"/>
      <c r="Q64" s="132"/>
      <c r="R64" s="132"/>
      <c r="S64" s="132"/>
      <c r="T64" s="132"/>
      <c r="U64" s="132"/>
      <c r="V64" s="132"/>
      <c r="W64" s="132"/>
      <c r="X64" s="132"/>
      <c r="Y64" s="132"/>
      <c r="Z64" s="132"/>
    </row>
    <row r="65" spans="1:26" ht="15.75" customHeight="1">
      <c r="A65" s="158" t="s">
        <v>228</v>
      </c>
      <c r="B65" s="159" t="s">
        <v>332</v>
      </c>
      <c r="C65" s="160" t="s">
        <v>176</v>
      </c>
      <c r="D65" s="165">
        <v>0</v>
      </c>
      <c r="E65" s="165"/>
      <c r="F65" s="165"/>
      <c r="G65" s="165"/>
      <c r="H65" s="165"/>
      <c r="I65" s="165"/>
      <c r="J65" s="165"/>
      <c r="K65" s="165">
        <f t="shared" si="20"/>
        <v>0</v>
      </c>
      <c r="L65" s="163"/>
      <c r="M65" s="152" t="s">
        <v>219</v>
      </c>
      <c r="N65" s="141"/>
      <c r="O65" s="13"/>
      <c r="P65" s="13"/>
      <c r="Q65" s="132"/>
      <c r="R65" s="132"/>
      <c r="S65" s="132"/>
      <c r="T65" s="132"/>
      <c r="U65" s="132"/>
      <c r="V65" s="132"/>
      <c r="W65" s="132"/>
      <c r="X65" s="132"/>
      <c r="Y65" s="132"/>
      <c r="Z65" s="132"/>
    </row>
    <row r="66" spans="1:26" ht="15.75" customHeight="1">
      <c r="A66" s="158" t="s">
        <v>236</v>
      </c>
      <c r="B66" s="159" t="s">
        <v>333</v>
      </c>
      <c r="C66" s="160" t="s">
        <v>176</v>
      </c>
      <c r="D66" s="165">
        <v>0</v>
      </c>
      <c r="E66" s="165"/>
      <c r="F66" s="165"/>
      <c r="G66" s="165"/>
      <c r="H66" s="165"/>
      <c r="I66" s="165"/>
      <c r="J66" s="165"/>
      <c r="K66" s="165">
        <f t="shared" si="20"/>
        <v>0</v>
      </c>
      <c r="L66" s="163"/>
      <c r="M66" s="152" t="s">
        <v>219</v>
      </c>
      <c r="N66" s="141"/>
      <c r="O66" s="13"/>
      <c r="P66" s="13"/>
      <c r="Q66" s="132"/>
      <c r="R66" s="132"/>
      <c r="S66" s="132"/>
      <c r="T66" s="132"/>
      <c r="U66" s="132"/>
      <c r="V66" s="132"/>
      <c r="W66" s="132"/>
      <c r="X66" s="132"/>
      <c r="Y66" s="132"/>
      <c r="Z66" s="132"/>
    </row>
    <row r="67" spans="1:26" ht="15.75" customHeight="1">
      <c r="A67" s="153" t="s">
        <v>238</v>
      </c>
      <c r="B67" s="103" t="s">
        <v>340</v>
      </c>
      <c r="C67" s="154" t="s">
        <v>176</v>
      </c>
      <c r="D67" s="155">
        <f t="shared" ref="D67:K67" si="21">SUM(D68:D74)</f>
        <v>0</v>
      </c>
      <c r="E67" s="155">
        <f t="shared" si="21"/>
        <v>0</v>
      </c>
      <c r="F67" s="155">
        <f t="shared" si="21"/>
        <v>0</v>
      </c>
      <c r="G67" s="155">
        <f t="shared" si="21"/>
        <v>0</v>
      </c>
      <c r="H67" s="155">
        <f t="shared" si="21"/>
        <v>0</v>
      </c>
      <c r="I67" s="155">
        <f t="shared" si="21"/>
        <v>0</v>
      </c>
      <c r="J67" s="155">
        <f t="shared" si="21"/>
        <v>0</v>
      </c>
      <c r="K67" s="155">
        <f t="shared" si="21"/>
        <v>0</v>
      </c>
      <c r="L67" s="156"/>
      <c r="M67" s="157" t="s">
        <v>209</v>
      </c>
      <c r="N67" s="173"/>
      <c r="O67" s="174"/>
      <c r="P67" s="174"/>
      <c r="Q67" s="175"/>
      <c r="R67" s="175"/>
      <c r="S67" s="175"/>
      <c r="T67" s="175"/>
      <c r="U67" s="175"/>
      <c r="V67" s="175"/>
      <c r="W67" s="175"/>
      <c r="X67" s="175"/>
      <c r="Y67" s="175"/>
      <c r="Z67" s="175"/>
    </row>
    <row r="68" spans="1:26" ht="15.75" customHeight="1">
      <c r="A68" s="158" t="s">
        <v>217</v>
      </c>
      <c r="B68" s="159" t="s">
        <v>327</v>
      </c>
      <c r="C68" s="160" t="s">
        <v>176</v>
      </c>
      <c r="D68" s="165">
        <v>0</v>
      </c>
      <c r="E68" s="165"/>
      <c r="F68" s="165"/>
      <c r="G68" s="165"/>
      <c r="H68" s="165"/>
      <c r="I68" s="165"/>
      <c r="J68" s="165"/>
      <c r="K68" s="165">
        <f t="shared" ref="K68:K74" si="22">SUM(D68:J68)</f>
        <v>0</v>
      </c>
      <c r="L68" s="163"/>
      <c r="M68" s="152" t="s">
        <v>219</v>
      </c>
      <c r="N68" s="141"/>
      <c r="O68" s="13"/>
      <c r="P68" s="13"/>
      <c r="Q68" s="132"/>
      <c r="R68" s="132"/>
      <c r="S68" s="132"/>
      <c r="T68" s="132"/>
      <c r="U68" s="132"/>
      <c r="V68" s="132"/>
      <c r="W68" s="132"/>
      <c r="X68" s="132"/>
      <c r="Y68" s="132"/>
      <c r="Z68" s="132"/>
    </row>
    <row r="69" spans="1:26" ht="15.75" customHeight="1">
      <c r="A69" s="158" t="s">
        <v>220</v>
      </c>
      <c r="B69" s="159" t="s">
        <v>328</v>
      </c>
      <c r="C69" s="160" t="s">
        <v>176</v>
      </c>
      <c r="D69" s="165">
        <v>0</v>
      </c>
      <c r="E69" s="165"/>
      <c r="F69" s="165"/>
      <c r="G69" s="165"/>
      <c r="H69" s="165"/>
      <c r="I69" s="165"/>
      <c r="J69" s="165"/>
      <c r="K69" s="165">
        <f t="shared" si="22"/>
        <v>0</v>
      </c>
      <c r="L69" s="163"/>
      <c r="M69" s="152" t="s">
        <v>219</v>
      </c>
      <c r="N69" s="141"/>
      <c r="O69" s="13"/>
      <c r="P69" s="13"/>
      <c r="Q69" s="132"/>
      <c r="R69" s="132"/>
      <c r="S69" s="132"/>
      <c r="T69" s="132"/>
      <c r="U69" s="132"/>
      <c r="V69" s="132"/>
      <c r="W69" s="132"/>
      <c r="X69" s="132"/>
      <c r="Y69" s="132"/>
      <c r="Z69" s="132"/>
    </row>
    <row r="70" spans="1:26" ht="15.75" customHeight="1">
      <c r="A70" s="158" t="s">
        <v>222</v>
      </c>
      <c r="B70" s="159" t="s">
        <v>329</v>
      </c>
      <c r="C70" s="160" t="s">
        <v>176</v>
      </c>
      <c r="D70" s="165">
        <v>0</v>
      </c>
      <c r="E70" s="165"/>
      <c r="F70" s="165"/>
      <c r="G70" s="165"/>
      <c r="H70" s="165"/>
      <c r="I70" s="165"/>
      <c r="J70" s="165"/>
      <c r="K70" s="165">
        <f t="shared" si="22"/>
        <v>0</v>
      </c>
      <c r="L70" s="163"/>
      <c r="M70" s="152" t="s">
        <v>219</v>
      </c>
      <c r="N70" s="141"/>
      <c r="O70" s="13"/>
      <c r="P70" s="13"/>
      <c r="Q70" s="132"/>
      <c r="R70" s="132"/>
      <c r="S70" s="132"/>
      <c r="T70" s="132"/>
      <c r="U70" s="132"/>
      <c r="V70" s="132"/>
      <c r="W70" s="132"/>
      <c r="X70" s="132"/>
      <c r="Y70" s="132"/>
      <c r="Z70" s="132"/>
    </row>
    <row r="71" spans="1:26" ht="15.75" customHeight="1">
      <c r="A71" s="158" t="s">
        <v>224</v>
      </c>
      <c r="B71" s="159" t="s">
        <v>330</v>
      </c>
      <c r="C71" s="160" t="s">
        <v>176</v>
      </c>
      <c r="D71" s="165">
        <v>0</v>
      </c>
      <c r="E71" s="165"/>
      <c r="F71" s="165"/>
      <c r="G71" s="165"/>
      <c r="H71" s="165"/>
      <c r="I71" s="165"/>
      <c r="J71" s="165"/>
      <c r="K71" s="165">
        <f t="shared" si="22"/>
        <v>0</v>
      </c>
      <c r="L71" s="163"/>
      <c r="M71" s="152" t="s">
        <v>219</v>
      </c>
      <c r="N71" s="141"/>
      <c r="O71" s="13"/>
      <c r="P71" s="13"/>
      <c r="Q71" s="132"/>
      <c r="R71" s="132"/>
      <c r="S71" s="132"/>
      <c r="T71" s="132"/>
      <c r="U71" s="132"/>
      <c r="V71" s="132"/>
      <c r="W71" s="132"/>
      <c r="X71" s="132"/>
      <c r="Y71" s="132"/>
      <c r="Z71" s="132"/>
    </row>
    <row r="72" spans="1:26" ht="15.75" customHeight="1">
      <c r="A72" s="158" t="s">
        <v>226</v>
      </c>
      <c r="B72" s="159" t="s">
        <v>331</v>
      </c>
      <c r="C72" s="160" t="s">
        <v>176</v>
      </c>
      <c r="D72" s="165">
        <v>0</v>
      </c>
      <c r="E72" s="165"/>
      <c r="F72" s="165"/>
      <c r="G72" s="165"/>
      <c r="H72" s="165"/>
      <c r="I72" s="165"/>
      <c r="J72" s="165"/>
      <c r="K72" s="165">
        <f t="shared" si="22"/>
        <v>0</v>
      </c>
      <c r="L72" s="163"/>
      <c r="M72" s="152" t="s">
        <v>219</v>
      </c>
      <c r="N72" s="141"/>
      <c r="O72" s="13"/>
      <c r="P72" s="13"/>
      <c r="Q72" s="132"/>
      <c r="R72" s="132"/>
      <c r="S72" s="132"/>
      <c r="T72" s="132"/>
      <c r="U72" s="132"/>
      <c r="V72" s="132"/>
      <c r="W72" s="132"/>
      <c r="X72" s="132"/>
      <c r="Y72" s="132"/>
      <c r="Z72" s="132"/>
    </row>
    <row r="73" spans="1:26" ht="15.75" customHeight="1">
      <c r="A73" s="158" t="s">
        <v>228</v>
      </c>
      <c r="B73" s="159" t="s">
        <v>332</v>
      </c>
      <c r="C73" s="160" t="s">
        <v>176</v>
      </c>
      <c r="D73" s="165">
        <v>0</v>
      </c>
      <c r="E73" s="165"/>
      <c r="F73" s="165"/>
      <c r="G73" s="165"/>
      <c r="H73" s="165"/>
      <c r="I73" s="165"/>
      <c r="J73" s="165"/>
      <c r="K73" s="165">
        <f t="shared" si="22"/>
        <v>0</v>
      </c>
      <c r="L73" s="163"/>
      <c r="M73" s="152" t="s">
        <v>219</v>
      </c>
      <c r="N73" s="141"/>
      <c r="O73" s="13"/>
      <c r="P73" s="13"/>
      <c r="Q73" s="132"/>
      <c r="R73" s="132"/>
      <c r="S73" s="132"/>
      <c r="T73" s="132"/>
      <c r="U73" s="132"/>
      <c r="V73" s="132"/>
      <c r="W73" s="132"/>
      <c r="X73" s="132"/>
      <c r="Y73" s="132"/>
      <c r="Z73" s="132"/>
    </row>
    <row r="74" spans="1:26" ht="15.75" customHeight="1">
      <c r="A74" s="158" t="s">
        <v>236</v>
      </c>
      <c r="B74" s="159" t="s">
        <v>333</v>
      </c>
      <c r="C74" s="160" t="s">
        <v>176</v>
      </c>
      <c r="D74" s="165">
        <v>0</v>
      </c>
      <c r="E74" s="165"/>
      <c r="F74" s="165"/>
      <c r="G74" s="165"/>
      <c r="H74" s="165"/>
      <c r="I74" s="165"/>
      <c r="J74" s="165"/>
      <c r="K74" s="165">
        <f t="shared" si="22"/>
        <v>0</v>
      </c>
      <c r="L74" s="163"/>
      <c r="M74" s="152" t="s">
        <v>219</v>
      </c>
      <c r="N74" s="141"/>
      <c r="O74" s="13"/>
      <c r="P74" s="13"/>
      <c r="Q74" s="132"/>
      <c r="R74" s="132"/>
      <c r="S74" s="132"/>
      <c r="T74" s="132"/>
      <c r="U74" s="132"/>
      <c r="V74" s="132"/>
      <c r="W74" s="132"/>
      <c r="X74" s="132"/>
      <c r="Y74" s="132"/>
      <c r="Z74" s="132"/>
    </row>
    <row r="75" spans="1:26" ht="15.75" customHeight="1">
      <c r="A75" s="153" t="s">
        <v>241</v>
      </c>
      <c r="B75" s="103" t="s">
        <v>341</v>
      </c>
      <c r="C75" s="154" t="s">
        <v>176</v>
      </c>
      <c r="D75" s="155">
        <f t="shared" ref="D75:K75" si="23">D76</f>
        <v>0</v>
      </c>
      <c r="E75" s="155">
        <f t="shared" si="23"/>
        <v>0</v>
      </c>
      <c r="F75" s="155">
        <f t="shared" si="23"/>
        <v>0</v>
      </c>
      <c r="G75" s="155">
        <f t="shared" si="23"/>
        <v>0</v>
      </c>
      <c r="H75" s="155">
        <f t="shared" si="23"/>
        <v>0</v>
      </c>
      <c r="I75" s="155">
        <f t="shared" si="23"/>
        <v>0</v>
      </c>
      <c r="J75" s="155">
        <f t="shared" si="23"/>
        <v>0</v>
      </c>
      <c r="K75" s="155">
        <f t="shared" si="23"/>
        <v>0</v>
      </c>
      <c r="L75" s="156"/>
      <c r="M75" s="157" t="s">
        <v>209</v>
      </c>
      <c r="N75" s="173"/>
      <c r="O75" s="174"/>
      <c r="P75" s="174"/>
      <c r="Q75" s="175"/>
      <c r="R75" s="175"/>
      <c r="S75" s="175"/>
      <c r="T75" s="175"/>
      <c r="U75" s="175"/>
      <c r="V75" s="175"/>
      <c r="W75" s="175"/>
      <c r="X75" s="175"/>
      <c r="Y75" s="175"/>
      <c r="Z75" s="175"/>
    </row>
    <row r="76" spans="1:26" ht="15.75" customHeight="1">
      <c r="A76" s="158"/>
      <c r="B76" s="159" t="s">
        <v>336</v>
      </c>
      <c r="C76" s="160" t="s">
        <v>176</v>
      </c>
      <c r="D76" s="165">
        <v>0</v>
      </c>
      <c r="E76" s="165"/>
      <c r="F76" s="165">
        <v>0</v>
      </c>
      <c r="G76" s="165"/>
      <c r="H76" s="165"/>
      <c r="I76" s="165"/>
      <c r="J76" s="165"/>
      <c r="K76" s="165"/>
      <c r="L76" s="163"/>
      <c r="M76" s="152" t="s">
        <v>219</v>
      </c>
      <c r="N76" s="141"/>
      <c r="O76" s="13"/>
      <c r="P76" s="13"/>
      <c r="Q76" s="132"/>
      <c r="R76" s="132"/>
      <c r="S76" s="132"/>
      <c r="T76" s="132"/>
      <c r="U76" s="132"/>
      <c r="V76" s="132"/>
      <c r="W76" s="132"/>
      <c r="X76" s="132"/>
      <c r="Y76" s="132"/>
      <c r="Z76" s="132"/>
    </row>
    <row r="77" spans="1:26" ht="15.75" customHeight="1">
      <c r="A77" s="169" t="s">
        <v>244</v>
      </c>
      <c r="B77" s="184" t="s">
        <v>342</v>
      </c>
      <c r="C77" s="170" t="s">
        <v>176</v>
      </c>
      <c r="D77" s="171">
        <f t="shared" ref="D77:L77" si="24">+D59-D67+D75</f>
        <v>0</v>
      </c>
      <c r="E77" s="171">
        <f t="shared" si="24"/>
        <v>0</v>
      </c>
      <c r="F77" s="171">
        <f t="shared" si="24"/>
        <v>0</v>
      </c>
      <c r="G77" s="171">
        <f t="shared" si="24"/>
        <v>0</v>
      </c>
      <c r="H77" s="171">
        <f t="shared" si="24"/>
        <v>0</v>
      </c>
      <c r="I77" s="171">
        <f t="shared" si="24"/>
        <v>0</v>
      </c>
      <c r="J77" s="171">
        <f t="shared" si="24"/>
        <v>0</v>
      </c>
      <c r="K77" s="171">
        <f t="shared" si="24"/>
        <v>0</v>
      </c>
      <c r="L77" s="185">
        <f t="shared" si="24"/>
        <v>0</v>
      </c>
      <c r="M77" s="157" t="s">
        <v>209</v>
      </c>
      <c r="N77" s="173"/>
      <c r="O77" s="174"/>
      <c r="P77" s="174"/>
      <c r="Q77" s="175"/>
      <c r="R77" s="175"/>
      <c r="S77" s="175"/>
      <c r="T77" s="175"/>
      <c r="U77" s="175"/>
      <c r="V77" s="175"/>
      <c r="W77" s="175"/>
      <c r="X77" s="175"/>
      <c r="Y77" s="175"/>
      <c r="Z77" s="175"/>
    </row>
    <row r="78" spans="1:26" ht="15.75" customHeight="1">
      <c r="A78" s="120"/>
      <c r="B78" s="49"/>
      <c r="C78" s="49"/>
      <c r="D78" s="50"/>
      <c r="E78" s="50"/>
      <c r="F78" s="50"/>
      <c r="G78" s="50"/>
      <c r="H78" s="50"/>
      <c r="I78" s="50"/>
      <c r="J78" s="2892"/>
      <c r="K78" s="2874"/>
      <c r="L78" s="2874"/>
      <c r="M78" s="1"/>
      <c r="N78" s="13"/>
      <c r="O78" s="13"/>
      <c r="P78" s="13"/>
      <c r="Q78" s="132"/>
      <c r="R78" s="132"/>
      <c r="S78" s="132"/>
      <c r="T78" s="132"/>
      <c r="U78" s="132"/>
      <c r="V78" s="132"/>
      <c r="W78" s="132"/>
      <c r="X78" s="132"/>
      <c r="Y78" s="132"/>
      <c r="Z78" s="132"/>
    </row>
    <row r="79" spans="1:26" ht="15.75" customHeight="1">
      <c r="A79" s="120"/>
      <c r="B79" s="121"/>
      <c r="C79" s="49"/>
      <c r="D79" s="50"/>
      <c r="E79" s="50"/>
      <c r="F79" s="2910" t="s">
        <v>291</v>
      </c>
      <c r="G79" s="2874"/>
      <c r="H79" s="2874"/>
      <c r="I79" s="2874"/>
      <c r="J79" s="2874"/>
      <c r="K79" s="2874"/>
      <c r="L79" s="2874"/>
      <c r="M79" s="1"/>
      <c r="N79" s="132"/>
      <c r="O79" s="132"/>
      <c r="P79" s="132"/>
      <c r="Q79" s="132"/>
      <c r="R79" s="132"/>
      <c r="S79" s="132"/>
      <c r="T79" s="132"/>
      <c r="U79" s="132"/>
      <c r="V79" s="132"/>
      <c r="W79" s="132"/>
      <c r="X79" s="132"/>
      <c r="Y79" s="132"/>
      <c r="Z79" s="132"/>
    </row>
    <row r="80" spans="1:26" ht="40.5" customHeight="1">
      <c r="A80" s="2894" t="s">
        <v>292</v>
      </c>
      <c r="B80" s="2874"/>
      <c r="C80" s="2877" t="s">
        <v>293</v>
      </c>
      <c r="D80" s="2874"/>
      <c r="E80" s="2874"/>
      <c r="F80" s="2895" t="s">
        <v>294</v>
      </c>
      <c r="G80" s="2874"/>
      <c r="H80" s="2874"/>
      <c r="I80" s="2874"/>
      <c r="J80" s="2874"/>
      <c r="K80" s="2874"/>
      <c r="L80" s="2874"/>
      <c r="M80" s="17"/>
      <c r="N80" s="124"/>
      <c r="O80" s="124"/>
      <c r="P80" s="124"/>
      <c r="Q80" s="124"/>
      <c r="R80" s="124"/>
      <c r="S80" s="124"/>
      <c r="T80" s="124"/>
      <c r="U80" s="124"/>
      <c r="V80" s="124"/>
      <c r="W80" s="124"/>
      <c r="X80" s="124"/>
      <c r="Y80" s="124"/>
      <c r="Z80" s="124"/>
    </row>
    <row r="81" spans="1:26" ht="15.75" customHeight="1">
      <c r="A81" s="186"/>
      <c r="B81" s="125"/>
      <c r="C81" s="125"/>
      <c r="D81" s="126"/>
      <c r="E81" s="126"/>
      <c r="F81" s="126"/>
      <c r="G81" s="126"/>
      <c r="H81" s="126"/>
      <c r="I81" s="126"/>
      <c r="J81" s="2902"/>
      <c r="K81" s="2874"/>
      <c r="L81" s="2874"/>
      <c r="M81" s="1"/>
      <c r="N81" s="132"/>
      <c r="O81" s="132"/>
      <c r="P81" s="132"/>
      <c r="Q81" s="132"/>
      <c r="R81" s="132"/>
      <c r="S81" s="132"/>
      <c r="T81" s="132"/>
      <c r="U81" s="132"/>
      <c r="V81" s="132"/>
      <c r="W81" s="132"/>
      <c r="X81" s="132"/>
      <c r="Y81" s="132"/>
      <c r="Z81" s="132"/>
    </row>
    <row r="82" spans="1:26" ht="15.75" customHeight="1">
      <c r="A82" s="186"/>
      <c r="B82" s="125"/>
      <c r="C82" s="125"/>
      <c r="D82" s="126"/>
      <c r="E82" s="126"/>
      <c r="F82" s="126"/>
      <c r="G82" s="126"/>
      <c r="H82" s="126"/>
      <c r="I82" s="126"/>
      <c r="J82" s="127"/>
      <c r="K82" s="127"/>
      <c r="L82" s="127"/>
      <c r="M82" s="1"/>
      <c r="N82" s="13"/>
      <c r="O82" s="13"/>
      <c r="P82" s="13"/>
      <c r="Q82" s="132"/>
      <c r="R82" s="132"/>
      <c r="S82" s="132"/>
      <c r="T82" s="132"/>
      <c r="U82" s="132"/>
      <c r="V82" s="132"/>
      <c r="W82" s="132"/>
      <c r="X82" s="132"/>
      <c r="Y82" s="132"/>
      <c r="Z82" s="132"/>
    </row>
    <row r="83" spans="1:26" ht="15.75" customHeight="1">
      <c r="A83" s="15"/>
      <c r="B83" s="19"/>
      <c r="C83" s="19"/>
      <c r="D83" s="131"/>
      <c r="E83" s="131"/>
      <c r="F83" s="131"/>
      <c r="G83" s="131"/>
      <c r="H83" s="131"/>
      <c r="I83" s="187"/>
      <c r="J83" s="187"/>
      <c r="K83" s="187"/>
      <c r="L83" s="187"/>
      <c r="M83" s="1"/>
      <c r="N83" s="13"/>
      <c r="O83" s="13"/>
      <c r="P83" s="13"/>
      <c r="Q83" s="132"/>
      <c r="R83" s="132"/>
      <c r="S83" s="132"/>
      <c r="T83" s="132"/>
      <c r="U83" s="132"/>
      <c r="V83" s="132"/>
      <c r="W83" s="132"/>
      <c r="X83" s="132"/>
      <c r="Y83" s="132"/>
      <c r="Z83" s="132"/>
    </row>
    <row r="84" spans="1:26" ht="15.75" customHeight="1">
      <c r="A84" s="15"/>
      <c r="B84" s="19"/>
      <c r="C84" s="19"/>
      <c r="D84" s="131"/>
      <c r="E84" s="131"/>
      <c r="F84" s="131"/>
      <c r="G84" s="131"/>
      <c r="H84" s="131"/>
      <c r="I84" s="187"/>
      <c r="J84" s="2901"/>
      <c r="K84" s="2874"/>
      <c r="L84" s="2874"/>
      <c r="M84" s="1"/>
      <c r="N84" s="13"/>
      <c r="O84" s="13"/>
      <c r="P84" s="13"/>
      <c r="Q84" s="132"/>
      <c r="R84" s="132"/>
      <c r="S84" s="132"/>
      <c r="T84" s="132"/>
      <c r="U84" s="132"/>
      <c r="V84" s="132"/>
      <c r="W84" s="132"/>
      <c r="X84" s="132"/>
      <c r="Y84" s="132"/>
      <c r="Z84" s="132"/>
    </row>
    <row r="85" spans="1:26" ht="15.75" customHeight="1">
      <c r="A85" s="1"/>
      <c r="B85" s="19"/>
      <c r="C85" s="19"/>
      <c r="D85" s="131"/>
      <c r="E85" s="131"/>
      <c r="F85" s="131"/>
      <c r="G85" s="131"/>
      <c r="H85" s="131"/>
      <c r="I85" s="131"/>
      <c r="J85" s="131"/>
      <c r="K85" s="131"/>
      <c r="L85" s="131"/>
      <c r="M85" s="1"/>
      <c r="N85" s="13"/>
      <c r="O85" s="13"/>
      <c r="P85" s="13"/>
      <c r="Q85" s="188"/>
      <c r="R85" s="188"/>
      <c r="S85" s="188"/>
      <c r="T85" s="188"/>
      <c r="U85" s="188"/>
      <c r="V85" s="188"/>
      <c r="W85" s="188"/>
      <c r="X85" s="188"/>
      <c r="Y85" s="188"/>
      <c r="Z85" s="188"/>
    </row>
    <row r="86" spans="1:26" ht="15.75" customHeight="1">
      <c r="A86" s="2907"/>
      <c r="B86" s="2874"/>
      <c r="C86" s="2874"/>
      <c r="D86" s="2874"/>
      <c r="E86" s="2874"/>
      <c r="F86" s="2874"/>
      <c r="G86" s="2874"/>
      <c r="H86" s="2874"/>
      <c r="I86" s="2874"/>
      <c r="J86" s="2874"/>
      <c r="K86" s="2874"/>
      <c r="L86" s="2874"/>
      <c r="M86" s="1"/>
      <c r="N86" s="13"/>
      <c r="O86" s="13"/>
      <c r="P86" s="13"/>
      <c r="Q86" s="132"/>
      <c r="R86" s="132"/>
      <c r="S86" s="132"/>
      <c r="T86" s="132"/>
      <c r="U86" s="132"/>
      <c r="V86" s="132"/>
      <c r="W86" s="132"/>
      <c r="X86" s="132"/>
      <c r="Y86" s="132"/>
      <c r="Z86" s="132"/>
    </row>
    <row r="87" spans="1:26" ht="15.75" customHeight="1">
      <c r="A87" s="2907"/>
      <c r="B87" s="2874"/>
      <c r="C87" s="2874"/>
      <c r="D87" s="2874"/>
      <c r="E87" s="2874"/>
      <c r="F87" s="2874"/>
      <c r="G87" s="2874"/>
      <c r="H87" s="2874"/>
      <c r="I87" s="2874"/>
      <c r="J87" s="2874"/>
      <c r="K87" s="2874"/>
      <c r="L87" s="2874"/>
      <c r="M87" s="1"/>
      <c r="N87" s="13"/>
      <c r="O87" s="13"/>
      <c r="P87" s="13"/>
      <c r="Q87" s="132"/>
      <c r="R87" s="132"/>
      <c r="S87" s="132"/>
      <c r="T87" s="132"/>
      <c r="U87" s="132"/>
      <c r="V87" s="132"/>
      <c r="W87" s="132"/>
      <c r="X87" s="132"/>
      <c r="Y87" s="132"/>
      <c r="Z87" s="132"/>
    </row>
    <row r="88" spans="1:26" ht="15.75" customHeight="1">
      <c r="A88" s="1"/>
      <c r="B88" s="19"/>
      <c r="C88" s="19"/>
      <c r="D88" s="131"/>
      <c r="E88" s="131"/>
      <c r="F88" s="131"/>
      <c r="G88" s="131"/>
      <c r="H88" s="131"/>
      <c r="I88" s="131"/>
      <c r="J88" s="131"/>
      <c r="K88" s="133"/>
      <c r="L88" s="133"/>
      <c r="M88" s="1"/>
      <c r="N88" s="13"/>
      <c r="O88" s="13"/>
      <c r="P88" s="13"/>
      <c r="Q88" s="132"/>
      <c r="R88" s="132"/>
      <c r="S88" s="132"/>
      <c r="T88" s="132"/>
      <c r="U88" s="132"/>
      <c r="V88" s="132"/>
      <c r="W88" s="132"/>
      <c r="X88" s="132"/>
      <c r="Y88" s="132"/>
      <c r="Z88" s="132"/>
    </row>
    <row r="89" spans="1:26" ht="15.75" customHeight="1">
      <c r="A89" s="1"/>
      <c r="B89" s="19"/>
      <c r="C89" s="19"/>
      <c r="D89" s="131"/>
      <c r="E89" s="131"/>
      <c r="F89" s="131"/>
      <c r="G89" s="131"/>
      <c r="H89" s="131"/>
      <c r="I89" s="131"/>
      <c r="J89" s="131"/>
      <c r="K89" s="133"/>
      <c r="L89" s="133"/>
      <c r="M89" s="1"/>
      <c r="N89" s="13"/>
      <c r="O89" s="13"/>
      <c r="P89" s="13"/>
      <c r="Q89" s="132"/>
      <c r="R89" s="132"/>
      <c r="S89" s="132"/>
      <c r="T89" s="132"/>
      <c r="U89" s="132"/>
      <c r="V89" s="132"/>
      <c r="W89" s="132"/>
      <c r="X89" s="132"/>
      <c r="Y89" s="132"/>
      <c r="Z89" s="132"/>
    </row>
    <row r="90" spans="1:26" ht="15.75" customHeight="1">
      <c r="A90" s="1"/>
      <c r="B90" s="19"/>
      <c r="C90" s="19"/>
      <c r="D90" s="131"/>
      <c r="E90" s="131"/>
      <c r="F90" s="131"/>
      <c r="G90" s="131"/>
      <c r="H90" s="131"/>
      <c r="I90" s="131"/>
      <c r="J90" s="131"/>
      <c r="K90" s="133"/>
      <c r="L90" s="133"/>
      <c r="M90" s="1"/>
      <c r="N90" s="13"/>
      <c r="O90" s="13"/>
      <c r="P90" s="13"/>
      <c r="Q90" s="132"/>
      <c r="R90" s="132"/>
      <c r="S90" s="132"/>
      <c r="T90" s="132"/>
      <c r="U90" s="132"/>
      <c r="V90" s="132"/>
      <c r="W90" s="132"/>
      <c r="X90" s="132"/>
      <c r="Y90" s="132"/>
      <c r="Z90" s="132"/>
    </row>
    <row r="91" spans="1:26" ht="15.75" customHeight="1">
      <c r="A91" s="1"/>
      <c r="B91" s="19"/>
      <c r="C91" s="19"/>
      <c r="D91" s="131"/>
      <c r="E91" s="131"/>
      <c r="F91" s="131"/>
      <c r="G91" s="131"/>
      <c r="H91" s="131"/>
      <c r="I91" s="131"/>
      <c r="J91" s="131"/>
      <c r="K91" s="133"/>
      <c r="L91" s="133"/>
      <c r="M91" s="1"/>
      <c r="N91" s="13"/>
      <c r="O91" s="13"/>
      <c r="P91" s="13"/>
      <c r="Q91" s="132"/>
      <c r="R91" s="132"/>
      <c r="S91" s="132"/>
      <c r="T91" s="132"/>
      <c r="U91" s="132"/>
      <c r="V91" s="132"/>
      <c r="W91" s="132"/>
      <c r="X91" s="132"/>
      <c r="Y91" s="132"/>
      <c r="Z91" s="132"/>
    </row>
    <row r="92" spans="1:26" ht="15.75" customHeight="1">
      <c r="A92" s="1"/>
      <c r="B92" s="19"/>
      <c r="C92" s="19"/>
      <c r="D92" s="131"/>
      <c r="E92" s="131"/>
      <c r="F92" s="131"/>
      <c r="G92" s="131"/>
      <c r="H92" s="131"/>
      <c r="I92" s="131"/>
      <c r="J92" s="131"/>
      <c r="K92" s="133"/>
      <c r="L92" s="133"/>
      <c r="M92" s="1"/>
      <c r="N92" s="13"/>
      <c r="O92" s="13"/>
      <c r="P92" s="13"/>
      <c r="Q92" s="132"/>
      <c r="R92" s="132"/>
      <c r="S92" s="132"/>
      <c r="T92" s="132"/>
      <c r="U92" s="132"/>
      <c r="V92" s="132"/>
      <c r="W92" s="132"/>
      <c r="X92" s="132"/>
      <c r="Y92" s="132"/>
      <c r="Z92" s="132"/>
    </row>
    <row r="93" spans="1:26" ht="15.75" customHeight="1">
      <c r="A93" s="1"/>
      <c r="B93" s="19"/>
      <c r="C93" s="19"/>
      <c r="D93" s="131"/>
      <c r="E93" s="131"/>
      <c r="F93" s="131"/>
      <c r="G93" s="131"/>
      <c r="H93" s="131"/>
      <c r="I93" s="131"/>
      <c r="J93" s="131"/>
      <c r="K93" s="133"/>
      <c r="L93" s="133"/>
      <c r="M93" s="1"/>
      <c r="N93" s="13"/>
      <c r="O93" s="13"/>
      <c r="P93" s="13"/>
      <c r="Q93" s="132"/>
      <c r="R93" s="132"/>
      <c r="S93" s="132"/>
      <c r="T93" s="132"/>
      <c r="U93" s="132"/>
      <c r="V93" s="132"/>
      <c r="W93" s="132"/>
      <c r="X93" s="132"/>
      <c r="Y93" s="132"/>
      <c r="Z93" s="132"/>
    </row>
    <row r="94" spans="1:26" ht="15.75" customHeight="1">
      <c r="A94" s="1"/>
      <c r="B94" s="19"/>
      <c r="C94" s="19"/>
      <c r="D94" s="131"/>
      <c r="E94" s="131"/>
      <c r="F94" s="131"/>
      <c r="G94" s="131"/>
      <c r="H94" s="131"/>
      <c r="I94" s="131"/>
      <c r="J94" s="131"/>
      <c r="K94" s="133"/>
      <c r="L94" s="133"/>
      <c r="M94" s="1"/>
      <c r="N94" s="13"/>
      <c r="O94" s="13"/>
      <c r="P94" s="13"/>
      <c r="Q94" s="132"/>
      <c r="R94" s="132"/>
      <c r="S94" s="132"/>
      <c r="T94" s="132"/>
      <c r="U94" s="132"/>
      <c r="V94" s="132"/>
      <c r="W94" s="132"/>
      <c r="X94" s="132"/>
      <c r="Y94" s="132"/>
      <c r="Z94" s="132"/>
    </row>
    <row r="95" spans="1:26" ht="15.75" customHeight="1">
      <c r="A95" s="1"/>
      <c r="B95" s="19"/>
      <c r="C95" s="19"/>
      <c r="D95" s="131"/>
      <c r="E95" s="131"/>
      <c r="F95" s="131"/>
      <c r="G95" s="131"/>
      <c r="H95" s="131"/>
      <c r="I95" s="131"/>
      <c r="J95" s="131"/>
      <c r="K95" s="133"/>
      <c r="L95" s="133"/>
      <c r="M95" s="1"/>
      <c r="N95" s="13"/>
      <c r="O95" s="13"/>
      <c r="P95" s="13"/>
      <c r="Q95" s="132"/>
      <c r="R95" s="132"/>
      <c r="S95" s="132"/>
      <c r="T95" s="132"/>
      <c r="U95" s="132"/>
      <c r="V95" s="132"/>
      <c r="W95" s="132"/>
      <c r="X95" s="132"/>
      <c r="Y95" s="132"/>
      <c r="Z95" s="132"/>
    </row>
    <row r="96" spans="1:26" ht="15.75" customHeight="1">
      <c r="A96" s="1"/>
      <c r="B96" s="19"/>
      <c r="C96" s="19"/>
      <c r="D96" s="131"/>
      <c r="E96" s="131"/>
      <c r="F96" s="131"/>
      <c r="G96" s="131"/>
      <c r="H96" s="131"/>
      <c r="I96" s="131"/>
      <c r="J96" s="131"/>
      <c r="K96" s="133"/>
      <c r="L96" s="133"/>
      <c r="M96" s="1"/>
      <c r="N96" s="13"/>
      <c r="O96" s="13"/>
      <c r="P96" s="13"/>
      <c r="Q96" s="132"/>
      <c r="R96" s="132"/>
      <c r="S96" s="132"/>
      <c r="T96" s="132"/>
      <c r="U96" s="132"/>
      <c r="V96" s="132"/>
      <c r="W96" s="132"/>
      <c r="X96" s="132"/>
      <c r="Y96" s="132"/>
      <c r="Z96" s="132"/>
    </row>
    <row r="97" spans="1:26" ht="15.75" customHeight="1">
      <c r="A97" s="1"/>
      <c r="B97" s="19"/>
      <c r="C97" s="19"/>
      <c r="D97" s="131"/>
      <c r="E97" s="131"/>
      <c r="F97" s="131"/>
      <c r="G97" s="131"/>
      <c r="H97" s="131"/>
      <c r="I97" s="131"/>
      <c r="J97" s="131"/>
      <c r="K97" s="133"/>
      <c r="L97" s="133"/>
      <c r="M97" s="1"/>
      <c r="N97" s="13"/>
      <c r="O97" s="13"/>
      <c r="P97" s="13"/>
      <c r="Q97" s="132"/>
      <c r="R97" s="132"/>
      <c r="S97" s="132"/>
      <c r="T97" s="132"/>
      <c r="U97" s="132"/>
      <c r="V97" s="132"/>
      <c r="W97" s="132"/>
      <c r="X97" s="132"/>
      <c r="Y97" s="132"/>
      <c r="Z97" s="132"/>
    </row>
    <row r="98" spans="1:26" ht="15.75" customHeight="1">
      <c r="A98" s="1"/>
      <c r="B98" s="19"/>
      <c r="C98" s="19"/>
      <c r="D98" s="131"/>
      <c r="E98" s="131"/>
      <c r="F98" s="131"/>
      <c r="G98" s="131"/>
      <c r="H98" s="131"/>
      <c r="I98" s="131"/>
      <c r="J98" s="131"/>
      <c r="K98" s="133"/>
      <c r="L98" s="133"/>
      <c r="M98" s="1"/>
      <c r="N98" s="13"/>
      <c r="O98" s="13"/>
      <c r="P98" s="13"/>
      <c r="Q98" s="132"/>
      <c r="R98" s="132"/>
      <c r="S98" s="132"/>
      <c r="T98" s="132"/>
      <c r="U98" s="132"/>
      <c r="V98" s="132"/>
      <c r="W98" s="132"/>
      <c r="X98" s="132"/>
      <c r="Y98" s="132"/>
      <c r="Z98" s="132"/>
    </row>
    <row r="99" spans="1:26" ht="15.75" customHeight="1">
      <c r="A99" s="1"/>
      <c r="B99" s="19"/>
      <c r="C99" s="19"/>
      <c r="D99" s="131"/>
      <c r="E99" s="131"/>
      <c r="F99" s="131"/>
      <c r="G99" s="131"/>
      <c r="H99" s="131"/>
      <c r="I99" s="131"/>
      <c r="J99" s="131"/>
      <c r="K99" s="133"/>
      <c r="L99" s="133"/>
      <c r="M99" s="1"/>
      <c r="N99" s="13"/>
      <c r="O99" s="13"/>
      <c r="P99" s="13"/>
      <c r="Q99" s="132"/>
      <c r="R99" s="132"/>
      <c r="S99" s="132"/>
      <c r="T99" s="132"/>
      <c r="U99" s="132"/>
      <c r="V99" s="132"/>
      <c r="W99" s="132"/>
      <c r="X99" s="132"/>
      <c r="Y99" s="132"/>
      <c r="Z99" s="132"/>
    </row>
    <row r="100" spans="1:26" ht="15.75" customHeight="1">
      <c r="A100" s="1"/>
      <c r="B100" s="19"/>
      <c r="C100" s="19"/>
      <c r="D100" s="131"/>
      <c r="E100" s="131"/>
      <c r="F100" s="131"/>
      <c r="G100" s="131"/>
      <c r="H100" s="131"/>
      <c r="I100" s="131"/>
      <c r="J100" s="131"/>
      <c r="K100" s="133"/>
      <c r="L100" s="133"/>
      <c r="M100" s="1"/>
      <c r="N100" s="13"/>
      <c r="O100" s="13"/>
      <c r="P100" s="13"/>
      <c r="Q100" s="132"/>
      <c r="R100" s="132"/>
      <c r="S100" s="132"/>
      <c r="T100" s="132"/>
      <c r="U100" s="132"/>
      <c r="V100" s="132"/>
      <c r="W100" s="132"/>
      <c r="X100" s="132"/>
      <c r="Y100" s="132"/>
      <c r="Z100" s="132"/>
    </row>
    <row r="101" spans="1:26" ht="15.75" customHeight="1">
      <c r="A101" s="1"/>
      <c r="B101" s="19"/>
      <c r="C101" s="19"/>
      <c r="D101" s="131"/>
      <c r="E101" s="131"/>
      <c r="F101" s="131"/>
      <c r="G101" s="131"/>
      <c r="H101" s="131"/>
      <c r="I101" s="131"/>
      <c r="J101" s="131"/>
      <c r="K101" s="133"/>
      <c r="L101" s="133"/>
      <c r="M101" s="1"/>
      <c r="N101" s="13"/>
      <c r="O101" s="13"/>
      <c r="P101" s="13"/>
      <c r="Q101" s="132"/>
      <c r="R101" s="132"/>
      <c r="S101" s="132"/>
      <c r="T101" s="132"/>
      <c r="U101" s="132"/>
      <c r="V101" s="132"/>
      <c r="W101" s="132"/>
      <c r="X101" s="132"/>
      <c r="Y101" s="132"/>
      <c r="Z101" s="132"/>
    </row>
    <row r="102" spans="1:26" ht="15.75" customHeight="1">
      <c r="A102" s="1"/>
      <c r="B102" s="19"/>
      <c r="C102" s="19"/>
      <c r="D102" s="131"/>
      <c r="E102" s="131"/>
      <c r="F102" s="131"/>
      <c r="G102" s="131"/>
      <c r="H102" s="131"/>
      <c r="I102" s="131"/>
      <c r="J102" s="131"/>
      <c r="K102" s="133"/>
      <c r="L102" s="133"/>
      <c r="M102" s="1"/>
      <c r="N102" s="13"/>
      <c r="O102" s="13"/>
      <c r="P102" s="13"/>
      <c r="Q102" s="132"/>
      <c r="R102" s="132"/>
      <c r="S102" s="132"/>
      <c r="T102" s="132"/>
      <c r="U102" s="132"/>
      <c r="V102" s="132"/>
      <c r="W102" s="132"/>
      <c r="X102" s="132"/>
      <c r="Y102" s="132"/>
      <c r="Z102" s="132"/>
    </row>
    <row r="103" spans="1:26" ht="15.75" customHeight="1">
      <c r="A103" s="1"/>
      <c r="B103" s="19"/>
      <c r="C103" s="19"/>
      <c r="D103" s="131"/>
      <c r="E103" s="131"/>
      <c r="F103" s="131"/>
      <c r="G103" s="131"/>
      <c r="H103" s="131"/>
      <c r="I103" s="131"/>
      <c r="J103" s="131"/>
      <c r="K103" s="133"/>
      <c r="L103" s="133"/>
      <c r="M103" s="1"/>
      <c r="N103" s="13"/>
      <c r="O103" s="13"/>
      <c r="P103" s="13"/>
      <c r="Q103" s="132"/>
      <c r="R103" s="132"/>
      <c r="S103" s="132"/>
      <c r="T103" s="132"/>
      <c r="U103" s="132"/>
      <c r="V103" s="132"/>
      <c r="W103" s="132"/>
      <c r="X103" s="132"/>
      <c r="Y103" s="132"/>
      <c r="Z103" s="132"/>
    </row>
    <row r="104" spans="1:26" ht="15.75" customHeight="1">
      <c r="A104" s="1"/>
      <c r="B104" s="19"/>
      <c r="C104" s="19"/>
      <c r="D104" s="131"/>
      <c r="E104" s="131"/>
      <c r="F104" s="131"/>
      <c r="G104" s="131"/>
      <c r="H104" s="131"/>
      <c r="I104" s="131"/>
      <c r="J104" s="131"/>
      <c r="K104" s="133"/>
      <c r="L104" s="133"/>
      <c r="M104" s="1"/>
      <c r="N104" s="13"/>
      <c r="O104" s="13"/>
      <c r="P104" s="13"/>
      <c r="Q104" s="132"/>
      <c r="R104" s="132"/>
      <c r="S104" s="132"/>
      <c r="T104" s="132"/>
      <c r="U104" s="132"/>
      <c r="V104" s="132"/>
      <c r="W104" s="132"/>
      <c r="X104" s="132"/>
      <c r="Y104" s="132"/>
      <c r="Z104" s="132"/>
    </row>
    <row r="105" spans="1:26" ht="15.75" customHeight="1">
      <c r="A105" s="1"/>
      <c r="B105" s="19"/>
      <c r="C105" s="19"/>
      <c r="D105" s="131"/>
      <c r="E105" s="131"/>
      <c r="F105" s="131"/>
      <c r="G105" s="131"/>
      <c r="H105" s="131"/>
      <c r="I105" s="131"/>
      <c r="J105" s="131"/>
      <c r="K105" s="133"/>
      <c r="L105" s="133"/>
      <c r="M105" s="1"/>
      <c r="N105" s="13"/>
      <c r="O105" s="13"/>
      <c r="P105" s="13"/>
      <c r="Q105" s="132"/>
      <c r="R105" s="132"/>
      <c r="S105" s="132"/>
      <c r="T105" s="132"/>
      <c r="U105" s="132"/>
      <c r="V105" s="132"/>
      <c r="W105" s="132"/>
      <c r="X105" s="132"/>
      <c r="Y105" s="132"/>
      <c r="Z105" s="132"/>
    </row>
    <row r="106" spans="1:26" ht="15.75" customHeight="1">
      <c r="A106" s="1"/>
      <c r="B106" s="19"/>
      <c r="C106" s="19"/>
      <c r="D106" s="131"/>
      <c r="E106" s="131"/>
      <c r="F106" s="131"/>
      <c r="G106" s="131"/>
      <c r="H106" s="131"/>
      <c r="I106" s="131"/>
      <c r="J106" s="131"/>
      <c r="K106" s="133"/>
      <c r="L106" s="133"/>
      <c r="M106" s="1"/>
      <c r="N106" s="13"/>
      <c r="O106" s="13"/>
      <c r="P106" s="13"/>
      <c r="Q106" s="132"/>
      <c r="R106" s="132"/>
      <c r="S106" s="132"/>
      <c r="T106" s="132"/>
      <c r="U106" s="132"/>
      <c r="V106" s="132"/>
      <c r="W106" s="132"/>
      <c r="X106" s="132"/>
      <c r="Y106" s="132"/>
      <c r="Z106" s="132"/>
    </row>
    <row r="107" spans="1:26" ht="15.75" customHeight="1">
      <c r="A107" s="1"/>
      <c r="B107" s="19"/>
      <c r="C107" s="19"/>
      <c r="D107" s="131"/>
      <c r="E107" s="131"/>
      <c r="F107" s="131"/>
      <c r="G107" s="131"/>
      <c r="H107" s="131"/>
      <c r="I107" s="131"/>
      <c r="J107" s="131"/>
      <c r="K107" s="133"/>
      <c r="L107" s="133"/>
      <c r="M107" s="1"/>
      <c r="N107" s="13"/>
      <c r="O107" s="13"/>
      <c r="P107" s="13"/>
      <c r="Q107" s="132"/>
      <c r="R107" s="132"/>
      <c r="S107" s="132"/>
      <c r="T107" s="132"/>
      <c r="U107" s="132"/>
      <c r="V107" s="132"/>
      <c r="W107" s="132"/>
      <c r="X107" s="132"/>
      <c r="Y107" s="132"/>
      <c r="Z107" s="132"/>
    </row>
    <row r="108" spans="1:26" ht="15.75" customHeight="1">
      <c r="A108" s="1"/>
      <c r="B108" s="19"/>
      <c r="C108" s="19"/>
      <c r="D108" s="131"/>
      <c r="E108" s="131"/>
      <c r="F108" s="131"/>
      <c r="G108" s="131"/>
      <c r="H108" s="131"/>
      <c r="I108" s="131"/>
      <c r="J108" s="131"/>
      <c r="K108" s="133"/>
      <c r="L108" s="133"/>
      <c r="M108" s="1"/>
      <c r="N108" s="13"/>
      <c r="O108" s="13"/>
      <c r="P108" s="13"/>
      <c r="Q108" s="132"/>
      <c r="R108" s="132"/>
      <c r="S108" s="132"/>
      <c r="T108" s="132"/>
      <c r="U108" s="132"/>
      <c r="V108" s="132"/>
      <c r="W108" s="132"/>
      <c r="X108" s="132"/>
      <c r="Y108" s="132"/>
      <c r="Z108" s="132"/>
    </row>
    <row r="109" spans="1:26" ht="15.75" customHeight="1">
      <c r="A109" s="189"/>
      <c r="B109" s="190"/>
      <c r="C109" s="190"/>
      <c r="D109" s="191"/>
      <c r="E109" s="191"/>
      <c r="F109" s="191"/>
      <c r="G109" s="191"/>
      <c r="H109" s="191"/>
      <c r="I109" s="191"/>
      <c r="J109" s="191"/>
      <c r="K109" s="187"/>
      <c r="L109" s="187"/>
      <c r="M109" s="1"/>
      <c r="N109" s="132"/>
      <c r="O109" s="132"/>
      <c r="P109" s="132"/>
      <c r="Q109" s="132"/>
      <c r="R109" s="132"/>
      <c r="S109" s="132"/>
      <c r="T109" s="132"/>
      <c r="U109" s="132"/>
      <c r="V109" s="132"/>
      <c r="W109" s="132"/>
      <c r="X109" s="132"/>
      <c r="Y109" s="132"/>
      <c r="Z109" s="132"/>
    </row>
    <row r="110" spans="1:26" ht="15.75" customHeight="1">
      <c r="A110" s="189"/>
      <c r="B110" s="190"/>
      <c r="C110" s="190"/>
      <c r="D110" s="191"/>
      <c r="E110" s="191"/>
      <c r="F110" s="191"/>
      <c r="G110" s="191"/>
      <c r="H110" s="191"/>
      <c r="I110" s="191"/>
      <c r="J110" s="191"/>
      <c r="K110" s="187"/>
      <c r="L110" s="187"/>
      <c r="M110" s="1"/>
      <c r="N110" s="132"/>
      <c r="O110" s="132"/>
      <c r="P110" s="132"/>
      <c r="Q110" s="132"/>
      <c r="R110" s="132"/>
      <c r="S110" s="132"/>
      <c r="T110" s="132"/>
      <c r="U110" s="132"/>
      <c r="V110" s="132"/>
      <c r="W110" s="132"/>
      <c r="X110" s="132"/>
      <c r="Y110" s="132"/>
      <c r="Z110" s="132"/>
    </row>
    <row r="111" spans="1:26" ht="15.75" customHeight="1">
      <c r="A111" s="189"/>
      <c r="B111" s="190"/>
      <c r="C111" s="190"/>
      <c r="D111" s="191"/>
      <c r="E111" s="191"/>
      <c r="F111" s="191"/>
      <c r="G111" s="191"/>
      <c r="H111" s="191"/>
      <c r="I111" s="191"/>
      <c r="J111" s="191"/>
      <c r="K111" s="187"/>
      <c r="L111" s="187"/>
      <c r="M111" s="1"/>
      <c r="N111" s="132"/>
      <c r="O111" s="132"/>
      <c r="P111" s="132"/>
      <c r="Q111" s="132"/>
      <c r="R111" s="132"/>
      <c r="S111" s="132"/>
      <c r="T111" s="132"/>
      <c r="U111" s="132"/>
      <c r="V111" s="132"/>
      <c r="W111" s="132"/>
      <c r="X111" s="132"/>
      <c r="Y111" s="132"/>
      <c r="Z111" s="132"/>
    </row>
    <row r="112" spans="1:26" ht="15.75" customHeight="1">
      <c r="A112" s="189"/>
      <c r="B112" s="190"/>
      <c r="C112" s="190"/>
      <c r="D112" s="191"/>
      <c r="E112" s="191"/>
      <c r="F112" s="191"/>
      <c r="G112" s="191"/>
      <c r="H112" s="191"/>
      <c r="I112" s="191"/>
      <c r="J112" s="191"/>
      <c r="K112" s="187"/>
      <c r="L112" s="187"/>
      <c r="M112" s="1"/>
      <c r="N112" s="132"/>
      <c r="O112" s="132"/>
      <c r="P112" s="132"/>
      <c r="Q112" s="132"/>
      <c r="R112" s="132"/>
      <c r="S112" s="132"/>
      <c r="T112" s="132"/>
      <c r="U112" s="132"/>
      <c r="V112" s="132"/>
      <c r="W112" s="132"/>
      <c r="X112" s="132"/>
      <c r="Y112" s="132"/>
      <c r="Z112" s="132"/>
    </row>
    <row r="113" spans="1:26" ht="15.75" customHeight="1">
      <c r="A113" s="189"/>
      <c r="B113" s="190"/>
      <c r="C113" s="190"/>
      <c r="D113" s="191"/>
      <c r="E113" s="191"/>
      <c r="F113" s="191"/>
      <c r="G113" s="191"/>
      <c r="H113" s="191"/>
      <c r="I113" s="191"/>
      <c r="J113" s="191"/>
      <c r="K113" s="187"/>
      <c r="L113" s="187"/>
      <c r="M113" s="1"/>
      <c r="N113" s="132"/>
      <c r="O113" s="132"/>
      <c r="P113" s="132"/>
      <c r="Q113" s="132"/>
      <c r="R113" s="132"/>
      <c r="S113" s="132"/>
      <c r="T113" s="132"/>
      <c r="U113" s="132"/>
      <c r="V113" s="132"/>
      <c r="W113" s="132"/>
      <c r="X113" s="132"/>
      <c r="Y113" s="132"/>
      <c r="Z113" s="132"/>
    </row>
    <row r="114" spans="1:26" ht="15.75" customHeight="1">
      <c r="A114" s="189"/>
      <c r="B114" s="190"/>
      <c r="C114" s="190"/>
      <c r="D114" s="191"/>
      <c r="E114" s="191"/>
      <c r="F114" s="191"/>
      <c r="G114" s="191"/>
      <c r="H114" s="191"/>
      <c r="I114" s="191"/>
      <c r="J114" s="191"/>
      <c r="K114" s="187"/>
      <c r="L114" s="187"/>
      <c r="M114" s="1"/>
      <c r="N114" s="132"/>
      <c r="O114" s="132"/>
      <c r="P114" s="132"/>
      <c r="Q114" s="132"/>
      <c r="R114" s="132"/>
      <c r="S114" s="132"/>
      <c r="T114" s="132"/>
      <c r="U114" s="132"/>
      <c r="V114" s="132"/>
      <c r="W114" s="132"/>
      <c r="X114" s="132"/>
      <c r="Y114" s="132"/>
      <c r="Z114" s="132"/>
    </row>
    <row r="115" spans="1:26" ht="15.75" customHeight="1">
      <c r="A115" s="189"/>
      <c r="B115" s="190"/>
      <c r="C115" s="190"/>
      <c r="D115" s="191"/>
      <c r="E115" s="191"/>
      <c r="F115" s="191"/>
      <c r="G115" s="191"/>
      <c r="H115" s="191"/>
      <c r="I115" s="191"/>
      <c r="J115" s="191"/>
      <c r="K115" s="187"/>
      <c r="L115" s="187"/>
      <c r="M115" s="1"/>
      <c r="N115" s="132"/>
      <c r="O115" s="132"/>
      <c r="P115" s="132"/>
      <c r="Q115" s="132"/>
      <c r="R115" s="132"/>
      <c r="S115" s="132"/>
      <c r="T115" s="132"/>
      <c r="U115" s="132"/>
      <c r="V115" s="132"/>
      <c r="W115" s="132"/>
      <c r="X115" s="132"/>
      <c r="Y115" s="132"/>
      <c r="Z115" s="132"/>
    </row>
    <row r="116" spans="1:26" ht="15.75" customHeight="1">
      <c r="A116" s="189"/>
      <c r="B116" s="190"/>
      <c r="C116" s="190"/>
      <c r="D116" s="191"/>
      <c r="E116" s="191"/>
      <c r="F116" s="191"/>
      <c r="G116" s="191"/>
      <c r="H116" s="191"/>
      <c r="I116" s="191"/>
      <c r="J116" s="191"/>
      <c r="K116" s="187"/>
      <c r="L116" s="187"/>
      <c r="M116" s="1"/>
      <c r="N116" s="132"/>
      <c r="O116" s="132"/>
      <c r="P116" s="132"/>
      <c r="Q116" s="132"/>
      <c r="R116" s="132"/>
      <c r="S116" s="132"/>
      <c r="T116" s="132"/>
      <c r="U116" s="132"/>
      <c r="V116" s="132"/>
      <c r="W116" s="132"/>
      <c r="X116" s="132"/>
      <c r="Y116" s="132"/>
      <c r="Z116" s="132"/>
    </row>
    <row r="117" spans="1:26" ht="15.75" customHeight="1">
      <c r="A117" s="189"/>
      <c r="B117" s="190"/>
      <c r="C117" s="190"/>
      <c r="D117" s="191"/>
      <c r="E117" s="191"/>
      <c r="F117" s="191"/>
      <c r="G117" s="191"/>
      <c r="H117" s="191"/>
      <c r="I117" s="191"/>
      <c r="J117" s="191"/>
      <c r="K117" s="187"/>
      <c r="L117" s="187"/>
      <c r="M117" s="1"/>
      <c r="N117" s="132"/>
      <c r="O117" s="132"/>
      <c r="P117" s="132"/>
      <c r="Q117" s="132"/>
      <c r="R117" s="132"/>
      <c r="S117" s="132"/>
      <c r="T117" s="132"/>
      <c r="U117" s="132"/>
      <c r="V117" s="132"/>
      <c r="W117" s="132"/>
      <c r="X117" s="132"/>
      <c r="Y117" s="132"/>
      <c r="Z117" s="132"/>
    </row>
    <row r="118" spans="1:26" ht="15.75" customHeight="1">
      <c r="A118" s="189"/>
      <c r="B118" s="190"/>
      <c r="C118" s="190"/>
      <c r="D118" s="191"/>
      <c r="E118" s="191"/>
      <c r="F118" s="191"/>
      <c r="G118" s="191"/>
      <c r="H118" s="191"/>
      <c r="I118" s="191"/>
      <c r="J118" s="191"/>
      <c r="K118" s="187"/>
      <c r="L118" s="187"/>
      <c r="M118" s="1"/>
      <c r="N118" s="132"/>
      <c r="O118" s="132"/>
      <c r="P118" s="132"/>
      <c r="Q118" s="132"/>
      <c r="R118" s="132"/>
      <c r="S118" s="132"/>
      <c r="T118" s="132"/>
      <c r="U118" s="132"/>
      <c r="V118" s="132"/>
      <c r="W118" s="132"/>
      <c r="X118" s="132"/>
      <c r="Y118" s="132"/>
      <c r="Z118" s="132"/>
    </row>
    <row r="119" spans="1:26" ht="15.75" customHeight="1">
      <c r="A119" s="189"/>
      <c r="B119" s="190"/>
      <c r="C119" s="190"/>
      <c r="D119" s="191"/>
      <c r="E119" s="191"/>
      <c r="F119" s="191"/>
      <c r="G119" s="191"/>
      <c r="H119" s="191"/>
      <c r="I119" s="191"/>
      <c r="J119" s="191"/>
      <c r="K119" s="187"/>
      <c r="L119" s="187"/>
      <c r="M119" s="1"/>
      <c r="N119" s="132"/>
      <c r="O119" s="132"/>
      <c r="P119" s="132"/>
      <c r="Q119" s="132"/>
      <c r="R119" s="132"/>
      <c r="S119" s="132"/>
      <c r="T119" s="132"/>
      <c r="U119" s="132"/>
      <c r="V119" s="132"/>
      <c r="W119" s="132"/>
      <c r="X119" s="132"/>
      <c r="Y119" s="132"/>
      <c r="Z119" s="132"/>
    </row>
    <row r="120" spans="1:26" ht="15.75" customHeight="1">
      <c r="A120" s="189"/>
      <c r="B120" s="190"/>
      <c r="C120" s="190"/>
      <c r="D120" s="191"/>
      <c r="E120" s="191"/>
      <c r="F120" s="191"/>
      <c r="G120" s="191"/>
      <c r="H120" s="191"/>
      <c r="I120" s="191"/>
      <c r="J120" s="191"/>
      <c r="K120" s="187"/>
      <c r="L120" s="187"/>
      <c r="M120" s="1"/>
      <c r="N120" s="132"/>
      <c r="O120" s="132"/>
      <c r="P120" s="132"/>
      <c r="Q120" s="132"/>
      <c r="R120" s="132"/>
      <c r="S120" s="132"/>
      <c r="T120" s="132"/>
      <c r="U120" s="132"/>
      <c r="V120" s="132"/>
      <c r="W120" s="132"/>
      <c r="X120" s="132"/>
      <c r="Y120" s="132"/>
      <c r="Z120" s="132"/>
    </row>
    <row r="121" spans="1:26" ht="15.75" customHeight="1">
      <c r="A121" s="189"/>
      <c r="B121" s="190"/>
      <c r="C121" s="190"/>
      <c r="D121" s="191"/>
      <c r="E121" s="191"/>
      <c r="F121" s="191"/>
      <c r="G121" s="191"/>
      <c r="H121" s="191"/>
      <c r="I121" s="191"/>
      <c r="J121" s="191"/>
      <c r="K121" s="187"/>
      <c r="L121" s="187"/>
      <c r="M121" s="1"/>
      <c r="N121" s="132"/>
      <c r="O121" s="132"/>
      <c r="P121" s="132"/>
      <c r="Q121" s="132"/>
      <c r="R121" s="132"/>
      <c r="S121" s="132"/>
      <c r="T121" s="132"/>
      <c r="U121" s="132"/>
      <c r="V121" s="132"/>
      <c r="W121" s="132"/>
      <c r="X121" s="132"/>
      <c r="Y121" s="132"/>
      <c r="Z121" s="132"/>
    </row>
    <row r="122" spans="1:26" ht="15.75" customHeight="1">
      <c r="A122" s="189"/>
      <c r="B122" s="190"/>
      <c r="C122" s="190"/>
      <c r="D122" s="191"/>
      <c r="E122" s="191"/>
      <c r="F122" s="191"/>
      <c r="G122" s="191"/>
      <c r="H122" s="191"/>
      <c r="I122" s="191"/>
      <c r="J122" s="191"/>
      <c r="K122" s="187"/>
      <c r="L122" s="187"/>
      <c r="M122" s="1"/>
      <c r="N122" s="132"/>
      <c r="O122" s="132"/>
      <c r="P122" s="132"/>
      <c r="Q122" s="132"/>
      <c r="R122" s="132"/>
      <c r="S122" s="132"/>
      <c r="T122" s="132"/>
      <c r="U122" s="132"/>
      <c r="V122" s="132"/>
      <c r="W122" s="132"/>
      <c r="X122" s="132"/>
      <c r="Y122" s="132"/>
      <c r="Z122" s="132"/>
    </row>
    <row r="123" spans="1:26" ht="15.75" customHeight="1">
      <c r="A123" s="189"/>
      <c r="B123" s="190"/>
      <c r="C123" s="190"/>
      <c r="D123" s="191"/>
      <c r="E123" s="191"/>
      <c r="F123" s="191"/>
      <c r="G123" s="191"/>
      <c r="H123" s="191"/>
      <c r="I123" s="191"/>
      <c r="J123" s="191"/>
      <c r="K123" s="187"/>
      <c r="L123" s="187"/>
      <c r="M123" s="1"/>
      <c r="N123" s="132"/>
      <c r="O123" s="132"/>
      <c r="P123" s="132"/>
      <c r="Q123" s="132"/>
      <c r="R123" s="132"/>
      <c r="S123" s="132"/>
      <c r="T123" s="132"/>
      <c r="U123" s="132"/>
      <c r="V123" s="132"/>
      <c r="W123" s="132"/>
      <c r="X123" s="132"/>
      <c r="Y123" s="132"/>
      <c r="Z123" s="132"/>
    </row>
    <row r="124" spans="1:26" ht="15.75" customHeight="1">
      <c r="A124" s="189"/>
      <c r="B124" s="190"/>
      <c r="C124" s="190"/>
      <c r="D124" s="191"/>
      <c r="E124" s="191"/>
      <c r="F124" s="191"/>
      <c r="G124" s="191"/>
      <c r="H124" s="191"/>
      <c r="I124" s="191"/>
      <c r="J124" s="191"/>
      <c r="K124" s="187"/>
      <c r="L124" s="187"/>
      <c r="M124" s="1"/>
      <c r="N124" s="132"/>
      <c r="O124" s="132"/>
      <c r="P124" s="132"/>
      <c r="Q124" s="132"/>
      <c r="R124" s="132"/>
      <c r="S124" s="132"/>
      <c r="T124" s="132"/>
      <c r="U124" s="132"/>
      <c r="V124" s="132"/>
      <c r="W124" s="132"/>
      <c r="X124" s="132"/>
      <c r="Y124" s="132"/>
      <c r="Z124" s="132"/>
    </row>
    <row r="125" spans="1:26" ht="15.75" customHeight="1">
      <c r="A125" s="189"/>
      <c r="B125" s="190"/>
      <c r="C125" s="190"/>
      <c r="D125" s="191"/>
      <c r="E125" s="191"/>
      <c r="F125" s="191"/>
      <c r="G125" s="191"/>
      <c r="H125" s="191"/>
      <c r="I125" s="191"/>
      <c r="J125" s="191"/>
      <c r="K125" s="187"/>
      <c r="L125" s="187"/>
      <c r="M125" s="1"/>
      <c r="N125" s="132"/>
      <c r="O125" s="132"/>
      <c r="P125" s="132"/>
      <c r="Q125" s="132"/>
      <c r="R125" s="132"/>
      <c r="S125" s="132"/>
      <c r="T125" s="132"/>
      <c r="U125" s="132"/>
      <c r="V125" s="132"/>
      <c r="W125" s="132"/>
      <c r="X125" s="132"/>
      <c r="Y125" s="132"/>
      <c r="Z125" s="132"/>
    </row>
    <row r="126" spans="1:26" ht="15.75" customHeight="1">
      <c r="A126" s="189"/>
      <c r="B126" s="190"/>
      <c r="C126" s="190"/>
      <c r="D126" s="191"/>
      <c r="E126" s="191"/>
      <c r="F126" s="191"/>
      <c r="G126" s="191"/>
      <c r="H126" s="191"/>
      <c r="I126" s="191"/>
      <c r="J126" s="191"/>
      <c r="K126" s="187"/>
      <c r="L126" s="187"/>
      <c r="M126" s="1"/>
      <c r="N126" s="132"/>
      <c r="O126" s="132"/>
      <c r="P126" s="132"/>
      <c r="Q126" s="132"/>
      <c r="R126" s="132"/>
      <c r="S126" s="132"/>
      <c r="T126" s="132"/>
      <c r="U126" s="132"/>
      <c r="V126" s="132"/>
      <c r="W126" s="132"/>
      <c r="X126" s="132"/>
      <c r="Y126" s="132"/>
      <c r="Z126" s="132"/>
    </row>
    <row r="127" spans="1:26" ht="15.75" customHeight="1">
      <c r="A127" s="189"/>
      <c r="B127" s="190"/>
      <c r="C127" s="190"/>
      <c r="D127" s="191"/>
      <c r="E127" s="191"/>
      <c r="F127" s="191"/>
      <c r="G127" s="191"/>
      <c r="H127" s="191"/>
      <c r="I127" s="191"/>
      <c r="J127" s="191"/>
      <c r="K127" s="187"/>
      <c r="L127" s="187"/>
      <c r="M127" s="1"/>
      <c r="N127" s="132"/>
      <c r="O127" s="132"/>
      <c r="P127" s="132"/>
      <c r="Q127" s="132"/>
      <c r="R127" s="132"/>
      <c r="S127" s="132"/>
      <c r="T127" s="132"/>
      <c r="U127" s="132"/>
      <c r="V127" s="132"/>
      <c r="W127" s="132"/>
      <c r="X127" s="132"/>
      <c r="Y127" s="132"/>
      <c r="Z127" s="132"/>
    </row>
    <row r="128" spans="1:26" ht="15.75" customHeight="1">
      <c r="A128" s="189"/>
      <c r="B128" s="190"/>
      <c r="C128" s="190"/>
      <c r="D128" s="191"/>
      <c r="E128" s="191"/>
      <c r="F128" s="191"/>
      <c r="G128" s="191"/>
      <c r="H128" s="191"/>
      <c r="I128" s="191"/>
      <c r="J128" s="191"/>
      <c r="K128" s="187"/>
      <c r="L128" s="187"/>
      <c r="M128" s="1"/>
      <c r="N128" s="132"/>
      <c r="O128" s="132"/>
      <c r="P128" s="132"/>
      <c r="Q128" s="132"/>
      <c r="R128" s="132"/>
      <c r="S128" s="132"/>
      <c r="T128" s="132"/>
      <c r="U128" s="132"/>
      <c r="V128" s="132"/>
      <c r="W128" s="132"/>
      <c r="X128" s="132"/>
      <c r="Y128" s="132"/>
      <c r="Z128" s="132"/>
    </row>
    <row r="129" spans="1:26" ht="15.75" customHeight="1">
      <c r="A129" s="189"/>
      <c r="B129" s="190"/>
      <c r="C129" s="190"/>
      <c r="D129" s="191"/>
      <c r="E129" s="191"/>
      <c r="F129" s="191"/>
      <c r="G129" s="191"/>
      <c r="H129" s="191"/>
      <c r="I129" s="191"/>
      <c r="J129" s="191"/>
      <c r="K129" s="187"/>
      <c r="L129" s="187"/>
      <c r="M129" s="1"/>
      <c r="N129" s="132"/>
      <c r="O129" s="132"/>
      <c r="P129" s="132"/>
      <c r="Q129" s="132"/>
      <c r="R129" s="132"/>
      <c r="S129" s="132"/>
      <c r="T129" s="132"/>
      <c r="U129" s="132"/>
      <c r="V129" s="132"/>
      <c r="W129" s="132"/>
      <c r="X129" s="132"/>
      <c r="Y129" s="132"/>
      <c r="Z129" s="132"/>
    </row>
    <row r="130" spans="1:26" ht="15.75" customHeight="1">
      <c r="A130" s="189"/>
      <c r="B130" s="190"/>
      <c r="C130" s="190"/>
      <c r="D130" s="191"/>
      <c r="E130" s="191"/>
      <c r="F130" s="191"/>
      <c r="G130" s="191"/>
      <c r="H130" s="191"/>
      <c r="I130" s="191"/>
      <c r="J130" s="191"/>
      <c r="K130" s="187"/>
      <c r="L130" s="187"/>
      <c r="M130" s="1"/>
      <c r="N130" s="132"/>
      <c r="O130" s="132"/>
      <c r="P130" s="132"/>
      <c r="Q130" s="132"/>
      <c r="R130" s="132"/>
      <c r="S130" s="132"/>
      <c r="T130" s="132"/>
      <c r="U130" s="132"/>
      <c r="V130" s="132"/>
      <c r="W130" s="132"/>
      <c r="X130" s="132"/>
      <c r="Y130" s="132"/>
      <c r="Z130" s="132"/>
    </row>
    <row r="131" spans="1:26" ht="15.75" customHeight="1">
      <c r="A131" s="189"/>
      <c r="B131" s="190"/>
      <c r="C131" s="190"/>
      <c r="D131" s="191"/>
      <c r="E131" s="191"/>
      <c r="F131" s="191"/>
      <c r="G131" s="191"/>
      <c r="H131" s="191"/>
      <c r="I131" s="191"/>
      <c r="J131" s="191"/>
      <c r="K131" s="187"/>
      <c r="L131" s="187"/>
      <c r="M131" s="1"/>
      <c r="N131" s="132"/>
      <c r="O131" s="132"/>
      <c r="P131" s="132"/>
      <c r="Q131" s="132"/>
      <c r="R131" s="132"/>
      <c r="S131" s="132"/>
      <c r="T131" s="132"/>
      <c r="U131" s="132"/>
      <c r="V131" s="132"/>
      <c r="W131" s="132"/>
      <c r="X131" s="132"/>
      <c r="Y131" s="132"/>
      <c r="Z131" s="132"/>
    </row>
    <row r="132" spans="1:26" ht="15.75" customHeight="1">
      <c r="A132" s="189"/>
      <c r="B132" s="190"/>
      <c r="C132" s="190"/>
      <c r="D132" s="191"/>
      <c r="E132" s="191"/>
      <c r="F132" s="191"/>
      <c r="G132" s="191"/>
      <c r="H132" s="191"/>
      <c r="I132" s="191"/>
      <c r="J132" s="191"/>
      <c r="K132" s="187"/>
      <c r="L132" s="187"/>
      <c r="M132" s="1"/>
      <c r="N132" s="132"/>
      <c r="O132" s="132"/>
      <c r="P132" s="132"/>
      <c r="Q132" s="132"/>
      <c r="R132" s="132"/>
      <c r="S132" s="132"/>
      <c r="T132" s="132"/>
      <c r="U132" s="132"/>
      <c r="V132" s="132"/>
      <c r="W132" s="132"/>
      <c r="X132" s="132"/>
      <c r="Y132" s="132"/>
      <c r="Z132" s="132"/>
    </row>
    <row r="133" spans="1:26" ht="15.75" customHeight="1">
      <c r="A133" s="189"/>
      <c r="B133" s="190"/>
      <c r="C133" s="190"/>
      <c r="D133" s="191"/>
      <c r="E133" s="191"/>
      <c r="F133" s="191"/>
      <c r="G133" s="191"/>
      <c r="H133" s="191"/>
      <c r="I133" s="191"/>
      <c r="J133" s="191"/>
      <c r="K133" s="187"/>
      <c r="L133" s="187"/>
      <c r="M133" s="1"/>
      <c r="N133" s="132"/>
      <c r="O133" s="132"/>
      <c r="P133" s="132"/>
      <c r="Q133" s="132"/>
      <c r="R133" s="132"/>
      <c r="S133" s="132"/>
      <c r="T133" s="132"/>
      <c r="U133" s="132"/>
      <c r="V133" s="132"/>
      <c r="W133" s="132"/>
      <c r="X133" s="132"/>
      <c r="Y133" s="132"/>
      <c r="Z133" s="132"/>
    </row>
    <row r="134" spans="1:26" ht="15.75" customHeight="1">
      <c r="A134" s="189"/>
      <c r="B134" s="190"/>
      <c r="C134" s="190"/>
      <c r="D134" s="191"/>
      <c r="E134" s="191"/>
      <c r="F134" s="191"/>
      <c r="G134" s="191"/>
      <c r="H134" s="191"/>
      <c r="I134" s="191"/>
      <c r="J134" s="191"/>
      <c r="K134" s="187"/>
      <c r="L134" s="187"/>
      <c r="M134" s="1"/>
      <c r="N134" s="132"/>
      <c r="O134" s="132"/>
      <c r="P134" s="132"/>
      <c r="Q134" s="132"/>
      <c r="R134" s="132"/>
      <c r="S134" s="132"/>
      <c r="T134" s="132"/>
      <c r="U134" s="132"/>
      <c r="V134" s="132"/>
      <c r="W134" s="132"/>
      <c r="X134" s="132"/>
      <c r="Y134" s="132"/>
      <c r="Z134" s="132"/>
    </row>
    <row r="135" spans="1:26" ht="15.75" customHeight="1">
      <c r="A135" s="189"/>
      <c r="B135" s="190"/>
      <c r="C135" s="190"/>
      <c r="D135" s="191"/>
      <c r="E135" s="191"/>
      <c r="F135" s="191"/>
      <c r="G135" s="191"/>
      <c r="H135" s="191"/>
      <c r="I135" s="191"/>
      <c r="J135" s="191"/>
      <c r="K135" s="187"/>
      <c r="L135" s="187"/>
      <c r="M135" s="1"/>
      <c r="N135" s="132"/>
      <c r="O135" s="132"/>
      <c r="P135" s="132"/>
      <c r="Q135" s="132"/>
      <c r="R135" s="132"/>
      <c r="S135" s="132"/>
      <c r="T135" s="132"/>
      <c r="U135" s="132"/>
      <c r="V135" s="132"/>
      <c r="W135" s="132"/>
      <c r="X135" s="132"/>
      <c r="Y135" s="132"/>
      <c r="Z135" s="132"/>
    </row>
    <row r="136" spans="1:26" ht="15.75" customHeight="1">
      <c r="A136" s="189"/>
      <c r="B136" s="190"/>
      <c r="C136" s="190"/>
      <c r="D136" s="191"/>
      <c r="E136" s="191"/>
      <c r="F136" s="191"/>
      <c r="G136" s="191"/>
      <c r="H136" s="191"/>
      <c r="I136" s="191"/>
      <c r="J136" s="191"/>
      <c r="K136" s="187"/>
      <c r="L136" s="187"/>
      <c r="M136" s="1"/>
      <c r="N136" s="132"/>
      <c r="O136" s="132"/>
      <c r="P136" s="132"/>
      <c r="Q136" s="132"/>
      <c r="R136" s="132"/>
      <c r="S136" s="132"/>
      <c r="T136" s="132"/>
      <c r="U136" s="132"/>
      <c r="V136" s="132"/>
      <c r="W136" s="132"/>
      <c r="X136" s="132"/>
      <c r="Y136" s="132"/>
      <c r="Z136" s="132"/>
    </row>
    <row r="137" spans="1:26" ht="15.75" customHeight="1">
      <c r="A137" s="189"/>
      <c r="B137" s="190"/>
      <c r="C137" s="190"/>
      <c r="D137" s="191"/>
      <c r="E137" s="191"/>
      <c r="F137" s="191"/>
      <c r="G137" s="191"/>
      <c r="H137" s="191"/>
      <c r="I137" s="191"/>
      <c r="J137" s="191"/>
      <c r="K137" s="187"/>
      <c r="L137" s="187"/>
      <c r="M137" s="1"/>
      <c r="N137" s="132"/>
      <c r="O137" s="132"/>
      <c r="P137" s="132"/>
      <c r="Q137" s="132"/>
      <c r="R137" s="132"/>
      <c r="S137" s="132"/>
      <c r="T137" s="132"/>
      <c r="U137" s="132"/>
      <c r="V137" s="132"/>
      <c r="W137" s="132"/>
      <c r="X137" s="132"/>
      <c r="Y137" s="132"/>
      <c r="Z137" s="132"/>
    </row>
    <row r="138" spans="1:26" ht="15.75" customHeight="1">
      <c r="A138" s="189"/>
      <c r="B138" s="190"/>
      <c r="C138" s="190"/>
      <c r="D138" s="191"/>
      <c r="E138" s="191"/>
      <c r="F138" s="191"/>
      <c r="G138" s="191"/>
      <c r="H138" s="191"/>
      <c r="I138" s="191"/>
      <c r="J138" s="191"/>
      <c r="K138" s="187"/>
      <c r="L138" s="187"/>
      <c r="M138" s="1"/>
      <c r="N138" s="132"/>
      <c r="O138" s="132"/>
      <c r="P138" s="132"/>
      <c r="Q138" s="132"/>
      <c r="R138" s="132"/>
      <c r="S138" s="132"/>
      <c r="T138" s="132"/>
      <c r="U138" s="132"/>
      <c r="V138" s="132"/>
      <c r="W138" s="132"/>
      <c r="X138" s="132"/>
      <c r="Y138" s="132"/>
      <c r="Z138" s="132"/>
    </row>
    <row r="139" spans="1:26" ht="15.75" customHeight="1">
      <c r="A139" s="189"/>
      <c r="B139" s="190"/>
      <c r="C139" s="190"/>
      <c r="D139" s="191"/>
      <c r="E139" s="191"/>
      <c r="F139" s="191"/>
      <c r="G139" s="191"/>
      <c r="H139" s="191"/>
      <c r="I139" s="191"/>
      <c r="J139" s="191"/>
      <c r="K139" s="187"/>
      <c r="L139" s="187"/>
      <c r="M139" s="1"/>
      <c r="N139" s="132"/>
      <c r="O139" s="132"/>
      <c r="P139" s="132"/>
      <c r="Q139" s="132"/>
      <c r="R139" s="132"/>
      <c r="S139" s="132"/>
      <c r="T139" s="132"/>
      <c r="U139" s="132"/>
      <c r="V139" s="132"/>
      <c r="W139" s="132"/>
      <c r="X139" s="132"/>
      <c r="Y139" s="132"/>
      <c r="Z139" s="132"/>
    </row>
    <row r="140" spans="1:26" ht="15.75" customHeight="1">
      <c r="A140" s="189"/>
      <c r="B140" s="190"/>
      <c r="C140" s="190"/>
      <c r="D140" s="191"/>
      <c r="E140" s="191"/>
      <c r="F140" s="191"/>
      <c r="G140" s="191"/>
      <c r="H140" s="191"/>
      <c r="I140" s="191"/>
      <c r="J140" s="191"/>
      <c r="K140" s="187"/>
      <c r="L140" s="187"/>
      <c r="M140" s="1"/>
      <c r="N140" s="132"/>
      <c r="O140" s="132"/>
      <c r="P140" s="132"/>
      <c r="Q140" s="132"/>
      <c r="R140" s="132"/>
      <c r="S140" s="132"/>
      <c r="T140" s="132"/>
      <c r="U140" s="132"/>
      <c r="V140" s="132"/>
      <c r="W140" s="132"/>
      <c r="X140" s="132"/>
      <c r="Y140" s="132"/>
      <c r="Z140" s="132"/>
    </row>
    <row r="141" spans="1:26" ht="15.75" customHeight="1">
      <c r="A141" s="189"/>
      <c r="B141" s="190"/>
      <c r="C141" s="190"/>
      <c r="D141" s="191"/>
      <c r="E141" s="191"/>
      <c r="F141" s="191"/>
      <c r="G141" s="191"/>
      <c r="H141" s="191"/>
      <c r="I141" s="191"/>
      <c r="J141" s="191"/>
      <c r="K141" s="187"/>
      <c r="L141" s="187"/>
      <c r="M141" s="1"/>
      <c r="N141" s="132"/>
      <c r="O141" s="132"/>
      <c r="P141" s="132"/>
      <c r="Q141" s="132"/>
      <c r="R141" s="132"/>
      <c r="S141" s="132"/>
      <c r="T141" s="132"/>
      <c r="U141" s="132"/>
      <c r="V141" s="132"/>
      <c r="W141" s="132"/>
      <c r="X141" s="132"/>
      <c r="Y141" s="132"/>
      <c r="Z141" s="132"/>
    </row>
    <row r="142" spans="1:26" ht="15.75" customHeight="1">
      <c r="A142" s="189"/>
      <c r="B142" s="190"/>
      <c r="C142" s="190"/>
      <c r="D142" s="191"/>
      <c r="E142" s="191"/>
      <c r="F142" s="191"/>
      <c r="G142" s="191"/>
      <c r="H142" s="191"/>
      <c r="I142" s="191"/>
      <c r="J142" s="191"/>
      <c r="K142" s="187"/>
      <c r="L142" s="187"/>
      <c r="M142" s="1"/>
      <c r="N142" s="132"/>
      <c r="O142" s="132"/>
      <c r="P142" s="132"/>
      <c r="Q142" s="132"/>
      <c r="R142" s="132"/>
      <c r="S142" s="132"/>
      <c r="T142" s="132"/>
      <c r="U142" s="132"/>
      <c r="V142" s="132"/>
      <c r="W142" s="132"/>
      <c r="X142" s="132"/>
      <c r="Y142" s="132"/>
      <c r="Z142" s="132"/>
    </row>
    <row r="143" spans="1:26" ht="15.75" customHeight="1">
      <c r="A143" s="189"/>
      <c r="B143" s="190"/>
      <c r="C143" s="190"/>
      <c r="D143" s="191"/>
      <c r="E143" s="191"/>
      <c r="F143" s="191"/>
      <c r="G143" s="191"/>
      <c r="H143" s="191"/>
      <c r="I143" s="191"/>
      <c r="J143" s="191"/>
      <c r="K143" s="187"/>
      <c r="L143" s="187"/>
      <c r="M143" s="1"/>
      <c r="N143" s="132"/>
      <c r="O143" s="132"/>
      <c r="P143" s="132"/>
      <c r="Q143" s="132"/>
      <c r="R143" s="132"/>
      <c r="S143" s="132"/>
      <c r="T143" s="132"/>
      <c r="U143" s="132"/>
      <c r="V143" s="132"/>
      <c r="W143" s="132"/>
      <c r="X143" s="132"/>
      <c r="Y143" s="132"/>
      <c r="Z143" s="132"/>
    </row>
    <row r="144" spans="1:26" ht="15.75" customHeight="1">
      <c r="A144" s="189"/>
      <c r="B144" s="190"/>
      <c r="C144" s="190"/>
      <c r="D144" s="191"/>
      <c r="E144" s="191"/>
      <c r="F144" s="191"/>
      <c r="G144" s="191"/>
      <c r="H144" s="191"/>
      <c r="I144" s="191"/>
      <c r="J144" s="191"/>
      <c r="K144" s="187"/>
      <c r="L144" s="187"/>
      <c r="M144" s="1"/>
      <c r="N144" s="132"/>
      <c r="O144" s="132"/>
      <c r="P144" s="132"/>
      <c r="Q144" s="132"/>
      <c r="R144" s="132"/>
      <c r="S144" s="132"/>
      <c r="T144" s="132"/>
      <c r="U144" s="132"/>
      <c r="V144" s="132"/>
      <c r="W144" s="132"/>
      <c r="X144" s="132"/>
      <c r="Y144" s="132"/>
      <c r="Z144" s="132"/>
    </row>
    <row r="145" spans="1:26" ht="15.75" customHeight="1">
      <c r="A145" s="189"/>
      <c r="B145" s="190"/>
      <c r="C145" s="190"/>
      <c r="D145" s="191"/>
      <c r="E145" s="191"/>
      <c r="F145" s="191"/>
      <c r="G145" s="191"/>
      <c r="H145" s="191"/>
      <c r="I145" s="191"/>
      <c r="J145" s="191"/>
      <c r="K145" s="187"/>
      <c r="L145" s="187"/>
      <c r="M145" s="1"/>
      <c r="N145" s="132"/>
      <c r="O145" s="132"/>
      <c r="P145" s="132"/>
      <c r="Q145" s="132"/>
      <c r="R145" s="132"/>
      <c r="S145" s="132"/>
      <c r="T145" s="132"/>
      <c r="U145" s="132"/>
      <c r="V145" s="132"/>
      <c r="W145" s="132"/>
      <c r="X145" s="132"/>
      <c r="Y145" s="132"/>
      <c r="Z145" s="132"/>
    </row>
    <row r="146" spans="1:26" ht="15.75" customHeight="1">
      <c r="A146" s="189"/>
      <c r="B146" s="190"/>
      <c r="C146" s="190"/>
      <c r="D146" s="191"/>
      <c r="E146" s="191"/>
      <c r="F146" s="191"/>
      <c r="G146" s="191"/>
      <c r="H146" s="191"/>
      <c r="I146" s="191"/>
      <c r="J146" s="191"/>
      <c r="K146" s="187"/>
      <c r="L146" s="187"/>
      <c r="M146" s="1"/>
      <c r="N146" s="132"/>
      <c r="O146" s="132"/>
      <c r="P146" s="132"/>
      <c r="Q146" s="132"/>
      <c r="R146" s="132"/>
      <c r="S146" s="132"/>
      <c r="T146" s="132"/>
      <c r="U146" s="132"/>
      <c r="V146" s="132"/>
      <c r="W146" s="132"/>
      <c r="X146" s="132"/>
      <c r="Y146" s="132"/>
      <c r="Z146" s="132"/>
    </row>
    <row r="147" spans="1:26" ht="15.75" customHeight="1">
      <c r="A147" s="189"/>
      <c r="B147" s="190"/>
      <c r="C147" s="190"/>
      <c r="D147" s="191"/>
      <c r="E147" s="191"/>
      <c r="F147" s="191"/>
      <c r="G147" s="191"/>
      <c r="H147" s="191"/>
      <c r="I147" s="191"/>
      <c r="J147" s="191"/>
      <c r="K147" s="187"/>
      <c r="L147" s="187"/>
      <c r="M147" s="1"/>
      <c r="N147" s="132"/>
      <c r="O147" s="132"/>
      <c r="P147" s="132"/>
      <c r="Q147" s="132"/>
      <c r="R147" s="132"/>
      <c r="S147" s="132"/>
      <c r="T147" s="132"/>
      <c r="U147" s="132"/>
      <c r="V147" s="132"/>
      <c r="W147" s="132"/>
      <c r="X147" s="132"/>
      <c r="Y147" s="132"/>
      <c r="Z147" s="132"/>
    </row>
    <row r="148" spans="1:26" ht="15.75" customHeight="1">
      <c r="A148" s="189"/>
      <c r="B148" s="190"/>
      <c r="C148" s="190"/>
      <c r="D148" s="191"/>
      <c r="E148" s="191"/>
      <c r="F148" s="191"/>
      <c r="G148" s="191"/>
      <c r="H148" s="191"/>
      <c r="I148" s="191"/>
      <c r="J148" s="191"/>
      <c r="K148" s="187"/>
      <c r="L148" s="187"/>
      <c r="M148" s="1"/>
      <c r="N148" s="132"/>
      <c r="O148" s="132"/>
      <c r="P148" s="132"/>
      <c r="Q148" s="132"/>
      <c r="R148" s="132"/>
      <c r="S148" s="132"/>
      <c r="T148" s="132"/>
      <c r="U148" s="132"/>
      <c r="V148" s="132"/>
      <c r="W148" s="132"/>
      <c r="X148" s="132"/>
      <c r="Y148" s="132"/>
      <c r="Z148" s="132"/>
    </row>
    <row r="149" spans="1:26" ht="15.75" customHeight="1">
      <c r="A149" s="189"/>
      <c r="B149" s="190"/>
      <c r="C149" s="190"/>
      <c r="D149" s="191"/>
      <c r="E149" s="191"/>
      <c r="F149" s="191"/>
      <c r="G149" s="191"/>
      <c r="H149" s="191"/>
      <c r="I149" s="191"/>
      <c r="J149" s="191"/>
      <c r="K149" s="187"/>
      <c r="L149" s="187"/>
      <c r="M149" s="1"/>
      <c r="N149" s="132"/>
      <c r="O149" s="132"/>
      <c r="P149" s="132"/>
      <c r="Q149" s="132"/>
      <c r="R149" s="132"/>
      <c r="S149" s="132"/>
      <c r="T149" s="132"/>
      <c r="U149" s="132"/>
      <c r="V149" s="132"/>
      <c r="W149" s="132"/>
      <c r="X149" s="132"/>
      <c r="Y149" s="132"/>
      <c r="Z149" s="132"/>
    </row>
    <row r="150" spans="1:26" ht="15.75" customHeight="1">
      <c r="A150" s="189"/>
      <c r="B150" s="190"/>
      <c r="C150" s="190"/>
      <c r="D150" s="191"/>
      <c r="E150" s="191"/>
      <c r="F150" s="191"/>
      <c r="G150" s="191"/>
      <c r="H150" s="191"/>
      <c r="I150" s="191"/>
      <c r="J150" s="191"/>
      <c r="K150" s="187"/>
      <c r="L150" s="187"/>
      <c r="M150" s="1"/>
      <c r="N150" s="132"/>
      <c r="O150" s="132"/>
      <c r="P150" s="132"/>
      <c r="Q150" s="132"/>
      <c r="R150" s="132"/>
      <c r="S150" s="132"/>
      <c r="T150" s="132"/>
      <c r="U150" s="132"/>
      <c r="V150" s="132"/>
      <c r="W150" s="132"/>
      <c r="X150" s="132"/>
      <c r="Y150" s="132"/>
      <c r="Z150" s="132"/>
    </row>
    <row r="151" spans="1:26" ht="15.75" customHeight="1">
      <c r="A151" s="189"/>
      <c r="B151" s="190"/>
      <c r="C151" s="190"/>
      <c r="D151" s="191"/>
      <c r="E151" s="191"/>
      <c r="F151" s="191"/>
      <c r="G151" s="191"/>
      <c r="H151" s="191"/>
      <c r="I151" s="191"/>
      <c r="J151" s="191"/>
      <c r="K151" s="187"/>
      <c r="L151" s="187"/>
      <c r="M151" s="1"/>
      <c r="N151" s="132"/>
      <c r="O151" s="132"/>
      <c r="P151" s="132"/>
      <c r="Q151" s="132"/>
      <c r="R151" s="132"/>
      <c r="S151" s="132"/>
      <c r="T151" s="132"/>
      <c r="U151" s="132"/>
      <c r="V151" s="132"/>
      <c r="W151" s="132"/>
      <c r="X151" s="132"/>
      <c r="Y151" s="132"/>
      <c r="Z151" s="132"/>
    </row>
    <row r="152" spans="1:26" ht="15.75" customHeight="1">
      <c r="A152" s="189"/>
      <c r="B152" s="190"/>
      <c r="C152" s="190"/>
      <c r="D152" s="191"/>
      <c r="E152" s="191"/>
      <c r="F152" s="191"/>
      <c r="G152" s="191"/>
      <c r="H152" s="191"/>
      <c r="I152" s="191"/>
      <c r="J152" s="191"/>
      <c r="K152" s="187"/>
      <c r="L152" s="187"/>
      <c r="M152" s="1"/>
      <c r="N152" s="132"/>
      <c r="O152" s="132"/>
      <c r="P152" s="132"/>
      <c r="Q152" s="132"/>
      <c r="R152" s="132"/>
      <c r="S152" s="132"/>
      <c r="T152" s="132"/>
      <c r="U152" s="132"/>
      <c r="V152" s="132"/>
      <c r="W152" s="132"/>
      <c r="X152" s="132"/>
      <c r="Y152" s="132"/>
      <c r="Z152" s="132"/>
    </row>
    <row r="153" spans="1:26" ht="15.75" customHeight="1">
      <c r="A153" s="189"/>
      <c r="B153" s="190"/>
      <c r="C153" s="190"/>
      <c r="D153" s="191"/>
      <c r="E153" s="191"/>
      <c r="F153" s="191"/>
      <c r="G153" s="191"/>
      <c r="H153" s="191"/>
      <c r="I153" s="191"/>
      <c r="J153" s="191"/>
      <c r="K153" s="187"/>
      <c r="L153" s="187"/>
      <c r="M153" s="1"/>
      <c r="N153" s="132"/>
      <c r="O153" s="132"/>
      <c r="P153" s="132"/>
      <c r="Q153" s="132"/>
      <c r="R153" s="132"/>
      <c r="S153" s="132"/>
      <c r="T153" s="132"/>
      <c r="U153" s="132"/>
      <c r="V153" s="132"/>
      <c r="W153" s="132"/>
      <c r="X153" s="132"/>
      <c r="Y153" s="132"/>
      <c r="Z153" s="132"/>
    </row>
    <row r="154" spans="1:26" ht="15.75" customHeight="1">
      <c r="A154" s="189"/>
      <c r="B154" s="190"/>
      <c r="C154" s="190"/>
      <c r="D154" s="191"/>
      <c r="E154" s="191"/>
      <c r="F154" s="191"/>
      <c r="G154" s="191"/>
      <c r="H154" s="191"/>
      <c r="I154" s="191"/>
      <c r="J154" s="191"/>
      <c r="K154" s="187"/>
      <c r="L154" s="187"/>
      <c r="M154" s="1"/>
      <c r="N154" s="132"/>
      <c r="O154" s="132"/>
      <c r="P154" s="132"/>
      <c r="Q154" s="132"/>
      <c r="R154" s="132"/>
      <c r="S154" s="132"/>
      <c r="T154" s="132"/>
      <c r="U154" s="132"/>
      <c r="V154" s="132"/>
      <c r="W154" s="132"/>
      <c r="X154" s="132"/>
      <c r="Y154" s="132"/>
      <c r="Z154" s="132"/>
    </row>
    <row r="155" spans="1:26" ht="15.75" customHeight="1">
      <c r="A155" s="189"/>
      <c r="B155" s="190"/>
      <c r="C155" s="190"/>
      <c r="D155" s="191"/>
      <c r="E155" s="191"/>
      <c r="F155" s="191"/>
      <c r="G155" s="191"/>
      <c r="H155" s="191"/>
      <c r="I155" s="191"/>
      <c r="J155" s="191"/>
      <c r="K155" s="187"/>
      <c r="L155" s="187"/>
      <c r="M155" s="1"/>
      <c r="N155" s="132"/>
      <c r="O155" s="132"/>
      <c r="P155" s="132"/>
      <c r="Q155" s="132"/>
      <c r="R155" s="132"/>
      <c r="S155" s="132"/>
      <c r="T155" s="132"/>
      <c r="U155" s="132"/>
      <c r="V155" s="132"/>
      <c r="W155" s="132"/>
      <c r="X155" s="132"/>
      <c r="Y155" s="132"/>
      <c r="Z155" s="132"/>
    </row>
    <row r="156" spans="1:26" ht="15.75" customHeight="1">
      <c r="A156" s="189"/>
      <c r="B156" s="190"/>
      <c r="C156" s="190"/>
      <c r="D156" s="191"/>
      <c r="E156" s="191"/>
      <c r="F156" s="191"/>
      <c r="G156" s="191"/>
      <c r="H156" s="191"/>
      <c r="I156" s="191"/>
      <c r="J156" s="191"/>
      <c r="K156" s="187"/>
      <c r="L156" s="187"/>
      <c r="M156" s="1"/>
      <c r="N156" s="132"/>
      <c r="O156" s="132"/>
      <c r="P156" s="132"/>
      <c r="Q156" s="132"/>
      <c r="R156" s="132"/>
      <c r="S156" s="132"/>
      <c r="T156" s="132"/>
      <c r="U156" s="132"/>
      <c r="V156" s="132"/>
      <c r="W156" s="132"/>
      <c r="X156" s="132"/>
      <c r="Y156" s="132"/>
      <c r="Z156" s="132"/>
    </row>
    <row r="157" spans="1:26" ht="15.75" customHeight="1">
      <c r="A157" s="189"/>
      <c r="B157" s="190"/>
      <c r="C157" s="190"/>
      <c r="D157" s="191"/>
      <c r="E157" s="191"/>
      <c r="F157" s="191"/>
      <c r="G157" s="191"/>
      <c r="H157" s="191"/>
      <c r="I157" s="191"/>
      <c r="J157" s="191"/>
      <c r="K157" s="187"/>
      <c r="L157" s="187"/>
      <c r="M157" s="1"/>
      <c r="N157" s="132"/>
      <c r="O157" s="132"/>
      <c r="P157" s="132"/>
      <c r="Q157" s="132"/>
      <c r="R157" s="132"/>
      <c r="S157" s="132"/>
      <c r="T157" s="132"/>
      <c r="U157" s="132"/>
      <c r="V157" s="132"/>
      <c r="W157" s="132"/>
      <c r="X157" s="132"/>
      <c r="Y157" s="132"/>
      <c r="Z157" s="132"/>
    </row>
    <row r="158" spans="1:26" ht="15.75" customHeight="1">
      <c r="A158" s="189"/>
      <c r="B158" s="190"/>
      <c r="C158" s="190"/>
      <c r="D158" s="191"/>
      <c r="E158" s="191"/>
      <c r="F158" s="191"/>
      <c r="G158" s="191"/>
      <c r="H158" s="191"/>
      <c r="I158" s="191"/>
      <c r="J158" s="191"/>
      <c r="K158" s="187"/>
      <c r="L158" s="187"/>
      <c r="M158" s="1"/>
      <c r="N158" s="132"/>
      <c r="O158" s="132"/>
      <c r="P158" s="132"/>
      <c r="Q158" s="132"/>
      <c r="R158" s="132"/>
      <c r="S158" s="132"/>
      <c r="T158" s="132"/>
      <c r="U158" s="132"/>
      <c r="V158" s="132"/>
      <c r="W158" s="132"/>
      <c r="X158" s="132"/>
      <c r="Y158" s="132"/>
      <c r="Z158" s="132"/>
    </row>
    <row r="159" spans="1:26" ht="15.75" customHeight="1">
      <c r="A159" s="189"/>
      <c r="B159" s="190"/>
      <c r="C159" s="190"/>
      <c r="D159" s="191"/>
      <c r="E159" s="191"/>
      <c r="F159" s="191"/>
      <c r="G159" s="191"/>
      <c r="H159" s="191"/>
      <c r="I159" s="191"/>
      <c r="J159" s="191"/>
      <c r="K159" s="187"/>
      <c r="L159" s="187"/>
      <c r="M159" s="1"/>
      <c r="N159" s="132"/>
      <c r="O159" s="132"/>
      <c r="P159" s="132"/>
      <c r="Q159" s="132"/>
      <c r="R159" s="132"/>
      <c r="S159" s="132"/>
      <c r="T159" s="132"/>
      <c r="U159" s="132"/>
      <c r="V159" s="132"/>
      <c r="W159" s="132"/>
      <c r="X159" s="132"/>
      <c r="Y159" s="132"/>
      <c r="Z159" s="132"/>
    </row>
    <row r="160" spans="1:26" ht="15.75" customHeight="1">
      <c r="A160" s="189"/>
      <c r="B160" s="190"/>
      <c r="C160" s="190"/>
      <c r="D160" s="191"/>
      <c r="E160" s="191"/>
      <c r="F160" s="191"/>
      <c r="G160" s="191"/>
      <c r="H160" s="191"/>
      <c r="I160" s="191"/>
      <c r="J160" s="191"/>
      <c r="K160" s="187"/>
      <c r="L160" s="187"/>
      <c r="M160" s="1"/>
      <c r="N160" s="132"/>
      <c r="O160" s="132"/>
      <c r="P160" s="132"/>
      <c r="Q160" s="132"/>
      <c r="R160" s="132"/>
      <c r="S160" s="132"/>
      <c r="T160" s="132"/>
      <c r="U160" s="132"/>
      <c r="V160" s="132"/>
      <c r="W160" s="132"/>
      <c r="X160" s="132"/>
      <c r="Y160" s="132"/>
      <c r="Z160" s="132"/>
    </row>
    <row r="161" spans="1:26" ht="15.75" customHeight="1">
      <c r="A161" s="189"/>
      <c r="B161" s="190"/>
      <c r="C161" s="190"/>
      <c r="D161" s="191"/>
      <c r="E161" s="191"/>
      <c r="F161" s="191"/>
      <c r="G161" s="191"/>
      <c r="H161" s="191"/>
      <c r="I161" s="191"/>
      <c r="J161" s="191"/>
      <c r="K161" s="187"/>
      <c r="L161" s="187"/>
      <c r="M161" s="1"/>
      <c r="N161" s="132"/>
      <c r="O161" s="132"/>
      <c r="P161" s="132"/>
      <c r="Q161" s="132"/>
      <c r="R161" s="132"/>
      <c r="S161" s="132"/>
      <c r="T161" s="132"/>
      <c r="U161" s="132"/>
      <c r="V161" s="132"/>
      <c r="W161" s="132"/>
      <c r="X161" s="132"/>
      <c r="Y161" s="132"/>
      <c r="Z161" s="132"/>
    </row>
    <row r="162" spans="1:26" ht="15.75" customHeight="1">
      <c r="A162" s="189"/>
      <c r="B162" s="190"/>
      <c r="C162" s="190"/>
      <c r="D162" s="191"/>
      <c r="E162" s="191"/>
      <c r="F162" s="191"/>
      <c r="G162" s="191"/>
      <c r="H162" s="191"/>
      <c r="I162" s="191"/>
      <c r="J162" s="191"/>
      <c r="K162" s="187"/>
      <c r="L162" s="187"/>
      <c r="M162" s="1"/>
      <c r="N162" s="132"/>
      <c r="O162" s="132"/>
      <c r="P162" s="132"/>
      <c r="Q162" s="132"/>
      <c r="R162" s="132"/>
      <c r="S162" s="132"/>
      <c r="T162" s="132"/>
      <c r="U162" s="132"/>
      <c r="V162" s="132"/>
      <c r="W162" s="132"/>
      <c r="X162" s="132"/>
      <c r="Y162" s="132"/>
      <c r="Z162" s="132"/>
    </row>
    <row r="163" spans="1:26" ht="15.75" customHeight="1">
      <c r="A163" s="189"/>
      <c r="B163" s="190"/>
      <c r="C163" s="190"/>
      <c r="D163" s="191"/>
      <c r="E163" s="191"/>
      <c r="F163" s="191"/>
      <c r="G163" s="191"/>
      <c r="H163" s="191"/>
      <c r="I163" s="191"/>
      <c r="J163" s="191"/>
      <c r="K163" s="187"/>
      <c r="L163" s="187"/>
      <c r="M163" s="1"/>
      <c r="N163" s="132"/>
      <c r="O163" s="132"/>
      <c r="P163" s="132"/>
      <c r="Q163" s="132"/>
      <c r="R163" s="132"/>
      <c r="S163" s="132"/>
      <c r="T163" s="132"/>
      <c r="U163" s="132"/>
      <c r="V163" s="132"/>
      <c r="W163" s="132"/>
      <c r="X163" s="132"/>
      <c r="Y163" s="132"/>
      <c r="Z163" s="132"/>
    </row>
    <row r="164" spans="1:26" ht="15.75" customHeight="1">
      <c r="A164" s="189"/>
      <c r="B164" s="190"/>
      <c r="C164" s="190"/>
      <c r="D164" s="191"/>
      <c r="E164" s="191"/>
      <c r="F164" s="191"/>
      <c r="G164" s="191"/>
      <c r="H164" s="191"/>
      <c r="I164" s="191"/>
      <c r="J164" s="191"/>
      <c r="K164" s="187"/>
      <c r="L164" s="187"/>
      <c r="M164" s="1"/>
      <c r="N164" s="132"/>
      <c r="O164" s="132"/>
      <c r="P164" s="132"/>
      <c r="Q164" s="132"/>
      <c r="R164" s="132"/>
      <c r="S164" s="132"/>
      <c r="T164" s="132"/>
      <c r="U164" s="132"/>
      <c r="V164" s="132"/>
      <c r="W164" s="132"/>
      <c r="X164" s="132"/>
      <c r="Y164" s="132"/>
      <c r="Z164" s="132"/>
    </row>
    <row r="165" spans="1:26" ht="15.75" customHeight="1">
      <c r="A165" s="189"/>
      <c r="B165" s="190"/>
      <c r="C165" s="190"/>
      <c r="D165" s="191"/>
      <c r="E165" s="191"/>
      <c r="F165" s="191"/>
      <c r="G165" s="191"/>
      <c r="H165" s="191"/>
      <c r="I165" s="191"/>
      <c r="J165" s="191"/>
      <c r="K165" s="187"/>
      <c r="L165" s="187"/>
      <c r="M165" s="1"/>
      <c r="N165" s="132"/>
      <c r="O165" s="132"/>
      <c r="P165" s="132"/>
      <c r="Q165" s="132"/>
      <c r="R165" s="132"/>
      <c r="S165" s="132"/>
      <c r="T165" s="132"/>
      <c r="U165" s="132"/>
      <c r="V165" s="132"/>
      <c r="W165" s="132"/>
      <c r="X165" s="132"/>
      <c r="Y165" s="132"/>
      <c r="Z165" s="132"/>
    </row>
    <row r="166" spans="1:26" ht="15.75" customHeight="1">
      <c r="A166" s="189"/>
      <c r="B166" s="190"/>
      <c r="C166" s="190"/>
      <c r="D166" s="191"/>
      <c r="E166" s="191"/>
      <c r="F166" s="191"/>
      <c r="G166" s="191"/>
      <c r="H166" s="191"/>
      <c r="I166" s="191"/>
      <c r="J166" s="191"/>
      <c r="K166" s="187"/>
      <c r="L166" s="187"/>
      <c r="M166" s="1"/>
      <c r="N166" s="132"/>
      <c r="O166" s="132"/>
      <c r="P166" s="132"/>
      <c r="Q166" s="132"/>
      <c r="R166" s="132"/>
      <c r="S166" s="132"/>
      <c r="T166" s="132"/>
      <c r="U166" s="132"/>
      <c r="V166" s="132"/>
      <c r="W166" s="132"/>
      <c r="X166" s="132"/>
      <c r="Y166" s="132"/>
      <c r="Z166" s="132"/>
    </row>
    <row r="167" spans="1:26" ht="15.75" customHeight="1">
      <c r="A167" s="189"/>
      <c r="B167" s="190"/>
      <c r="C167" s="190"/>
      <c r="D167" s="191"/>
      <c r="E167" s="191"/>
      <c r="F167" s="191"/>
      <c r="G167" s="191"/>
      <c r="H167" s="191"/>
      <c r="I167" s="191"/>
      <c r="J167" s="191"/>
      <c r="K167" s="187"/>
      <c r="L167" s="187"/>
      <c r="M167" s="1"/>
      <c r="N167" s="132"/>
      <c r="O167" s="132"/>
      <c r="P167" s="132"/>
      <c r="Q167" s="132"/>
      <c r="R167" s="132"/>
      <c r="S167" s="132"/>
      <c r="T167" s="132"/>
      <c r="U167" s="132"/>
      <c r="V167" s="132"/>
      <c r="W167" s="132"/>
      <c r="X167" s="132"/>
      <c r="Y167" s="132"/>
      <c r="Z167" s="132"/>
    </row>
    <row r="168" spans="1:26" ht="15.75" customHeight="1">
      <c r="A168" s="189"/>
      <c r="B168" s="190"/>
      <c r="C168" s="190"/>
      <c r="D168" s="191"/>
      <c r="E168" s="191"/>
      <c r="F168" s="191"/>
      <c r="G168" s="191"/>
      <c r="H168" s="191"/>
      <c r="I168" s="191"/>
      <c r="J168" s="191"/>
      <c r="K168" s="187"/>
      <c r="L168" s="187"/>
      <c r="M168" s="1"/>
      <c r="N168" s="132"/>
      <c r="O168" s="132"/>
      <c r="P168" s="132"/>
      <c r="Q168" s="132"/>
      <c r="R168" s="132"/>
      <c r="S168" s="132"/>
      <c r="T168" s="132"/>
      <c r="U168" s="132"/>
      <c r="V168" s="132"/>
      <c r="W168" s="132"/>
      <c r="X168" s="132"/>
      <c r="Y168" s="132"/>
      <c r="Z168" s="132"/>
    </row>
    <row r="169" spans="1:26" ht="15.75" customHeight="1">
      <c r="A169" s="189"/>
      <c r="B169" s="190"/>
      <c r="C169" s="190"/>
      <c r="D169" s="191"/>
      <c r="E169" s="191"/>
      <c r="F169" s="191"/>
      <c r="G169" s="191"/>
      <c r="H169" s="191"/>
      <c r="I169" s="191"/>
      <c r="J169" s="191"/>
      <c r="K169" s="187"/>
      <c r="L169" s="187"/>
      <c r="M169" s="1"/>
      <c r="N169" s="132"/>
      <c r="O169" s="132"/>
      <c r="P169" s="132"/>
      <c r="Q169" s="132"/>
      <c r="R169" s="132"/>
      <c r="S169" s="132"/>
      <c r="T169" s="132"/>
      <c r="U169" s="132"/>
      <c r="V169" s="132"/>
      <c r="W169" s="132"/>
      <c r="X169" s="132"/>
      <c r="Y169" s="132"/>
      <c r="Z169" s="132"/>
    </row>
    <row r="170" spans="1:26" ht="15.75" customHeight="1">
      <c r="A170" s="189"/>
      <c r="B170" s="190"/>
      <c r="C170" s="190"/>
      <c r="D170" s="191"/>
      <c r="E170" s="191"/>
      <c r="F170" s="191"/>
      <c r="G170" s="191"/>
      <c r="H170" s="191"/>
      <c r="I170" s="191"/>
      <c r="J170" s="191"/>
      <c r="K170" s="187"/>
      <c r="L170" s="187"/>
      <c r="M170" s="1"/>
      <c r="N170" s="132"/>
      <c r="O170" s="132"/>
      <c r="P170" s="132"/>
      <c r="Q170" s="132"/>
      <c r="R170" s="132"/>
      <c r="S170" s="132"/>
      <c r="T170" s="132"/>
      <c r="U170" s="132"/>
      <c r="V170" s="132"/>
      <c r="W170" s="132"/>
      <c r="X170" s="132"/>
      <c r="Y170" s="132"/>
      <c r="Z170" s="132"/>
    </row>
    <row r="171" spans="1:26" ht="15.75" customHeight="1">
      <c r="A171" s="189"/>
      <c r="B171" s="190"/>
      <c r="C171" s="190"/>
      <c r="D171" s="191"/>
      <c r="E171" s="191"/>
      <c r="F171" s="191"/>
      <c r="G171" s="191"/>
      <c r="H171" s="191"/>
      <c r="I171" s="191"/>
      <c r="J171" s="191"/>
      <c r="K171" s="187"/>
      <c r="L171" s="187"/>
      <c r="M171" s="1"/>
      <c r="N171" s="132"/>
      <c r="O171" s="132"/>
      <c r="P171" s="132"/>
      <c r="Q171" s="132"/>
      <c r="R171" s="132"/>
      <c r="S171" s="132"/>
      <c r="T171" s="132"/>
      <c r="U171" s="132"/>
      <c r="V171" s="132"/>
      <c r="W171" s="132"/>
      <c r="X171" s="132"/>
      <c r="Y171" s="132"/>
      <c r="Z171" s="132"/>
    </row>
    <row r="172" spans="1:26" ht="15.75" customHeight="1">
      <c r="A172" s="189"/>
      <c r="B172" s="190"/>
      <c r="C172" s="190"/>
      <c r="D172" s="191"/>
      <c r="E172" s="191"/>
      <c r="F172" s="191"/>
      <c r="G172" s="191"/>
      <c r="H172" s="191"/>
      <c r="I172" s="191"/>
      <c r="J172" s="191"/>
      <c r="K172" s="187"/>
      <c r="L172" s="187"/>
      <c r="M172" s="1"/>
      <c r="N172" s="132"/>
      <c r="O172" s="132"/>
      <c r="P172" s="132"/>
      <c r="Q172" s="132"/>
      <c r="R172" s="132"/>
      <c r="S172" s="132"/>
      <c r="T172" s="132"/>
      <c r="U172" s="132"/>
      <c r="V172" s="132"/>
      <c r="W172" s="132"/>
      <c r="X172" s="132"/>
      <c r="Y172" s="132"/>
      <c r="Z172" s="132"/>
    </row>
    <row r="173" spans="1:26" ht="15.75" customHeight="1">
      <c r="A173" s="189"/>
      <c r="B173" s="190"/>
      <c r="C173" s="190"/>
      <c r="D173" s="191"/>
      <c r="E173" s="191"/>
      <c r="F173" s="191"/>
      <c r="G173" s="191"/>
      <c r="H173" s="191"/>
      <c r="I173" s="191"/>
      <c r="J173" s="191"/>
      <c r="K173" s="187"/>
      <c r="L173" s="187"/>
      <c r="M173" s="1"/>
      <c r="N173" s="132"/>
      <c r="O173" s="132"/>
      <c r="P173" s="132"/>
      <c r="Q173" s="132"/>
      <c r="R173" s="132"/>
      <c r="S173" s="132"/>
      <c r="T173" s="132"/>
      <c r="U173" s="132"/>
      <c r="V173" s="132"/>
      <c r="W173" s="132"/>
      <c r="X173" s="132"/>
      <c r="Y173" s="132"/>
      <c r="Z173" s="132"/>
    </row>
    <row r="174" spans="1:26" ht="15.75" customHeight="1">
      <c r="A174" s="189"/>
      <c r="B174" s="190"/>
      <c r="C174" s="190"/>
      <c r="D174" s="191"/>
      <c r="E174" s="191"/>
      <c r="F174" s="191"/>
      <c r="G174" s="191"/>
      <c r="H174" s="191"/>
      <c r="I174" s="191"/>
      <c r="J174" s="191"/>
      <c r="K174" s="187"/>
      <c r="L174" s="187"/>
      <c r="M174" s="1"/>
      <c r="N174" s="132"/>
      <c r="O174" s="132"/>
      <c r="P174" s="132"/>
      <c r="Q174" s="132"/>
      <c r="R174" s="132"/>
      <c r="S174" s="132"/>
      <c r="T174" s="132"/>
      <c r="U174" s="132"/>
      <c r="V174" s="132"/>
      <c r="W174" s="132"/>
      <c r="X174" s="132"/>
      <c r="Y174" s="132"/>
      <c r="Z174" s="132"/>
    </row>
    <row r="175" spans="1:26" ht="15.75" customHeight="1">
      <c r="A175" s="189"/>
      <c r="B175" s="190"/>
      <c r="C175" s="190"/>
      <c r="D175" s="191"/>
      <c r="E175" s="191"/>
      <c r="F175" s="191"/>
      <c r="G175" s="191"/>
      <c r="H175" s="191"/>
      <c r="I175" s="191"/>
      <c r="J175" s="191"/>
      <c r="K175" s="187"/>
      <c r="L175" s="187"/>
      <c r="M175" s="1"/>
      <c r="N175" s="132"/>
      <c r="O175" s="132"/>
      <c r="P175" s="132"/>
      <c r="Q175" s="132"/>
      <c r="R175" s="132"/>
      <c r="S175" s="132"/>
      <c r="T175" s="132"/>
      <c r="U175" s="132"/>
      <c r="V175" s="132"/>
      <c r="W175" s="132"/>
      <c r="X175" s="132"/>
      <c r="Y175" s="132"/>
      <c r="Z175" s="132"/>
    </row>
    <row r="176" spans="1:26" ht="15.75" customHeight="1">
      <c r="A176" s="189"/>
      <c r="B176" s="190"/>
      <c r="C176" s="190"/>
      <c r="D176" s="191"/>
      <c r="E176" s="191"/>
      <c r="F176" s="191"/>
      <c r="G176" s="191"/>
      <c r="H176" s="191"/>
      <c r="I176" s="191"/>
      <c r="J176" s="191"/>
      <c r="K176" s="187"/>
      <c r="L176" s="187"/>
      <c r="M176" s="1"/>
      <c r="N176" s="132"/>
      <c r="O176" s="132"/>
      <c r="P176" s="132"/>
      <c r="Q176" s="132"/>
      <c r="R176" s="132"/>
      <c r="S176" s="132"/>
      <c r="T176" s="132"/>
      <c r="U176" s="132"/>
      <c r="V176" s="132"/>
      <c r="W176" s="132"/>
      <c r="X176" s="132"/>
      <c r="Y176" s="132"/>
      <c r="Z176" s="132"/>
    </row>
    <row r="177" spans="1:26" ht="15.75" customHeight="1">
      <c r="A177" s="189"/>
      <c r="B177" s="190"/>
      <c r="C177" s="190"/>
      <c r="D177" s="191"/>
      <c r="E177" s="191"/>
      <c r="F177" s="191"/>
      <c r="G177" s="191"/>
      <c r="H177" s="191"/>
      <c r="I177" s="191"/>
      <c r="J177" s="191"/>
      <c r="K177" s="187"/>
      <c r="L177" s="187"/>
      <c r="M177" s="1"/>
      <c r="N177" s="132"/>
      <c r="O177" s="132"/>
      <c r="P177" s="132"/>
      <c r="Q177" s="132"/>
      <c r="R177" s="132"/>
      <c r="S177" s="132"/>
      <c r="T177" s="132"/>
      <c r="U177" s="132"/>
      <c r="V177" s="132"/>
      <c r="W177" s="132"/>
      <c r="X177" s="132"/>
      <c r="Y177" s="132"/>
      <c r="Z177" s="132"/>
    </row>
    <row r="178" spans="1:26" ht="15.75" customHeight="1">
      <c r="A178" s="189"/>
      <c r="B178" s="190"/>
      <c r="C178" s="190"/>
      <c r="D178" s="191"/>
      <c r="E178" s="191"/>
      <c r="F178" s="191"/>
      <c r="G178" s="191"/>
      <c r="H178" s="191"/>
      <c r="I178" s="191"/>
      <c r="J178" s="191"/>
      <c r="K178" s="187"/>
      <c r="L178" s="187"/>
      <c r="M178" s="1"/>
      <c r="N178" s="132"/>
      <c r="O178" s="132"/>
      <c r="P178" s="132"/>
      <c r="Q178" s="132"/>
      <c r="R178" s="132"/>
      <c r="S178" s="132"/>
      <c r="T178" s="132"/>
      <c r="U178" s="132"/>
      <c r="V178" s="132"/>
      <c r="W178" s="132"/>
      <c r="X178" s="132"/>
      <c r="Y178" s="132"/>
      <c r="Z178" s="132"/>
    </row>
    <row r="179" spans="1:26" ht="15.75" customHeight="1">
      <c r="A179" s="189"/>
      <c r="B179" s="190"/>
      <c r="C179" s="190"/>
      <c r="D179" s="191"/>
      <c r="E179" s="191"/>
      <c r="F179" s="191"/>
      <c r="G179" s="191"/>
      <c r="H179" s="191"/>
      <c r="I179" s="191"/>
      <c r="J179" s="191"/>
      <c r="K179" s="187"/>
      <c r="L179" s="187"/>
      <c r="M179" s="1"/>
      <c r="N179" s="132"/>
      <c r="O179" s="132"/>
      <c r="P179" s="132"/>
      <c r="Q179" s="132"/>
      <c r="R179" s="132"/>
      <c r="S179" s="132"/>
      <c r="T179" s="132"/>
      <c r="U179" s="132"/>
      <c r="V179" s="132"/>
      <c r="W179" s="132"/>
      <c r="X179" s="132"/>
      <c r="Y179" s="132"/>
      <c r="Z179" s="132"/>
    </row>
    <row r="180" spans="1:26" ht="15.75" customHeight="1">
      <c r="A180" s="189"/>
      <c r="B180" s="190"/>
      <c r="C180" s="190"/>
      <c r="D180" s="191"/>
      <c r="E180" s="191"/>
      <c r="F180" s="191"/>
      <c r="G180" s="191"/>
      <c r="H180" s="191"/>
      <c r="I180" s="191"/>
      <c r="J180" s="191"/>
      <c r="K180" s="187"/>
      <c r="L180" s="187"/>
      <c r="M180" s="1"/>
      <c r="N180" s="132"/>
      <c r="O180" s="132"/>
      <c r="P180" s="132"/>
      <c r="Q180" s="132"/>
      <c r="R180" s="132"/>
      <c r="S180" s="132"/>
      <c r="T180" s="132"/>
      <c r="U180" s="132"/>
      <c r="V180" s="132"/>
      <c r="W180" s="132"/>
      <c r="X180" s="132"/>
      <c r="Y180" s="132"/>
      <c r="Z180" s="132"/>
    </row>
    <row r="181" spans="1:26" ht="15.75" customHeight="1">
      <c r="A181" s="189"/>
      <c r="B181" s="190"/>
      <c r="C181" s="190"/>
      <c r="D181" s="191"/>
      <c r="E181" s="191"/>
      <c r="F181" s="191"/>
      <c r="G181" s="191"/>
      <c r="H181" s="191"/>
      <c r="I181" s="191"/>
      <c r="J181" s="191"/>
      <c r="K181" s="187"/>
      <c r="L181" s="187"/>
      <c r="M181" s="1"/>
      <c r="N181" s="132"/>
      <c r="O181" s="132"/>
      <c r="P181" s="132"/>
      <c r="Q181" s="132"/>
      <c r="R181" s="132"/>
      <c r="S181" s="132"/>
      <c r="T181" s="132"/>
      <c r="U181" s="132"/>
      <c r="V181" s="132"/>
      <c r="W181" s="132"/>
      <c r="X181" s="132"/>
      <c r="Y181" s="132"/>
      <c r="Z181" s="132"/>
    </row>
    <row r="182" spans="1:26" ht="15.75" customHeight="1">
      <c r="A182" s="189"/>
      <c r="B182" s="190"/>
      <c r="C182" s="190"/>
      <c r="D182" s="191"/>
      <c r="E182" s="191"/>
      <c r="F182" s="191"/>
      <c r="G182" s="191"/>
      <c r="H182" s="191"/>
      <c r="I182" s="191"/>
      <c r="J182" s="191"/>
      <c r="K182" s="187"/>
      <c r="L182" s="187"/>
      <c r="M182" s="1"/>
      <c r="N182" s="132"/>
      <c r="O182" s="132"/>
      <c r="P182" s="132"/>
      <c r="Q182" s="132"/>
      <c r="R182" s="132"/>
      <c r="S182" s="132"/>
      <c r="T182" s="132"/>
      <c r="U182" s="132"/>
      <c r="V182" s="132"/>
      <c r="W182" s="132"/>
      <c r="X182" s="132"/>
      <c r="Y182" s="132"/>
      <c r="Z182" s="132"/>
    </row>
    <row r="183" spans="1:26" ht="15.75" customHeight="1">
      <c r="A183" s="189"/>
      <c r="B183" s="190"/>
      <c r="C183" s="190"/>
      <c r="D183" s="191"/>
      <c r="E183" s="191"/>
      <c r="F183" s="191"/>
      <c r="G183" s="191"/>
      <c r="H183" s="191"/>
      <c r="I183" s="191"/>
      <c r="J183" s="191"/>
      <c r="K183" s="187"/>
      <c r="L183" s="187"/>
      <c r="M183" s="1"/>
      <c r="N183" s="132"/>
      <c r="O183" s="132"/>
      <c r="P183" s="132"/>
      <c r="Q183" s="132"/>
      <c r="R183" s="132"/>
      <c r="S183" s="132"/>
      <c r="T183" s="132"/>
      <c r="U183" s="132"/>
      <c r="V183" s="132"/>
      <c r="W183" s="132"/>
      <c r="X183" s="132"/>
      <c r="Y183" s="132"/>
      <c r="Z183" s="132"/>
    </row>
    <row r="184" spans="1:26" ht="15.75" customHeight="1">
      <c r="A184" s="189"/>
      <c r="B184" s="190"/>
      <c r="C184" s="190"/>
      <c r="D184" s="191"/>
      <c r="E184" s="191"/>
      <c r="F184" s="191"/>
      <c r="G184" s="191"/>
      <c r="H184" s="191"/>
      <c r="I184" s="191"/>
      <c r="J184" s="191"/>
      <c r="K184" s="187"/>
      <c r="L184" s="187"/>
      <c r="M184" s="1"/>
      <c r="N184" s="132"/>
      <c r="O184" s="132"/>
      <c r="P184" s="132"/>
      <c r="Q184" s="132"/>
      <c r="R184" s="132"/>
      <c r="S184" s="132"/>
      <c r="T184" s="132"/>
      <c r="U184" s="132"/>
      <c r="V184" s="132"/>
      <c r="W184" s="132"/>
      <c r="X184" s="132"/>
      <c r="Y184" s="132"/>
      <c r="Z184" s="132"/>
    </row>
    <row r="185" spans="1:26" ht="15.75" customHeight="1">
      <c r="A185" s="189"/>
      <c r="B185" s="190"/>
      <c r="C185" s="190"/>
      <c r="D185" s="191"/>
      <c r="E185" s="191"/>
      <c r="F185" s="191"/>
      <c r="G185" s="191"/>
      <c r="H185" s="191"/>
      <c r="I185" s="191"/>
      <c r="J185" s="191"/>
      <c r="K185" s="187"/>
      <c r="L185" s="187"/>
      <c r="M185" s="1"/>
      <c r="N185" s="132"/>
      <c r="O185" s="132"/>
      <c r="P185" s="132"/>
      <c r="Q185" s="132"/>
      <c r="R185" s="132"/>
      <c r="S185" s="132"/>
      <c r="T185" s="132"/>
      <c r="U185" s="132"/>
      <c r="V185" s="132"/>
      <c r="W185" s="132"/>
      <c r="X185" s="132"/>
      <c r="Y185" s="132"/>
      <c r="Z185" s="132"/>
    </row>
    <row r="186" spans="1:26" ht="15.75" customHeight="1">
      <c r="A186" s="189"/>
      <c r="B186" s="190"/>
      <c r="C186" s="190"/>
      <c r="D186" s="191"/>
      <c r="E186" s="191"/>
      <c r="F186" s="191"/>
      <c r="G186" s="191"/>
      <c r="H186" s="191"/>
      <c r="I186" s="191"/>
      <c r="J186" s="191"/>
      <c r="K186" s="187"/>
      <c r="L186" s="187"/>
      <c r="M186" s="1"/>
      <c r="N186" s="132"/>
      <c r="O186" s="132"/>
      <c r="P186" s="132"/>
      <c r="Q186" s="132"/>
      <c r="R186" s="132"/>
      <c r="S186" s="132"/>
      <c r="T186" s="132"/>
      <c r="U186" s="132"/>
      <c r="V186" s="132"/>
      <c r="W186" s="132"/>
      <c r="X186" s="132"/>
      <c r="Y186" s="132"/>
      <c r="Z186" s="132"/>
    </row>
    <row r="187" spans="1:26" ht="15.75" customHeight="1">
      <c r="A187" s="189"/>
      <c r="B187" s="190"/>
      <c r="C187" s="190"/>
      <c r="D187" s="191"/>
      <c r="E187" s="191"/>
      <c r="F187" s="191"/>
      <c r="G187" s="191"/>
      <c r="H187" s="191"/>
      <c r="I187" s="191"/>
      <c r="J187" s="191"/>
      <c r="K187" s="187"/>
      <c r="L187" s="187"/>
      <c r="M187" s="1"/>
      <c r="N187" s="132"/>
      <c r="O187" s="132"/>
      <c r="P187" s="132"/>
      <c r="Q187" s="132"/>
      <c r="R187" s="132"/>
      <c r="S187" s="132"/>
      <c r="T187" s="132"/>
      <c r="U187" s="132"/>
      <c r="V187" s="132"/>
      <c r="W187" s="132"/>
      <c r="X187" s="132"/>
      <c r="Y187" s="132"/>
      <c r="Z187" s="132"/>
    </row>
    <row r="188" spans="1:26" ht="15.75" customHeight="1">
      <c r="A188" s="189"/>
      <c r="B188" s="190"/>
      <c r="C188" s="190"/>
      <c r="D188" s="191"/>
      <c r="E188" s="191"/>
      <c r="F188" s="191"/>
      <c r="G188" s="191"/>
      <c r="H188" s="191"/>
      <c r="I188" s="191"/>
      <c r="J188" s="191"/>
      <c r="K188" s="187"/>
      <c r="L188" s="187"/>
      <c r="M188" s="1"/>
      <c r="N188" s="132"/>
      <c r="O188" s="132"/>
      <c r="P188" s="132"/>
      <c r="Q188" s="132"/>
      <c r="R188" s="132"/>
      <c r="S188" s="132"/>
      <c r="T188" s="132"/>
      <c r="U188" s="132"/>
      <c r="V188" s="132"/>
      <c r="W188" s="132"/>
      <c r="X188" s="132"/>
      <c r="Y188" s="132"/>
      <c r="Z188" s="132"/>
    </row>
    <row r="189" spans="1:26" ht="15.75" customHeight="1">
      <c r="A189" s="189"/>
      <c r="B189" s="190"/>
      <c r="C189" s="190"/>
      <c r="D189" s="191"/>
      <c r="E189" s="191"/>
      <c r="F189" s="191"/>
      <c r="G189" s="191"/>
      <c r="H189" s="191"/>
      <c r="I189" s="191"/>
      <c r="J189" s="191"/>
      <c r="K189" s="187"/>
      <c r="L189" s="187"/>
      <c r="M189" s="1"/>
      <c r="N189" s="132"/>
      <c r="O189" s="132"/>
      <c r="P189" s="132"/>
      <c r="Q189" s="132"/>
      <c r="R189" s="132"/>
      <c r="S189" s="132"/>
      <c r="T189" s="132"/>
      <c r="U189" s="132"/>
      <c r="V189" s="132"/>
      <c r="W189" s="132"/>
      <c r="X189" s="132"/>
      <c r="Y189" s="132"/>
      <c r="Z189" s="132"/>
    </row>
    <row r="190" spans="1:26" ht="15.75" customHeight="1">
      <c r="A190" s="189"/>
      <c r="B190" s="190"/>
      <c r="C190" s="190"/>
      <c r="D190" s="191"/>
      <c r="E190" s="191"/>
      <c r="F190" s="191"/>
      <c r="G190" s="191"/>
      <c r="H190" s="191"/>
      <c r="I190" s="191"/>
      <c r="J190" s="191"/>
      <c r="K190" s="187"/>
      <c r="L190" s="187"/>
      <c r="M190" s="1"/>
      <c r="N190" s="132"/>
      <c r="O190" s="132"/>
      <c r="P190" s="132"/>
      <c r="Q190" s="132"/>
      <c r="R190" s="132"/>
      <c r="S190" s="132"/>
      <c r="T190" s="132"/>
      <c r="U190" s="132"/>
      <c r="V190" s="132"/>
      <c r="W190" s="132"/>
      <c r="X190" s="132"/>
      <c r="Y190" s="132"/>
      <c r="Z190" s="132"/>
    </row>
    <row r="191" spans="1:26" ht="15.75" customHeight="1">
      <c r="A191" s="189"/>
      <c r="B191" s="190"/>
      <c r="C191" s="190"/>
      <c r="D191" s="191"/>
      <c r="E191" s="191"/>
      <c r="F191" s="191"/>
      <c r="G191" s="191"/>
      <c r="H191" s="191"/>
      <c r="I191" s="191"/>
      <c r="J191" s="191"/>
      <c r="K191" s="187"/>
      <c r="L191" s="187"/>
      <c r="M191" s="1"/>
      <c r="N191" s="132"/>
      <c r="O191" s="132"/>
      <c r="P191" s="132"/>
      <c r="Q191" s="132"/>
      <c r="R191" s="132"/>
      <c r="S191" s="132"/>
      <c r="T191" s="132"/>
      <c r="U191" s="132"/>
      <c r="V191" s="132"/>
      <c r="W191" s="132"/>
      <c r="X191" s="132"/>
      <c r="Y191" s="132"/>
      <c r="Z191" s="132"/>
    </row>
    <row r="192" spans="1:26" ht="15.75" customHeight="1">
      <c r="A192" s="189"/>
      <c r="B192" s="190"/>
      <c r="C192" s="190"/>
      <c r="D192" s="191"/>
      <c r="E192" s="191"/>
      <c r="F192" s="191"/>
      <c r="G192" s="191"/>
      <c r="H192" s="191"/>
      <c r="I192" s="191"/>
      <c r="J192" s="191"/>
      <c r="K192" s="187"/>
      <c r="L192" s="187"/>
      <c r="M192" s="1"/>
      <c r="N192" s="132"/>
      <c r="O192" s="132"/>
      <c r="P192" s="132"/>
      <c r="Q192" s="132"/>
      <c r="R192" s="132"/>
      <c r="S192" s="132"/>
      <c r="T192" s="132"/>
      <c r="U192" s="132"/>
      <c r="V192" s="132"/>
      <c r="W192" s="132"/>
      <c r="X192" s="132"/>
      <c r="Y192" s="132"/>
      <c r="Z192" s="132"/>
    </row>
    <row r="193" spans="1:26" ht="15.75" customHeight="1">
      <c r="A193" s="189"/>
      <c r="B193" s="190"/>
      <c r="C193" s="190"/>
      <c r="D193" s="191"/>
      <c r="E193" s="191"/>
      <c r="F193" s="191"/>
      <c r="G193" s="191"/>
      <c r="H193" s="191"/>
      <c r="I193" s="191"/>
      <c r="J193" s="191"/>
      <c r="K193" s="187"/>
      <c r="L193" s="187"/>
      <c r="M193" s="1"/>
      <c r="N193" s="132"/>
      <c r="O193" s="132"/>
      <c r="P193" s="132"/>
      <c r="Q193" s="132"/>
      <c r="R193" s="132"/>
      <c r="S193" s="132"/>
      <c r="T193" s="132"/>
      <c r="U193" s="132"/>
      <c r="V193" s="132"/>
      <c r="W193" s="132"/>
      <c r="X193" s="132"/>
      <c r="Y193" s="132"/>
      <c r="Z193" s="132"/>
    </row>
    <row r="194" spans="1:26" ht="15.75" customHeight="1">
      <c r="A194" s="189"/>
      <c r="B194" s="190"/>
      <c r="C194" s="190"/>
      <c r="D194" s="191"/>
      <c r="E194" s="191"/>
      <c r="F194" s="191"/>
      <c r="G194" s="191"/>
      <c r="H194" s="191"/>
      <c r="I194" s="191"/>
      <c r="J194" s="191"/>
      <c r="K194" s="187"/>
      <c r="L194" s="187"/>
      <c r="M194" s="1"/>
      <c r="N194" s="132"/>
      <c r="O194" s="132"/>
      <c r="P194" s="132"/>
      <c r="Q194" s="132"/>
      <c r="R194" s="132"/>
      <c r="S194" s="132"/>
      <c r="T194" s="132"/>
      <c r="U194" s="132"/>
      <c r="V194" s="132"/>
      <c r="W194" s="132"/>
      <c r="X194" s="132"/>
      <c r="Y194" s="132"/>
      <c r="Z194" s="132"/>
    </row>
    <row r="195" spans="1:26" ht="15.75" customHeight="1">
      <c r="A195" s="189"/>
      <c r="B195" s="190"/>
      <c r="C195" s="190"/>
      <c r="D195" s="191"/>
      <c r="E195" s="191"/>
      <c r="F195" s="191"/>
      <c r="G195" s="191"/>
      <c r="H195" s="191"/>
      <c r="I195" s="191"/>
      <c r="J195" s="191"/>
      <c r="K195" s="187"/>
      <c r="L195" s="187"/>
      <c r="M195" s="1"/>
      <c r="N195" s="132"/>
      <c r="O195" s="132"/>
      <c r="P195" s="132"/>
      <c r="Q195" s="132"/>
      <c r="R195" s="132"/>
      <c r="S195" s="132"/>
      <c r="T195" s="132"/>
      <c r="U195" s="132"/>
      <c r="V195" s="132"/>
      <c r="W195" s="132"/>
      <c r="X195" s="132"/>
      <c r="Y195" s="132"/>
      <c r="Z195" s="132"/>
    </row>
    <row r="196" spans="1:26" ht="15.75" customHeight="1">
      <c r="A196" s="189"/>
      <c r="B196" s="190"/>
      <c r="C196" s="190"/>
      <c r="D196" s="191"/>
      <c r="E196" s="191"/>
      <c r="F196" s="191"/>
      <c r="G196" s="191"/>
      <c r="H196" s="191"/>
      <c r="I196" s="191"/>
      <c r="J196" s="191"/>
      <c r="K196" s="187"/>
      <c r="L196" s="187"/>
      <c r="M196" s="1"/>
      <c r="N196" s="132"/>
      <c r="O196" s="132"/>
      <c r="P196" s="132"/>
      <c r="Q196" s="132"/>
      <c r="R196" s="132"/>
      <c r="S196" s="132"/>
      <c r="T196" s="132"/>
      <c r="U196" s="132"/>
      <c r="V196" s="132"/>
      <c r="W196" s="132"/>
      <c r="X196" s="132"/>
      <c r="Y196" s="132"/>
      <c r="Z196" s="132"/>
    </row>
    <row r="197" spans="1:26" ht="15.75" customHeight="1">
      <c r="A197" s="189"/>
      <c r="B197" s="190"/>
      <c r="C197" s="190"/>
      <c r="D197" s="191"/>
      <c r="E197" s="191"/>
      <c r="F197" s="191"/>
      <c r="G197" s="191"/>
      <c r="H197" s="191"/>
      <c r="I197" s="191"/>
      <c r="J197" s="191"/>
      <c r="K197" s="187"/>
      <c r="L197" s="187"/>
      <c r="M197" s="1"/>
      <c r="N197" s="132"/>
      <c r="O197" s="132"/>
      <c r="P197" s="132"/>
      <c r="Q197" s="132"/>
      <c r="R197" s="132"/>
      <c r="S197" s="132"/>
      <c r="T197" s="132"/>
      <c r="U197" s="132"/>
      <c r="V197" s="132"/>
      <c r="W197" s="132"/>
      <c r="X197" s="132"/>
      <c r="Y197" s="132"/>
      <c r="Z197" s="132"/>
    </row>
    <row r="198" spans="1:26" ht="15.75" customHeight="1">
      <c r="A198" s="189"/>
      <c r="B198" s="190"/>
      <c r="C198" s="190"/>
      <c r="D198" s="191"/>
      <c r="E198" s="191"/>
      <c r="F198" s="191"/>
      <c r="G198" s="191"/>
      <c r="H198" s="191"/>
      <c r="I198" s="191"/>
      <c r="J198" s="191"/>
      <c r="K198" s="187"/>
      <c r="L198" s="187"/>
      <c r="M198" s="1"/>
      <c r="N198" s="132"/>
      <c r="O198" s="132"/>
      <c r="P198" s="132"/>
      <c r="Q198" s="132"/>
      <c r="R198" s="132"/>
      <c r="S198" s="132"/>
      <c r="T198" s="132"/>
      <c r="U198" s="132"/>
      <c r="V198" s="132"/>
      <c r="W198" s="132"/>
      <c r="X198" s="132"/>
      <c r="Y198" s="132"/>
      <c r="Z198" s="132"/>
    </row>
    <row r="199" spans="1:26" ht="15.75" customHeight="1">
      <c r="A199" s="189"/>
      <c r="B199" s="190"/>
      <c r="C199" s="190"/>
      <c r="D199" s="191"/>
      <c r="E199" s="191"/>
      <c r="F199" s="191"/>
      <c r="G199" s="191"/>
      <c r="H199" s="191"/>
      <c r="I199" s="191"/>
      <c r="J199" s="191"/>
      <c r="K199" s="187"/>
      <c r="L199" s="187"/>
      <c r="M199" s="1"/>
      <c r="N199" s="132"/>
      <c r="O199" s="132"/>
      <c r="P199" s="132"/>
      <c r="Q199" s="132"/>
      <c r="R199" s="132"/>
      <c r="S199" s="132"/>
      <c r="T199" s="132"/>
      <c r="U199" s="132"/>
      <c r="V199" s="132"/>
      <c r="W199" s="132"/>
      <c r="X199" s="132"/>
      <c r="Y199" s="132"/>
      <c r="Z199" s="132"/>
    </row>
    <row r="200" spans="1:26" ht="15.75" customHeight="1">
      <c r="A200" s="189"/>
      <c r="B200" s="190"/>
      <c r="C200" s="190"/>
      <c r="D200" s="191"/>
      <c r="E200" s="191"/>
      <c r="F200" s="191"/>
      <c r="G200" s="191"/>
      <c r="H200" s="191"/>
      <c r="I200" s="191"/>
      <c r="J200" s="191"/>
      <c r="K200" s="187"/>
      <c r="L200" s="187"/>
      <c r="M200" s="1"/>
      <c r="N200" s="132"/>
      <c r="O200" s="132"/>
      <c r="P200" s="132"/>
      <c r="Q200" s="132"/>
      <c r="R200" s="132"/>
      <c r="S200" s="132"/>
      <c r="T200" s="132"/>
      <c r="U200" s="132"/>
      <c r="V200" s="132"/>
      <c r="W200" s="132"/>
      <c r="X200" s="132"/>
      <c r="Y200" s="132"/>
      <c r="Z200" s="132"/>
    </row>
    <row r="201" spans="1:26" ht="15.75" customHeight="1">
      <c r="A201" s="189"/>
      <c r="B201" s="190"/>
      <c r="C201" s="190"/>
      <c r="D201" s="191"/>
      <c r="E201" s="191"/>
      <c r="F201" s="191"/>
      <c r="G201" s="191"/>
      <c r="H201" s="191"/>
      <c r="I201" s="191"/>
      <c r="J201" s="191"/>
      <c r="K201" s="187"/>
      <c r="L201" s="187"/>
      <c r="M201" s="1"/>
      <c r="N201" s="132"/>
      <c r="O201" s="132"/>
      <c r="P201" s="132"/>
      <c r="Q201" s="132"/>
      <c r="R201" s="132"/>
      <c r="S201" s="132"/>
      <c r="T201" s="132"/>
      <c r="U201" s="132"/>
      <c r="V201" s="132"/>
      <c r="W201" s="132"/>
      <c r="X201" s="132"/>
      <c r="Y201" s="132"/>
      <c r="Z201" s="132"/>
    </row>
    <row r="202" spans="1:26" ht="15.75" customHeight="1">
      <c r="A202" s="189"/>
      <c r="B202" s="190"/>
      <c r="C202" s="190"/>
      <c r="D202" s="191"/>
      <c r="E202" s="191"/>
      <c r="F202" s="191"/>
      <c r="G202" s="191"/>
      <c r="H202" s="191"/>
      <c r="I202" s="191"/>
      <c r="J202" s="191"/>
      <c r="K202" s="187"/>
      <c r="L202" s="187"/>
      <c r="M202" s="1"/>
      <c r="N202" s="132"/>
      <c r="O202" s="132"/>
      <c r="P202" s="132"/>
      <c r="Q202" s="132"/>
      <c r="R202" s="132"/>
      <c r="S202" s="132"/>
      <c r="T202" s="132"/>
      <c r="U202" s="132"/>
      <c r="V202" s="132"/>
      <c r="W202" s="132"/>
      <c r="X202" s="132"/>
      <c r="Y202" s="132"/>
      <c r="Z202" s="132"/>
    </row>
    <row r="203" spans="1:26" ht="15.75" customHeight="1">
      <c r="A203" s="189"/>
      <c r="B203" s="190"/>
      <c r="C203" s="190"/>
      <c r="D203" s="191"/>
      <c r="E203" s="191"/>
      <c r="F203" s="191"/>
      <c r="G203" s="191"/>
      <c r="H203" s="191"/>
      <c r="I203" s="191"/>
      <c r="J203" s="191"/>
      <c r="K203" s="187"/>
      <c r="L203" s="187"/>
      <c r="M203" s="1"/>
      <c r="N203" s="132"/>
      <c r="O203" s="132"/>
      <c r="P203" s="132"/>
      <c r="Q203" s="132"/>
      <c r="R203" s="132"/>
      <c r="S203" s="132"/>
      <c r="T203" s="132"/>
      <c r="U203" s="132"/>
      <c r="V203" s="132"/>
      <c r="W203" s="132"/>
      <c r="X203" s="132"/>
      <c r="Y203" s="132"/>
      <c r="Z203" s="132"/>
    </row>
    <row r="204" spans="1:26" ht="15.75" customHeight="1">
      <c r="A204" s="189"/>
      <c r="B204" s="190"/>
      <c r="C204" s="190"/>
      <c r="D204" s="191"/>
      <c r="E204" s="191"/>
      <c r="F204" s="191"/>
      <c r="G204" s="191"/>
      <c r="H204" s="191"/>
      <c r="I204" s="191"/>
      <c r="J204" s="191"/>
      <c r="K204" s="187"/>
      <c r="L204" s="187"/>
      <c r="M204" s="1"/>
      <c r="N204" s="132"/>
      <c r="O204" s="132"/>
      <c r="P204" s="132"/>
      <c r="Q204" s="132"/>
      <c r="R204" s="132"/>
      <c r="S204" s="132"/>
      <c r="T204" s="132"/>
      <c r="U204" s="132"/>
      <c r="V204" s="132"/>
      <c r="W204" s="132"/>
      <c r="X204" s="132"/>
      <c r="Y204" s="132"/>
      <c r="Z204" s="132"/>
    </row>
    <row r="205" spans="1:26" ht="15.75" customHeight="1">
      <c r="A205" s="189"/>
      <c r="B205" s="190"/>
      <c r="C205" s="190"/>
      <c r="D205" s="191"/>
      <c r="E205" s="191"/>
      <c r="F205" s="191"/>
      <c r="G205" s="191"/>
      <c r="H205" s="191"/>
      <c r="I205" s="191"/>
      <c r="J205" s="191"/>
      <c r="K205" s="187"/>
      <c r="L205" s="187"/>
      <c r="M205" s="1"/>
      <c r="N205" s="132"/>
      <c r="O205" s="132"/>
      <c r="P205" s="132"/>
      <c r="Q205" s="132"/>
      <c r="R205" s="132"/>
      <c r="S205" s="132"/>
      <c r="T205" s="132"/>
      <c r="U205" s="132"/>
      <c r="V205" s="132"/>
      <c r="W205" s="132"/>
      <c r="X205" s="132"/>
      <c r="Y205" s="132"/>
      <c r="Z205" s="132"/>
    </row>
    <row r="206" spans="1:26" ht="15.75" customHeight="1">
      <c r="A206" s="189"/>
      <c r="B206" s="190"/>
      <c r="C206" s="190"/>
      <c r="D206" s="191"/>
      <c r="E206" s="191"/>
      <c r="F206" s="191"/>
      <c r="G206" s="191"/>
      <c r="H206" s="191"/>
      <c r="I206" s="191"/>
      <c r="J206" s="191"/>
      <c r="K206" s="187"/>
      <c r="L206" s="187"/>
      <c r="M206" s="1"/>
      <c r="N206" s="132"/>
      <c r="O206" s="132"/>
      <c r="P206" s="132"/>
      <c r="Q206" s="132"/>
      <c r="R206" s="132"/>
      <c r="S206" s="132"/>
      <c r="T206" s="132"/>
      <c r="U206" s="132"/>
      <c r="V206" s="132"/>
      <c r="W206" s="132"/>
      <c r="X206" s="132"/>
      <c r="Y206" s="132"/>
      <c r="Z206" s="132"/>
    </row>
    <row r="207" spans="1:26" ht="15.75" customHeight="1">
      <c r="A207" s="189"/>
      <c r="B207" s="190"/>
      <c r="C207" s="190"/>
      <c r="D207" s="191"/>
      <c r="E207" s="191"/>
      <c r="F207" s="191"/>
      <c r="G207" s="191"/>
      <c r="H207" s="191"/>
      <c r="I207" s="191"/>
      <c r="J207" s="191"/>
      <c r="K207" s="187"/>
      <c r="L207" s="187"/>
      <c r="M207" s="1"/>
      <c r="N207" s="132"/>
      <c r="O207" s="132"/>
      <c r="P207" s="132"/>
      <c r="Q207" s="132"/>
      <c r="R207" s="132"/>
      <c r="S207" s="132"/>
      <c r="T207" s="132"/>
      <c r="U207" s="132"/>
      <c r="V207" s="132"/>
      <c r="W207" s="132"/>
      <c r="X207" s="132"/>
      <c r="Y207" s="132"/>
      <c r="Z207" s="132"/>
    </row>
    <row r="208" spans="1:26" ht="15.75" customHeight="1">
      <c r="A208" s="189"/>
      <c r="B208" s="190"/>
      <c r="C208" s="190"/>
      <c r="D208" s="191"/>
      <c r="E208" s="191"/>
      <c r="F208" s="191"/>
      <c r="G208" s="191"/>
      <c r="H208" s="191"/>
      <c r="I208" s="191"/>
      <c r="J208" s="191"/>
      <c r="K208" s="187"/>
      <c r="L208" s="187"/>
      <c r="M208" s="1"/>
      <c r="N208" s="132"/>
      <c r="O208" s="132"/>
      <c r="P208" s="132"/>
      <c r="Q208" s="132"/>
      <c r="R208" s="132"/>
      <c r="S208" s="132"/>
      <c r="T208" s="132"/>
      <c r="U208" s="132"/>
      <c r="V208" s="132"/>
      <c r="W208" s="132"/>
      <c r="X208" s="132"/>
      <c r="Y208" s="132"/>
      <c r="Z208" s="132"/>
    </row>
    <row r="209" spans="1:26" ht="15.75" customHeight="1">
      <c r="A209" s="189"/>
      <c r="B209" s="190"/>
      <c r="C209" s="190"/>
      <c r="D209" s="191"/>
      <c r="E209" s="191"/>
      <c r="F209" s="191"/>
      <c r="G209" s="191"/>
      <c r="H209" s="191"/>
      <c r="I209" s="191"/>
      <c r="J209" s="191"/>
      <c r="K209" s="187"/>
      <c r="L209" s="187"/>
      <c r="M209" s="1"/>
      <c r="N209" s="132"/>
      <c r="O209" s="132"/>
      <c r="P209" s="132"/>
      <c r="Q209" s="132"/>
      <c r="R209" s="132"/>
      <c r="S209" s="132"/>
      <c r="T209" s="132"/>
      <c r="U209" s="132"/>
      <c r="V209" s="132"/>
      <c r="W209" s="132"/>
      <c r="X209" s="132"/>
      <c r="Y209" s="132"/>
      <c r="Z209" s="132"/>
    </row>
    <row r="210" spans="1:26" ht="15.75" customHeight="1">
      <c r="A210" s="189"/>
      <c r="B210" s="190"/>
      <c r="C210" s="190"/>
      <c r="D210" s="191"/>
      <c r="E210" s="191"/>
      <c r="F210" s="191"/>
      <c r="G210" s="191"/>
      <c r="H210" s="191"/>
      <c r="I210" s="191"/>
      <c r="J210" s="191"/>
      <c r="K210" s="187"/>
      <c r="L210" s="187"/>
      <c r="M210" s="1"/>
      <c r="N210" s="132"/>
      <c r="O210" s="132"/>
      <c r="P210" s="132"/>
      <c r="Q210" s="132"/>
      <c r="R210" s="132"/>
      <c r="S210" s="132"/>
      <c r="T210" s="132"/>
      <c r="U210" s="132"/>
      <c r="V210" s="132"/>
      <c r="W210" s="132"/>
      <c r="X210" s="132"/>
      <c r="Y210" s="132"/>
      <c r="Z210" s="132"/>
    </row>
    <row r="211" spans="1:26" ht="15.75" customHeight="1">
      <c r="A211" s="189"/>
      <c r="B211" s="190"/>
      <c r="C211" s="190"/>
      <c r="D211" s="191"/>
      <c r="E211" s="191"/>
      <c r="F211" s="191"/>
      <c r="G211" s="191"/>
      <c r="H211" s="191"/>
      <c r="I211" s="191"/>
      <c r="J211" s="191"/>
      <c r="K211" s="187"/>
      <c r="L211" s="187"/>
      <c r="M211" s="1"/>
      <c r="N211" s="132"/>
      <c r="O211" s="132"/>
      <c r="P211" s="132"/>
      <c r="Q211" s="132"/>
      <c r="R211" s="132"/>
      <c r="S211" s="132"/>
      <c r="T211" s="132"/>
      <c r="U211" s="132"/>
      <c r="V211" s="132"/>
      <c r="W211" s="132"/>
      <c r="X211" s="132"/>
      <c r="Y211" s="132"/>
      <c r="Z211" s="132"/>
    </row>
    <row r="212" spans="1:26" ht="15.75" customHeight="1">
      <c r="A212" s="189"/>
      <c r="B212" s="190"/>
      <c r="C212" s="190"/>
      <c r="D212" s="191"/>
      <c r="E212" s="191"/>
      <c r="F212" s="191"/>
      <c r="G212" s="191"/>
      <c r="H212" s="191"/>
      <c r="I212" s="191"/>
      <c r="J212" s="191"/>
      <c r="K212" s="187"/>
      <c r="L212" s="187"/>
      <c r="M212" s="1"/>
      <c r="N212" s="132"/>
      <c r="O212" s="132"/>
      <c r="P212" s="132"/>
      <c r="Q212" s="132"/>
      <c r="R212" s="132"/>
      <c r="S212" s="132"/>
      <c r="T212" s="132"/>
      <c r="U212" s="132"/>
      <c r="V212" s="132"/>
      <c r="W212" s="132"/>
      <c r="X212" s="132"/>
      <c r="Y212" s="132"/>
      <c r="Z212" s="132"/>
    </row>
    <row r="213" spans="1:26" ht="15.75" customHeight="1">
      <c r="A213" s="189"/>
      <c r="B213" s="190"/>
      <c r="C213" s="190"/>
      <c r="D213" s="191"/>
      <c r="E213" s="191"/>
      <c r="F213" s="191"/>
      <c r="G213" s="191"/>
      <c r="H213" s="191"/>
      <c r="I213" s="191"/>
      <c r="J213" s="191"/>
      <c r="K213" s="187"/>
      <c r="L213" s="187"/>
      <c r="M213" s="1"/>
      <c r="N213" s="132"/>
      <c r="O213" s="132"/>
      <c r="P213" s="132"/>
      <c r="Q213" s="132"/>
      <c r="R213" s="132"/>
      <c r="S213" s="132"/>
      <c r="T213" s="132"/>
      <c r="U213" s="132"/>
      <c r="V213" s="132"/>
      <c r="W213" s="132"/>
      <c r="X213" s="132"/>
      <c r="Y213" s="132"/>
      <c r="Z213" s="132"/>
    </row>
    <row r="214" spans="1:26" ht="15.75" customHeight="1">
      <c r="A214" s="189"/>
      <c r="B214" s="190"/>
      <c r="C214" s="190"/>
      <c r="D214" s="191"/>
      <c r="E214" s="191"/>
      <c r="F214" s="191"/>
      <c r="G214" s="191"/>
      <c r="H214" s="191"/>
      <c r="I214" s="191"/>
      <c r="J214" s="191"/>
      <c r="K214" s="187"/>
      <c r="L214" s="187"/>
      <c r="M214" s="1"/>
      <c r="N214" s="132"/>
      <c r="O214" s="132"/>
      <c r="P214" s="132"/>
      <c r="Q214" s="132"/>
      <c r="R214" s="132"/>
      <c r="S214" s="132"/>
      <c r="T214" s="132"/>
      <c r="U214" s="132"/>
      <c r="V214" s="132"/>
      <c r="W214" s="132"/>
      <c r="X214" s="132"/>
      <c r="Y214" s="132"/>
      <c r="Z214" s="132"/>
    </row>
    <row r="215" spans="1:26" ht="15.75" customHeight="1">
      <c r="A215" s="189"/>
      <c r="B215" s="190"/>
      <c r="C215" s="190"/>
      <c r="D215" s="191"/>
      <c r="E215" s="191"/>
      <c r="F215" s="191"/>
      <c r="G215" s="191"/>
      <c r="H215" s="191"/>
      <c r="I215" s="191"/>
      <c r="J215" s="191"/>
      <c r="K215" s="187"/>
      <c r="L215" s="187"/>
      <c r="M215" s="1"/>
      <c r="N215" s="132"/>
      <c r="O215" s="132"/>
      <c r="P215" s="132"/>
      <c r="Q215" s="132"/>
      <c r="R215" s="132"/>
      <c r="S215" s="132"/>
      <c r="T215" s="132"/>
      <c r="U215" s="132"/>
      <c r="V215" s="132"/>
      <c r="W215" s="132"/>
      <c r="X215" s="132"/>
      <c r="Y215" s="132"/>
      <c r="Z215" s="132"/>
    </row>
    <row r="216" spans="1:26" ht="15.75" customHeight="1">
      <c r="A216" s="189"/>
      <c r="B216" s="190"/>
      <c r="C216" s="190"/>
      <c r="D216" s="191"/>
      <c r="E216" s="191"/>
      <c r="F216" s="191"/>
      <c r="G216" s="191"/>
      <c r="H216" s="191"/>
      <c r="I216" s="191"/>
      <c r="J216" s="191"/>
      <c r="K216" s="187"/>
      <c r="L216" s="187"/>
      <c r="M216" s="1"/>
      <c r="N216" s="132"/>
      <c r="O216" s="132"/>
      <c r="P216" s="132"/>
      <c r="Q216" s="132"/>
      <c r="R216" s="132"/>
      <c r="S216" s="132"/>
      <c r="T216" s="132"/>
      <c r="U216" s="132"/>
      <c r="V216" s="132"/>
      <c r="W216" s="132"/>
      <c r="X216" s="132"/>
      <c r="Y216" s="132"/>
      <c r="Z216" s="132"/>
    </row>
    <row r="217" spans="1:26" ht="15.75" customHeight="1">
      <c r="A217" s="189"/>
      <c r="B217" s="190"/>
      <c r="C217" s="190"/>
      <c r="D217" s="191"/>
      <c r="E217" s="191"/>
      <c r="F217" s="191"/>
      <c r="G217" s="191"/>
      <c r="H217" s="191"/>
      <c r="I217" s="191"/>
      <c r="J217" s="191"/>
      <c r="K217" s="187"/>
      <c r="L217" s="187"/>
      <c r="M217" s="1"/>
      <c r="N217" s="132"/>
      <c r="O217" s="132"/>
      <c r="P217" s="132"/>
      <c r="Q217" s="132"/>
      <c r="R217" s="132"/>
      <c r="S217" s="132"/>
      <c r="T217" s="132"/>
      <c r="U217" s="132"/>
      <c r="V217" s="132"/>
      <c r="W217" s="132"/>
      <c r="X217" s="132"/>
      <c r="Y217" s="132"/>
      <c r="Z217" s="132"/>
    </row>
    <row r="218" spans="1:26" ht="15.75" customHeight="1">
      <c r="A218" s="189"/>
      <c r="B218" s="190"/>
      <c r="C218" s="190"/>
      <c r="D218" s="191"/>
      <c r="E218" s="191"/>
      <c r="F218" s="191"/>
      <c r="G218" s="191"/>
      <c r="H218" s="191"/>
      <c r="I218" s="191"/>
      <c r="J218" s="191"/>
      <c r="K218" s="187"/>
      <c r="L218" s="187"/>
      <c r="M218" s="1"/>
      <c r="N218" s="132"/>
      <c r="O218" s="132"/>
      <c r="P218" s="132"/>
      <c r="Q218" s="132"/>
      <c r="R218" s="132"/>
      <c r="S218" s="132"/>
      <c r="T218" s="132"/>
      <c r="U218" s="132"/>
      <c r="V218" s="132"/>
      <c r="W218" s="132"/>
      <c r="X218" s="132"/>
      <c r="Y218" s="132"/>
      <c r="Z218" s="132"/>
    </row>
    <row r="219" spans="1:26" ht="15.75" customHeight="1">
      <c r="A219" s="189"/>
      <c r="B219" s="190"/>
      <c r="C219" s="190"/>
      <c r="D219" s="191"/>
      <c r="E219" s="191"/>
      <c r="F219" s="191"/>
      <c r="G219" s="191"/>
      <c r="H219" s="191"/>
      <c r="I219" s="191"/>
      <c r="J219" s="191"/>
      <c r="K219" s="187"/>
      <c r="L219" s="187"/>
      <c r="M219" s="1"/>
      <c r="N219" s="132"/>
      <c r="O219" s="132"/>
      <c r="P219" s="132"/>
      <c r="Q219" s="132"/>
      <c r="R219" s="132"/>
      <c r="S219" s="132"/>
      <c r="T219" s="132"/>
      <c r="U219" s="132"/>
      <c r="V219" s="132"/>
      <c r="W219" s="132"/>
      <c r="X219" s="132"/>
      <c r="Y219" s="132"/>
      <c r="Z219" s="132"/>
    </row>
    <row r="220" spans="1:26" ht="15.75" customHeight="1">
      <c r="A220" s="189"/>
      <c r="B220" s="190"/>
      <c r="C220" s="190"/>
      <c r="D220" s="191"/>
      <c r="E220" s="191"/>
      <c r="F220" s="191"/>
      <c r="G220" s="191"/>
      <c r="H220" s="191"/>
      <c r="I220" s="191"/>
      <c r="J220" s="191"/>
      <c r="K220" s="187"/>
      <c r="L220" s="187"/>
      <c r="M220" s="1"/>
      <c r="N220" s="132"/>
      <c r="O220" s="132"/>
      <c r="P220" s="132"/>
      <c r="Q220" s="132"/>
      <c r="R220" s="132"/>
      <c r="S220" s="132"/>
      <c r="T220" s="132"/>
      <c r="U220" s="132"/>
      <c r="V220" s="132"/>
      <c r="W220" s="132"/>
      <c r="X220" s="132"/>
      <c r="Y220" s="132"/>
      <c r="Z220" s="132"/>
    </row>
    <row r="221" spans="1:26" ht="15.75" customHeight="1">
      <c r="A221" s="189"/>
      <c r="B221" s="190"/>
      <c r="C221" s="190"/>
      <c r="D221" s="191"/>
      <c r="E221" s="191"/>
      <c r="F221" s="191"/>
      <c r="G221" s="191"/>
      <c r="H221" s="191"/>
      <c r="I221" s="191"/>
      <c r="J221" s="191"/>
      <c r="K221" s="187"/>
      <c r="L221" s="187"/>
      <c r="M221" s="1"/>
      <c r="N221" s="132"/>
      <c r="O221" s="132"/>
      <c r="P221" s="132"/>
      <c r="Q221" s="132"/>
      <c r="R221" s="132"/>
      <c r="S221" s="132"/>
      <c r="T221" s="132"/>
      <c r="U221" s="132"/>
      <c r="V221" s="132"/>
      <c r="W221" s="132"/>
      <c r="X221" s="132"/>
      <c r="Y221" s="132"/>
      <c r="Z221" s="132"/>
    </row>
    <row r="222" spans="1:26" ht="15.75" customHeight="1">
      <c r="A222" s="189"/>
      <c r="B222" s="190"/>
      <c r="C222" s="190"/>
      <c r="D222" s="191"/>
      <c r="E222" s="191"/>
      <c r="F222" s="191"/>
      <c r="G222" s="191"/>
      <c r="H222" s="191"/>
      <c r="I222" s="191"/>
      <c r="J222" s="191"/>
      <c r="K222" s="187"/>
      <c r="L222" s="187"/>
      <c r="M222" s="1"/>
      <c r="N222" s="132"/>
      <c r="O222" s="132"/>
      <c r="P222" s="132"/>
      <c r="Q222" s="132"/>
      <c r="R222" s="132"/>
      <c r="S222" s="132"/>
      <c r="T222" s="132"/>
      <c r="U222" s="132"/>
      <c r="V222" s="132"/>
      <c r="W222" s="132"/>
      <c r="X222" s="132"/>
      <c r="Y222" s="132"/>
      <c r="Z222" s="132"/>
    </row>
    <row r="223" spans="1:26" ht="15.75" customHeight="1">
      <c r="A223" s="189"/>
      <c r="B223" s="190"/>
      <c r="C223" s="190"/>
      <c r="D223" s="191"/>
      <c r="E223" s="191"/>
      <c r="F223" s="191"/>
      <c r="G223" s="191"/>
      <c r="H223" s="191"/>
      <c r="I223" s="191"/>
      <c r="J223" s="191"/>
      <c r="K223" s="187"/>
      <c r="L223" s="187"/>
      <c r="M223" s="1"/>
      <c r="N223" s="132"/>
      <c r="O223" s="132"/>
      <c r="P223" s="132"/>
      <c r="Q223" s="132"/>
      <c r="R223" s="132"/>
      <c r="S223" s="132"/>
      <c r="T223" s="132"/>
      <c r="U223" s="132"/>
      <c r="V223" s="132"/>
      <c r="W223" s="132"/>
      <c r="X223" s="132"/>
      <c r="Y223" s="132"/>
      <c r="Z223" s="132"/>
    </row>
    <row r="224" spans="1:26" ht="15.75" customHeight="1">
      <c r="A224" s="189"/>
      <c r="B224" s="190"/>
      <c r="C224" s="190"/>
      <c r="D224" s="191"/>
      <c r="E224" s="191"/>
      <c r="F224" s="191"/>
      <c r="G224" s="191"/>
      <c r="H224" s="191"/>
      <c r="I224" s="191"/>
      <c r="J224" s="191"/>
      <c r="K224" s="187"/>
      <c r="L224" s="187"/>
      <c r="M224" s="1"/>
      <c r="N224" s="132"/>
      <c r="O224" s="132"/>
      <c r="P224" s="132"/>
      <c r="Q224" s="132"/>
      <c r="R224" s="132"/>
      <c r="S224" s="132"/>
      <c r="T224" s="132"/>
      <c r="U224" s="132"/>
      <c r="V224" s="132"/>
      <c r="W224" s="132"/>
      <c r="X224" s="132"/>
      <c r="Y224" s="132"/>
      <c r="Z224" s="132"/>
    </row>
    <row r="225" spans="1:26" ht="15.75" customHeight="1">
      <c r="A225" s="189"/>
      <c r="B225" s="190"/>
      <c r="C225" s="190"/>
      <c r="D225" s="191"/>
      <c r="E225" s="191"/>
      <c r="F225" s="191"/>
      <c r="G225" s="191"/>
      <c r="H225" s="191"/>
      <c r="I225" s="191"/>
      <c r="J225" s="191"/>
      <c r="K225" s="187"/>
      <c r="L225" s="187"/>
      <c r="M225" s="1"/>
      <c r="N225" s="132"/>
      <c r="O225" s="132"/>
      <c r="P225" s="132"/>
      <c r="Q225" s="132"/>
      <c r="R225" s="132"/>
      <c r="S225" s="132"/>
      <c r="T225" s="132"/>
      <c r="U225" s="132"/>
      <c r="V225" s="132"/>
      <c r="W225" s="132"/>
      <c r="X225" s="132"/>
      <c r="Y225" s="132"/>
      <c r="Z225" s="132"/>
    </row>
    <row r="226" spans="1:26" ht="15.75" customHeight="1">
      <c r="A226" s="189"/>
      <c r="B226" s="190"/>
      <c r="C226" s="190"/>
      <c r="D226" s="191"/>
      <c r="E226" s="191"/>
      <c r="F226" s="191"/>
      <c r="G226" s="191"/>
      <c r="H226" s="191"/>
      <c r="I226" s="191"/>
      <c r="J226" s="191"/>
      <c r="K226" s="187"/>
      <c r="L226" s="187"/>
      <c r="M226" s="1"/>
      <c r="N226" s="132"/>
      <c r="O226" s="132"/>
      <c r="P226" s="132"/>
      <c r="Q226" s="132"/>
      <c r="R226" s="132"/>
      <c r="S226" s="132"/>
      <c r="T226" s="132"/>
      <c r="U226" s="132"/>
      <c r="V226" s="132"/>
      <c r="W226" s="132"/>
      <c r="X226" s="132"/>
      <c r="Y226" s="132"/>
      <c r="Z226" s="132"/>
    </row>
    <row r="227" spans="1:26" ht="15.75" customHeight="1">
      <c r="A227" s="189"/>
      <c r="B227" s="190"/>
      <c r="C227" s="190"/>
      <c r="D227" s="191"/>
      <c r="E227" s="191"/>
      <c r="F227" s="191"/>
      <c r="G227" s="191"/>
      <c r="H227" s="191"/>
      <c r="I227" s="191"/>
      <c r="J227" s="191"/>
      <c r="K227" s="187"/>
      <c r="L227" s="187"/>
      <c r="M227" s="1"/>
      <c r="N227" s="132"/>
      <c r="O227" s="132"/>
      <c r="P227" s="132"/>
      <c r="Q227" s="132"/>
      <c r="R227" s="132"/>
      <c r="S227" s="132"/>
      <c r="T227" s="132"/>
      <c r="U227" s="132"/>
      <c r="V227" s="132"/>
      <c r="W227" s="132"/>
      <c r="X227" s="132"/>
      <c r="Y227" s="132"/>
      <c r="Z227" s="132"/>
    </row>
    <row r="228" spans="1:26" ht="15.75" customHeight="1">
      <c r="A228" s="189"/>
      <c r="B228" s="190"/>
      <c r="C228" s="190"/>
      <c r="D228" s="191"/>
      <c r="E228" s="191"/>
      <c r="F228" s="191"/>
      <c r="G228" s="191"/>
      <c r="H228" s="191"/>
      <c r="I228" s="191"/>
      <c r="J228" s="191"/>
      <c r="K228" s="187"/>
      <c r="L228" s="187"/>
      <c r="M228" s="1"/>
      <c r="N228" s="132"/>
      <c r="O228" s="132"/>
      <c r="P228" s="132"/>
      <c r="Q228" s="132"/>
      <c r="R228" s="132"/>
      <c r="S228" s="132"/>
      <c r="T228" s="132"/>
      <c r="U228" s="132"/>
      <c r="V228" s="132"/>
      <c r="W228" s="132"/>
      <c r="X228" s="132"/>
      <c r="Y228" s="132"/>
      <c r="Z228" s="132"/>
    </row>
    <row r="229" spans="1:26" ht="15.75" customHeight="1">
      <c r="A229" s="189"/>
      <c r="B229" s="190"/>
      <c r="C229" s="190"/>
      <c r="D229" s="191"/>
      <c r="E229" s="191"/>
      <c r="F229" s="191"/>
      <c r="G229" s="191"/>
      <c r="H229" s="191"/>
      <c r="I229" s="191"/>
      <c r="J229" s="191"/>
      <c r="K229" s="187"/>
      <c r="L229" s="187"/>
      <c r="M229" s="1"/>
      <c r="N229" s="132"/>
      <c r="O229" s="132"/>
      <c r="P229" s="132"/>
      <c r="Q229" s="132"/>
      <c r="R229" s="132"/>
      <c r="S229" s="132"/>
      <c r="T229" s="132"/>
      <c r="U229" s="132"/>
      <c r="V229" s="132"/>
      <c r="W229" s="132"/>
      <c r="X229" s="132"/>
      <c r="Y229" s="132"/>
      <c r="Z229" s="132"/>
    </row>
    <row r="230" spans="1:26" ht="15.75" customHeight="1">
      <c r="A230" s="189"/>
      <c r="B230" s="190"/>
      <c r="C230" s="190"/>
      <c r="D230" s="191"/>
      <c r="E230" s="191"/>
      <c r="F230" s="191"/>
      <c r="G230" s="191"/>
      <c r="H230" s="191"/>
      <c r="I230" s="191"/>
      <c r="J230" s="191"/>
      <c r="K230" s="187"/>
      <c r="L230" s="187"/>
      <c r="M230" s="1"/>
      <c r="N230" s="132"/>
      <c r="O230" s="132"/>
      <c r="P230" s="132"/>
      <c r="Q230" s="132"/>
      <c r="R230" s="132"/>
      <c r="S230" s="132"/>
      <c r="T230" s="132"/>
      <c r="U230" s="132"/>
      <c r="V230" s="132"/>
      <c r="W230" s="132"/>
      <c r="X230" s="132"/>
      <c r="Y230" s="132"/>
      <c r="Z230" s="132"/>
    </row>
    <row r="231" spans="1:26" ht="15.75" customHeight="1">
      <c r="A231" s="189"/>
      <c r="B231" s="190"/>
      <c r="C231" s="190"/>
      <c r="D231" s="191"/>
      <c r="E231" s="191"/>
      <c r="F231" s="191"/>
      <c r="G231" s="191"/>
      <c r="H231" s="191"/>
      <c r="I231" s="191"/>
      <c r="J231" s="191"/>
      <c r="K231" s="187"/>
      <c r="L231" s="187"/>
      <c r="M231" s="1"/>
      <c r="N231" s="132"/>
      <c r="O231" s="132"/>
      <c r="P231" s="132"/>
      <c r="Q231" s="132"/>
      <c r="R231" s="132"/>
      <c r="S231" s="132"/>
      <c r="T231" s="132"/>
      <c r="U231" s="132"/>
      <c r="V231" s="132"/>
      <c r="W231" s="132"/>
      <c r="X231" s="132"/>
      <c r="Y231" s="132"/>
      <c r="Z231" s="132"/>
    </row>
    <row r="232" spans="1:26" ht="15.75" customHeight="1">
      <c r="A232" s="189"/>
      <c r="B232" s="190"/>
      <c r="C232" s="190"/>
      <c r="D232" s="191"/>
      <c r="E232" s="191"/>
      <c r="F232" s="191"/>
      <c r="G232" s="191"/>
      <c r="H232" s="191"/>
      <c r="I232" s="191"/>
      <c r="J232" s="191"/>
      <c r="K232" s="187"/>
      <c r="L232" s="187"/>
      <c r="M232" s="1"/>
      <c r="N232" s="132"/>
      <c r="O232" s="132"/>
      <c r="P232" s="132"/>
      <c r="Q232" s="132"/>
      <c r="R232" s="132"/>
      <c r="S232" s="132"/>
      <c r="T232" s="132"/>
      <c r="U232" s="132"/>
      <c r="V232" s="132"/>
      <c r="W232" s="132"/>
      <c r="X232" s="132"/>
      <c r="Y232" s="132"/>
      <c r="Z232" s="132"/>
    </row>
    <row r="233" spans="1:26" ht="15.75" customHeight="1">
      <c r="A233" s="189"/>
      <c r="B233" s="190"/>
      <c r="C233" s="190"/>
      <c r="D233" s="191"/>
      <c r="E233" s="191"/>
      <c r="F233" s="191"/>
      <c r="G233" s="191"/>
      <c r="H233" s="191"/>
      <c r="I233" s="191"/>
      <c r="J233" s="191"/>
      <c r="K233" s="187"/>
      <c r="L233" s="187"/>
      <c r="M233" s="1"/>
      <c r="N233" s="132"/>
      <c r="O233" s="132"/>
      <c r="P233" s="132"/>
      <c r="Q233" s="132"/>
      <c r="R233" s="132"/>
      <c r="S233" s="132"/>
      <c r="T233" s="132"/>
      <c r="U233" s="132"/>
      <c r="V233" s="132"/>
      <c r="W233" s="132"/>
      <c r="X233" s="132"/>
      <c r="Y233" s="132"/>
      <c r="Z233" s="132"/>
    </row>
    <row r="234" spans="1:26" ht="15.75" customHeight="1">
      <c r="A234" s="189"/>
      <c r="B234" s="190"/>
      <c r="C234" s="190"/>
      <c r="D234" s="191"/>
      <c r="E234" s="191"/>
      <c r="F234" s="191"/>
      <c r="G234" s="191"/>
      <c r="H234" s="191"/>
      <c r="I234" s="191"/>
      <c r="J234" s="191"/>
      <c r="K234" s="187"/>
      <c r="L234" s="187"/>
      <c r="M234" s="1"/>
      <c r="N234" s="132"/>
      <c r="O234" s="132"/>
      <c r="P234" s="132"/>
      <c r="Q234" s="132"/>
      <c r="R234" s="132"/>
      <c r="S234" s="132"/>
      <c r="T234" s="132"/>
      <c r="U234" s="132"/>
      <c r="V234" s="132"/>
      <c r="W234" s="132"/>
      <c r="X234" s="132"/>
      <c r="Y234" s="132"/>
      <c r="Z234" s="132"/>
    </row>
    <row r="235" spans="1:26" ht="15.75" customHeight="1">
      <c r="A235" s="189"/>
      <c r="B235" s="190"/>
      <c r="C235" s="190"/>
      <c r="D235" s="191"/>
      <c r="E235" s="191"/>
      <c r="F235" s="191"/>
      <c r="G235" s="191"/>
      <c r="H235" s="191"/>
      <c r="I235" s="191"/>
      <c r="J235" s="191"/>
      <c r="K235" s="187"/>
      <c r="L235" s="187"/>
      <c r="M235" s="1"/>
      <c r="N235" s="132"/>
      <c r="O235" s="132"/>
      <c r="P235" s="132"/>
      <c r="Q235" s="132"/>
      <c r="R235" s="132"/>
      <c r="S235" s="132"/>
      <c r="T235" s="132"/>
      <c r="U235" s="132"/>
      <c r="V235" s="132"/>
      <c r="W235" s="132"/>
      <c r="X235" s="132"/>
      <c r="Y235" s="132"/>
      <c r="Z235" s="132"/>
    </row>
    <row r="236" spans="1:26" ht="15.75" customHeight="1">
      <c r="A236" s="189"/>
      <c r="B236" s="190"/>
      <c r="C236" s="190"/>
      <c r="D236" s="191"/>
      <c r="E236" s="191"/>
      <c r="F236" s="191"/>
      <c r="G236" s="191"/>
      <c r="H236" s="191"/>
      <c r="I236" s="191"/>
      <c r="J236" s="191"/>
      <c r="K236" s="187"/>
      <c r="L236" s="187"/>
      <c r="M236" s="1"/>
      <c r="N236" s="132"/>
      <c r="O236" s="132"/>
      <c r="P236" s="132"/>
      <c r="Q236" s="132"/>
      <c r="R236" s="132"/>
      <c r="S236" s="132"/>
      <c r="T236" s="132"/>
      <c r="U236" s="132"/>
      <c r="V236" s="132"/>
      <c r="W236" s="132"/>
      <c r="X236" s="132"/>
      <c r="Y236" s="132"/>
      <c r="Z236" s="132"/>
    </row>
    <row r="237" spans="1:26" ht="15.75" customHeight="1">
      <c r="A237" s="189"/>
      <c r="B237" s="190"/>
      <c r="C237" s="190"/>
      <c r="D237" s="191"/>
      <c r="E237" s="191"/>
      <c r="F237" s="191"/>
      <c r="G237" s="191"/>
      <c r="H237" s="191"/>
      <c r="I237" s="191"/>
      <c r="J237" s="191"/>
      <c r="K237" s="187"/>
      <c r="L237" s="187"/>
      <c r="M237" s="1"/>
      <c r="N237" s="132"/>
      <c r="O237" s="132"/>
      <c r="P237" s="132"/>
      <c r="Q237" s="132"/>
      <c r="R237" s="132"/>
      <c r="S237" s="132"/>
      <c r="T237" s="132"/>
      <c r="U237" s="132"/>
      <c r="V237" s="132"/>
      <c r="W237" s="132"/>
      <c r="X237" s="132"/>
      <c r="Y237" s="132"/>
      <c r="Z237" s="132"/>
    </row>
    <row r="238" spans="1:26" ht="15.75" customHeight="1">
      <c r="A238" s="189"/>
      <c r="B238" s="190"/>
      <c r="C238" s="190"/>
      <c r="D238" s="191"/>
      <c r="E238" s="191"/>
      <c r="F238" s="191"/>
      <c r="G238" s="191"/>
      <c r="H238" s="191"/>
      <c r="I238" s="191"/>
      <c r="J238" s="191"/>
      <c r="K238" s="187"/>
      <c r="L238" s="187"/>
      <c r="M238" s="1"/>
      <c r="N238" s="132"/>
      <c r="O238" s="132"/>
      <c r="P238" s="132"/>
      <c r="Q238" s="132"/>
      <c r="R238" s="132"/>
      <c r="S238" s="132"/>
      <c r="T238" s="132"/>
      <c r="U238" s="132"/>
      <c r="V238" s="132"/>
      <c r="W238" s="132"/>
      <c r="X238" s="132"/>
      <c r="Y238" s="132"/>
      <c r="Z238" s="132"/>
    </row>
    <row r="239" spans="1:26" ht="15.75" customHeight="1">
      <c r="A239" s="189"/>
      <c r="B239" s="190"/>
      <c r="C239" s="190"/>
      <c r="D239" s="191"/>
      <c r="E239" s="191"/>
      <c r="F239" s="191"/>
      <c r="G239" s="191"/>
      <c r="H239" s="191"/>
      <c r="I239" s="191"/>
      <c r="J239" s="191"/>
      <c r="K239" s="187"/>
      <c r="L239" s="187"/>
      <c r="M239" s="1"/>
      <c r="N239" s="132"/>
      <c r="O239" s="132"/>
      <c r="P239" s="132"/>
      <c r="Q239" s="132"/>
      <c r="R239" s="132"/>
      <c r="S239" s="132"/>
      <c r="T239" s="132"/>
      <c r="U239" s="132"/>
      <c r="V239" s="132"/>
      <c r="W239" s="132"/>
      <c r="X239" s="132"/>
      <c r="Y239" s="132"/>
      <c r="Z239" s="132"/>
    </row>
    <row r="240" spans="1:26" ht="15.75" customHeight="1">
      <c r="A240" s="189"/>
      <c r="B240" s="190"/>
      <c r="C240" s="190"/>
      <c r="D240" s="191"/>
      <c r="E240" s="191"/>
      <c r="F240" s="191"/>
      <c r="G240" s="191"/>
      <c r="H240" s="191"/>
      <c r="I240" s="191"/>
      <c r="J240" s="191"/>
      <c r="K240" s="187"/>
      <c r="L240" s="187"/>
      <c r="M240" s="1"/>
      <c r="N240" s="132"/>
      <c r="O240" s="132"/>
      <c r="P240" s="132"/>
      <c r="Q240" s="132"/>
      <c r="R240" s="132"/>
      <c r="S240" s="132"/>
      <c r="T240" s="132"/>
      <c r="U240" s="132"/>
      <c r="V240" s="132"/>
      <c r="W240" s="132"/>
      <c r="X240" s="132"/>
      <c r="Y240" s="132"/>
      <c r="Z240" s="132"/>
    </row>
    <row r="241" spans="1:26" ht="15.75" customHeight="1">
      <c r="A241" s="189"/>
      <c r="B241" s="190"/>
      <c r="C241" s="190"/>
      <c r="D241" s="191"/>
      <c r="E241" s="191"/>
      <c r="F241" s="191"/>
      <c r="G241" s="191"/>
      <c r="H241" s="191"/>
      <c r="I241" s="191"/>
      <c r="J241" s="191"/>
      <c r="K241" s="187"/>
      <c r="L241" s="187"/>
      <c r="M241" s="1"/>
      <c r="N241" s="132"/>
      <c r="O241" s="132"/>
      <c r="P241" s="132"/>
      <c r="Q241" s="132"/>
      <c r="R241" s="132"/>
      <c r="S241" s="132"/>
      <c r="T241" s="132"/>
      <c r="U241" s="132"/>
      <c r="V241" s="132"/>
      <c r="W241" s="132"/>
      <c r="X241" s="132"/>
      <c r="Y241" s="132"/>
      <c r="Z241" s="132"/>
    </row>
    <row r="242" spans="1:26" ht="15.75" customHeight="1">
      <c r="A242" s="189"/>
      <c r="B242" s="190"/>
      <c r="C242" s="190"/>
      <c r="D242" s="191"/>
      <c r="E242" s="191"/>
      <c r="F242" s="191"/>
      <c r="G242" s="191"/>
      <c r="H242" s="191"/>
      <c r="I242" s="191"/>
      <c r="J242" s="191"/>
      <c r="K242" s="187"/>
      <c r="L242" s="187"/>
      <c r="M242" s="1"/>
      <c r="N242" s="132"/>
      <c r="O242" s="132"/>
      <c r="P242" s="132"/>
      <c r="Q242" s="132"/>
      <c r="R242" s="132"/>
      <c r="S242" s="132"/>
      <c r="T242" s="132"/>
      <c r="U242" s="132"/>
      <c r="V242" s="132"/>
      <c r="W242" s="132"/>
      <c r="X242" s="132"/>
      <c r="Y242" s="132"/>
      <c r="Z242" s="132"/>
    </row>
    <row r="243" spans="1:26" ht="15.75" customHeight="1">
      <c r="A243" s="189"/>
      <c r="B243" s="190"/>
      <c r="C243" s="190"/>
      <c r="D243" s="191"/>
      <c r="E243" s="191"/>
      <c r="F243" s="191"/>
      <c r="G243" s="191"/>
      <c r="H243" s="191"/>
      <c r="I243" s="191"/>
      <c r="J243" s="191"/>
      <c r="K243" s="187"/>
      <c r="L243" s="187"/>
      <c r="M243" s="1"/>
      <c r="N243" s="132"/>
      <c r="O243" s="132"/>
      <c r="P243" s="132"/>
      <c r="Q243" s="132"/>
      <c r="R243" s="132"/>
      <c r="S243" s="132"/>
      <c r="T243" s="132"/>
      <c r="U243" s="132"/>
      <c r="V243" s="132"/>
      <c r="W243" s="132"/>
      <c r="X243" s="132"/>
      <c r="Y243" s="132"/>
      <c r="Z243" s="132"/>
    </row>
    <row r="244" spans="1:26" ht="15.75" customHeight="1">
      <c r="A244" s="189"/>
      <c r="B244" s="190"/>
      <c r="C244" s="190"/>
      <c r="D244" s="191"/>
      <c r="E244" s="191"/>
      <c r="F244" s="191"/>
      <c r="G244" s="191"/>
      <c r="H244" s="191"/>
      <c r="I244" s="191"/>
      <c r="J244" s="191"/>
      <c r="K244" s="187"/>
      <c r="L244" s="187"/>
      <c r="M244" s="1"/>
      <c r="N244" s="132"/>
      <c r="O244" s="132"/>
      <c r="P244" s="132"/>
      <c r="Q244" s="132"/>
      <c r="R244" s="132"/>
      <c r="S244" s="132"/>
      <c r="T244" s="132"/>
      <c r="U244" s="132"/>
      <c r="V244" s="132"/>
      <c r="W244" s="132"/>
      <c r="X244" s="132"/>
      <c r="Y244" s="132"/>
      <c r="Z244" s="132"/>
    </row>
    <row r="245" spans="1:26" ht="15.75" customHeight="1">
      <c r="A245" s="189"/>
      <c r="B245" s="190"/>
      <c r="C245" s="190"/>
      <c r="D245" s="191"/>
      <c r="E245" s="191"/>
      <c r="F245" s="191"/>
      <c r="G245" s="191"/>
      <c r="H245" s="191"/>
      <c r="I245" s="191"/>
      <c r="J245" s="191"/>
      <c r="K245" s="187"/>
      <c r="L245" s="187"/>
      <c r="M245" s="1"/>
      <c r="N245" s="132"/>
      <c r="O245" s="132"/>
      <c r="P245" s="132"/>
      <c r="Q245" s="132"/>
      <c r="R245" s="132"/>
      <c r="S245" s="132"/>
      <c r="T245" s="132"/>
      <c r="U245" s="132"/>
      <c r="V245" s="132"/>
      <c r="W245" s="132"/>
      <c r="X245" s="132"/>
      <c r="Y245" s="132"/>
      <c r="Z245" s="132"/>
    </row>
    <row r="246" spans="1:26" ht="15.75" customHeight="1">
      <c r="A246" s="189"/>
      <c r="B246" s="190"/>
      <c r="C246" s="190"/>
      <c r="D246" s="191"/>
      <c r="E246" s="191"/>
      <c r="F246" s="191"/>
      <c r="G246" s="191"/>
      <c r="H246" s="191"/>
      <c r="I246" s="191"/>
      <c r="J246" s="191"/>
      <c r="K246" s="187"/>
      <c r="L246" s="187"/>
      <c r="M246" s="1"/>
      <c r="N246" s="132"/>
      <c r="O246" s="132"/>
      <c r="P246" s="132"/>
      <c r="Q246" s="132"/>
      <c r="R246" s="132"/>
      <c r="S246" s="132"/>
      <c r="T246" s="132"/>
      <c r="U246" s="132"/>
      <c r="V246" s="132"/>
      <c r="W246" s="132"/>
      <c r="X246" s="132"/>
      <c r="Y246" s="132"/>
      <c r="Z246" s="132"/>
    </row>
    <row r="247" spans="1:26" ht="15.75" customHeight="1">
      <c r="A247" s="189"/>
      <c r="B247" s="190"/>
      <c r="C247" s="190"/>
      <c r="D247" s="191"/>
      <c r="E247" s="191"/>
      <c r="F247" s="191"/>
      <c r="G247" s="191"/>
      <c r="H247" s="191"/>
      <c r="I247" s="191"/>
      <c r="J247" s="191"/>
      <c r="K247" s="187"/>
      <c r="L247" s="187"/>
      <c r="M247" s="1"/>
      <c r="N247" s="132"/>
      <c r="O247" s="132"/>
      <c r="P247" s="132"/>
      <c r="Q247" s="132"/>
      <c r="R247" s="132"/>
      <c r="S247" s="132"/>
      <c r="T247" s="132"/>
      <c r="U247" s="132"/>
      <c r="V247" s="132"/>
      <c r="W247" s="132"/>
      <c r="X247" s="132"/>
      <c r="Y247" s="132"/>
      <c r="Z247" s="132"/>
    </row>
    <row r="248" spans="1:26" ht="15.75" customHeight="1">
      <c r="A248" s="189"/>
      <c r="B248" s="190"/>
      <c r="C248" s="190"/>
      <c r="D248" s="191"/>
      <c r="E248" s="191"/>
      <c r="F248" s="191"/>
      <c r="G248" s="191"/>
      <c r="H248" s="191"/>
      <c r="I248" s="191"/>
      <c r="J248" s="191"/>
      <c r="K248" s="187"/>
      <c r="L248" s="187"/>
      <c r="M248" s="1"/>
      <c r="N248" s="132"/>
      <c r="O248" s="132"/>
      <c r="P248" s="132"/>
      <c r="Q248" s="132"/>
      <c r="R248" s="132"/>
      <c r="S248" s="132"/>
      <c r="T248" s="132"/>
      <c r="U248" s="132"/>
      <c r="V248" s="132"/>
      <c r="W248" s="132"/>
      <c r="X248" s="132"/>
      <c r="Y248" s="132"/>
      <c r="Z248" s="132"/>
    </row>
    <row r="249" spans="1:26" ht="15.75" customHeight="1">
      <c r="A249" s="189"/>
      <c r="B249" s="190"/>
      <c r="C249" s="190"/>
      <c r="D249" s="191"/>
      <c r="E249" s="191"/>
      <c r="F249" s="191"/>
      <c r="G249" s="191"/>
      <c r="H249" s="191"/>
      <c r="I249" s="191"/>
      <c r="J249" s="191"/>
      <c r="K249" s="187"/>
      <c r="L249" s="187"/>
      <c r="M249" s="1"/>
      <c r="N249" s="132"/>
      <c r="O249" s="132"/>
      <c r="P249" s="132"/>
      <c r="Q249" s="132"/>
      <c r="R249" s="132"/>
      <c r="S249" s="132"/>
      <c r="T249" s="132"/>
      <c r="U249" s="132"/>
      <c r="V249" s="132"/>
      <c r="W249" s="132"/>
      <c r="X249" s="132"/>
      <c r="Y249" s="132"/>
      <c r="Z249" s="132"/>
    </row>
    <row r="250" spans="1:26" ht="15.75" customHeight="1">
      <c r="A250" s="189"/>
      <c r="B250" s="190"/>
      <c r="C250" s="190"/>
      <c r="D250" s="191"/>
      <c r="E250" s="191"/>
      <c r="F250" s="191"/>
      <c r="G250" s="191"/>
      <c r="H250" s="191"/>
      <c r="I250" s="191"/>
      <c r="J250" s="191"/>
      <c r="K250" s="187"/>
      <c r="L250" s="187"/>
      <c r="M250" s="1"/>
      <c r="N250" s="132"/>
      <c r="O250" s="132"/>
      <c r="P250" s="132"/>
      <c r="Q250" s="132"/>
      <c r="R250" s="132"/>
      <c r="S250" s="132"/>
      <c r="T250" s="132"/>
      <c r="U250" s="132"/>
      <c r="V250" s="132"/>
      <c r="W250" s="132"/>
      <c r="X250" s="132"/>
      <c r="Y250" s="132"/>
      <c r="Z250" s="132"/>
    </row>
    <row r="251" spans="1:26" ht="15.75" customHeight="1">
      <c r="A251" s="189"/>
      <c r="B251" s="190"/>
      <c r="C251" s="190"/>
      <c r="D251" s="191"/>
      <c r="E251" s="191"/>
      <c r="F251" s="191"/>
      <c r="G251" s="191"/>
      <c r="H251" s="191"/>
      <c r="I251" s="191"/>
      <c r="J251" s="191"/>
      <c r="K251" s="187"/>
      <c r="L251" s="187"/>
      <c r="M251" s="1"/>
      <c r="N251" s="132"/>
      <c r="O251" s="132"/>
      <c r="P251" s="132"/>
      <c r="Q251" s="132"/>
      <c r="R251" s="132"/>
      <c r="S251" s="132"/>
      <c r="T251" s="132"/>
      <c r="U251" s="132"/>
      <c r="V251" s="132"/>
      <c r="W251" s="132"/>
      <c r="X251" s="132"/>
      <c r="Y251" s="132"/>
      <c r="Z251" s="132"/>
    </row>
    <row r="252" spans="1:26" ht="15.75" customHeight="1">
      <c r="A252" s="189"/>
      <c r="B252" s="190"/>
      <c r="C252" s="190"/>
      <c r="D252" s="191"/>
      <c r="E252" s="191"/>
      <c r="F252" s="191"/>
      <c r="G252" s="191"/>
      <c r="H252" s="191"/>
      <c r="I252" s="191"/>
      <c r="J252" s="191"/>
      <c r="K252" s="187"/>
      <c r="L252" s="187"/>
      <c r="M252" s="1"/>
      <c r="N252" s="132"/>
      <c r="O252" s="132"/>
      <c r="P252" s="132"/>
      <c r="Q252" s="132"/>
      <c r="R252" s="132"/>
      <c r="S252" s="132"/>
      <c r="T252" s="132"/>
      <c r="U252" s="132"/>
      <c r="V252" s="132"/>
      <c r="W252" s="132"/>
      <c r="X252" s="132"/>
      <c r="Y252" s="132"/>
      <c r="Z252" s="132"/>
    </row>
    <row r="253" spans="1:26" ht="15.75" customHeight="1">
      <c r="A253" s="189"/>
      <c r="B253" s="190"/>
      <c r="C253" s="190"/>
      <c r="D253" s="191"/>
      <c r="E253" s="191"/>
      <c r="F253" s="191"/>
      <c r="G253" s="191"/>
      <c r="H253" s="191"/>
      <c r="I253" s="191"/>
      <c r="J253" s="191"/>
      <c r="K253" s="187"/>
      <c r="L253" s="187"/>
      <c r="M253" s="1"/>
      <c r="N253" s="132"/>
      <c r="O253" s="132"/>
      <c r="P253" s="132"/>
      <c r="Q253" s="132"/>
      <c r="R253" s="132"/>
      <c r="S253" s="132"/>
      <c r="T253" s="132"/>
      <c r="U253" s="132"/>
      <c r="V253" s="132"/>
      <c r="W253" s="132"/>
      <c r="X253" s="132"/>
      <c r="Y253" s="132"/>
      <c r="Z253" s="132"/>
    </row>
    <row r="254" spans="1:26" ht="15.75" customHeight="1">
      <c r="A254" s="189"/>
      <c r="B254" s="190"/>
      <c r="C254" s="190"/>
      <c r="D254" s="191"/>
      <c r="E254" s="191"/>
      <c r="F254" s="191"/>
      <c r="G254" s="191"/>
      <c r="H254" s="191"/>
      <c r="I254" s="191"/>
      <c r="J254" s="191"/>
      <c r="K254" s="187"/>
      <c r="L254" s="187"/>
      <c r="M254" s="1"/>
      <c r="N254" s="132"/>
      <c r="O254" s="132"/>
      <c r="P254" s="132"/>
      <c r="Q254" s="132"/>
      <c r="R254" s="132"/>
      <c r="S254" s="132"/>
      <c r="T254" s="132"/>
      <c r="U254" s="132"/>
      <c r="V254" s="132"/>
      <c r="W254" s="132"/>
      <c r="X254" s="132"/>
      <c r="Y254" s="132"/>
      <c r="Z254" s="132"/>
    </row>
    <row r="255" spans="1:26" ht="15.75" customHeight="1">
      <c r="A255" s="189"/>
      <c r="B255" s="190"/>
      <c r="C255" s="190"/>
      <c r="D255" s="191"/>
      <c r="E255" s="191"/>
      <c r="F255" s="191"/>
      <c r="G255" s="191"/>
      <c r="H255" s="191"/>
      <c r="I255" s="191"/>
      <c r="J255" s="191"/>
      <c r="K255" s="187"/>
      <c r="L255" s="187"/>
      <c r="M255" s="1"/>
      <c r="N255" s="132"/>
      <c r="O255" s="132"/>
      <c r="P255" s="132"/>
      <c r="Q255" s="132"/>
      <c r="R255" s="132"/>
      <c r="S255" s="132"/>
      <c r="T255" s="132"/>
      <c r="U255" s="132"/>
      <c r="V255" s="132"/>
      <c r="W255" s="132"/>
      <c r="X255" s="132"/>
      <c r="Y255" s="132"/>
      <c r="Z255" s="132"/>
    </row>
    <row r="256" spans="1:26" ht="15.75" customHeight="1">
      <c r="A256" s="189"/>
      <c r="B256" s="190"/>
      <c r="C256" s="190"/>
      <c r="D256" s="191"/>
      <c r="E256" s="191"/>
      <c r="F256" s="191"/>
      <c r="G256" s="191"/>
      <c r="H256" s="191"/>
      <c r="I256" s="191"/>
      <c r="J256" s="191"/>
      <c r="K256" s="187"/>
      <c r="L256" s="187"/>
      <c r="M256" s="1"/>
      <c r="N256" s="132"/>
      <c r="O256" s="132"/>
      <c r="P256" s="132"/>
      <c r="Q256" s="132"/>
      <c r="R256" s="132"/>
      <c r="S256" s="132"/>
      <c r="T256" s="132"/>
      <c r="U256" s="132"/>
      <c r="V256" s="132"/>
      <c r="W256" s="132"/>
      <c r="X256" s="132"/>
      <c r="Y256" s="132"/>
      <c r="Z256" s="132"/>
    </row>
    <row r="257" spans="1:26" ht="15.75" customHeight="1">
      <c r="A257" s="189"/>
      <c r="B257" s="190"/>
      <c r="C257" s="190"/>
      <c r="D257" s="191"/>
      <c r="E257" s="191"/>
      <c r="F257" s="191"/>
      <c r="G257" s="191"/>
      <c r="H257" s="191"/>
      <c r="I257" s="191"/>
      <c r="J257" s="191"/>
      <c r="K257" s="187"/>
      <c r="L257" s="187"/>
      <c r="M257" s="1"/>
      <c r="N257" s="132"/>
      <c r="O257" s="132"/>
      <c r="P257" s="132"/>
      <c r="Q257" s="132"/>
      <c r="R257" s="132"/>
      <c r="S257" s="132"/>
      <c r="T257" s="132"/>
      <c r="U257" s="132"/>
      <c r="V257" s="132"/>
      <c r="W257" s="132"/>
      <c r="X257" s="132"/>
      <c r="Y257" s="132"/>
      <c r="Z257" s="132"/>
    </row>
    <row r="258" spans="1:26" ht="15.75" customHeight="1">
      <c r="A258" s="189"/>
      <c r="B258" s="190"/>
      <c r="C258" s="190"/>
      <c r="D258" s="191"/>
      <c r="E258" s="191"/>
      <c r="F258" s="191"/>
      <c r="G258" s="191"/>
      <c r="H258" s="191"/>
      <c r="I258" s="191"/>
      <c r="J258" s="191"/>
      <c r="K258" s="187"/>
      <c r="L258" s="187"/>
      <c r="M258" s="1"/>
      <c r="N258" s="132"/>
      <c r="O258" s="132"/>
      <c r="P258" s="132"/>
      <c r="Q258" s="132"/>
      <c r="R258" s="132"/>
      <c r="S258" s="132"/>
      <c r="T258" s="132"/>
      <c r="U258" s="132"/>
      <c r="V258" s="132"/>
      <c r="W258" s="132"/>
      <c r="X258" s="132"/>
      <c r="Y258" s="132"/>
      <c r="Z258" s="132"/>
    </row>
    <row r="259" spans="1:26" ht="15.75" customHeight="1">
      <c r="A259" s="189"/>
      <c r="B259" s="190"/>
      <c r="C259" s="190"/>
      <c r="D259" s="191"/>
      <c r="E259" s="191"/>
      <c r="F259" s="191"/>
      <c r="G259" s="191"/>
      <c r="H259" s="191"/>
      <c r="I259" s="191"/>
      <c r="J259" s="191"/>
      <c r="K259" s="187"/>
      <c r="L259" s="187"/>
      <c r="M259" s="1"/>
      <c r="N259" s="132"/>
      <c r="O259" s="132"/>
      <c r="P259" s="132"/>
      <c r="Q259" s="132"/>
      <c r="R259" s="132"/>
      <c r="S259" s="132"/>
      <c r="T259" s="132"/>
      <c r="U259" s="132"/>
      <c r="V259" s="132"/>
      <c r="W259" s="132"/>
      <c r="X259" s="132"/>
      <c r="Y259" s="132"/>
      <c r="Z259" s="132"/>
    </row>
    <row r="260" spans="1:26" ht="15.75" customHeight="1">
      <c r="A260" s="189"/>
      <c r="B260" s="190"/>
      <c r="C260" s="190"/>
      <c r="D260" s="191"/>
      <c r="E260" s="191"/>
      <c r="F260" s="191"/>
      <c r="G260" s="191"/>
      <c r="H260" s="191"/>
      <c r="I260" s="191"/>
      <c r="J260" s="191"/>
      <c r="K260" s="187"/>
      <c r="L260" s="187"/>
      <c r="M260" s="1"/>
      <c r="N260" s="132"/>
      <c r="O260" s="132"/>
      <c r="P260" s="132"/>
      <c r="Q260" s="132"/>
      <c r="R260" s="132"/>
      <c r="S260" s="132"/>
      <c r="T260" s="132"/>
      <c r="U260" s="132"/>
      <c r="V260" s="132"/>
      <c r="W260" s="132"/>
      <c r="X260" s="132"/>
      <c r="Y260" s="132"/>
      <c r="Z260" s="132"/>
    </row>
    <row r="261" spans="1:26" ht="15.75" customHeight="1">
      <c r="A261" s="189"/>
      <c r="B261" s="190"/>
      <c r="C261" s="190"/>
      <c r="D261" s="191"/>
      <c r="E261" s="191"/>
      <c r="F261" s="191"/>
      <c r="G261" s="191"/>
      <c r="H261" s="191"/>
      <c r="I261" s="191"/>
      <c r="J261" s="191"/>
      <c r="K261" s="187"/>
      <c r="L261" s="187"/>
      <c r="M261" s="1"/>
      <c r="N261" s="132"/>
      <c r="O261" s="132"/>
      <c r="P261" s="132"/>
      <c r="Q261" s="132"/>
      <c r="R261" s="132"/>
      <c r="S261" s="132"/>
      <c r="T261" s="132"/>
      <c r="U261" s="132"/>
      <c r="V261" s="132"/>
      <c r="W261" s="132"/>
      <c r="X261" s="132"/>
      <c r="Y261" s="132"/>
      <c r="Z261" s="132"/>
    </row>
    <row r="262" spans="1:26" ht="15.75" customHeight="1">
      <c r="A262" s="189"/>
      <c r="B262" s="190"/>
      <c r="C262" s="190"/>
      <c r="D262" s="191"/>
      <c r="E262" s="191"/>
      <c r="F262" s="191"/>
      <c r="G262" s="191"/>
      <c r="H262" s="191"/>
      <c r="I262" s="191"/>
      <c r="J262" s="191"/>
      <c r="K262" s="187"/>
      <c r="L262" s="187"/>
      <c r="M262" s="1"/>
      <c r="N262" s="132"/>
      <c r="O262" s="132"/>
      <c r="P262" s="132"/>
      <c r="Q262" s="132"/>
      <c r="R262" s="132"/>
      <c r="S262" s="132"/>
      <c r="T262" s="132"/>
      <c r="U262" s="132"/>
      <c r="V262" s="132"/>
      <c r="W262" s="132"/>
      <c r="X262" s="132"/>
      <c r="Y262" s="132"/>
      <c r="Z262" s="132"/>
    </row>
    <row r="263" spans="1:26" ht="15.75" customHeight="1">
      <c r="A263" s="189"/>
      <c r="B263" s="190"/>
      <c r="C263" s="190"/>
      <c r="D263" s="191"/>
      <c r="E263" s="191"/>
      <c r="F263" s="191"/>
      <c r="G263" s="191"/>
      <c r="H263" s="191"/>
      <c r="I263" s="191"/>
      <c r="J263" s="191"/>
      <c r="K263" s="187"/>
      <c r="L263" s="187"/>
      <c r="M263" s="1"/>
      <c r="N263" s="132"/>
      <c r="O263" s="132"/>
      <c r="P263" s="132"/>
      <c r="Q263" s="132"/>
      <c r="R263" s="132"/>
      <c r="S263" s="132"/>
      <c r="T263" s="132"/>
      <c r="U263" s="132"/>
      <c r="V263" s="132"/>
      <c r="W263" s="132"/>
      <c r="X263" s="132"/>
      <c r="Y263" s="132"/>
      <c r="Z263" s="132"/>
    </row>
    <row r="264" spans="1:26" ht="15.75" customHeight="1">
      <c r="A264" s="189"/>
      <c r="B264" s="190"/>
      <c r="C264" s="190"/>
      <c r="D264" s="191"/>
      <c r="E264" s="191"/>
      <c r="F264" s="191"/>
      <c r="G264" s="191"/>
      <c r="H264" s="191"/>
      <c r="I264" s="191"/>
      <c r="J264" s="191"/>
      <c r="K264" s="187"/>
      <c r="L264" s="187"/>
      <c r="M264" s="1"/>
      <c r="N264" s="132"/>
      <c r="O264" s="132"/>
      <c r="P264" s="132"/>
      <c r="Q264" s="132"/>
      <c r="R264" s="132"/>
      <c r="S264" s="132"/>
      <c r="T264" s="132"/>
      <c r="U264" s="132"/>
      <c r="V264" s="132"/>
      <c r="W264" s="132"/>
      <c r="X264" s="132"/>
      <c r="Y264" s="132"/>
      <c r="Z264" s="132"/>
    </row>
    <row r="265" spans="1:26" ht="15.75" customHeight="1">
      <c r="A265" s="189"/>
      <c r="B265" s="190"/>
      <c r="C265" s="190"/>
      <c r="D265" s="191"/>
      <c r="E265" s="191"/>
      <c r="F265" s="191"/>
      <c r="G265" s="191"/>
      <c r="H265" s="191"/>
      <c r="I265" s="191"/>
      <c r="J265" s="191"/>
      <c r="K265" s="187"/>
      <c r="L265" s="187"/>
      <c r="M265" s="1"/>
      <c r="N265" s="132"/>
      <c r="O265" s="132"/>
      <c r="P265" s="132"/>
      <c r="Q265" s="132"/>
      <c r="R265" s="132"/>
      <c r="S265" s="132"/>
      <c r="T265" s="132"/>
      <c r="U265" s="132"/>
      <c r="V265" s="132"/>
      <c r="W265" s="132"/>
      <c r="X265" s="132"/>
      <c r="Y265" s="132"/>
      <c r="Z265" s="132"/>
    </row>
    <row r="266" spans="1:26" ht="15.75" customHeight="1">
      <c r="A266" s="189"/>
      <c r="B266" s="190"/>
      <c r="C266" s="190"/>
      <c r="D266" s="191"/>
      <c r="E266" s="191"/>
      <c r="F266" s="191"/>
      <c r="G266" s="191"/>
      <c r="H266" s="191"/>
      <c r="I266" s="191"/>
      <c r="J266" s="191"/>
      <c r="K266" s="187"/>
      <c r="L266" s="187"/>
      <c r="M266" s="1"/>
      <c r="N266" s="132"/>
      <c r="O266" s="132"/>
      <c r="P266" s="132"/>
      <c r="Q266" s="132"/>
      <c r="R266" s="132"/>
      <c r="S266" s="132"/>
      <c r="T266" s="132"/>
      <c r="U266" s="132"/>
      <c r="V266" s="132"/>
      <c r="W266" s="132"/>
      <c r="X266" s="132"/>
      <c r="Y266" s="132"/>
      <c r="Z266" s="132"/>
    </row>
    <row r="267" spans="1:26" ht="15.75" customHeight="1">
      <c r="A267" s="189"/>
      <c r="B267" s="190"/>
      <c r="C267" s="190"/>
      <c r="D267" s="191"/>
      <c r="E267" s="191"/>
      <c r="F267" s="191"/>
      <c r="G267" s="191"/>
      <c r="H267" s="191"/>
      <c r="I267" s="191"/>
      <c r="J267" s="191"/>
      <c r="K267" s="187"/>
      <c r="L267" s="187"/>
      <c r="M267" s="1"/>
      <c r="N267" s="132"/>
      <c r="O267" s="132"/>
      <c r="P267" s="132"/>
      <c r="Q267" s="132"/>
      <c r="R267" s="132"/>
      <c r="S267" s="132"/>
      <c r="T267" s="132"/>
      <c r="U267" s="132"/>
      <c r="V267" s="132"/>
      <c r="W267" s="132"/>
      <c r="X267" s="132"/>
      <c r="Y267" s="132"/>
      <c r="Z267" s="132"/>
    </row>
    <row r="268" spans="1:26" ht="15.75" customHeight="1">
      <c r="A268" s="189"/>
      <c r="B268" s="190"/>
      <c r="C268" s="190"/>
      <c r="D268" s="191"/>
      <c r="E268" s="191"/>
      <c r="F268" s="191"/>
      <c r="G268" s="191"/>
      <c r="H268" s="191"/>
      <c r="I268" s="191"/>
      <c r="J268" s="191"/>
      <c r="K268" s="187"/>
      <c r="L268" s="187"/>
      <c r="M268" s="1"/>
      <c r="N268" s="132"/>
      <c r="O268" s="132"/>
      <c r="P268" s="132"/>
      <c r="Q268" s="132"/>
      <c r="R268" s="132"/>
      <c r="S268" s="132"/>
      <c r="T268" s="132"/>
      <c r="U268" s="132"/>
      <c r="V268" s="132"/>
      <c r="W268" s="132"/>
      <c r="X268" s="132"/>
      <c r="Y268" s="132"/>
      <c r="Z268" s="132"/>
    </row>
    <row r="269" spans="1:26" ht="15.75" customHeight="1">
      <c r="A269" s="189"/>
      <c r="B269" s="190"/>
      <c r="C269" s="190"/>
      <c r="D269" s="191"/>
      <c r="E269" s="191"/>
      <c r="F269" s="191"/>
      <c r="G269" s="191"/>
      <c r="H269" s="191"/>
      <c r="I269" s="191"/>
      <c r="J269" s="191"/>
      <c r="K269" s="187"/>
      <c r="L269" s="187"/>
      <c r="M269" s="1"/>
      <c r="N269" s="132"/>
      <c r="O269" s="132"/>
      <c r="P269" s="132"/>
      <c r="Q269" s="132"/>
      <c r="R269" s="132"/>
      <c r="S269" s="132"/>
      <c r="T269" s="132"/>
      <c r="U269" s="132"/>
      <c r="V269" s="132"/>
      <c r="W269" s="132"/>
      <c r="X269" s="132"/>
      <c r="Y269" s="132"/>
      <c r="Z269" s="132"/>
    </row>
    <row r="270" spans="1:26" ht="15.75" customHeight="1">
      <c r="A270" s="189"/>
      <c r="B270" s="190"/>
      <c r="C270" s="190"/>
      <c r="D270" s="191"/>
      <c r="E270" s="191"/>
      <c r="F270" s="191"/>
      <c r="G270" s="191"/>
      <c r="H270" s="191"/>
      <c r="I270" s="191"/>
      <c r="J270" s="191"/>
      <c r="K270" s="187"/>
      <c r="L270" s="187"/>
      <c r="M270" s="1"/>
      <c r="N270" s="132"/>
      <c r="O270" s="132"/>
      <c r="P270" s="132"/>
      <c r="Q270" s="132"/>
      <c r="R270" s="132"/>
      <c r="S270" s="132"/>
      <c r="T270" s="132"/>
      <c r="U270" s="132"/>
      <c r="V270" s="132"/>
      <c r="W270" s="132"/>
      <c r="X270" s="132"/>
      <c r="Y270" s="132"/>
      <c r="Z270" s="132"/>
    </row>
    <row r="271" spans="1:26" ht="15.75" customHeight="1">
      <c r="A271" s="189"/>
      <c r="B271" s="190"/>
      <c r="C271" s="190"/>
      <c r="D271" s="191"/>
      <c r="E271" s="191"/>
      <c r="F271" s="191"/>
      <c r="G271" s="191"/>
      <c r="H271" s="191"/>
      <c r="I271" s="191"/>
      <c r="J271" s="191"/>
      <c r="K271" s="187"/>
      <c r="L271" s="187"/>
      <c r="M271" s="1"/>
      <c r="N271" s="132"/>
      <c r="O271" s="132"/>
      <c r="P271" s="132"/>
      <c r="Q271" s="132"/>
      <c r="R271" s="132"/>
      <c r="S271" s="132"/>
      <c r="T271" s="132"/>
      <c r="U271" s="132"/>
      <c r="V271" s="132"/>
      <c r="W271" s="132"/>
      <c r="X271" s="132"/>
      <c r="Y271" s="132"/>
      <c r="Z271" s="132"/>
    </row>
    <row r="272" spans="1:26" ht="15.75" customHeight="1">
      <c r="A272" s="189"/>
      <c r="B272" s="190"/>
      <c r="C272" s="190"/>
      <c r="D272" s="191"/>
      <c r="E272" s="191"/>
      <c r="F272" s="191"/>
      <c r="G272" s="191"/>
      <c r="H272" s="191"/>
      <c r="I272" s="191"/>
      <c r="J272" s="191"/>
      <c r="K272" s="187"/>
      <c r="L272" s="187"/>
      <c r="M272" s="1"/>
      <c r="N272" s="132"/>
      <c r="O272" s="132"/>
      <c r="P272" s="132"/>
      <c r="Q272" s="132"/>
      <c r="R272" s="132"/>
      <c r="S272" s="132"/>
      <c r="T272" s="132"/>
      <c r="U272" s="132"/>
      <c r="V272" s="132"/>
      <c r="W272" s="132"/>
      <c r="X272" s="132"/>
      <c r="Y272" s="132"/>
      <c r="Z272" s="132"/>
    </row>
    <row r="273" spans="1:26" ht="15.75" customHeight="1">
      <c r="A273" s="189"/>
      <c r="B273" s="190"/>
      <c r="C273" s="190"/>
      <c r="D273" s="191"/>
      <c r="E273" s="191"/>
      <c r="F273" s="191"/>
      <c r="G273" s="191"/>
      <c r="H273" s="191"/>
      <c r="I273" s="191"/>
      <c r="J273" s="191"/>
      <c r="K273" s="187"/>
      <c r="L273" s="187"/>
      <c r="M273" s="1"/>
      <c r="N273" s="132"/>
      <c r="O273" s="132"/>
      <c r="P273" s="132"/>
      <c r="Q273" s="132"/>
      <c r="R273" s="132"/>
      <c r="S273" s="132"/>
      <c r="T273" s="132"/>
      <c r="U273" s="132"/>
      <c r="V273" s="132"/>
      <c r="W273" s="132"/>
      <c r="X273" s="132"/>
      <c r="Y273" s="132"/>
      <c r="Z273" s="132"/>
    </row>
    <row r="274" spans="1:26" ht="15.75" customHeight="1">
      <c r="A274" s="189"/>
      <c r="B274" s="190"/>
      <c r="C274" s="190"/>
      <c r="D274" s="191"/>
      <c r="E274" s="191"/>
      <c r="F274" s="191"/>
      <c r="G274" s="191"/>
      <c r="H274" s="191"/>
      <c r="I274" s="191"/>
      <c r="J274" s="191"/>
      <c r="K274" s="187"/>
      <c r="L274" s="187"/>
      <c r="M274" s="1"/>
      <c r="N274" s="132"/>
      <c r="O274" s="132"/>
      <c r="P274" s="132"/>
      <c r="Q274" s="132"/>
      <c r="R274" s="132"/>
      <c r="S274" s="132"/>
      <c r="T274" s="132"/>
      <c r="U274" s="132"/>
      <c r="V274" s="132"/>
      <c r="W274" s="132"/>
      <c r="X274" s="132"/>
      <c r="Y274" s="132"/>
      <c r="Z274" s="132"/>
    </row>
    <row r="275" spans="1:26" ht="15.75" customHeight="1">
      <c r="A275" s="189"/>
      <c r="B275" s="190"/>
      <c r="C275" s="190"/>
      <c r="D275" s="191"/>
      <c r="E275" s="191"/>
      <c r="F275" s="191"/>
      <c r="G275" s="191"/>
      <c r="H275" s="191"/>
      <c r="I275" s="191"/>
      <c r="J275" s="191"/>
      <c r="K275" s="187"/>
      <c r="L275" s="187"/>
      <c r="M275" s="1"/>
      <c r="N275" s="132"/>
      <c r="O275" s="132"/>
      <c r="P275" s="132"/>
      <c r="Q275" s="132"/>
      <c r="R275" s="132"/>
      <c r="S275" s="132"/>
      <c r="T275" s="132"/>
      <c r="U275" s="132"/>
      <c r="V275" s="132"/>
      <c r="W275" s="132"/>
      <c r="X275" s="132"/>
      <c r="Y275" s="132"/>
      <c r="Z275" s="132"/>
    </row>
    <row r="276" spans="1:26" ht="15.75" customHeight="1">
      <c r="A276" s="189"/>
      <c r="B276" s="190"/>
      <c r="C276" s="190"/>
      <c r="D276" s="191"/>
      <c r="E276" s="191"/>
      <c r="F276" s="191"/>
      <c r="G276" s="191"/>
      <c r="H276" s="191"/>
      <c r="I276" s="191"/>
      <c r="J276" s="191"/>
      <c r="K276" s="187"/>
      <c r="L276" s="187"/>
      <c r="M276" s="1"/>
      <c r="N276" s="132"/>
      <c r="O276" s="132"/>
      <c r="P276" s="132"/>
      <c r="Q276" s="132"/>
      <c r="R276" s="132"/>
      <c r="S276" s="132"/>
      <c r="T276" s="132"/>
      <c r="U276" s="132"/>
      <c r="V276" s="132"/>
      <c r="W276" s="132"/>
      <c r="X276" s="132"/>
      <c r="Y276" s="132"/>
      <c r="Z276" s="132"/>
    </row>
    <row r="277" spans="1:26" ht="15.75" customHeight="1">
      <c r="A277" s="189"/>
      <c r="B277" s="190"/>
      <c r="C277" s="190"/>
      <c r="D277" s="191"/>
      <c r="E277" s="191"/>
      <c r="F277" s="191"/>
      <c r="G277" s="191"/>
      <c r="H277" s="191"/>
      <c r="I277" s="191"/>
      <c r="J277" s="191"/>
      <c r="K277" s="187"/>
      <c r="L277" s="187"/>
      <c r="M277" s="1"/>
      <c r="N277" s="132"/>
      <c r="O277" s="132"/>
      <c r="P277" s="132"/>
      <c r="Q277" s="132"/>
      <c r="R277" s="132"/>
      <c r="S277" s="132"/>
      <c r="T277" s="132"/>
      <c r="U277" s="132"/>
      <c r="V277" s="132"/>
      <c r="W277" s="132"/>
      <c r="X277" s="132"/>
      <c r="Y277" s="132"/>
      <c r="Z277" s="132"/>
    </row>
    <row r="278" spans="1:26" ht="15.75" customHeight="1">
      <c r="A278" s="189"/>
      <c r="B278" s="190"/>
      <c r="C278" s="190"/>
      <c r="D278" s="191"/>
      <c r="E278" s="191"/>
      <c r="F278" s="191"/>
      <c r="G278" s="191"/>
      <c r="H278" s="191"/>
      <c r="I278" s="191"/>
      <c r="J278" s="191"/>
      <c r="K278" s="187"/>
      <c r="L278" s="187"/>
      <c r="M278" s="1"/>
      <c r="N278" s="132"/>
      <c r="O278" s="132"/>
      <c r="P278" s="132"/>
      <c r="Q278" s="132"/>
      <c r="R278" s="132"/>
      <c r="S278" s="132"/>
      <c r="T278" s="132"/>
      <c r="U278" s="132"/>
      <c r="V278" s="132"/>
      <c r="W278" s="132"/>
      <c r="X278" s="132"/>
      <c r="Y278" s="132"/>
      <c r="Z278" s="132"/>
    </row>
    <row r="279" spans="1:26" ht="15.75" customHeight="1">
      <c r="A279" s="189"/>
      <c r="B279" s="190"/>
      <c r="C279" s="190"/>
      <c r="D279" s="191"/>
      <c r="E279" s="191"/>
      <c r="F279" s="191"/>
      <c r="G279" s="191"/>
      <c r="H279" s="191"/>
      <c r="I279" s="191"/>
      <c r="J279" s="191"/>
      <c r="K279" s="187"/>
      <c r="L279" s="187"/>
      <c r="M279" s="1"/>
      <c r="N279" s="132"/>
      <c r="O279" s="132"/>
      <c r="P279" s="132"/>
      <c r="Q279" s="132"/>
      <c r="R279" s="132"/>
      <c r="S279" s="132"/>
      <c r="T279" s="132"/>
      <c r="U279" s="132"/>
      <c r="V279" s="132"/>
      <c r="W279" s="132"/>
      <c r="X279" s="132"/>
      <c r="Y279" s="132"/>
      <c r="Z279" s="132"/>
    </row>
    <row r="280" spans="1:26" ht="15.75" customHeight="1">
      <c r="A280" s="189"/>
      <c r="B280" s="190"/>
      <c r="C280" s="190"/>
      <c r="D280" s="191"/>
      <c r="E280" s="191"/>
      <c r="F280" s="191"/>
      <c r="G280" s="191"/>
      <c r="H280" s="191"/>
      <c r="I280" s="191"/>
      <c r="J280" s="191"/>
      <c r="K280" s="187"/>
      <c r="L280" s="187"/>
      <c r="M280" s="1"/>
      <c r="N280" s="132"/>
      <c r="O280" s="132"/>
      <c r="P280" s="132"/>
      <c r="Q280" s="132"/>
      <c r="R280" s="132"/>
      <c r="S280" s="132"/>
      <c r="T280" s="132"/>
      <c r="U280" s="132"/>
      <c r="V280" s="132"/>
      <c r="W280" s="132"/>
      <c r="X280" s="132"/>
      <c r="Y280" s="132"/>
      <c r="Z280" s="132"/>
    </row>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5">
    <mergeCell ref="J84:L84"/>
    <mergeCell ref="A86:L86"/>
    <mergeCell ref="A87:L87"/>
    <mergeCell ref="A1:C1"/>
    <mergeCell ref="K1:L1"/>
    <mergeCell ref="A2:C2"/>
    <mergeCell ref="A3:L3"/>
    <mergeCell ref="A4:L4"/>
    <mergeCell ref="G5:L5"/>
    <mergeCell ref="J78:L78"/>
    <mergeCell ref="F79:L79"/>
    <mergeCell ref="A80:B80"/>
    <mergeCell ref="C80:E80"/>
    <mergeCell ref="F80:L80"/>
    <mergeCell ref="J81:L81"/>
  </mergeCells>
  <pageMargins left="0" right="0" top="0" bottom="0" header="0" footer="0"/>
  <pageSetup paperSize="9" fitToHeight="0"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1001"/>
  <sheetViews>
    <sheetView workbookViewId="0"/>
  </sheetViews>
  <sheetFormatPr defaultColWidth="14.453125" defaultRowHeight="15" customHeight="1"/>
  <cols>
    <col min="1" max="1" width="11" customWidth="1"/>
    <col min="2" max="2" width="43.81640625" customWidth="1"/>
    <col min="3" max="7" width="11" customWidth="1"/>
    <col min="8" max="8" width="47.81640625" customWidth="1"/>
    <col min="9" max="26" width="11" customWidth="1"/>
  </cols>
  <sheetData>
    <row r="1" spans="1:26" ht="15.75" customHeight="1">
      <c r="A1" s="3004" t="s">
        <v>0</v>
      </c>
      <c r="B1" s="2874"/>
      <c r="C1" s="1786"/>
      <c r="D1" s="1786"/>
      <c r="E1" s="1787"/>
      <c r="F1" s="2259"/>
      <c r="G1" s="1785"/>
      <c r="H1" s="1787"/>
      <c r="I1" s="1787"/>
      <c r="J1" s="1787"/>
      <c r="K1" s="1787"/>
      <c r="L1" s="1787"/>
      <c r="M1" s="1787"/>
      <c r="N1" s="1787"/>
      <c r="O1" s="1787"/>
      <c r="P1" s="1787"/>
      <c r="Q1" s="1787"/>
      <c r="R1" s="1787"/>
      <c r="S1" s="1787"/>
      <c r="T1" s="1787"/>
      <c r="U1" s="1787"/>
      <c r="V1" s="1787"/>
      <c r="W1" s="1787"/>
      <c r="X1" s="1787"/>
      <c r="Y1" s="1787"/>
      <c r="Z1" s="4"/>
    </row>
    <row r="2" spans="1:26" ht="15.75" customHeight="1">
      <c r="A2" s="2877" t="s">
        <v>1</v>
      </c>
      <c r="B2" s="2874"/>
      <c r="C2" s="1786"/>
      <c r="D2" s="1786"/>
      <c r="E2" s="18"/>
      <c r="F2" s="2259"/>
      <c r="G2" s="1787"/>
      <c r="H2" s="1787"/>
      <c r="I2" s="1787"/>
      <c r="J2" s="1787"/>
      <c r="K2" s="1787"/>
      <c r="L2" s="1787"/>
      <c r="M2" s="1787"/>
      <c r="N2" s="1787"/>
      <c r="O2" s="1787"/>
      <c r="P2" s="1787"/>
      <c r="Q2" s="1787"/>
      <c r="R2" s="1787"/>
      <c r="S2" s="1787"/>
      <c r="T2" s="1787"/>
      <c r="U2" s="1787"/>
      <c r="V2" s="1787"/>
      <c r="W2" s="1787"/>
      <c r="X2" s="1787"/>
      <c r="Y2" s="1787"/>
      <c r="Z2" s="4"/>
    </row>
    <row r="3" spans="1:26" ht="15.75" customHeight="1">
      <c r="A3" s="17"/>
      <c r="B3" s="4"/>
      <c r="C3" s="1786"/>
      <c r="D3" s="1786"/>
      <c r="E3" s="18"/>
      <c r="F3" s="2259"/>
      <c r="G3" s="1787"/>
      <c r="H3" s="1787"/>
      <c r="I3" s="1787"/>
      <c r="J3" s="1787"/>
      <c r="K3" s="1787"/>
      <c r="L3" s="1787"/>
      <c r="M3" s="1787"/>
      <c r="N3" s="1787"/>
      <c r="O3" s="1787"/>
      <c r="P3" s="1787"/>
      <c r="Q3" s="1787"/>
      <c r="R3" s="1787"/>
      <c r="S3" s="1787"/>
      <c r="T3" s="1787"/>
      <c r="U3" s="1787"/>
      <c r="V3" s="1787"/>
      <c r="W3" s="1787"/>
      <c r="X3" s="1787"/>
      <c r="Y3" s="1787"/>
      <c r="Z3" s="4"/>
    </row>
    <row r="4" spans="1:26" ht="33" customHeight="1">
      <c r="A4" s="3113" t="s">
        <v>3002</v>
      </c>
      <c r="B4" s="2874"/>
      <c r="C4" s="2874"/>
      <c r="D4" s="2874"/>
      <c r="E4" s="2874"/>
      <c r="F4" s="2874"/>
      <c r="G4" s="2874"/>
      <c r="H4" s="1787"/>
      <c r="I4" s="1787"/>
      <c r="J4" s="1787"/>
      <c r="K4" s="1787"/>
      <c r="L4" s="1787"/>
      <c r="M4" s="1787"/>
      <c r="N4" s="1787"/>
      <c r="O4" s="1787"/>
      <c r="P4" s="1787"/>
      <c r="Q4" s="1787"/>
      <c r="R4" s="1787"/>
      <c r="S4" s="1787"/>
      <c r="T4" s="1787"/>
      <c r="U4" s="1787"/>
      <c r="V4" s="1787"/>
      <c r="W4" s="1787"/>
      <c r="X4" s="1787"/>
      <c r="Y4" s="1787"/>
      <c r="Z4" s="4"/>
    </row>
    <row r="5" spans="1:26" ht="30.75" customHeight="1">
      <c r="A5" s="3114" t="s">
        <v>3003</v>
      </c>
      <c r="B5" s="2874"/>
      <c r="C5" s="2874"/>
      <c r="D5" s="2874"/>
      <c r="E5" s="2874"/>
      <c r="F5" s="2874"/>
      <c r="G5" s="2874"/>
      <c r="H5" s="1787"/>
      <c r="I5" s="1787"/>
      <c r="J5" s="1787"/>
      <c r="K5" s="1787"/>
      <c r="L5" s="1787"/>
      <c r="M5" s="1787"/>
      <c r="N5" s="1787"/>
      <c r="O5" s="1787"/>
      <c r="P5" s="1787"/>
      <c r="Q5" s="1787"/>
      <c r="R5" s="1787"/>
      <c r="S5" s="1787"/>
      <c r="T5" s="1787"/>
      <c r="U5" s="1787"/>
      <c r="V5" s="1787"/>
      <c r="W5" s="1787"/>
      <c r="X5" s="1787"/>
      <c r="Y5" s="1787"/>
      <c r="Z5" s="4"/>
    </row>
    <row r="6" spans="1:26" ht="13.5" customHeight="1">
      <c r="A6" s="1787"/>
      <c r="B6" s="1783"/>
      <c r="C6" s="1787"/>
      <c r="D6" s="1787"/>
      <c r="E6" s="1787"/>
      <c r="F6" s="3115" t="s">
        <v>2937</v>
      </c>
      <c r="G6" s="2874"/>
      <c r="H6" s="1787"/>
      <c r="I6" s="1787"/>
      <c r="J6" s="1787"/>
      <c r="K6" s="1787"/>
      <c r="L6" s="1787"/>
      <c r="M6" s="1787"/>
      <c r="N6" s="1787"/>
      <c r="O6" s="1787"/>
      <c r="P6" s="1787"/>
      <c r="Q6" s="1787"/>
      <c r="R6" s="1787"/>
      <c r="S6" s="1787"/>
      <c r="T6" s="1787"/>
      <c r="U6" s="1787"/>
      <c r="V6" s="1787"/>
      <c r="W6" s="1787"/>
      <c r="X6" s="1787"/>
      <c r="Y6" s="1787"/>
      <c r="Z6" s="4"/>
    </row>
    <row r="7" spans="1:26" ht="24.75" customHeight="1">
      <c r="A7" s="2260" t="s">
        <v>79</v>
      </c>
      <c r="B7" s="2261" t="s">
        <v>80</v>
      </c>
      <c r="C7" s="2262" t="s">
        <v>187</v>
      </c>
      <c r="D7" s="2262" t="s">
        <v>1865</v>
      </c>
      <c r="E7" s="2262" t="s">
        <v>1866</v>
      </c>
      <c r="F7" s="2263" t="s">
        <v>1867</v>
      </c>
      <c r="G7" s="2264" t="s">
        <v>6</v>
      </c>
      <c r="H7" s="1786"/>
      <c r="I7" s="1786"/>
      <c r="J7" s="1786"/>
      <c r="K7" s="1786"/>
      <c r="L7" s="1786"/>
      <c r="M7" s="1786"/>
      <c r="N7" s="1786"/>
      <c r="O7" s="1786"/>
      <c r="P7" s="1786"/>
      <c r="Q7" s="1786"/>
      <c r="R7" s="1786"/>
      <c r="S7" s="1786"/>
      <c r="T7" s="1786"/>
      <c r="U7" s="1786"/>
      <c r="V7" s="1786"/>
      <c r="W7" s="1786"/>
      <c r="X7" s="1786"/>
      <c r="Y7" s="1786"/>
      <c r="Z7" s="4"/>
    </row>
    <row r="8" spans="1:26" ht="24.75" customHeight="1">
      <c r="A8" s="2265" t="s">
        <v>84</v>
      </c>
      <c r="B8" s="2266" t="s">
        <v>85</v>
      </c>
      <c r="C8" s="2267" t="s">
        <v>87</v>
      </c>
      <c r="D8" s="2267" t="s">
        <v>415</v>
      </c>
      <c r="E8" s="2267" t="s">
        <v>416</v>
      </c>
      <c r="F8" s="2268" t="s">
        <v>3004</v>
      </c>
      <c r="G8" s="2269" t="s">
        <v>2627</v>
      </c>
      <c r="H8" s="1784"/>
      <c r="I8" s="1784"/>
      <c r="J8" s="1784"/>
      <c r="K8" s="1784"/>
      <c r="L8" s="1784"/>
      <c r="M8" s="1784"/>
      <c r="N8" s="1784"/>
      <c r="O8" s="1784"/>
      <c r="P8" s="1784"/>
      <c r="Q8" s="1784"/>
      <c r="R8" s="1784"/>
      <c r="S8" s="1784"/>
      <c r="T8" s="1784"/>
      <c r="U8" s="1784"/>
      <c r="V8" s="1784"/>
      <c r="W8" s="1784"/>
      <c r="X8" s="1784"/>
      <c r="Y8" s="1784"/>
      <c r="Z8" s="4"/>
    </row>
    <row r="9" spans="1:26" ht="24.75" customHeight="1">
      <c r="A9" s="2270" t="s">
        <v>213</v>
      </c>
      <c r="B9" s="2271" t="s">
        <v>3005</v>
      </c>
      <c r="C9" s="2267"/>
      <c r="D9" s="2267"/>
      <c r="E9" s="2267"/>
      <c r="F9" s="2272"/>
      <c r="G9" s="2268"/>
      <c r="H9" s="1784"/>
      <c r="I9" s="1784"/>
      <c r="J9" s="1784"/>
      <c r="K9" s="1784"/>
      <c r="L9" s="1784"/>
      <c r="M9" s="1784"/>
      <c r="N9" s="1784"/>
      <c r="O9" s="1784"/>
      <c r="P9" s="1784"/>
      <c r="Q9" s="1784"/>
      <c r="R9" s="1784"/>
      <c r="S9" s="1784"/>
      <c r="T9" s="1784"/>
      <c r="U9" s="1784"/>
      <c r="V9" s="1784"/>
      <c r="W9" s="1784"/>
      <c r="X9" s="1784"/>
      <c r="Y9" s="1784"/>
      <c r="Z9" s="4"/>
    </row>
    <row r="10" spans="1:26" ht="24.75" customHeight="1">
      <c r="A10" s="2273">
        <v>1</v>
      </c>
      <c r="B10" s="2274" t="s">
        <v>3006</v>
      </c>
      <c r="C10" s="2275"/>
      <c r="D10" s="1850"/>
      <c r="E10" s="1850"/>
      <c r="F10" s="2276">
        <f>SUM(F11:F14)</f>
        <v>1425</v>
      </c>
      <c r="G10" s="2277"/>
      <c r="H10" s="2278"/>
      <c r="I10" s="1787"/>
      <c r="J10" s="1787"/>
      <c r="K10" s="1787"/>
      <c r="L10" s="1787"/>
      <c r="M10" s="1787"/>
      <c r="N10" s="1787"/>
      <c r="O10" s="1787"/>
      <c r="P10" s="1787"/>
      <c r="Q10" s="1787"/>
      <c r="R10" s="1787"/>
      <c r="S10" s="1787"/>
      <c r="T10" s="1787"/>
      <c r="U10" s="1787"/>
      <c r="V10" s="1787"/>
      <c r="W10" s="1787"/>
      <c r="X10" s="1787"/>
      <c r="Y10" s="1787"/>
      <c r="Z10" s="4"/>
    </row>
    <row r="11" spans="1:26" ht="24.75" customHeight="1">
      <c r="A11" s="2273"/>
      <c r="B11" s="2182" t="s">
        <v>2946</v>
      </c>
      <c r="C11" s="1827" t="s">
        <v>3007</v>
      </c>
      <c r="D11" s="2279">
        <v>500</v>
      </c>
      <c r="E11" s="2280">
        <v>44927</v>
      </c>
      <c r="F11" s="2281">
        <v>550</v>
      </c>
      <c r="G11" s="2277"/>
      <c r="H11" s="1787"/>
      <c r="I11" s="1787"/>
      <c r="J11" s="1787"/>
      <c r="K11" s="1787"/>
      <c r="L11" s="1787"/>
      <c r="M11" s="1787"/>
      <c r="N11" s="1787"/>
      <c r="O11" s="1787"/>
      <c r="P11" s="1787"/>
      <c r="Q11" s="1787"/>
      <c r="R11" s="1787"/>
      <c r="S11" s="1787"/>
      <c r="T11" s="1787"/>
      <c r="U11" s="1787"/>
      <c r="V11" s="1787"/>
      <c r="W11" s="1787"/>
      <c r="X11" s="1787"/>
      <c r="Y11" s="1787"/>
      <c r="Z11" s="4"/>
    </row>
    <row r="12" spans="1:26" ht="24.75" customHeight="1">
      <c r="A12" s="2273"/>
      <c r="B12" s="2182" t="s">
        <v>2947</v>
      </c>
      <c r="C12" s="1827" t="s">
        <v>3007</v>
      </c>
      <c r="D12" s="2282">
        <v>150</v>
      </c>
      <c r="E12" s="2283">
        <v>45048</v>
      </c>
      <c r="F12" s="2284">
        <v>375</v>
      </c>
      <c r="G12" s="2277"/>
      <c r="H12" s="1787"/>
      <c r="I12" s="1787"/>
      <c r="J12" s="1787"/>
      <c r="K12" s="1787"/>
      <c r="L12" s="1787"/>
      <c r="M12" s="1787"/>
      <c r="N12" s="1787"/>
      <c r="O12" s="1787"/>
      <c r="P12" s="1787"/>
      <c r="Q12" s="1787"/>
      <c r="R12" s="1787"/>
      <c r="S12" s="1787"/>
      <c r="T12" s="1787"/>
      <c r="U12" s="1787"/>
      <c r="V12" s="1787"/>
      <c r="W12" s="1787"/>
      <c r="X12" s="1787"/>
      <c r="Y12" s="1787"/>
      <c r="Z12" s="4"/>
    </row>
    <row r="13" spans="1:26" ht="59.25" customHeight="1">
      <c r="A13" s="2273"/>
      <c r="B13" s="2182" t="s">
        <v>2949</v>
      </c>
      <c r="C13" s="1827" t="s">
        <v>3007</v>
      </c>
      <c r="D13" s="2285">
        <v>500</v>
      </c>
      <c r="E13" s="2286">
        <v>1</v>
      </c>
      <c r="F13" s="2281">
        <v>500</v>
      </c>
      <c r="G13" s="2277"/>
      <c r="H13" s="1787"/>
      <c r="I13" s="1787"/>
      <c r="J13" s="1787"/>
      <c r="K13" s="1787"/>
      <c r="L13" s="1787"/>
      <c r="M13" s="1787"/>
      <c r="N13" s="1787"/>
      <c r="O13" s="1787"/>
      <c r="P13" s="1787"/>
      <c r="Q13" s="1787"/>
      <c r="R13" s="1787"/>
      <c r="S13" s="1787"/>
      <c r="T13" s="1787"/>
      <c r="U13" s="1787"/>
      <c r="V13" s="1787"/>
      <c r="W13" s="1787"/>
      <c r="X13" s="1787"/>
      <c r="Y13" s="1787"/>
      <c r="Z13" s="4"/>
    </row>
    <row r="14" spans="1:26" ht="49.5" customHeight="1">
      <c r="A14" s="2273"/>
      <c r="B14" s="2182" t="s">
        <v>3008</v>
      </c>
      <c r="C14" s="2275"/>
      <c r="D14" s="1850"/>
      <c r="E14" s="1850"/>
      <c r="F14" s="2287">
        <f>+D14*E14</f>
        <v>0</v>
      </c>
      <c r="G14" s="2277"/>
      <c r="H14" s="1787"/>
      <c r="I14" s="1787"/>
      <c r="J14" s="1787"/>
      <c r="K14" s="1787"/>
      <c r="L14" s="1787"/>
      <c r="M14" s="1787"/>
      <c r="N14" s="1787"/>
      <c r="O14" s="1787"/>
      <c r="P14" s="1787"/>
      <c r="Q14" s="1787"/>
      <c r="R14" s="1787"/>
      <c r="S14" s="1787"/>
      <c r="T14" s="1787"/>
      <c r="U14" s="1787"/>
      <c r="V14" s="1787"/>
      <c r="W14" s="1787"/>
      <c r="X14" s="1787"/>
      <c r="Y14" s="1787"/>
      <c r="Z14" s="4"/>
    </row>
    <row r="15" spans="1:26" ht="39.75" customHeight="1">
      <c r="A15" s="2288">
        <v>2</v>
      </c>
      <c r="B15" s="2182" t="s">
        <v>2951</v>
      </c>
      <c r="C15" s="2275"/>
      <c r="D15" s="1850"/>
      <c r="E15" s="1850"/>
      <c r="F15" s="2289"/>
      <c r="G15" s="2277"/>
      <c r="H15" s="2278"/>
      <c r="I15" s="2290"/>
      <c r="J15" s="2290"/>
      <c r="K15" s="2290"/>
      <c r="L15" s="2290"/>
      <c r="M15" s="2290"/>
      <c r="N15" s="2290"/>
      <c r="O15" s="2290"/>
      <c r="P15" s="2290"/>
      <c r="Q15" s="2290"/>
      <c r="R15" s="2290"/>
      <c r="S15" s="2290"/>
      <c r="T15" s="2290"/>
      <c r="U15" s="2290"/>
      <c r="V15" s="2290"/>
      <c r="W15" s="2290"/>
      <c r="X15" s="2290"/>
      <c r="Y15" s="2290"/>
      <c r="Z15" s="4"/>
    </row>
    <row r="16" spans="1:26" ht="39.75" customHeight="1">
      <c r="A16" s="2288">
        <v>3</v>
      </c>
      <c r="B16" s="2182" t="s">
        <v>3009</v>
      </c>
      <c r="C16" s="2275"/>
      <c r="D16" s="1850"/>
      <c r="E16" s="1850"/>
      <c r="F16" s="2289"/>
      <c r="G16" s="2277"/>
      <c r="H16" s="2278"/>
      <c r="I16" s="2290"/>
      <c r="J16" s="2290"/>
      <c r="K16" s="2290"/>
      <c r="L16" s="2290"/>
      <c r="M16" s="2290"/>
      <c r="N16" s="2290"/>
      <c r="O16" s="2290"/>
      <c r="P16" s="2290"/>
      <c r="Q16" s="2290"/>
      <c r="R16" s="2290"/>
      <c r="S16" s="2290"/>
      <c r="T16" s="2290"/>
      <c r="U16" s="2290"/>
      <c r="V16" s="2290"/>
      <c r="W16" s="2290"/>
      <c r="X16" s="2290"/>
      <c r="Y16" s="2290"/>
      <c r="Z16" s="4"/>
    </row>
    <row r="17" spans="1:26" ht="24.75" customHeight="1">
      <c r="A17" s="2288">
        <v>3</v>
      </c>
      <c r="B17" s="2291" t="s">
        <v>3010</v>
      </c>
      <c r="C17" s="2275"/>
      <c r="D17" s="1850"/>
      <c r="E17" s="1850"/>
      <c r="F17" s="2289"/>
      <c r="G17" s="2277"/>
      <c r="H17" s="2290"/>
      <c r="I17" s="2290"/>
      <c r="J17" s="2290"/>
      <c r="K17" s="2290"/>
      <c r="L17" s="2290"/>
      <c r="M17" s="2290"/>
      <c r="N17" s="2290"/>
      <c r="O17" s="2290"/>
      <c r="P17" s="2290"/>
      <c r="Q17" s="2290"/>
      <c r="R17" s="2290"/>
      <c r="S17" s="2290"/>
      <c r="T17" s="2290"/>
      <c r="U17" s="2290"/>
      <c r="V17" s="2290"/>
      <c r="W17" s="2290"/>
      <c r="X17" s="2290"/>
      <c r="Y17" s="2290"/>
      <c r="Z17" s="4"/>
    </row>
    <row r="18" spans="1:26" ht="24.75" customHeight="1">
      <c r="A18" s="2288">
        <v>4</v>
      </c>
      <c r="B18" s="2291" t="s">
        <v>3011</v>
      </c>
      <c r="C18" s="2275"/>
      <c r="D18" s="1850"/>
      <c r="E18" s="1850"/>
      <c r="F18" s="2289"/>
      <c r="G18" s="2277"/>
      <c r="H18" s="2290"/>
      <c r="I18" s="2290"/>
      <c r="J18" s="2290"/>
      <c r="K18" s="2290"/>
      <c r="L18" s="2290"/>
      <c r="M18" s="2290"/>
      <c r="N18" s="2290"/>
      <c r="O18" s="2290"/>
      <c r="P18" s="2290"/>
      <c r="Q18" s="2290"/>
      <c r="R18" s="2290"/>
      <c r="S18" s="2290"/>
      <c r="T18" s="2290"/>
      <c r="U18" s="2290"/>
      <c r="V18" s="2290"/>
      <c r="W18" s="2290"/>
      <c r="X18" s="2290"/>
      <c r="Y18" s="2290"/>
      <c r="Z18" s="4"/>
    </row>
    <row r="19" spans="1:26" ht="24.75" customHeight="1">
      <c r="A19" s="2288">
        <v>5</v>
      </c>
      <c r="B19" s="2291" t="s">
        <v>3012</v>
      </c>
      <c r="C19" s="2275"/>
      <c r="D19" s="1850"/>
      <c r="E19" s="1850"/>
      <c r="F19" s="2289"/>
      <c r="G19" s="2277"/>
      <c r="H19" s="2290"/>
      <c r="I19" s="2290"/>
      <c r="J19" s="2290"/>
      <c r="K19" s="2290"/>
      <c r="L19" s="2290"/>
      <c r="M19" s="2290"/>
      <c r="N19" s="2290"/>
      <c r="O19" s="2290"/>
      <c r="P19" s="2290"/>
      <c r="Q19" s="2290"/>
      <c r="R19" s="2290"/>
      <c r="S19" s="2290"/>
      <c r="T19" s="2290"/>
      <c r="U19" s="2290"/>
      <c r="V19" s="2290"/>
      <c r="W19" s="2290"/>
      <c r="X19" s="2290"/>
      <c r="Y19" s="2290"/>
      <c r="Z19" s="4"/>
    </row>
    <row r="20" spans="1:26" ht="24.75" customHeight="1">
      <c r="A20" s="2288">
        <v>6</v>
      </c>
      <c r="B20" s="2291" t="s">
        <v>3013</v>
      </c>
      <c r="C20" s="2275"/>
      <c r="D20" s="1850"/>
      <c r="E20" s="1850"/>
      <c r="F20" s="2289"/>
      <c r="G20" s="2277"/>
      <c r="H20" s="2290"/>
      <c r="I20" s="2290"/>
      <c r="J20" s="2290"/>
      <c r="K20" s="2290"/>
      <c r="L20" s="2290"/>
      <c r="M20" s="2290"/>
      <c r="N20" s="2290"/>
      <c r="O20" s="2290"/>
      <c r="P20" s="2290"/>
      <c r="Q20" s="2290"/>
      <c r="R20" s="2290"/>
      <c r="S20" s="2290"/>
      <c r="T20" s="2290"/>
      <c r="U20" s="2290"/>
      <c r="V20" s="2290"/>
      <c r="W20" s="2290"/>
      <c r="X20" s="2290"/>
      <c r="Y20" s="2290"/>
      <c r="Z20" s="4"/>
    </row>
    <row r="21" spans="1:26" ht="45" customHeight="1">
      <c r="A21" s="2288">
        <v>7</v>
      </c>
      <c r="B21" s="2291" t="s">
        <v>3014</v>
      </c>
      <c r="C21" s="2275"/>
      <c r="D21" s="1850"/>
      <c r="E21" s="1850"/>
      <c r="F21" s="2289"/>
      <c r="G21" s="2277"/>
      <c r="H21" s="2290"/>
      <c r="I21" s="2290"/>
      <c r="J21" s="2290"/>
      <c r="K21" s="2290"/>
      <c r="L21" s="2290"/>
      <c r="M21" s="2290"/>
      <c r="N21" s="2290"/>
      <c r="O21" s="2290"/>
      <c r="P21" s="2290"/>
      <c r="Q21" s="2290"/>
      <c r="R21" s="2290"/>
      <c r="S21" s="2290"/>
      <c r="T21" s="2290"/>
      <c r="U21" s="2290"/>
      <c r="V21" s="2290"/>
      <c r="W21" s="2290"/>
      <c r="X21" s="2290"/>
      <c r="Y21" s="2290"/>
      <c r="Z21" s="4"/>
    </row>
    <row r="22" spans="1:26" ht="45" customHeight="1">
      <c r="A22" s="2288">
        <v>8</v>
      </c>
      <c r="B22" s="2291" t="s">
        <v>3015</v>
      </c>
      <c r="C22" s="2275"/>
      <c r="D22" s="1850"/>
      <c r="E22" s="1850"/>
      <c r="F22" s="2289"/>
      <c r="G22" s="2277"/>
      <c r="H22" s="2290"/>
      <c r="I22" s="2290"/>
      <c r="J22" s="2290"/>
      <c r="K22" s="2290"/>
      <c r="L22" s="2290"/>
      <c r="M22" s="2290"/>
      <c r="N22" s="2290"/>
      <c r="O22" s="2290"/>
      <c r="P22" s="2290"/>
      <c r="Q22" s="2290"/>
      <c r="R22" s="2290"/>
      <c r="S22" s="2290"/>
      <c r="T22" s="2290"/>
      <c r="U22" s="2290"/>
      <c r="V22" s="2290"/>
      <c r="W22" s="2290"/>
      <c r="X22" s="2290"/>
      <c r="Y22" s="2290"/>
      <c r="Z22" s="4"/>
    </row>
    <row r="23" spans="1:26" ht="45" customHeight="1">
      <c r="A23" s="2288">
        <v>9</v>
      </c>
      <c r="B23" s="2291" t="s">
        <v>3016</v>
      </c>
      <c r="C23" s="2275"/>
      <c r="D23" s="1850"/>
      <c r="E23" s="1850"/>
      <c r="F23" s="2289"/>
      <c r="G23" s="2277"/>
      <c r="H23" s="2290"/>
      <c r="I23" s="2290"/>
      <c r="J23" s="2290"/>
      <c r="K23" s="2290"/>
      <c r="L23" s="2290"/>
      <c r="M23" s="2290"/>
      <c r="N23" s="2290"/>
      <c r="O23" s="2290"/>
      <c r="P23" s="2290"/>
      <c r="Q23" s="2290"/>
      <c r="R23" s="2290"/>
      <c r="S23" s="2290"/>
      <c r="T23" s="2290"/>
      <c r="U23" s="2290"/>
      <c r="V23" s="2290"/>
      <c r="W23" s="2290"/>
      <c r="X23" s="2290"/>
      <c r="Y23" s="2290"/>
      <c r="Z23" s="4"/>
    </row>
    <row r="24" spans="1:26" ht="42" customHeight="1">
      <c r="A24" s="2288">
        <v>10</v>
      </c>
      <c r="B24" s="2291" t="s">
        <v>3017</v>
      </c>
      <c r="C24" s="2275"/>
      <c r="D24" s="1850"/>
      <c r="E24" s="1850"/>
      <c r="F24" s="2289"/>
      <c r="G24" s="2277"/>
      <c r="H24" s="2290"/>
      <c r="I24" s="2290"/>
      <c r="J24" s="2290"/>
      <c r="K24" s="2290"/>
      <c r="L24" s="2290"/>
      <c r="M24" s="2290"/>
      <c r="N24" s="2290"/>
      <c r="O24" s="2290"/>
      <c r="P24" s="2290"/>
      <c r="Q24" s="2290"/>
      <c r="R24" s="2290"/>
      <c r="S24" s="2290"/>
      <c r="T24" s="2290"/>
      <c r="U24" s="2290"/>
      <c r="V24" s="2290"/>
      <c r="W24" s="2290"/>
      <c r="X24" s="2290"/>
      <c r="Y24" s="2290"/>
      <c r="Z24" s="4"/>
    </row>
    <row r="25" spans="1:26" ht="24.75" customHeight="1">
      <c r="A25" s="2288">
        <v>11</v>
      </c>
      <c r="B25" s="2291" t="s">
        <v>3018</v>
      </c>
      <c r="C25" s="2275"/>
      <c r="D25" s="1850"/>
      <c r="E25" s="1850"/>
      <c r="F25" s="2289"/>
      <c r="G25" s="2277"/>
      <c r="H25" s="2290"/>
      <c r="I25" s="2290"/>
      <c r="J25" s="2290"/>
      <c r="K25" s="2290"/>
      <c r="L25" s="2290"/>
      <c r="M25" s="2290"/>
      <c r="N25" s="2290"/>
      <c r="O25" s="2290"/>
      <c r="P25" s="2290"/>
      <c r="Q25" s="2290"/>
      <c r="R25" s="2290"/>
      <c r="S25" s="2290"/>
      <c r="T25" s="2290"/>
      <c r="U25" s="2290"/>
      <c r="V25" s="2290"/>
      <c r="W25" s="2290"/>
      <c r="X25" s="2290"/>
      <c r="Y25" s="2290"/>
      <c r="Z25" s="4"/>
    </row>
    <row r="26" spans="1:26" ht="24.75" customHeight="1">
      <c r="A26" s="2288">
        <v>12</v>
      </c>
      <c r="B26" s="2291" t="s">
        <v>3019</v>
      </c>
      <c r="C26" s="2275"/>
      <c r="D26" s="1850"/>
      <c r="E26" s="1850"/>
      <c r="F26" s="2289"/>
      <c r="G26" s="2277"/>
      <c r="H26" s="2290"/>
      <c r="I26" s="2290"/>
      <c r="J26" s="2290"/>
      <c r="K26" s="2290"/>
      <c r="L26" s="2290"/>
      <c r="M26" s="2290"/>
      <c r="N26" s="2290"/>
      <c r="O26" s="2290"/>
      <c r="P26" s="2290"/>
      <c r="Q26" s="2290"/>
      <c r="R26" s="2290"/>
      <c r="S26" s="2290"/>
      <c r="T26" s="2290"/>
      <c r="U26" s="2290"/>
      <c r="V26" s="2290"/>
      <c r="W26" s="2290"/>
      <c r="X26" s="2290"/>
      <c r="Y26" s="2290"/>
      <c r="Z26" s="4"/>
    </row>
    <row r="27" spans="1:26" ht="24.75" customHeight="1">
      <c r="A27" s="2288">
        <v>13</v>
      </c>
      <c r="B27" s="2291" t="s">
        <v>3020</v>
      </c>
      <c r="C27" s="2275"/>
      <c r="D27" s="1850"/>
      <c r="E27" s="1850"/>
      <c r="F27" s="2289"/>
      <c r="G27" s="2277"/>
      <c r="H27" s="2290"/>
      <c r="I27" s="2290"/>
      <c r="J27" s="2290"/>
      <c r="K27" s="2290"/>
      <c r="L27" s="2290"/>
      <c r="M27" s="2290"/>
      <c r="N27" s="2290"/>
      <c r="O27" s="2290"/>
      <c r="P27" s="2290"/>
      <c r="Q27" s="2290"/>
      <c r="R27" s="2290"/>
      <c r="S27" s="2290"/>
      <c r="T27" s="2290"/>
      <c r="U27" s="2290"/>
      <c r="V27" s="2290"/>
      <c r="W27" s="2290"/>
      <c r="X27" s="2290"/>
      <c r="Y27" s="2290"/>
      <c r="Z27" s="4"/>
    </row>
    <row r="28" spans="1:26" ht="69" customHeight="1">
      <c r="A28" s="2288">
        <v>14</v>
      </c>
      <c r="B28" s="2182" t="s">
        <v>3021</v>
      </c>
      <c r="C28" s="2275"/>
      <c r="D28" s="1850"/>
      <c r="E28" s="1850"/>
      <c r="F28" s="2289"/>
      <c r="G28" s="2277"/>
      <c r="H28" s="2290"/>
      <c r="I28" s="2290"/>
      <c r="J28" s="2290"/>
      <c r="K28" s="2290"/>
      <c r="L28" s="2290"/>
      <c r="M28" s="2290"/>
      <c r="N28" s="2290"/>
      <c r="O28" s="2290"/>
      <c r="P28" s="2290"/>
      <c r="Q28" s="2290"/>
      <c r="R28" s="2290"/>
      <c r="S28" s="2290"/>
      <c r="T28" s="2290"/>
      <c r="U28" s="2290"/>
      <c r="V28" s="2290"/>
      <c r="W28" s="2290"/>
      <c r="X28" s="2290"/>
      <c r="Y28" s="2290"/>
      <c r="Z28" s="4"/>
    </row>
    <row r="29" spans="1:26" ht="13.5" customHeight="1">
      <c r="A29" s="2273" t="s">
        <v>257</v>
      </c>
      <c r="B29" s="2292" t="s">
        <v>3022</v>
      </c>
      <c r="C29" s="2293"/>
      <c r="D29" s="2294"/>
      <c r="E29" s="2294"/>
      <c r="F29" s="2276"/>
      <c r="G29" s="2295"/>
      <c r="H29" s="2290"/>
      <c r="I29" s="2290"/>
      <c r="J29" s="2290"/>
      <c r="K29" s="2290"/>
      <c r="L29" s="2290"/>
      <c r="M29" s="2290"/>
      <c r="N29" s="2290"/>
      <c r="O29" s="2290"/>
      <c r="P29" s="2290"/>
      <c r="Q29" s="2290"/>
      <c r="R29" s="2290"/>
      <c r="S29" s="2290"/>
      <c r="T29" s="2290"/>
      <c r="U29" s="2290"/>
      <c r="V29" s="2290"/>
      <c r="W29" s="2290"/>
      <c r="X29" s="2290"/>
      <c r="Y29" s="2290"/>
      <c r="Z29" s="781"/>
    </row>
    <row r="30" spans="1:26" ht="69" customHeight="1">
      <c r="A30" s="2273" t="s">
        <v>267</v>
      </c>
      <c r="B30" s="2292" t="s">
        <v>3023</v>
      </c>
      <c r="C30" s="2293"/>
      <c r="D30" s="2294"/>
      <c r="E30" s="2294"/>
      <c r="F30" s="2276"/>
      <c r="G30" s="2295"/>
      <c r="H30" s="2290"/>
      <c r="I30" s="2290"/>
      <c r="J30" s="2290"/>
      <c r="K30" s="2290"/>
      <c r="L30" s="2290"/>
      <c r="M30" s="2290"/>
      <c r="N30" s="2290"/>
      <c r="O30" s="2290"/>
      <c r="P30" s="2290"/>
      <c r="Q30" s="2290"/>
      <c r="R30" s="2290"/>
      <c r="S30" s="2290"/>
      <c r="T30" s="2290"/>
      <c r="U30" s="2290"/>
      <c r="V30" s="2290"/>
      <c r="W30" s="2290"/>
      <c r="X30" s="2290"/>
      <c r="Y30" s="2290"/>
      <c r="Z30" s="781"/>
    </row>
    <row r="31" spans="1:26" ht="24.75" customHeight="1">
      <c r="A31" s="2288"/>
      <c r="B31" s="2291" t="s">
        <v>3024</v>
      </c>
      <c r="C31" s="2275"/>
      <c r="D31" s="1850"/>
      <c r="E31" s="1850"/>
      <c r="F31" s="2289"/>
      <c r="G31" s="2277"/>
      <c r="H31" s="1787"/>
      <c r="I31" s="1787"/>
      <c r="J31" s="1787"/>
      <c r="K31" s="1787"/>
      <c r="L31" s="1787"/>
      <c r="M31" s="1787"/>
      <c r="N31" s="1787"/>
      <c r="O31" s="1787"/>
      <c r="P31" s="1787"/>
      <c r="Q31" s="1787"/>
      <c r="R31" s="1787"/>
      <c r="S31" s="1787"/>
      <c r="T31" s="1787"/>
      <c r="U31" s="1787"/>
      <c r="V31" s="1787"/>
      <c r="W31" s="1787"/>
      <c r="X31" s="1787"/>
      <c r="Y31" s="1787"/>
      <c r="Z31" s="4"/>
    </row>
    <row r="32" spans="1:26" ht="42.75" customHeight="1">
      <c r="A32" s="2288"/>
      <c r="B32" s="2291" t="s">
        <v>3025</v>
      </c>
      <c r="C32" s="2275"/>
      <c r="D32" s="1850"/>
      <c r="E32" s="1850"/>
      <c r="F32" s="2289"/>
      <c r="G32" s="2277"/>
      <c r="H32" s="1787"/>
      <c r="I32" s="1787"/>
      <c r="J32" s="1787"/>
      <c r="K32" s="1787"/>
      <c r="L32" s="1787"/>
      <c r="M32" s="1787"/>
      <c r="N32" s="1787"/>
      <c r="O32" s="1787"/>
      <c r="P32" s="1787"/>
      <c r="Q32" s="1787"/>
      <c r="R32" s="1787"/>
      <c r="S32" s="1787"/>
      <c r="T32" s="1787"/>
      <c r="U32" s="1787"/>
      <c r="V32" s="1787"/>
      <c r="W32" s="1787"/>
      <c r="X32" s="1787"/>
      <c r="Y32" s="1787"/>
      <c r="Z32" s="4"/>
    </row>
    <row r="33" spans="1:26" ht="24.75" customHeight="1">
      <c r="A33" s="2288"/>
      <c r="B33" s="2291" t="s">
        <v>3026</v>
      </c>
      <c r="C33" s="2275"/>
      <c r="D33" s="1850"/>
      <c r="E33" s="1850"/>
      <c r="F33" s="2289"/>
      <c r="G33" s="2277"/>
      <c r="H33" s="1787"/>
      <c r="I33" s="1787"/>
      <c r="J33" s="1787"/>
      <c r="K33" s="1787"/>
      <c r="L33" s="1787"/>
      <c r="M33" s="1787"/>
      <c r="N33" s="1787"/>
      <c r="O33" s="1787"/>
      <c r="P33" s="1787"/>
      <c r="Q33" s="1787"/>
      <c r="R33" s="1787"/>
      <c r="S33" s="1787"/>
      <c r="T33" s="1787"/>
      <c r="U33" s="1787"/>
      <c r="V33" s="1787"/>
      <c r="W33" s="1787"/>
      <c r="X33" s="1787"/>
      <c r="Y33" s="1787"/>
      <c r="Z33" s="4"/>
    </row>
    <row r="34" spans="1:26" ht="24.75" customHeight="1">
      <c r="A34" s="2288"/>
      <c r="B34" s="2291" t="s">
        <v>3027</v>
      </c>
      <c r="C34" s="2275"/>
      <c r="D34" s="1850"/>
      <c r="E34" s="1850"/>
      <c r="F34" s="2289"/>
      <c r="G34" s="2277"/>
      <c r="H34" s="1787"/>
      <c r="I34" s="1787"/>
      <c r="J34" s="1787"/>
      <c r="K34" s="1787"/>
      <c r="L34" s="1787"/>
      <c r="M34" s="1787"/>
      <c r="N34" s="1787"/>
      <c r="O34" s="1787"/>
      <c r="P34" s="1787"/>
      <c r="Q34" s="1787"/>
      <c r="R34" s="1787"/>
      <c r="S34" s="1787"/>
      <c r="T34" s="1787"/>
      <c r="U34" s="1787"/>
      <c r="V34" s="1787"/>
      <c r="W34" s="1787"/>
      <c r="X34" s="1787"/>
      <c r="Y34" s="1787"/>
      <c r="Z34" s="4"/>
    </row>
    <row r="35" spans="1:26" ht="24.75" customHeight="1">
      <c r="A35" s="2288"/>
      <c r="B35" s="2291" t="s">
        <v>3028</v>
      </c>
      <c r="C35" s="2275"/>
      <c r="D35" s="1850"/>
      <c r="E35" s="1850"/>
      <c r="F35" s="2289"/>
      <c r="G35" s="2277"/>
      <c r="H35" s="1787"/>
      <c r="I35" s="1787"/>
      <c r="J35" s="1787"/>
      <c r="K35" s="1787"/>
      <c r="L35" s="1787"/>
      <c r="M35" s="1787"/>
      <c r="N35" s="1787"/>
      <c r="O35" s="1787"/>
      <c r="P35" s="1787"/>
      <c r="Q35" s="1787"/>
      <c r="R35" s="1787"/>
      <c r="S35" s="1787"/>
      <c r="T35" s="1787"/>
      <c r="U35" s="1787"/>
      <c r="V35" s="1787"/>
      <c r="W35" s="1787"/>
      <c r="X35" s="1787"/>
      <c r="Y35" s="1787"/>
      <c r="Z35" s="4"/>
    </row>
    <row r="36" spans="1:26" ht="24.75" customHeight="1">
      <c r="A36" s="2288"/>
      <c r="B36" s="2291" t="s">
        <v>3029</v>
      </c>
      <c r="C36" s="2275"/>
      <c r="D36" s="1850"/>
      <c r="E36" s="1850"/>
      <c r="F36" s="2289"/>
      <c r="G36" s="2277"/>
      <c r="H36" s="1787"/>
      <c r="I36" s="1787"/>
      <c r="J36" s="1787"/>
      <c r="K36" s="1787"/>
      <c r="L36" s="1787"/>
      <c r="M36" s="1787"/>
      <c r="N36" s="1787"/>
      <c r="O36" s="1787"/>
      <c r="P36" s="1787"/>
      <c r="Q36" s="1787"/>
      <c r="R36" s="1787"/>
      <c r="S36" s="1787"/>
      <c r="T36" s="1787"/>
      <c r="U36" s="1787"/>
      <c r="V36" s="1787"/>
      <c r="W36" s="1787"/>
      <c r="X36" s="1787"/>
      <c r="Y36" s="1787"/>
      <c r="Z36" s="4"/>
    </row>
    <row r="37" spans="1:26" ht="24.75" customHeight="1">
      <c r="A37" s="2288"/>
      <c r="B37" s="2291" t="s">
        <v>3030</v>
      </c>
      <c r="C37" s="2275"/>
      <c r="D37" s="1850"/>
      <c r="E37" s="1850"/>
      <c r="F37" s="2289"/>
      <c r="G37" s="2277"/>
      <c r="H37" s="1787"/>
      <c r="I37" s="1787"/>
      <c r="J37" s="1787"/>
      <c r="K37" s="1787"/>
      <c r="L37" s="1787"/>
      <c r="M37" s="1787"/>
      <c r="N37" s="1787"/>
      <c r="O37" s="1787"/>
      <c r="P37" s="1787"/>
      <c r="Q37" s="1787"/>
      <c r="R37" s="1787"/>
      <c r="S37" s="1787"/>
      <c r="T37" s="1787"/>
      <c r="U37" s="1787"/>
      <c r="V37" s="1787"/>
      <c r="W37" s="1787"/>
      <c r="X37" s="1787"/>
      <c r="Y37" s="1787"/>
      <c r="Z37" s="4"/>
    </row>
    <row r="38" spans="1:26" ht="24.75" customHeight="1">
      <c r="A38" s="2273" t="s">
        <v>246</v>
      </c>
      <c r="B38" s="2292" t="s">
        <v>3031</v>
      </c>
      <c r="C38" s="2293"/>
      <c r="D38" s="2294"/>
      <c r="E38" s="2294"/>
      <c r="F38" s="2276"/>
      <c r="G38" s="2295"/>
      <c r="H38" s="2290"/>
      <c r="I38" s="2290"/>
      <c r="J38" s="2290"/>
      <c r="K38" s="2290"/>
      <c r="L38" s="2290"/>
      <c r="M38" s="2290"/>
      <c r="N38" s="2290"/>
      <c r="O38" s="2290"/>
      <c r="P38" s="2290"/>
      <c r="Q38" s="2290"/>
      <c r="R38" s="2290"/>
      <c r="S38" s="2290"/>
      <c r="T38" s="2290"/>
      <c r="U38" s="2290"/>
      <c r="V38" s="2290"/>
      <c r="W38" s="2290"/>
      <c r="X38" s="2290"/>
      <c r="Y38" s="2290"/>
      <c r="Z38" s="4"/>
    </row>
    <row r="39" spans="1:26" ht="38.25" customHeight="1">
      <c r="A39" s="2288"/>
      <c r="B39" s="2291" t="s">
        <v>3032</v>
      </c>
      <c r="C39" s="2275"/>
      <c r="D39" s="1850"/>
      <c r="E39" s="1850"/>
      <c r="F39" s="2289"/>
      <c r="G39" s="2277"/>
      <c r="H39" s="1787"/>
      <c r="I39" s="1787"/>
      <c r="J39" s="1787"/>
      <c r="K39" s="1787"/>
      <c r="L39" s="1787"/>
      <c r="M39" s="1787"/>
      <c r="N39" s="1787"/>
      <c r="O39" s="1787"/>
      <c r="P39" s="1787"/>
      <c r="Q39" s="1787"/>
      <c r="R39" s="1787"/>
      <c r="S39" s="1787"/>
      <c r="T39" s="1787"/>
      <c r="U39" s="1787"/>
      <c r="V39" s="1787"/>
      <c r="W39" s="1787"/>
      <c r="X39" s="1787"/>
      <c r="Y39" s="1787"/>
      <c r="Z39" s="4"/>
    </row>
    <row r="40" spans="1:26" ht="24.75" customHeight="1">
      <c r="A40" s="2288"/>
      <c r="B40" s="2291" t="s">
        <v>3033</v>
      </c>
      <c r="C40" s="2275"/>
      <c r="D40" s="1850"/>
      <c r="E40" s="1850"/>
      <c r="F40" s="2289"/>
      <c r="G40" s="2277"/>
      <c r="H40" s="1787"/>
      <c r="I40" s="1787"/>
      <c r="J40" s="1787"/>
      <c r="K40" s="1787"/>
      <c r="L40" s="1787"/>
      <c r="M40" s="1787"/>
      <c r="N40" s="1787"/>
      <c r="O40" s="1787"/>
      <c r="P40" s="1787"/>
      <c r="Q40" s="1787"/>
      <c r="R40" s="1787"/>
      <c r="S40" s="1787"/>
      <c r="T40" s="1787"/>
      <c r="U40" s="1787"/>
      <c r="V40" s="1787"/>
      <c r="W40" s="1787"/>
      <c r="X40" s="1787"/>
      <c r="Y40" s="1787"/>
      <c r="Z40" s="4"/>
    </row>
    <row r="41" spans="1:26" ht="24.75" customHeight="1">
      <c r="A41" s="2288"/>
      <c r="B41" s="2291" t="s">
        <v>3034</v>
      </c>
      <c r="C41" s="2275"/>
      <c r="D41" s="1850"/>
      <c r="E41" s="1850"/>
      <c r="F41" s="2289"/>
      <c r="G41" s="2277"/>
      <c r="H41" s="1787"/>
      <c r="I41" s="1787"/>
      <c r="J41" s="1787"/>
      <c r="K41" s="1787"/>
      <c r="L41" s="1787"/>
      <c r="M41" s="1787"/>
      <c r="N41" s="1787"/>
      <c r="O41" s="1787"/>
      <c r="P41" s="1787"/>
      <c r="Q41" s="1787"/>
      <c r="R41" s="1787"/>
      <c r="S41" s="1787"/>
      <c r="T41" s="1787"/>
      <c r="U41" s="1787"/>
      <c r="V41" s="1787"/>
      <c r="W41" s="1787"/>
      <c r="X41" s="1787"/>
      <c r="Y41" s="1787"/>
      <c r="Z41" s="4"/>
    </row>
    <row r="42" spans="1:26" ht="24.75" customHeight="1">
      <c r="A42" s="2288"/>
      <c r="B42" s="2291" t="s">
        <v>3035</v>
      </c>
      <c r="C42" s="2275"/>
      <c r="D42" s="1850"/>
      <c r="E42" s="1850"/>
      <c r="F42" s="2289"/>
      <c r="G42" s="2277"/>
      <c r="H42" s="1787"/>
      <c r="I42" s="1787"/>
      <c r="J42" s="1787"/>
      <c r="K42" s="1787"/>
      <c r="L42" s="1787"/>
      <c r="M42" s="1787"/>
      <c r="N42" s="1787"/>
      <c r="O42" s="1787"/>
      <c r="P42" s="1787"/>
      <c r="Q42" s="1787"/>
      <c r="R42" s="1787"/>
      <c r="S42" s="1787"/>
      <c r="T42" s="1787"/>
      <c r="U42" s="1787"/>
      <c r="V42" s="1787"/>
      <c r="W42" s="1787"/>
      <c r="X42" s="1787"/>
      <c r="Y42" s="1787"/>
      <c r="Z42" s="4"/>
    </row>
    <row r="43" spans="1:26" ht="32.25" customHeight="1">
      <c r="A43" s="2288"/>
      <c r="B43" s="2291" t="s">
        <v>3036</v>
      </c>
      <c r="C43" s="2275"/>
      <c r="D43" s="1850"/>
      <c r="E43" s="1850"/>
      <c r="F43" s="2289"/>
      <c r="G43" s="2277"/>
      <c r="H43" s="1787"/>
      <c r="I43" s="1787"/>
      <c r="J43" s="1787"/>
      <c r="K43" s="1787"/>
      <c r="L43" s="1787"/>
      <c r="M43" s="1787"/>
      <c r="N43" s="1787"/>
      <c r="O43" s="1787"/>
      <c r="P43" s="1787"/>
      <c r="Q43" s="1787"/>
      <c r="R43" s="1787"/>
      <c r="S43" s="1787"/>
      <c r="T43" s="1787"/>
      <c r="U43" s="1787"/>
      <c r="V43" s="1787"/>
      <c r="W43" s="1787"/>
      <c r="X43" s="1787"/>
      <c r="Y43" s="1787"/>
      <c r="Z43" s="4"/>
    </row>
    <row r="44" spans="1:26" ht="13.5" customHeight="1">
      <c r="A44" s="2288"/>
      <c r="B44" s="2291" t="s">
        <v>3037</v>
      </c>
      <c r="C44" s="2275"/>
      <c r="D44" s="1850"/>
      <c r="E44" s="1850"/>
      <c r="F44" s="2289"/>
      <c r="G44" s="2277"/>
      <c r="H44" s="1787"/>
      <c r="I44" s="1787"/>
      <c r="J44" s="1787"/>
      <c r="K44" s="1787"/>
      <c r="L44" s="1787"/>
      <c r="M44" s="1787"/>
      <c r="N44" s="1787"/>
      <c r="O44" s="1787"/>
      <c r="P44" s="1787"/>
      <c r="Q44" s="1787"/>
      <c r="R44" s="1787"/>
      <c r="S44" s="1787"/>
      <c r="T44" s="1787"/>
      <c r="U44" s="1787"/>
      <c r="V44" s="1787"/>
      <c r="W44" s="1787"/>
      <c r="X44" s="1787"/>
      <c r="Y44" s="1787"/>
      <c r="Z44" s="4"/>
    </row>
    <row r="45" spans="1:26" ht="24.75" customHeight="1">
      <c r="A45" s="2296"/>
      <c r="B45" s="2297"/>
      <c r="C45" s="2298"/>
      <c r="D45" s="2299"/>
      <c r="E45" s="2299"/>
      <c r="F45" s="2300"/>
      <c r="G45" s="2301"/>
      <c r="H45" s="1787"/>
      <c r="I45" s="1787"/>
      <c r="J45" s="1787"/>
      <c r="K45" s="1787"/>
      <c r="L45" s="1787"/>
      <c r="M45" s="1787"/>
      <c r="N45" s="1787"/>
      <c r="O45" s="1787"/>
      <c r="P45" s="1787"/>
      <c r="Q45" s="1787"/>
      <c r="R45" s="1787"/>
      <c r="S45" s="1787"/>
      <c r="T45" s="1787"/>
      <c r="U45" s="1787"/>
      <c r="V45" s="1787"/>
      <c r="W45" s="1787"/>
      <c r="X45" s="1787"/>
      <c r="Y45" s="1787"/>
      <c r="Z45" s="4"/>
    </row>
    <row r="46" spans="1:26" ht="24.75" customHeight="1">
      <c r="A46" s="2302"/>
      <c r="B46" s="2303"/>
      <c r="C46" s="3112" t="s">
        <v>3000</v>
      </c>
      <c r="D46" s="2984"/>
      <c r="E46" s="2984"/>
      <c r="F46" s="2984"/>
      <c r="G46" s="2984"/>
      <c r="H46" s="2302"/>
      <c r="I46" s="2302"/>
      <c r="J46" s="2302"/>
      <c r="K46" s="2302"/>
      <c r="L46" s="2302"/>
      <c r="M46" s="2302"/>
      <c r="N46" s="2302"/>
      <c r="O46" s="2302"/>
      <c r="P46" s="2302"/>
      <c r="Q46" s="2302"/>
      <c r="R46" s="2302"/>
      <c r="S46" s="2302"/>
      <c r="T46" s="2302"/>
      <c r="U46" s="2302"/>
      <c r="V46" s="2302"/>
      <c r="W46" s="2302"/>
      <c r="X46" s="2302"/>
      <c r="Y46" s="2302"/>
      <c r="Z46" s="4"/>
    </row>
    <row r="47" spans="1:26" ht="13.5" customHeight="1">
      <c r="A47" s="1786"/>
      <c r="B47" s="1786" t="s">
        <v>2955</v>
      </c>
      <c r="C47" s="3005" t="s">
        <v>155</v>
      </c>
      <c r="D47" s="2874"/>
      <c r="E47" s="2874"/>
      <c r="F47" s="2874"/>
      <c r="G47" s="2874"/>
      <c r="H47" s="1786"/>
      <c r="I47" s="1786"/>
      <c r="J47" s="1786"/>
      <c r="K47" s="1786"/>
      <c r="L47" s="1786"/>
      <c r="M47" s="1786"/>
      <c r="N47" s="1786"/>
      <c r="O47" s="1786"/>
      <c r="P47" s="1786"/>
      <c r="Q47" s="1786"/>
      <c r="R47" s="1786"/>
      <c r="S47" s="1786"/>
      <c r="T47" s="1786"/>
      <c r="U47" s="1786"/>
      <c r="V47" s="1786"/>
      <c r="W47" s="1786"/>
      <c r="X47" s="1786"/>
      <c r="Y47" s="1786"/>
      <c r="Z47" s="1786"/>
    </row>
    <row r="48" spans="1:26" ht="13.5" customHeight="1">
      <c r="A48" s="1786"/>
      <c r="B48" s="2304" t="s">
        <v>3001</v>
      </c>
      <c r="C48" s="1786"/>
      <c r="D48" s="1786"/>
      <c r="E48" s="1786"/>
      <c r="F48" s="1786"/>
      <c r="G48" s="1786"/>
      <c r="H48" s="1786"/>
      <c r="I48" s="1786"/>
      <c r="J48" s="1786"/>
      <c r="K48" s="1786"/>
      <c r="L48" s="1786"/>
      <c r="M48" s="1786"/>
      <c r="N48" s="1786"/>
      <c r="O48" s="1786"/>
      <c r="P48" s="1786"/>
      <c r="Q48" s="1786"/>
      <c r="R48" s="1786"/>
      <c r="S48" s="1786"/>
      <c r="T48" s="1786"/>
      <c r="U48" s="1786"/>
      <c r="V48" s="1786"/>
      <c r="W48" s="1786"/>
      <c r="X48" s="1786"/>
      <c r="Y48" s="1786"/>
      <c r="Z48" s="1786"/>
    </row>
    <row r="49" spans="1:26" ht="24.75" customHeight="1">
      <c r="A49" s="2290"/>
      <c r="B49" s="1783"/>
      <c r="C49" s="4"/>
      <c r="D49" s="4"/>
      <c r="E49" s="4"/>
      <c r="F49" s="4"/>
      <c r="G49" s="4"/>
      <c r="H49" s="1787"/>
      <c r="I49" s="1787"/>
      <c r="J49" s="1787"/>
      <c r="K49" s="1787"/>
      <c r="L49" s="1787"/>
      <c r="M49" s="1787"/>
      <c r="N49" s="1787"/>
      <c r="O49" s="1787"/>
      <c r="P49" s="1787"/>
      <c r="Q49" s="1787"/>
      <c r="R49" s="1787"/>
      <c r="S49" s="1787"/>
      <c r="T49" s="1787"/>
      <c r="U49" s="1787"/>
      <c r="V49" s="1787"/>
      <c r="W49" s="1787"/>
      <c r="X49" s="1787"/>
      <c r="Y49" s="1787"/>
      <c r="Z49" s="4"/>
    </row>
    <row r="50" spans="1:26" ht="13.5" customHeight="1">
      <c r="A50" s="1787"/>
      <c r="B50" s="1783"/>
      <c r="C50" s="4"/>
      <c r="D50" s="4"/>
      <c r="E50" s="4"/>
      <c r="F50" s="4"/>
      <c r="G50" s="4"/>
      <c r="H50" s="1787"/>
      <c r="I50" s="1787"/>
      <c r="J50" s="1787"/>
      <c r="K50" s="1787"/>
      <c r="L50" s="1787"/>
      <c r="M50" s="1787"/>
      <c r="N50" s="1787"/>
      <c r="O50" s="1787"/>
      <c r="P50" s="1787"/>
      <c r="Q50" s="1787"/>
      <c r="R50" s="1787"/>
      <c r="S50" s="1787"/>
      <c r="T50" s="1787"/>
      <c r="U50" s="1787"/>
      <c r="V50" s="1787"/>
      <c r="W50" s="1787"/>
      <c r="X50" s="1787"/>
      <c r="Y50" s="1787"/>
      <c r="Z50" s="4"/>
    </row>
    <row r="51" spans="1:26" ht="13.5" customHeight="1">
      <c r="A51" s="1787"/>
      <c r="B51" s="1783"/>
      <c r="C51" s="4"/>
      <c r="D51" s="4"/>
      <c r="E51" s="4"/>
      <c r="F51" s="4"/>
      <c r="G51" s="4"/>
      <c r="H51" s="1787"/>
      <c r="I51" s="1787"/>
      <c r="J51" s="1787"/>
      <c r="K51" s="1787"/>
      <c r="L51" s="1787"/>
      <c r="M51" s="1787"/>
      <c r="N51" s="1787"/>
      <c r="O51" s="1787"/>
      <c r="P51" s="1787"/>
      <c r="Q51" s="1787"/>
      <c r="R51" s="1787"/>
      <c r="S51" s="1787"/>
      <c r="T51" s="1787"/>
      <c r="U51" s="1787"/>
      <c r="V51" s="1787"/>
      <c r="W51" s="1787"/>
      <c r="X51" s="1787"/>
      <c r="Y51" s="1787"/>
      <c r="Z51" s="4"/>
    </row>
    <row r="52" spans="1:26" ht="13.5" customHeight="1">
      <c r="A52" s="1787"/>
      <c r="B52" s="1783"/>
      <c r="C52" s="4"/>
      <c r="D52" s="4"/>
      <c r="E52" s="4"/>
      <c r="F52" s="4"/>
      <c r="G52" s="4"/>
      <c r="H52" s="1787"/>
      <c r="I52" s="1787"/>
      <c r="J52" s="1787"/>
      <c r="K52" s="1787"/>
      <c r="L52" s="1787"/>
      <c r="M52" s="1787"/>
      <c r="N52" s="1787"/>
      <c r="O52" s="1787"/>
      <c r="P52" s="1787"/>
      <c r="Q52" s="1787"/>
      <c r="R52" s="1787"/>
      <c r="S52" s="1787"/>
      <c r="T52" s="1787"/>
      <c r="U52" s="1787"/>
      <c r="V52" s="1787"/>
      <c r="W52" s="1787"/>
      <c r="X52" s="1787"/>
      <c r="Y52" s="1787"/>
      <c r="Z52" s="4"/>
    </row>
    <row r="53" spans="1:26" ht="13.5" customHeight="1">
      <c r="A53" s="1787"/>
      <c r="B53" s="1783"/>
      <c r="C53" s="2877" t="s">
        <v>652</v>
      </c>
      <c r="D53" s="2874"/>
      <c r="E53" s="2874"/>
      <c r="F53" s="2874"/>
      <c r="G53" s="2874"/>
      <c r="H53" s="1787"/>
      <c r="I53" s="1787"/>
      <c r="J53" s="1787"/>
      <c r="K53" s="1787"/>
      <c r="L53" s="1787"/>
      <c r="M53" s="1787"/>
      <c r="N53" s="1787"/>
      <c r="O53" s="1787"/>
      <c r="P53" s="1787"/>
      <c r="Q53" s="1787"/>
      <c r="R53" s="1787"/>
      <c r="S53" s="1787"/>
      <c r="T53" s="1787"/>
      <c r="U53" s="1787"/>
      <c r="V53" s="1787"/>
      <c r="W53" s="1787"/>
      <c r="X53" s="1787"/>
      <c r="Y53" s="1787"/>
      <c r="Z53" s="4"/>
    </row>
    <row r="54" spans="1:26" ht="13.5" customHeight="1">
      <c r="A54" s="1787"/>
      <c r="B54" s="1783"/>
      <c r="C54" s="1787"/>
      <c r="D54" s="1787"/>
      <c r="E54" s="1787"/>
      <c r="F54" s="2259"/>
      <c r="G54" s="1787"/>
      <c r="H54" s="1787"/>
      <c r="I54" s="1787"/>
      <c r="J54" s="1787"/>
      <c r="K54" s="1787"/>
      <c r="L54" s="1787"/>
      <c r="M54" s="1787"/>
      <c r="N54" s="1787"/>
      <c r="O54" s="1787"/>
      <c r="P54" s="1787"/>
      <c r="Q54" s="1787"/>
      <c r="R54" s="1787"/>
      <c r="S54" s="1787"/>
      <c r="T54" s="1787"/>
      <c r="U54" s="1787"/>
      <c r="V54" s="1787"/>
      <c r="W54" s="1787"/>
      <c r="X54" s="1787"/>
      <c r="Y54" s="1787"/>
      <c r="Z54" s="4"/>
    </row>
    <row r="55" spans="1:26" ht="13.5" customHeight="1">
      <c r="A55" s="1787"/>
      <c r="B55" s="1783"/>
      <c r="C55" s="1787"/>
      <c r="D55" s="1787"/>
      <c r="E55" s="1787"/>
      <c r="F55" s="2259"/>
      <c r="G55" s="1787"/>
      <c r="H55" s="1787"/>
      <c r="I55" s="1787"/>
      <c r="J55" s="1787"/>
      <c r="K55" s="1787"/>
      <c r="L55" s="1787"/>
      <c r="M55" s="1787"/>
      <c r="N55" s="1787"/>
      <c r="O55" s="1787"/>
      <c r="P55" s="1787"/>
      <c r="Q55" s="1787"/>
      <c r="R55" s="1787"/>
      <c r="S55" s="1787"/>
      <c r="T55" s="1787"/>
      <c r="U55" s="1787"/>
      <c r="V55" s="1787"/>
      <c r="W55" s="1787"/>
      <c r="X55" s="1787"/>
      <c r="Y55" s="1787"/>
      <c r="Z55" s="4"/>
    </row>
    <row r="56" spans="1:26" ht="13.5" customHeight="1">
      <c r="A56" s="1787"/>
      <c r="B56" s="1783"/>
      <c r="C56" s="1787"/>
      <c r="D56" s="1787"/>
      <c r="E56" s="1787"/>
      <c r="F56" s="2259"/>
      <c r="G56" s="1787"/>
      <c r="H56" s="1787"/>
      <c r="I56" s="1787"/>
      <c r="J56" s="1787"/>
      <c r="K56" s="1787"/>
      <c r="L56" s="1787"/>
      <c r="M56" s="1787"/>
      <c r="N56" s="1787"/>
      <c r="O56" s="1787"/>
      <c r="P56" s="1787"/>
      <c r="Q56" s="1787"/>
      <c r="R56" s="1787"/>
      <c r="S56" s="1787"/>
      <c r="T56" s="1787"/>
      <c r="U56" s="1787"/>
      <c r="V56" s="1787"/>
      <c r="W56" s="1787"/>
      <c r="X56" s="1787"/>
      <c r="Y56" s="1787"/>
      <c r="Z56" s="4"/>
    </row>
    <row r="57" spans="1:26" ht="13.5" customHeight="1">
      <c r="A57" s="1787"/>
      <c r="B57" s="1783"/>
      <c r="C57" s="1787"/>
      <c r="D57" s="1787"/>
      <c r="E57" s="1787"/>
      <c r="F57" s="2259"/>
      <c r="G57" s="1787"/>
      <c r="H57" s="1787"/>
      <c r="I57" s="1787"/>
      <c r="J57" s="1787"/>
      <c r="K57" s="1787"/>
      <c r="L57" s="1787"/>
      <c r="M57" s="1787"/>
      <c r="N57" s="1787"/>
      <c r="O57" s="1787"/>
      <c r="P57" s="1787"/>
      <c r="Q57" s="1787"/>
      <c r="R57" s="1787"/>
      <c r="S57" s="1787"/>
      <c r="T57" s="1787"/>
      <c r="U57" s="1787"/>
      <c r="V57" s="1787"/>
      <c r="W57" s="1787"/>
      <c r="X57" s="1787"/>
      <c r="Y57" s="1787"/>
      <c r="Z57" s="4"/>
    </row>
    <row r="58" spans="1:26" ht="13.5" customHeight="1">
      <c r="A58" s="1787"/>
      <c r="B58" s="1783"/>
      <c r="C58" s="1787"/>
      <c r="D58" s="1787"/>
      <c r="E58" s="1787"/>
      <c r="F58" s="2259"/>
      <c r="G58" s="1787"/>
      <c r="H58" s="1787"/>
      <c r="I58" s="1787"/>
      <c r="J58" s="1787"/>
      <c r="K58" s="1787"/>
      <c r="L58" s="1787"/>
      <c r="M58" s="1787"/>
      <c r="N58" s="1787"/>
      <c r="O58" s="1787"/>
      <c r="P58" s="1787"/>
      <c r="Q58" s="1787"/>
      <c r="R58" s="1787"/>
      <c r="S58" s="1787"/>
      <c r="T58" s="1787"/>
      <c r="U58" s="1787"/>
      <c r="V58" s="1787"/>
      <c r="W58" s="1787"/>
      <c r="X58" s="1787"/>
      <c r="Y58" s="1787"/>
      <c r="Z58" s="4"/>
    </row>
    <row r="59" spans="1:26" ht="13.5" customHeight="1">
      <c r="A59" s="1787"/>
      <c r="B59" s="1783"/>
      <c r="C59" s="1787"/>
      <c r="D59" s="1787"/>
      <c r="E59" s="1787"/>
      <c r="F59" s="2259"/>
      <c r="G59" s="1787"/>
      <c r="H59" s="1787"/>
      <c r="I59" s="1787"/>
      <c r="J59" s="1787"/>
      <c r="K59" s="1787"/>
      <c r="L59" s="1787"/>
      <c r="M59" s="1787"/>
      <c r="N59" s="1787"/>
      <c r="O59" s="1787"/>
      <c r="P59" s="1787"/>
      <c r="Q59" s="1787"/>
      <c r="R59" s="1787"/>
      <c r="S59" s="1787"/>
      <c r="T59" s="1787"/>
      <c r="U59" s="1787"/>
      <c r="V59" s="1787"/>
      <c r="W59" s="1787"/>
      <c r="X59" s="1787"/>
      <c r="Y59" s="1787"/>
      <c r="Z59" s="4"/>
    </row>
    <row r="60" spans="1:26" ht="13.5" customHeight="1">
      <c r="A60" s="1787"/>
      <c r="B60" s="1783"/>
      <c r="C60" s="1787"/>
      <c r="D60" s="1787"/>
      <c r="E60" s="1787"/>
      <c r="F60" s="2259"/>
      <c r="G60" s="1787"/>
      <c r="H60" s="1787"/>
      <c r="I60" s="1787"/>
      <c r="J60" s="1787"/>
      <c r="K60" s="1787"/>
      <c r="L60" s="1787"/>
      <c r="M60" s="1787"/>
      <c r="N60" s="1787"/>
      <c r="O60" s="1787"/>
      <c r="P60" s="1787"/>
      <c r="Q60" s="1787"/>
      <c r="R60" s="1787"/>
      <c r="S60" s="1787"/>
      <c r="T60" s="1787"/>
      <c r="U60" s="1787"/>
      <c r="V60" s="1787"/>
      <c r="W60" s="1787"/>
      <c r="X60" s="1787"/>
      <c r="Y60" s="1787"/>
      <c r="Z60" s="4"/>
    </row>
    <row r="61" spans="1:26" ht="13.5" customHeight="1">
      <c r="A61" s="1787"/>
      <c r="B61" s="1783"/>
      <c r="C61" s="1787"/>
      <c r="D61" s="1787"/>
      <c r="E61" s="1787"/>
      <c r="F61" s="2259"/>
      <c r="G61" s="1787"/>
      <c r="H61" s="1787"/>
      <c r="I61" s="1787"/>
      <c r="J61" s="1787"/>
      <c r="K61" s="1787"/>
      <c r="L61" s="1787"/>
      <c r="M61" s="1787"/>
      <c r="N61" s="1787"/>
      <c r="O61" s="1787"/>
      <c r="P61" s="1787"/>
      <c r="Q61" s="1787"/>
      <c r="R61" s="1787"/>
      <c r="S61" s="1787"/>
      <c r="T61" s="1787"/>
      <c r="U61" s="1787"/>
      <c r="V61" s="1787"/>
      <c r="W61" s="1787"/>
      <c r="X61" s="1787"/>
      <c r="Y61" s="1787"/>
      <c r="Z61" s="4"/>
    </row>
    <row r="62" spans="1:26" ht="13.5" customHeight="1">
      <c r="A62" s="1787"/>
      <c r="B62" s="1783"/>
      <c r="C62" s="1787"/>
      <c r="D62" s="1787"/>
      <c r="E62" s="1787"/>
      <c r="F62" s="2259"/>
      <c r="G62" s="1787"/>
      <c r="H62" s="1787"/>
      <c r="I62" s="1787"/>
      <c r="J62" s="1787"/>
      <c r="K62" s="1787"/>
      <c r="L62" s="1787"/>
      <c r="M62" s="1787"/>
      <c r="N62" s="1787"/>
      <c r="O62" s="1787"/>
      <c r="P62" s="1787"/>
      <c r="Q62" s="1787"/>
      <c r="R62" s="1787"/>
      <c r="S62" s="1787"/>
      <c r="T62" s="1787"/>
      <c r="U62" s="1787"/>
      <c r="V62" s="1787"/>
      <c r="W62" s="1787"/>
      <c r="X62" s="1787"/>
      <c r="Y62" s="1787"/>
      <c r="Z62" s="4"/>
    </row>
    <row r="63" spans="1:26" ht="13.5" customHeight="1">
      <c r="A63" s="1787"/>
      <c r="B63" s="1783"/>
      <c r="C63" s="1787"/>
      <c r="D63" s="1787"/>
      <c r="E63" s="1787"/>
      <c r="F63" s="2259"/>
      <c r="G63" s="1787"/>
      <c r="H63" s="1787"/>
      <c r="I63" s="1787"/>
      <c r="J63" s="1787"/>
      <c r="K63" s="1787"/>
      <c r="L63" s="1787"/>
      <c r="M63" s="1787"/>
      <c r="N63" s="1787"/>
      <c r="O63" s="1787"/>
      <c r="P63" s="1787"/>
      <c r="Q63" s="1787"/>
      <c r="R63" s="1787"/>
      <c r="S63" s="1787"/>
      <c r="T63" s="1787"/>
      <c r="U63" s="1787"/>
      <c r="V63" s="1787"/>
      <c r="W63" s="1787"/>
      <c r="X63" s="1787"/>
      <c r="Y63" s="1787"/>
      <c r="Z63" s="4"/>
    </row>
    <row r="64" spans="1:26" ht="13.5" customHeight="1">
      <c r="A64" s="1787"/>
      <c r="B64" s="1783"/>
      <c r="C64" s="1787"/>
      <c r="D64" s="1787"/>
      <c r="E64" s="1787"/>
      <c r="F64" s="2259"/>
      <c r="G64" s="1787"/>
      <c r="H64" s="1787"/>
      <c r="I64" s="1787"/>
      <c r="J64" s="1787"/>
      <c r="K64" s="1787"/>
      <c r="L64" s="1787"/>
      <c r="M64" s="1787"/>
      <c r="N64" s="1787"/>
      <c r="O64" s="1787"/>
      <c r="P64" s="1787"/>
      <c r="Q64" s="1787"/>
      <c r="R64" s="1787"/>
      <c r="S64" s="1787"/>
      <c r="T64" s="1787"/>
      <c r="U64" s="1787"/>
      <c r="V64" s="1787"/>
      <c r="W64" s="1787"/>
      <c r="X64" s="1787"/>
      <c r="Y64" s="1787"/>
      <c r="Z64" s="4"/>
    </row>
    <row r="65" spans="1:26" ht="13.5" customHeight="1">
      <c r="A65" s="1787"/>
      <c r="B65" s="1783"/>
      <c r="C65" s="1787"/>
      <c r="D65" s="1787"/>
      <c r="E65" s="1787"/>
      <c r="F65" s="2259"/>
      <c r="G65" s="1787"/>
      <c r="H65" s="1787"/>
      <c r="I65" s="1787"/>
      <c r="J65" s="1787"/>
      <c r="K65" s="1787"/>
      <c r="L65" s="1787"/>
      <c r="M65" s="1787"/>
      <c r="N65" s="1787"/>
      <c r="O65" s="1787"/>
      <c r="P65" s="1787"/>
      <c r="Q65" s="1787"/>
      <c r="R65" s="1787"/>
      <c r="S65" s="1787"/>
      <c r="T65" s="1787"/>
      <c r="U65" s="1787"/>
      <c r="V65" s="1787"/>
      <c r="W65" s="1787"/>
      <c r="X65" s="1787"/>
      <c r="Y65" s="1787"/>
      <c r="Z65" s="4"/>
    </row>
    <row r="66" spans="1:26" ht="13.5" customHeight="1">
      <c r="A66" s="1787"/>
      <c r="B66" s="1783"/>
      <c r="C66" s="1787"/>
      <c r="D66" s="1787"/>
      <c r="E66" s="1787"/>
      <c r="F66" s="2259"/>
      <c r="G66" s="1787"/>
      <c r="H66" s="1787"/>
      <c r="I66" s="1787"/>
      <c r="J66" s="1787"/>
      <c r="K66" s="1787"/>
      <c r="L66" s="1787"/>
      <c r="M66" s="1787"/>
      <c r="N66" s="1787"/>
      <c r="O66" s="1787"/>
      <c r="P66" s="1787"/>
      <c r="Q66" s="1787"/>
      <c r="R66" s="1787"/>
      <c r="S66" s="1787"/>
      <c r="T66" s="1787"/>
      <c r="U66" s="1787"/>
      <c r="V66" s="1787"/>
      <c r="W66" s="1787"/>
      <c r="X66" s="1787"/>
      <c r="Y66" s="1787"/>
      <c r="Z66" s="4"/>
    </row>
    <row r="67" spans="1:26" ht="13.5" customHeight="1">
      <c r="A67" s="1787"/>
      <c r="B67" s="1783"/>
      <c r="C67" s="1787"/>
      <c r="D67" s="1787"/>
      <c r="E67" s="1787"/>
      <c r="F67" s="2259"/>
      <c r="G67" s="1787"/>
      <c r="H67" s="1787"/>
      <c r="I67" s="1787"/>
      <c r="J67" s="1787"/>
      <c r="K67" s="1787"/>
      <c r="L67" s="1787"/>
      <c r="M67" s="1787"/>
      <c r="N67" s="1787"/>
      <c r="O67" s="1787"/>
      <c r="P67" s="1787"/>
      <c r="Q67" s="1787"/>
      <c r="R67" s="1787"/>
      <c r="S67" s="1787"/>
      <c r="T67" s="1787"/>
      <c r="U67" s="1787"/>
      <c r="V67" s="1787"/>
      <c r="W67" s="1787"/>
      <c r="X67" s="1787"/>
      <c r="Y67" s="1787"/>
      <c r="Z67" s="4"/>
    </row>
    <row r="68" spans="1:26" ht="13.5" customHeight="1">
      <c r="A68" s="1787"/>
      <c r="B68" s="1783"/>
      <c r="C68" s="1787"/>
      <c r="D68" s="1787"/>
      <c r="E68" s="1787"/>
      <c r="F68" s="2259"/>
      <c r="G68" s="1787"/>
      <c r="H68" s="1787"/>
      <c r="I68" s="1787"/>
      <c r="J68" s="1787"/>
      <c r="K68" s="1787"/>
      <c r="L68" s="1787"/>
      <c r="M68" s="1787"/>
      <c r="N68" s="1787"/>
      <c r="O68" s="1787"/>
      <c r="P68" s="1787"/>
      <c r="Q68" s="1787"/>
      <c r="R68" s="1787"/>
      <c r="S68" s="1787"/>
      <c r="T68" s="1787"/>
      <c r="U68" s="1787"/>
      <c r="V68" s="1787"/>
      <c r="W68" s="1787"/>
      <c r="X68" s="1787"/>
      <c r="Y68" s="1787"/>
      <c r="Z68" s="4"/>
    </row>
    <row r="69" spans="1:26" ht="13.5" customHeight="1">
      <c r="A69" s="1787"/>
      <c r="B69" s="1783"/>
      <c r="C69" s="1787"/>
      <c r="D69" s="1787"/>
      <c r="E69" s="1787"/>
      <c r="F69" s="2259"/>
      <c r="G69" s="1787"/>
      <c r="H69" s="1787"/>
      <c r="I69" s="1787"/>
      <c r="J69" s="1787"/>
      <c r="K69" s="1787"/>
      <c r="L69" s="1787"/>
      <c r="M69" s="1787"/>
      <c r="N69" s="1787"/>
      <c r="O69" s="1787"/>
      <c r="P69" s="1787"/>
      <c r="Q69" s="1787"/>
      <c r="R69" s="1787"/>
      <c r="S69" s="1787"/>
      <c r="T69" s="1787"/>
      <c r="U69" s="1787"/>
      <c r="V69" s="1787"/>
      <c r="W69" s="1787"/>
      <c r="X69" s="1787"/>
      <c r="Y69" s="1787"/>
      <c r="Z69" s="4"/>
    </row>
    <row r="70" spans="1:26" ht="13.5" customHeight="1">
      <c r="A70" s="1787"/>
      <c r="B70" s="1783"/>
      <c r="C70" s="1787"/>
      <c r="D70" s="1787"/>
      <c r="E70" s="1787"/>
      <c r="F70" s="2259"/>
      <c r="G70" s="1787"/>
      <c r="H70" s="1787"/>
      <c r="I70" s="1787"/>
      <c r="J70" s="1787"/>
      <c r="K70" s="1787"/>
      <c r="L70" s="1787"/>
      <c r="M70" s="1787"/>
      <c r="N70" s="1787"/>
      <c r="O70" s="1787"/>
      <c r="P70" s="1787"/>
      <c r="Q70" s="1787"/>
      <c r="R70" s="1787"/>
      <c r="S70" s="1787"/>
      <c r="T70" s="1787"/>
      <c r="U70" s="1787"/>
      <c r="V70" s="1787"/>
      <c r="W70" s="1787"/>
      <c r="X70" s="1787"/>
      <c r="Y70" s="1787"/>
      <c r="Z70" s="4"/>
    </row>
    <row r="71" spans="1:26" ht="13.5" customHeight="1">
      <c r="A71" s="1787"/>
      <c r="B71" s="1783"/>
      <c r="C71" s="1787"/>
      <c r="D71" s="1787"/>
      <c r="E71" s="1787"/>
      <c r="F71" s="2259"/>
      <c r="G71" s="1787"/>
      <c r="H71" s="1787"/>
      <c r="I71" s="1787"/>
      <c r="J71" s="1787"/>
      <c r="K71" s="1787"/>
      <c r="L71" s="1787"/>
      <c r="M71" s="1787"/>
      <c r="N71" s="1787"/>
      <c r="O71" s="1787"/>
      <c r="P71" s="1787"/>
      <c r="Q71" s="1787"/>
      <c r="R71" s="1787"/>
      <c r="S71" s="1787"/>
      <c r="T71" s="1787"/>
      <c r="U71" s="1787"/>
      <c r="V71" s="1787"/>
      <c r="W71" s="1787"/>
      <c r="X71" s="1787"/>
      <c r="Y71" s="1787"/>
      <c r="Z71" s="4"/>
    </row>
    <row r="72" spans="1:26" ht="13.5" customHeight="1">
      <c r="A72" s="1787"/>
      <c r="B72" s="1783"/>
      <c r="C72" s="1787"/>
      <c r="D72" s="1787"/>
      <c r="E72" s="1787"/>
      <c r="F72" s="2259"/>
      <c r="G72" s="1787"/>
      <c r="H72" s="1787"/>
      <c r="I72" s="1787"/>
      <c r="J72" s="1787"/>
      <c r="K72" s="1787"/>
      <c r="L72" s="1787"/>
      <c r="M72" s="1787"/>
      <c r="N72" s="1787"/>
      <c r="O72" s="1787"/>
      <c r="P72" s="1787"/>
      <c r="Q72" s="1787"/>
      <c r="R72" s="1787"/>
      <c r="S72" s="1787"/>
      <c r="T72" s="1787"/>
      <c r="U72" s="1787"/>
      <c r="V72" s="1787"/>
      <c r="W72" s="1787"/>
      <c r="X72" s="1787"/>
      <c r="Y72" s="1787"/>
      <c r="Z72" s="4"/>
    </row>
    <row r="73" spans="1:26" ht="13.5" customHeight="1">
      <c r="A73" s="1787"/>
      <c r="B73" s="1783"/>
      <c r="C73" s="1787"/>
      <c r="D73" s="1787"/>
      <c r="E73" s="1787"/>
      <c r="F73" s="2259"/>
      <c r="G73" s="1787"/>
      <c r="H73" s="1787"/>
      <c r="I73" s="1787"/>
      <c r="J73" s="1787"/>
      <c r="K73" s="1787"/>
      <c r="L73" s="1787"/>
      <c r="M73" s="1787"/>
      <c r="N73" s="1787"/>
      <c r="O73" s="1787"/>
      <c r="P73" s="1787"/>
      <c r="Q73" s="1787"/>
      <c r="R73" s="1787"/>
      <c r="S73" s="1787"/>
      <c r="T73" s="1787"/>
      <c r="U73" s="1787"/>
      <c r="V73" s="1787"/>
      <c r="W73" s="1787"/>
      <c r="X73" s="1787"/>
      <c r="Y73" s="1787"/>
      <c r="Z73" s="4"/>
    </row>
    <row r="74" spans="1:26" ht="13.5" customHeight="1">
      <c r="A74" s="1787"/>
      <c r="B74" s="1783"/>
      <c r="C74" s="1787"/>
      <c r="D74" s="1787"/>
      <c r="E74" s="1787"/>
      <c r="F74" s="2259"/>
      <c r="G74" s="1787"/>
      <c r="H74" s="1787"/>
      <c r="I74" s="1787"/>
      <c r="J74" s="1787"/>
      <c r="K74" s="1787"/>
      <c r="L74" s="1787"/>
      <c r="M74" s="1787"/>
      <c r="N74" s="1787"/>
      <c r="O74" s="1787"/>
      <c r="P74" s="1787"/>
      <c r="Q74" s="1787"/>
      <c r="R74" s="1787"/>
      <c r="S74" s="1787"/>
      <c r="T74" s="1787"/>
      <c r="U74" s="1787"/>
      <c r="V74" s="1787"/>
      <c r="W74" s="1787"/>
      <c r="X74" s="1787"/>
      <c r="Y74" s="1787"/>
      <c r="Z74" s="4"/>
    </row>
    <row r="75" spans="1:26" ht="13.5" customHeight="1">
      <c r="A75" s="1787"/>
      <c r="B75" s="1783"/>
      <c r="C75" s="1787"/>
      <c r="D75" s="1787"/>
      <c r="E75" s="1787"/>
      <c r="F75" s="2259"/>
      <c r="G75" s="1787"/>
      <c r="H75" s="1787"/>
      <c r="I75" s="1787"/>
      <c r="J75" s="1787"/>
      <c r="K75" s="1787"/>
      <c r="L75" s="1787"/>
      <c r="M75" s="1787"/>
      <c r="N75" s="1787"/>
      <c r="O75" s="1787"/>
      <c r="P75" s="1787"/>
      <c r="Q75" s="1787"/>
      <c r="R75" s="1787"/>
      <c r="S75" s="1787"/>
      <c r="T75" s="1787"/>
      <c r="U75" s="1787"/>
      <c r="V75" s="1787"/>
      <c r="W75" s="1787"/>
      <c r="X75" s="1787"/>
      <c r="Y75" s="1787"/>
      <c r="Z75" s="4"/>
    </row>
    <row r="76" spans="1:26" ht="13.5" customHeight="1">
      <c r="A76" s="1787"/>
      <c r="B76" s="1783"/>
      <c r="C76" s="1787"/>
      <c r="D76" s="1787"/>
      <c r="E76" s="1787"/>
      <c r="F76" s="2259"/>
      <c r="G76" s="1787"/>
      <c r="H76" s="1787"/>
      <c r="I76" s="1787"/>
      <c r="J76" s="1787"/>
      <c r="K76" s="1787"/>
      <c r="L76" s="1787"/>
      <c r="M76" s="1787"/>
      <c r="N76" s="1787"/>
      <c r="O76" s="1787"/>
      <c r="P76" s="1787"/>
      <c r="Q76" s="1787"/>
      <c r="R76" s="1787"/>
      <c r="S76" s="1787"/>
      <c r="T76" s="1787"/>
      <c r="U76" s="1787"/>
      <c r="V76" s="1787"/>
      <c r="W76" s="1787"/>
      <c r="X76" s="1787"/>
      <c r="Y76" s="1787"/>
      <c r="Z76" s="4"/>
    </row>
    <row r="77" spans="1:26" ht="13.5" customHeight="1">
      <c r="A77" s="1787"/>
      <c r="B77" s="1783"/>
      <c r="C77" s="1787"/>
      <c r="D77" s="1787"/>
      <c r="E77" s="1787"/>
      <c r="F77" s="2259"/>
      <c r="G77" s="1787"/>
      <c r="H77" s="1787"/>
      <c r="I77" s="1787"/>
      <c r="J77" s="1787"/>
      <c r="K77" s="1787"/>
      <c r="L77" s="1787"/>
      <c r="M77" s="1787"/>
      <c r="N77" s="1787"/>
      <c r="O77" s="1787"/>
      <c r="P77" s="1787"/>
      <c r="Q77" s="1787"/>
      <c r="R77" s="1787"/>
      <c r="S77" s="1787"/>
      <c r="T77" s="1787"/>
      <c r="U77" s="1787"/>
      <c r="V77" s="1787"/>
      <c r="W77" s="1787"/>
      <c r="X77" s="1787"/>
      <c r="Y77" s="1787"/>
      <c r="Z77" s="4"/>
    </row>
    <row r="78" spans="1:26" ht="13.5" customHeight="1">
      <c r="A78" s="1787"/>
      <c r="B78" s="1783"/>
      <c r="C78" s="1787"/>
      <c r="D78" s="1787"/>
      <c r="E78" s="1787"/>
      <c r="F78" s="2259"/>
      <c r="G78" s="1787"/>
      <c r="H78" s="1787"/>
      <c r="I78" s="1787"/>
      <c r="J78" s="1787"/>
      <c r="K78" s="1787"/>
      <c r="L78" s="1787"/>
      <c r="M78" s="1787"/>
      <c r="N78" s="1787"/>
      <c r="O78" s="1787"/>
      <c r="P78" s="1787"/>
      <c r="Q78" s="1787"/>
      <c r="R78" s="1787"/>
      <c r="S78" s="1787"/>
      <c r="T78" s="1787"/>
      <c r="U78" s="1787"/>
      <c r="V78" s="1787"/>
      <c r="W78" s="1787"/>
      <c r="X78" s="1787"/>
      <c r="Y78" s="1787"/>
      <c r="Z78" s="4"/>
    </row>
    <row r="79" spans="1:26" ht="13.5" customHeight="1">
      <c r="A79" s="1787"/>
      <c r="B79" s="1783"/>
      <c r="C79" s="1787"/>
      <c r="D79" s="1787"/>
      <c r="E79" s="1787"/>
      <c r="F79" s="2259"/>
      <c r="G79" s="1787"/>
      <c r="H79" s="1787"/>
      <c r="I79" s="1787"/>
      <c r="J79" s="1787"/>
      <c r="K79" s="1787"/>
      <c r="L79" s="1787"/>
      <c r="M79" s="1787"/>
      <c r="N79" s="1787"/>
      <c r="O79" s="1787"/>
      <c r="P79" s="1787"/>
      <c r="Q79" s="1787"/>
      <c r="R79" s="1787"/>
      <c r="S79" s="1787"/>
      <c r="T79" s="1787"/>
      <c r="U79" s="1787"/>
      <c r="V79" s="1787"/>
      <c r="W79" s="1787"/>
      <c r="X79" s="1787"/>
      <c r="Y79" s="1787"/>
      <c r="Z79" s="4"/>
    </row>
    <row r="80" spans="1:26" ht="13.5" customHeight="1">
      <c r="A80" s="1787"/>
      <c r="B80" s="1783"/>
      <c r="C80" s="1787"/>
      <c r="D80" s="1787"/>
      <c r="E80" s="1787"/>
      <c r="F80" s="2259"/>
      <c r="G80" s="1787"/>
      <c r="H80" s="1787"/>
      <c r="I80" s="1787"/>
      <c r="J80" s="1787"/>
      <c r="K80" s="1787"/>
      <c r="L80" s="1787"/>
      <c r="M80" s="1787"/>
      <c r="N80" s="1787"/>
      <c r="O80" s="1787"/>
      <c r="P80" s="1787"/>
      <c r="Q80" s="1787"/>
      <c r="R80" s="1787"/>
      <c r="S80" s="1787"/>
      <c r="T80" s="1787"/>
      <c r="U80" s="1787"/>
      <c r="V80" s="1787"/>
      <c r="W80" s="1787"/>
      <c r="X80" s="1787"/>
      <c r="Y80" s="1787"/>
      <c r="Z80" s="4"/>
    </row>
    <row r="81" spans="1:26" ht="13.5" customHeight="1">
      <c r="A81" s="1787"/>
      <c r="B81" s="1783"/>
      <c r="C81" s="1787"/>
      <c r="D81" s="1787"/>
      <c r="E81" s="1787"/>
      <c r="F81" s="2259"/>
      <c r="G81" s="1787"/>
      <c r="H81" s="1787"/>
      <c r="I81" s="1787"/>
      <c r="J81" s="1787"/>
      <c r="K81" s="1787"/>
      <c r="L81" s="1787"/>
      <c r="M81" s="1787"/>
      <c r="N81" s="1787"/>
      <c r="O81" s="1787"/>
      <c r="P81" s="1787"/>
      <c r="Q81" s="1787"/>
      <c r="R81" s="1787"/>
      <c r="S81" s="1787"/>
      <c r="T81" s="1787"/>
      <c r="U81" s="1787"/>
      <c r="V81" s="1787"/>
      <c r="W81" s="1787"/>
      <c r="X81" s="1787"/>
      <c r="Y81" s="1787"/>
      <c r="Z81" s="4"/>
    </row>
    <row r="82" spans="1:26" ht="13.5" customHeight="1">
      <c r="A82" s="1787"/>
      <c r="B82" s="1783"/>
      <c r="C82" s="1787"/>
      <c r="D82" s="1787"/>
      <c r="E82" s="1787"/>
      <c r="F82" s="2259"/>
      <c r="G82" s="1787"/>
      <c r="H82" s="1787"/>
      <c r="I82" s="1787"/>
      <c r="J82" s="1787"/>
      <c r="K82" s="1787"/>
      <c r="L82" s="1787"/>
      <c r="M82" s="1787"/>
      <c r="N82" s="1787"/>
      <c r="O82" s="1787"/>
      <c r="P82" s="1787"/>
      <c r="Q82" s="1787"/>
      <c r="R82" s="1787"/>
      <c r="S82" s="1787"/>
      <c r="T82" s="1787"/>
      <c r="U82" s="1787"/>
      <c r="V82" s="1787"/>
      <c r="W82" s="1787"/>
      <c r="X82" s="1787"/>
      <c r="Y82" s="1787"/>
      <c r="Z82" s="4"/>
    </row>
    <row r="83" spans="1:26" ht="13.5" customHeight="1">
      <c r="A83" s="1787"/>
      <c r="B83" s="1783"/>
      <c r="C83" s="1787"/>
      <c r="D83" s="1787"/>
      <c r="E83" s="1787"/>
      <c r="F83" s="2259"/>
      <c r="G83" s="1787"/>
      <c r="H83" s="1787"/>
      <c r="I83" s="1787"/>
      <c r="J83" s="1787"/>
      <c r="K83" s="1787"/>
      <c r="L83" s="1787"/>
      <c r="M83" s="1787"/>
      <c r="N83" s="1787"/>
      <c r="O83" s="1787"/>
      <c r="P83" s="1787"/>
      <c r="Q83" s="1787"/>
      <c r="R83" s="1787"/>
      <c r="S83" s="1787"/>
      <c r="T83" s="1787"/>
      <c r="U83" s="1787"/>
      <c r="V83" s="1787"/>
      <c r="W83" s="1787"/>
      <c r="X83" s="1787"/>
      <c r="Y83" s="1787"/>
      <c r="Z83" s="4"/>
    </row>
    <row r="84" spans="1:26" ht="13.5" customHeight="1">
      <c r="A84" s="1787"/>
      <c r="B84" s="1783"/>
      <c r="C84" s="1787"/>
      <c r="D84" s="1787"/>
      <c r="E84" s="1787"/>
      <c r="F84" s="2259"/>
      <c r="G84" s="1787"/>
      <c r="H84" s="1787"/>
      <c r="I84" s="1787"/>
      <c r="J84" s="1787"/>
      <c r="K84" s="1787"/>
      <c r="L84" s="1787"/>
      <c r="M84" s="1787"/>
      <c r="N84" s="1787"/>
      <c r="O84" s="1787"/>
      <c r="P84" s="1787"/>
      <c r="Q84" s="1787"/>
      <c r="R84" s="1787"/>
      <c r="S84" s="1787"/>
      <c r="T84" s="1787"/>
      <c r="U84" s="1787"/>
      <c r="V84" s="1787"/>
      <c r="W84" s="1787"/>
      <c r="X84" s="1787"/>
      <c r="Y84" s="1787"/>
      <c r="Z84" s="4"/>
    </row>
    <row r="85" spans="1:26" ht="13.5" customHeight="1">
      <c r="A85" s="1787"/>
      <c r="B85" s="1783"/>
      <c r="C85" s="1787"/>
      <c r="D85" s="1787"/>
      <c r="E85" s="1787"/>
      <c r="F85" s="2259"/>
      <c r="G85" s="1787"/>
      <c r="H85" s="1787"/>
      <c r="I85" s="1787"/>
      <c r="J85" s="1787"/>
      <c r="K85" s="1787"/>
      <c r="L85" s="1787"/>
      <c r="M85" s="1787"/>
      <c r="N85" s="1787"/>
      <c r="O85" s="1787"/>
      <c r="P85" s="1787"/>
      <c r="Q85" s="1787"/>
      <c r="R85" s="1787"/>
      <c r="S85" s="1787"/>
      <c r="T85" s="1787"/>
      <c r="U85" s="1787"/>
      <c r="V85" s="1787"/>
      <c r="W85" s="1787"/>
      <c r="X85" s="1787"/>
      <c r="Y85" s="1787"/>
      <c r="Z85" s="4"/>
    </row>
    <row r="86" spans="1:26" ht="13.5" customHeight="1">
      <c r="A86" s="1787"/>
      <c r="B86" s="1783"/>
      <c r="C86" s="1787"/>
      <c r="D86" s="1787"/>
      <c r="E86" s="1787"/>
      <c r="F86" s="2259"/>
      <c r="G86" s="1787"/>
      <c r="H86" s="1787"/>
      <c r="I86" s="1787"/>
      <c r="J86" s="1787"/>
      <c r="K86" s="1787"/>
      <c r="L86" s="1787"/>
      <c r="M86" s="1787"/>
      <c r="N86" s="1787"/>
      <c r="O86" s="1787"/>
      <c r="P86" s="1787"/>
      <c r="Q86" s="1787"/>
      <c r="R86" s="1787"/>
      <c r="S86" s="1787"/>
      <c r="T86" s="1787"/>
      <c r="U86" s="1787"/>
      <c r="V86" s="1787"/>
      <c r="W86" s="1787"/>
      <c r="X86" s="1787"/>
      <c r="Y86" s="1787"/>
      <c r="Z86" s="4"/>
    </row>
    <row r="87" spans="1:26" ht="13.5" customHeight="1">
      <c r="A87" s="1787"/>
      <c r="B87" s="1783"/>
      <c r="C87" s="1787"/>
      <c r="D87" s="1787"/>
      <c r="E87" s="1787"/>
      <c r="F87" s="2259"/>
      <c r="G87" s="1787"/>
      <c r="H87" s="1787"/>
      <c r="I87" s="1787"/>
      <c r="J87" s="1787"/>
      <c r="K87" s="1787"/>
      <c r="L87" s="1787"/>
      <c r="M87" s="1787"/>
      <c r="N87" s="1787"/>
      <c r="O87" s="1787"/>
      <c r="P87" s="1787"/>
      <c r="Q87" s="1787"/>
      <c r="R87" s="1787"/>
      <c r="S87" s="1787"/>
      <c r="T87" s="1787"/>
      <c r="U87" s="1787"/>
      <c r="V87" s="1787"/>
      <c r="W87" s="1787"/>
      <c r="X87" s="1787"/>
      <c r="Y87" s="1787"/>
      <c r="Z87" s="4"/>
    </row>
    <row r="88" spans="1:26" ht="13.5" customHeight="1">
      <c r="A88" s="1787"/>
      <c r="B88" s="1783"/>
      <c r="C88" s="1787"/>
      <c r="D88" s="1787"/>
      <c r="E88" s="1787"/>
      <c r="F88" s="2259"/>
      <c r="G88" s="1787"/>
      <c r="H88" s="1787"/>
      <c r="I88" s="1787"/>
      <c r="J88" s="1787"/>
      <c r="K88" s="1787"/>
      <c r="L88" s="1787"/>
      <c r="M88" s="1787"/>
      <c r="N88" s="1787"/>
      <c r="O88" s="1787"/>
      <c r="P88" s="1787"/>
      <c r="Q88" s="1787"/>
      <c r="R88" s="1787"/>
      <c r="S88" s="1787"/>
      <c r="T88" s="1787"/>
      <c r="U88" s="1787"/>
      <c r="V88" s="1787"/>
      <c r="W88" s="1787"/>
      <c r="X88" s="1787"/>
      <c r="Y88" s="1787"/>
      <c r="Z88" s="4"/>
    </row>
    <row r="89" spans="1:26" ht="13.5" customHeight="1">
      <c r="A89" s="1787"/>
      <c r="B89" s="1783"/>
      <c r="C89" s="1787"/>
      <c r="D89" s="1787"/>
      <c r="E89" s="1787"/>
      <c r="F89" s="2259"/>
      <c r="G89" s="1787"/>
      <c r="H89" s="1787"/>
      <c r="I89" s="1787"/>
      <c r="J89" s="1787"/>
      <c r="K89" s="1787"/>
      <c r="L89" s="1787"/>
      <c r="M89" s="1787"/>
      <c r="N89" s="1787"/>
      <c r="O89" s="1787"/>
      <c r="P89" s="1787"/>
      <c r="Q89" s="1787"/>
      <c r="R89" s="1787"/>
      <c r="S89" s="1787"/>
      <c r="T89" s="1787"/>
      <c r="U89" s="1787"/>
      <c r="V89" s="1787"/>
      <c r="W89" s="1787"/>
      <c r="X89" s="1787"/>
      <c r="Y89" s="1787"/>
      <c r="Z89" s="4"/>
    </row>
    <row r="90" spans="1:26" ht="13.5" customHeight="1">
      <c r="A90" s="1787"/>
      <c r="B90" s="1783"/>
      <c r="C90" s="1787"/>
      <c r="D90" s="1787"/>
      <c r="E90" s="1787"/>
      <c r="F90" s="2259"/>
      <c r="G90" s="1787"/>
      <c r="H90" s="1787"/>
      <c r="I90" s="1787"/>
      <c r="J90" s="1787"/>
      <c r="K90" s="1787"/>
      <c r="L90" s="1787"/>
      <c r="M90" s="1787"/>
      <c r="N90" s="1787"/>
      <c r="O90" s="1787"/>
      <c r="P90" s="1787"/>
      <c r="Q90" s="1787"/>
      <c r="R90" s="1787"/>
      <c r="S90" s="1787"/>
      <c r="T90" s="1787"/>
      <c r="U90" s="1787"/>
      <c r="V90" s="1787"/>
      <c r="W90" s="1787"/>
      <c r="X90" s="1787"/>
      <c r="Y90" s="1787"/>
      <c r="Z90" s="4"/>
    </row>
    <row r="91" spans="1:26" ht="13.5" customHeight="1">
      <c r="A91" s="1787"/>
      <c r="B91" s="1783"/>
      <c r="C91" s="1787"/>
      <c r="D91" s="1787"/>
      <c r="E91" s="1787"/>
      <c r="F91" s="2259"/>
      <c r="G91" s="1787"/>
      <c r="H91" s="1787"/>
      <c r="I91" s="1787"/>
      <c r="J91" s="1787"/>
      <c r="K91" s="1787"/>
      <c r="L91" s="1787"/>
      <c r="M91" s="1787"/>
      <c r="N91" s="1787"/>
      <c r="O91" s="1787"/>
      <c r="P91" s="1787"/>
      <c r="Q91" s="1787"/>
      <c r="R91" s="1787"/>
      <c r="S91" s="1787"/>
      <c r="T91" s="1787"/>
      <c r="U91" s="1787"/>
      <c r="V91" s="1787"/>
      <c r="W91" s="1787"/>
      <c r="X91" s="1787"/>
      <c r="Y91" s="1787"/>
      <c r="Z91" s="4"/>
    </row>
    <row r="92" spans="1:26" ht="13.5" customHeight="1">
      <c r="A92" s="1787"/>
      <c r="B92" s="1783"/>
      <c r="C92" s="1787"/>
      <c r="D92" s="1787"/>
      <c r="E92" s="1787"/>
      <c r="F92" s="2259"/>
      <c r="G92" s="1787"/>
      <c r="H92" s="1787"/>
      <c r="I92" s="1787"/>
      <c r="J92" s="1787"/>
      <c r="K92" s="1787"/>
      <c r="L92" s="1787"/>
      <c r="M92" s="1787"/>
      <c r="N92" s="1787"/>
      <c r="O92" s="1787"/>
      <c r="P92" s="1787"/>
      <c r="Q92" s="1787"/>
      <c r="R92" s="1787"/>
      <c r="S92" s="1787"/>
      <c r="T92" s="1787"/>
      <c r="U92" s="1787"/>
      <c r="V92" s="1787"/>
      <c r="W92" s="1787"/>
      <c r="X92" s="1787"/>
      <c r="Y92" s="1787"/>
      <c r="Z92" s="4"/>
    </row>
    <row r="93" spans="1:26" ht="13.5" customHeight="1">
      <c r="A93" s="1787"/>
      <c r="B93" s="1783"/>
      <c r="C93" s="1787"/>
      <c r="D93" s="1787"/>
      <c r="E93" s="1787"/>
      <c r="F93" s="2259"/>
      <c r="G93" s="1787"/>
      <c r="H93" s="1787"/>
      <c r="I93" s="1787"/>
      <c r="J93" s="1787"/>
      <c r="K93" s="1787"/>
      <c r="L93" s="1787"/>
      <c r="M93" s="1787"/>
      <c r="N93" s="1787"/>
      <c r="O93" s="1787"/>
      <c r="P93" s="1787"/>
      <c r="Q93" s="1787"/>
      <c r="R93" s="1787"/>
      <c r="S93" s="1787"/>
      <c r="T93" s="1787"/>
      <c r="U93" s="1787"/>
      <c r="V93" s="1787"/>
      <c r="W93" s="1787"/>
      <c r="X93" s="1787"/>
      <c r="Y93" s="1787"/>
      <c r="Z93" s="4"/>
    </row>
    <row r="94" spans="1:26" ht="13.5" customHeight="1">
      <c r="A94" s="1787"/>
      <c r="B94" s="1783"/>
      <c r="C94" s="1787"/>
      <c r="D94" s="1787"/>
      <c r="E94" s="1787"/>
      <c r="F94" s="2259"/>
      <c r="G94" s="1787"/>
      <c r="H94" s="1787"/>
      <c r="I94" s="1787"/>
      <c r="J94" s="1787"/>
      <c r="K94" s="1787"/>
      <c r="L94" s="1787"/>
      <c r="M94" s="1787"/>
      <c r="N94" s="1787"/>
      <c r="O94" s="1787"/>
      <c r="P94" s="1787"/>
      <c r="Q94" s="1787"/>
      <c r="R94" s="1787"/>
      <c r="S94" s="1787"/>
      <c r="T94" s="1787"/>
      <c r="U94" s="1787"/>
      <c r="V94" s="1787"/>
      <c r="W94" s="1787"/>
      <c r="X94" s="1787"/>
      <c r="Y94" s="1787"/>
      <c r="Z94" s="4"/>
    </row>
    <row r="95" spans="1:26" ht="13.5" customHeight="1">
      <c r="A95" s="1787"/>
      <c r="B95" s="1783"/>
      <c r="C95" s="1787"/>
      <c r="D95" s="1787"/>
      <c r="E95" s="1787"/>
      <c r="F95" s="2259"/>
      <c r="G95" s="1787"/>
      <c r="H95" s="1787"/>
      <c r="I95" s="1787"/>
      <c r="J95" s="1787"/>
      <c r="K95" s="1787"/>
      <c r="L95" s="1787"/>
      <c r="M95" s="1787"/>
      <c r="N95" s="1787"/>
      <c r="O95" s="1787"/>
      <c r="P95" s="1787"/>
      <c r="Q95" s="1787"/>
      <c r="R95" s="1787"/>
      <c r="S95" s="1787"/>
      <c r="T95" s="1787"/>
      <c r="U95" s="1787"/>
      <c r="V95" s="1787"/>
      <c r="W95" s="1787"/>
      <c r="X95" s="1787"/>
      <c r="Y95" s="1787"/>
      <c r="Z95" s="4"/>
    </row>
    <row r="96" spans="1:26" ht="13.5" customHeight="1">
      <c r="A96" s="1787"/>
      <c r="B96" s="1783"/>
      <c r="C96" s="1787"/>
      <c r="D96" s="1787"/>
      <c r="E96" s="1787"/>
      <c r="F96" s="2259"/>
      <c r="G96" s="1787"/>
      <c r="H96" s="1787"/>
      <c r="I96" s="1787"/>
      <c r="J96" s="1787"/>
      <c r="K96" s="1787"/>
      <c r="L96" s="1787"/>
      <c r="M96" s="1787"/>
      <c r="N96" s="1787"/>
      <c r="O96" s="1787"/>
      <c r="P96" s="1787"/>
      <c r="Q96" s="1787"/>
      <c r="R96" s="1787"/>
      <c r="S96" s="1787"/>
      <c r="T96" s="1787"/>
      <c r="U96" s="1787"/>
      <c r="V96" s="1787"/>
      <c r="W96" s="1787"/>
      <c r="X96" s="1787"/>
      <c r="Y96" s="1787"/>
      <c r="Z96" s="4"/>
    </row>
    <row r="97" spans="1:26" ht="13.5" customHeight="1">
      <c r="A97" s="1787"/>
      <c r="B97" s="1783"/>
      <c r="C97" s="1787"/>
      <c r="D97" s="1787"/>
      <c r="E97" s="1787"/>
      <c r="F97" s="2259"/>
      <c r="G97" s="1787"/>
      <c r="H97" s="1787"/>
      <c r="I97" s="1787"/>
      <c r="J97" s="1787"/>
      <c r="K97" s="1787"/>
      <c r="L97" s="1787"/>
      <c r="M97" s="1787"/>
      <c r="N97" s="1787"/>
      <c r="O97" s="1787"/>
      <c r="P97" s="1787"/>
      <c r="Q97" s="1787"/>
      <c r="R97" s="1787"/>
      <c r="S97" s="1787"/>
      <c r="T97" s="1787"/>
      <c r="U97" s="1787"/>
      <c r="V97" s="1787"/>
      <c r="W97" s="1787"/>
      <c r="X97" s="1787"/>
      <c r="Y97" s="1787"/>
      <c r="Z97" s="4"/>
    </row>
    <row r="98" spans="1:26" ht="13.5" customHeight="1">
      <c r="A98" s="1787"/>
      <c r="B98" s="1783"/>
      <c r="C98" s="1787"/>
      <c r="D98" s="1787"/>
      <c r="E98" s="1787"/>
      <c r="F98" s="2259"/>
      <c r="G98" s="1787"/>
      <c r="H98" s="1787"/>
      <c r="I98" s="1787"/>
      <c r="J98" s="1787"/>
      <c r="K98" s="1787"/>
      <c r="L98" s="1787"/>
      <c r="M98" s="1787"/>
      <c r="N98" s="1787"/>
      <c r="O98" s="1787"/>
      <c r="P98" s="1787"/>
      <c r="Q98" s="1787"/>
      <c r="R98" s="1787"/>
      <c r="S98" s="1787"/>
      <c r="T98" s="1787"/>
      <c r="U98" s="1787"/>
      <c r="V98" s="1787"/>
      <c r="W98" s="1787"/>
      <c r="X98" s="1787"/>
      <c r="Y98" s="1787"/>
      <c r="Z98" s="4"/>
    </row>
    <row r="99" spans="1:26" ht="13.5" customHeight="1">
      <c r="A99" s="1787"/>
      <c r="B99" s="1783"/>
      <c r="C99" s="1787"/>
      <c r="D99" s="1787"/>
      <c r="E99" s="1787"/>
      <c r="F99" s="2259"/>
      <c r="G99" s="1787"/>
      <c r="H99" s="1787"/>
      <c r="I99" s="1787"/>
      <c r="J99" s="1787"/>
      <c r="K99" s="1787"/>
      <c r="L99" s="1787"/>
      <c r="M99" s="1787"/>
      <c r="N99" s="1787"/>
      <c r="O99" s="1787"/>
      <c r="P99" s="1787"/>
      <c r="Q99" s="1787"/>
      <c r="R99" s="1787"/>
      <c r="S99" s="1787"/>
      <c r="T99" s="1787"/>
      <c r="U99" s="1787"/>
      <c r="V99" s="1787"/>
      <c r="W99" s="1787"/>
      <c r="X99" s="1787"/>
      <c r="Y99" s="1787"/>
      <c r="Z99" s="4"/>
    </row>
    <row r="100" spans="1:26" ht="13.5" customHeight="1">
      <c r="A100" s="1787"/>
      <c r="B100" s="1783"/>
      <c r="C100" s="1787"/>
      <c r="D100" s="1787"/>
      <c r="E100" s="1787"/>
      <c r="F100" s="2259"/>
      <c r="G100" s="1787"/>
      <c r="H100" s="1787"/>
      <c r="I100" s="1787"/>
      <c r="J100" s="1787"/>
      <c r="K100" s="1787"/>
      <c r="L100" s="1787"/>
      <c r="M100" s="1787"/>
      <c r="N100" s="1787"/>
      <c r="O100" s="1787"/>
      <c r="P100" s="1787"/>
      <c r="Q100" s="1787"/>
      <c r="R100" s="1787"/>
      <c r="S100" s="1787"/>
      <c r="T100" s="1787"/>
      <c r="U100" s="1787"/>
      <c r="V100" s="1787"/>
      <c r="W100" s="1787"/>
      <c r="X100" s="1787"/>
      <c r="Y100" s="1787"/>
      <c r="Z100" s="4"/>
    </row>
    <row r="101" spans="1:26" ht="13.5" customHeight="1">
      <c r="A101" s="1787"/>
      <c r="B101" s="1783"/>
      <c r="C101" s="1787"/>
      <c r="D101" s="1787"/>
      <c r="E101" s="1787"/>
      <c r="F101" s="2259"/>
      <c r="G101" s="1787"/>
      <c r="H101" s="1787"/>
      <c r="I101" s="1787"/>
      <c r="J101" s="1787"/>
      <c r="K101" s="1787"/>
      <c r="L101" s="1787"/>
      <c r="M101" s="1787"/>
      <c r="N101" s="1787"/>
      <c r="O101" s="1787"/>
      <c r="P101" s="1787"/>
      <c r="Q101" s="1787"/>
      <c r="R101" s="1787"/>
      <c r="S101" s="1787"/>
      <c r="T101" s="1787"/>
      <c r="U101" s="1787"/>
      <c r="V101" s="1787"/>
      <c r="W101" s="1787"/>
      <c r="X101" s="1787"/>
      <c r="Y101" s="1787"/>
      <c r="Z101" s="4"/>
    </row>
    <row r="102" spans="1:26" ht="13.5" customHeight="1">
      <c r="A102" s="1787"/>
      <c r="B102" s="1783"/>
      <c r="C102" s="1787"/>
      <c r="D102" s="1787"/>
      <c r="E102" s="1787"/>
      <c r="F102" s="2259"/>
      <c r="G102" s="1787"/>
      <c r="H102" s="1787"/>
      <c r="I102" s="1787"/>
      <c r="J102" s="1787"/>
      <c r="K102" s="1787"/>
      <c r="L102" s="1787"/>
      <c r="M102" s="1787"/>
      <c r="N102" s="1787"/>
      <c r="O102" s="1787"/>
      <c r="P102" s="1787"/>
      <c r="Q102" s="1787"/>
      <c r="R102" s="1787"/>
      <c r="S102" s="1787"/>
      <c r="T102" s="1787"/>
      <c r="U102" s="1787"/>
      <c r="V102" s="1787"/>
      <c r="W102" s="1787"/>
      <c r="X102" s="1787"/>
      <c r="Y102" s="1787"/>
      <c r="Z102" s="4"/>
    </row>
    <row r="103" spans="1:26" ht="13.5" customHeight="1">
      <c r="A103" s="1787"/>
      <c r="B103" s="1783"/>
      <c r="C103" s="1787"/>
      <c r="D103" s="1787"/>
      <c r="E103" s="1787"/>
      <c r="F103" s="2259"/>
      <c r="G103" s="1787"/>
      <c r="H103" s="1787"/>
      <c r="I103" s="1787"/>
      <c r="J103" s="1787"/>
      <c r="K103" s="1787"/>
      <c r="L103" s="1787"/>
      <c r="M103" s="1787"/>
      <c r="N103" s="1787"/>
      <c r="O103" s="1787"/>
      <c r="P103" s="1787"/>
      <c r="Q103" s="1787"/>
      <c r="R103" s="1787"/>
      <c r="S103" s="1787"/>
      <c r="T103" s="1787"/>
      <c r="U103" s="1787"/>
      <c r="V103" s="1787"/>
      <c r="W103" s="1787"/>
      <c r="X103" s="1787"/>
      <c r="Y103" s="1787"/>
      <c r="Z103" s="4"/>
    </row>
    <row r="104" spans="1:26" ht="13.5" customHeight="1">
      <c r="A104" s="1787"/>
      <c r="B104" s="1783"/>
      <c r="C104" s="1787"/>
      <c r="D104" s="1787"/>
      <c r="E104" s="1787"/>
      <c r="F104" s="2259"/>
      <c r="G104" s="1787"/>
      <c r="H104" s="1787"/>
      <c r="I104" s="1787"/>
      <c r="J104" s="1787"/>
      <c r="K104" s="1787"/>
      <c r="L104" s="1787"/>
      <c r="M104" s="1787"/>
      <c r="N104" s="1787"/>
      <c r="O104" s="1787"/>
      <c r="P104" s="1787"/>
      <c r="Q104" s="1787"/>
      <c r="R104" s="1787"/>
      <c r="S104" s="1787"/>
      <c r="T104" s="1787"/>
      <c r="U104" s="1787"/>
      <c r="V104" s="1787"/>
      <c r="W104" s="1787"/>
      <c r="X104" s="1787"/>
      <c r="Y104" s="1787"/>
      <c r="Z104" s="4"/>
    </row>
    <row r="105" spans="1:26" ht="13.5" customHeight="1">
      <c r="A105" s="1787"/>
      <c r="B105" s="1783"/>
      <c r="C105" s="1787"/>
      <c r="D105" s="1787"/>
      <c r="E105" s="1787"/>
      <c r="F105" s="2259"/>
      <c r="G105" s="1787"/>
      <c r="H105" s="1787"/>
      <c r="I105" s="1787"/>
      <c r="J105" s="1787"/>
      <c r="K105" s="1787"/>
      <c r="L105" s="1787"/>
      <c r="M105" s="1787"/>
      <c r="N105" s="1787"/>
      <c r="O105" s="1787"/>
      <c r="P105" s="1787"/>
      <c r="Q105" s="1787"/>
      <c r="R105" s="1787"/>
      <c r="S105" s="1787"/>
      <c r="T105" s="1787"/>
      <c r="U105" s="1787"/>
      <c r="V105" s="1787"/>
      <c r="W105" s="1787"/>
      <c r="X105" s="1787"/>
      <c r="Y105" s="1787"/>
      <c r="Z105" s="4"/>
    </row>
    <row r="106" spans="1:26" ht="13.5" customHeight="1">
      <c r="A106" s="1787"/>
      <c r="B106" s="1783"/>
      <c r="C106" s="1787"/>
      <c r="D106" s="1787"/>
      <c r="E106" s="1787"/>
      <c r="F106" s="2259"/>
      <c r="G106" s="1787"/>
      <c r="H106" s="1787"/>
      <c r="I106" s="1787"/>
      <c r="J106" s="1787"/>
      <c r="K106" s="1787"/>
      <c r="L106" s="1787"/>
      <c r="M106" s="1787"/>
      <c r="N106" s="1787"/>
      <c r="O106" s="1787"/>
      <c r="P106" s="1787"/>
      <c r="Q106" s="1787"/>
      <c r="R106" s="1787"/>
      <c r="S106" s="1787"/>
      <c r="T106" s="1787"/>
      <c r="U106" s="1787"/>
      <c r="V106" s="1787"/>
      <c r="W106" s="1787"/>
      <c r="X106" s="1787"/>
      <c r="Y106" s="1787"/>
      <c r="Z106" s="4"/>
    </row>
    <row r="107" spans="1:26" ht="13.5" customHeight="1">
      <c r="A107" s="1787"/>
      <c r="B107" s="1783"/>
      <c r="C107" s="1787"/>
      <c r="D107" s="1787"/>
      <c r="E107" s="1787"/>
      <c r="F107" s="2259"/>
      <c r="G107" s="1787"/>
      <c r="H107" s="1787"/>
      <c r="I107" s="1787"/>
      <c r="J107" s="1787"/>
      <c r="K107" s="1787"/>
      <c r="L107" s="1787"/>
      <c r="M107" s="1787"/>
      <c r="N107" s="1787"/>
      <c r="O107" s="1787"/>
      <c r="P107" s="1787"/>
      <c r="Q107" s="1787"/>
      <c r="R107" s="1787"/>
      <c r="S107" s="1787"/>
      <c r="T107" s="1787"/>
      <c r="U107" s="1787"/>
      <c r="V107" s="1787"/>
      <c r="W107" s="1787"/>
      <c r="X107" s="1787"/>
      <c r="Y107" s="1787"/>
      <c r="Z107" s="4"/>
    </row>
    <row r="108" spans="1:26" ht="13.5" customHeight="1">
      <c r="A108" s="1787"/>
      <c r="B108" s="1783"/>
      <c r="C108" s="1787"/>
      <c r="D108" s="1787"/>
      <c r="E108" s="1787"/>
      <c r="F108" s="2259"/>
      <c r="G108" s="1787"/>
      <c r="H108" s="1787"/>
      <c r="I108" s="1787"/>
      <c r="J108" s="1787"/>
      <c r="K108" s="1787"/>
      <c r="L108" s="1787"/>
      <c r="M108" s="1787"/>
      <c r="N108" s="1787"/>
      <c r="O108" s="1787"/>
      <c r="P108" s="1787"/>
      <c r="Q108" s="1787"/>
      <c r="R108" s="1787"/>
      <c r="S108" s="1787"/>
      <c r="T108" s="1787"/>
      <c r="U108" s="1787"/>
      <c r="V108" s="1787"/>
      <c r="W108" s="1787"/>
      <c r="X108" s="1787"/>
      <c r="Y108" s="1787"/>
      <c r="Z108" s="4"/>
    </row>
    <row r="109" spans="1:26" ht="13.5" customHeight="1">
      <c r="A109" s="1787"/>
      <c r="B109" s="1783"/>
      <c r="C109" s="1787"/>
      <c r="D109" s="1787"/>
      <c r="E109" s="1787"/>
      <c r="F109" s="2259"/>
      <c r="G109" s="1787"/>
      <c r="H109" s="1787"/>
      <c r="I109" s="1787"/>
      <c r="J109" s="1787"/>
      <c r="K109" s="1787"/>
      <c r="L109" s="1787"/>
      <c r="M109" s="1787"/>
      <c r="N109" s="1787"/>
      <c r="O109" s="1787"/>
      <c r="P109" s="1787"/>
      <c r="Q109" s="1787"/>
      <c r="R109" s="1787"/>
      <c r="S109" s="1787"/>
      <c r="T109" s="1787"/>
      <c r="U109" s="1787"/>
      <c r="V109" s="1787"/>
      <c r="W109" s="1787"/>
      <c r="X109" s="1787"/>
      <c r="Y109" s="1787"/>
      <c r="Z109" s="4"/>
    </row>
    <row r="110" spans="1:26" ht="13.5" customHeight="1">
      <c r="A110" s="1787"/>
      <c r="B110" s="1783"/>
      <c r="C110" s="1787"/>
      <c r="D110" s="1787"/>
      <c r="E110" s="1787"/>
      <c r="F110" s="2259"/>
      <c r="G110" s="1787"/>
      <c r="H110" s="1787"/>
      <c r="I110" s="1787"/>
      <c r="J110" s="1787"/>
      <c r="K110" s="1787"/>
      <c r="L110" s="1787"/>
      <c r="M110" s="1787"/>
      <c r="N110" s="1787"/>
      <c r="O110" s="1787"/>
      <c r="P110" s="1787"/>
      <c r="Q110" s="1787"/>
      <c r="R110" s="1787"/>
      <c r="S110" s="1787"/>
      <c r="T110" s="1787"/>
      <c r="U110" s="1787"/>
      <c r="V110" s="1787"/>
      <c r="W110" s="1787"/>
      <c r="X110" s="1787"/>
      <c r="Y110" s="1787"/>
      <c r="Z110" s="4"/>
    </row>
    <row r="111" spans="1:26" ht="13.5" customHeight="1">
      <c r="A111" s="1787"/>
      <c r="B111" s="1783"/>
      <c r="C111" s="1787"/>
      <c r="D111" s="1787"/>
      <c r="E111" s="1787"/>
      <c r="F111" s="2259"/>
      <c r="G111" s="1787"/>
      <c r="H111" s="1787"/>
      <c r="I111" s="1787"/>
      <c r="J111" s="1787"/>
      <c r="K111" s="1787"/>
      <c r="L111" s="1787"/>
      <c r="M111" s="1787"/>
      <c r="N111" s="1787"/>
      <c r="O111" s="1787"/>
      <c r="P111" s="1787"/>
      <c r="Q111" s="1787"/>
      <c r="R111" s="1787"/>
      <c r="S111" s="1787"/>
      <c r="T111" s="1787"/>
      <c r="U111" s="1787"/>
      <c r="V111" s="1787"/>
      <c r="W111" s="1787"/>
      <c r="X111" s="1787"/>
      <c r="Y111" s="1787"/>
      <c r="Z111" s="4"/>
    </row>
    <row r="112" spans="1:26" ht="13.5" customHeight="1">
      <c r="A112" s="1787"/>
      <c r="B112" s="1783"/>
      <c r="C112" s="1787"/>
      <c r="D112" s="1787"/>
      <c r="E112" s="1787"/>
      <c r="F112" s="2259"/>
      <c r="G112" s="1787"/>
      <c r="H112" s="1787"/>
      <c r="I112" s="1787"/>
      <c r="J112" s="1787"/>
      <c r="K112" s="1787"/>
      <c r="L112" s="1787"/>
      <c r="M112" s="1787"/>
      <c r="N112" s="1787"/>
      <c r="O112" s="1787"/>
      <c r="P112" s="1787"/>
      <c r="Q112" s="1787"/>
      <c r="R112" s="1787"/>
      <c r="S112" s="1787"/>
      <c r="T112" s="1787"/>
      <c r="U112" s="1787"/>
      <c r="V112" s="1787"/>
      <c r="W112" s="1787"/>
      <c r="X112" s="1787"/>
      <c r="Y112" s="1787"/>
      <c r="Z112" s="4"/>
    </row>
    <row r="113" spans="1:26" ht="13.5" customHeight="1">
      <c r="A113" s="1787"/>
      <c r="B113" s="1783"/>
      <c r="C113" s="1787"/>
      <c r="D113" s="1787"/>
      <c r="E113" s="1787"/>
      <c r="F113" s="2259"/>
      <c r="G113" s="1787"/>
      <c r="H113" s="1787"/>
      <c r="I113" s="1787"/>
      <c r="J113" s="1787"/>
      <c r="K113" s="1787"/>
      <c r="L113" s="1787"/>
      <c r="M113" s="1787"/>
      <c r="N113" s="1787"/>
      <c r="O113" s="1787"/>
      <c r="P113" s="1787"/>
      <c r="Q113" s="1787"/>
      <c r="R113" s="1787"/>
      <c r="S113" s="1787"/>
      <c r="T113" s="1787"/>
      <c r="U113" s="1787"/>
      <c r="V113" s="1787"/>
      <c r="W113" s="1787"/>
      <c r="X113" s="1787"/>
      <c r="Y113" s="1787"/>
      <c r="Z113" s="4"/>
    </row>
    <row r="114" spans="1:26" ht="13.5" customHeight="1">
      <c r="A114" s="1787"/>
      <c r="B114" s="1783"/>
      <c r="C114" s="1787"/>
      <c r="D114" s="1787"/>
      <c r="E114" s="1787"/>
      <c r="F114" s="2259"/>
      <c r="G114" s="1787"/>
      <c r="H114" s="1787"/>
      <c r="I114" s="1787"/>
      <c r="J114" s="1787"/>
      <c r="K114" s="1787"/>
      <c r="L114" s="1787"/>
      <c r="M114" s="1787"/>
      <c r="N114" s="1787"/>
      <c r="O114" s="1787"/>
      <c r="P114" s="1787"/>
      <c r="Q114" s="1787"/>
      <c r="R114" s="1787"/>
      <c r="S114" s="1787"/>
      <c r="T114" s="1787"/>
      <c r="U114" s="1787"/>
      <c r="V114" s="1787"/>
      <c r="W114" s="1787"/>
      <c r="X114" s="1787"/>
      <c r="Y114" s="1787"/>
      <c r="Z114" s="4"/>
    </row>
    <row r="115" spans="1:26" ht="13.5" customHeight="1">
      <c r="A115" s="1787"/>
      <c r="B115" s="1783"/>
      <c r="C115" s="1787"/>
      <c r="D115" s="1787"/>
      <c r="E115" s="1787"/>
      <c r="F115" s="2259"/>
      <c r="G115" s="1787"/>
      <c r="H115" s="1787"/>
      <c r="I115" s="1787"/>
      <c r="J115" s="1787"/>
      <c r="K115" s="1787"/>
      <c r="L115" s="1787"/>
      <c r="M115" s="1787"/>
      <c r="N115" s="1787"/>
      <c r="O115" s="1787"/>
      <c r="P115" s="1787"/>
      <c r="Q115" s="1787"/>
      <c r="R115" s="1787"/>
      <c r="S115" s="1787"/>
      <c r="T115" s="1787"/>
      <c r="U115" s="1787"/>
      <c r="V115" s="1787"/>
      <c r="W115" s="1787"/>
      <c r="X115" s="1787"/>
      <c r="Y115" s="1787"/>
      <c r="Z115" s="4"/>
    </row>
    <row r="116" spans="1:26" ht="13.5" customHeight="1">
      <c r="A116" s="1787"/>
      <c r="B116" s="1783"/>
      <c r="C116" s="1787"/>
      <c r="D116" s="1787"/>
      <c r="E116" s="1787"/>
      <c r="F116" s="2259"/>
      <c r="G116" s="1787"/>
      <c r="H116" s="1787"/>
      <c r="I116" s="1787"/>
      <c r="J116" s="1787"/>
      <c r="K116" s="1787"/>
      <c r="L116" s="1787"/>
      <c r="M116" s="1787"/>
      <c r="N116" s="1787"/>
      <c r="O116" s="1787"/>
      <c r="P116" s="1787"/>
      <c r="Q116" s="1787"/>
      <c r="R116" s="1787"/>
      <c r="S116" s="1787"/>
      <c r="T116" s="1787"/>
      <c r="U116" s="1787"/>
      <c r="V116" s="1787"/>
      <c r="W116" s="1787"/>
      <c r="X116" s="1787"/>
      <c r="Y116" s="1787"/>
      <c r="Z116" s="4"/>
    </row>
    <row r="117" spans="1:26" ht="13.5" customHeight="1">
      <c r="A117" s="1787"/>
      <c r="B117" s="1783"/>
      <c r="C117" s="1787"/>
      <c r="D117" s="1787"/>
      <c r="E117" s="1787"/>
      <c r="F117" s="2259"/>
      <c r="G117" s="1787"/>
      <c r="H117" s="1787"/>
      <c r="I117" s="1787"/>
      <c r="J117" s="1787"/>
      <c r="K117" s="1787"/>
      <c r="L117" s="1787"/>
      <c r="M117" s="1787"/>
      <c r="N117" s="1787"/>
      <c r="O117" s="1787"/>
      <c r="P117" s="1787"/>
      <c r="Q117" s="1787"/>
      <c r="R117" s="1787"/>
      <c r="S117" s="1787"/>
      <c r="T117" s="1787"/>
      <c r="U117" s="1787"/>
      <c r="V117" s="1787"/>
      <c r="W117" s="1787"/>
      <c r="X117" s="1787"/>
      <c r="Y117" s="1787"/>
      <c r="Z117" s="4"/>
    </row>
    <row r="118" spans="1:26" ht="13.5" customHeight="1">
      <c r="A118" s="1787"/>
      <c r="B118" s="1783"/>
      <c r="C118" s="1787"/>
      <c r="D118" s="1787"/>
      <c r="E118" s="1787"/>
      <c r="F118" s="2259"/>
      <c r="G118" s="1787"/>
      <c r="H118" s="1787"/>
      <c r="I118" s="1787"/>
      <c r="J118" s="1787"/>
      <c r="K118" s="1787"/>
      <c r="L118" s="1787"/>
      <c r="M118" s="1787"/>
      <c r="N118" s="1787"/>
      <c r="O118" s="1787"/>
      <c r="P118" s="1787"/>
      <c r="Q118" s="1787"/>
      <c r="R118" s="1787"/>
      <c r="S118" s="1787"/>
      <c r="T118" s="1787"/>
      <c r="U118" s="1787"/>
      <c r="V118" s="1787"/>
      <c r="W118" s="1787"/>
      <c r="X118" s="1787"/>
      <c r="Y118" s="1787"/>
      <c r="Z118" s="4"/>
    </row>
    <row r="119" spans="1:26" ht="13.5" customHeight="1">
      <c r="A119" s="1787"/>
      <c r="B119" s="1783"/>
      <c r="C119" s="1787"/>
      <c r="D119" s="1787"/>
      <c r="E119" s="1787"/>
      <c r="F119" s="2259"/>
      <c r="G119" s="1787"/>
      <c r="H119" s="1787"/>
      <c r="I119" s="1787"/>
      <c r="J119" s="1787"/>
      <c r="K119" s="1787"/>
      <c r="L119" s="1787"/>
      <c r="M119" s="1787"/>
      <c r="N119" s="1787"/>
      <c r="O119" s="1787"/>
      <c r="P119" s="1787"/>
      <c r="Q119" s="1787"/>
      <c r="R119" s="1787"/>
      <c r="S119" s="1787"/>
      <c r="T119" s="1787"/>
      <c r="U119" s="1787"/>
      <c r="V119" s="1787"/>
      <c r="W119" s="1787"/>
      <c r="X119" s="1787"/>
      <c r="Y119" s="1787"/>
      <c r="Z119" s="4"/>
    </row>
    <row r="120" spans="1:26" ht="13.5" customHeight="1">
      <c r="A120" s="1787"/>
      <c r="B120" s="1783"/>
      <c r="C120" s="1787"/>
      <c r="D120" s="1787"/>
      <c r="E120" s="1787"/>
      <c r="F120" s="2259"/>
      <c r="G120" s="1787"/>
      <c r="H120" s="1787"/>
      <c r="I120" s="1787"/>
      <c r="J120" s="1787"/>
      <c r="K120" s="1787"/>
      <c r="L120" s="1787"/>
      <c r="M120" s="1787"/>
      <c r="N120" s="1787"/>
      <c r="O120" s="1787"/>
      <c r="P120" s="1787"/>
      <c r="Q120" s="1787"/>
      <c r="R120" s="1787"/>
      <c r="S120" s="1787"/>
      <c r="T120" s="1787"/>
      <c r="U120" s="1787"/>
      <c r="V120" s="1787"/>
      <c r="W120" s="1787"/>
      <c r="X120" s="1787"/>
      <c r="Y120" s="1787"/>
      <c r="Z120" s="4"/>
    </row>
    <row r="121" spans="1:26" ht="13.5" customHeight="1">
      <c r="A121" s="1787"/>
      <c r="B121" s="1783"/>
      <c r="C121" s="1787"/>
      <c r="D121" s="1787"/>
      <c r="E121" s="1787"/>
      <c r="F121" s="2259"/>
      <c r="G121" s="1787"/>
      <c r="H121" s="1787"/>
      <c r="I121" s="1787"/>
      <c r="J121" s="1787"/>
      <c r="K121" s="1787"/>
      <c r="L121" s="1787"/>
      <c r="M121" s="1787"/>
      <c r="N121" s="1787"/>
      <c r="O121" s="1787"/>
      <c r="P121" s="1787"/>
      <c r="Q121" s="1787"/>
      <c r="R121" s="1787"/>
      <c r="S121" s="1787"/>
      <c r="T121" s="1787"/>
      <c r="U121" s="1787"/>
      <c r="V121" s="1787"/>
      <c r="W121" s="1787"/>
      <c r="X121" s="1787"/>
      <c r="Y121" s="1787"/>
      <c r="Z121" s="4"/>
    </row>
    <row r="122" spans="1:26" ht="13.5" customHeight="1">
      <c r="A122" s="1787"/>
      <c r="B122" s="1783"/>
      <c r="C122" s="1787"/>
      <c r="D122" s="1787"/>
      <c r="E122" s="1787"/>
      <c r="F122" s="2259"/>
      <c r="G122" s="1787"/>
      <c r="H122" s="1787"/>
      <c r="I122" s="1787"/>
      <c r="J122" s="1787"/>
      <c r="K122" s="1787"/>
      <c r="L122" s="1787"/>
      <c r="M122" s="1787"/>
      <c r="N122" s="1787"/>
      <c r="O122" s="1787"/>
      <c r="P122" s="1787"/>
      <c r="Q122" s="1787"/>
      <c r="R122" s="1787"/>
      <c r="S122" s="1787"/>
      <c r="T122" s="1787"/>
      <c r="U122" s="1787"/>
      <c r="V122" s="1787"/>
      <c r="W122" s="1787"/>
      <c r="X122" s="1787"/>
      <c r="Y122" s="1787"/>
      <c r="Z122" s="4"/>
    </row>
    <row r="123" spans="1:26" ht="13.5" customHeight="1">
      <c r="A123" s="1787"/>
      <c r="B123" s="1783"/>
      <c r="C123" s="1787"/>
      <c r="D123" s="1787"/>
      <c r="E123" s="1787"/>
      <c r="F123" s="2259"/>
      <c r="G123" s="1787"/>
      <c r="H123" s="1787"/>
      <c r="I123" s="1787"/>
      <c r="J123" s="1787"/>
      <c r="K123" s="1787"/>
      <c r="L123" s="1787"/>
      <c r="M123" s="1787"/>
      <c r="N123" s="1787"/>
      <c r="O123" s="1787"/>
      <c r="P123" s="1787"/>
      <c r="Q123" s="1787"/>
      <c r="R123" s="1787"/>
      <c r="S123" s="1787"/>
      <c r="T123" s="1787"/>
      <c r="U123" s="1787"/>
      <c r="V123" s="1787"/>
      <c r="W123" s="1787"/>
      <c r="X123" s="1787"/>
      <c r="Y123" s="1787"/>
      <c r="Z123" s="4"/>
    </row>
    <row r="124" spans="1:26" ht="13.5" customHeight="1">
      <c r="A124" s="1787"/>
      <c r="B124" s="1783"/>
      <c r="C124" s="1787"/>
      <c r="D124" s="1787"/>
      <c r="E124" s="1787"/>
      <c r="F124" s="2259"/>
      <c r="G124" s="1787"/>
      <c r="H124" s="1787"/>
      <c r="I124" s="1787"/>
      <c r="J124" s="1787"/>
      <c r="K124" s="1787"/>
      <c r="L124" s="1787"/>
      <c r="M124" s="1787"/>
      <c r="N124" s="1787"/>
      <c r="O124" s="1787"/>
      <c r="P124" s="1787"/>
      <c r="Q124" s="1787"/>
      <c r="R124" s="1787"/>
      <c r="S124" s="1787"/>
      <c r="T124" s="1787"/>
      <c r="U124" s="1787"/>
      <c r="V124" s="1787"/>
      <c r="W124" s="1787"/>
      <c r="X124" s="1787"/>
      <c r="Y124" s="1787"/>
      <c r="Z124" s="4"/>
    </row>
    <row r="125" spans="1:26" ht="13.5" customHeight="1">
      <c r="A125" s="1787"/>
      <c r="B125" s="1783"/>
      <c r="C125" s="1787"/>
      <c r="D125" s="1787"/>
      <c r="E125" s="1787"/>
      <c r="F125" s="2259"/>
      <c r="G125" s="1787"/>
      <c r="H125" s="1787"/>
      <c r="I125" s="1787"/>
      <c r="J125" s="1787"/>
      <c r="K125" s="1787"/>
      <c r="L125" s="1787"/>
      <c r="M125" s="1787"/>
      <c r="N125" s="1787"/>
      <c r="O125" s="1787"/>
      <c r="P125" s="1787"/>
      <c r="Q125" s="1787"/>
      <c r="R125" s="1787"/>
      <c r="S125" s="1787"/>
      <c r="T125" s="1787"/>
      <c r="U125" s="1787"/>
      <c r="V125" s="1787"/>
      <c r="W125" s="1787"/>
      <c r="X125" s="1787"/>
      <c r="Y125" s="1787"/>
      <c r="Z125" s="4"/>
    </row>
    <row r="126" spans="1:26" ht="13.5" customHeight="1">
      <c r="A126" s="1787"/>
      <c r="B126" s="1783"/>
      <c r="C126" s="1787"/>
      <c r="D126" s="1787"/>
      <c r="E126" s="1787"/>
      <c r="F126" s="2259"/>
      <c r="G126" s="1787"/>
      <c r="H126" s="1787"/>
      <c r="I126" s="1787"/>
      <c r="J126" s="1787"/>
      <c r="K126" s="1787"/>
      <c r="L126" s="1787"/>
      <c r="M126" s="1787"/>
      <c r="N126" s="1787"/>
      <c r="O126" s="1787"/>
      <c r="P126" s="1787"/>
      <c r="Q126" s="1787"/>
      <c r="R126" s="1787"/>
      <c r="S126" s="1787"/>
      <c r="T126" s="1787"/>
      <c r="U126" s="1787"/>
      <c r="V126" s="1787"/>
      <c r="W126" s="1787"/>
      <c r="X126" s="1787"/>
      <c r="Y126" s="1787"/>
      <c r="Z126" s="4"/>
    </row>
    <row r="127" spans="1:26" ht="13.5" customHeight="1">
      <c r="A127" s="1787"/>
      <c r="B127" s="1783"/>
      <c r="C127" s="1787"/>
      <c r="D127" s="1787"/>
      <c r="E127" s="1787"/>
      <c r="F127" s="2259"/>
      <c r="G127" s="1787"/>
      <c r="H127" s="1787"/>
      <c r="I127" s="1787"/>
      <c r="J127" s="1787"/>
      <c r="K127" s="1787"/>
      <c r="L127" s="1787"/>
      <c r="M127" s="1787"/>
      <c r="N127" s="1787"/>
      <c r="O127" s="1787"/>
      <c r="P127" s="1787"/>
      <c r="Q127" s="1787"/>
      <c r="R127" s="1787"/>
      <c r="S127" s="1787"/>
      <c r="T127" s="1787"/>
      <c r="U127" s="1787"/>
      <c r="V127" s="1787"/>
      <c r="W127" s="1787"/>
      <c r="X127" s="1787"/>
      <c r="Y127" s="1787"/>
      <c r="Z127" s="4"/>
    </row>
    <row r="128" spans="1:26" ht="13.5" customHeight="1">
      <c r="A128" s="1787"/>
      <c r="B128" s="1783"/>
      <c r="C128" s="1787"/>
      <c r="D128" s="1787"/>
      <c r="E128" s="1787"/>
      <c r="F128" s="2259"/>
      <c r="G128" s="1787"/>
      <c r="H128" s="1787"/>
      <c r="I128" s="1787"/>
      <c r="J128" s="1787"/>
      <c r="K128" s="1787"/>
      <c r="L128" s="1787"/>
      <c r="M128" s="1787"/>
      <c r="N128" s="1787"/>
      <c r="O128" s="1787"/>
      <c r="P128" s="1787"/>
      <c r="Q128" s="1787"/>
      <c r="R128" s="1787"/>
      <c r="S128" s="1787"/>
      <c r="T128" s="1787"/>
      <c r="U128" s="1787"/>
      <c r="V128" s="1787"/>
      <c r="W128" s="1787"/>
      <c r="X128" s="1787"/>
      <c r="Y128" s="1787"/>
      <c r="Z128" s="4"/>
    </row>
    <row r="129" spans="1:26" ht="13.5" customHeight="1">
      <c r="A129" s="1787"/>
      <c r="B129" s="1783"/>
      <c r="C129" s="1787"/>
      <c r="D129" s="1787"/>
      <c r="E129" s="1787"/>
      <c r="F129" s="2259"/>
      <c r="G129" s="1787"/>
      <c r="H129" s="1787"/>
      <c r="I129" s="1787"/>
      <c r="J129" s="1787"/>
      <c r="K129" s="1787"/>
      <c r="L129" s="1787"/>
      <c r="M129" s="1787"/>
      <c r="N129" s="1787"/>
      <c r="O129" s="1787"/>
      <c r="P129" s="1787"/>
      <c r="Q129" s="1787"/>
      <c r="R129" s="1787"/>
      <c r="S129" s="1787"/>
      <c r="T129" s="1787"/>
      <c r="U129" s="1787"/>
      <c r="V129" s="1787"/>
      <c r="W129" s="1787"/>
      <c r="X129" s="1787"/>
      <c r="Y129" s="1787"/>
      <c r="Z129" s="4"/>
    </row>
    <row r="130" spans="1:26" ht="13.5" customHeight="1">
      <c r="A130" s="1787"/>
      <c r="B130" s="1783"/>
      <c r="C130" s="1787"/>
      <c r="D130" s="1787"/>
      <c r="E130" s="1787"/>
      <c r="F130" s="2259"/>
      <c r="G130" s="1787"/>
      <c r="H130" s="1787"/>
      <c r="I130" s="1787"/>
      <c r="J130" s="1787"/>
      <c r="K130" s="1787"/>
      <c r="L130" s="1787"/>
      <c r="M130" s="1787"/>
      <c r="N130" s="1787"/>
      <c r="O130" s="1787"/>
      <c r="P130" s="1787"/>
      <c r="Q130" s="1787"/>
      <c r="R130" s="1787"/>
      <c r="S130" s="1787"/>
      <c r="T130" s="1787"/>
      <c r="U130" s="1787"/>
      <c r="V130" s="1787"/>
      <c r="W130" s="1787"/>
      <c r="X130" s="1787"/>
      <c r="Y130" s="1787"/>
      <c r="Z130" s="4"/>
    </row>
    <row r="131" spans="1:26" ht="13.5" customHeight="1">
      <c r="A131" s="1787"/>
      <c r="B131" s="1783"/>
      <c r="C131" s="1787"/>
      <c r="D131" s="1787"/>
      <c r="E131" s="1787"/>
      <c r="F131" s="2259"/>
      <c r="G131" s="1787"/>
      <c r="H131" s="1787"/>
      <c r="I131" s="1787"/>
      <c r="J131" s="1787"/>
      <c r="K131" s="1787"/>
      <c r="L131" s="1787"/>
      <c r="M131" s="1787"/>
      <c r="N131" s="1787"/>
      <c r="O131" s="1787"/>
      <c r="P131" s="1787"/>
      <c r="Q131" s="1787"/>
      <c r="R131" s="1787"/>
      <c r="S131" s="1787"/>
      <c r="T131" s="1787"/>
      <c r="U131" s="1787"/>
      <c r="V131" s="1787"/>
      <c r="W131" s="1787"/>
      <c r="X131" s="1787"/>
      <c r="Y131" s="1787"/>
      <c r="Z131" s="4"/>
    </row>
    <row r="132" spans="1:26" ht="13.5" customHeight="1">
      <c r="A132" s="1787"/>
      <c r="B132" s="1783"/>
      <c r="C132" s="1787"/>
      <c r="D132" s="1787"/>
      <c r="E132" s="1787"/>
      <c r="F132" s="2259"/>
      <c r="G132" s="1787"/>
      <c r="H132" s="1787"/>
      <c r="I132" s="1787"/>
      <c r="J132" s="1787"/>
      <c r="K132" s="1787"/>
      <c r="L132" s="1787"/>
      <c r="M132" s="1787"/>
      <c r="N132" s="1787"/>
      <c r="O132" s="1787"/>
      <c r="P132" s="1787"/>
      <c r="Q132" s="1787"/>
      <c r="R132" s="1787"/>
      <c r="S132" s="1787"/>
      <c r="T132" s="1787"/>
      <c r="U132" s="1787"/>
      <c r="V132" s="1787"/>
      <c r="W132" s="1787"/>
      <c r="X132" s="1787"/>
      <c r="Y132" s="1787"/>
      <c r="Z132" s="4"/>
    </row>
    <row r="133" spans="1:26" ht="13.5" customHeight="1">
      <c r="A133" s="1787"/>
      <c r="B133" s="1783"/>
      <c r="C133" s="1787"/>
      <c r="D133" s="1787"/>
      <c r="E133" s="1787"/>
      <c r="F133" s="2259"/>
      <c r="G133" s="1787"/>
      <c r="H133" s="1787"/>
      <c r="I133" s="1787"/>
      <c r="J133" s="1787"/>
      <c r="K133" s="1787"/>
      <c r="L133" s="1787"/>
      <c r="M133" s="1787"/>
      <c r="N133" s="1787"/>
      <c r="O133" s="1787"/>
      <c r="P133" s="1787"/>
      <c r="Q133" s="1787"/>
      <c r="R133" s="1787"/>
      <c r="S133" s="1787"/>
      <c r="T133" s="1787"/>
      <c r="U133" s="1787"/>
      <c r="V133" s="1787"/>
      <c r="W133" s="1787"/>
      <c r="X133" s="1787"/>
      <c r="Y133" s="1787"/>
      <c r="Z133" s="4"/>
    </row>
    <row r="134" spans="1:26" ht="13.5" customHeight="1">
      <c r="A134" s="1787"/>
      <c r="B134" s="1783"/>
      <c r="C134" s="1787"/>
      <c r="D134" s="1787"/>
      <c r="E134" s="1787"/>
      <c r="F134" s="2259"/>
      <c r="G134" s="1787"/>
      <c r="H134" s="1787"/>
      <c r="I134" s="1787"/>
      <c r="J134" s="1787"/>
      <c r="K134" s="1787"/>
      <c r="L134" s="1787"/>
      <c r="M134" s="1787"/>
      <c r="N134" s="1787"/>
      <c r="O134" s="1787"/>
      <c r="P134" s="1787"/>
      <c r="Q134" s="1787"/>
      <c r="R134" s="1787"/>
      <c r="S134" s="1787"/>
      <c r="T134" s="1787"/>
      <c r="U134" s="1787"/>
      <c r="V134" s="1787"/>
      <c r="W134" s="1787"/>
      <c r="X134" s="1787"/>
      <c r="Y134" s="1787"/>
      <c r="Z134" s="4"/>
    </row>
    <row r="135" spans="1:26" ht="13.5" customHeight="1">
      <c r="A135" s="1787"/>
      <c r="B135" s="1783"/>
      <c r="C135" s="1787"/>
      <c r="D135" s="1787"/>
      <c r="E135" s="1787"/>
      <c r="F135" s="2259"/>
      <c r="G135" s="1787"/>
      <c r="H135" s="1787"/>
      <c r="I135" s="1787"/>
      <c r="J135" s="1787"/>
      <c r="K135" s="1787"/>
      <c r="L135" s="1787"/>
      <c r="M135" s="1787"/>
      <c r="N135" s="1787"/>
      <c r="O135" s="1787"/>
      <c r="P135" s="1787"/>
      <c r="Q135" s="1787"/>
      <c r="R135" s="1787"/>
      <c r="S135" s="1787"/>
      <c r="T135" s="1787"/>
      <c r="U135" s="1787"/>
      <c r="V135" s="1787"/>
      <c r="W135" s="1787"/>
      <c r="X135" s="1787"/>
      <c r="Y135" s="1787"/>
      <c r="Z135" s="4"/>
    </row>
    <row r="136" spans="1:26" ht="13.5" customHeight="1">
      <c r="A136" s="1787"/>
      <c r="B136" s="1783"/>
      <c r="C136" s="1787"/>
      <c r="D136" s="1787"/>
      <c r="E136" s="1787"/>
      <c r="F136" s="2259"/>
      <c r="G136" s="1787"/>
      <c r="H136" s="1787"/>
      <c r="I136" s="1787"/>
      <c r="J136" s="1787"/>
      <c r="K136" s="1787"/>
      <c r="L136" s="1787"/>
      <c r="M136" s="1787"/>
      <c r="N136" s="1787"/>
      <c r="O136" s="1787"/>
      <c r="P136" s="1787"/>
      <c r="Q136" s="1787"/>
      <c r="R136" s="1787"/>
      <c r="S136" s="1787"/>
      <c r="T136" s="1787"/>
      <c r="U136" s="1787"/>
      <c r="V136" s="1787"/>
      <c r="W136" s="1787"/>
      <c r="X136" s="1787"/>
      <c r="Y136" s="1787"/>
      <c r="Z136" s="4"/>
    </row>
    <row r="137" spans="1:26" ht="13.5" customHeight="1">
      <c r="A137" s="1787"/>
      <c r="B137" s="1783"/>
      <c r="C137" s="1787"/>
      <c r="D137" s="1787"/>
      <c r="E137" s="1787"/>
      <c r="F137" s="2259"/>
      <c r="G137" s="1787"/>
      <c r="H137" s="1787"/>
      <c r="I137" s="1787"/>
      <c r="J137" s="1787"/>
      <c r="K137" s="1787"/>
      <c r="L137" s="1787"/>
      <c r="M137" s="1787"/>
      <c r="N137" s="1787"/>
      <c r="O137" s="1787"/>
      <c r="P137" s="1787"/>
      <c r="Q137" s="1787"/>
      <c r="R137" s="1787"/>
      <c r="S137" s="1787"/>
      <c r="T137" s="1787"/>
      <c r="U137" s="1787"/>
      <c r="V137" s="1787"/>
      <c r="W137" s="1787"/>
      <c r="X137" s="1787"/>
      <c r="Y137" s="1787"/>
      <c r="Z137" s="4"/>
    </row>
    <row r="138" spans="1:26" ht="13.5" customHeight="1">
      <c r="A138" s="1787"/>
      <c r="B138" s="1783"/>
      <c r="C138" s="1787"/>
      <c r="D138" s="1787"/>
      <c r="E138" s="1787"/>
      <c r="F138" s="2259"/>
      <c r="G138" s="1787"/>
      <c r="H138" s="1787"/>
      <c r="I138" s="1787"/>
      <c r="J138" s="1787"/>
      <c r="K138" s="1787"/>
      <c r="L138" s="1787"/>
      <c r="M138" s="1787"/>
      <c r="N138" s="1787"/>
      <c r="O138" s="1787"/>
      <c r="P138" s="1787"/>
      <c r="Q138" s="1787"/>
      <c r="R138" s="1787"/>
      <c r="S138" s="1787"/>
      <c r="T138" s="1787"/>
      <c r="U138" s="1787"/>
      <c r="V138" s="1787"/>
      <c r="W138" s="1787"/>
      <c r="X138" s="1787"/>
      <c r="Y138" s="1787"/>
      <c r="Z138" s="4"/>
    </row>
    <row r="139" spans="1:26" ht="13.5" customHeight="1">
      <c r="A139" s="1787"/>
      <c r="B139" s="1783"/>
      <c r="C139" s="1787"/>
      <c r="D139" s="1787"/>
      <c r="E139" s="1787"/>
      <c r="F139" s="2259"/>
      <c r="G139" s="1787"/>
      <c r="H139" s="1787"/>
      <c r="I139" s="1787"/>
      <c r="J139" s="1787"/>
      <c r="K139" s="1787"/>
      <c r="L139" s="1787"/>
      <c r="M139" s="1787"/>
      <c r="N139" s="1787"/>
      <c r="O139" s="1787"/>
      <c r="P139" s="1787"/>
      <c r="Q139" s="1787"/>
      <c r="R139" s="1787"/>
      <c r="S139" s="1787"/>
      <c r="T139" s="1787"/>
      <c r="U139" s="1787"/>
      <c r="V139" s="1787"/>
      <c r="W139" s="1787"/>
      <c r="X139" s="1787"/>
      <c r="Y139" s="1787"/>
      <c r="Z139" s="4"/>
    </row>
    <row r="140" spans="1:26" ht="13.5" customHeight="1">
      <c r="A140" s="1787"/>
      <c r="B140" s="1783"/>
      <c r="C140" s="1787"/>
      <c r="D140" s="1787"/>
      <c r="E140" s="1787"/>
      <c r="F140" s="2259"/>
      <c r="G140" s="1787"/>
      <c r="H140" s="1787"/>
      <c r="I140" s="1787"/>
      <c r="J140" s="1787"/>
      <c r="K140" s="1787"/>
      <c r="L140" s="1787"/>
      <c r="M140" s="1787"/>
      <c r="N140" s="1787"/>
      <c r="O140" s="1787"/>
      <c r="P140" s="1787"/>
      <c r="Q140" s="1787"/>
      <c r="R140" s="1787"/>
      <c r="S140" s="1787"/>
      <c r="T140" s="1787"/>
      <c r="U140" s="1787"/>
      <c r="V140" s="1787"/>
      <c r="W140" s="1787"/>
      <c r="X140" s="1787"/>
      <c r="Y140" s="1787"/>
      <c r="Z140" s="4"/>
    </row>
    <row r="141" spans="1:26" ht="13.5" customHeight="1">
      <c r="A141" s="1787"/>
      <c r="B141" s="1783"/>
      <c r="C141" s="1787"/>
      <c r="D141" s="1787"/>
      <c r="E141" s="1787"/>
      <c r="F141" s="2259"/>
      <c r="G141" s="1787"/>
      <c r="H141" s="1787"/>
      <c r="I141" s="1787"/>
      <c r="J141" s="1787"/>
      <c r="K141" s="1787"/>
      <c r="L141" s="1787"/>
      <c r="M141" s="1787"/>
      <c r="N141" s="1787"/>
      <c r="O141" s="1787"/>
      <c r="P141" s="1787"/>
      <c r="Q141" s="1787"/>
      <c r="R141" s="1787"/>
      <c r="S141" s="1787"/>
      <c r="T141" s="1787"/>
      <c r="U141" s="1787"/>
      <c r="V141" s="1787"/>
      <c r="W141" s="1787"/>
      <c r="X141" s="1787"/>
      <c r="Y141" s="1787"/>
      <c r="Z141" s="4"/>
    </row>
    <row r="142" spans="1:26" ht="13.5" customHeight="1">
      <c r="A142" s="1787"/>
      <c r="B142" s="1783"/>
      <c r="C142" s="1787"/>
      <c r="D142" s="1787"/>
      <c r="E142" s="1787"/>
      <c r="F142" s="2259"/>
      <c r="G142" s="1787"/>
      <c r="H142" s="1787"/>
      <c r="I142" s="1787"/>
      <c r="J142" s="1787"/>
      <c r="K142" s="1787"/>
      <c r="L142" s="1787"/>
      <c r="M142" s="1787"/>
      <c r="N142" s="1787"/>
      <c r="O142" s="1787"/>
      <c r="P142" s="1787"/>
      <c r="Q142" s="1787"/>
      <c r="R142" s="1787"/>
      <c r="S142" s="1787"/>
      <c r="T142" s="1787"/>
      <c r="U142" s="1787"/>
      <c r="V142" s="1787"/>
      <c r="W142" s="1787"/>
      <c r="X142" s="1787"/>
      <c r="Y142" s="1787"/>
      <c r="Z142" s="4"/>
    </row>
    <row r="143" spans="1:26" ht="13.5" customHeight="1">
      <c r="A143" s="1787"/>
      <c r="B143" s="1783"/>
      <c r="C143" s="1787"/>
      <c r="D143" s="1787"/>
      <c r="E143" s="1787"/>
      <c r="F143" s="2259"/>
      <c r="G143" s="1787"/>
      <c r="H143" s="1787"/>
      <c r="I143" s="1787"/>
      <c r="J143" s="1787"/>
      <c r="K143" s="1787"/>
      <c r="L143" s="1787"/>
      <c r="M143" s="1787"/>
      <c r="N143" s="1787"/>
      <c r="O143" s="1787"/>
      <c r="P143" s="1787"/>
      <c r="Q143" s="1787"/>
      <c r="R143" s="1787"/>
      <c r="S143" s="1787"/>
      <c r="T143" s="1787"/>
      <c r="U143" s="1787"/>
      <c r="V143" s="1787"/>
      <c r="W143" s="1787"/>
      <c r="X143" s="1787"/>
      <c r="Y143" s="1787"/>
      <c r="Z143" s="4"/>
    </row>
    <row r="144" spans="1:26" ht="13.5" customHeight="1">
      <c r="A144" s="1787"/>
      <c r="B144" s="1783"/>
      <c r="C144" s="1787"/>
      <c r="D144" s="1787"/>
      <c r="E144" s="1787"/>
      <c r="F144" s="2259"/>
      <c r="G144" s="1787"/>
      <c r="H144" s="1787"/>
      <c r="I144" s="1787"/>
      <c r="J144" s="1787"/>
      <c r="K144" s="1787"/>
      <c r="L144" s="1787"/>
      <c r="M144" s="1787"/>
      <c r="N144" s="1787"/>
      <c r="O144" s="1787"/>
      <c r="P144" s="1787"/>
      <c r="Q144" s="1787"/>
      <c r="R144" s="1787"/>
      <c r="S144" s="1787"/>
      <c r="T144" s="1787"/>
      <c r="U144" s="1787"/>
      <c r="V144" s="1787"/>
      <c r="W144" s="1787"/>
      <c r="X144" s="1787"/>
      <c r="Y144" s="1787"/>
      <c r="Z144" s="4"/>
    </row>
    <row r="145" spans="1:26" ht="13.5" customHeight="1">
      <c r="A145" s="1787"/>
      <c r="B145" s="1783"/>
      <c r="C145" s="1787"/>
      <c r="D145" s="1787"/>
      <c r="E145" s="1787"/>
      <c r="F145" s="2259"/>
      <c r="G145" s="1787"/>
      <c r="H145" s="1787"/>
      <c r="I145" s="1787"/>
      <c r="J145" s="1787"/>
      <c r="K145" s="1787"/>
      <c r="L145" s="1787"/>
      <c r="M145" s="1787"/>
      <c r="N145" s="1787"/>
      <c r="O145" s="1787"/>
      <c r="P145" s="1787"/>
      <c r="Q145" s="1787"/>
      <c r="R145" s="1787"/>
      <c r="S145" s="1787"/>
      <c r="T145" s="1787"/>
      <c r="U145" s="1787"/>
      <c r="V145" s="1787"/>
      <c r="W145" s="1787"/>
      <c r="X145" s="1787"/>
      <c r="Y145" s="1787"/>
      <c r="Z145" s="4"/>
    </row>
    <row r="146" spans="1:26" ht="13.5" customHeight="1">
      <c r="A146" s="1787"/>
      <c r="B146" s="1783"/>
      <c r="C146" s="1787"/>
      <c r="D146" s="1787"/>
      <c r="E146" s="1787"/>
      <c r="F146" s="2259"/>
      <c r="G146" s="1787"/>
      <c r="H146" s="1787"/>
      <c r="I146" s="1787"/>
      <c r="J146" s="1787"/>
      <c r="K146" s="1787"/>
      <c r="L146" s="1787"/>
      <c r="M146" s="1787"/>
      <c r="N146" s="1787"/>
      <c r="O146" s="1787"/>
      <c r="P146" s="1787"/>
      <c r="Q146" s="1787"/>
      <c r="R146" s="1787"/>
      <c r="S146" s="1787"/>
      <c r="T146" s="1787"/>
      <c r="U146" s="1787"/>
      <c r="V146" s="1787"/>
      <c r="W146" s="1787"/>
      <c r="X146" s="1787"/>
      <c r="Y146" s="1787"/>
      <c r="Z146" s="4"/>
    </row>
    <row r="147" spans="1:26" ht="13.5" customHeight="1">
      <c r="A147" s="1787"/>
      <c r="B147" s="1783"/>
      <c r="C147" s="1787"/>
      <c r="D147" s="1787"/>
      <c r="E147" s="1787"/>
      <c r="F147" s="2259"/>
      <c r="G147" s="1787"/>
      <c r="H147" s="1787"/>
      <c r="I147" s="1787"/>
      <c r="J147" s="1787"/>
      <c r="K147" s="1787"/>
      <c r="L147" s="1787"/>
      <c r="M147" s="1787"/>
      <c r="N147" s="1787"/>
      <c r="O147" s="1787"/>
      <c r="P147" s="1787"/>
      <c r="Q147" s="1787"/>
      <c r="R147" s="1787"/>
      <c r="S147" s="1787"/>
      <c r="T147" s="1787"/>
      <c r="U147" s="1787"/>
      <c r="V147" s="1787"/>
      <c r="W147" s="1787"/>
      <c r="X147" s="1787"/>
      <c r="Y147" s="1787"/>
      <c r="Z147" s="4"/>
    </row>
    <row r="148" spans="1:26" ht="13.5" customHeight="1">
      <c r="A148" s="1787"/>
      <c r="B148" s="1783"/>
      <c r="C148" s="1787"/>
      <c r="D148" s="1787"/>
      <c r="E148" s="1787"/>
      <c r="F148" s="2259"/>
      <c r="G148" s="1787"/>
      <c r="H148" s="1787"/>
      <c r="I148" s="1787"/>
      <c r="J148" s="1787"/>
      <c r="K148" s="1787"/>
      <c r="L148" s="1787"/>
      <c r="M148" s="1787"/>
      <c r="N148" s="1787"/>
      <c r="O148" s="1787"/>
      <c r="P148" s="1787"/>
      <c r="Q148" s="1787"/>
      <c r="R148" s="1787"/>
      <c r="S148" s="1787"/>
      <c r="T148" s="1787"/>
      <c r="U148" s="1787"/>
      <c r="V148" s="1787"/>
      <c r="W148" s="1787"/>
      <c r="X148" s="1787"/>
      <c r="Y148" s="1787"/>
      <c r="Z148" s="4"/>
    </row>
    <row r="149" spans="1:26" ht="13.5" customHeight="1">
      <c r="A149" s="1787"/>
      <c r="B149" s="1783"/>
      <c r="C149" s="1787"/>
      <c r="D149" s="1787"/>
      <c r="E149" s="1787"/>
      <c r="F149" s="2259"/>
      <c r="G149" s="1787"/>
      <c r="H149" s="1787"/>
      <c r="I149" s="1787"/>
      <c r="J149" s="1787"/>
      <c r="K149" s="1787"/>
      <c r="L149" s="1787"/>
      <c r="M149" s="1787"/>
      <c r="N149" s="1787"/>
      <c r="O149" s="1787"/>
      <c r="P149" s="1787"/>
      <c r="Q149" s="1787"/>
      <c r="R149" s="1787"/>
      <c r="S149" s="1787"/>
      <c r="T149" s="1787"/>
      <c r="U149" s="1787"/>
      <c r="V149" s="1787"/>
      <c r="W149" s="1787"/>
      <c r="X149" s="1787"/>
      <c r="Y149" s="1787"/>
      <c r="Z149" s="4"/>
    </row>
    <row r="150" spans="1:26" ht="13.5" customHeight="1">
      <c r="A150" s="1787"/>
      <c r="B150" s="1783"/>
      <c r="C150" s="1787"/>
      <c r="D150" s="1787"/>
      <c r="E150" s="1787"/>
      <c r="F150" s="2259"/>
      <c r="G150" s="1787"/>
      <c r="H150" s="1787"/>
      <c r="I150" s="1787"/>
      <c r="J150" s="1787"/>
      <c r="K150" s="1787"/>
      <c r="L150" s="1787"/>
      <c r="M150" s="1787"/>
      <c r="N150" s="1787"/>
      <c r="O150" s="1787"/>
      <c r="P150" s="1787"/>
      <c r="Q150" s="1787"/>
      <c r="R150" s="1787"/>
      <c r="S150" s="1787"/>
      <c r="T150" s="1787"/>
      <c r="U150" s="1787"/>
      <c r="V150" s="1787"/>
      <c r="W150" s="1787"/>
      <c r="X150" s="1787"/>
      <c r="Y150" s="1787"/>
      <c r="Z150" s="4"/>
    </row>
    <row r="151" spans="1:26" ht="13.5" customHeight="1">
      <c r="A151" s="1787"/>
      <c r="B151" s="1783"/>
      <c r="C151" s="1787"/>
      <c r="D151" s="1787"/>
      <c r="E151" s="1787"/>
      <c r="F151" s="2259"/>
      <c r="G151" s="1787"/>
      <c r="H151" s="1787"/>
      <c r="I151" s="1787"/>
      <c r="J151" s="1787"/>
      <c r="K151" s="1787"/>
      <c r="L151" s="1787"/>
      <c r="M151" s="1787"/>
      <c r="N151" s="1787"/>
      <c r="O151" s="1787"/>
      <c r="P151" s="1787"/>
      <c r="Q151" s="1787"/>
      <c r="R151" s="1787"/>
      <c r="S151" s="1787"/>
      <c r="T151" s="1787"/>
      <c r="U151" s="1787"/>
      <c r="V151" s="1787"/>
      <c r="W151" s="1787"/>
      <c r="X151" s="1787"/>
      <c r="Y151" s="1787"/>
      <c r="Z151" s="4"/>
    </row>
    <row r="152" spans="1:26" ht="13.5" customHeight="1">
      <c r="A152" s="1787"/>
      <c r="B152" s="1783"/>
      <c r="C152" s="1787"/>
      <c r="D152" s="1787"/>
      <c r="E152" s="1787"/>
      <c r="F152" s="2259"/>
      <c r="G152" s="1787"/>
      <c r="H152" s="1787"/>
      <c r="I152" s="1787"/>
      <c r="J152" s="1787"/>
      <c r="K152" s="1787"/>
      <c r="L152" s="1787"/>
      <c r="M152" s="1787"/>
      <c r="N152" s="1787"/>
      <c r="O152" s="1787"/>
      <c r="P152" s="1787"/>
      <c r="Q152" s="1787"/>
      <c r="R152" s="1787"/>
      <c r="S152" s="1787"/>
      <c r="T152" s="1787"/>
      <c r="U152" s="1787"/>
      <c r="V152" s="1787"/>
      <c r="W152" s="1787"/>
      <c r="X152" s="1787"/>
      <c r="Y152" s="1787"/>
      <c r="Z152" s="4"/>
    </row>
    <row r="153" spans="1:26" ht="13.5" customHeight="1">
      <c r="A153" s="1787"/>
      <c r="B153" s="1783"/>
      <c r="C153" s="1787"/>
      <c r="D153" s="1787"/>
      <c r="E153" s="1787"/>
      <c r="F153" s="2259"/>
      <c r="G153" s="1787"/>
      <c r="H153" s="1787"/>
      <c r="I153" s="1787"/>
      <c r="J153" s="1787"/>
      <c r="K153" s="1787"/>
      <c r="L153" s="1787"/>
      <c r="M153" s="1787"/>
      <c r="N153" s="1787"/>
      <c r="O153" s="1787"/>
      <c r="P153" s="1787"/>
      <c r="Q153" s="1787"/>
      <c r="R153" s="1787"/>
      <c r="S153" s="1787"/>
      <c r="T153" s="1787"/>
      <c r="U153" s="1787"/>
      <c r="V153" s="1787"/>
      <c r="W153" s="1787"/>
      <c r="X153" s="1787"/>
      <c r="Y153" s="1787"/>
      <c r="Z153" s="4"/>
    </row>
    <row r="154" spans="1:26" ht="13.5" customHeight="1">
      <c r="A154" s="1787"/>
      <c r="B154" s="1783"/>
      <c r="C154" s="1787"/>
      <c r="D154" s="1787"/>
      <c r="E154" s="1787"/>
      <c r="F154" s="2259"/>
      <c r="G154" s="1787"/>
      <c r="H154" s="1787"/>
      <c r="I154" s="1787"/>
      <c r="J154" s="1787"/>
      <c r="K154" s="1787"/>
      <c r="L154" s="1787"/>
      <c r="M154" s="1787"/>
      <c r="N154" s="1787"/>
      <c r="O154" s="1787"/>
      <c r="P154" s="1787"/>
      <c r="Q154" s="1787"/>
      <c r="R154" s="1787"/>
      <c r="S154" s="1787"/>
      <c r="T154" s="1787"/>
      <c r="U154" s="1787"/>
      <c r="V154" s="1787"/>
      <c r="W154" s="1787"/>
      <c r="X154" s="1787"/>
      <c r="Y154" s="1787"/>
      <c r="Z154" s="4"/>
    </row>
    <row r="155" spans="1:26" ht="13.5" customHeight="1">
      <c r="A155" s="1787"/>
      <c r="B155" s="1783"/>
      <c r="C155" s="1787"/>
      <c r="D155" s="1787"/>
      <c r="E155" s="1787"/>
      <c r="F155" s="2259"/>
      <c r="G155" s="1787"/>
      <c r="H155" s="1787"/>
      <c r="I155" s="1787"/>
      <c r="J155" s="1787"/>
      <c r="K155" s="1787"/>
      <c r="L155" s="1787"/>
      <c r="M155" s="1787"/>
      <c r="N155" s="1787"/>
      <c r="O155" s="1787"/>
      <c r="P155" s="1787"/>
      <c r="Q155" s="1787"/>
      <c r="R155" s="1787"/>
      <c r="S155" s="1787"/>
      <c r="T155" s="1787"/>
      <c r="U155" s="1787"/>
      <c r="V155" s="1787"/>
      <c r="W155" s="1787"/>
      <c r="X155" s="1787"/>
      <c r="Y155" s="1787"/>
      <c r="Z155" s="4"/>
    </row>
    <row r="156" spans="1:26" ht="13.5" customHeight="1">
      <c r="A156" s="1787"/>
      <c r="B156" s="1783"/>
      <c r="C156" s="1787"/>
      <c r="D156" s="1787"/>
      <c r="E156" s="1787"/>
      <c r="F156" s="2259"/>
      <c r="G156" s="1787"/>
      <c r="H156" s="1787"/>
      <c r="I156" s="1787"/>
      <c r="J156" s="1787"/>
      <c r="K156" s="1787"/>
      <c r="L156" s="1787"/>
      <c r="M156" s="1787"/>
      <c r="N156" s="1787"/>
      <c r="O156" s="1787"/>
      <c r="P156" s="1787"/>
      <c r="Q156" s="1787"/>
      <c r="R156" s="1787"/>
      <c r="S156" s="1787"/>
      <c r="T156" s="1787"/>
      <c r="U156" s="1787"/>
      <c r="V156" s="1787"/>
      <c r="W156" s="1787"/>
      <c r="X156" s="1787"/>
      <c r="Y156" s="1787"/>
      <c r="Z156" s="4"/>
    </row>
    <row r="157" spans="1:26" ht="13.5" customHeight="1">
      <c r="A157" s="1787"/>
      <c r="B157" s="1783"/>
      <c r="C157" s="1787"/>
      <c r="D157" s="1787"/>
      <c r="E157" s="1787"/>
      <c r="F157" s="2259"/>
      <c r="G157" s="1787"/>
      <c r="H157" s="1787"/>
      <c r="I157" s="1787"/>
      <c r="J157" s="1787"/>
      <c r="K157" s="1787"/>
      <c r="L157" s="1787"/>
      <c r="M157" s="1787"/>
      <c r="N157" s="1787"/>
      <c r="O157" s="1787"/>
      <c r="P157" s="1787"/>
      <c r="Q157" s="1787"/>
      <c r="R157" s="1787"/>
      <c r="S157" s="1787"/>
      <c r="T157" s="1787"/>
      <c r="U157" s="1787"/>
      <c r="V157" s="1787"/>
      <c r="W157" s="1787"/>
      <c r="X157" s="1787"/>
      <c r="Y157" s="1787"/>
      <c r="Z157" s="4"/>
    </row>
    <row r="158" spans="1:26" ht="13.5" customHeight="1">
      <c r="A158" s="1787"/>
      <c r="B158" s="1783"/>
      <c r="C158" s="1787"/>
      <c r="D158" s="1787"/>
      <c r="E158" s="1787"/>
      <c r="F158" s="2259"/>
      <c r="G158" s="1787"/>
      <c r="H158" s="1787"/>
      <c r="I158" s="1787"/>
      <c r="J158" s="1787"/>
      <c r="K158" s="1787"/>
      <c r="L158" s="1787"/>
      <c r="M158" s="1787"/>
      <c r="N158" s="1787"/>
      <c r="O158" s="1787"/>
      <c r="P158" s="1787"/>
      <c r="Q158" s="1787"/>
      <c r="R158" s="1787"/>
      <c r="S158" s="1787"/>
      <c r="T158" s="1787"/>
      <c r="U158" s="1787"/>
      <c r="V158" s="1787"/>
      <c r="W158" s="1787"/>
      <c r="X158" s="1787"/>
      <c r="Y158" s="1787"/>
      <c r="Z158" s="4"/>
    </row>
    <row r="159" spans="1:26" ht="13.5" customHeight="1">
      <c r="A159" s="1787"/>
      <c r="B159" s="1783"/>
      <c r="C159" s="1787"/>
      <c r="D159" s="1787"/>
      <c r="E159" s="1787"/>
      <c r="F159" s="2259"/>
      <c r="G159" s="1787"/>
      <c r="H159" s="1787"/>
      <c r="I159" s="1787"/>
      <c r="J159" s="1787"/>
      <c r="K159" s="1787"/>
      <c r="L159" s="1787"/>
      <c r="M159" s="1787"/>
      <c r="N159" s="1787"/>
      <c r="O159" s="1787"/>
      <c r="P159" s="1787"/>
      <c r="Q159" s="1787"/>
      <c r="R159" s="1787"/>
      <c r="S159" s="1787"/>
      <c r="T159" s="1787"/>
      <c r="U159" s="1787"/>
      <c r="V159" s="1787"/>
      <c r="W159" s="1787"/>
      <c r="X159" s="1787"/>
      <c r="Y159" s="1787"/>
      <c r="Z159" s="4"/>
    </row>
    <row r="160" spans="1:26" ht="13.5" customHeight="1">
      <c r="A160" s="1787"/>
      <c r="B160" s="1783"/>
      <c r="C160" s="1787"/>
      <c r="D160" s="1787"/>
      <c r="E160" s="1787"/>
      <c r="F160" s="2259"/>
      <c r="G160" s="1787"/>
      <c r="H160" s="1787"/>
      <c r="I160" s="1787"/>
      <c r="J160" s="1787"/>
      <c r="K160" s="1787"/>
      <c r="L160" s="1787"/>
      <c r="M160" s="1787"/>
      <c r="N160" s="1787"/>
      <c r="O160" s="1787"/>
      <c r="P160" s="1787"/>
      <c r="Q160" s="1787"/>
      <c r="R160" s="1787"/>
      <c r="S160" s="1787"/>
      <c r="T160" s="1787"/>
      <c r="U160" s="1787"/>
      <c r="V160" s="1787"/>
      <c r="W160" s="1787"/>
      <c r="X160" s="1787"/>
      <c r="Y160" s="1787"/>
      <c r="Z160" s="4"/>
    </row>
    <row r="161" spans="1:26" ht="13.5" customHeight="1">
      <c r="A161" s="1787"/>
      <c r="B161" s="1783"/>
      <c r="C161" s="1787"/>
      <c r="D161" s="1787"/>
      <c r="E161" s="1787"/>
      <c r="F161" s="2259"/>
      <c r="G161" s="1787"/>
      <c r="H161" s="1787"/>
      <c r="I161" s="1787"/>
      <c r="J161" s="1787"/>
      <c r="K161" s="1787"/>
      <c r="L161" s="1787"/>
      <c r="M161" s="1787"/>
      <c r="N161" s="1787"/>
      <c r="O161" s="1787"/>
      <c r="P161" s="1787"/>
      <c r="Q161" s="1787"/>
      <c r="R161" s="1787"/>
      <c r="S161" s="1787"/>
      <c r="T161" s="1787"/>
      <c r="U161" s="1787"/>
      <c r="V161" s="1787"/>
      <c r="W161" s="1787"/>
      <c r="X161" s="1787"/>
      <c r="Y161" s="1787"/>
      <c r="Z161" s="4"/>
    </row>
    <row r="162" spans="1:26" ht="13.5" customHeight="1">
      <c r="A162" s="1787"/>
      <c r="B162" s="1783"/>
      <c r="C162" s="1787"/>
      <c r="D162" s="1787"/>
      <c r="E162" s="1787"/>
      <c r="F162" s="2259"/>
      <c r="G162" s="1787"/>
      <c r="H162" s="1787"/>
      <c r="I162" s="1787"/>
      <c r="J162" s="1787"/>
      <c r="K162" s="1787"/>
      <c r="L162" s="1787"/>
      <c r="M162" s="1787"/>
      <c r="N162" s="1787"/>
      <c r="O162" s="1787"/>
      <c r="P162" s="1787"/>
      <c r="Q162" s="1787"/>
      <c r="R162" s="1787"/>
      <c r="S162" s="1787"/>
      <c r="T162" s="1787"/>
      <c r="U162" s="1787"/>
      <c r="V162" s="1787"/>
      <c r="W162" s="1787"/>
      <c r="X162" s="1787"/>
      <c r="Y162" s="1787"/>
      <c r="Z162" s="4"/>
    </row>
    <row r="163" spans="1:26" ht="13.5" customHeight="1">
      <c r="A163" s="1787"/>
      <c r="B163" s="1783"/>
      <c r="C163" s="1787"/>
      <c r="D163" s="1787"/>
      <c r="E163" s="1787"/>
      <c r="F163" s="2259"/>
      <c r="G163" s="1787"/>
      <c r="H163" s="1787"/>
      <c r="I163" s="1787"/>
      <c r="J163" s="1787"/>
      <c r="K163" s="1787"/>
      <c r="L163" s="1787"/>
      <c r="M163" s="1787"/>
      <c r="N163" s="1787"/>
      <c r="O163" s="1787"/>
      <c r="P163" s="1787"/>
      <c r="Q163" s="1787"/>
      <c r="R163" s="1787"/>
      <c r="S163" s="1787"/>
      <c r="T163" s="1787"/>
      <c r="U163" s="1787"/>
      <c r="V163" s="1787"/>
      <c r="W163" s="1787"/>
      <c r="X163" s="1787"/>
      <c r="Y163" s="1787"/>
      <c r="Z163" s="4"/>
    </row>
    <row r="164" spans="1:26" ht="13.5" customHeight="1">
      <c r="A164" s="1787"/>
      <c r="B164" s="1783"/>
      <c r="C164" s="1787"/>
      <c r="D164" s="1787"/>
      <c r="E164" s="1787"/>
      <c r="F164" s="2259"/>
      <c r="G164" s="1787"/>
      <c r="H164" s="1787"/>
      <c r="I164" s="1787"/>
      <c r="J164" s="1787"/>
      <c r="K164" s="1787"/>
      <c r="L164" s="1787"/>
      <c r="M164" s="1787"/>
      <c r="N164" s="1787"/>
      <c r="O164" s="1787"/>
      <c r="P164" s="1787"/>
      <c r="Q164" s="1787"/>
      <c r="R164" s="1787"/>
      <c r="S164" s="1787"/>
      <c r="T164" s="1787"/>
      <c r="U164" s="1787"/>
      <c r="V164" s="1787"/>
      <c r="W164" s="1787"/>
      <c r="X164" s="1787"/>
      <c r="Y164" s="1787"/>
      <c r="Z164" s="4"/>
    </row>
    <row r="165" spans="1:26" ht="13.5" customHeight="1">
      <c r="A165" s="1787"/>
      <c r="B165" s="1783"/>
      <c r="C165" s="1787"/>
      <c r="D165" s="1787"/>
      <c r="E165" s="1787"/>
      <c r="F165" s="2259"/>
      <c r="G165" s="1787"/>
      <c r="H165" s="1787"/>
      <c r="I165" s="1787"/>
      <c r="J165" s="1787"/>
      <c r="K165" s="1787"/>
      <c r="L165" s="1787"/>
      <c r="M165" s="1787"/>
      <c r="N165" s="1787"/>
      <c r="O165" s="1787"/>
      <c r="P165" s="1787"/>
      <c r="Q165" s="1787"/>
      <c r="R165" s="1787"/>
      <c r="S165" s="1787"/>
      <c r="T165" s="1787"/>
      <c r="U165" s="1787"/>
      <c r="V165" s="1787"/>
      <c r="W165" s="1787"/>
      <c r="X165" s="1787"/>
      <c r="Y165" s="1787"/>
      <c r="Z165" s="4"/>
    </row>
    <row r="166" spans="1:26" ht="13.5" customHeight="1">
      <c r="A166" s="1787"/>
      <c r="B166" s="1783"/>
      <c r="C166" s="1787"/>
      <c r="D166" s="1787"/>
      <c r="E166" s="1787"/>
      <c r="F166" s="2259"/>
      <c r="G166" s="1787"/>
      <c r="H166" s="1787"/>
      <c r="I166" s="1787"/>
      <c r="J166" s="1787"/>
      <c r="K166" s="1787"/>
      <c r="L166" s="1787"/>
      <c r="M166" s="1787"/>
      <c r="N166" s="1787"/>
      <c r="O166" s="1787"/>
      <c r="P166" s="1787"/>
      <c r="Q166" s="1787"/>
      <c r="R166" s="1787"/>
      <c r="S166" s="1787"/>
      <c r="T166" s="1787"/>
      <c r="U166" s="1787"/>
      <c r="V166" s="1787"/>
      <c r="W166" s="1787"/>
      <c r="X166" s="1787"/>
      <c r="Y166" s="1787"/>
      <c r="Z166" s="4"/>
    </row>
    <row r="167" spans="1:26" ht="13.5" customHeight="1">
      <c r="A167" s="1787"/>
      <c r="B167" s="1783"/>
      <c r="C167" s="1787"/>
      <c r="D167" s="1787"/>
      <c r="E167" s="1787"/>
      <c r="F167" s="2259"/>
      <c r="G167" s="1787"/>
      <c r="H167" s="1787"/>
      <c r="I167" s="1787"/>
      <c r="J167" s="1787"/>
      <c r="K167" s="1787"/>
      <c r="L167" s="1787"/>
      <c r="M167" s="1787"/>
      <c r="N167" s="1787"/>
      <c r="O167" s="1787"/>
      <c r="P167" s="1787"/>
      <c r="Q167" s="1787"/>
      <c r="R167" s="1787"/>
      <c r="S167" s="1787"/>
      <c r="T167" s="1787"/>
      <c r="U167" s="1787"/>
      <c r="V167" s="1787"/>
      <c r="W167" s="1787"/>
      <c r="X167" s="1787"/>
      <c r="Y167" s="1787"/>
      <c r="Z167" s="4"/>
    </row>
    <row r="168" spans="1:26" ht="13.5" customHeight="1">
      <c r="A168" s="1787"/>
      <c r="B168" s="1783"/>
      <c r="C168" s="1787"/>
      <c r="D168" s="1787"/>
      <c r="E168" s="1787"/>
      <c r="F168" s="2259"/>
      <c r="G168" s="1787"/>
      <c r="H168" s="1787"/>
      <c r="I168" s="1787"/>
      <c r="J168" s="1787"/>
      <c r="K168" s="1787"/>
      <c r="L168" s="1787"/>
      <c r="M168" s="1787"/>
      <c r="N168" s="1787"/>
      <c r="O168" s="1787"/>
      <c r="P168" s="1787"/>
      <c r="Q168" s="1787"/>
      <c r="R168" s="1787"/>
      <c r="S168" s="1787"/>
      <c r="T168" s="1787"/>
      <c r="U168" s="1787"/>
      <c r="V168" s="1787"/>
      <c r="W168" s="1787"/>
      <c r="X168" s="1787"/>
      <c r="Y168" s="1787"/>
      <c r="Z168" s="4"/>
    </row>
    <row r="169" spans="1:26" ht="13.5" customHeight="1">
      <c r="A169" s="1787"/>
      <c r="B169" s="1783"/>
      <c r="C169" s="1787"/>
      <c r="D169" s="1787"/>
      <c r="E169" s="1787"/>
      <c r="F169" s="2259"/>
      <c r="G169" s="1787"/>
      <c r="H169" s="1787"/>
      <c r="I169" s="1787"/>
      <c r="J169" s="1787"/>
      <c r="K169" s="1787"/>
      <c r="L169" s="1787"/>
      <c r="M169" s="1787"/>
      <c r="N169" s="1787"/>
      <c r="O169" s="1787"/>
      <c r="P169" s="1787"/>
      <c r="Q169" s="1787"/>
      <c r="R169" s="1787"/>
      <c r="S169" s="1787"/>
      <c r="T169" s="1787"/>
      <c r="U169" s="1787"/>
      <c r="V169" s="1787"/>
      <c r="W169" s="1787"/>
      <c r="X169" s="1787"/>
      <c r="Y169" s="1787"/>
      <c r="Z169" s="4"/>
    </row>
    <row r="170" spans="1:26" ht="13.5" customHeight="1">
      <c r="A170" s="1787"/>
      <c r="B170" s="1783"/>
      <c r="C170" s="1787"/>
      <c r="D170" s="1787"/>
      <c r="E170" s="1787"/>
      <c r="F170" s="2259"/>
      <c r="G170" s="1787"/>
      <c r="H170" s="1787"/>
      <c r="I170" s="1787"/>
      <c r="J170" s="1787"/>
      <c r="K170" s="1787"/>
      <c r="L170" s="1787"/>
      <c r="M170" s="1787"/>
      <c r="N170" s="1787"/>
      <c r="O170" s="1787"/>
      <c r="P170" s="1787"/>
      <c r="Q170" s="1787"/>
      <c r="R170" s="1787"/>
      <c r="S170" s="1787"/>
      <c r="T170" s="1787"/>
      <c r="U170" s="1787"/>
      <c r="V170" s="1787"/>
      <c r="W170" s="1787"/>
      <c r="X170" s="1787"/>
      <c r="Y170" s="1787"/>
      <c r="Z170" s="4"/>
    </row>
    <row r="171" spans="1:26" ht="13.5" customHeight="1">
      <c r="A171" s="1787"/>
      <c r="B171" s="1783"/>
      <c r="C171" s="1787"/>
      <c r="D171" s="1787"/>
      <c r="E171" s="1787"/>
      <c r="F171" s="2259"/>
      <c r="G171" s="1787"/>
      <c r="H171" s="1787"/>
      <c r="I171" s="1787"/>
      <c r="J171" s="1787"/>
      <c r="K171" s="1787"/>
      <c r="L171" s="1787"/>
      <c r="M171" s="1787"/>
      <c r="N171" s="1787"/>
      <c r="O171" s="1787"/>
      <c r="P171" s="1787"/>
      <c r="Q171" s="1787"/>
      <c r="R171" s="1787"/>
      <c r="S171" s="1787"/>
      <c r="T171" s="1787"/>
      <c r="U171" s="1787"/>
      <c r="V171" s="1787"/>
      <c r="W171" s="1787"/>
      <c r="X171" s="1787"/>
      <c r="Y171" s="1787"/>
      <c r="Z171" s="4"/>
    </row>
    <row r="172" spans="1:26" ht="13.5" customHeight="1">
      <c r="A172" s="1787"/>
      <c r="B172" s="1783"/>
      <c r="C172" s="1787"/>
      <c r="D172" s="1787"/>
      <c r="E172" s="1787"/>
      <c r="F172" s="2259"/>
      <c r="G172" s="1787"/>
      <c r="H172" s="1787"/>
      <c r="I172" s="1787"/>
      <c r="J172" s="1787"/>
      <c r="K172" s="1787"/>
      <c r="L172" s="1787"/>
      <c r="M172" s="1787"/>
      <c r="N172" s="1787"/>
      <c r="O172" s="1787"/>
      <c r="P172" s="1787"/>
      <c r="Q172" s="1787"/>
      <c r="R172" s="1787"/>
      <c r="S172" s="1787"/>
      <c r="T172" s="1787"/>
      <c r="U172" s="1787"/>
      <c r="V172" s="1787"/>
      <c r="W172" s="1787"/>
      <c r="X172" s="1787"/>
      <c r="Y172" s="1787"/>
      <c r="Z172" s="4"/>
    </row>
    <row r="173" spans="1:26" ht="13.5" customHeight="1">
      <c r="A173" s="1787"/>
      <c r="B173" s="1783"/>
      <c r="C173" s="1787"/>
      <c r="D173" s="1787"/>
      <c r="E173" s="1787"/>
      <c r="F173" s="2259"/>
      <c r="G173" s="1787"/>
      <c r="H173" s="1787"/>
      <c r="I173" s="1787"/>
      <c r="J173" s="1787"/>
      <c r="K173" s="1787"/>
      <c r="L173" s="1787"/>
      <c r="M173" s="1787"/>
      <c r="N173" s="1787"/>
      <c r="O173" s="1787"/>
      <c r="P173" s="1787"/>
      <c r="Q173" s="1787"/>
      <c r="R173" s="1787"/>
      <c r="S173" s="1787"/>
      <c r="T173" s="1787"/>
      <c r="U173" s="1787"/>
      <c r="V173" s="1787"/>
      <c r="W173" s="1787"/>
      <c r="X173" s="1787"/>
      <c r="Y173" s="1787"/>
      <c r="Z173" s="4"/>
    </row>
    <row r="174" spans="1:26" ht="13.5" customHeight="1">
      <c r="A174" s="1787"/>
      <c r="B174" s="1783"/>
      <c r="C174" s="1787"/>
      <c r="D174" s="1787"/>
      <c r="E174" s="1787"/>
      <c r="F174" s="2259"/>
      <c r="G174" s="1787"/>
      <c r="H174" s="1787"/>
      <c r="I174" s="1787"/>
      <c r="J174" s="1787"/>
      <c r="K174" s="1787"/>
      <c r="L174" s="1787"/>
      <c r="M174" s="1787"/>
      <c r="N174" s="1787"/>
      <c r="O174" s="1787"/>
      <c r="P174" s="1787"/>
      <c r="Q174" s="1787"/>
      <c r="R174" s="1787"/>
      <c r="S174" s="1787"/>
      <c r="T174" s="1787"/>
      <c r="U174" s="1787"/>
      <c r="V174" s="1787"/>
      <c r="W174" s="1787"/>
      <c r="X174" s="1787"/>
      <c r="Y174" s="1787"/>
      <c r="Z174" s="4"/>
    </row>
    <row r="175" spans="1:26" ht="13.5" customHeight="1">
      <c r="A175" s="1787"/>
      <c r="B175" s="1783"/>
      <c r="C175" s="1787"/>
      <c r="D175" s="1787"/>
      <c r="E175" s="1787"/>
      <c r="F175" s="2259"/>
      <c r="G175" s="1787"/>
      <c r="H175" s="1787"/>
      <c r="I175" s="1787"/>
      <c r="J175" s="1787"/>
      <c r="K175" s="1787"/>
      <c r="L175" s="1787"/>
      <c r="M175" s="1787"/>
      <c r="N175" s="1787"/>
      <c r="O175" s="1787"/>
      <c r="P175" s="1787"/>
      <c r="Q175" s="1787"/>
      <c r="R175" s="1787"/>
      <c r="S175" s="1787"/>
      <c r="T175" s="1787"/>
      <c r="U175" s="1787"/>
      <c r="V175" s="1787"/>
      <c r="W175" s="1787"/>
      <c r="X175" s="1787"/>
      <c r="Y175" s="1787"/>
      <c r="Z175" s="4"/>
    </row>
    <row r="176" spans="1:26" ht="13.5" customHeight="1">
      <c r="A176" s="1787"/>
      <c r="B176" s="1783"/>
      <c r="C176" s="1787"/>
      <c r="D176" s="1787"/>
      <c r="E176" s="1787"/>
      <c r="F176" s="2259"/>
      <c r="G176" s="1787"/>
      <c r="H176" s="1787"/>
      <c r="I176" s="1787"/>
      <c r="J176" s="1787"/>
      <c r="K176" s="1787"/>
      <c r="L176" s="1787"/>
      <c r="M176" s="1787"/>
      <c r="N176" s="1787"/>
      <c r="O176" s="1787"/>
      <c r="P176" s="1787"/>
      <c r="Q176" s="1787"/>
      <c r="R176" s="1787"/>
      <c r="S176" s="1787"/>
      <c r="T176" s="1787"/>
      <c r="U176" s="1787"/>
      <c r="V176" s="1787"/>
      <c r="W176" s="1787"/>
      <c r="X176" s="1787"/>
      <c r="Y176" s="1787"/>
      <c r="Z176" s="4"/>
    </row>
    <row r="177" spans="1:26" ht="13.5" customHeight="1">
      <c r="A177" s="1787"/>
      <c r="B177" s="1783"/>
      <c r="C177" s="1787"/>
      <c r="D177" s="1787"/>
      <c r="E177" s="1787"/>
      <c r="F177" s="2259"/>
      <c r="G177" s="1787"/>
      <c r="H177" s="1787"/>
      <c r="I177" s="1787"/>
      <c r="J177" s="1787"/>
      <c r="K177" s="1787"/>
      <c r="L177" s="1787"/>
      <c r="M177" s="1787"/>
      <c r="N177" s="1787"/>
      <c r="O177" s="1787"/>
      <c r="P177" s="1787"/>
      <c r="Q177" s="1787"/>
      <c r="R177" s="1787"/>
      <c r="S177" s="1787"/>
      <c r="T177" s="1787"/>
      <c r="U177" s="1787"/>
      <c r="V177" s="1787"/>
      <c r="W177" s="1787"/>
      <c r="X177" s="1787"/>
      <c r="Y177" s="1787"/>
      <c r="Z177" s="4"/>
    </row>
    <row r="178" spans="1:26" ht="13.5" customHeight="1">
      <c r="A178" s="1787"/>
      <c r="B178" s="1783"/>
      <c r="C178" s="1787"/>
      <c r="D178" s="1787"/>
      <c r="E178" s="1787"/>
      <c r="F178" s="2259"/>
      <c r="G178" s="1787"/>
      <c r="H178" s="1787"/>
      <c r="I178" s="1787"/>
      <c r="J178" s="1787"/>
      <c r="K178" s="1787"/>
      <c r="L178" s="1787"/>
      <c r="M178" s="1787"/>
      <c r="N178" s="1787"/>
      <c r="O178" s="1787"/>
      <c r="P178" s="1787"/>
      <c r="Q178" s="1787"/>
      <c r="R178" s="1787"/>
      <c r="S178" s="1787"/>
      <c r="T178" s="1787"/>
      <c r="U178" s="1787"/>
      <c r="V178" s="1787"/>
      <c r="W178" s="1787"/>
      <c r="X178" s="1787"/>
      <c r="Y178" s="1787"/>
      <c r="Z178" s="4"/>
    </row>
    <row r="179" spans="1:26" ht="13.5" customHeight="1">
      <c r="A179" s="1787"/>
      <c r="B179" s="1783"/>
      <c r="C179" s="1787"/>
      <c r="D179" s="1787"/>
      <c r="E179" s="1787"/>
      <c r="F179" s="2259"/>
      <c r="G179" s="1787"/>
      <c r="H179" s="1787"/>
      <c r="I179" s="1787"/>
      <c r="J179" s="1787"/>
      <c r="K179" s="1787"/>
      <c r="L179" s="1787"/>
      <c r="M179" s="1787"/>
      <c r="N179" s="1787"/>
      <c r="O179" s="1787"/>
      <c r="P179" s="1787"/>
      <c r="Q179" s="1787"/>
      <c r="R179" s="1787"/>
      <c r="S179" s="1787"/>
      <c r="T179" s="1787"/>
      <c r="U179" s="1787"/>
      <c r="V179" s="1787"/>
      <c r="W179" s="1787"/>
      <c r="X179" s="1787"/>
      <c r="Y179" s="1787"/>
      <c r="Z179" s="4"/>
    </row>
    <row r="180" spans="1:26" ht="13.5" customHeight="1">
      <c r="A180" s="1787"/>
      <c r="B180" s="1783"/>
      <c r="C180" s="1787"/>
      <c r="D180" s="1787"/>
      <c r="E180" s="1787"/>
      <c r="F180" s="2259"/>
      <c r="G180" s="1787"/>
      <c r="H180" s="1787"/>
      <c r="I180" s="1787"/>
      <c r="J180" s="1787"/>
      <c r="K180" s="1787"/>
      <c r="L180" s="1787"/>
      <c r="M180" s="1787"/>
      <c r="N180" s="1787"/>
      <c r="O180" s="1787"/>
      <c r="P180" s="1787"/>
      <c r="Q180" s="1787"/>
      <c r="R180" s="1787"/>
      <c r="S180" s="1787"/>
      <c r="T180" s="1787"/>
      <c r="U180" s="1787"/>
      <c r="V180" s="1787"/>
      <c r="W180" s="1787"/>
      <c r="X180" s="1787"/>
      <c r="Y180" s="1787"/>
      <c r="Z180" s="4"/>
    </row>
    <row r="181" spans="1:26" ht="13.5" customHeight="1">
      <c r="A181" s="1787"/>
      <c r="B181" s="1783"/>
      <c r="C181" s="1787"/>
      <c r="D181" s="1787"/>
      <c r="E181" s="1787"/>
      <c r="F181" s="2259"/>
      <c r="G181" s="1787"/>
      <c r="H181" s="1787"/>
      <c r="I181" s="1787"/>
      <c r="J181" s="1787"/>
      <c r="K181" s="1787"/>
      <c r="L181" s="1787"/>
      <c r="M181" s="1787"/>
      <c r="N181" s="1787"/>
      <c r="O181" s="1787"/>
      <c r="P181" s="1787"/>
      <c r="Q181" s="1787"/>
      <c r="R181" s="1787"/>
      <c r="S181" s="1787"/>
      <c r="T181" s="1787"/>
      <c r="U181" s="1787"/>
      <c r="V181" s="1787"/>
      <c r="W181" s="1787"/>
      <c r="X181" s="1787"/>
      <c r="Y181" s="1787"/>
      <c r="Z181" s="4"/>
    </row>
    <row r="182" spans="1:26" ht="13.5" customHeight="1">
      <c r="A182" s="1787"/>
      <c r="B182" s="1783"/>
      <c r="C182" s="1787"/>
      <c r="D182" s="1787"/>
      <c r="E182" s="1787"/>
      <c r="F182" s="2259"/>
      <c r="G182" s="1787"/>
      <c r="H182" s="1787"/>
      <c r="I182" s="1787"/>
      <c r="J182" s="1787"/>
      <c r="K182" s="1787"/>
      <c r="L182" s="1787"/>
      <c r="M182" s="1787"/>
      <c r="N182" s="1787"/>
      <c r="O182" s="1787"/>
      <c r="P182" s="1787"/>
      <c r="Q182" s="1787"/>
      <c r="R182" s="1787"/>
      <c r="S182" s="1787"/>
      <c r="T182" s="1787"/>
      <c r="U182" s="1787"/>
      <c r="V182" s="1787"/>
      <c r="W182" s="1787"/>
      <c r="X182" s="1787"/>
      <c r="Y182" s="1787"/>
      <c r="Z182" s="4"/>
    </row>
    <row r="183" spans="1:26" ht="13.5" customHeight="1">
      <c r="A183" s="1787"/>
      <c r="B183" s="1783"/>
      <c r="C183" s="1787"/>
      <c r="D183" s="1787"/>
      <c r="E183" s="1787"/>
      <c r="F183" s="2259"/>
      <c r="G183" s="1787"/>
      <c r="H183" s="1787"/>
      <c r="I183" s="1787"/>
      <c r="J183" s="1787"/>
      <c r="K183" s="1787"/>
      <c r="L183" s="1787"/>
      <c r="M183" s="1787"/>
      <c r="N183" s="1787"/>
      <c r="O183" s="1787"/>
      <c r="P183" s="1787"/>
      <c r="Q183" s="1787"/>
      <c r="R183" s="1787"/>
      <c r="S183" s="1787"/>
      <c r="T183" s="1787"/>
      <c r="U183" s="1787"/>
      <c r="V183" s="1787"/>
      <c r="W183" s="1787"/>
      <c r="X183" s="1787"/>
      <c r="Y183" s="1787"/>
      <c r="Z183" s="4"/>
    </row>
    <row r="184" spans="1:26" ht="13.5" customHeight="1">
      <c r="A184" s="1787"/>
      <c r="B184" s="1783"/>
      <c r="C184" s="1787"/>
      <c r="D184" s="1787"/>
      <c r="E184" s="1787"/>
      <c r="F184" s="2259"/>
      <c r="G184" s="1787"/>
      <c r="H184" s="1787"/>
      <c r="I184" s="1787"/>
      <c r="J184" s="1787"/>
      <c r="K184" s="1787"/>
      <c r="L184" s="1787"/>
      <c r="M184" s="1787"/>
      <c r="N184" s="1787"/>
      <c r="O184" s="1787"/>
      <c r="P184" s="1787"/>
      <c r="Q184" s="1787"/>
      <c r="R184" s="1787"/>
      <c r="S184" s="1787"/>
      <c r="T184" s="1787"/>
      <c r="U184" s="1787"/>
      <c r="V184" s="1787"/>
      <c r="W184" s="1787"/>
      <c r="X184" s="1787"/>
      <c r="Y184" s="1787"/>
      <c r="Z184" s="4"/>
    </row>
    <row r="185" spans="1:26" ht="13.5" customHeight="1">
      <c r="A185" s="1787"/>
      <c r="B185" s="1783"/>
      <c r="C185" s="1787"/>
      <c r="D185" s="1787"/>
      <c r="E185" s="1787"/>
      <c r="F185" s="2259"/>
      <c r="G185" s="1787"/>
      <c r="H185" s="1787"/>
      <c r="I185" s="1787"/>
      <c r="J185" s="1787"/>
      <c r="K185" s="1787"/>
      <c r="L185" s="1787"/>
      <c r="M185" s="1787"/>
      <c r="N185" s="1787"/>
      <c r="O185" s="1787"/>
      <c r="P185" s="1787"/>
      <c r="Q185" s="1787"/>
      <c r="R185" s="1787"/>
      <c r="S185" s="1787"/>
      <c r="T185" s="1787"/>
      <c r="U185" s="1787"/>
      <c r="V185" s="1787"/>
      <c r="W185" s="1787"/>
      <c r="X185" s="1787"/>
      <c r="Y185" s="1787"/>
      <c r="Z185" s="4"/>
    </row>
    <row r="186" spans="1:26" ht="13.5" customHeight="1">
      <c r="A186" s="1787"/>
      <c r="B186" s="1783"/>
      <c r="C186" s="1787"/>
      <c r="D186" s="1787"/>
      <c r="E186" s="1787"/>
      <c r="F186" s="2259"/>
      <c r="G186" s="1787"/>
      <c r="H186" s="1787"/>
      <c r="I186" s="1787"/>
      <c r="J186" s="1787"/>
      <c r="K186" s="1787"/>
      <c r="L186" s="1787"/>
      <c r="M186" s="1787"/>
      <c r="N186" s="1787"/>
      <c r="O186" s="1787"/>
      <c r="P186" s="1787"/>
      <c r="Q186" s="1787"/>
      <c r="R186" s="1787"/>
      <c r="S186" s="1787"/>
      <c r="T186" s="1787"/>
      <c r="U186" s="1787"/>
      <c r="V186" s="1787"/>
      <c r="W186" s="1787"/>
      <c r="X186" s="1787"/>
      <c r="Y186" s="1787"/>
      <c r="Z186" s="4"/>
    </row>
    <row r="187" spans="1:26" ht="13.5" customHeight="1">
      <c r="A187" s="1787"/>
      <c r="B187" s="1783"/>
      <c r="C187" s="1787"/>
      <c r="D187" s="1787"/>
      <c r="E187" s="1787"/>
      <c r="F187" s="2259"/>
      <c r="G187" s="1787"/>
      <c r="H187" s="1787"/>
      <c r="I187" s="1787"/>
      <c r="J187" s="1787"/>
      <c r="K187" s="1787"/>
      <c r="L187" s="1787"/>
      <c r="M187" s="1787"/>
      <c r="N187" s="1787"/>
      <c r="O187" s="1787"/>
      <c r="P187" s="1787"/>
      <c r="Q187" s="1787"/>
      <c r="R187" s="1787"/>
      <c r="S187" s="1787"/>
      <c r="T187" s="1787"/>
      <c r="U187" s="1787"/>
      <c r="V187" s="1787"/>
      <c r="W187" s="1787"/>
      <c r="X187" s="1787"/>
      <c r="Y187" s="1787"/>
      <c r="Z187" s="4"/>
    </row>
    <row r="188" spans="1:26" ht="13.5" customHeight="1">
      <c r="A188" s="1787"/>
      <c r="B188" s="1783"/>
      <c r="C188" s="1787"/>
      <c r="D188" s="1787"/>
      <c r="E188" s="1787"/>
      <c r="F188" s="2259"/>
      <c r="G188" s="1787"/>
      <c r="H188" s="1787"/>
      <c r="I188" s="1787"/>
      <c r="J188" s="1787"/>
      <c r="K188" s="1787"/>
      <c r="L188" s="1787"/>
      <c r="M188" s="1787"/>
      <c r="N188" s="1787"/>
      <c r="O188" s="1787"/>
      <c r="P188" s="1787"/>
      <c r="Q188" s="1787"/>
      <c r="R188" s="1787"/>
      <c r="S188" s="1787"/>
      <c r="T188" s="1787"/>
      <c r="U188" s="1787"/>
      <c r="V188" s="1787"/>
      <c r="W188" s="1787"/>
      <c r="X188" s="1787"/>
      <c r="Y188" s="1787"/>
      <c r="Z188" s="4"/>
    </row>
    <row r="189" spans="1:26" ht="13.5" customHeight="1">
      <c r="A189" s="1787"/>
      <c r="B189" s="1783"/>
      <c r="C189" s="1787"/>
      <c r="D189" s="1787"/>
      <c r="E189" s="1787"/>
      <c r="F189" s="2259"/>
      <c r="G189" s="1787"/>
      <c r="H189" s="1787"/>
      <c r="I189" s="1787"/>
      <c r="J189" s="1787"/>
      <c r="K189" s="1787"/>
      <c r="L189" s="1787"/>
      <c r="M189" s="1787"/>
      <c r="N189" s="1787"/>
      <c r="O189" s="1787"/>
      <c r="P189" s="1787"/>
      <c r="Q189" s="1787"/>
      <c r="R189" s="1787"/>
      <c r="S189" s="1787"/>
      <c r="T189" s="1787"/>
      <c r="U189" s="1787"/>
      <c r="V189" s="1787"/>
      <c r="W189" s="1787"/>
      <c r="X189" s="1787"/>
      <c r="Y189" s="1787"/>
      <c r="Z189" s="4"/>
    </row>
    <row r="190" spans="1:26" ht="13.5" customHeight="1">
      <c r="A190" s="1787"/>
      <c r="B190" s="1783"/>
      <c r="C190" s="1787"/>
      <c r="D190" s="1787"/>
      <c r="E190" s="1787"/>
      <c r="F190" s="2259"/>
      <c r="G190" s="1787"/>
      <c r="H190" s="1787"/>
      <c r="I190" s="1787"/>
      <c r="J190" s="1787"/>
      <c r="K190" s="1787"/>
      <c r="L190" s="1787"/>
      <c r="M190" s="1787"/>
      <c r="N190" s="1787"/>
      <c r="O190" s="1787"/>
      <c r="P190" s="1787"/>
      <c r="Q190" s="1787"/>
      <c r="R190" s="1787"/>
      <c r="S190" s="1787"/>
      <c r="T190" s="1787"/>
      <c r="U190" s="1787"/>
      <c r="V190" s="1787"/>
      <c r="W190" s="1787"/>
      <c r="X190" s="1787"/>
      <c r="Y190" s="1787"/>
      <c r="Z190" s="4"/>
    </row>
    <row r="191" spans="1:26" ht="13.5" customHeight="1">
      <c r="A191" s="1787"/>
      <c r="B191" s="1783"/>
      <c r="C191" s="1787"/>
      <c r="D191" s="1787"/>
      <c r="E191" s="1787"/>
      <c r="F191" s="2259"/>
      <c r="G191" s="1787"/>
      <c r="H191" s="1787"/>
      <c r="I191" s="1787"/>
      <c r="J191" s="1787"/>
      <c r="K191" s="1787"/>
      <c r="L191" s="1787"/>
      <c r="M191" s="1787"/>
      <c r="N191" s="1787"/>
      <c r="O191" s="1787"/>
      <c r="P191" s="1787"/>
      <c r="Q191" s="1787"/>
      <c r="R191" s="1787"/>
      <c r="S191" s="1787"/>
      <c r="T191" s="1787"/>
      <c r="U191" s="1787"/>
      <c r="V191" s="1787"/>
      <c r="W191" s="1787"/>
      <c r="X191" s="1787"/>
      <c r="Y191" s="1787"/>
      <c r="Z191" s="4"/>
    </row>
    <row r="192" spans="1:26" ht="13.5" customHeight="1">
      <c r="A192" s="1787"/>
      <c r="B192" s="1783"/>
      <c r="C192" s="1787"/>
      <c r="D192" s="1787"/>
      <c r="E192" s="1787"/>
      <c r="F192" s="2259"/>
      <c r="G192" s="1787"/>
      <c r="H192" s="1787"/>
      <c r="I192" s="1787"/>
      <c r="J192" s="1787"/>
      <c r="K192" s="1787"/>
      <c r="L192" s="1787"/>
      <c r="M192" s="1787"/>
      <c r="N192" s="1787"/>
      <c r="O192" s="1787"/>
      <c r="P192" s="1787"/>
      <c r="Q192" s="1787"/>
      <c r="R192" s="1787"/>
      <c r="S192" s="1787"/>
      <c r="T192" s="1787"/>
      <c r="U192" s="1787"/>
      <c r="V192" s="1787"/>
      <c r="W192" s="1787"/>
      <c r="X192" s="1787"/>
      <c r="Y192" s="1787"/>
      <c r="Z192" s="4"/>
    </row>
    <row r="193" spans="1:26" ht="13.5" customHeight="1">
      <c r="A193" s="1787"/>
      <c r="B193" s="1783"/>
      <c r="C193" s="1787"/>
      <c r="D193" s="1787"/>
      <c r="E193" s="1787"/>
      <c r="F193" s="2259"/>
      <c r="G193" s="1787"/>
      <c r="H193" s="1787"/>
      <c r="I193" s="1787"/>
      <c r="J193" s="1787"/>
      <c r="K193" s="1787"/>
      <c r="L193" s="1787"/>
      <c r="M193" s="1787"/>
      <c r="N193" s="1787"/>
      <c r="O193" s="1787"/>
      <c r="P193" s="1787"/>
      <c r="Q193" s="1787"/>
      <c r="R193" s="1787"/>
      <c r="S193" s="1787"/>
      <c r="T193" s="1787"/>
      <c r="U193" s="1787"/>
      <c r="V193" s="1787"/>
      <c r="W193" s="1787"/>
      <c r="X193" s="1787"/>
      <c r="Y193" s="1787"/>
      <c r="Z193" s="4"/>
    </row>
    <row r="194" spans="1:26" ht="13.5" customHeight="1">
      <c r="A194" s="1787"/>
      <c r="B194" s="1783"/>
      <c r="C194" s="1787"/>
      <c r="D194" s="1787"/>
      <c r="E194" s="1787"/>
      <c r="F194" s="2259"/>
      <c r="G194" s="1787"/>
      <c r="H194" s="1787"/>
      <c r="I194" s="1787"/>
      <c r="J194" s="1787"/>
      <c r="K194" s="1787"/>
      <c r="L194" s="1787"/>
      <c r="M194" s="1787"/>
      <c r="N194" s="1787"/>
      <c r="O194" s="1787"/>
      <c r="P194" s="1787"/>
      <c r="Q194" s="1787"/>
      <c r="R194" s="1787"/>
      <c r="S194" s="1787"/>
      <c r="T194" s="1787"/>
      <c r="U194" s="1787"/>
      <c r="V194" s="1787"/>
      <c r="W194" s="1787"/>
      <c r="X194" s="1787"/>
      <c r="Y194" s="1787"/>
      <c r="Z194" s="4"/>
    </row>
    <row r="195" spans="1:26" ht="13.5" customHeight="1">
      <c r="A195" s="1787"/>
      <c r="B195" s="1783"/>
      <c r="C195" s="1787"/>
      <c r="D195" s="1787"/>
      <c r="E195" s="1787"/>
      <c r="F195" s="2259"/>
      <c r="G195" s="1787"/>
      <c r="H195" s="1787"/>
      <c r="I195" s="1787"/>
      <c r="J195" s="1787"/>
      <c r="K195" s="1787"/>
      <c r="L195" s="1787"/>
      <c r="M195" s="1787"/>
      <c r="N195" s="1787"/>
      <c r="O195" s="1787"/>
      <c r="P195" s="1787"/>
      <c r="Q195" s="1787"/>
      <c r="R195" s="1787"/>
      <c r="S195" s="1787"/>
      <c r="T195" s="1787"/>
      <c r="U195" s="1787"/>
      <c r="V195" s="1787"/>
      <c r="W195" s="1787"/>
      <c r="X195" s="1787"/>
      <c r="Y195" s="1787"/>
      <c r="Z195" s="4"/>
    </row>
    <row r="196" spans="1:26" ht="13.5" customHeight="1">
      <c r="A196" s="1787"/>
      <c r="B196" s="1783"/>
      <c r="C196" s="1787"/>
      <c r="D196" s="1787"/>
      <c r="E196" s="1787"/>
      <c r="F196" s="2259"/>
      <c r="G196" s="1787"/>
      <c r="H196" s="1787"/>
      <c r="I196" s="1787"/>
      <c r="J196" s="1787"/>
      <c r="K196" s="1787"/>
      <c r="L196" s="1787"/>
      <c r="M196" s="1787"/>
      <c r="N196" s="1787"/>
      <c r="O196" s="1787"/>
      <c r="P196" s="1787"/>
      <c r="Q196" s="1787"/>
      <c r="R196" s="1787"/>
      <c r="S196" s="1787"/>
      <c r="T196" s="1787"/>
      <c r="U196" s="1787"/>
      <c r="V196" s="1787"/>
      <c r="W196" s="1787"/>
      <c r="X196" s="1787"/>
      <c r="Y196" s="1787"/>
      <c r="Z196" s="4"/>
    </row>
    <row r="197" spans="1:26" ht="13.5" customHeight="1">
      <c r="A197" s="1787"/>
      <c r="B197" s="1783"/>
      <c r="C197" s="1787"/>
      <c r="D197" s="1787"/>
      <c r="E197" s="1787"/>
      <c r="F197" s="2259"/>
      <c r="G197" s="1787"/>
      <c r="H197" s="1787"/>
      <c r="I197" s="1787"/>
      <c r="J197" s="1787"/>
      <c r="K197" s="1787"/>
      <c r="L197" s="1787"/>
      <c r="M197" s="1787"/>
      <c r="N197" s="1787"/>
      <c r="O197" s="1787"/>
      <c r="P197" s="1787"/>
      <c r="Q197" s="1787"/>
      <c r="R197" s="1787"/>
      <c r="S197" s="1787"/>
      <c r="T197" s="1787"/>
      <c r="U197" s="1787"/>
      <c r="V197" s="1787"/>
      <c r="W197" s="1787"/>
      <c r="X197" s="1787"/>
      <c r="Y197" s="1787"/>
      <c r="Z197" s="4"/>
    </row>
    <row r="198" spans="1:26" ht="13.5" customHeight="1">
      <c r="A198" s="1787"/>
      <c r="B198" s="1783"/>
      <c r="C198" s="1787"/>
      <c r="D198" s="1787"/>
      <c r="E198" s="1787"/>
      <c r="F198" s="2259"/>
      <c r="G198" s="1787"/>
      <c r="H198" s="1787"/>
      <c r="I198" s="1787"/>
      <c r="J198" s="1787"/>
      <c r="K198" s="1787"/>
      <c r="L198" s="1787"/>
      <c r="M198" s="1787"/>
      <c r="N198" s="1787"/>
      <c r="O198" s="1787"/>
      <c r="P198" s="1787"/>
      <c r="Q198" s="1787"/>
      <c r="R198" s="1787"/>
      <c r="S198" s="1787"/>
      <c r="T198" s="1787"/>
      <c r="U198" s="1787"/>
      <c r="V198" s="1787"/>
      <c r="W198" s="1787"/>
      <c r="X198" s="1787"/>
      <c r="Y198" s="1787"/>
      <c r="Z198" s="4"/>
    </row>
    <row r="199" spans="1:26" ht="13.5" customHeight="1">
      <c r="A199" s="1787"/>
      <c r="B199" s="1783"/>
      <c r="C199" s="1787"/>
      <c r="D199" s="1787"/>
      <c r="E199" s="1787"/>
      <c r="F199" s="2259"/>
      <c r="G199" s="1787"/>
      <c r="H199" s="1787"/>
      <c r="I199" s="1787"/>
      <c r="J199" s="1787"/>
      <c r="K199" s="1787"/>
      <c r="L199" s="1787"/>
      <c r="M199" s="1787"/>
      <c r="N199" s="1787"/>
      <c r="O199" s="1787"/>
      <c r="P199" s="1787"/>
      <c r="Q199" s="1787"/>
      <c r="R199" s="1787"/>
      <c r="S199" s="1787"/>
      <c r="T199" s="1787"/>
      <c r="U199" s="1787"/>
      <c r="V199" s="1787"/>
      <c r="W199" s="1787"/>
      <c r="X199" s="1787"/>
      <c r="Y199" s="1787"/>
      <c r="Z199" s="4"/>
    </row>
    <row r="200" spans="1:26" ht="13.5" customHeight="1">
      <c r="A200" s="1787"/>
      <c r="B200" s="1783"/>
      <c r="C200" s="1787"/>
      <c r="D200" s="1787"/>
      <c r="E200" s="1787"/>
      <c r="F200" s="2259"/>
      <c r="G200" s="1787"/>
      <c r="H200" s="1787"/>
      <c r="I200" s="1787"/>
      <c r="J200" s="1787"/>
      <c r="K200" s="1787"/>
      <c r="L200" s="1787"/>
      <c r="M200" s="1787"/>
      <c r="N200" s="1787"/>
      <c r="O200" s="1787"/>
      <c r="P200" s="1787"/>
      <c r="Q200" s="1787"/>
      <c r="R200" s="1787"/>
      <c r="S200" s="1787"/>
      <c r="T200" s="1787"/>
      <c r="U200" s="1787"/>
      <c r="V200" s="1787"/>
      <c r="W200" s="1787"/>
      <c r="X200" s="1787"/>
      <c r="Y200" s="1787"/>
      <c r="Z200" s="4"/>
    </row>
    <row r="201" spans="1:26" ht="13.5" customHeight="1">
      <c r="A201" s="1787"/>
      <c r="B201" s="1783"/>
      <c r="C201" s="1787"/>
      <c r="D201" s="1787"/>
      <c r="E201" s="1787"/>
      <c r="F201" s="2259"/>
      <c r="G201" s="1787"/>
      <c r="H201" s="1787"/>
      <c r="I201" s="1787"/>
      <c r="J201" s="1787"/>
      <c r="K201" s="1787"/>
      <c r="L201" s="1787"/>
      <c r="M201" s="1787"/>
      <c r="N201" s="1787"/>
      <c r="O201" s="1787"/>
      <c r="P201" s="1787"/>
      <c r="Q201" s="1787"/>
      <c r="R201" s="1787"/>
      <c r="S201" s="1787"/>
      <c r="T201" s="1787"/>
      <c r="U201" s="1787"/>
      <c r="V201" s="1787"/>
      <c r="W201" s="1787"/>
      <c r="X201" s="1787"/>
      <c r="Y201" s="1787"/>
      <c r="Z201" s="4"/>
    </row>
    <row r="202" spans="1:26" ht="13.5" customHeight="1">
      <c r="A202" s="1787"/>
      <c r="B202" s="1783"/>
      <c r="C202" s="1787"/>
      <c r="D202" s="1787"/>
      <c r="E202" s="1787"/>
      <c r="F202" s="2259"/>
      <c r="G202" s="1787"/>
      <c r="H202" s="1787"/>
      <c r="I202" s="1787"/>
      <c r="J202" s="1787"/>
      <c r="K202" s="1787"/>
      <c r="L202" s="1787"/>
      <c r="M202" s="1787"/>
      <c r="N202" s="1787"/>
      <c r="O202" s="1787"/>
      <c r="P202" s="1787"/>
      <c r="Q202" s="1787"/>
      <c r="R202" s="1787"/>
      <c r="S202" s="1787"/>
      <c r="T202" s="1787"/>
      <c r="U202" s="1787"/>
      <c r="V202" s="1787"/>
      <c r="W202" s="1787"/>
      <c r="X202" s="1787"/>
      <c r="Y202" s="1787"/>
      <c r="Z202" s="4"/>
    </row>
    <row r="203" spans="1:26" ht="13.5" customHeight="1">
      <c r="A203" s="1787"/>
      <c r="B203" s="1783"/>
      <c r="C203" s="1787"/>
      <c r="D203" s="1787"/>
      <c r="E203" s="1787"/>
      <c r="F203" s="2259"/>
      <c r="G203" s="1787"/>
      <c r="H203" s="1787"/>
      <c r="I203" s="1787"/>
      <c r="J203" s="1787"/>
      <c r="K203" s="1787"/>
      <c r="L203" s="1787"/>
      <c r="M203" s="1787"/>
      <c r="N203" s="1787"/>
      <c r="O203" s="1787"/>
      <c r="P203" s="1787"/>
      <c r="Q203" s="1787"/>
      <c r="R203" s="1787"/>
      <c r="S203" s="1787"/>
      <c r="T203" s="1787"/>
      <c r="U203" s="1787"/>
      <c r="V203" s="1787"/>
      <c r="W203" s="1787"/>
      <c r="X203" s="1787"/>
      <c r="Y203" s="1787"/>
      <c r="Z203" s="4"/>
    </row>
    <row r="204" spans="1:26" ht="13.5" customHeight="1">
      <c r="A204" s="1787"/>
      <c r="B204" s="1783"/>
      <c r="C204" s="1787"/>
      <c r="D204" s="1787"/>
      <c r="E204" s="1787"/>
      <c r="F204" s="2259"/>
      <c r="G204" s="1787"/>
      <c r="H204" s="1787"/>
      <c r="I204" s="1787"/>
      <c r="J204" s="1787"/>
      <c r="K204" s="1787"/>
      <c r="L204" s="1787"/>
      <c r="M204" s="1787"/>
      <c r="N204" s="1787"/>
      <c r="O204" s="1787"/>
      <c r="P204" s="1787"/>
      <c r="Q204" s="1787"/>
      <c r="R204" s="1787"/>
      <c r="S204" s="1787"/>
      <c r="T204" s="1787"/>
      <c r="U204" s="1787"/>
      <c r="V204" s="1787"/>
      <c r="W204" s="1787"/>
      <c r="X204" s="1787"/>
      <c r="Y204" s="1787"/>
      <c r="Z204" s="4"/>
    </row>
    <row r="205" spans="1:26" ht="13.5" customHeight="1">
      <c r="A205" s="1787"/>
      <c r="B205" s="1783"/>
      <c r="C205" s="1787"/>
      <c r="D205" s="1787"/>
      <c r="E205" s="1787"/>
      <c r="F205" s="2259"/>
      <c r="G205" s="1787"/>
      <c r="H205" s="1787"/>
      <c r="I205" s="1787"/>
      <c r="J205" s="1787"/>
      <c r="K205" s="1787"/>
      <c r="L205" s="1787"/>
      <c r="M205" s="1787"/>
      <c r="N205" s="1787"/>
      <c r="O205" s="1787"/>
      <c r="P205" s="1787"/>
      <c r="Q205" s="1787"/>
      <c r="R205" s="1787"/>
      <c r="S205" s="1787"/>
      <c r="T205" s="1787"/>
      <c r="U205" s="1787"/>
      <c r="V205" s="1787"/>
      <c r="W205" s="1787"/>
      <c r="X205" s="1787"/>
      <c r="Y205" s="1787"/>
      <c r="Z205" s="4"/>
    </row>
    <row r="206" spans="1:26" ht="13.5" customHeight="1">
      <c r="A206" s="1787"/>
      <c r="B206" s="1783"/>
      <c r="C206" s="1787"/>
      <c r="D206" s="1787"/>
      <c r="E206" s="1787"/>
      <c r="F206" s="2259"/>
      <c r="G206" s="1787"/>
      <c r="H206" s="1787"/>
      <c r="I206" s="1787"/>
      <c r="J206" s="1787"/>
      <c r="K206" s="1787"/>
      <c r="L206" s="1787"/>
      <c r="M206" s="1787"/>
      <c r="N206" s="1787"/>
      <c r="O206" s="1787"/>
      <c r="P206" s="1787"/>
      <c r="Q206" s="1787"/>
      <c r="R206" s="1787"/>
      <c r="S206" s="1787"/>
      <c r="T206" s="1787"/>
      <c r="U206" s="1787"/>
      <c r="V206" s="1787"/>
      <c r="W206" s="1787"/>
      <c r="X206" s="1787"/>
      <c r="Y206" s="1787"/>
      <c r="Z206" s="4"/>
    </row>
    <row r="207" spans="1:26" ht="13.5" customHeight="1">
      <c r="A207" s="1787"/>
      <c r="B207" s="1783"/>
      <c r="C207" s="1787"/>
      <c r="D207" s="1787"/>
      <c r="E207" s="1787"/>
      <c r="F207" s="2259"/>
      <c r="G207" s="1787"/>
      <c r="H207" s="1787"/>
      <c r="I207" s="1787"/>
      <c r="J207" s="1787"/>
      <c r="K207" s="1787"/>
      <c r="L207" s="1787"/>
      <c r="M207" s="1787"/>
      <c r="N207" s="1787"/>
      <c r="O207" s="1787"/>
      <c r="P207" s="1787"/>
      <c r="Q207" s="1787"/>
      <c r="R207" s="1787"/>
      <c r="S207" s="1787"/>
      <c r="T207" s="1787"/>
      <c r="U207" s="1787"/>
      <c r="V207" s="1787"/>
      <c r="W207" s="1787"/>
      <c r="X207" s="1787"/>
      <c r="Y207" s="1787"/>
      <c r="Z207" s="4"/>
    </row>
    <row r="208" spans="1:26" ht="13.5" customHeight="1">
      <c r="A208" s="1787"/>
      <c r="B208" s="1783"/>
      <c r="C208" s="1787"/>
      <c r="D208" s="1787"/>
      <c r="E208" s="1787"/>
      <c r="F208" s="2259"/>
      <c r="G208" s="1787"/>
      <c r="H208" s="1787"/>
      <c r="I208" s="1787"/>
      <c r="J208" s="1787"/>
      <c r="K208" s="1787"/>
      <c r="L208" s="1787"/>
      <c r="M208" s="1787"/>
      <c r="N208" s="1787"/>
      <c r="O208" s="1787"/>
      <c r="P208" s="1787"/>
      <c r="Q208" s="1787"/>
      <c r="R208" s="1787"/>
      <c r="S208" s="1787"/>
      <c r="T208" s="1787"/>
      <c r="U208" s="1787"/>
      <c r="V208" s="1787"/>
      <c r="W208" s="1787"/>
      <c r="X208" s="1787"/>
      <c r="Y208" s="1787"/>
      <c r="Z208" s="4"/>
    </row>
    <row r="209" spans="1:26" ht="13.5" customHeight="1">
      <c r="A209" s="1787"/>
      <c r="B209" s="1783"/>
      <c r="C209" s="1787"/>
      <c r="D209" s="1787"/>
      <c r="E209" s="1787"/>
      <c r="F209" s="2259"/>
      <c r="G209" s="1787"/>
      <c r="H209" s="1787"/>
      <c r="I209" s="1787"/>
      <c r="J209" s="1787"/>
      <c r="K209" s="1787"/>
      <c r="L209" s="1787"/>
      <c r="M209" s="1787"/>
      <c r="N209" s="1787"/>
      <c r="O209" s="1787"/>
      <c r="P209" s="1787"/>
      <c r="Q209" s="1787"/>
      <c r="R209" s="1787"/>
      <c r="S209" s="1787"/>
      <c r="T209" s="1787"/>
      <c r="U209" s="1787"/>
      <c r="V209" s="1787"/>
      <c r="W209" s="1787"/>
      <c r="X209" s="1787"/>
      <c r="Y209" s="1787"/>
      <c r="Z209" s="4"/>
    </row>
    <row r="210" spans="1:26" ht="13.5" customHeight="1">
      <c r="A210" s="1787"/>
      <c r="B210" s="1783"/>
      <c r="C210" s="1787"/>
      <c r="D210" s="1787"/>
      <c r="E210" s="1787"/>
      <c r="F210" s="2259"/>
      <c r="G210" s="1787"/>
      <c r="H210" s="1787"/>
      <c r="I210" s="1787"/>
      <c r="J210" s="1787"/>
      <c r="K210" s="1787"/>
      <c r="L210" s="1787"/>
      <c r="M210" s="1787"/>
      <c r="N210" s="1787"/>
      <c r="O210" s="1787"/>
      <c r="P210" s="1787"/>
      <c r="Q210" s="1787"/>
      <c r="R210" s="1787"/>
      <c r="S210" s="1787"/>
      <c r="T210" s="1787"/>
      <c r="U210" s="1787"/>
      <c r="V210" s="1787"/>
      <c r="W210" s="1787"/>
      <c r="X210" s="1787"/>
      <c r="Y210" s="1787"/>
      <c r="Z210" s="4"/>
    </row>
    <row r="211" spans="1:26" ht="13.5" customHeight="1">
      <c r="A211" s="1787"/>
      <c r="B211" s="1783"/>
      <c r="C211" s="1787"/>
      <c r="D211" s="1787"/>
      <c r="E211" s="1787"/>
      <c r="F211" s="2259"/>
      <c r="G211" s="1787"/>
      <c r="H211" s="1787"/>
      <c r="I211" s="1787"/>
      <c r="J211" s="1787"/>
      <c r="K211" s="1787"/>
      <c r="L211" s="1787"/>
      <c r="M211" s="1787"/>
      <c r="N211" s="1787"/>
      <c r="O211" s="1787"/>
      <c r="P211" s="1787"/>
      <c r="Q211" s="1787"/>
      <c r="R211" s="1787"/>
      <c r="S211" s="1787"/>
      <c r="T211" s="1787"/>
      <c r="U211" s="1787"/>
      <c r="V211" s="1787"/>
      <c r="W211" s="1787"/>
      <c r="X211" s="1787"/>
      <c r="Y211" s="1787"/>
      <c r="Z211" s="4"/>
    </row>
    <row r="212" spans="1:26" ht="13.5" customHeight="1">
      <c r="A212" s="1787"/>
      <c r="B212" s="1783"/>
      <c r="C212" s="1787"/>
      <c r="D212" s="1787"/>
      <c r="E212" s="1787"/>
      <c r="F212" s="2259"/>
      <c r="G212" s="1787"/>
      <c r="H212" s="1787"/>
      <c r="I212" s="1787"/>
      <c r="J212" s="1787"/>
      <c r="K212" s="1787"/>
      <c r="L212" s="1787"/>
      <c r="M212" s="1787"/>
      <c r="N212" s="1787"/>
      <c r="O212" s="1787"/>
      <c r="P212" s="1787"/>
      <c r="Q212" s="1787"/>
      <c r="R212" s="1787"/>
      <c r="S212" s="1787"/>
      <c r="T212" s="1787"/>
      <c r="U212" s="1787"/>
      <c r="V212" s="1787"/>
      <c r="W212" s="1787"/>
      <c r="X212" s="1787"/>
      <c r="Y212" s="1787"/>
      <c r="Z212" s="4"/>
    </row>
    <row r="213" spans="1:26" ht="13.5" customHeight="1">
      <c r="A213" s="1787"/>
      <c r="B213" s="1783"/>
      <c r="C213" s="1787"/>
      <c r="D213" s="1787"/>
      <c r="E213" s="1787"/>
      <c r="F213" s="2259"/>
      <c r="G213" s="1787"/>
      <c r="H213" s="1787"/>
      <c r="I213" s="1787"/>
      <c r="J213" s="1787"/>
      <c r="K213" s="1787"/>
      <c r="L213" s="1787"/>
      <c r="M213" s="1787"/>
      <c r="N213" s="1787"/>
      <c r="O213" s="1787"/>
      <c r="P213" s="1787"/>
      <c r="Q213" s="1787"/>
      <c r="R213" s="1787"/>
      <c r="S213" s="1787"/>
      <c r="T213" s="1787"/>
      <c r="U213" s="1787"/>
      <c r="V213" s="1787"/>
      <c r="W213" s="1787"/>
      <c r="X213" s="1787"/>
      <c r="Y213" s="1787"/>
      <c r="Z213" s="4"/>
    </row>
    <row r="214" spans="1:26" ht="13.5" customHeight="1">
      <c r="A214" s="1787"/>
      <c r="B214" s="1783"/>
      <c r="C214" s="1787"/>
      <c r="D214" s="1787"/>
      <c r="E214" s="1787"/>
      <c r="F214" s="2259"/>
      <c r="G214" s="1787"/>
      <c r="H214" s="1787"/>
      <c r="I214" s="1787"/>
      <c r="J214" s="1787"/>
      <c r="K214" s="1787"/>
      <c r="L214" s="1787"/>
      <c r="M214" s="1787"/>
      <c r="N214" s="1787"/>
      <c r="O214" s="1787"/>
      <c r="P214" s="1787"/>
      <c r="Q214" s="1787"/>
      <c r="R214" s="1787"/>
      <c r="S214" s="1787"/>
      <c r="T214" s="1787"/>
      <c r="U214" s="1787"/>
      <c r="V214" s="1787"/>
      <c r="W214" s="1787"/>
      <c r="X214" s="1787"/>
      <c r="Y214" s="1787"/>
      <c r="Z214" s="4"/>
    </row>
    <row r="215" spans="1:26" ht="13.5" customHeight="1">
      <c r="A215" s="1787"/>
      <c r="B215" s="1783"/>
      <c r="C215" s="1787"/>
      <c r="D215" s="1787"/>
      <c r="E215" s="1787"/>
      <c r="F215" s="2259"/>
      <c r="G215" s="1787"/>
      <c r="H215" s="1787"/>
      <c r="I215" s="1787"/>
      <c r="J215" s="1787"/>
      <c r="K215" s="1787"/>
      <c r="L215" s="1787"/>
      <c r="M215" s="1787"/>
      <c r="N215" s="1787"/>
      <c r="O215" s="1787"/>
      <c r="P215" s="1787"/>
      <c r="Q215" s="1787"/>
      <c r="R215" s="1787"/>
      <c r="S215" s="1787"/>
      <c r="T215" s="1787"/>
      <c r="U215" s="1787"/>
      <c r="V215" s="1787"/>
      <c r="W215" s="1787"/>
      <c r="X215" s="1787"/>
      <c r="Y215" s="1787"/>
      <c r="Z215" s="4"/>
    </row>
    <row r="216" spans="1:26" ht="13.5" customHeight="1">
      <c r="A216" s="1787"/>
      <c r="B216" s="1783"/>
      <c r="C216" s="1787"/>
      <c r="D216" s="1787"/>
      <c r="E216" s="1787"/>
      <c r="F216" s="2259"/>
      <c r="G216" s="1787"/>
      <c r="H216" s="1787"/>
      <c r="I216" s="1787"/>
      <c r="J216" s="1787"/>
      <c r="K216" s="1787"/>
      <c r="L216" s="1787"/>
      <c r="M216" s="1787"/>
      <c r="N216" s="1787"/>
      <c r="O216" s="1787"/>
      <c r="P216" s="1787"/>
      <c r="Q216" s="1787"/>
      <c r="R216" s="1787"/>
      <c r="S216" s="1787"/>
      <c r="T216" s="1787"/>
      <c r="U216" s="1787"/>
      <c r="V216" s="1787"/>
      <c r="W216" s="1787"/>
      <c r="X216" s="1787"/>
      <c r="Y216" s="1787"/>
      <c r="Z216" s="4"/>
    </row>
    <row r="217" spans="1:26" ht="13.5" customHeight="1">
      <c r="A217" s="1787"/>
      <c r="B217" s="1783"/>
      <c r="C217" s="1787"/>
      <c r="D217" s="1787"/>
      <c r="E217" s="1787"/>
      <c r="F217" s="2259"/>
      <c r="G217" s="1787"/>
      <c r="H217" s="1787"/>
      <c r="I217" s="1787"/>
      <c r="J217" s="1787"/>
      <c r="K217" s="1787"/>
      <c r="L217" s="1787"/>
      <c r="M217" s="1787"/>
      <c r="N217" s="1787"/>
      <c r="O217" s="1787"/>
      <c r="P217" s="1787"/>
      <c r="Q217" s="1787"/>
      <c r="R217" s="1787"/>
      <c r="S217" s="1787"/>
      <c r="T217" s="1787"/>
      <c r="U217" s="1787"/>
      <c r="V217" s="1787"/>
      <c r="W217" s="1787"/>
      <c r="X217" s="1787"/>
      <c r="Y217" s="1787"/>
      <c r="Z217" s="4"/>
    </row>
    <row r="218" spans="1:26" ht="13.5" customHeight="1">
      <c r="A218" s="1787"/>
      <c r="B218" s="1783"/>
      <c r="C218" s="1787"/>
      <c r="D218" s="1787"/>
      <c r="E218" s="1787"/>
      <c r="F218" s="2259"/>
      <c r="G218" s="1787"/>
      <c r="H218" s="1787"/>
      <c r="I218" s="1787"/>
      <c r="J218" s="1787"/>
      <c r="K218" s="1787"/>
      <c r="L218" s="1787"/>
      <c r="M218" s="1787"/>
      <c r="N218" s="1787"/>
      <c r="O218" s="1787"/>
      <c r="P218" s="1787"/>
      <c r="Q218" s="1787"/>
      <c r="R218" s="1787"/>
      <c r="S218" s="1787"/>
      <c r="T218" s="1787"/>
      <c r="U218" s="1787"/>
      <c r="V218" s="1787"/>
      <c r="W218" s="1787"/>
      <c r="X218" s="1787"/>
      <c r="Y218" s="1787"/>
      <c r="Z218" s="4"/>
    </row>
    <row r="219" spans="1:26" ht="13.5" customHeight="1">
      <c r="A219" s="1787"/>
      <c r="B219" s="1783"/>
      <c r="C219" s="1787"/>
      <c r="D219" s="1787"/>
      <c r="E219" s="1787"/>
      <c r="F219" s="2259"/>
      <c r="G219" s="1787"/>
      <c r="H219" s="1787"/>
      <c r="I219" s="1787"/>
      <c r="J219" s="1787"/>
      <c r="K219" s="1787"/>
      <c r="L219" s="1787"/>
      <c r="M219" s="1787"/>
      <c r="N219" s="1787"/>
      <c r="O219" s="1787"/>
      <c r="P219" s="1787"/>
      <c r="Q219" s="1787"/>
      <c r="R219" s="1787"/>
      <c r="S219" s="1787"/>
      <c r="T219" s="1787"/>
      <c r="U219" s="1787"/>
      <c r="V219" s="1787"/>
      <c r="W219" s="1787"/>
      <c r="X219" s="1787"/>
      <c r="Y219" s="1787"/>
      <c r="Z219" s="4"/>
    </row>
    <row r="220" spans="1:26" ht="13.5" customHeight="1">
      <c r="A220" s="1787"/>
      <c r="B220" s="1783"/>
      <c r="C220" s="1787"/>
      <c r="D220" s="1787"/>
      <c r="E220" s="1787"/>
      <c r="F220" s="2259"/>
      <c r="G220" s="1787"/>
      <c r="H220" s="1787"/>
      <c r="I220" s="1787"/>
      <c r="J220" s="1787"/>
      <c r="K220" s="1787"/>
      <c r="L220" s="1787"/>
      <c r="M220" s="1787"/>
      <c r="N220" s="1787"/>
      <c r="O220" s="1787"/>
      <c r="P220" s="1787"/>
      <c r="Q220" s="1787"/>
      <c r="R220" s="1787"/>
      <c r="S220" s="1787"/>
      <c r="T220" s="1787"/>
      <c r="U220" s="1787"/>
      <c r="V220" s="1787"/>
      <c r="W220" s="1787"/>
      <c r="X220" s="1787"/>
      <c r="Y220" s="1787"/>
      <c r="Z220" s="4"/>
    </row>
    <row r="221" spans="1:26" ht="13.5" customHeight="1">
      <c r="A221" s="1787"/>
      <c r="B221" s="1783"/>
      <c r="C221" s="1787"/>
      <c r="D221" s="1787"/>
      <c r="E221" s="1787"/>
      <c r="F221" s="2259"/>
      <c r="G221" s="1787"/>
      <c r="H221" s="1787"/>
      <c r="I221" s="1787"/>
      <c r="J221" s="1787"/>
      <c r="K221" s="1787"/>
      <c r="L221" s="1787"/>
      <c r="M221" s="1787"/>
      <c r="N221" s="1787"/>
      <c r="O221" s="1787"/>
      <c r="P221" s="1787"/>
      <c r="Q221" s="1787"/>
      <c r="R221" s="1787"/>
      <c r="S221" s="1787"/>
      <c r="T221" s="1787"/>
      <c r="U221" s="1787"/>
      <c r="V221" s="1787"/>
      <c r="W221" s="1787"/>
      <c r="X221" s="1787"/>
      <c r="Y221" s="1787"/>
      <c r="Z221" s="4"/>
    </row>
    <row r="222" spans="1:26" ht="13.5" customHeight="1">
      <c r="A222" s="1787"/>
      <c r="B222" s="1783"/>
      <c r="C222" s="1787"/>
      <c r="D222" s="1787"/>
      <c r="E222" s="1787"/>
      <c r="F222" s="2259"/>
      <c r="G222" s="1787"/>
      <c r="H222" s="1787"/>
      <c r="I222" s="1787"/>
      <c r="J222" s="1787"/>
      <c r="K222" s="1787"/>
      <c r="L222" s="1787"/>
      <c r="M222" s="1787"/>
      <c r="N222" s="1787"/>
      <c r="O222" s="1787"/>
      <c r="P222" s="1787"/>
      <c r="Q222" s="1787"/>
      <c r="R222" s="1787"/>
      <c r="S222" s="1787"/>
      <c r="T222" s="1787"/>
      <c r="U222" s="1787"/>
      <c r="V222" s="1787"/>
      <c r="W222" s="1787"/>
      <c r="X222" s="1787"/>
      <c r="Y222" s="1787"/>
      <c r="Z222" s="4"/>
    </row>
    <row r="223" spans="1:26" ht="13.5" customHeight="1">
      <c r="A223" s="1787"/>
      <c r="B223" s="1783"/>
      <c r="C223" s="1787"/>
      <c r="D223" s="1787"/>
      <c r="E223" s="1787"/>
      <c r="F223" s="2259"/>
      <c r="G223" s="1787"/>
      <c r="H223" s="1787"/>
      <c r="I223" s="1787"/>
      <c r="J223" s="1787"/>
      <c r="K223" s="1787"/>
      <c r="L223" s="1787"/>
      <c r="M223" s="1787"/>
      <c r="N223" s="1787"/>
      <c r="O223" s="1787"/>
      <c r="P223" s="1787"/>
      <c r="Q223" s="1787"/>
      <c r="R223" s="1787"/>
      <c r="S223" s="1787"/>
      <c r="T223" s="1787"/>
      <c r="U223" s="1787"/>
      <c r="V223" s="1787"/>
      <c r="W223" s="1787"/>
      <c r="X223" s="1787"/>
      <c r="Y223" s="1787"/>
      <c r="Z223" s="4"/>
    </row>
    <row r="224" spans="1:26" ht="13.5" customHeight="1">
      <c r="A224" s="1787"/>
      <c r="B224" s="1783"/>
      <c r="C224" s="1787"/>
      <c r="D224" s="1787"/>
      <c r="E224" s="1787"/>
      <c r="F224" s="2259"/>
      <c r="G224" s="1787"/>
      <c r="H224" s="1787"/>
      <c r="I224" s="1787"/>
      <c r="J224" s="1787"/>
      <c r="K224" s="1787"/>
      <c r="L224" s="1787"/>
      <c r="M224" s="1787"/>
      <c r="N224" s="1787"/>
      <c r="O224" s="1787"/>
      <c r="P224" s="1787"/>
      <c r="Q224" s="1787"/>
      <c r="R224" s="1787"/>
      <c r="S224" s="1787"/>
      <c r="T224" s="1787"/>
      <c r="U224" s="1787"/>
      <c r="V224" s="1787"/>
      <c r="W224" s="1787"/>
      <c r="X224" s="1787"/>
      <c r="Y224" s="1787"/>
      <c r="Z224" s="4"/>
    </row>
    <row r="225" spans="1:26" ht="13.5" customHeight="1">
      <c r="A225" s="1787"/>
      <c r="B225" s="1783"/>
      <c r="C225" s="1787"/>
      <c r="D225" s="1787"/>
      <c r="E225" s="1787"/>
      <c r="F225" s="2259"/>
      <c r="G225" s="1787"/>
      <c r="H225" s="1787"/>
      <c r="I225" s="1787"/>
      <c r="J225" s="1787"/>
      <c r="K225" s="1787"/>
      <c r="L225" s="1787"/>
      <c r="M225" s="1787"/>
      <c r="N225" s="1787"/>
      <c r="O225" s="1787"/>
      <c r="P225" s="1787"/>
      <c r="Q225" s="1787"/>
      <c r="R225" s="1787"/>
      <c r="S225" s="1787"/>
      <c r="T225" s="1787"/>
      <c r="U225" s="1787"/>
      <c r="V225" s="1787"/>
      <c r="W225" s="1787"/>
      <c r="X225" s="1787"/>
      <c r="Y225" s="1787"/>
      <c r="Z225" s="4"/>
    </row>
    <row r="226" spans="1:26" ht="13.5" customHeight="1">
      <c r="A226" s="1787"/>
      <c r="B226" s="1783"/>
      <c r="C226" s="1787"/>
      <c r="D226" s="1787"/>
      <c r="E226" s="1787"/>
      <c r="F226" s="2259"/>
      <c r="G226" s="1787"/>
      <c r="H226" s="1787"/>
      <c r="I226" s="1787"/>
      <c r="J226" s="1787"/>
      <c r="K226" s="1787"/>
      <c r="L226" s="1787"/>
      <c r="M226" s="1787"/>
      <c r="N226" s="1787"/>
      <c r="O226" s="1787"/>
      <c r="P226" s="1787"/>
      <c r="Q226" s="1787"/>
      <c r="R226" s="1787"/>
      <c r="S226" s="1787"/>
      <c r="T226" s="1787"/>
      <c r="U226" s="1787"/>
      <c r="V226" s="1787"/>
      <c r="W226" s="1787"/>
      <c r="X226" s="1787"/>
      <c r="Y226" s="1787"/>
      <c r="Z226" s="4"/>
    </row>
    <row r="227" spans="1:26" ht="13.5" customHeight="1">
      <c r="A227" s="1787"/>
      <c r="B227" s="1783"/>
      <c r="C227" s="1787"/>
      <c r="D227" s="1787"/>
      <c r="E227" s="1787"/>
      <c r="F227" s="2259"/>
      <c r="G227" s="1787"/>
      <c r="H227" s="1787"/>
      <c r="I227" s="1787"/>
      <c r="J227" s="1787"/>
      <c r="K227" s="1787"/>
      <c r="L227" s="1787"/>
      <c r="M227" s="1787"/>
      <c r="N227" s="1787"/>
      <c r="O227" s="1787"/>
      <c r="P227" s="1787"/>
      <c r="Q227" s="1787"/>
      <c r="R227" s="1787"/>
      <c r="S227" s="1787"/>
      <c r="T227" s="1787"/>
      <c r="U227" s="1787"/>
      <c r="V227" s="1787"/>
      <c r="W227" s="1787"/>
      <c r="X227" s="1787"/>
      <c r="Y227" s="1787"/>
      <c r="Z227" s="4"/>
    </row>
    <row r="228" spans="1:26" ht="13.5" customHeight="1">
      <c r="A228" s="1787"/>
      <c r="B228" s="1783"/>
      <c r="C228" s="1787"/>
      <c r="D228" s="1787"/>
      <c r="E228" s="1787"/>
      <c r="F228" s="2259"/>
      <c r="G228" s="1787"/>
      <c r="H228" s="1787"/>
      <c r="I228" s="1787"/>
      <c r="J228" s="1787"/>
      <c r="K228" s="1787"/>
      <c r="L228" s="1787"/>
      <c r="M228" s="1787"/>
      <c r="N228" s="1787"/>
      <c r="O228" s="1787"/>
      <c r="P228" s="1787"/>
      <c r="Q228" s="1787"/>
      <c r="R228" s="1787"/>
      <c r="S228" s="1787"/>
      <c r="T228" s="1787"/>
      <c r="U228" s="1787"/>
      <c r="V228" s="1787"/>
      <c r="W228" s="1787"/>
      <c r="X228" s="1787"/>
      <c r="Y228" s="1787"/>
      <c r="Z228" s="4"/>
    </row>
    <row r="229" spans="1:26" ht="13.5" customHeight="1">
      <c r="A229" s="1787"/>
      <c r="B229" s="1783"/>
      <c r="C229" s="1787"/>
      <c r="D229" s="1787"/>
      <c r="E229" s="1787"/>
      <c r="F229" s="2259"/>
      <c r="G229" s="1787"/>
      <c r="H229" s="1787"/>
      <c r="I229" s="1787"/>
      <c r="J229" s="1787"/>
      <c r="K229" s="1787"/>
      <c r="L229" s="1787"/>
      <c r="M229" s="1787"/>
      <c r="N229" s="1787"/>
      <c r="O229" s="1787"/>
      <c r="P229" s="1787"/>
      <c r="Q229" s="1787"/>
      <c r="R229" s="1787"/>
      <c r="S229" s="1787"/>
      <c r="T229" s="1787"/>
      <c r="U229" s="1787"/>
      <c r="V229" s="1787"/>
      <c r="W229" s="1787"/>
      <c r="X229" s="1787"/>
      <c r="Y229" s="1787"/>
      <c r="Z229" s="4"/>
    </row>
    <row r="230" spans="1:26" ht="13.5" customHeight="1">
      <c r="A230" s="1787"/>
      <c r="B230" s="1783"/>
      <c r="C230" s="1787"/>
      <c r="D230" s="1787"/>
      <c r="E230" s="1787"/>
      <c r="F230" s="2259"/>
      <c r="G230" s="1787"/>
      <c r="H230" s="1787"/>
      <c r="I230" s="1787"/>
      <c r="J230" s="1787"/>
      <c r="K230" s="1787"/>
      <c r="L230" s="1787"/>
      <c r="M230" s="1787"/>
      <c r="N230" s="1787"/>
      <c r="O230" s="1787"/>
      <c r="P230" s="1787"/>
      <c r="Q230" s="1787"/>
      <c r="R230" s="1787"/>
      <c r="S230" s="1787"/>
      <c r="T230" s="1787"/>
      <c r="U230" s="1787"/>
      <c r="V230" s="1787"/>
      <c r="W230" s="1787"/>
      <c r="X230" s="1787"/>
      <c r="Y230" s="1787"/>
      <c r="Z230" s="4"/>
    </row>
    <row r="231" spans="1:26" ht="13.5" customHeight="1">
      <c r="A231" s="1787"/>
      <c r="B231" s="1783"/>
      <c r="C231" s="1787"/>
      <c r="D231" s="1787"/>
      <c r="E231" s="1787"/>
      <c r="F231" s="2259"/>
      <c r="G231" s="1787"/>
      <c r="H231" s="1787"/>
      <c r="I231" s="1787"/>
      <c r="J231" s="1787"/>
      <c r="K231" s="1787"/>
      <c r="L231" s="1787"/>
      <c r="M231" s="1787"/>
      <c r="N231" s="1787"/>
      <c r="O231" s="1787"/>
      <c r="P231" s="1787"/>
      <c r="Q231" s="1787"/>
      <c r="R231" s="1787"/>
      <c r="S231" s="1787"/>
      <c r="T231" s="1787"/>
      <c r="U231" s="1787"/>
      <c r="V231" s="1787"/>
      <c r="W231" s="1787"/>
      <c r="X231" s="1787"/>
      <c r="Y231" s="1787"/>
      <c r="Z231" s="4"/>
    </row>
    <row r="232" spans="1:26" ht="13.5" customHeight="1">
      <c r="A232" s="1787"/>
      <c r="B232" s="1783"/>
      <c r="C232" s="1787"/>
      <c r="D232" s="1787"/>
      <c r="E232" s="1787"/>
      <c r="F232" s="2259"/>
      <c r="G232" s="1787"/>
      <c r="H232" s="1787"/>
      <c r="I232" s="1787"/>
      <c r="J232" s="1787"/>
      <c r="K232" s="1787"/>
      <c r="L232" s="1787"/>
      <c r="M232" s="1787"/>
      <c r="N232" s="1787"/>
      <c r="O232" s="1787"/>
      <c r="P232" s="1787"/>
      <c r="Q232" s="1787"/>
      <c r="R232" s="1787"/>
      <c r="S232" s="1787"/>
      <c r="T232" s="1787"/>
      <c r="U232" s="1787"/>
      <c r="V232" s="1787"/>
      <c r="W232" s="1787"/>
      <c r="X232" s="1787"/>
      <c r="Y232" s="1787"/>
      <c r="Z232" s="4"/>
    </row>
    <row r="233" spans="1:26" ht="13.5" customHeight="1">
      <c r="A233" s="1787"/>
      <c r="B233" s="1783"/>
      <c r="C233" s="1787"/>
      <c r="D233" s="1787"/>
      <c r="E233" s="1787"/>
      <c r="F233" s="2259"/>
      <c r="G233" s="1787"/>
      <c r="H233" s="1787"/>
      <c r="I233" s="1787"/>
      <c r="J233" s="1787"/>
      <c r="K233" s="1787"/>
      <c r="L233" s="1787"/>
      <c r="M233" s="1787"/>
      <c r="N233" s="1787"/>
      <c r="O233" s="1787"/>
      <c r="P233" s="1787"/>
      <c r="Q233" s="1787"/>
      <c r="R233" s="1787"/>
      <c r="S233" s="1787"/>
      <c r="T233" s="1787"/>
      <c r="U233" s="1787"/>
      <c r="V233" s="1787"/>
      <c r="W233" s="1787"/>
      <c r="X233" s="1787"/>
      <c r="Y233" s="1787"/>
      <c r="Z233" s="4"/>
    </row>
    <row r="234" spans="1:26" ht="13.5" customHeight="1">
      <c r="A234" s="1787"/>
      <c r="B234" s="1783"/>
      <c r="C234" s="1787"/>
      <c r="D234" s="1787"/>
      <c r="E234" s="1787"/>
      <c r="F234" s="2259"/>
      <c r="G234" s="1787"/>
      <c r="H234" s="1787"/>
      <c r="I234" s="1787"/>
      <c r="J234" s="1787"/>
      <c r="K234" s="1787"/>
      <c r="L234" s="1787"/>
      <c r="M234" s="1787"/>
      <c r="N234" s="1787"/>
      <c r="O234" s="1787"/>
      <c r="P234" s="1787"/>
      <c r="Q234" s="1787"/>
      <c r="R234" s="1787"/>
      <c r="S234" s="1787"/>
      <c r="T234" s="1787"/>
      <c r="U234" s="1787"/>
      <c r="V234" s="1787"/>
      <c r="W234" s="1787"/>
      <c r="X234" s="1787"/>
      <c r="Y234" s="1787"/>
      <c r="Z234" s="4"/>
    </row>
    <row r="235" spans="1:26" ht="13.5" customHeight="1">
      <c r="A235" s="1787"/>
      <c r="B235" s="1783"/>
      <c r="C235" s="1787"/>
      <c r="D235" s="1787"/>
      <c r="E235" s="1787"/>
      <c r="F235" s="2259"/>
      <c r="G235" s="1787"/>
      <c r="H235" s="1787"/>
      <c r="I235" s="1787"/>
      <c r="J235" s="1787"/>
      <c r="K235" s="1787"/>
      <c r="L235" s="1787"/>
      <c r="M235" s="1787"/>
      <c r="N235" s="1787"/>
      <c r="O235" s="1787"/>
      <c r="P235" s="1787"/>
      <c r="Q235" s="1787"/>
      <c r="R235" s="1787"/>
      <c r="S235" s="1787"/>
      <c r="T235" s="1787"/>
      <c r="U235" s="1787"/>
      <c r="V235" s="1787"/>
      <c r="W235" s="1787"/>
      <c r="X235" s="1787"/>
      <c r="Y235" s="1787"/>
      <c r="Z235" s="4"/>
    </row>
    <row r="236" spans="1:26" ht="13.5" customHeight="1">
      <c r="A236" s="1787"/>
      <c r="B236" s="1783"/>
      <c r="C236" s="1787"/>
      <c r="D236" s="1787"/>
      <c r="E236" s="1787"/>
      <c r="F236" s="2259"/>
      <c r="G236" s="1787"/>
      <c r="H236" s="1787"/>
      <c r="I236" s="1787"/>
      <c r="J236" s="1787"/>
      <c r="K236" s="1787"/>
      <c r="L236" s="1787"/>
      <c r="M236" s="1787"/>
      <c r="N236" s="1787"/>
      <c r="O236" s="1787"/>
      <c r="P236" s="1787"/>
      <c r="Q236" s="1787"/>
      <c r="R236" s="1787"/>
      <c r="S236" s="1787"/>
      <c r="T236" s="1787"/>
      <c r="U236" s="1787"/>
      <c r="V236" s="1787"/>
      <c r="W236" s="1787"/>
      <c r="X236" s="1787"/>
      <c r="Y236" s="1787"/>
      <c r="Z236" s="4"/>
    </row>
    <row r="237" spans="1:26" ht="13.5" customHeight="1">
      <c r="A237" s="1787"/>
      <c r="B237" s="1783"/>
      <c r="C237" s="1787"/>
      <c r="D237" s="1787"/>
      <c r="E237" s="1787"/>
      <c r="F237" s="2259"/>
      <c r="G237" s="1787"/>
      <c r="H237" s="1787"/>
      <c r="I237" s="1787"/>
      <c r="J237" s="1787"/>
      <c r="K237" s="1787"/>
      <c r="L237" s="1787"/>
      <c r="M237" s="1787"/>
      <c r="N237" s="1787"/>
      <c r="O237" s="1787"/>
      <c r="P237" s="1787"/>
      <c r="Q237" s="1787"/>
      <c r="R237" s="1787"/>
      <c r="S237" s="1787"/>
      <c r="T237" s="1787"/>
      <c r="U237" s="1787"/>
      <c r="V237" s="1787"/>
      <c r="W237" s="1787"/>
      <c r="X237" s="1787"/>
      <c r="Y237" s="1787"/>
      <c r="Z237" s="4"/>
    </row>
    <row r="238" spans="1:26" ht="13.5" customHeight="1">
      <c r="A238" s="1787"/>
      <c r="B238" s="1783"/>
      <c r="C238" s="1787"/>
      <c r="D238" s="1787"/>
      <c r="E238" s="1787"/>
      <c r="F238" s="2259"/>
      <c r="G238" s="1787"/>
      <c r="H238" s="1787"/>
      <c r="I238" s="1787"/>
      <c r="J238" s="1787"/>
      <c r="K238" s="1787"/>
      <c r="L238" s="1787"/>
      <c r="M238" s="1787"/>
      <c r="N238" s="1787"/>
      <c r="O238" s="1787"/>
      <c r="P238" s="1787"/>
      <c r="Q238" s="1787"/>
      <c r="R238" s="1787"/>
      <c r="S238" s="1787"/>
      <c r="T238" s="1787"/>
      <c r="U238" s="1787"/>
      <c r="V238" s="1787"/>
      <c r="W238" s="1787"/>
      <c r="X238" s="1787"/>
      <c r="Y238" s="1787"/>
      <c r="Z238" s="4"/>
    </row>
    <row r="239" spans="1:26" ht="13.5" customHeight="1">
      <c r="A239" s="1787"/>
      <c r="B239" s="1783"/>
      <c r="C239" s="1787"/>
      <c r="D239" s="1787"/>
      <c r="E239" s="1787"/>
      <c r="F239" s="2259"/>
      <c r="G239" s="1787"/>
      <c r="H239" s="1787"/>
      <c r="I239" s="1787"/>
      <c r="J239" s="1787"/>
      <c r="K239" s="1787"/>
      <c r="L239" s="1787"/>
      <c r="M239" s="1787"/>
      <c r="N239" s="1787"/>
      <c r="O239" s="1787"/>
      <c r="P239" s="1787"/>
      <c r="Q239" s="1787"/>
      <c r="R239" s="1787"/>
      <c r="S239" s="1787"/>
      <c r="T239" s="1787"/>
      <c r="U239" s="1787"/>
      <c r="V239" s="1787"/>
      <c r="W239" s="1787"/>
      <c r="X239" s="1787"/>
      <c r="Y239" s="1787"/>
      <c r="Z239" s="4"/>
    </row>
    <row r="240" spans="1:26" ht="13.5" customHeight="1">
      <c r="A240" s="1787"/>
      <c r="B240" s="1783"/>
      <c r="C240" s="1787"/>
      <c r="D240" s="1787"/>
      <c r="E240" s="1787"/>
      <c r="F240" s="2259"/>
      <c r="G240" s="1787"/>
      <c r="H240" s="1787"/>
      <c r="I240" s="1787"/>
      <c r="J240" s="1787"/>
      <c r="K240" s="1787"/>
      <c r="L240" s="1787"/>
      <c r="M240" s="1787"/>
      <c r="N240" s="1787"/>
      <c r="O240" s="1787"/>
      <c r="P240" s="1787"/>
      <c r="Q240" s="1787"/>
      <c r="R240" s="1787"/>
      <c r="S240" s="1787"/>
      <c r="T240" s="1787"/>
      <c r="U240" s="1787"/>
      <c r="V240" s="1787"/>
      <c r="W240" s="1787"/>
      <c r="X240" s="1787"/>
      <c r="Y240" s="1787"/>
      <c r="Z240" s="4"/>
    </row>
    <row r="241" spans="1:26" ht="13.5" customHeight="1">
      <c r="A241" s="1787"/>
      <c r="B241" s="1783"/>
      <c r="C241" s="1787"/>
      <c r="D241" s="1787"/>
      <c r="E241" s="1787"/>
      <c r="F241" s="2259"/>
      <c r="G241" s="1787"/>
      <c r="H241" s="1787"/>
      <c r="I241" s="1787"/>
      <c r="J241" s="1787"/>
      <c r="K241" s="1787"/>
      <c r="L241" s="1787"/>
      <c r="M241" s="1787"/>
      <c r="N241" s="1787"/>
      <c r="O241" s="1787"/>
      <c r="P241" s="1787"/>
      <c r="Q241" s="1787"/>
      <c r="R241" s="1787"/>
      <c r="S241" s="1787"/>
      <c r="T241" s="1787"/>
      <c r="U241" s="1787"/>
      <c r="V241" s="1787"/>
      <c r="W241" s="1787"/>
      <c r="X241" s="1787"/>
      <c r="Y241" s="1787"/>
      <c r="Z241" s="4"/>
    </row>
    <row r="242" spans="1:26" ht="13.5" customHeight="1">
      <c r="A242" s="1787"/>
      <c r="B242" s="1783"/>
      <c r="C242" s="1787"/>
      <c r="D242" s="1787"/>
      <c r="E242" s="1787"/>
      <c r="F242" s="2259"/>
      <c r="G242" s="1787"/>
      <c r="H242" s="1787"/>
      <c r="I242" s="1787"/>
      <c r="J242" s="1787"/>
      <c r="K242" s="1787"/>
      <c r="L242" s="1787"/>
      <c r="M242" s="1787"/>
      <c r="N242" s="1787"/>
      <c r="O242" s="1787"/>
      <c r="P242" s="1787"/>
      <c r="Q242" s="1787"/>
      <c r="R242" s="1787"/>
      <c r="S242" s="1787"/>
      <c r="T242" s="1787"/>
      <c r="U242" s="1787"/>
      <c r="V242" s="1787"/>
      <c r="W242" s="1787"/>
      <c r="X242" s="1787"/>
      <c r="Y242" s="1787"/>
      <c r="Z242" s="4"/>
    </row>
    <row r="243" spans="1:26" ht="13.5" customHeight="1">
      <c r="A243" s="1787"/>
      <c r="B243" s="1783"/>
      <c r="C243" s="1787"/>
      <c r="D243" s="1787"/>
      <c r="E243" s="1787"/>
      <c r="F243" s="2259"/>
      <c r="G243" s="1787"/>
      <c r="H243" s="1787"/>
      <c r="I243" s="1787"/>
      <c r="J243" s="1787"/>
      <c r="K243" s="1787"/>
      <c r="L243" s="1787"/>
      <c r="M243" s="1787"/>
      <c r="N243" s="1787"/>
      <c r="O243" s="1787"/>
      <c r="P243" s="1787"/>
      <c r="Q243" s="1787"/>
      <c r="R243" s="1787"/>
      <c r="S243" s="1787"/>
      <c r="T243" s="1787"/>
      <c r="U243" s="1787"/>
      <c r="V243" s="1787"/>
      <c r="W243" s="1787"/>
      <c r="X243" s="1787"/>
      <c r="Y243" s="1787"/>
      <c r="Z243" s="4"/>
    </row>
    <row r="244" spans="1:26" ht="13.5" customHeight="1">
      <c r="A244" s="1787"/>
      <c r="B244" s="1783"/>
      <c r="C244" s="1787"/>
      <c r="D244" s="1787"/>
      <c r="E244" s="1787"/>
      <c r="F244" s="2259"/>
      <c r="G244" s="1787"/>
      <c r="H244" s="1787"/>
      <c r="I244" s="1787"/>
      <c r="J244" s="1787"/>
      <c r="K244" s="1787"/>
      <c r="L244" s="1787"/>
      <c r="M244" s="1787"/>
      <c r="N244" s="1787"/>
      <c r="O244" s="1787"/>
      <c r="P244" s="1787"/>
      <c r="Q244" s="1787"/>
      <c r="R244" s="1787"/>
      <c r="S244" s="1787"/>
      <c r="T244" s="1787"/>
      <c r="U244" s="1787"/>
      <c r="V244" s="1787"/>
      <c r="W244" s="1787"/>
      <c r="X244" s="1787"/>
      <c r="Y244" s="1787"/>
      <c r="Z244" s="4"/>
    </row>
    <row r="245" spans="1:26" ht="13.5" customHeight="1">
      <c r="A245" s="1787"/>
      <c r="B245" s="1783"/>
      <c r="C245" s="1787"/>
      <c r="D245" s="1787"/>
      <c r="E245" s="1787"/>
      <c r="F245" s="2259"/>
      <c r="G245" s="1787"/>
      <c r="H245" s="1787"/>
      <c r="I245" s="1787"/>
      <c r="J245" s="1787"/>
      <c r="K245" s="1787"/>
      <c r="L245" s="1787"/>
      <c r="M245" s="1787"/>
      <c r="N245" s="1787"/>
      <c r="O245" s="1787"/>
      <c r="P245" s="1787"/>
      <c r="Q245" s="1787"/>
      <c r="R245" s="1787"/>
      <c r="S245" s="1787"/>
      <c r="T245" s="1787"/>
      <c r="U245" s="1787"/>
      <c r="V245" s="1787"/>
      <c r="W245" s="1787"/>
      <c r="X245" s="1787"/>
      <c r="Y245" s="1787"/>
      <c r="Z245" s="4"/>
    </row>
    <row r="246" spans="1:26" ht="13.5" customHeight="1">
      <c r="A246" s="1787"/>
      <c r="B246" s="1783"/>
      <c r="C246" s="1787"/>
      <c r="D246" s="1787"/>
      <c r="E246" s="1787"/>
      <c r="F246" s="2259"/>
      <c r="G246" s="1787"/>
      <c r="H246" s="1787"/>
      <c r="I246" s="1787"/>
      <c r="J246" s="1787"/>
      <c r="K246" s="1787"/>
      <c r="L246" s="1787"/>
      <c r="M246" s="1787"/>
      <c r="N246" s="1787"/>
      <c r="O246" s="1787"/>
      <c r="P246" s="1787"/>
      <c r="Q246" s="1787"/>
      <c r="R246" s="1787"/>
      <c r="S246" s="1787"/>
      <c r="T246" s="1787"/>
      <c r="U246" s="1787"/>
      <c r="V246" s="1787"/>
      <c r="W246" s="1787"/>
      <c r="X246" s="1787"/>
      <c r="Y246" s="1787"/>
      <c r="Z246" s="4"/>
    </row>
    <row r="247" spans="1:26" ht="13.5" customHeight="1">
      <c r="A247" s="1787"/>
      <c r="B247" s="1783"/>
      <c r="C247" s="1787"/>
      <c r="D247" s="1787"/>
      <c r="E247" s="1787"/>
      <c r="F247" s="2259"/>
      <c r="G247" s="1787"/>
      <c r="H247" s="1787"/>
      <c r="I247" s="1787"/>
      <c r="J247" s="1787"/>
      <c r="K247" s="1787"/>
      <c r="L247" s="1787"/>
      <c r="M247" s="1787"/>
      <c r="N247" s="1787"/>
      <c r="O247" s="1787"/>
      <c r="P247" s="1787"/>
      <c r="Q247" s="1787"/>
      <c r="R247" s="1787"/>
      <c r="S247" s="1787"/>
      <c r="T247" s="1787"/>
      <c r="U247" s="1787"/>
      <c r="V247" s="1787"/>
      <c r="W247" s="1787"/>
      <c r="X247" s="1787"/>
      <c r="Y247" s="1787"/>
      <c r="Z247" s="4"/>
    </row>
    <row r="248" spans="1:26" ht="13.5" customHeight="1">
      <c r="A248" s="1787"/>
      <c r="B248" s="1783"/>
      <c r="C248" s="1787"/>
      <c r="D248" s="1787"/>
      <c r="E248" s="1787"/>
      <c r="F248" s="2259"/>
      <c r="G248" s="1787"/>
      <c r="H248" s="1787"/>
      <c r="I248" s="1787"/>
      <c r="J248" s="1787"/>
      <c r="K248" s="1787"/>
      <c r="L248" s="1787"/>
      <c r="M248" s="1787"/>
      <c r="N248" s="1787"/>
      <c r="O248" s="1787"/>
      <c r="P248" s="1787"/>
      <c r="Q248" s="1787"/>
      <c r="R248" s="1787"/>
      <c r="S248" s="1787"/>
      <c r="T248" s="1787"/>
      <c r="U248" s="1787"/>
      <c r="V248" s="1787"/>
      <c r="W248" s="1787"/>
      <c r="X248" s="1787"/>
      <c r="Y248" s="1787"/>
      <c r="Z248" s="4"/>
    </row>
    <row r="249" spans="1:26" ht="13.5" customHeight="1">
      <c r="A249" s="1787"/>
      <c r="B249" s="1783"/>
      <c r="C249" s="1787"/>
      <c r="D249" s="1787"/>
      <c r="E249" s="1787"/>
      <c r="F249" s="2259"/>
      <c r="G249" s="1787"/>
      <c r="H249" s="1787"/>
      <c r="I249" s="1787"/>
      <c r="J249" s="1787"/>
      <c r="K249" s="1787"/>
      <c r="L249" s="1787"/>
      <c r="M249" s="1787"/>
      <c r="N249" s="1787"/>
      <c r="O249" s="1787"/>
      <c r="P249" s="1787"/>
      <c r="Q249" s="1787"/>
      <c r="R249" s="1787"/>
      <c r="S249" s="1787"/>
      <c r="T249" s="1787"/>
      <c r="U249" s="1787"/>
      <c r="V249" s="1787"/>
      <c r="W249" s="1787"/>
      <c r="X249" s="1787"/>
      <c r="Y249" s="1787"/>
      <c r="Z249" s="4"/>
    </row>
    <row r="250" spans="1:26" ht="13.5" customHeight="1">
      <c r="A250" s="1787"/>
      <c r="B250" s="1783"/>
      <c r="C250" s="1787"/>
      <c r="D250" s="1787"/>
      <c r="E250" s="1787"/>
      <c r="F250" s="2259"/>
      <c r="G250" s="1787"/>
      <c r="H250" s="1787"/>
      <c r="I250" s="1787"/>
      <c r="J250" s="1787"/>
      <c r="K250" s="1787"/>
      <c r="L250" s="1787"/>
      <c r="M250" s="1787"/>
      <c r="N250" s="1787"/>
      <c r="O250" s="1787"/>
      <c r="P250" s="1787"/>
      <c r="Q250" s="1787"/>
      <c r="R250" s="1787"/>
      <c r="S250" s="1787"/>
      <c r="T250" s="1787"/>
      <c r="U250" s="1787"/>
      <c r="V250" s="1787"/>
      <c r="W250" s="1787"/>
      <c r="X250" s="1787"/>
      <c r="Y250" s="1787"/>
      <c r="Z250" s="4"/>
    </row>
    <row r="251" spans="1:26" ht="13.5" customHeight="1">
      <c r="A251" s="1787"/>
      <c r="B251" s="1783"/>
      <c r="C251" s="1787"/>
      <c r="D251" s="1787"/>
      <c r="E251" s="1787"/>
      <c r="F251" s="2259"/>
      <c r="G251" s="1787"/>
      <c r="H251" s="1787"/>
      <c r="I251" s="1787"/>
      <c r="J251" s="1787"/>
      <c r="K251" s="1787"/>
      <c r="L251" s="1787"/>
      <c r="M251" s="1787"/>
      <c r="N251" s="1787"/>
      <c r="O251" s="1787"/>
      <c r="P251" s="1787"/>
      <c r="Q251" s="1787"/>
      <c r="R251" s="1787"/>
      <c r="S251" s="1787"/>
      <c r="T251" s="1787"/>
      <c r="U251" s="1787"/>
      <c r="V251" s="1787"/>
      <c r="W251" s="1787"/>
      <c r="X251" s="1787"/>
      <c r="Y251" s="1787"/>
      <c r="Z251" s="4"/>
    </row>
    <row r="252" spans="1:26" ht="13.5" customHeight="1">
      <c r="A252" s="1787"/>
      <c r="B252" s="1783"/>
      <c r="C252" s="1787"/>
      <c r="D252" s="1787"/>
      <c r="E252" s="1787"/>
      <c r="F252" s="2259"/>
      <c r="G252" s="1787"/>
      <c r="H252" s="1787"/>
      <c r="I252" s="1787"/>
      <c r="J252" s="1787"/>
      <c r="K252" s="1787"/>
      <c r="L252" s="1787"/>
      <c r="M252" s="1787"/>
      <c r="N252" s="1787"/>
      <c r="O252" s="1787"/>
      <c r="P252" s="1787"/>
      <c r="Q252" s="1787"/>
      <c r="R252" s="1787"/>
      <c r="S252" s="1787"/>
      <c r="T252" s="1787"/>
      <c r="U252" s="1787"/>
      <c r="V252" s="1787"/>
      <c r="W252" s="1787"/>
      <c r="X252" s="1787"/>
      <c r="Y252" s="1787"/>
      <c r="Z252" s="4"/>
    </row>
    <row r="253" spans="1:26" ht="13.5" customHeight="1">
      <c r="A253" s="1787"/>
      <c r="B253" s="1783"/>
      <c r="C253" s="1787"/>
      <c r="D253" s="1787"/>
      <c r="E253" s="1787"/>
      <c r="F253" s="2259"/>
      <c r="G253" s="1787"/>
      <c r="H253" s="1787"/>
      <c r="I253" s="1787"/>
      <c r="J253" s="1787"/>
      <c r="K253" s="1787"/>
      <c r="L253" s="1787"/>
      <c r="M253" s="1787"/>
      <c r="N253" s="1787"/>
      <c r="O253" s="1787"/>
      <c r="P253" s="1787"/>
      <c r="Q253" s="1787"/>
      <c r="R253" s="1787"/>
      <c r="S253" s="1787"/>
      <c r="T253" s="1787"/>
      <c r="U253" s="1787"/>
      <c r="V253" s="1787"/>
      <c r="W253" s="1787"/>
      <c r="X253" s="1787"/>
      <c r="Y253" s="1787"/>
      <c r="Z253" s="4"/>
    </row>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8">
    <mergeCell ref="C46:G46"/>
    <mergeCell ref="C47:G47"/>
    <mergeCell ref="C53:G53"/>
    <mergeCell ref="A1:B1"/>
    <mergeCell ref="A2:B2"/>
    <mergeCell ref="A4:G4"/>
    <mergeCell ref="A5:G5"/>
    <mergeCell ref="F6:G6"/>
  </mergeCells>
  <pageMargins left="0.7" right="0.7" top="0.75" bottom="0.75" header="0" footer="0"/>
  <pageSetup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1000"/>
  <sheetViews>
    <sheetView workbookViewId="0"/>
  </sheetViews>
  <sheetFormatPr defaultColWidth="14.453125" defaultRowHeight="15" customHeight="1"/>
  <cols>
    <col min="1" max="1" width="11" customWidth="1"/>
    <col min="2" max="2" width="46.453125" customWidth="1"/>
    <col min="3" max="3" width="28.453125" customWidth="1"/>
    <col min="4" max="4" width="18.7265625" customWidth="1"/>
    <col min="5" max="24" width="11" customWidth="1"/>
  </cols>
  <sheetData>
    <row r="1" spans="1:24" ht="15.5">
      <c r="A1" s="1"/>
      <c r="B1" s="1" t="s">
        <v>0</v>
      </c>
      <c r="C1" s="1787"/>
      <c r="D1" s="38" t="s">
        <v>3038</v>
      </c>
      <c r="E1" s="13"/>
      <c r="F1" s="13"/>
      <c r="G1" s="13"/>
      <c r="H1" s="13"/>
      <c r="I1" s="13"/>
      <c r="J1" s="13"/>
      <c r="K1" s="13"/>
      <c r="L1" s="13"/>
      <c r="M1" s="13"/>
      <c r="N1" s="13"/>
      <c r="O1" s="13"/>
      <c r="P1" s="13"/>
      <c r="Q1" s="13"/>
      <c r="R1" s="13"/>
      <c r="S1" s="13"/>
      <c r="T1" s="13"/>
      <c r="U1" s="13"/>
      <c r="V1" s="13"/>
      <c r="W1" s="13"/>
      <c r="X1" s="13"/>
    </row>
    <row r="2" spans="1:24" ht="15.5">
      <c r="A2" s="17"/>
      <c r="B2" s="17" t="s">
        <v>1</v>
      </c>
      <c r="C2" s="13"/>
      <c r="D2" s="13"/>
      <c r="E2" s="13"/>
      <c r="F2" s="13"/>
      <c r="G2" s="13"/>
      <c r="H2" s="13"/>
      <c r="I2" s="13"/>
      <c r="J2" s="13"/>
      <c r="K2" s="13"/>
      <c r="L2" s="13"/>
      <c r="M2" s="13"/>
      <c r="N2" s="13"/>
      <c r="O2" s="13"/>
      <c r="P2" s="13"/>
      <c r="Q2" s="13"/>
      <c r="R2" s="13"/>
      <c r="S2" s="13"/>
      <c r="T2" s="13"/>
      <c r="U2" s="13"/>
      <c r="V2" s="13"/>
      <c r="W2" s="13"/>
      <c r="X2" s="13"/>
    </row>
    <row r="3" spans="1:24" ht="15.5">
      <c r="A3" s="13"/>
      <c r="B3" s="13"/>
      <c r="C3" s="13"/>
      <c r="D3" s="13"/>
      <c r="E3" s="13"/>
      <c r="F3" s="13"/>
      <c r="G3" s="13"/>
      <c r="H3" s="13"/>
      <c r="I3" s="13"/>
      <c r="J3" s="13"/>
      <c r="K3" s="13"/>
      <c r="L3" s="13"/>
      <c r="M3" s="13"/>
      <c r="N3" s="13"/>
      <c r="O3" s="13"/>
      <c r="P3" s="13"/>
      <c r="Q3" s="13"/>
      <c r="R3" s="13"/>
      <c r="S3" s="13"/>
      <c r="T3" s="13"/>
      <c r="U3" s="13"/>
      <c r="V3" s="13"/>
      <c r="W3" s="13"/>
      <c r="X3" s="13"/>
    </row>
    <row r="4" spans="1:24" ht="35.25" customHeight="1">
      <c r="A4" s="2877" t="s">
        <v>3039</v>
      </c>
      <c r="B4" s="2874"/>
      <c r="C4" s="2874"/>
      <c r="D4" s="2874"/>
      <c r="E4" s="13"/>
      <c r="F4" s="13"/>
      <c r="G4" s="13"/>
      <c r="H4" s="13"/>
      <c r="I4" s="13"/>
      <c r="J4" s="13"/>
      <c r="K4" s="13"/>
      <c r="L4" s="13"/>
      <c r="M4" s="13"/>
      <c r="N4" s="13"/>
      <c r="O4" s="13"/>
      <c r="P4" s="13"/>
      <c r="Q4" s="13"/>
      <c r="R4" s="13"/>
      <c r="S4" s="13"/>
      <c r="T4" s="13"/>
      <c r="U4" s="13"/>
      <c r="V4" s="13"/>
      <c r="W4" s="13"/>
      <c r="X4" s="13"/>
    </row>
    <row r="5" spans="1:24" ht="35.25" customHeight="1">
      <c r="A5" s="3116" t="s">
        <v>3040</v>
      </c>
      <c r="B5" s="2874"/>
      <c r="C5" s="2874"/>
      <c r="D5" s="2874"/>
      <c r="E5" s="13"/>
      <c r="F5" s="13"/>
      <c r="G5" s="13"/>
      <c r="H5" s="13"/>
      <c r="I5" s="13"/>
      <c r="J5" s="13"/>
      <c r="K5" s="13"/>
      <c r="L5" s="13"/>
      <c r="M5" s="13"/>
      <c r="N5" s="13"/>
      <c r="O5" s="13"/>
      <c r="P5" s="13"/>
      <c r="Q5" s="13"/>
      <c r="R5" s="13"/>
      <c r="S5" s="13"/>
      <c r="T5" s="13"/>
      <c r="U5" s="13"/>
      <c r="V5" s="13"/>
      <c r="W5" s="13"/>
      <c r="X5" s="13"/>
    </row>
    <row r="6" spans="1:24" ht="35.25" customHeight="1">
      <c r="A6" s="3117" t="s">
        <v>3041</v>
      </c>
      <c r="B6" s="2880"/>
      <c r="C6" s="2880"/>
      <c r="D6" s="2880"/>
      <c r="E6" s="13"/>
      <c r="F6" s="13"/>
      <c r="G6" s="13"/>
      <c r="H6" s="13"/>
      <c r="I6" s="13"/>
      <c r="J6" s="13"/>
      <c r="K6" s="13"/>
      <c r="L6" s="13"/>
      <c r="M6" s="13"/>
      <c r="N6" s="13"/>
      <c r="O6" s="13"/>
      <c r="P6" s="13"/>
      <c r="Q6" s="13"/>
      <c r="R6" s="13"/>
      <c r="S6" s="13"/>
      <c r="T6" s="13"/>
      <c r="U6" s="13"/>
      <c r="V6" s="13"/>
      <c r="W6" s="13"/>
      <c r="X6" s="13"/>
    </row>
    <row r="7" spans="1:24" ht="15.5">
      <c r="A7" s="13"/>
      <c r="B7" s="13"/>
      <c r="C7" s="1787"/>
      <c r="D7" s="2145" t="s">
        <v>3042</v>
      </c>
      <c r="E7" s="13"/>
      <c r="F7" s="13"/>
      <c r="G7" s="13"/>
      <c r="H7" s="13"/>
      <c r="I7" s="13"/>
      <c r="J7" s="13"/>
      <c r="K7" s="13"/>
      <c r="L7" s="13"/>
      <c r="M7" s="13"/>
      <c r="N7" s="13"/>
      <c r="O7" s="13"/>
      <c r="P7" s="13"/>
      <c r="Q7" s="13"/>
      <c r="R7" s="13"/>
      <c r="S7" s="13"/>
      <c r="T7" s="13"/>
      <c r="U7" s="13"/>
      <c r="V7" s="13"/>
      <c r="W7" s="13"/>
      <c r="X7" s="13"/>
    </row>
    <row r="8" spans="1:24" ht="52.5" customHeight="1">
      <c r="A8" s="8" t="s">
        <v>79</v>
      </c>
      <c r="B8" s="8" t="s">
        <v>80</v>
      </c>
      <c r="C8" s="8" t="s">
        <v>3043</v>
      </c>
      <c r="D8" s="8" t="s">
        <v>6</v>
      </c>
      <c r="E8" s="17"/>
      <c r="F8" s="13"/>
      <c r="G8" s="13"/>
      <c r="H8" s="13"/>
      <c r="I8" s="13"/>
      <c r="J8" s="13"/>
      <c r="K8" s="13"/>
      <c r="L8" s="13"/>
      <c r="M8" s="13"/>
      <c r="N8" s="13"/>
      <c r="O8" s="13"/>
      <c r="P8" s="13"/>
      <c r="Q8" s="13"/>
      <c r="R8" s="13"/>
      <c r="S8" s="13"/>
      <c r="T8" s="13"/>
      <c r="U8" s="13"/>
      <c r="V8" s="13"/>
      <c r="W8" s="13"/>
      <c r="X8" s="13"/>
    </row>
    <row r="9" spans="1:24" ht="30.75" customHeight="1">
      <c r="A9" s="2305"/>
      <c r="B9" s="2306" t="s">
        <v>3044</v>
      </c>
      <c r="C9" s="2307">
        <f>+C10+C23+C25</f>
        <v>0</v>
      </c>
      <c r="D9" s="2308"/>
      <c r="E9" s="1787"/>
      <c r="F9" s="13"/>
      <c r="G9" s="13"/>
      <c r="H9" s="13"/>
      <c r="I9" s="13"/>
      <c r="J9" s="13"/>
      <c r="K9" s="13"/>
      <c r="L9" s="13"/>
      <c r="M9" s="13"/>
      <c r="N9" s="13"/>
      <c r="O9" s="13"/>
      <c r="P9" s="13"/>
      <c r="Q9" s="13"/>
      <c r="R9" s="13"/>
      <c r="S9" s="13"/>
      <c r="T9" s="13"/>
      <c r="U9" s="13"/>
      <c r="V9" s="13"/>
      <c r="W9" s="13"/>
      <c r="X9" s="13"/>
    </row>
    <row r="10" spans="1:24" ht="39" customHeight="1">
      <c r="A10" s="2309" t="s">
        <v>84</v>
      </c>
      <c r="B10" s="2310" t="s">
        <v>3045</v>
      </c>
      <c r="C10" s="2311">
        <f>SUM(C12:C22)</f>
        <v>0</v>
      </c>
      <c r="D10" s="2312"/>
      <c r="E10" s="1799"/>
      <c r="F10" s="10"/>
      <c r="G10" s="10"/>
      <c r="H10" s="10"/>
      <c r="I10" s="10"/>
      <c r="J10" s="10"/>
      <c r="K10" s="10"/>
      <c r="L10" s="10"/>
      <c r="M10" s="10"/>
      <c r="N10" s="10"/>
      <c r="O10" s="10"/>
      <c r="P10" s="10"/>
      <c r="Q10" s="10"/>
      <c r="R10" s="10"/>
      <c r="S10" s="10"/>
      <c r="T10" s="10"/>
      <c r="U10" s="10"/>
      <c r="V10" s="10"/>
      <c r="W10" s="10"/>
      <c r="X10" s="10"/>
    </row>
    <row r="11" spans="1:24" ht="19.5" customHeight="1">
      <c r="A11" s="1793">
        <v>1</v>
      </c>
      <c r="B11" s="1830" t="s">
        <v>3046</v>
      </c>
      <c r="C11" s="2313"/>
      <c r="D11" s="47"/>
      <c r="E11" s="1787"/>
      <c r="F11" s="13"/>
      <c r="G11" s="13"/>
      <c r="H11" s="13"/>
      <c r="I11" s="13"/>
      <c r="J11" s="13"/>
      <c r="K11" s="13"/>
      <c r="L11" s="13"/>
      <c r="M11" s="13"/>
      <c r="N11" s="13"/>
      <c r="O11" s="13"/>
      <c r="P11" s="13"/>
      <c r="Q11" s="13"/>
      <c r="R11" s="13"/>
      <c r="S11" s="13"/>
      <c r="T11" s="13"/>
      <c r="U11" s="13"/>
      <c r="V11" s="13"/>
      <c r="W11" s="13"/>
      <c r="X11" s="13"/>
    </row>
    <row r="12" spans="1:24" ht="19.5" customHeight="1">
      <c r="A12" s="1793"/>
      <c r="B12" s="1830" t="s">
        <v>3047</v>
      </c>
      <c r="C12" s="2313"/>
      <c r="D12" s="47" t="s">
        <v>63</v>
      </c>
      <c r="E12" s="1787"/>
      <c r="F12" s="13"/>
      <c r="G12" s="13"/>
      <c r="H12" s="13"/>
      <c r="I12" s="13"/>
      <c r="J12" s="13"/>
      <c r="K12" s="13"/>
      <c r="L12" s="13"/>
      <c r="M12" s="13"/>
      <c r="N12" s="13"/>
      <c r="O12" s="13"/>
      <c r="P12" s="13"/>
      <c r="Q12" s="13"/>
      <c r="R12" s="13"/>
      <c r="S12" s="13"/>
      <c r="T12" s="13"/>
      <c r="U12" s="13"/>
      <c r="V12" s="13"/>
      <c r="W12" s="13"/>
      <c r="X12" s="13"/>
    </row>
    <row r="13" spans="1:24" ht="19.5" customHeight="1">
      <c r="A13" s="1793"/>
      <c r="B13" s="12" t="s">
        <v>2984</v>
      </c>
      <c r="C13" s="2313"/>
      <c r="D13" s="47" t="s">
        <v>63</v>
      </c>
      <c r="E13" s="1787"/>
      <c r="F13" s="13"/>
      <c r="G13" s="13"/>
      <c r="H13" s="13"/>
      <c r="I13" s="13"/>
      <c r="J13" s="13"/>
      <c r="K13" s="13"/>
      <c r="L13" s="13"/>
      <c r="M13" s="13"/>
      <c r="N13" s="13"/>
      <c r="O13" s="13"/>
      <c r="P13" s="13"/>
      <c r="Q13" s="13"/>
      <c r="R13" s="13"/>
      <c r="S13" s="13"/>
      <c r="T13" s="13"/>
      <c r="U13" s="13"/>
      <c r="V13" s="13"/>
      <c r="W13" s="13"/>
      <c r="X13" s="13"/>
    </row>
    <row r="14" spans="1:24" ht="19.5" customHeight="1">
      <c r="A14" s="1793"/>
      <c r="B14" s="12" t="s">
        <v>2985</v>
      </c>
      <c r="C14" s="2313"/>
      <c r="D14" s="47" t="s">
        <v>63</v>
      </c>
      <c r="E14" s="1787"/>
      <c r="F14" s="13"/>
      <c r="G14" s="13"/>
      <c r="H14" s="13"/>
      <c r="I14" s="13"/>
      <c r="J14" s="13"/>
      <c r="K14" s="13"/>
      <c r="L14" s="13"/>
      <c r="M14" s="13"/>
      <c r="N14" s="13"/>
      <c r="O14" s="13"/>
      <c r="P14" s="13"/>
      <c r="Q14" s="13"/>
      <c r="R14" s="13"/>
      <c r="S14" s="13"/>
      <c r="T14" s="13"/>
      <c r="U14" s="13"/>
      <c r="V14" s="13"/>
      <c r="W14" s="13"/>
      <c r="X14" s="13"/>
    </row>
    <row r="15" spans="1:24" ht="39.75" customHeight="1">
      <c r="A15" s="1793"/>
      <c r="B15" s="12" t="s">
        <v>2986</v>
      </c>
      <c r="C15" s="2313"/>
      <c r="D15" s="47" t="s">
        <v>63</v>
      </c>
      <c r="E15" s="1787"/>
      <c r="F15" s="13"/>
      <c r="G15" s="13"/>
      <c r="H15" s="13"/>
      <c r="I15" s="13"/>
      <c r="J15" s="13"/>
      <c r="K15" s="13"/>
      <c r="L15" s="13"/>
      <c r="M15" s="13"/>
      <c r="N15" s="13"/>
      <c r="O15" s="13"/>
      <c r="P15" s="13"/>
      <c r="Q15" s="13"/>
      <c r="R15" s="13"/>
      <c r="S15" s="13"/>
      <c r="T15" s="13"/>
      <c r="U15" s="13"/>
      <c r="V15" s="13"/>
      <c r="W15" s="13"/>
      <c r="X15" s="13"/>
    </row>
    <row r="16" spans="1:24" ht="19.5" customHeight="1">
      <c r="A16" s="1793"/>
      <c r="B16" s="12" t="s">
        <v>2987</v>
      </c>
      <c r="C16" s="2313"/>
      <c r="D16" s="47" t="s">
        <v>63</v>
      </c>
      <c r="E16" s="1787"/>
      <c r="F16" s="13"/>
      <c r="G16" s="13"/>
      <c r="H16" s="13"/>
      <c r="I16" s="13"/>
      <c r="J16" s="13"/>
      <c r="K16" s="13"/>
      <c r="L16" s="13"/>
      <c r="M16" s="13"/>
      <c r="N16" s="13"/>
      <c r="O16" s="13"/>
      <c r="P16" s="13"/>
      <c r="Q16" s="13"/>
      <c r="R16" s="13"/>
      <c r="S16" s="13"/>
      <c r="T16" s="13"/>
      <c r="U16" s="13"/>
      <c r="V16" s="13"/>
      <c r="W16" s="13"/>
      <c r="X16" s="13"/>
    </row>
    <row r="17" spans="1:24" ht="39.75" customHeight="1">
      <c r="A17" s="1793"/>
      <c r="B17" s="12" t="s">
        <v>2988</v>
      </c>
      <c r="C17" s="2313"/>
      <c r="D17" s="47" t="s">
        <v>63</v>
      </c>
      <c r="E17" s="1787"/>
      <c r="F17" s="13"/>
      <c r="G17" s="13"/>
      <c r="H17" s="13"/>
      <c r="I17" s="13"/>
      <c r="J17" s="13"/>
      <c r="K17" s="13"/>
      <c r="L17" s="13"/>
      <c r="M17" s="13"/>
      <c r="N17" s="13"/>
      <c r="O17" s="13"/>
      <c r="P17" s="13"/>
      <c r="Q17" s="13"/>
      <c r="R17" s="13"/>
      <c r="S17" s="13"/>
      <c r="T17" s="13"/>
      <c r="U17" s="13"/>
      <c r="V17" s="13"/>
      <c r="W17" s="13"/>
      <c r="X17" s="13"/>
    </row>
    <row r="18" spans="1:24" ht="19.5" customHeight="1">
      <c r="A18" s="1793"/>
      <c r="B18" s="2256" t="s">
        <v>2999</v>
      </c>
      <c r="C18" s="2313"/>
      <c r="D18" s="47" t="s">
        <v>65</v>
      </c>
      <c r="E18" s="1787"/>
      <c r="F18" s="13"/>
      <c r="G18" s="13"/>
      <c r="H18" s="13"/>
      <c r="I18" s="13"/>
      <c r="J18" s="13"/>
      <c r="K18" s="13"/>
      <c r="L18" s="13"/>
      <c r="M18" s="13"/>
      <c r="N18" s="13"/>
      <c r="O18" s="13"/>
      <c r="P18" s="13"/>
      <c r="Q18" s="13"/>
      <c r="R18" s="13"/>
      <c r="S18" s="13"/>
      <c r="T18" s="13"/>
      <c r="U18" s="13"/>
      <c r="V18" s="13"/>
      <c r="W18" s="13"/>
      <c r="X18" s="13"/>
    </row>
    <row r="19" spans="1:24" ht="19.5" customHeight="1">
      <c r="A19" s="1793"/>
      <c r="B19" s="1842" t="s">
        <v>3048</v>
      </c>
      <c r="C19" s="2313"/>
      <c r="D19" s="47" t="s">
        <v>67</v>
      </c>
      <c r="E19" s="1787"/>
      <c r="F19" s="13"/>
      <c r="G19" s="13"/>
      <c r="H19" s="13"/>
      <c r="I19" s="13"/>
      <c r="J19" s="13"/>
      <c r="K19" s="13"/>
      <c r="L19" s="13"/>
      <c r="M19" s="13"/>
      <c r="N19" s="13"/>
      <c r="O19" s="13"/>
      <c r="P19" s="13"/>
      <c r="Q19" s="13"/>
      <c r="R19" s="13"/>
      <c r="S19" s="13"/>
      <c r="T19" s="13"/>
      <c r="U19" s="13"/>
      <c r="V19" s="13"/>
      <c r="W19" s="13"/>
      <c r="X19" s="13"/>
    </row>
    <row r="20" spans="1:24" ht="19.5" customHeight="1">
      <c r="A20" s="1793"/>
      <c r="B20" s="1842" t="s">
        <v>3049</v>
      </c>
      <c r="C20" s="2313"/>
      <c r="D20" s="47" t="s">
        <v>67</v>
      </c>
      <c r="E20" s="1787"/>
      <c r="F20" s="13"/>
      <c r="G20" s="13"/>
      <c r="H20" s="13"/>
      <c r="I20" s="13"/>
      <c r="J20" s="13"/>
      <c r="K20" s="13"/>
      <c r="L20" s="13"/>
      <c r="M20" s="13"/>
      <c r="N20" s="13"/>
      <c r="O20" s="13"/>
      <c r="P20" s="13"/>
      <c r="Q20" s="13"/>
      <c r="R20" s="13"/>
      <c r="S20" s="13"/>
      <c r="T20" s="13"/>
      <c r="U20" s="13"/>
      <c r="V20" s="13"/>
      <c r="W20" s="13"/>
      <c r="X20" s="13"/>
    </row>
    <row r="21" spans="1:24" ht="19.5" customHeight="1">
      <c r="A21" s="1793"/>
      <c r="B21" s="1842" t="s">
        <v>3050</v>
      </c>
      <c r="C21" s="2313"/>
      <c r="D21" s="47" t="s">
        <v>67</v>
      </c>
      <c r="E21" s="1787"/>
      <c r="F21" s="13"/>
      <c r="G21" s="13"/>
      <c r="H21" s="13"/>
      <c r="I21" s="13"/>
      <c r="J21" s="13"/>
      <c r="K21" s="13"/>
      <c r="L21" s="13"/>
      <c r="M21" s="13"/>
      <c r="N21" s="13"/>
      <c r="O21" s="13"/>
      <c r="P21" s="13"/>
      <c r="Q21" s="13"/>
      <c r="R21" s="13"/>
      <c r="S21" s="13"/>
      <c r="T21" s="13"/>
      <c r="U21" s="13"/>
      <c r="V21" s="13"/>
      <c r="W21" s="13"/>
      <c r="X21" s="13"/>
    </row>
    <row r="22" spans="1:24" ht="19.5" customHeight="1">
      <c r="A22" s="2314">
        <v>2</v>
      </c>
      <c r="B22" s="2315" t="s">
        <v>3051</v>
      </c>
      <c r="C22" s="2316"/>
      <c r="D22" s="2317" t="s">
        <v>69</v>
      </c>
      <c r="E22" s="1787"/>
      <c r="F22" s="13"/>
      <c r="G22" s="13"/>
      <c r="H22" s="13"/>
      <c r="I22" s="13"/>
      <c r="J22" s="13"/>
      <c r="K22" s="13"/>
      <c r="L22" s="13"/>
      <c r="M22" s="13"/>
      <c r="N22" s="13"/>
      <c r="O22" s="13"/>
      <c r="P22" s="13"/>
      <c r="Q22" s="13"/>
      <c r="R22" s="13"/>
      <c r="S22" s="13"/>
      <c r="T22" s="13"/>
      <c r="U22" s="13"/>
      <c r="V22" s="13"/>
      <c r="W22" s="13"/>
      <c r="X22" s="13"/>
    </row>
    <row r="23" spans="1:24" ht="31.5" customHeight="1">
      <c r="A23" s="2318" t="s">
        <v>85</v>
      </c>
      <c r="B23" s="2312" t="s">
        <v>3052</v>
      </c>
      <c r="C23" s="2312"/>
      <c r="D23" s="2312" t="s">
        <v>69</v>
      </c>
      <c r="E23" s="13"/>
      <c r="F23" s="13"/>
      <c r="G23" s="13"/>
      <c r="H23" s="13"/>
      <c r="I23" s="13"/>
      <c r="J23" s="13"/>
      <c r="K23" s="13"/>
      <c r="L23" s="13"/>
      <c r="M23" s="13"/>
      <c r="N23" s="13"/>
      <c r="O23" s="13"/>
      <c r="P23" s="13"/>
      <c r="Q23" s="13"/>
      <c r="R23" s="13"/>
      <c r="S23" s="13"/>
      <c r="T23" s="13"/>
      <c r="U23" s="13"/>
      <c r="V23" s="13"/>
      <c r="W23" s="13"/>
      <c r="X23" s="13"/>
    </row>
    <row r="24" spans="1:24" ht="39" customHeight="1">
      <c r="A24" s="2318" t="s">
        <v>87</v>
      </c>
      <c r="B24" s="2319" t="s">
        <v>3053</v>
      </c>
      <c r="C24" s="2312"/>
      <c r="D24" s="2312" t="s">
        <v>69</v>
      </c>
      <c r="E24" s="13"/>
      <c r="F24" s="13"/>
      <c r="G24" s="13"/>
      <c r="H24" s="13"/>
      <c r="I24" s="13"/>
      <c r="J24" s="13"/>
      <c r="K24" s="13"/>
      <c r="L24" s="13"/>
      <c r="M24" s="13"/>
      <c r="N24" s="13"/>
      <c r="O24" s="13"/>
      <c r="P24" s="13"/>
      <c r="Q24" s="13"/>
      <c r="R24" s="13"/>
      <c r="S24" s="13"/>
      <c r="T24" s="13"/>
      <c r="U24" s="13"/>
      <c r="V24" s="13"/>
      <c r="W24" s="13"/>
      <c r="X24" s="13"/>
    </row>
    <row r="25" spans="1:24" ht="41.25" customHeight="1">
      <c r="A25" s="2318" t="s">
        <v>2627</v>
      </c>
      <c r="B25" s="2319" t="s">
        <v>3054</v>
      </c>
      <c r="C25" s="2320"/>
      <c r="D25" s="2312" t="s">
        <v>69</v>
      </c>
      <c r="E25" s="13"/>
      <c r="F25" s="13"/>
      <c r="G25" s="13"/>
      <c r="H25" s="13"/>
      <c r="I25" s="13"/>
      <c r="J25" s="13"/>
      <c r="K25" s="13"/>
      <c r="L25" s="13"/>
      <c r="M25" s="13"/>
      <c r="N25" s="13"/>
      <c r="O25" s="13"/>
      <c r="P25" s="13"/>
      <c r="Q25" s="13"/>
      <c r="R25" s="13"/>
      <c r="S25" s="13"/>
      <c r="T25" s="13"/>
      <c r="U25" s="13"/>
      <c r="V25" s="13"/>
      <c r="W25" s="13"/>
      <c r="X25" s="13"/>
    </row>
    <row r="26" spans="1:24" ht="15.75" customHeight="1">
      <c r="A26" s="1787"/>
      <c r="B26" s="1787"/>
      <c r="C26" s="1787"/>
      <c r="D26" s="1787"/>
      <c r="E26" s="1787"/>
      <c r="F26" s="1787"/>
      <c r="G26" s="1787"/>
      <c r="H26" s="1787"/>
      <c r="I26" s="1787"/>
      <c r="J26" s="1787"/>
      <c r="K26" s="1787"/>
      <c r="L26" s="1787"/>
      <c r="M26" s="1787"/>
      <c r="N26" s="1787"/>
      <c r="O26" s="1787"/>
      <c r="P26" s="1787"/>
      <c r="Q26" s="1787"/>
      <c r="R26" s="1787"/>
      <c r="S26" s="1787"/>
      <c r="T26" s="1787"/>
      <c r="U26" s="1787"/>
      <c r="V26" s="1787"/>
      <c r="W26" s="1787"/>
      <c r="X26" s="1787"/>
    </row>
    <row r="27" spans="1:24" ht="15.75" customHeight="1">
      <c r="A27" s="1787"/>
      <c r="B27" s="1787"/>
      <c r="C27" s="1787"/>
      <c r="D27" s="1787"/>
      <c r="E27" s="1787"/>
      <c r="F27" s="1787"/>
      <c r="G27" s="1787"/>
      <c r="H27" s="1787"/>
      <c r="I27" s="1787"/>
      <c r="J27" s="1787"/>
      <c r="K27" s="1787"/>
      <c r="L27" s="1787"/>
      <c r="M27" s="1787"/>
      <c r="N27" s="1787"/>
      <c r="O27" s="1787"/>
      <c r="P27" s="1787"/>
      <c r="Q27" s="1787"/>
      <c r="R27" s="1787"/>
      <c r="S27" s="1787"/>
      <c r="T27" s="1787"/>
      <c r="U27" s="1787"/>
      <c r="V27" s="1787"/>
      <c r="W27" s="1787"/>
      <c r="X27" s="1787"/>
    </row>
    <row r="28" spans="1:24" ht="15.75" customHeight="1">
      <c r="A28" s="1786"/>
      <c r="B28" s="1786" t="s">
        <v>2955</v>
      </c>
      <c r="C28" s="2881" t="s">
        <v>3000</v>
      </c>
      <c r="D28" s="2874"/>
      <c r="E28" s="134"/>
      <c r="F28" s="134"/>
      <c r="G28" s="134"/>
      <c r="H28" s="1786"/>
      <c r="I28" s="1786"/>
      <c r="J28" s="1786"/>
      <c r="K28" s="1786"/>
      <c r="L28" s="1786"/>
      <c r="M28" s="1786"/>
      <c r="N28" s="1786"/>
      <c r="O28" s="1786"/>
      <c r="P28" s="1786"/>
      <c r="Q28" s="1786"/>
      <c r="R28" s="1786"/>
      <c r="S28" s="1786"/>
      <c r="T28" s="1786"/>
      <c r="U28" s="1786"/>
      <c r="V28" s="1786"/>
      <c r="W28" s="1786"/>
      <c r="X28" s="1786"/>
    </row>
    <row r="29" spans="1:24" ht="15.75" customHeight="1">
      <c r="A29" s="1786"/>
      <c r="B29" s="2304" t="s">
        <v>3001</v>
      </c>
      <c r="C29" s="3005" t="s">
        <v>155</v>
      </c>
      <c r="D29" s="2874"/>
      <c r="E29" s="2290"/>
      <c r="F29" s="2290"/>
      <c r="G29" s="2290"/>
      <c r="H29" s="1786"/>
      <c r="I29" s="1786"/>
      <c r="J29" s="1786"/>
      <c r="K29" s="1786"/>
      <c r="L29" s="1786"/>
      <c r="M29" s="1786"/>
      <c r="N29" s="1786"/>
      <c r="O29" s="1786"/>
      <c r="P29" s="1786"/>
      <c r="Q29" s="1786"/>
      <c r="R29" s="1786"/>
      <c r="S29" s="1786"/>
      <c r="T29" s="1786"/>
      <c r="U29" s="1786"/>
      <c r="V29" s="1786"/>
      <c r="W29" s="1786"/>
      <c r="X29" s="1786"/>
    </row>
    <row r="30" spans="1:24" ht="15.75" customHeight="1">
      <c r="A30" s="1787"/>
      <c r="B30" s="13"/>
      <c r="C30" s="1786"/>
      <c r="D30" s="1786"/>
      <c r="E30" s="1786"/>
      <c r="F30" s="1786"/>
      <c r="G30" s="1786"/>
      <c r="H30" s="13"/>
      <c r="I30" s="13"/>
      <c r="J30" s="13"/>
      <c r="K30" s="13"/>
      <c r="L30" s="13"/>
      <c r="M30" s="13"/>
      <c r="N30" s="13"/>
      <c r="O30" s="13"/>
      <c r="P30" s="13"/>
      <c r="Q30" s="13"/>
      <c r="R30" s="13"/>
      <c r="S30" s="13"/>
      <c r="T30" s="13"/>
      <c r="U30" s="13"/>
      <c r="V30" s="13"/>
      <c r="W30" s="13"/>
      <c r="X30" s="13"/>
    </row>
    <row r="31" spans="1:24" ht="15.75" customHeight="1">
      <c r="A31" s="17"/>
      <c r="B31" s="17"/>
      <c r="C31" s="4"/>
      <c r="D31" s="4"/>
      <c r="E31" s="4"/>
      <c r="F31" s="4"/>
      <c r="G31" s="4"/>
      <c r="H31" s="13"/>
      <c r="I31" s="13"/>
      <c r="J31" s="13"/>
      <c r="K31" s="13"/>
      <c r="L31" s="13"/>
      <c r="M31" s="13"/>
      <c r="N31" s="13"/>
      <c r="O31" s="13"/>
      <c r="P31" s="13"/>
      <c r="Q31" s="13"/>
      <c r="R31" s="13"/>
      <c r="S31" s="13"/>
      <c r="T31" s="13"/>
      <c r="U31" s="13"/>
      <c r="V31" s="13"/>
      <c r="W31" s="13"/>
      <c r="X31" s="13"/>
    </row>
    <row r="32" spans="1:24" ht="15.75" customHeight="1">
      <c r="A32" s="1787"/>
      <c r="B32" s="13"/>
      <c r="C32" s="4"/>
      <c r="D32" s="4"/>
      <c r="E32" s="4"/>
      <c r="F32" s="4"/>
      <c r="G32" s="4"/>
      <c r="H32" s="13"/>
      <c r="I32" s="13"/>
      <c r="J32" s="13"/>
      <c r="K32" s="13"/>
      <c r="L32" s="13"/>
      <c r="M32" s="13"/>
      <c r="N32" s="13"/>
      <c r="O32" s="13"/>
      <c r="P32" s="13"/>
      <c r="Q32" s="13"/>
      <c r="R32" s="13"/>
      <c r="S32" s="13"/>
      <c r="T32" s="13"/>
      <c r="U32" s="13"/>
      <c r="V32" s="13"/>
      <c r="W32" s="13"/>
      <c r="X32" s="13"/>
    </row>
    <row r="33" spans="1:24" ht="15.75" customHeight="1">
      <c r="A33" s="1787"/>
      <c r="B33" s="13"/>
      <c r="C33" s="4"/>
      <c r="D33" s="4"/>
      <c r="E33" s="4"/>
      <c r="F33" s="4"/>
      <c r="G33" s="4"/>
      <c r="H33" s="13"/>
      <c r="I33" s="13"/>
      <c r="J33" s="13"/>
      <c r="K33" s="13"/>
      <c r="L33" s="13"/>
      <c r="M33" s="13"/>
      <c r="N33" s="13"/>
      <c r="O33" s="13"/>
      <c r="P33" s="13"/>
      <c r="Q33" s="13"/>
      <c r="R33" s="13"/>
      <c r="S33" s="13"/>
      <c r="T33" s="13"/>
      <c r="U33" s="13"/>
      <c r="V33" s="13"/>
      <c r="W33" s="13"/>
      <c r="X33" s="13"/>
    </row>
    <row r="34" spans="1:24" ht="15.75" customHeight="1">
      <c r="A34" s="1787"/>
      <c r="B34" s="13"/>
      <c r="C34" s="4"/>
      <c r="D34" s="4"/>
      <c r="E34" s="4"/>
      <c r="F34" s="4"/>
      <c r="G34" s="4"/>
      <c r="H34" s="13"/>
      <c r="I34" s="13"/>
      <c r="J34" s="13"/>
      <c r="K34" s="13"/>
      <c r="L34" s="13"/>
      <c r="M34" s="13"/>
      <c r="N34" s="13"/>
      <c r="O34" s="13"/>
      <c r="P34" s="13"/>
      <c r="Q34" s="13"/>
      <c r="R34" s="13"/>
      <c r="S34" s="13"/>
      <c r="T34" s="13"/>
      <c r="U34" s="13"/>
      <c r="V34" s="13"/>
      <c r="W34" s="13"/>
      <c r="X34" s="13"/>
    </row>
    <row r="35" spans="1:24" ht="15.75" customHeight="1">
      <c r="A35" s="1787"/>
      <c r="B35" s="13"/>
      <c r="C35" s="2877" t="s">
        <v>652</v>
      </c>
      <c r="D35" s="2874"/>
      <c r="E35" s="10"/>
      <c r="F35" s="10"/>
      <c r="G35" s="10"/>
      <c r="H35" s="13"/>
      <c r="I35" s="13"/>
      <c r="J35" s="13"/>
      <c r="K35" s="13"/>
      <c r="L35" s="13"/>
      <c r="M35" s="13"/>
      <c r="N35" s="13"/>
      <c r="O35" s="13"/>
      <c r="P35" s="13"/>
      <c r="Q35" s="13"/>
      <c r="R35" s="13"/>
      <c r="S35" s="13"/>
      <c r="T35" s="13"/>
      <c r="U35" s="13"/>
      <c r="V35" s="13"/>
      <c r="W35" s="13"/>
      <c r="X35" s="13"/>
    </row>
    <row r="36" spans="1:24" ht="15.75" customHeight="1">
      <c r="A36" s="1787"/>
      <c r="B36" s="10"/>
      <c r="C36" s="13"/>
      <c r="D36" s="1787"/>
      <c r="E36" s="1787"/>
      <c r="F36" s="13"/>
      <c r="G36" s="13"/>
      <c r="H36" s="13"/>
      <c r="I36" s="13"/>
      <c r="J36" s="13"/>
      <c r="K36" s="13"/>
      <c r="L36" s="13"/>
      <c r="M36" s="13"/>
      <c r="N36" s="13"/>
      <c r="O36" s="13"/>
      <c r="P36" s="13"/>
      <c r="Q36" s="13"/>
      <c r="R36" s="13"/>
      <c r="S36" s="13"/>
      <c r="T36" s="13"/>
      <c r="U36" s="13"/>
      <c r="V36" s="13"/>
      <c r="W36" s="13"/>
      <c r="X36" s="13"/>
    </row>
    <row r="37" spans="1:24" ht="15.75" customHeight="1">
      <c r="A37" s="1787"/>
      <c r="B37" s="13"/>
      <c r="C37" s="17"/>
      <c r="D37" s="17"/>
      <c r="E37" s="1787"/>
      <c r="F37" s="13"/>
      <c r="G37" s="13"/>
      <c r="H37" s="13"/>
      <c r="I37" s="13"/>
      <c r="J37" s="13"/>
      <c r="K37" s="13"/>
      <c r="L37" s="13"/>
      <c r="M37" s="13"/>
      <c r="N37" s="13"/>
      <c r="O37" s="13"/>
      <c r="P37" s="13"/>
      <c r="Q37" s="13"/>
      <c r="R37" s="13"/>
      <c r="S37" s="13"/>
      <c r="T37" s="13"/>
      <c r="U37" s="13"/>
      <c r="V37" s="13"/>
      <c r="W37" s="13"/>
      <c r="X37" s="13"/>
    </row>
    <row r="38" spans="1:24" ht="15.75" customHeight="1">
      <c r="A38" s="1787"/>
      <c r="B38" s="2321"/>
      <c r="C38" s="2321"/>
      <c r="D38" s="2321"/>
      <c r="E38" s="1787"/>
      <c r="F38" s="13"/>
      <c r="G38" s="13"/>
      <c r="H38" s="13"/>
      <c r="I38" s="13"/>
      <c r="J38" s="13"/>
      <c r="K38" s="13"/>
      <c r="L38" s="13"/>
      <c r="M38" s="13"/>
      <c r="N38" s="13"/>
      <c r="O38" s="13"/>
      <c r="P38" s="13"/>
      <c r="Q38" s="13"/>
      <c r="R38" s="13"/>
      <c r="S38" s="13"/>
      <c r="T38" s="13"/>
      <c r="U38" s="13"/>
      <c r="V38" s="13"/>
      <c r="W38" s="13"/>
      <c r="X38" s="13"/>
    </row>
    <row r="39" spans="1:24" ht="15.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row>
    <row r="40" spans="1:24" ht="15.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row>
    <row r="41" spans="1:24" ht="15.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row>
    <row r="42" spans="1:24" ht="15.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row>
    <row r="43" spans="1:24" ht="15.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row>
    <row r="44" spans="1:24" ht="15.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row>
    <row r="45" spans="1:24" ht="15.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row>
    <row r="46" spans="1:24" ht="15.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row>
    <row r="47" spans="1:24" ht="15.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row>
    <row r="48" spans="1:24" ht="15.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row>
    <row r="49" spans="1:24" ht="15.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row>
    <row r="50" spans="1:24" ht="15.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row>
    <row r="51" spans="1:24" ht="15.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row>
    <row r="52" spans="1:24" ht="15.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row>
    <row r="53" spans="1:24" ht="15.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row>
    <row r="54" spans="1:24" ht="15.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row>
    <row r="55" spans="1:24" ht="15.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row>
    <row r="56" spans="1:24" ht="15.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row>
    <row r="57" spans="1:24" ht="15.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row>
    <row r="58" spans="1:24" ht="15.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row>
    <row r="59" spans="1:24" ht="15.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row>
    <row r="60" spans="1:24" ht="15.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row>
    <row r="61" spans="1:24" ht="15.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row>
    <row r="62" spans="1:24" ht="15.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row>
    <row r="63" spans="1:24" ht="15.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row>
    <row r="64" spans="1:24" ht="15.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row>
    <row r="65" spans="1:24" ht="15.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row>
    <row r="66" spans="1:24" ht="15.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row>
    <row r="67" spans="1:24" ht="15.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row>
    <row r="68" spans="1:24" ht="15.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row>
    <row r="69" spans="1:24" ht="15.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row>
    <row r="70" spans="1:24" ht="15.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row>
    <row r="71" spans="1:24" ht="15.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row>
    <row r="72" spans="1:24" ht="15.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row>
    <row r="73" spans="1:24" ht="15.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row>
    <row r="74" spans="1:24" ht="15.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row>
    <row r="75" spans="1:24" ht="15.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row>
    <row r="76" spans="1:24" ht="15.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row>
    <row r="77" spans="1:24" ht="15.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row>
    <row r="78" spans="1:24" ht="15.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row>
    <row r="79" spans="1:24" ht="15.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row>
    <row r="80" spans="1:24" ht="15.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row>
    <row r="81" spans="1:24" ht="15.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row>
    <row r="82" spans="1:24" ht="15.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row>
    <row r="83" spans="1:24" ht="15.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row>
    <row r="84" spans="1:24" ht="15.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row>
    <row r="85" spans="1:24" ht="15.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row>
    <row r="86" spans="1:24" ht="15.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row>
    <row r="87" spans="1:24" ht="15.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row>
    <row r="88" spans="1:24" ht="15.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row>
    <row r="89" spans="1:24" ht="15.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row>
    <row r="90" spans="1:24" ht="15.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row>
    <row r="91" spans="1:24" ht="15.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row>
    <row r="92" spans="1:24" ht="15.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row>
    <row r="93" spans="1:24" ht="15.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row>
    <row r="94" spans="1:24" ht="15.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row>
    <row r="95" spans="1:24" ht="15.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row>
    <row r="96" spans="1:24" ht="15.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row>
    <row r="97" spans="1:24" ht="15.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row>
    <row r="98" spans="1:24" ht="15.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row>
    <row r="99" spans="1:24" ht="15.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row>
    <row r="100" spans="1:24" ht="15.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row>
    <row r="101" spans="1:24" ht="15.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row>
    <row r="102" spans="1:24" ht="15.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row>
    <row r="103" spans="1:24" ht="15.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row>
    <row r="104" spans="1:24" ht="15.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row>
    <row r="105" spans="1:24" ht="15.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row>
    <row r="106" spans="1:24" ht="15.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row>
    <row r="107" spans="1:24" ht="15.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row>
    <row r="108" spans="1:24" ht="15.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row>
    <row r="109" spans="1:24" ht="15.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row>
    <row r="110" spans="1:24" ht="15.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row>
    <row r="111" spans="1:24" ht="15.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row>
    <row r="112" spans="1:24" ht="15.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row>
    <row r="113" spans="1:24" ht="15.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row>
    <row r="114" spans="1:24" ht="15.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row>
    <row r="115" spans="1:24" ht="15.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row>
    <row r="116" spans="1:24" ht="15.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row>
    <row r="117" spans="1:24" ht="15.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row>
    <row r="118" spans="1:24" ht="15.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row>
    <row r="119" spans="1:24" ht="15.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row>
    <row r="120" spans="1:24" ht="15.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row>
    <row r="121" spans="1:24" ht="15.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row>
    <row r="122" spans="1:24" ht="15.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row>
    <row r="123" spans="1:24" ht="15.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row>
    <row r="124" spans="1:24" ht="15.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row>
    <row r="125" spans="1:24" ht="15.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row>
    <row r="126" spans="1:24" ht="15.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row>
    <row r="127" spans="1:24" ht="15.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row>
    <row r="128" spans="1:24" ht="15.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row>
    <row r="129" spans="1:24" ht="15.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row>
    <row r="130" spans="1:24" ht="15.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row>
    <row r="131" spans="1:24" ht="15.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row>
    <row r="132" spans="1:24" ht="15.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row>
    <row r="133" spans="1:24" ht="15.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row>
    <row r="134" spans="1:24" ht="15.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row>
    <row r="135" spans="1:24" ht="15.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row>
    <row r="136" spans="1:24" ht="15.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row>
    <row r="137" spans="1:24" ht="15.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row>
    <row r="138" spans="1:24" ht="15.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row>
    <row r="139" spans="1:24" ht="15.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row>
    <row r="140" spans="1:24" ht="15.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row>
    <row r="141" spans="1:24" ht="15.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row>
    <row r="142" spans="1:24" ht="15.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row>
    <row r="143" spans="1:24" ht="15.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row>
    <row r="144" spans="1:24" ht="15.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row>
    <row r="145" spans="1:24" ht="15.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row>
    <row r="146" spans="1:24" ht="15.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row>
    <row r="147" spans="1:24" ht="15.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row>
    <row r="148" spans="1:24" ht="15.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row>
    <row r="149" spans="1:24" ht="15.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row>
    <row r="150" spans="1:24" ht="15.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row>
    <row r="151" spans="1:24" ht="15.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row>
    <row r="152" spans="1:24" ht="15.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row>
    <row r="153" spans="1:24" ht="15.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row>
    <row r="154" spans="1:24" ht="15.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row>
    <row r="155" spans="1:24" ht="15.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row>
    <row r="156" spans="1:24" ht="15.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row>
    <row r="157" spans="1:24" ht="15.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row>
    <row r="158" spans="1:24" ht="15.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row>
    <row r="159" spans="1:24" ht="15.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row>
    <row r="160" spans="1:24" ht="15.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row>
    <row r="161" spans="1:24" ht="15.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row>
    <row r="162" spans="1:24" ht="15.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row>
    <row r="163" spans="1:24" ht="15.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row>
    <row r="164" spans="1:24" ht="15.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row>
    <row r="165" spans="1:24" ht="15.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row>
    <row r="166" spans="1:24" ht="15.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row>
    <row r="167" spans="1:24" ht="15.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row>
    <row r="168" spans="1:24" ht="15.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row>
    <row r="169" spans="1:24" ht="15.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row>
    <row r="170" spans="1:24" ht="15.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row>
    <row r="171" spans="1:24" ht="15.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row>
    <row r="172" spans="1:24" ht="15.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row>
    <row r="173" spans="1:24" ht="15.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row>
    <row r="174" spans="1:24" ht="15.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row>
    <row r="175" spans="1:24" ht="15.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row>
    <row r="176" spans="1:24" ht="15.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row>
    <row r="177" spans="1:24" ht="15.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row>
    <row r="178" spans="1:24" ht="15.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row>
    <row r="179" spans="1:24" ht="15.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row>
    <row r="180" spans="1:24" ht="15.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row>
    <row r="181" spans="1:24" ht="15.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row>
    <row r="182" spans="1:24" ht="15.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row>
    <row r="183" spans="1:24" ht="15.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row>
    <row r="184" spans="1:24" ht="15.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row>
    <row r="185" spans="1:24" ht="15.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row>
    <row r="186" spans="1:24" ht="15.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row>
    <row r="187" spans="1:24" ht="15.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row>
    <row r="188" spans="1:24" ht="15.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row>
    <row r="189" spans="1:24" ht="15.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row>
    <row r="190" spans="1:24" ht="15.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row>
    <row r="191" spans="1:24" ht="15.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row>
    <row r="192" spans="1:24" ht="15.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row>
    <row r="193" spans="1:24" ht="15.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row>
    <row r="194" spans="1:24" ht="15.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row>
    <row r="195" spans="1:24" ht="15.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row>
    <row r="196" spans="1:24" ht="15.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row>
    <row r="197" spans="1:24" ht="15.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row>
    <row r="198" spans="1:24" ht="15.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row>
    <row r="199" spans="1:24" ht="15.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row>
    <row r="200" spans="1:24" ht="15.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row>
    <row r="201" spans="1:24" ht="15.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row>
    <row r="202" spans="1:24" ht="15.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row>
    <row r="203" spans="1:24" ht="15.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row>
    <row r="204" spans="1:24" ht="15.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row>
    <row r="205" spans="1:24" ht="15.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row>
    <row r="206" spans="1:24" ht="15.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row>
    <row r="207" spans="1:24" ht="15.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row>
    <row r="208" spans="1:24" ht="15.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row>
    <row r="209" spans="1:24" ht="15.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row>
    <row r="210" spans="1:24" ht="15.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row>
    <row r="211" spans="1:24" ht="15.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row>
    <row r="212" spans="1:24" ht="15.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row>
    <row r="213" spans="1:24" ht="15.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row>
    <row r="214" spans="1:24" ht="15.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row>
    <row r="215" spans="1:24" ht="15.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row>
    <row r="216" spans="1:24" ht="15.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row>
    <row r="217" spans="1:24" ht="15.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row>
    <row r="218" spans="1:24" ht="15.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row>
    <row r="219" spans="1:24" ht="15.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row>
    <row r="220" spans="1:24" ht="15.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row>
    <row r="221" spans="1:24" ht="15.75"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ht="15.75"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row r="237" spans="1:24" ht="15.75" customHeight="1"/>
    <row r="238" spans="1:24" ht="15.75" customHeight="1"/>
    <row r="239" spans="1:24" ht="15.75" customHeight="1"/>
    <row r="240" spans="1: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C35:D35"/>
    <mergeCell ref="A4:D4"/>
    <mergeCell ref="A5:D5"/>
    <mergeCell ref="A6:D6"/>
    <mergeCell ref="C28:D28"/>
    <mergeCell ref="C29:D29"/>
  </mergeCells>
  <pageMargins left="0.7" right="0.7" top="0.75" bottom="0.75" header="0" footer="0"/>
  <pageSetup orientation="landscape"/>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Z1007"/>
  <sheetViews>
    <sheetView workbookViewId="0"/>
  </sheetViews>
  <sheetFormatPr defaultColWidth="14.453125" defaultRowHeight="15" customHeight="1"/>
  <cols>
    <col min="1" max="1" width="5.08984375" customWidth="1"/>
    <col min="2" max="2" width="58.453125" customWidth="1"/>
    <col min="3" max="3" width="19.26953125" customWidth="1"/>
    <col min="4" max="4" width="60.453125" customWidth="1"/>
    <col min="5" max="5" width="48.7265625" customWidth="1"/>
    <col min="6" max="17" width="9" customWidth="1"/>
  </cols>
  <sheetData>
    <row r="1" spans="1:26" ht="18" customHeight="1">
      <c r="A1" s="2876" t="s">
        <v>3055</v>
      </c>
      <c r="B1" s="2874"/>
      <c r="C1" s="3119" t="s">
        <v>3056</v>
      </c>
      <c r="D1" s="2874"/>
      <c r="E1" s="2322"/>
      <c r="F1" s="2146"/>
      <c r="G1" s="2146"/>
      <c r="H1" s="2146"/>
      <c r="I1" s="2146"/>
      <c r="J1" s="2146"/>
      <c r="K1" s="2146"/>
      <c r="L1" s="2146"/>
      <c r="M1" s="2146"/>
      <c r="N1" s="2146"/>
      <c r="O1" s="2146"/>
      <c r="P1" s="2146"/>
      <c r="Q1" s="2146"/>
    </row>
    <row r="2" spans="1:26" ht="18" customHeight="1">
      <c r="A2" s="2877" t="s">
        <v>1</v>
      </c>
      <c r="B2" s="2874"/>
      <c r="C2" s="2323"/>
      <c r="D2" s="2146"/>
      <c r="E2" s="2322"/>
      <c r="F2" s="2146"/>
      <c r="G2" s="2146"/>
      <c r="H2" s="2146"/>
      <c r="I2" s="2146"/>
      <c r="J2" s="2146"/>
      <c r="K2" s="2146"/>
      <c r="L2" s="2146"/>
      <c r="M2" s="2146"/>
      <c r="N2" s="2146"/>
      <c r="O2" s="2146"/>
      <c r="P2" s="2146"/>
      <c r="Q2" s="2146"/>
    </row>
    <row r="3" spans="1:26" ht="30" customHeight="1">
      <c r="A3" s="2877" t="s">
        <v>3057</v>
      </c>
      <c r="B3" s="2874"/>
      <c r="C3" s="2874"/>
      <c r="D3" s="2874"/>
      <c r="E3" s="2322"/>
      <c r="F3" s="2146"/>
      <c r="G3" s="2146"/>
      <c r="H3" s="2146"/>
      <c r="I3" s="2146"/>
      <c r="J3" s="2146"/>
      <c r="K3" s="2146"/>
      <c r="L3" s="2146"/>
      <c r="M3" s="2146"/>
      <c r="N3" s="2146"/>
      <c r="O3" s="2146"/>
      <c r="P3" s="2146"/>
      <c r="Q3" s="2146"/>
    </row>
    <row r="4" spans="1:26" ht="30" customHeight="1">
      <c r="A4" s="2879" t="s">
        <v>3041</v>
      </c>
      <c r="B4" s="2880"/>
      <c r="C4" s="2880"/>
      <c r="D4" s="2880"/>
      <c r="E4" s="2322"/>
      <c r="F4" s="2146"/>
      <c r="G4" s="2146"/>
      <c r="H4" s="2146"/>
      <c r="I4" s="2146"/>
      <c r="J4" s="2146"/>
      <c r="K4" s="2146"/>
      <c r="L4" s="2146"/>
      <c r="M4" s="2146"/>
      <c r="N4" s="2146"/>
      <c r="O4" s="2146"/>
      <c r="P4" s="2146"/>
      <c r="Q4" s="2146"/>
    </row>
    <row r="5" spans="1:26" ht="18" customHeight="1">
      <c r="A5" s="2146"/>
      <c r="B5" s="2146"/>
      <c r="C5" s="3120" t="s">
        <v>3042</v>
      </c>
      <c r="D5" s="2874"/>
      <c r="E5" s="2322"/>
      <c r="F5" s="2146"/>
      <c r="G5" s="2146"/>
      <c r="H5" s="2146"/>
      <c r="I5" s="2146"/>
      <c r="J5" s="2146"/>
      <c r="K5" s="2146"/>
      <c r="L5" s="2146"/>
      <c r="M5" s="2146"/>
      <c r="N5" s="2146"/>
      <c r="O5" s="2146"/>
      <c r="P5" s="2146"/>
      <c r="Q5" s="2146"/>
    </row>
    <row r="6" spans="1:26" ht="33.75" customHeight="1">
      <c r="A6" s="2324" t="s">
        <v>79</v>
      </c>
      <c r="B6" s="1814" t="s">
        <v>80</v>
      </c>
      <c r="C6" s="2325" t="s">
        <v>1867</v>
      </c>
      <c r="D6" s="1814" t="s">
        <v>6</v>
      </c>
      <c r="E6" s="55"/>
      <c r="F6" s="17"/>
      <c r="G6" s="17"/>
      <c r="H6" s="17"/>
      <c r="I6" s="17"/>
      <c r="J6" s="17"/>
      <c r="K6" s="17"/>
      <c r="L6" s="17"/>
      <c r="M6" s="17"/>
      <c r="N6" s="17"/>
      <c r="O6" s="17"/>
      <c r="P6" s="17"/>
      <c r="Q6" s="17"/>
    </row>
    <row r="7" spans="1:26" ht="24" customHeight="1">
      <c r="A7" s="2326"/>
      <c r="B7" s="2327" t="s">
        <v>3058</v>
      </c>
      <c r="C7" s="2328">
        <f>C9+C56+C57+C62</f>
        <v>60497225.175999999</v>
      </c>
      <c r="D7" s="2326"/>
      <c r="E7" s="2329"/>
      <c r="F7" s="2329"/>
      <c r="G7" s="2329"/>
      <c r="H7" s="2329"/>
      <c r="I7" s="2329"/>
      <c r="J7" s="2329"/>
      <c r="K7" s="2329"/>
      <c r="L7" s="2329"/>
      <c r="M7" s="2329"/>
      <c r="N7" s="2329"/>
      <c r="O7" s="2329"/>
      <c r="P7" s="2329"/>
      <c r="Q7" s="2329"/>
      <c r="R7" s="2329"/>
      <c r="S7" s="2329"/>
      <c r="T7" s="2329"/>
      <c r="U7" s="2329"/>
      <c r="V7" s="2329"/>
      <c r="W7" s="2329"/>
      <c r="X7" s="2329"/>
      <c r="Y7" s="2329"/>
      <c r="Z7" s="2329"/>
    </row>
    <row r="8" spans="1:26" ht="24" customHeight="1">
      <c r="A8" s="2330"/>
      <c r="B8" s="2331" t="s">
        <v>1638</v>
      </c>
      <c r="C8" s="2332"/>
      <c r="D8" s="2330"/>
      <c r="E8" s="2329"/>
      <c r="F8" s="2329"/>
      <c r="G8" s="2329"/>
      <c r="H8" s="2329"/>
      <c r="I8" s="2329"/>
      <c r="J8" s="2329"/>
      <c r="K8" s="2329"/>
      <c r="L8" s="2329"/>
      <c r="M8" s="2329"/>
      <c r="N8" s="2329"/>
      <c r="O8" s="2329"/>
      <c r="P8" s="2329"/>
      <c r="Q8" s="2329"/>
      <c r="R8" s="2329"/>
      <c r="S8" s="2329"/>
      <c r="T8" s="2329"/>
      <c r="U8" s="2329"/>
      <c r="V8" s="2329"/>
      <c r="W8" s="2329"/>
      <c r="X8" s="2329"/>
      <c r="Y8" s="2329"/>
      <c r="Z8" s="2329"/>
    </row>
    <row r="9" spans="1:26" ht="24" customHeight="1">
      <c r="A9" s="2333" t="s">
        <v>84</v>
      </c>
      <c r="B9" s="2334" t="s">
        <v>3059</v>
      </c>
      <c r="C9" s="2335">
        <f>C10+C31+C51+C55</f>
        <v>54883425.175999999</v>
      </c>
      <c r="D9" s="2336"/>
      <c r="E9" s="1799"/>
      <c r="F9" s="10"/>
      <c r="G9" s="10"/>
      <c r="H9" s="10"/>
      <c r="I9" s="10"/>
      <c r="J9" s="10"/>
      <c r="K9" s="10"/>
      <c r="L9" s="10"/>
      <c r="M9" s="10"/>
      <c r="N9" s="10"/>
      <c r="O9" s="10"/>
      <c r="P9" s="10"/>
      <c r="Q9" s="10"/>
    </row>
    <row r="10" spans="1:26" ht="24" customHeight="1">
      <c r="A10" s="2337">
        <v>1</v>
      </c>
      <c r="B10" s="2338" t="s">
        <v>3060</v>
      </c>
      <c r="C10" s="2339">
        <f>SUM(C11:C30)</f>
        <v>48553242.495999999</v>
      </c>
      <c r="D10" s="2340"/>
      <c r="E10" s="1799"/>
      <c r="F10" s="10"/>
      <c r="G10" s="10"/>
      <c r="H10" s="10"/>
      <c r="I10" s="10"/>
      <c r="J10" s="10"/>
      <c r="K10" s="10"/>
      <c r="L10" s="10"/>
      <c r="M10" s="10"/>
      <c r="N10" s="10"/>
      <c r="O10" s="10"/>
      <c r="P10" s="10"/>
      <c r="Q10" s="10"/>
    </row>
    <row r="11" spans="1:26" ht="39.75" customHeight="1">
      <c r="A11" s="2341">
        <v>1</v>
      </c>
      <c r="B11" s="2342" t="s">
        <v>3061</v>
      </c>
      <c r="C11" s="2343"/>
      <c r="D11" s="2344" t="s">
        <v>3062</v>
      </c>
      <c r="E11" s="18"/>
      <c r="F11" s="13"/>
      <c r="G11" s="13"/>
      <c r="H11" s="13"/>
      <c r="I11" s="13"/>
      <c r="J11" s="13"/>
      <c r="K11" s="13"/>
      <c r="L11" s="13"/>
      <c r="M11" s="13"/>
      <c r="N11" s="13"/>
      <c r="O11" s="13"/>
      <c r="P11" s="13"/>
      <c r="Q11" s="13"/>
    </row>
    <row r="12" spans="1:26" ht="54.75" customHeight="1">
      <c r="A12" s="2345" t="s">
        <v>102</v>
      </c>
      <c r="B12" s="2342" t="s">
        <v>3063</v>
      </c>
      <c r="C12" s="2343">
        <f>'Biểu 17- Số liệu tham khảo'!D11</f>
        <v>26845597.748</v>
      </c>
      <c r="D12" s="2344" t="s">
        <v>3062</v>
      </c>
      <c r="E12" s="18" t="s">
        <v>3064</v>
      </c>
      <c r="F12" s="13"/>
      <c r="G12" s="13"/>
      <c r="H12" s="13"/>
      <c r="I12" s="13"/>
      <c r="J12" s="13"/>
      <c r="K12" s="13"/>
      <c r="L12" s="13"/>
      <c r="M12" s="13"/>
      <c r="N12" s="13"/>
      <c r="O12" s="13"/>
      <c r="P12" s="13"/>
      <c r="Q12" s="13"/>
    </row>
    <row r="13" spans="1:26" ht="54.75" customHeight="1">
      <c r="A13" s="2345" t="s">
        <v>102</v>
      </c>
      <c r="B13" s="2342" t="s">
        <v>3065</v>
      </c>
      <c r="C13" s="2343">
        <f>'Biểu 17- Số liệu tham khảo'!H11</f>
        <v>3286080</v>
      </c>
      <c r="D13" s="2344" t="s">
        <v>3062</v>
      </c>
      <c r="E13" s="18" t="s">
        <v>3064</v>
      </c>
      <c r="F13" s="13"/>
      <c r="G13" s="13"/>
      <c r="H13" s="13"/>
      <c r="I13" s="13"/>
      <c r="J13" s="13"/>
      <c r="K13" s="13"/>
      <c r="L13" s="13"/>
      <c r="M13" s="13"/>
      <c r="N13" s="13"/>
      <c r="O13" s="13"/>
      <c r="P13" s="13"/>
      <c r="Q13" s="13"/>
    </row>
    <row r="14" spans="1:26" ht="39.75" customHeight="1">
      <c r="A14" s="2345" t="s">
        <v>102</v>
      </c>
      <c r="B14" s="2346" t="s">
        <v>3066</v>
      </c>
      <c r="C14" s="2343">
        <f>'Biểu 17- Số liệu tham khảo'!F11</f>
        <v>6475704.7999999998</v>
      </c>
      <c r="D14" s="2344" t="s">
        <v>3062</v>
      </c>
      <c r="E14" s="18" t="s">
        <v>3064</v>
      </c>
      <c r="F14" s="13"/>
      <c r="G14" s="13"/>
      <c r="H14" s="13"/>
      <c r="I14" s="13"/>
      <c r="J14" s="13"/>
      <c r="K14" s="13"/>
      <c r="L14" s="13"/>
      <c r="M14" s="13"/>
      <c r="N14" s="13"/>
      <c r="O14" s="13"/>
      <c r="P14" s="13"/>
      <c r="Q14" s="13"/>
    </row>
    <row r="15" spans="1:26" ht="39.75" customHeight="1">
      <c r="A15" s="2345" t="s">
        <v>102</v>
      </c>
      <c r="B15" s="2344" t="s">
        <v>3067</v>
      </c>
      <c r="C15" s="2343">
        <f>'Biểu 17- Số liệu tham khảo'!J11</f>
        <v>1774579.5720000002</v>
      </c>
      <c r="D15" s="2344" t="s">
        <v>3062</v>
      </c>
      <c r="E15" s="18" t="s">
        <v>3064</v>
      </c>
      <c r="F15" s="13"/>
      <c r="G15" s="13"/>
      <c r="H15" s="13"/>
      <c r="I15" s="13"/>
      <c r="J15" s="13"/>
      <c r="K15" s="13"/>
      <c r="L15" s="13"/>
      <c r="M15" s="13"/>
      <c r="N15" s="13"/>
      <c r="O15" s="13"/>
      <c r="P15" s="13"/>
      <c r="Q15" s="13"/>
    </row>
    <row r="16" spans="1:26" ht="19.5" customHeight="1">
      <c r="A16" s="2341">
        <v>2</v>
      </c>
      <c r="B16" s="2346" t="s">
        <v>3068</v>
      </c>
      <c r="C16" s="2343">
        <f>'Biểu 17- Số liệu tham khảo'!N11</f>
        <v>9219757.0350000001</v>
      </c>
      <c r="D16" s="2344" t="s">
        <v>3062</v>
      </c>
      <c r="E16" s="18" t="s">
        <v>3064</v>
      </c>
      <c r="F16" s="13"/>
      <c r="G16" s="13"/>
      <c r="H16" s="13"/>
      <c r="I16" s="13"/>
      <c r="J16" s="13"/>
      <c r="K16" s="13"/>
      <c r="L16" s="13"/>
      <c r="M16" s="13"/>
      <c r="N16" s="13"/>
      <c r="O16" s="13"/>
      <c r="P16" s="13"/>
      <c r="Q16" s="13"/>
    </row>
    <row r="17" spans="1:26" ht="41.25" customHeight="1">
      <c r="A17" s="2341"/>
      <c r="B17" s="2346" t="s">
        <v>3069</v>
      </c>
      <c r="C17" s="2343">
        <f>'Biểu 17- Số liệu tham khảo'!L11</f>
        <v>443523.34100000001</v>
      </c>
      <c r="D17" s="2347"/>
      <c r="E17" s="18" t="s">
        <v>3064</v>
      </c>
      <c r="F17" s="13"/>
      <c r="G17" s="13"/>
      <c r="H17" s="13"/>
      <c r="I17" s="13"/>
      <c r="J17" s="13"/>
      <c r="K17" s="13"/>
      <c r="L17" s="13"/>
      <c r="M17" s="13"/>
      <c r="N17" s="13"/>
      <c r="O17" s="13"/>
      <c r="P17" s="13"/>
      <c r="Q17" s="13"/>
    </row>
    <row r="18" spans="1:26" ht="19.5" customHeight="1">
      <c r="A18" s="2341">
        <v>3</v>
      </c>
      <c r="B18" s="2346" t="s">
        <v>3070</v>
      </c>
      <c r="C18" s="2343"/>
      <c r="D18" s="2347" t="s">
        <v>3071</v>
      </c>
      <c r="E18" s="18"/>
      <c r="F18" s="13"/>
      <c r="G18" s="13"/>
      <c r="H18" s="13"/>
      <c r="I18" s="13"/>
      <c r="J18" s="13"/>
      <c r="K18" s="13"/>
      <c r="L18" s="13"/>
      <c r="M18" s="13"/>
      <c r="N18" s="13"/>
      <c r="O18" s="13"/>
      <c r="P18" s="13"/>
      <c r="Q18" s="13"/>
    </row>
    <row r="19" spans="1:26" ht="19.5" customHeight="1">
      <c r="A19" s="2341">
        <v>4</v>
      </c>
      <c r="B19" s="2347" t="s">
        <v>3072</v>
      </c>
      <c r="C19" s="2343"/>
      <c r="D19" s="2347" t="s">
        <v>3073</v>
      </c>
      <c r="E19" s="18"/>
      <c r="F19" s="13"/>
      <c r="G19" s="13"/>
      <c r="H19" s="13"/>
      <c r="I19" s="13"/>
      <c r="J19" s="13"/>
      <c r="K19" s="13"/>
      <c r="L19" s="13"/>
      <c r="M19" s="13"/>
      <c r="N19" s="13"/>
      <c r="O19" s="13"/>
      <c r="P19" s="13"/>
      <c r="Q19" s="13"/>
    </row>
    <row r="20" spans="1:26" ht="19.5" customHeight="1">
      <c r="A20" s="2341">
        <v>5</v>
      </c>
      <c r="B20" s="2344" t="s">
        <v>3074</v>
      </c>
      <c r="C20" s="2343"/>
      <c r="D20" s="2347" t="s">
        <v>3075</v>
      </c>
      <c r="E20" s="18"/>
      <c r="F20" s="13"/>
      <c r="G20" s="13"/>
      <c r="H20" s="13"/>
      <c r="I20" s="13"/>
      <c r="J20" s="13"/>
      <c r="K20" s="13"/>
      <c r="L20" s="13"/>
      <c r="M20" s="13"/>
      <c r="N20" s="13"/>
      <c r="O20" s="13"/>
      <c r="P20" s="13"/>
      <c r="Q20" s="13"/>
    </row>
    <row r="21" spans="1:26" ht="39.75" customHeight="1">
      <c r="A21" s="2341"/>
      <c r="B21" s="2344" t="s">
        <v>3076</v>
      </c>
      <c r="C21" s="2343"/>
      <c r="D21" s="2347" t="s">
        <v>3075</v>
      </c>
      <c r="E21" s="18"/>
      <c r="F21" s="13"/>
      <c r="G21" s="13"/>
      <c r="H21" s="13"/>
      <c r="I21" s="13"/>
      <c r="J21" s="13"/>
      <c r="K21" s="13"/>
      <c r="L21" s="13"/>
      <c r="M21" s="13"/>
      <c r="N21" s="13"/>
      <c r="O21" s="13"/>
      <c r="P21" s="13"/>
      <c r="Q21" s="13"/>
    </row>
    <row r="22" spans="1:26" ht="57.75" customHeight="1">
      <c r="A22" s="2341"/>
      <c r="B22" s="2344" t="s">
        <v>3077</v>
      </c>
      <c r="C22" s="2343"/>
      <c r="D22" s="2347" t="s">
        <v>3075</v>
      </c>
      <c r="E22" s="18"/>
      <c r="F22" s="13"/>
      <c r="G22" s="13"/>
      <c r="H22" s="13"/>
      <c r="I22" s="13"/>
      <c r="J22" s="13"/>
      <c r="K22" s="13"/>
      <c r="L22" s="13"/>
      <c r="M22" s="13"/>
      <c r="N22" s="13"/>
      <c r="O22" s="13"/>
      <c r="P22" s="13"/>
      <c r="Q22" s="13"/>
    </row>
    <row r="23" spans="1:26" ht="39.75" customHeight="1">
      <c r="A23" s="2341"/>
      <c r="B23" s="2344" t="s">
        <v>3078</v>
      </c>
      <c r="C23" s="2343"/>
      <c r="D23" s="2347" t="s">
        <v>3075</v>
      </c>
      <c r="E23" s="18"/>
      <c r="F23" s="13"/>
      <c r="G23" s="13"/>
      <c r="H23" s="13"/>
      <c r="I23" s="13"/>
      <c r="J23" s="13"/>
      <c r="K23" s="13"/>
      <c r="L23" s="13"/>
      <c r="M23" s="13"/>
      <c r="N23" s="13"/>
      <c r="O23" s="13"/>
      <c r="P23" s="13"/>
      <c r="Q23" s="13"/>
    </row>
    <row r="24" spans="1:26" ht="57" customHeight="1">
      <c r="A24" s="2341"/>
      <c r="B24" s="2344" t="s">
        <v>3079</v>
      </c>
      <c r="C24" s="2343">
        <f>0.3*180*2000+0.6*180*1500+0.1*180*1000</f>
        <v>288000</v>
      </c>
      <c r="D24" s="2347" t="s">
        <v>3075</v>
      </c>
      <c r="E24" s="18" t="s">
        <v>3064</v>
      </c>
      <c r="F24" s="13"/>
      <c r="G24" s="13"/>
      <c r="H24" s="13"/>
      <c r="I24" s="13"/>
      <c r="J24" s="13"/>
      <c r="K24" s="13"/>
      <c r="L24" s="13"/>
      <c r="M24" s="13"/>
      <c r="N24" s="13"/>
      <c r="O24" s="13"/>
      <c r="P24" s="13"/>
      <c r="Q24" s="13"/>
    </row>
    <row r="25" spans="1:26" ht="19.5" customHeight="1">
      <c r="A25" s="2341">
        <v>6</v>
      </c>
      <c r="B25" s="2347" t="s">
        <v>3080</v>
      </c>
      <c r="C25" s="2343"/>
      <c r="D25" s="2347"/>
      <c r="E25" s="18"/>
      <c r="F25" s="13"/>
      <c r="G25" s="13"/>
      <c r="H25" s="13"/>
      <c r="I25" s="13"/>
      <c r="J25" s="13"/>
      <c r="K25" s="13"/>
      <c r="L25" s="13"/>
      <c r="M25" s="13"/>
      <c r="N25" s="13"/>
      <c r="O25" s="13"/>
      <c r="P25" s="13"/>
      <c r="Q25" s="13"/>
    </row>
    <row r="26" spans="1:26" ht="19.5" customHeight="1">
      <c r="A26" s="2341">
        <v>7</v>
      </c>
      <c r="B26" s="2347" t="s">
        <v>3081</v>
      </c>
      <c r="C26" s="2343"/>
      <c r="D26" s="2347" t="s">
        <v>3082</v>
      </c>
      <c r="E26" s="18"/>
      <c r="F26" s="13"/>
      <c r="G26" s="13"/>
      <c r="H26" s="13"/>
      <c r="I26" s="13"/>
      <c r="J26" s="13"/>
      <c r="K26" s="13"/>
      <c r="L26" s="13"/>
      <c r="M26" s="13"/>
      <c r="N26" s="13"/>
      <c r="O26" s="13"/>
      <c r="P26" s="13"/>
      <c r="Q26" s="13"/>
    </row>
    <row r="27" spans="1:26" ht="67.5" customHeight="1">
      <c r="A27" s="2341">
        <v>8</v>
      </c>
      <c r="B27" s="2344" t="s">
        <v>3083</v>
      </c>
      <c r="C27" s="2343">
        <f>'Bieu 10 Ke hoach can bo'!Q81+'Bieu 10 Ke hoach can bo'!N104+'Bieu 10 Ke hoach can bo'!N110</f>
        <v>220000</v>
      </c>
      <c r="D27" s="2347" t="s">
        <v>3084</v>
      </c>
      <c r="E27" s="18" t="s">
        <v>3064</v>
      </c>
      <c r="F27" s="13"/>
      <c r="G27" s="13"/>
      <c r="H27" s="13"/>
      <c r="I27" s="13"/>
      <c r="J27" s="13"/>
      <c r="K27" s="13"/>
      <c r="L27" s="13"/>
      <c r="M27" s="13"/>
      <c r="N27" s="13"/>
      <c r="O27" s="13"/>
      <c r="P27" s="13"/>
      <c r="Q27" s="13"/>
    </row>
    <row r="28" spans="1:26" ht="39.75" customHeight="1">
      <c r="A28" s="2341">
        <v>9</v>
      </c>
      <c r="B28" s="2344" t="s">
        <v>3085</v>
      </c>
      <c r="C28" s="2343"/>
      <c r="D28" s="2344"/>
      <c r="E28" s="18"/>
      <c r="F28" s="13"/>
      <c r="G28" s="13"/>
      <c r="H28" s="13"/>
      <c r="I28" s="13"/>
      <c r="J28" s="13"/>
      <c r="K28" s="13"/>
      <c r="L28" s="13"/>
      <c r="M28" s="13"/>
      <c r="N28" s="13"/>
      <c r="O28" s="13"/>
      <c r="P28" s="13"/>
      <c r="Q28" s="13"/>
    </row>
    <row r="29" spans="1:26" ht="24" customHeight="1">
      <c r="A29" s="2341">
        <v>10</v>
      </c>
      <c r="B29" s="2347" t="s">
        <v>3086</v>
      </c>
      <c r="C29" s="2343"/>
      <c r="D29" s="2347" t="s">
        <v>3082</v>
      </c>
      <c r="E29" s="18"/>
      <c r="F29" s="13"/>
      <c r="G29" s="13"/>
      <c r="H29" s="13"/>
      <c r="I29" s="13"/>
      <c r="J29" s="13"/>
      <c r="K29" s="13"/>
      <c r="L29" s="13"/>
      <c r="M29" s="13"/>
      <c r="N29" s="13"/>
      <c r="O29" s="13"/>
      <c r="P29" s="13"/>
      <c r="Q29" s="13"/>
    </row>
    <row r="30" spans="1:26" ht="24" customHeight="1">
      <c r="A30" s="2341">
        <v>11</v>
      </c>
      <c r="B30" s="2347" t="s">
        <v>3087</v>
      </c>
      <c r="C30" s="2343"/>
      <c r="D30" s="2347"/>
      <c r="E30" s="18"/>
      <c r="F30" s="13"/>
      <c r="G30" s="13"/>
      <c r="H30" s="13"/>
      <c r="I30" s="13"/>
      <c r="J30" s="13"/>
      <c r="K30" s="13"/>
      <c r="L30" s="13"/>
      <c r="M30" s="13"/>
      <c r="N30" s="13"/>
      <c r="O30" s="13"/>
      <c r="P30" s="13"/>
      <c r="Q30" s="13"/>
    </row>
    <row r="31" spans="1:26" ht="24" customHeight="1">
      <c r="A31" s="2348">
        <v>2</v>
      </c>
      <c r="B31" s="2349" t="s">
        <v>3088</v>
      </c>
      <c r="C31" s="2350">
        <f>SUM(C32:C50)</f>
        <v>5970202.5</v>
      </c>
      <c r="D31" s="2351"/>
      <c r="E31" s="18"/>
      <c r="F31" s="13"/>
      <c r="G31" s="13"/>
      <c r="H31" s="13"/>
      <c r="I31" s="13"/>
      <c r="J31" s="13"/>
      <c r="K31" s="13"/>
      <c r="L31" s="13"/>
      <c r="M31" s="13"/>
      <c r="N31" s="13"/>
      <c r="O31" s="13"/>
      <c r="P31" s="13"/>
      <c r="Q31" s="13"/>
    </row>
    <row r="32" spans="1:26" ht="52.5" customHeight="1">
      <c r="A32" s="2341"/>
      <c r="B32" s="2352" t="s">
        <v>3089</v>
      </c>
      <c r="C32" s="2353">
        <f>(500+1200+3000+300)*12</f>
        <v>60000</v>
      </c>
      <c r="D32" s="2344" t="s">
        <v>3090</v>
      </c>
      <c r="E32" s="18" t="s">
        <v>3064</v>
      </c>
      <c r="F32" s="13"/>
      <c r="G32" s="13"/>
      <c r="H32" s="13"/>
      <c r="I32" s="13"/>
      <c r="J32" s="13"/>
      <c r="K32" s="13"/>
      <c r="L32" s="13"/>
      <c r="M32" s="13"/>
      <c r="N32" s="13"/>
      <c r="O32" s="13"/>
      <c r="P32" s="13"/>
      <c r="Q32" s="13"/>
      <c r="R32" s="1713"/>
      <c r="S32" s="1713"/>
      <c r="T32" s="1713"/>
      <c r="U32" s="1713"/>
      <c r="V32" s="1713"/>
      <c r="W32" s="1713"/>
      <c r="X32" s="1713"/>
      <c r="Y32" s="1713"/>
      <c r="Z32" s="1713"/>
    </row>
    <row r="33" spans="1:17" ht="19.5" customHeight="1">
      <c r="A33" s="2341"/>
      <c r="B33" s="2344" t="s">
        <v>3091</v>
      </c>
      <c r="C33" s="2354">
        <f>'Biểu 4- KH TNTN'!H9</f>
        <v>195000</v>
      </c>
      <c r="D33" s="2347" t="str">
        <f>+'Danh mục mẫu biểu'!A19</f>
        <v>Biểu 4</v>
      </c>
      <c r="E33" s="18" t="s">
        <v>3064</v>
      </c>
      <c r="F33" s="13"/>
      <c r="G33" s="13"/>
      <c r="H33" s="13"/>
      <c r="I33" s="13"/>
      <c r="J33" s="13"/>
      <c r="K33" s="13"/>
      <c r="L33" s="13"/>
      <c r="M33" s="13"/>
      <c r="N33" s="13"/>
      <c r="O33" s="13"/>
      <c r="P33" s="13"/>
      <c r="Q33" s="13"/>
    </row>
    <row r="34" spans="1:17" ht="46.5" customHeight="1">
      <c r="A34" s="2341"/>
      <c r="B34" s="2344" t="s">
        <v>3092</v>
      </c>
      <c r="C34" s="2343">
        <f>'Bieu 5 - Thực tập thực tế'!L10</f>
        <v>488857</v>
      </c>
      <c r="D34" s="2347" t="s">
        <v>34</v>
      </c>
      <c r="E34" s="18" t="s">
        <v>3064</v>
      </c>
      <c r="F34" s="13"/>
      <c r="G34" s="13"/>
      <c r="H34" s="13"/>
      <c r="I34" s="13"/>
      <c r="J34" s="13"/>
      <c r="K34" s="13"/>
      <c r="L34" s="13"/>
      <c r="M34" s="13"/>
      <c r="N34" s="13"/>
      <c r="O34" s="13"/>
      <c r="P34" s="13"/>
      <c r="Q34" s="13"/>
    </row>
    <row r="35" spans="1:17" ht="39" customHeight="1">
      <c r="A35" s="2341"/>
      <c r="B35" s="2344" t="s">
        <v>3093</v>
      </c>
      <c r="C35" s="2354">
        <f>'Biểu 6 - Bổ sung giáo trình'!H8</f>
        <v>115175</v>
      </c>
      <c r="D35" s="2347" t="str">
        <f>+'Danh mục mẫu biểu'!A21</f>
        <v>Biểu 6</v>
      </c>
      <c r="E35" s="18" t="s">
        <v>3064</v>
      </c>
      <c r="F35" s="13"/>
      <c r="G35" s="13"/>
      <c r="H35" s="13"/>
      <c r="I35" s="13"/>
      <c r="J35" s="13"/>
      <c r="K35" s="13"/>
      <c r="L35" s="13"/>
      <c r="M35" s="13"/>
      <c r="N35" s="13"/>
      <c r="O35" s="13"/>
      <c r="P35" s="13"/>
      <c r="Q35" s="13"/>
    </row>
    <row r="36" spans="1:17" ht="60" customHeight="1">
      <c r="A36" s="2341"/>
      <c r="B36" s="2344" t="s">
        <v>3094</v>
      </c>
      <c r="C36" s="2343">
        <f>'Biểu 17- Số liệu tham khảo'!P11</f>
        <v>1256870.5</v>
      </c>
      <c r="D36" s="2344" t="s">
        <v>3095</v>
      </c>
      <c r="E36" s="18" t="s">
        <v>3064</v>
      </c>
      <c r="F36" s="13"/>
      <c r="G36" s="13"/>
      <c r="H36" s="13"/>
      <c r="I36" s="13"/>
      <c r="J36" s="13"/>
      <c r="K36" s="13"/>
      <c r="L36" s="13"/>
      <c r="M36" s="13"/>
      <c r="N36" s="13"/>
      <c r="O36" s="13"/>
      <c r="P36" s="13"/>
      <c r="Q36" s="13"/>
    </row>
    <row r="37" spans="1:17" ht="25.5" customHeight="1">
      <c r="A37" s="2341"/>
      <c r="B37" s="2344" t="s">
        <v>3096</v>
      </c>
      <c r="C37" s="2343"/>
      <c r="D37" s="2344" t="s">
        <v>3097</v>
      </c>
      <c r="E37" s="18"/>
      <c r="F37" s="13"/>
      <c r="G37" s="13"/>
      <c r="H37" s="13"/>
      <c r="I37" s="13"/>
      <c r="J37" s="13"/>
      <c r="K37" s="13"/>
      <c r="L37" s="13"/>
      <c r="M37" s="13"/>
      <c r="N37" s="13"/>
      <c r="O37" s="13"/>
      <c r="P37" s="13"/>
      <c r="Q37" s="13"/>
    </row>
    <row r="38" spans="1:17" ht="19.5" customHeight="1">
      <c r="A38" s="2341"/>
      <c r="B38" s="2344" t="s">
        <v>3098</v>
      </c>
      <c r="C38" s="2343">
        <f>'Bieu 10 Ke hoach can bo'!N104+'Bieu 10 Ke hoach can bo'!N110</f>
        <v>150000</v>
      </c>
      <c r="D38" s="2347" t="s">
        <v>3099</v>
      </c>
      <c r="E38" s="18" t="s">
        <v>3064</v>
      </c>
      <c r="F38" s="13"/>
      <c r="G38" s="13"/>
      <c r="H38" s="13"/>
      <c r="I38" s="13"/>
      <c r="J38" s="13"/>
      <c r="K38" s="13"/>
      <c r="L38" s="13"/>
      <c r="M38" s="13"/>
      <c r="N38" s="13"/>
      <c r="O38" s="13"/>
      <c r="P38" s="13"/>
      <c r="Q38" s="13"/>
    </row>
    <row r="39" spans="1:17" ht="33" customHeight="1">
      <c r="A39" s="2355"/>
      <c r="B39" s="2356" t="s">
        <v>3100</v>
      </c>
      <c r="C39" s="2357">
        <v>84000</v>
      </c>
      <c r="D39" s="2358" t="s">
        <v>3101</v>
      </c>
      <c r="E39" s="18"/>
      <c r="F39" s="13"/>
      <c r="G39" s="13"/>
      <c r="H39" s="13"/>
      <c r="I39" s="13"/>
      <c r="J39" s="13"/>
      <c r="K39" s="13"/>
      <c r="L39" s="13"/>
      <c r="M39" s="13"/>
      <c r="N39" s="13"/>
      <c r="O39" s="13"/>
      <c r="P39" s="13"/>
      <c r="Q39" s="13"/>
    </row>
    <row r="40" spans="1:17" ht="19.5" customHeight="1">
      <c r="A40" s="2341"/>
      <c r="B40" s="2344" t="s">
        <v>3102</v>
      </c>
      <c r="C40" s="2343">
        <f>'Bieu 11a - Mua sam đào tạo'!H67</f>
        <v>15000</v>
      </c>
      <c r="D40" s="2347" t="s">
        <v>3103</v>
      </c>
      <c r="E40" s="18" t="s">
        <v>3064</v>
      </c>
      <c r="F40" s="13"/>
      <c r="G40" s="13"/>
      <c r="H40" s="13"/>
      <c r="I40" s="13"/>
      <c r="J40" s="13"/>
      <c r="K40" s="13"/>
      <c r="L40" s="13"/>
      <c r="M40" s="13"/>
      <c r="N40" s="13"/>
      <c r="O40" s="13"/>
      <c r="P40" s="13"/>
      <c r="Q40" s="13"/>
    </row>
    <row r="41" spans="1:17" ht="42" customHeight="1">
      <c r="A41" s="2341"/>
      <c r="B41" s="2344" t="s">
        <v>3104</v>
      </c>
      <c r="C41" s="2343">
        <v>100000</v>
      </c>
      <c r="D41" s="2344" t="s">
        <v>3105</v>
      </c>
      <c r="E41" s="18" t="s">
        <v>3064</v>
      </c>
      <c r="F41" s="13"/>
      <c r="G41" s="13"/>
      <c r="H41" s="13"/>
      <c r="I41" s="13"/>
      <c r="J41" s="13"/>
      <c r="K41" s="13"/>
      <c r="L41" s="13"/>
      <c r="M41" s="13"/>
      <c r="N41" s="13"/>
      <c r="O41" s="13"/>
      <c r="P41" s="13"/>
      <c r="Q41" s="13"/>
    </row>
    <row r="42" spans="1:17" ht="19.5" customHeight="1">
      <c r="A42" s="2341"/>
      <c r="B42" s="2344" t="s">
        <v>3106</v>
      </c>
      <c r="C42" s="2343"/>
      <c r="D42" s="2347" t="s">
        <v>3107</v>
      </c>
      <c r="E42" s="18"/>
      <c r="F42" s="13"/>
      <c r="G42" s="13"/>
      <c r="H42" s="13"/>
      <c r="I42" s="13"/>
      <c r="J42" s="13"/>
      <c r="K42" s="13"/>
      <c r="L42" s="13"/>
      <c r="M42" s="13"/>
      <c r="N42" s="13"/>
      <c r="O42" s="13"/>
      <c r="P42" s="13"/>
      <c r="Q42" s="13"/>
    </row>
    <row r="43" spans="1:17" ht="18" customHeight="1">
      <c r="A43" s="2359"/>
      <c r="B43" s="2344" t="s">
        <v>3108</v>
      </c>
      <c r="C43" s="2343"/>
      <c r="D43" s="2347" t="s">
        <v>3107</v>
      </c>
      <c r="E43" s="18"/>
      <c r="F43" s="13"/>
      <c r="G43" s="13"/>
      <c r="H43" s="13"/>
      <c r="I43" s="13"/>
      <c r="J43" s="13"/>
      <c r="K43" s="13"/>
      <c r="L43" s="13"/>
      <c r="M43" s="13"/>
      <c r="N43" s="13"/>
      <c r="O43" s="13"/>
      <c r="P43" s="13"/>
      <c r="Q43" s="13"/>
    </row>
    <row r="44" spans="1:17" ht="35.25" customHeight="1">
      <c r="A44" s="2341"/>
      <c r="B44" s="2344" t="s">
        <v>3109</v>
      </c>
      <c r="C44" s="2343"/>
      <c r="D44" s="2344" t="s">
        <v>3110</v>
      </c>
      <c r="E44" s="18"/>
      <c r="F44" s="13"/>
      <c r="G44" s="13"/>
      <c r="H44" s="13"/>
      <c r="I44" s="13"/>
      <c r="J44" s="13"/>
      <c r="K44" s="13"/>
      <c r="L44" s="13"/>
      <c r="M44" s="13"/>
      <c r="N44" s="13"/>
      <c r="O44" s="13"/>
      <c r="P44" s="13"/>
      <c r="Q44" s="13"/>
    </row>
    <row r="45" spans="1:17" ht="41.25" customHeight="1">
      <c r="A45" s="2359"/>
      <c r="B45" s="2344" t="s">
        <v>3111</v>
      </c>
      <c r="C45" s="2343"/>
      <c r="D45" s="2347" t="s">
        <v>3112</v>
      </c>
      <c r="E45" s="18"/>
      <c r="F45" s="13"/>
      <c r="G45" s="13"/>
      <c r="H45" s="13"/>
      <c r="I45" s="13"/>
      <c r="J45" s="13"/>
      <c r="K45" s="13"/>
      <c r="L45" s="13"/>
      <c r="M45" s="13"/>
      <c r="N45" s="13"/>
      <c r="O45" s="13"/>
      <c r="P45" s="13"/>
      <c r="Q45" s="13"/>
    </row>
    <row r="46" spans="1:17" ht="45" customHeight="1">
      <c r="A46" s="2359"/>
      <c r="B46" s="2344" t="s">
        <v>3113</v>
      </c>
      <c r="C46" s="2343"/>
      <c r="D46" s="2344" t="s">
        <v>3114</v>
      </c>
      <c r="E46" s="18" t="s">
        <v>3115</v>
      </c>
      <c r="F46" s="13"/>
      <c r="G46" s="13"/>
      <c r="H46" s="13"/>
      <c r="I46" s="13"/>
      <c r="J46" s="13"/>
      <c r="K46" s="13"/>
      <c r="L46" s="13"/>
      <c r="M46" s="13"/>
      <c r="N46" s="13"/>
      <c r="O46" s="13"/>
      <c r="P46" s="13"/>
      <c r="Q46" s="13"/>
    </row>
    <row r="47" spans="1:17" ht="19.5" customHeight="1">
      <c r="A47" s="2359"/>
      <c r="B47" s="2344" t="s">
        <v>3116</v>
      </c>
      <c r="C47" s="2343"/>
      <c r="D47" s="2344"/>
      <c r="E47" s="18"/>
      <c r="F47" s="13"/>
      <c r="G47" s="13"/>
      <c r="H47" s="13"/>
      <c r="I47" s="13"/>
      <c r="J47" s="13"/>
      <c r="K47" s="13"/>
      <c r="L47" s="13"/>
      <c r="M47" s="13"/>
      <c r="N47" s="13"/>
      <c r="O47" s="13"/>
      <c r="P47" s="13"/>
      <c r="Q47" s="13"/>
    </row>
    <row r="48" spans="1:17" ht="21.75" customHeight="1">
      <c r="A48" s="2341"/>
      <c r="B48" s="2344" t="s">
        <v>3117</v>
      </c>
      <c r="C48" s="2343">
        <f>'Biểu 7 - Kế hoạch xuất bản'!L12</f>
        <v>545000</v>
      </c>
      <c r="D48" s="2344" t="s">
        <v>3118</v>
      </c>
      <c r="E48" s="18" t="s">
        <v>3064</v>
      </c>
      <c r="F48" s="13"/>
      <c r="G48" s="13"/>
      <c r="H48" s="13"/>
      <c r="I48" s="13"/>
      <c r="J48" s="13"/>
      <c r="K48" s="13"/>
      <c r="L48" s="13"/>
      <c r="M48" s="13"/>
      <c r="N48" s="13"/>
      <c r="O48" s="13"/>
      <c r="P48" s="13"/>
      <c r="Q48" s="13"/>
    </row>
    <row r="49" spans="1:17" ht="45.75" customHeight="1">
      <c r="A49" s="2359"/>
      <c r="B49" s="2344" t="s">
        <v>3119</v>
      </c>
      <c r="C49" s="2343">
        <f>'Bieu 8 - TGĐ ĐGN'!K11</f>
        <v>2960300</v>
      </c>
      <c r="D49" s="2344" t="s">
        <v>3120</v>
      </c>
      <c r="E49" s="18" t="s">
        <v>3064</v>
      </c>
      <c r="F49" s="13"/>
      <c r="G49" s="13"/>
      <c r="H49" s="13"/>
      <c r="I49" s="13"/>
      <c r="J49" s="13"/>
      <c r="K49" s="13"/>
      <c r="L49" s="13"/>
      <c r="M49" s="13"/>
      <c r="N49" s="13"/>
      <c r="O49" s="13"/>
      <c r="P49" s="13"/>
      <c r="Q49" s="13"/>
    </row>
    <row r="50" spans="1:17" ht="34.5" customHeight="1">
      <c r="A50" s="2359"/>
      <c r="B50" s="2344" t="s">
        <v>3121</v>
      </c>
      <c r="C50" s="2343"/>
      <c r="D50" s="2344" t="s">
        <v>3122</v>
      </c>
      <c r="E50" s="18"/>
      <c r="F50" s="13"/>
      <c r="G50" s="13"/>
      <c r="H50" s="13"/>
      <c r="I50" s="13"/>
      <c r="J50" s="13"/>
      <c r="K50" s="13"/>
      <c r="L50" s="13"/>
      <c r="M50" s="13"/>
      <c r="N50" s="13"/>
      <c r="O50" s="13"/>
      <c r="P50" s="13"/>
      <c r="Q50" s="13"/>
    </row>
    <row r="51" spans="1:17" ht="45.75" customHeight="1">
      <c r="A51" s="2348">
        <v>3</v>
      </c>
      <c r="B51" s="2360" t="s">
        <v>3123</v>
      </c>
      <c r="C51" s="2350">
        <f>+C52+C53</f>
        <v>359980.18</v>
      </c>
      <c r="D51" s="2351"/>
      <c r="E51" s="18"/>
      <c r="F51" s="13"/>
      <c r="G51" s="13"/>
      <c r="H51" s="13"/>
      <c r="I51" s="13"/>
      <c r="J51" s="13"/>
      <c r="K51" s="13"/>
      <c r="L51" s="13"/>
      <c r="M51" s="13"/>
      <c r="N51" s="13"/>
      <c r="O51" s="13"/>
      <c r="P51" s="13"/>
      <c r="Q51" s="13"/>
    </row>
    <row r="52" spans="1:17" ht="39.75" customHeight="1">
      <c r="A52" s="2361" t="s">
        <v>2880</v>
      </c>
      <c r="B52" s="2362" t="s">
        <v>3124</v>
      </c>
      <c r="C52" s="2363">
        <f>'Biểu 17- Số liệu tham khảo'!R11</f>
        <v>359980.18</v>
      </c>
      <c r="D52" s="2344" t="s">
        <v>3062</v>
      </c>
      <c r="E52" s="1799"/>
      <c r="F52" s="10"/>
      <c r="G52" s="10"/>
      <c r="H52" s="10"/>
      <c r="I52" s="10"/>
      <c r="J52" s="10"/>
      <c r="K52" s="10"/>
      <c r="L52" s="10"/>
      <c r="M52" s="10"/>
      <c r="N52" s="10"/>
      <c r="O52" s="10"/>
      <c r="P52" s="10"/>
      <c r="Q52" s="10"/>
    </row>
    <row r="53" spans="1:17" ht="24.75" customHeight="1">
      <c r="A53" s="2361" t="s">
        <v>2884</v>
      </c>
      <c r="B53" s="2362" t="s">
        <v>3125</v>
      </c>
      <c r="C53" s="2363">
        <f>SUM(C54)</f>
        <v>0</v>
      </c>
      <c r="D53" s="2364"/>
      <c r="E53" s="1799"/>
      <c r="F53" s="10"/>
      <c r="G53" s="10"/>
      <c r="H53" s="10"/>
      <c r="I53" s="10"/>
      <c r="J53" s="10"/>
      <c r="K53" s="10"/>
      <c r="L53" s="10"/>
      <c r="M53" s="10"/>
      <c r="N53" s="10"/>
      <c r="O53" s="10"/>
      <c r="P53" s="10"/>
      <c r="Q53" s="10"/>
    </row>
    <row r="54" spans="1:17" ht="39.75" customHeight="1">
      <c r="A54" s="2341"/>
      <c r="B54" s="2344" t="s">
        <v>3126</v>
      </c>
      <c r="C54" s="2354"/>
      <c r="D54" s="2347" t="s">
        <v>3127</v>
      </c>
      <c r="E54" s="18"/>
      <c r="F54" s="13"/>
      <c r="G54" s="13"/>
      <c r="H54" s="13"/>
      <c r="I54" s="13"/>
      <c r="J54" s="13"/>
      <c r="K54" s="13"/>
      <c r="L54" s="13"/>
      <c r="M54" s="13"/>
      <c r="N54" s="13"/>
      <c r="O54" s="13"/>
      <c r="P54" s="13"/>
      <c r="Q54" s="13"/>
    </row>
    <row r="55" spans="1:17" ht="30" customHeight="1">
      <c r="A55" s="2365">
        <v>4</v>
      </c>
      <c r="B55" s="2366" t="s">
        <v>3128</v>
      </c>
      <c r="C55" s="2350"/>
      <c r="D55" s="2367"/>
      <c r="E55" s="18"/>
      <c r="F55" s="13"/>
      <c r="G55" s="13"/>
      <c r="H55" s="13"/>
      <c r="I55" s="13"/>
      <c r="J55" s="13"/>
      <c r="K55" s="13"/>
      <c r="L55" s="13"/>
      <c r="M55" s="13"/>
      <c r="N55" s="13"/>
      <c r="O55" s="13"/>
      <c r="P55" s="13"/>
      <c r="Q55" s="13"/>
    </row>
    <row r="56" spans="1:17" ht="36" customHeight="1">
      <c r="A56" s="2333" t="s">
        <v>85</v>
      </c>
      <c r="B56" s="2368" t="s">
        <v>3129</v>
      </c>
      <c r="C56" s="2369"/>
      <c r="D56" s="2370"/>
      <c r="E56" s="18"/>
      <c r="F56" s="13"/>
      <c r="G56" s="13"/>
      <c r="H56" s="13"/>
      <c r="I56" s="13"/>
      <c r="J56" s="13"/>
      <c r="K56" s="13"/>
      <c r="L56" s="13"/>
      <c r="M56" s="13"/>
      <c r="N56" s="13"/>
      <c r="O56" s="13"/>
      <c r="P56" s="13"/>
      <c r="Q56" s="13"/>
    </row>
    <row r="57" spans="1:17" ht="24" customHeight="1">
      <c r="A57" s="2371" t="s">
        <v>87</v>
      </c>
      <c r="B57" s="2372" t="s">
        <v>3130</v>
      </c>
      <c r="C57" s="2373"/>
      <c r="D57" s="2374"/>
      <c r="E57" s="18"/>
      <c r="F57" s="13"/>
      <c r="G57" s="13"/>
      <c r="H57" s="13"/>
      <c r="I57" s="13"/>
      <c r="J57" s="13"/>
      <c r="K57" s="13"/>
      <c r="L57" s="13"/>
      <c r="M57" s="13"/>
      <c r="N57" s="13"/>
      <c r="O57" s="13"/>
      <c r="P57" s="13"/>
      <c r="Q57" s="13"/>
    </row>
    <row r="58" spans="1:17" ht="24.75" customHeight="1">
      <c r="A58" s="2375" t="s">
        <v>2627</v>
      </c>
      <c r="B58" s="2376" t="s">
        <v>3131</v>
      </c>
      <c r="C58" s="2377"/>
      <c r="D58" s="2378"/>
      <c r="E58" s="18"/>
      <c r="F58" s="13"/>
      <c r="G58" s="13"/>
      <c r="H58" s="13"/>
      <c r="I58" s="13"/>
      <c r="J58" s="13"/>
      <c r="K58" s="13"/>
      <c r="L58" s="13"/>
      <c r="M58" s="13"/>
      <c r="N58" s="13"/>
      <c r="O58" s="13"/>
      <c r="P58" s="13"/>
      <c r="Q58" s="13"/>
    </row>
    <row r="59" spans="1:17" ht="39" customHeight="1">
      <c r="A59" s="2379">
        <v>44932</v>
      </c>
      <c r="B59" s="2376" t="s">
        <v>3132</v>
      </c>
      <c r="C59" s="2380"/>
      <c r="D59" s="2181"/>
      <c r="E59" s="18"/>
      <c r="F59" s="13"/>
      <c r="G59" s="13"/>
      <c r="H59" s="13"/>
      <c r="I59" s="13"/>
      <c r="J59" s="13"/>
      <c r="K59" s="13"/>
      <c r="L59" s="13"/>
      <c r="M59" s="13"/>
      <c r="N59" s="13"/>
      <c r="O59" s="13"/>
      <c r="P59" s="13"/>
      <c r="Q59" s="13"/>
    </row>
    <row r="60" spans="1:17" ht="39" customHeight="1">
      <c r="A60" s="2345" t="s">
        <v>102</v>
      </c>
      <c r="B60" s="2344" t="s">
        <v>3133</v>
      </c>
      <c r="C60" s="2343"/>
      <c r="D60" s="2344" t="s">
        <v>3134</v>
      </c>
      <c r="E60" s="18"/>
      <c r="F60" s="13"/>
      <c r="G60" s="13"/>
      <c r="H60" s="13"/>
      <c r="I60" s="13"/>
      <c r="J60" s="13"/>
      <c r="K60" s="13"/>
      <c r="L60" s="13"/>
      <c r="M60" s="13"/>
      <c r="N60" s="13"/>
      <c r="O60" s="13"/>
      <c r="P60" s="13"/>
      <c r="Q60" s="13"/>
    </row>
    <row r="61" spans="1:17" ht="39" customHeight="1">
      <c r="A61" s="2345" t="s">
        <v>102</v>
      </c>
      <c r="B61" s="2344" t="s">
        <v>3135</v>
      </c>
      <c r="C61" s="2343"/>
      <c r="D61" s="2344" t="s">
        <v>3136</v>
      </c>
      <c r="E61" s="18"/>
      <c r="F61" s="13"/>
      <c r="G61" s="13"/>
      <c r="H61" s="13"/>
      <c r="I61" s="13"/>
      <c r="J61" s="13"/>
      <c r="K61" s="13"/>
      <c r="L61" s="13"/>
      <c r="M61" s="13"/>
      <c r="N61" s="13"/>
      <c r="O61" s="13"/>
      <c r="P61" s="13"/>
      <c r="Q61" s="13"/>
    </row>
    <row r="62" spans="1:17" ht="28.5" customHeight="1">
      <c r="A62" s="2381">
        <v>44963</v>
      </c>
      <c r="B62" s="2382" t="s">
        <v>3137</v>
      </c>
      <c r="C62" s="2383">
        <f>SUM(C63:C65)</f>
        <v>5613800</v>
      </c>
      <c r="D62" s="2384"/>
      <c r="E62" s="2322"/>
      <c r="F62" s="2146"/>
      <c r="G62" s="2146"/>
      <c r="H62" s="2146"/>
      <c r="I62" s="2146"/>
      <c r="J62" s="2146"/>
      <c r="K62" s="2146"/>
      <c r="L62" s="2146"/>
      <c r="M62" s="2146"/>
      <c r="N62" s="2146"/>
      <c r="O62" s="2146"/>
      <c r="P62" s="2146"/>
      <c r="Q62" s="2146"/>
    </row>
    <row r="63" spans="1:17" ht="28.5" customHeight="1">
      <c r="A63" s="2385" t="s">
        <v>3138</v>
      </c>
      <c r="B63" s="2386" t="s">
        <v>3139</v>
      </c>
      <c r="C63" s="2387">
        <f>'Bieu 12a-ke hoach NCKH'!F168</f>
        <v>5613800</v>
      </c>
      <c r="D63" s="2384" t="s">
        <v>3140</v>
      </c>
      <c r="E63" s="18" t="s">
        <v>3064</v>
      </c>
      <c r="F63" s="2146"/>
      <c r="G63" s="2146"/>
      <c r="H63" s="2146"/>
      <c r="I63" s="2146"/>
      <c r="J63" s="2146"/>
      <c r="K63" s="2146"/>
      <c r="L63" s="2146"/>
      <c r="M63" s="2146"/>
      <c r="N63" s="2146"/>
      <c r="O63" s="2146"/>
      <c r="P63" s="2146"/>
      <c r="Q63" s="2146"/>
    </row>
    <row r="64" spans="1:17" ht="28.5" customHeight="1">
      <c r="A64" s="2388" t="s">
        <v>3138</v>
      </c>
      <c r="B64" s="2389" t="s">
        <v>3141</v>
      </c>
      <c r="C64" s="2390"/>
      <c r="D64" s="2391" t="s">
        <v>3142</v>
      </c>
      <c r="E64" s="2322" t="s">
        <v>3143</v>
      </c>
      <c r="F64" s="2146"/>
      <c r="G64" s="2146"/>
      <c r="H64" s="2146"/>
      <c r="I64" s="2146"/>
      <c r="J64" s="2146"/>
      <c r="K64" s="2146"/>
      <c r="L64" s="2146"/>
      <c r="M64" s="2146"/>
      <c r="N64" s="2146"/>
      <c r="O64" s="2146"/>
      <c r="P64" s="2146"/>
      <c r="Q64" s="2146"/>
    </row>
    <row r="65" spans="1:17" ht="28.5" customHeight="1">
      <c r="A65" s="2392" t="s">
        <v>102</v>
      </c>
      <c r="B65" s="2386" t="s">
        <v>3144</v>
      </c>
      <c r="C65" s="2387"/>
      <c r="D65" s="2347" t="s">
        <v>3145</v>
      </c>
      <c r="E65" s="2322"/>
      <c r="F65" s="2146"/>
      <c r="G65" s="2146"/>
      <c r="H65" s="2146"/>
      <c r="I65" s="2146"/>
      <c r="J65" s="2146"/>
      <c r="K65" s="2146"/>
      <c r="L65" s="2146"/>
      <c r="M65" s="2146"/>
      <c r="N65" s="2146"/>
      <c r="O65" s="2146"/>
      <c r="P65" s="2146"/>
      <c r="Q65" s="2146"/>
    </row>
    <row r="66" spans="1:17" ht="28.5" customHeight="1">
      <c r="A66" s="42"/>
      <c r="B66" s="2136" t="s">
        <v>3146</v>
      </c>
      <c r="C66" s="2393">
        <f>C9+C56+C57+C62</f>
        <v>60497225.175999999</v>
      </c>
      <c r="D66" s="47"/>
      <c r="E66" s="2322"/>
      <c r="F66" s="2146"/>
      <c r="G66" s="2146"/>
      <c r="H66" s="2146"/>
      <c r="I66" s="2146"/>
      <c r="J66" s="2146"/>
      <c r="K66" s="2146"/>
      <c r="L66" s="2146"/>
      <c r="M66" s="2146"/>
      <c r="N66" s="2146"/>
      <c r="O66" s="2146"/>
      <c r="P66" s="2146"/>
      <c r="Q66" s="2146"/>
    </row>
    <row r="67" spans="1:17" ht="18" customHeight="1">
      <c r="A67" s="2146"/>
      <c r="B67" s="2146"/>
      <c r="C67" s="2394"/>
      <c r="D67" s="2145" t="s">
        <v>3000</v>
      </c>
      <c r="E67" s="2322"/>
      <c r="F67" s="2146"/>
      <c r="G67" s="2146"/>
      <c r="H67" s="2146"/>
      <c r="I67" s="2146"/>
      <c r="J67" s="2146"/>
      <c r="K67" s="2146"/>
      <c r="L67" s="2146"/>
      <c r="M67" s="2146"/>
      <c r="N67" s="2146"/>
      <c r="O67" s="2146"/>
      <c r="P67" s="2146"/>
      <c r="Q67" s="2146"/>
    </row>
    <row r="68" spans="1:17" ht="30" customHeight="1">
      <c r="A68" s="2877" t="s">
        <v>3147</v>
      </c>
      <c r="B68" s="2874"/>
      <c r="C68" s="2874"/>
      <c r="D68" s="2874"/>
      <c r="E68" s="18"/>
      <c r="F68" s="13"/>
      <c r="G68" s="13"/>
      <c r="H68" s="13"/>
      <c r="I68" s="13"/>
      <c r="J68" s="13"/>
      <c r="K68" s="13"/>
      <c r="L68" s="13"/>
      <c r="M68" s="13"/>
      <c r="N68" s="13"/>
      <c r="O68" s="13"/>
      <c r="P68" s="13"/>
      <c r="Q68" s="13"/>
    </row>
    <row r="69" spans="1:17" ht="18" customHeight="1">
      <c r="A69" s="13"/>
      <c r="B69" s="13"/>
      <c r="C69" s="17"/>
      <c r="D69" s="20"/>
      <c r="E69" s="18"/>
      <c r="F69" s="13"/>
      <c r="G69" s="13"/>
      <c r="H69" s="13"/>
      <c r="I69" s="13"/>
      <c r="J69" s="13"/>
      <c r="K69" s="13"/>
      <c r="L69" s="13"/>
      <c r="M69" s="13"/>
      <c r="N69" s="13"/>
      <c r="O69" s="13"/>
      <c r="P69" s="13"/>
      <c r="Q69" s="13"/>
    </row>
    <row r="70" spans="1:17" ht="18" customHeight="1">
      <c r="A70" s="13"/>
      <c r="B70" s="13"/>
      <c r="C70" s="17"/>
      <c r="D70" s="20"/>
      <c r="E70" s="18"/>
      <c r="F70" s="13"/>
      <c r="G70" s="13"/>
      <c r="H70" s="13"/>
      <c r="I70" s="13"/>
      <c r="J70" s="13"/>
      <c r="K70" s="13"/>
      <c r="L70" s="13"/>
      <c r="M70" s="13"/>
      <c r="N70" s="13"/>
      <c r="O70" s="13"/>
      <c r="P70" s="13"/>
      <c r="Q70" s="13"/>
    </row>
    <row r="71" spans="1:17" ht="18" customHeight="1">
      <c r="A71" s="13"/>
      <c r="B71" s="13"/>
      <c r="C71" s="17"/>
      <c r="D71" s="20"/>
      <c r="E71" s="18"/>
      <c r="F71" s="13"/>
      <c r="G71" s="13"/>
      <c r="H71" s="13"/>
      <c r="I71" s="13"/>
      <c r="J71" s="13"/>
      <c r="K71" s="13"/>
      <c r="L71" s="13"/>
      <c r="M71" s="13"/>
      <c r="N71" s="13"/>
      <c r="O71" s="13"/>
      <c r="P71" s="13"/>
      <c r="Q71" s="13"/>
    </row>
    <row r="72" spans="1:17" ht="18" customHeight="1">
      <c r="A72" s="13"/>
      <c r="B72" s="13"/>
      <c r="C72" s="17"/>
      <c r="D72" s="20"/>
      <c r="E72" s="18"/>
      <c r="F72" s="13"/>
      <c r="G72" s="13"/>
      <c r="H72" s="13"/>
      <c r="I72" s="13"/>
      <c r="J72" s="13"/>
      <c r="K72" s="13"/>
      <c r="L72" s="13"/>
      <c r="M72" s="13"/>
      <c r="N72" s="13"/>
      <c r="O72" s="13"/>
      <c r="P72" s="13"/>
      <c r="Q72" s="13"/>
    </row>
    <row r="73" spans="1:17" ht="18" customHeight="1">
      <c r="A73" s="13"/>
      <c r="B73" s="10"/>
      <c r="C73" s="2878"/>
      <c r="D73" s="2874"/>
      <c r="E73" s="18"/>
      <c r="F73" s="13"/>
      <c r="G73" s="13"/>
      <c r="H73" s="13"/>
      <c r="I73" s="13"/>
      <c r="J73" s="13"/>
      <c r="K73" s="13"/>
      <c r="L73" s="13"/>
      <c r="M73" s="13"/>
      <c r="N73" s="13"/>
      <c r="O73" s="13"/>
      <c r="P73" s="13"/>
      <c r="Q73" s="13"/>
    </row>
    <row r="74" spans="1:17" ht="18" customHeight="1">
      <c r="A74" s="13"/>
      <c r="B74" s="13"/>
      <c r="C74" s="2395"/>
      <c r="D74" s="17"/>
      <c r="E74" s="18"/>
      <c r="F74" s="13"/>
      <c r="G74" s="13"/>
      <c r="H74" s="13"/>
      <c r="I74" s="13"/>
      <c r="J74" s="13"/>
      <c r="K74" s="13"/>
      <c r="L74" s="13"/>
      <c r="M74" s="13"/>
      <c r="N74" s="13"/>
      <c r="O74" s="13"/>
      <c r="P74" s="13"/>
      <c r="Q74" s="13"/>
    </row>
    <row r="75" spans="1:17" ht="63" customHeight="1">
      <c r="A75" s="13"/>
      <c r="B75" s="3118"/>
      <c r="C75" s="2874"/>
      <c r="D75" s="2874"/>
      <c r="E75" s="18"/>
      <c r="F75" s="13"/>
      <c r="G75" s="13"/>
      <c r="H75" s="13"/>
      <c r="I75" s="13"/>
      <c r="J75" s="13"/>
      <c r="K75" s="13"/>
      <c r="L75" s="13"/>
      <c r="M75" s="13"/>
      <c r="N75" s="13"/>
      <c r="O75" s="13"/>
      <c r="P75" s="13"/>
      <c r="Q75" s="13"/>
    </row>
    <row r="76" spans="1:17" ht="18" customHeight="1">
      <c r="A76" s="2146"/>
      <c r="B76" s="2146"/>
      <c r="C76" s="2323"/>
      <c r="D76" s="2146"/>
      <c r="E76" s="2322"/>
      <c r="F76" s="2146"/>
      <c r="G76" s="2146"/>
      <c r="H76" s="2146"/>
      <c r="I76" s="2146"/>
      <c r="J76" s="2146"/>
      <c r="K76" s="2146"/>
      <c r="L76" s="2146"/>
      <c r="M76" s="2146"/>
      <c r="N76" s="2146"/>
      <c r="O76" s="2146"/>
      <c r="P76" s="2146"/>
      <c r="Q76" s="2146"/>
    </row>
    <row r="77" spans="1:17" ht="18" customHeight="1">
      <c r="A77" s="2146"/>
      <c r="B77" s="2146"/>
      <c r="C77" s="2323"/>
      <c r="D77" s="2146"/>
      <c r="E77" s="2322"/>
      <c r="F77" s="2146"/>
      <c r="G77" s="2146"/>
      <c r="H77" s="2146"/>
      <c r="I77" s="2146"/>
      <c r="J77" s="2146"/>
      <c r="K77" s="2146"/>
      <c r="L77" s="2146"/>
      <c r="M77" s="2146"/>
      <c r="N77" s="2146"/>
      <c r="O77" s="2146"/>
      <c r="P77" s="2146"/>
      <c r="Q77" s="2146"/>
    </row>
    <row r="78" spans="1:17" ht="18" customHeight="1">
      <c r="A78" s="2146"/>
      <c r="B78" s="2146"/>
      <c r="C78" s="2323"/>
      <c r="D78" s="2146"/>
      <c r="E78" s="2322"/>
      <c r="F78" s="2146"/>
      <c r="G78" s="2146"/>
      <c r="H78" s="2146"/>
      <c r="I78" s="2146"/>
      <c r="J78" s="2146"/>
      <c r="K78" s="2146"/>
      <c r="L78" s="2146"/>
      <c r="M78" s="2146"/>
      <c r="N78" s="2146"/>
      <c r="O78" s="2146"/>
      <c r="P78" s="2146"/>
      <c r="Q78" s="2146"/>
    </row>
    <row r="79" spans="1:17" ht="18" customHeight="1">
      <c r="A79" s="2146"/>
      <c r="B79" s="2146"/>
      <c r="C79" s="2323"/>
      <c r="D79" s="2146"/>
      <c r="E79" s="2322"/>
      <c r="F79" s="2146"/>
      <c r="G79" s="2146"/>
      <c r="H79" s="2146"/>
      <c r="I79" s="2146"/>
      <c r="J79" s="2146"/>
      <c r="K79" s="2146"/>
      <c r="L79" s="2146"/>
      <c r="M79" s="2146"/>
      <c r="N79" s="2146"/>
      <c r="O79" s="2146"/>
      <c r="P79" s="2146"/>
      <c r="Q79" s="2146"/>
    </row>
    <row r="80" spans="1:17" ht="18" customHeight="1">
      <c r="A80" s="2146"/>
      <c r="B80" s="2146"/>
      <c r="C80" s="2323"/>
      <c r="D80" s="2146"/>
      <c r="E80" s="2322"/>
      <c r="F80" s="2146"/>
      <c r="G80" s="2146"/>
      <c r="H80" s="2146"/>
      <c r="I80" s="2146"/>
      <c r="J80" s="2146"/>
      <c r="K80" s="2146"/>
      <c r="L80" s="2146"/>
      <c r="M80" s="2146"/>
      <c r="N80" s="2146"/>
      <c r="O80" s="2146"/>
      <c r="P80" s="2146"/>
      <c r="Q80" s="2146"/>
    </row>
    <row r="81" spans="1:17" ht="18" customHeight="1">
      <c r="A81" s="2146"/>
      <c r="B81" s="2146"/>
      <c r="C81" s="2323"/>
      <c r="D81" s="2146"/>
      <c r="E81" s="2322"/>
      <c r="F81" s="2146"/>
      <c r="G81" s="2146"/>
      <c r="H81" s="2146"/>
      <c r="I81" s="2146"/>
      <c r="J81" s="2146"/>
      <c r="K81" s="2146"/>
      <c r="L81" s="2146"/>
      <c r="M81" s="2146"/>
      <c r="N81" s="2146"/>
      <c r="O81" s="2146"/>
      <c r="P81" s="2146"/>
      <c r="Q81" s="2146"/>
    </row>
    <row r="82" spans="1:17" ht="18" customHeight="1">
      <c r="A82" s="2146"/>
      <c r="B82" s="2146"/>
      <c r="C82" s="2323"/>
      <c r="D82" s="2146"/>
      <c r="E82" s="2322"/>
      <c r="F82" s="2146"/>
      <c r="G82" s="2146"/>
      <c r="H82" s="2146"/>
      <c r="I82" s="2146"/>
      <c r="J82" s="2146"/>
      <c r="K82" s="2146"/>
      <c r="L82" s="2146"/>
      <c r="M82" s="2146"/>
      <c r="N82" s="2146"/>
      <c r="O82" s="2146"/>
      <c r="P82" s="2146"/>
      <c r="Q82" s="2146"/>
    </row>
    <row r="83" spans="1:17" ht="18" customHeight="1">
      <c r="A83" s="2146"/>
      <c r="B83" s="2146"/>
      <c r="C83" s="2323"/>
      <c r="D83" s="2146"/>
      <c r="E83" s="2322"/>
      <c r="F83" s="2146"/>
      <c r="G83" s="2146"/>
      <c r="H83" s="2146"/>
      <c r="I83" s="2146"/>
      <c r="J83" s="2146"/>
      <c r="K83" s="2146"/>
      <c r="L83" s="2146"/>
      <c r="M83" s="2146"/>
      <c r="N83" s="2146"/>
      <c r="O83" s="2146"/>
      <c r="P83" s="2146"/>
      <c r="Q83" s="2146"/>
    </row>
    <row r="84" spans="1:17" ht="18" customHeight="1">
      <c r="A84" s="2146"/>
      <c r="B84" s="2146"/>
      <c r="C84" s="2323"/>
      <c r="D84" s="2146"/>
      <c r="E84" s="2322"/>
      <c r="F84" s="2146"/>
      <c r="G84" s="2146"/>
      <c r="H84" s="2146"/>
      <c r="I84" s="2146"/>
      <c r="J84" s="2146"/>
      <c r="K84" s="2146"/>
      <c r="L84" s="2146"/>
      <c r="M84" s="2146"/>
      <c r="N84" s="2146"/>
      <c r="O84" s="2146"/>
      <c r="P84" s="2146"/>
      <c r="Q84" s="2146"/>
    </row>
    <row r="85" spans="1:17" ht="18" customHeight="1">
      <c r="A85" s="2146"/>
      <c r="B85" s="2146"/>
      <c r="C85" s="2323"/>
      <c r="D85" s="2146"/>
      <c r="E85" s="2322"/>
      <c r="F85" s="2146"/>
      <c r="G85" s="2146"/>
      <c r="H85" s="2146"/>
      <c r="I85" s="2146"/>
      <c r="J85" s="2146"/>
      <c r="K85" s="2146"/>
      <c r="L85" s="2146"/>
      <c r="M85" s="2146"/>
      <c r="N85" s="2146"/>
      <c r="O85" s="2146"/>
      <c r="P85" s="2146"/>
      <c r="Q85" s="2146"/>
    </row>
    <row r="86" spans="1:17" ht="18" customHeight="1">
      <c r="A86" s="2146"/>
      <c r="B86" s="2146"/>
      <c r="C86" s="2323"/>
      <c r="D86" s="2146"/>
      <c r="E86" s="2322"/>
      <c r="F86" s="2146"/>
      <c r="G86" s="2146"/>
      <c r="H86" s="2146"/>
      <c r="I86" s="2146"/>
      <c r="J86" s="2146"/>
      <c r="K86" s="2146"/>
      <c r="L86" s="2146"/>
      <c r="M86" s="2146"/>
      <c r="N86" s="2146"/>
      <c r="O86" s="2146"/>
      <c r="P86" s="2146"/>
      <c r="Q86" s="2146"/>
    </row>
    <row r="87" spans="1:17" ht="18" customHeight="1">
      <c r="A87" s="2146"/>
      <c r="B87" s="2146"/>
      <c r="C87" s="2323"/>
      <c r="D87" s="2146"/>
      <c r="E87" s="2322"/>
      <c r="F87" s="2146"/>
      <c r="G87" s="2146"/>
      <c r="H87" s="2146"/>
      <c r="I87" s="2146"/>
      <c r="J87" s="2146"/>
      <c r="K87" s="2146"/>
      <c r="L87" s="2146"/>
      <c r="M87" s="2146"/>
      <c r="N87" s="2146"/>
      <c r="O87" s="2146"/>
      <c r="P87" s="2146"/>
      <c r="Q87" s="2146"/>
    </row>
    <row r="88" spans="1:17" ht="18" customHeight="1">
      <c r="A88" s="2146"/>
      <c r="B88" s="2146"/>
      <c r="C88" s="2323"/>
      <c r="D88" s="2146"/>
      <c r="E88" s="2322"/>
      <c r="F88" s="2146"/>
      <c r="G88" s="2146"/>
      <c r="H88" s="2146"/>
      <c r="I88" s="2146"/>
      <c r="J88" s="2146"/>
      <c r="K88" s="2146"/>
      <c r="L88" s="2146"/>
      <c r="M88" s="2146"/>
      <c r="N88" s="2146"/>
      <c r="O88" s="2146"/>
      <c r="P88" s="2146"/>
      <c r="Q88" s="2146"/>
    </row>
    <row r="89" spans="1:17" ht="18" customHeight="1">
      <c r="A89" s="2146"/>
      <c r="B89" s="2146"/>
      <c r="C89" s="2323"/>
      <c r="D89" s="2146"/>
      <c r="E89" s="2322"/>
      <c r="F89" s="2146"/>
      <c r="G89" s="2146"/>
      <c r="H89" s="2146"/>
      <c r="I89" s="2146"/>
      <c r="J89" s="2146"/>
      <c r="K89" s="2146"/>
      <c r="L89" s="2146"/>
      <c r="M89" s="2146"/>
      <c r="N89" s="2146"/>
      <c r="O89" s="2146"/>
      <c r="P89" s="2146"/>
      <c r="Q89" s="2146"/>
    </row>
    <row r="90" spans="1:17" ht="18" customHeight="1">
      <c r="A90" s="2146"/>
      <c r="B90" s="2146"/>
      <c r="C90" s="2323"/>
      <c r="D90" s="2146"/>
      <c r="E90" s="2322"/>
      <c r="F90" s="2146"/>
      <c r="G90" s="2146"/>
      <c r="H90" s="2146"/>
      <c r="I90" s="2146"/>
      <c r="J90" s="2146"/>
      <c r="K90" s="2146"/>
      <c r="L90" s="2146"/>
      <c r="M90" s="2146"/>
      <c r="N90" s="2146"/>
      <c r="O90" s="2146"/>
      <c r="P90" s="2146"/>
      <c r="Q90" s="2146"/>
    </row>
    <row r="91" spans="1:17" ht="18" customHeight="1">
      <c r="A91" s="2146"/>
      <c r="B91" s="2146"/>
      <c r="C91" s="2323"/>
      <c r="D91" s="2146"/>
      <c r="E91" s="2322"/>
      <c r="F91" s="2146"/>
      <c r="G91" s="2146"/>
      <c r="H91" s="2146"/>
      <c r="I91" s="2146"/>
      <c r="J91" s="2146"/>
      <c r="K91" s="2146"/>
      <c r="L91" s="2146"/>
      <c r="M91" s="2146"/>
      <c r="N91" s="2146"/>
      <c r="O91" s="2146"/>
      <c r="P91" s="2146"/>
      <c r="Q91" s="2146"/>
    </row>
    <row r="92" spans="1:17" ht="18" customHeight="1">
      <c r="A92" s="2146"/>
      <c r="B92" s="2146"/>
      <c r="C92" s="2323"/>
      <c r="D92" s="2146"/>
      <c r="E92" s="2322"/>
      <c r="F92" s="2146"/>
      <c r="G92" s="2146"/>
      <c r="H92" s="2146"/>
      <c r="I92" s="2146"/>
      <c r="J92" s="2146"/>
      <c r="K92" s="2146"/>
      <c r="L92" s="2146"/>
      <c r="M92" s="2146"/>
      <c r="N92" s="2146"/>
      <c r="O92" s="2146"/>
      <c r="P92" s="2146"/>
      <c r="Q92" s="2146"/>
    </row>
    <row r="93" spans="1:17" ht="18" customHeight="1">
      <c r="A93" s="2146"/>
      <c r="B93" s="2146"/>
      <c r="C93" s="2323"/>
      <c r="D93" s="2146"/>
      <c r="E93" s="2322"/>
      <c r="F93" s="2146"/>
      <c r="G93" s="2146"/>
      <c r="H93" s="2146"/>
      <c r="I93" s="2146"/>
      <c r="J93" s="2146"/>
      <c r="K93" s="2146"/>
      <c r="L93" s="2146"/>
      <c r="M93" s="2146"/>
      <c r="N93" s="2146"/>
      <c r="O93" s="2146"/>
      <c r="P93" s="2146"/>
      <c r="Q93" s="2146"/>
    </row>
    <row r="94" spans="1:17" ht="18" customHeight="1">
      <c r="A94" s="2146"/>
      <c r="B94" s="2146"/>
      <c r="C94" s="2323"/>
      <c r="D94" s="2146"/>
      <c r="E94" s="2322"/>
      <c r="F94" s="2146"/>
      <c r="G94" s="2146"/>
      <c r="H94" s="2146"/>
      <c r="I94" s="2146"/>
      <c r="J94" s="2146"/>
      <c r="K94" s="2146"/>
      <c r="L94" s="2146"/>
      <c r="M94" s="2146"/>
      <c r="N94" s="2146"/>
      <c r="O94" s="2146"/>
      <c r="P94" s="2146"/>
      <c r="Q94" s="2146"/>
    </row>
    <row r="95" spans="1:17" ht="18" customHeight="1">
      <c r="A95" s="2146"/>
      <c r="B95" s="2146"/>
      <c r="C95" s="2323"/>
      <c r="D95" s="2146"/>
      <c r="E95" s="2322"/>
      <c r="F95" s="2146"/>
      <c r="G95" s="2146"/>
      <c r="H95" s="2146"/>
      <c r="I95" s="2146"/>
      <c r="J95" s="2146"/>
      <c r="K95" s="2146"/>
      <c r="L95" s="2146"/>
      <c r="M95" s="2146"/>
      <c r="N95" s="2146"/>
      <c r="O95" s="2146"/>
      <c r="P95" s="2146"/>
      <c r="Q95" s="2146"/>
    </row>
    <row r="96" spans="1:17" ht="18" customHeight="1">
      <c r="A96" s="2146"/>
      <c r="B96" s="2146"/>
      <c r="C96" s="2323"/>
      <c r="D96" s="2146"/>
      <c r="E96" s="2322"/>
      <c r="F96" s="2146"/>
      <c r="G96" s="2146"/>
      <c r="H96" s="2146"/>
      <c r="I96" s="2146"/>
      <c r="J96" s="2146"/>
      <c r="K96" s="2146"/>
      <c r="L96" s="2146"/>
      <c r="M96" s="2146"/>
      <c r="N96" s="2146"/>
      <c r="O96" s="2146"/>
      <c r="P96" s="2146"/>
      <c r="Q96" s="2146"/>
    </row>
    <row r="97" spans="1:17" ht="18" customHeight="1">
      <c r="A97" s="2146"/>
      <c r="B97" s="2146"/>
      <c r="C97" s="2323"/>
      <c r="D97" s="2146"/>
      <c r="E97" s="2322"/>
      <c r="F97" s="2146"/>
      <c r="G97" s="2146"/>
      <c r="H97" s="2146"/>
      <c r="I97" s="2146"/>
      <c r="J97" s="2146"/>
      <c r="K97" s="2146"/>
      <c r="L97" s="2146"/>
      <c r="M97" s="2146"/>
      <c r="N97" s="2146"/>
      <c r="O97" s="2146"/>
      <c r="P97" s="2146"/>
      <c r="Q97" s="2146"/>
    </row>
    <row r="98" spans="1:17" ht="18" customHeight="1">
      <c r="A98" s="2146"/>
      <c r="B98" s="2146"/>
      <c r="C98" s="2323"/>
      <c r="D98" s="2146"/>
      <c r="E98" s="2322"/>
      <c r="F98" s="2146"/>
      <c r="G98" s="2146"/>
      <c r="H98" s="2146"/>
      <c r="I98" s="2146"/>
      <c r="J98" s="2146"/>
      <c r="K98" s="2146"/>
      <c r="L98" s="2146"/>
      <c r="M98" s="2146"/>
      <c r="N98" s="2146"/>
      <c r="O98" s="2146"/>
      <c r="P98" s="2146"/>
      <c r="Q98" s="2146"/>
    </row>
    <row r="99" spans="1:17" ht="18" customHeight="1">
      <c r="A99" s="2146"/>
      <c r="B99" s="2146"/>
      <c r="C99" s="2323"/>
      <c r="D99" s="2146"/>
      <c r="E99" s="2322"/>
      <c r="F99" s="2146"/>
      <c r="G99" s="2146"/>
      <c r="H99" s="2146"/>
      <c r="I99" s="2146"/>
      <c r="J99" s="2146"/>
      <c r="K99" s="2146"/>
      <c r="L99" s="2146"/>
      <c r="M99" s="2146"/>
      <c r="N99" s="2146"/>
      <c r="O99" s="2146"/>
      <c r="P99" s="2146"/>
      <c r="Q99" s="2146"/>
    </row>
    <row r="100" spans="1:17" ht="18" customHeight="1">
      <c r="A100" s="2146"/>
      <c r="B100" s="2146"/>
      <c r="C100" s="2323"/>
      <c r="D100" s="2146"/>
      <c r="E100" s="2322"/>
      <c r="F100" s="2146"/>
      <c r="G100" s="2146"/>
      <c r="H100" s="2146"/>
      <c r="I100" s="2146"/>
      <c r="J100" s="2146"/>
      <c r="K100" s="2146"/>
      <c r="L100" s="2146"/>
      <c r="M100" s="2146"/>
      <c r="N100" s="2146"/>
      <c r="O100" s="2146"/>
      <c r="P100" s="2146"/>
      <c r="Q100" s="2146"/>
    </row>
    <row r="101" spans="1:17" ht="18" customHeight="1">
      <c r="A101" s="2146"/>
      <c r="B101" s="2146"/>
      <c r="C101" s="2323"/>
      <c r="D101" s="2146"/>
      <c r="E101" s="2322"/>
      <c r="F101" s="2146"/>
      <c r="G101" s="2146"/>
      <c r="H101" s="2146"/>
      <c r="I101" s="2146"/>
      <c r="J101" s="2146"/>
      <c r="K101" s="2146"/>
      <c r="L101" s="2146"/>
      <c r="M101" s="2146"/>
      <c r="N101" s="2146"/>
      <c r="O101" s="2146"/>
      <c r="P101" s="2146"/>
      <c r="Q101" s="2146"/>
    </row>
    <row r="102" spans="1:17" ht="18" customHeight="1">
      <c r="A102" s="2146"/>
      <c r="B102" s="2146"/>
      <c r="C102" s="2323"/>
      <c r="D102" s="2146"/>
      <c r="E102" s="2322"/>
      <c r="F102" s="2146"/>
      <c r="G102" s="2146"/>
      <c r="H102" s="2146"/>
      <c r="I102" s="2146"/>
      <c r="J102" s="2146"/>
      <c r="K102" s="2146"/>
      <c r="L102" s="2146"/>
      <c r="M102" s="2146"/>
      <c r="N102" s="2146"/>
      <c r="O102" s="2146"/>
      <c r="P102" s="2146"/>
      <c r="Q102" s="2146"/>
    </row>
    <row r="103" spans="1:17" ht="18" customHeight="1">
      <c r="A103" s="2146"/>
      <c r="B103" s="2146"/>
      <c r="C103" s="2323"/>
      <c r="D103" s="2146"/>
      <c r="E103" s="2322"/>
      <c r="F103" s="2146"/>
      <c r="G103" s="2146"/>
      <c r="H103" s="2146"/>
      <c r="I103" s="2146"/>
      <c r="J103" s="2146"/>
      <c r="K103" s="2146"/>
      <c r="L103" s="2146"/>
      <c r="M103" s="2146"/>
      <c r="N103" s="2146"/>
      <c r="O103" s="2146"/>
      <c r="P103" s="2146"/>
      <c r="Q103" s="2146"/>
    </row>
    <row r="104" spans="1:17" ht="18" customHeight="1">
      <c r="A104" s="2146"/>
      <c r="B104" s="2146"/>
      <c r="C104" s="2323"/>
      <c r="D104" s="2146"/>
      <c r="E104" s="2322"/>
      <c r="F104" s="2146"/>
      <c r="G104" s="2146"/>
      <c r="H104" s="2146"/>
      <c r="I104" s="2146"/>
      <c r="J104" s="2146"/>
      <c r="K104" s="2146"/>
      <c r="L104" s="2146"/>
      <c r="M104" s="2146"/>
      <c r="N104" s="2146"/>
      <c r="O104" s="2146"/>
      <c r="P104" s="2146"/>
      <c r="Q104" s="2146"/>
    </row>
    <row r="105" spans="1:17" ht="18" customHeight="1">
      <c r="A105" s="2146"/>
      <c r="B105" s="2146"/>
      <c r="C105" s="2323"/>
      <c r="D105" s="2146"/>
      <c r="E105" s="2322"/>
      <c r="F105" s="2146"/>
      <c r="G105" s="2146"/>
      <c r="H105" s="2146"/>
      <c r="I105" s="2146"/>
      <c r="J105" s="2146"/>
      <c r="K105" s="2146"/>
      <c r="L105" s="2146"/>
      <c r="M105" s="2146"/>
      <c r="N105" s="2146"/>
      <c r="O105" s="2146"/>
      <c r="P105" s="2146"/>
      <c r="Q105" s="2146"/>
    </row>
    <row r="106" spans="1:17" ht="18" customHeight="1">
      <c r="A106" s="2146"/>
      <c r="B106" s="2146"/>
      <c r="C106" s="2323"/>
      <c r="D106" s="2146"/>
      <c r="E106" s="2322"/>
      <c r="F106" s="2146"/>
      <c r="G106" s="2146"/>
      <c r="H106" s="2146"/>
      <c r="I106" s="2146"/>
      <c r="J106" s="2146"/>
      <c r="K106" s="2146"/>
      <c r="L106" s="2146"/>
      <c r="M106" s="2146"/>
      <c r="N106" s="2146"/>
      <c r="O106" s="2146"/>
      <c r="P106" s="2146"/>
      <c r="Q106" s="2146"/>
    </row>
    <row r="107" spans="1:17" ht="18" customHeight="1">
      <c r="A107" s="2146"/>
      <c r="B107" s="2146"/>
      <c r="C107" s="2323"/>
      <c r="D107" s="2146"/>
      <c r="E107" s="2322"/>
      <c r="F107" s="2146"/>
      <c r="G107" s="2146"/>
      <c r="H107" s="2146"/>
      <c r="I107" s="2146"/>
      <c r="J107" s="2146"/>
      <c r="K107" s="2146"/>
      <c r="L107" s="2146"/>
      <c r="M107" s="2146"/>
      <c r="N107" s="2146"/>
      <c r="O107" s="2146"/>
      <c r="P107" s="2146"/>
      <c r="Q107" s="2146"/>
    </row>
    <row r="108" spans="1:17" ht="18" customHeight="1">
      <c r="A108" s="2146"/>
      <c r="B108" s="2146"/>
      <c r="C108" s="2323"/>
      <c r="D108" s="2146"/>
      <c r="E108" s="2322"/>
      <c r="F108" s="2146"/>
      <c r="G108" s="2146"/>
      <c r="H108" s="2146"/>
      <c r="I108" s="2146"/>
      <c r="J108" s="2146"/>
      <c r="K108" s="2146"/>
      <c r="L108" s="2146"/>
      <c r="M108" s="2146"/>
      <c r="N108" s="2146"/>
      <c r="O108" s="2146"/>
      <c r="P108" s="2146"/>
      <c r="Q108" s="2146"/>
    </row>
    <row r="109" spans="1:17" ht="18" customHeight="1">
      <c r="A109" s="2146"/>
      <c r="B109" s="2146"/>
      <c r="C109" s="2323"/>
      <c r="D109" s="2146"/>
      <c r="E109" s="2322"/>
      <c r="F109" s="2146"/>
      <c r="G109" s="2146"/>
      <c r="H109" s="2146"/>
      <c r="I109" s="2146"/>
      <c r="J109" s="2146"/>
      <c r="K109" s="2146"/>
      <c r="L109" s="2146"/>
      <c r="M109" s="2146"/>
      <c r="N109" s="2146"/>
      <c r="O109" s="2146"/>
      <c r="P109" s="2146"/>
      <c r="Q109" s="2146"/>
    </row>
    <row r="110" spans="1:17" ht="18" customHeight="1">
      <c r="A110" s="2146"/>
      <c r="B110" s="2146"/>
      <c r="C110" s="2323"/>
      <c r="D110" s="2146"/>
      <c r="E110" s="2322"/>
      <c r="F110" s="2146"/>
      <c r="G110" s="2146"/>
      <c r="H110" s="2146"/>
      <c r="I110" s="2146"/>
      <c r="J110" s="2146"/>
      <c r="K110" s="2146"/>
      <c r="L110" s="2146"/>
      <c r="M110" s="2146"/>
      <c r="N110" s="2146"/>
      <c r="O110" s="2146"/>
      <c r="P110" s="2146"/>
      <c r="Q110" s="2146"/>
    </row>
    <row r="111" spans="1:17" ht="18" customHeight="1">
      <c r="A111" s="2146"/>
      <c r="B111" s="2146"/>
      <c r="C111" s="2323"/>
      <c r="D111" s="2146"/>
      <c r="E111" s="2322"/>
      <c r="F111" s="2146"/>
      <c r="G111" s="2146"/>
      <c r="H111" s="2146"/>
      <c r="I111" s="2146"/>
      <c r="J111" s="2146"/>
      <c r="K111" s="2146"/>
      <c r="L111" s="2146"/>
      <c r="M111" s="2146"/>
      <c r="N111" s="2146"/>
      <c r="O111" s="2146"/>
      <c r="P111" s="2146"/>
      <c r="Q111" s="2146"/>
    </row>
    <row r="112" spans="1:17" ht="18" customHeight="1">
      <c r="A112" s="2146"/>
      <c r="B112" s="2146"/>
      <c r="C112" s="2323"/>
      <c r="D112" s="2146"/>
      <c r="E112" s="2322"/>
      <c r="F112" s="2146"/>
      <c r="G112" s="2146"/>
      <c r="H112" s="2146"/>
      <c r="I112" s="2146"/>
      <c r="J112" s="2146"/>
      <c r="K112" s="2146"/>
      <c r="L112" s="2146"/>
      <c r="M112" s="2146"/>
      <c r="N112" s="2146"/>
      <c r="O112" s="2146"/>
      <c r="P112" s="2146"/>
      <c r="Q112" s="2146"/>
    </row>
    <row r="113" spans="1:17" ht="18" customHeight="1">
      <c r="A113" s="2146"/>
      <c r="B113" s="2146"/>
      <c r="C113" s="2323"/>
      <c r="D113" s="2146"/>
      <c r="E113" s="2322"/>
      <c r="F113" s="2146"/>
      <c r="G113" s="2146"/>
      <c r="H113" s="2146"/>
      <c r="I113" s="2146"/>
      <c r="J113" s="2146"/>
      <c r="K113" s="2146"/>
      <c r="L113" s="2146"/>
      <c r="M113" s="2146"/>
      <c r="N113" s="2146"/>
      <c r="O113" s="2146"/>
      <c r="P113" s="2146"/>
      <c r="Q113" s="2146"/>
    </row>
    <row r="114" spans="1:17" ht="18" customHeight="1">
      <c r="A114" s="2146"/>
      <c r="B114" s="2146"/>
      <c r="C114" s="2323"/>
      <c r="D114" s="2146"/>
      <c r="E114" s="2322"/>
      <c r="F114" s="2146"/>
      <c r="G114" s="2146"/>
      <c r="H114" s="2146"/>
      <c r="I114" s="2146"/>
      <c r="J114" s="2146"/>
      <c r="K114" s="2146"/>
      <c r="L114" s="2146"/>
      <c r="M114" s="2146"/>
      <c r="N114" s="2146"/>
      <c r="O114" s="2146"/>
      <c r="P114" s="2146"/>
      <c r="Q114" s="2146"/>
    </row>
    <row r="115" spans="1:17" ht="18" customHeight="1">
      <c r="A115" s="2146"/>
      <c r="B115" s="2146"/>
      <c r="C115" s="2323"/>
      <c r="D115" s="2146"/>
      <c r="E115" s="2322"/>
      <c r="F115" s="2146"/>
      <c r="G115" s="2146"/>
      <c r="H115" s="2146"/>
      <c r="I115" s="2146"/>
      <c r="J115" s="2146"/>
      <c r="K115" s="2146"/>
      <c r="L115" s="2146"/>
      <c r="M115" s="2146"/>
      <c r="N115" s="2146"/>
      <c r="O115" s="2146"/>
      <c r="P115" s="2146"/>
      <c r="Q115" s="2146"/>
    </row>
    <row r="116" spans="1:17" ht="18" customHeight="1">
      <c r="A116" s="2146"/>
      <c r="B116" s="2146"/>
      <c r="C116" s="2323"/>
      <c r="D116" s="2146"/>
      <c r="E116" s="2322"/>
      <c r="F116" s="2146"/>
      <c r="G116" s="2146"/>
      <c r="H116" s="2146"/>
      <c r="I116" s="2146"/>
      <c r="J116" s="2146"/>
      <c r="K116" s="2146"/>
      <c r="L116" s="2146"/>
      <c r="M116" s="2146"/>
      <c r="N116" s="2146"/>
      <c r="O116" s="2146"/>
      <c r="P116" s="2146"/>
      <c r="Q116" s="2146"/>
    </row>
    <row r="117" spans="1:17" ht="18" customHeight="1">
      <c r="A117" s="2146"/>
      <c r="B117" s="2146"/>
      <c r="C117" s="2323"/>
      <c r="D117" s="2146"/>
      <c r="E117" s="2322"/>
      <c r="F117" s="2146"/>
      <c r="G117" s="2146"/>
      <c r="H117" s="2146"/>
      <c r="I117" s="2146"/>
      <c r="J117" s="2146"/>
      <c r="K117" s="2146"/>
      <c r="L117" s="2146"/>
      <c r="M117" s="2146"/>
      <c r="N117" s="2146"/>
      <c r="O117" s="2146"/>
      <c r="P117" s="2146"/>
      <c r="Q117" s="2146"/>
    </row>
    <row r="118" spans="1:17" ht="18" customHeight="1">
      <c r="A118" s="2146"/>
      <c r="B118" s="2146"/>
      <c r="C118" s="2323"/>
      <c r="D118" s="2146"/>
      <c r="E118" s="2322"/>
      <c r="F118" s="2146"/>
      <c r="G118" s="2146"/>
      <c r="H118" s="2146"/>
      <c r="I118" s="2146"/>
      <c r="J118" s="2146"/>
      <c r="K118" s="2146"/>
      <c r="L118" s="2146"/>
      <c r="M118" s="2146"/>
      <c r="N118" s="2146"/>
      <c r="O118" s="2146"/>
      <c r="P118" s="2146"/>
      <c r="Q118" s="2146"/>
    </row>
    <row r="119" spans="1:17" ht="18" customHeight="1">
      <c r="A119" s="2146"/>
      <c r="B119" s="2146"/>
      <c r="C119" s="2323"/>
      <c r="D119" s="2146"/>
      <c r="E119" s="2322"/>
      <c r="F119" s="2146"/>
      <c r="G119" s="2146"/>
      <c r="H119" s="2146"/>
      <c r="I119" s="2146"/>
      <c r="J119" s="2146"/>
      <c r="K119" s="2146"/>
      <c r="L119" s="2146"/>
      <c r="M119" s="2146"/>
      <c r="N119" s="2146"/>
      <c r="O119" s="2146"/>
      <c r="P119" s="2146"/>
      <c r="Q119" s="2146"/>
    </row>
    <row r="120" spans="1:17" ht="18" customHeight="1">
      <c r="A120" s="2146"/>
      <c r="B120" s="2146"/>
      <c r="C120" s="2323"/>
      <c r="D120" s="2146"/>
      <c r="E120" s="2322"/>
      <c r="F120" s="2146"/>
      <c r="G120" s="2146"/>
      <c r="H120" s="2146"/>
      <c r="I120" s="2146"/>
      <c r="J120" s="2146"/>
      <c r="K120" s="2146"/>
      <c r="L120" s="2146"/>
      <c r="M120" s="2146"/>
      <c r="N120" s="2146"/>
      <c r="O120" s="2146"/>
      <c r="P120" s="2146"/>
      <c r="Q120" s="2146"/>
    </row>
    <row r="121" spans="1:17" ht="18" customHeight="1">
      <c r="A121" s="2146"/>
      <c r="B121" s="2146"/>
      <c r="C121" s="2323"/>
      <c r="D121" s="2146"/>
      <c r="E121" s="2322"/>
      <c r="F121" s="2146"/>
      <c r="G121" s="2146"/>
      <c r="H121" s="2146"/>
      <c r="I121" s="2146"/>
      <c r="J121" s="2146"/>
      <c r="K121" s="2146"/>
      <c r="L121" s="2146"/>
      <c r="M121" s="2146"/>
      <c r="N121" s="2146"/>
      <c r="O121" s="2146"/>
      <c r="P121" s="2146"/>
      <c r="Q121" s="2146"/>
    </row>
    <row r="122" spans="1:17" ht="18" customHeight="1">
      <c r="A122" s="2146"/>
      <c r="B122" s="2146"/>
      <c r="C122" s="2323"/>
      <c r="D122" s="2146"/>
      <c r="E122" s="2322"/>
      <c r="F122" s="2146"/>
      <c r="G122" s="2146"/>
      <c r="H122" s="2146"/>
      <c r="I122" s="2146"/>
      <c r="J122" s="2146"/>
      <c r="K122" s="2146"/>
      <c r="L122" s="2146"/>
      <c r="M122" s="2146"/>
      <c r="N122" s="2146"/>
      <c r="O122" s="2146"/>
      <c r="P122" s="2146"/>
      <c r="Q122" s="2146"/>
    </row>
    <row r="123" spans="1:17" ht="18" customHeight="1">
      <c r="A123" s="2146"/>
      <c r="B123" s="2146"/>
      <c r="C123" s="2323"/>
      <c r="D123" s="2146"/>
      <c r="E123" s="2322"/>
      <c r="F123" s="2146"/>
      <c r="G123" s="2146"/>
      <c r="H123" s="2146"/>
      <c r="I123" s="2146"/>
      <c r="J123" s="2146"/>
      <c r="K123" s="2146"/>
      <c r="L123" s="2146"/>
      <c r="M123" s="2146"/>
      <c r="N123" s="2146"/>
      <c r="O123" s="2146"/>
      <c r="P123" s="2146"/>
      <c r="Q123" s="2146"/>
    </row>
    <row r="124" spans="1:17" ht="18" customHeight="1">
      <c r="A124" s="2146"/>
      <c r="B124" s="2146"/>
      <c r="C124" s="2323"/>
      <c r="D124" s="2146"/>
      <c r="E124" s="2322"/>
      <c r="F124" s="2146"/>
      <c r="G124" s="2146"/>
      <c r="H124" s="2146"/>
      <c r="I124" s="2146"/>
      <c r="J124" s="2146"/>
      <c r="K124" s="2146"/>
      <c r="L124" s="2146"/>
      <c r="M124" s="2146"/>
      <c r="N124" s="2146"/>
      <c r="O124" s="2146"/>
      <c r="P124" s="2146"/>
      <c r="Q124" s="2146"/>
    </row>
    <row r="125" spans="1:17" ht="18" customHeight="1">
      <c r="A125" s="2146"/>
      <c r="B125" s="2146"/>
      <c r="C125" s="2323"/>
      <c r="D125" s="2146"/>
      <c r="E125" s="2322"/>
      <c r="F125" s="2146"/>
      <c r="G125" s="2146"/>
      <c r="H125" s="2146"/>
      <c r="I125" s="2146"/>
      <c r="J125" s="2146"/>
      <c r="K125" s="2146"/>
      <c r="L125" s="2146"/>
      <c r="M125" s="2146"/>
      <c r="N125" s="2146"/>
      <c r="O125" s="2146"/>
      <c r="P125" s="2146"/>
      <c r="Q125" s="2146"/>
    </row>
    <row r="126" spans="1:17" ht="18" customHeight="1">
      <c r="A126" s="2146"/>
      <c r="B126" s="2146"/>
      <c r="C126" s="2323"/>
      <c r="D126" s="2146"/>
      <c r="E126" s="2322"/>
      <c r="F126" s="2146"/>
      <c r="G126" s="2146"/>
      <c r="H126" s="2146"/>
      <c r="I126" s="2146"/>
      <c r="J126" s="2146"/>
      <c r="K126" s="2146"/>
      <c r="L126" s="2146"/>
      <c r="M126" s="2146"/>
      <c r="N126" s="2146"/>
      <c r="O126" s="2146"/>
      <c r="P126" s="2146"/>
      <c r="Q126" s="2146"/>
    </row>
    <row r="127" spans="1:17" ht="18" customHeight="1">
      <c r="A127" s="2146"/>
      <c r="B127" s="2146"/>
      <c r="C127" s="2323"/>
      <c r="D127" s="2146"/>
      <c r="E127" s="2322"/>
      <c r="F127" s="2146"/>
      <c r="G127" s="2146"/>
      <c r="H127" s="2146"/>
      <c r="I127" s="2146"/>
      <c r="J127" s="2146"/>
      <c r="K127" s="2146"/>
      <c r="L127" s="2146"/>
      <c r="M127" s="2146"/>
      <c r="N127" s="2146"/>
      <c r="O127" s="2146"/>
      <c r="P127" s="2146"/>
      <c r="Q127" s="2146"/>
    </row>
    <row r="128" spans="1:17" ht="18" customHeight="1">
      <c r="A128" s="2146"/>
      <c r="B128" s="2146"/>
      <c r="C128" s="2323"/>
      <c r="D128" s="2146"/>
      <c r="E128" s="2322"/>
      <c r="F128" s="2146"/>
      <c r="G128" s="2146"/>
      <c r="H128" s="2146"/>
      <c r="I128" s="2146"/>
      <c r="J128" s="2146"/>
      <c r="K128" s="2146"/>
      <c r="L128" s="2146"/>
      <c r="M128" s="2146"/>
      <c r="N128" s="2146"/>
      <c r="O128" s="2146"/>
      <c r="P128" s="2146"/>
      <c r="Q128" s="2146"/>
    </row>
    <row r="129" spans="1:17" ht="18" customHeight="1">
      <c r="A129" s="2146"/>
      <c r="B129" s="2146"/>
      <c r="C129" s="2323"/>
      <c r="D129" s="2146"/>
      <c r="E129" s="2322"/>
      <c r="F129" s="2146"/>
      <c r="G129" s="2146"/>
      <c r="H129" s="2146"/>
      <c r="I129" s="2146"/>
      <c r="J129" s="2146"/>
      <c r="K129" s="2146"/>
      <c r="L129" s="2146"/>
      <c r="M129" s="2146"/>
      <c r="N129" s="2146"/>
      <c r="O129" s="2146"/>
      <c r="P129" s="2146"/>
      <c r="Q129" s="2146"/>
    </row>
    <row r="130" spans="1:17" ht="18" customHeight="1">
      <c r="A130" s="2146"/>
      <c r="B130" s="2146"/>
      <c r="C130" s="2323"/>
      <c r="D130" s="2146"/>
      <c r="E130" s="2322"/>
      <c r="F130" s="2146"/>
      <c r="G130" s="2146"/>
      <c r="H130" s="2146"/>
      <c r="I130" s="2146"/>
      <c r="J130" s="2146"/>
      <c r="K130" s="2146"/>
      <c r="L130" s="2146"/>
      <c r="M130" s="2146"/>
      <c r="N130" s="2146"/>
      <c r="O130" s="2146"/>
      <c r="P130" s="2146"/>
      <c r="Q130" s="2146"/>
    </row>
    <row r="131" spans="1:17" ht="18" customHeight="1">
      <c r="A131" s="2146"/>
      <c r="B131" s="2146"/>
      <c r="C131" s="2323"/>
      <c r="D131" s="2146"/>
      <c r="E131" s="2322"/>
      <c r="F131" s="2146"/>
      <c r="G131" s="2146"/>
      <c r="H131" s="2146"/>
      <c r="I131" s="2146"/>
      <c r="J131" s="2146"/>
      <c r="K131" s="2146"/>
      <c r="L131" s="2146"/>
      <c r="M131" s="2146"/>
      <c r="N131" s="2146"/>
      <c r="O131" s="2146"/>
      <c r="P131" s="2146"/>
      <c r="Q131" s="2146"/>
    </row>
    <row r="132" spans="1:17" ht="18" customHeight="1">
      <c r="A132" s="2146"/>
      <c r="B132" s="2146"/>
      <c r="C132" s="2323"/>
      <c r="D132" s="2146"/>
      <c r="E132" s="2322"/>
      <c r="F132" s="2146"/>
      <c r="G132" s="2146"/>
      <c r="H132" s="2146"/>
      <c r="I132" s="2146"/>
      <c r="J132" s="2146"/>
      <c r="K132" s="2146"/>
      <c r="L132" s="2146"/>
      <c r="M132" s="2146"/>
      <c r="N132" s="2146"/>
      <c r="O132" s="2146"/>
      <c r="P132" s="2146"/>
      <c r="Q132" s="2146"/>
    </row>
    <row r="133" spans="1:17" ht="18" customHeight="1">
      <c r="A133" s="2146"/>
      <c r="B133" s="2146"/>
      <c r="C133" s="2323"/>
      <c r="D133" s="2146"/>
      <c r="E133" s="2322"/>
      <c r="F133" s="2146"/>
      <c r="G133" s="2146"/>
      <c r="H133" s="2146"/>
      <c r="I133" s="2146"/>
      <c r="J133" s="2146"/>
      <c r="K133" s="2146"/>
      <c r="L133" s="2146"/>
      <c r="M133" s="2146"/>
      <c r="N133" s="2146"/>
      <c r="O133" s="2146"/>
      <c r="P133" s="2146"/>
      <c r="Q133" s="2146"/>
    </row>
    <row r="134" spans="1:17" ht="18" customHeight="1">
      <c r="A134" s="2146"/>
      <c r="B134" s="2146"/>
      <c r="C134" s="2323"/>
      <c r="D134" s="2146"/>
      <c r="E134" s="2322"/>
      <c r="F134" s="2146"/>
      <c r="G134" s="2146"/>
      <c r="H134" s="2146"/>
      <c r="I134" s="2146"/>
      <c r="J134" s="2146"/>
      <c r="K134" s="2146"/>
      <c r="L134" s="2146"/>
      <c r="M134" s="2146"/>
      <c r="N134" s="2146"/>
      <c r="O134" s="2146"/>
      <c r="P134" s="2146"/>
      <c r="Q134" s="2146"/>
    </row>
    <row r="135" spans="1:17" ht="18" customHeight="1">
      <c r="A135" s="2146"/>
      <c r="B135" s="2146"/>
      <c r="C135" s="2323"/>
      <c r="D135" s="2146"/>
      <c r="E135" s="2322"/>
      <c r="F135" s="2146"/>
      <c r="G135" s="2146"/>
      <c r="H135" s="2146"/>
      <c r="I135" s="2146"/>
      <c r="J135" s="2146"/>
      <c r="K135" s="2146"/>
      <c r="L135" s="2146"/>
      <c r="M135" s="2146"/>
      <c r="N135" s="2146"/>
      <c r="O135" s="2146"/>
      <c r="P135" s="2146"/>
      <c r="Q135" s="2146"/>
    </row>
    <row r="136" spans="1:17" ht="18" customHeight="1">
      <c r="A136" s="2146"/>
      <c r="B136" s="2146"/>
      <c r="C136" s="2323"/>
      <c r="D136" s="2146"/>
      <c r="E136" s="2322"/>
      <c r="F136" s="2146"/>
      <c r="G136" s="2146"/>
      <c r="H136" s="2146"/>
      <c r="I136" s="2146"/>
      <c r="J136" s="2146"/>
      <c r="K136" s="2146"/>
      <c r="L136" s="2146"/>
      <c r="M136" s="2146"/>
      <c r="N136" s="2146"/>
      <c r="O136" s="2146"/>
      <c r="P136" s="2146"/>
      <c r="Q136" s="2146"/>
    </row>
    <row r="137" spans="1:17" ht="18" customHeight="1">
      <c r="A137" s="2146"/>
      <c r="B137" s="2146"/>
      <c r="C137" s="2323"/>
      <c r="D137" s="2146"/>
      <c r="E137" s="2322"/>
      <c r="F137" s="2146"/>
      <c r="G137" s="2146"/>
      <c r="H137" s="2146"/>
      <c r="I137" s="2146"/>
      <c r="J137" s="2146"/>
      <c r="K137" s="2146"/>
      <c r="L137" s="2146"/>
      <c r="M137" s="2146"/>
      <c r="N137" s="2146"/>
      <c r="O137" s="2146"/>
      <c r="P137" s="2146"/>
      <c r="Q137" s="2146"/>
    </row>
    <row r="138" spans="1:17" ht="18" customHeight="1">
      <c r="A138" s="2146"/>
      <c r="B138" s="2146"/>
      <c r="C138" s="2323"/>
      <c r="D138" s="2146"/>
      <c r="E138" s="2322"/>
      <c r="F138" s="2146"/>
      <c r="G138" s="2146"/>
      <c r="H138" s="2146"/>
      <c r="I138" s="2146"/>
      <c r="J138" s="2146"/>
      <c r="K138" s="2146"/>
      <c r="L138" s="2146"/>
      <c r="M138" s="2146"/>
      <c r="N138" s="2146"/>
      <c r="O138" s="2146"/>
      <c r="P138" s="2146"/>
      <c r="Q138" s="2146"/>
    </row>
    <row r="139" spans="1:17" ht="18" customHeight="1">
      <c r="A139" s="2146"/>
      <c r="B139" s="2146"/>
      <c r="C139" s="2323"/>
      <c r="D139" s="2146"/>
      <c r="E139" s="2322"/>
      <c r="F139" s="2146"/>
      <c r="G139" s="2146"/>
      <c r="H139" s="2146"/>
      <c r="I139" s="2146"/>
      <c r="J139" s="2146"/>
      <c r="K139" s="2146"/>
      <c r="L139" s="2146"/>
      <c r="M139" s="2146"/>
      <c r="N139" s="2146"/>
      <c r="O139" s="2146"/>
      <c r="P139" s="2146"/>
      <c r="Q139" s="2146"/>
    </row>
    <row r="140" spans="1:17" ht="18" customHeight="1">
      <c r="A140" s="2146"/>
      <c r="B140" s="2146"/>
      <c r="C140" s="2323"/>
      <c r="D140" s="2146"/>
      <c r="E140" s="2322"/>
      <c r="F140" s="2146"/>
      <c r="G140" s="2146"/>
      <c r="H140" s="2146"/>
      <c r="I140" s="2146"/>
      <c r="J140" s="2146"/>
      <c r="K140" s="2146"/>
      <c r="L140" s="2146"/>
      <c r="M140" s="2146"/>
      <c r="N140" s="2146"/>
      <c r="O140" s="2146"/>
      <c r="P140" s="2146"/>
      <c r="Q140" s="2146"/>
    </row>
    <row r="141" spans="1:17" ht="18" customHeight="1">
      <c r="A141" s="2146"/>
      <c r="B141" s="2146"/>
      <c r="C141" s="2323"/>
      <c r="D141" s="2146"/>
      <c r="E141" s="2322"/>
      <c r="F141" s="2146"/>
      <c r="G141" s="2146"/>
      <c r="H141" s="2146"/>
      <c r="I141" s="2146"/>
      <c r="J141" s="2146"/>
      <c r="K141" s="2146"/>
      <c r="L141" s="2146"/>
      <c r="M141" s="2146"/>
      <c r="N141" s="2146"/>
      <c r="O141" s="2146"/>
      <c r="P141" s="2146"/>
      <c r="Q141" s="2146"/>
    </row>
    <row r="142" spans="1:17" ht="18" customHeight="1">
      <c r="A142" s="2146"/>
      <c r="B142" s="2146"/>
      <c r="C142" s="2323"/>
      <c r="D142" s="2146"/>
      <c r="E142" s="2322"/>
      <c r="F142" s="2146"/>
      <c r="G142" s="2146"/>
      <c r="H142" s="2146"/>
      <c r="I142" s="2146"/>
      <c r="J142" s="2146"/>
      <c r="K142" s="2146"/>
      <c r="L142" s="2146"/>
      <c r="M142" s="2146"/>
      <c r="N142" s="2146"/>
      <c r="O142" s="2146"/>
      <c r="P142" s="2146"/>
      <c r="Q142" s="2146"/>
    </row>
    <row r="143" spans="1:17" ht="18" customHeight="1">
      <c r="A143" s="2146"/>
      <c r="B143" s="2146"/>
      <c r="C143" s="2323"/>
      <c r="D143" s="2146"/>
      <c r="E143" s="2322"/>
      <c r="F143" s="2146"/>
      <c r="G143" s="2146"/>
      <c r="H143" s="2146"/>
      <c r="I143" s="2146"/>
      <c r="J143" s="2146"/>
      <c r="K143" s="2146"/>
      <c r="L143" s="2146"/>
      <c r="M143" s="2146"/>
      <c r="N143" s="2146"/>
      <c r="O143" s="2146"/>
      <c r="P143" s="2146"/>
      <c r="Q143" s="2146"/>
    </row>
    <row r="144" spans="1:17" ht="18" customHeight="1">
      <c r="A144" s="2146"/>
      <c r="B144" s="2146"/>
      <c r="C144" s="2323"/>
      <c r="D144" s="2146"/>
      <c r="E144" s="2322"/>
      <c r="F144" s="2146"/>
      <c r="G144" s="2146"/>
      <c r="H144" s="2146"/>
      <c r="I144" s="2146"/>
      <c r="J144" s="2146"/>
      <c r="K144" s="2146"/>
      <c r="L144" s="2146"/>
      <c r="M144" s="2146"/>
      <c r="N144" s="2146"/>
      <c r="O144" s="2146"/>
      <c r="P144" s="2146"/>
      <c r="Q144" s="2146"/>
    </row>
    <row r="145" spans="1:17" ht="18" customHeight="1">
      <c r="A145" s="2146"/>
      <c r="B145" s="2146"/>
      <c r="C145" s="2323"/>
      <c r="D145" s="2146"/>
      <c r="E145" s="2322"/>
      <c r="F145" s="2146"/>
      <c r="G145" s="2146"/>
      <c r="H145" s="2146"/>
      <c r="I145" s="2146"/>
      <c r="J145" s="2146"/>
      <c r="K145" s="2146"/>
      <c r="L145" s="2146"/>
      <c r="M145" s="2146"/>
      <c r="N145" s="2146"/>
      <c r="O145" s="2146"/>
      <c r="P145" s="2146"/>
      <c r="Q145" s="2146"/>
    </row>
    <row r="146" spans="1:17" ht="18" customHeight="1">
      <c r="A146" s="2146"/>
      <c r="B146" s="2146"/>
      <c r="C146" s="2323"/>
      <c r="D146" s="2146"/>
      <c r="E146" s="2322"/>
      <c r="F146" s="2146"/>
      <c r="G146" s="2146"/>
      <c r="H146" s="2146"/>
      <c r="I146" s="2146"/>
      <c r="J146" s="2146"/>
      <c r="K146" s="2146"/>
      <c r="L146" s="2146"/>
      <c r="M146" s="2146"/>
      <c r="N146" s="2146"/>
      <c r="O146" s="2146"/>
      <c r="P146" s="2146"/>
      <c r="Q146" s="2146"/>
    </row>
    <row r="147" spans="1:17" ht="18" customHeight="1">
      <c r="A147" s="2146"/>
      <c r="B147" s="2146"/>
      <c r="C147" s="2323"/>
      <c r="D147" s="2146"/>
      <c r="E147" s="2322"/>
      <c r="F147" s="2146"/>
      <c r="G147" s="2146"/>
      <c r="H147" s="2146"/>
      <c r="I147" s="2146"/>
      <c r="J147" s="2146"/>
      <c r="K147" s="2146"/>
      <c r="L147" s="2146"/>
      <c r="M147" s="2146"/>
      <c r="N147" s="2146"/>
      <c r="O147" s="2146"/>
      <c r="P147" s="2146"/>
      <c r="Q147" s="2146"/>
    </row>
    <row r="148" spans="1:17" ht="18" customHeight="1">
      <c r="A148" s="2146"/>
      <c r="B148" s="2146"/>
      <c r="C148" s="2323"/>
      <c r="D148" s="2146"/>
      <c r="E148" s="2322"/>
      <c r="F148" s="2146"/>
      <c r="G148" s="2146"/>
      <c r="H148" s="2146"/>
      <c r="I148" s="2146"/>
      <c r="J148" s="2146"/>
      <c r="K148" s="2146"/>
      <c r="L148" s="2146"/>
      <c r="M148" s="2146"/>
      <c r="N148" s="2146"/>
      <c r="O148" s="2146"/>
      <c r="P148" s="2146"/>
      <c r="Q148" s="2146"/>
    </row>
    <row r="149" spans="1:17" ht="18" customHeight="1">
      <c r="A149" s="2146"/>
      <c r="B149" s="2146"/>
      <c r="C149" s="2323"/>
      <c r="D149" s="2146"/>
      <c r="E149" s="2322"/>
      <c r="F149" s="2146"/>
      <c r="G149" s="2146"/>
      <c r="H149" s="2146"/>
      <c r="I149" s="2146"/>
      <c r="J149" s="2146"/>
      <c r="K149" s="2146"/>
      <c r="L149" s="2146"/>
      <c r="M149" s="2146"/>
      <c r="N149" s="2146"/>
      <c r="O149" s="2146"/>
      <c r="P149" s="2146"/>
      <c r="Q149" s="2146"/>
    </row>
    <row r="150" spans="1:17" ht="18" customHeight="1">
      <c r="A150" s="2146"/>
      <c r="B150" s="2146"/>
      <c r="C150" s="2323"/>
      <c r="D150" s="2146"/>
      <c r="E150" s="2322"/>
      <c r="F150" s="2146"/>
      <c r="G150" s="2146"/>
      <c r="H150" s="2146"/>
      <c r="I150" s="2146"/>
      <c r="J150" s="2146"/>
      <c r="K150" s="2146"/>
      <c r="L150" s="2146"/>
      <c r="M150" s="2146"/>
      <c r="N150" s="2146"/>
      <c r="O150" s="2146"/>
      <c r="P150" s="2146"/>
      <c r="Q150" s="2146"/>
    </row>
    <row r="151" spans="1:17" ht="18" customHeight="1">
      <c r="A151" s="2146"/>
      <c r="B151" s="2146"/>
      <c r="C151" s="2323"/>
      <c r="D151" s="2146"/>
      <c r="E151" s="2322"/>
      <c r="F151" s="2146"/>
      <c r="G151" s="2146"/>
      <c r="H151" s="2146"/>
      <c r="I151" s="2146"/>
      <c r="J151" s="2146"/>
      <c r="K151" s="2146"/>
      <c r="L151" s="2146"/>
      <c r="M151" s="2146"/>
      <c r="N151" s="2146"/>
      <c r="O151" s="2146"/>
      <c r="P151" s="2146"/>
      <c r="Q151" s="2146"/>
    </row>
    <row r="152" spans="1:17" ht="18" customHeight="1">
      <c r="A152" s="2146"/>
      <c r="B152" s="2146"/>
      <c r="C152" s="2323"/>
      <c r="D152" s="2146"/>
      <c r="E152" s="2322"/>
      <c r="F152" s="2146"/>
      <c r="G152" s="2146"/>
      <c r="H152" s="2146"/>
      <c r="I152" s="2146"/>
      <c r="J152" s="2146"/>
      <c r="K152" s="2146"/>
      <c r="L152" s="2146"/>
      <c r="M152" s="2146"/>
      <c r="N152" s="2146"/>
      <c r="O152" s="2146"/>
      <c r="P152" s="2146"/>
      <c r="Q152" s="2146"/>
    </row>
    <row r="153" spans="1:17" ht="18" customHeight="1">
      <c r="A153" s="2146"/>
      <c r="B153" s="2146"/>
      <c r="C153" s="2323"/>
      <c r="D153" s="2146"/>
      <c r="E153" s="2322"/>
      <c r="F153" s="2146"/>
      <c r="G153" s="2146"/>
      <c r="H153" s="2146"/>
      <c r="I153" s="2146"/>
      <c r="J153" s="2146"/>
      <c r="K153" s="2146"/>
      <c r="L153" s="2146"/>
      <c r="M153" s="2146"/>
      <c r="N153" s="2146"/>
      <c r="O153" s="2146"/>
      <c r="P153" s="2146"/>
      <c r="Q153" s="2146"/>
    </row>
    <row r="154" spans="1:17" ht="18" customHeight="1">
      <c r="A154" s="2146"/>
      <c r="B154" s="2146"/>
      <c r="C154" s="2323"/>
      <c r="D154" s="2146"/>
      <c r="E154" s="2322"/>
      <c r="F154" s="2146"/>
      <c r="G154" s="2146"/>
      <c r="H154" s="2146"/>
      <c r="I154" s="2146"/>
      <c r="J154" s="2146"/>
      <c r="K154" s="2146"/>
      <c r="L154" s="2146"/>
      <c r="M154" s="2146"/>
      <c r="N154" s="2146"/>
      <c r="O154" s="2146"/>
      <c r="P154" s="2146"/>
      <c r="Q154" s="2146"/>
    </row>
    <row r="155" spans="1:17" ht="18" customHeight="1">
      <c r="A155" s="2146"/>
      <c r="B155" s="2146"/>
      <c r="C155" s="2323"/>
      <c r="D155" s="2146"/>
      <c r="E155" s="2322"/>
      <c r="F155" s="2146"/>
      <c r="G155" s="2146"/>
      <c r="H155" s="2146"/>
      <c r="I155" s="2146"/>
      <c r="J155" s="2146"/>
      <c r="K155" s="2146"/>
      <c r="L155" s="2146"/>
      <c r="M155" s="2146"/>
      <c r="N155" s="2146"/>
      <c r="O155" s="2146"/>
      <c r="P155" s="2146"/>
      <c r="Q155" s="2146"/>
    </row>
    <row r="156" spans="1:17" ht="18" customHeight="1">
      <c r="A156" s="2146"/>
      <c r="B156" s="2146"/>
      <c r="C156" s="2323"/>
      <c r="D156" s="2146"/>
      <c r="E156" s="2322"/>
      <c r="F156" s="2146"/>
      <c r="G156" s="2146"/>
      <c r="H156" s="2146"/>
      <c r="I156" s="2146"/>
      <c r="J156" s="2146"/>
      <c r="K156" s="2146"/>
      <c r="L156" s="2146"/>
      <c r="M156" s="2146"/>
      <c r="N156" s="2146"/>
      <c r="O156" s="2146"/>
      <c r="P156" s="2146"/>
      <c r="Q156" s="2146"/>
    </row>
    <row r="157" spans="1:17" ht="18" customHeight="1">
      <c r="A157" s="2146"/>
      <c r="B157" s="2146"/>
      <c r="C157" s="2323"/>
      <c r="D157" s="2146"/>
      <c r="E157" s="2322"/>
      <c r="F157" s="2146"/>
      <c r="G157" s="2146"/>
      <c r="H157" s="2146"/>
      <c r="I157" s="2146"/>
      <c r="J157" s="2146"/>
      <c r="K157" s="2146"/>
      <c r="L157" s="2146"/>
      <c r="M157" s="2146"/>
      <c r="N157" s="2146"/>
      <c r="O157" s="2146"/>
      <c r="P157" s="2146"/>
      <c r="Q157" s="2146"/>
    </row>
    <row r="158" spans="1:17" ht="18" customHeight="1">
      <c r="A158" s="2146"/>
      <c r="B158" s="2146"/>
      <c r="C158" s="2323"/>
      <c r="D158" s="2146"/>
      <c r="E158" s="2322"/>
      <c r="F158" s="2146"/>
      <c r="G158" s="2146"/>
      <c r="H158" s="2146"/>
      <c r="I158" s="2146"/>
      <c r="J158" s="2146"/>
      <c r="K158" s="2146"/>
      <c r="L158" s="2146"/>
      <c r="M158" s="2146"/>
      <c r="N158" s="2146"/>
      <c r="O158" s="2146"/>
      <c r="P158" s="2146"/>
      <c r="Q158" s="2146"/>
    </row>
    <row r="159" spans="1:17" ht="18" customHeight="1">
      <c r="A159" s="2146"/>
      <c r="B159" s="2146"/>
      <c r="C159" s="2323"/>
      <c r="D159" s="2146"/>
      <c r="E159" s="2322"/>
      <c r="F159" s="2146"/>
      <c r="G159" s="2146"/>
      <c r="H159" s="2146"/>
      <c r="I159" s="2146"/>
      <c r="J159" s="2146"/>
      <c r="K159" s="2146"/>
      <c r="L159" s="2146"/>
      <c r="M159" s="2146"/>
      <c r="N159" s="2146"/>
      <c r="O159" s="2146"/>
      <c r="P159" s="2146"/>
      <c r="Q159" s="2146"/>
    </row>
    <row r="160" spans="1:17" ht="18" customHeight="1">
      <c r="A160" s="2146"/>
      <c r="B160" s="2146"/>
      <c r="C160" s="2323"/>
      <c r="D160" s="2146"/>
      <c r="E160" s="2322"/>
      <c r="F160" s="2146"/>
      <c r="G160" s="2146"/>
      <c r="H160" s="2146"/>
      <c r="I160" s="2146"/>
      <c r="J160" s="2146"/>
      <c r="K160" s="2146"/>
      <c r="L160" s="2146"/>
      <c r="M160" s="2146"/>
      <c r="N160" s="2146"/>
      <c r="O160" s="2146"/>
      <c r="P160" s="2146"/>
      <c r="Q160" s="2146"/>
    </row>
    <row r="161" spans="1:17" ht="18" customHeight="1">
      <c r="A161" s="2146"/>
      <c r="B161" s="2146"/>
      <c r="C161" s="2323"/>
      <c r="D161" s="2146"/>
      <c r="E161" s="2322"/>
      <c r="F161" s="2146"/>
      <c r="G161" s="2146"/>
      <c r="H161" s="2146"/>
      <c r="I161" s="2146"/>
      <c r="J161" s="2146"/>
      <c r="K161" s="2146"/>
      <c r="L161" s="2146"/>
      <c r="M161" s="2146"/>
      <c r="N161" s="2146"/>
      <c r="O161" s="2146"/>
      <c r="P161" s="2146"/>
      <c r="Q161" s="2146"/>
    </row>
    <row r="162" spans="1:17" ht="18" customHeight="1">
      <c r="A162" s="2146"/>
      <c r="B162" s="2146"/>
      <c r="C162" s="2323"/>
      <c r="D162" s="2146"/>
      <c r="E162" s="2322"/>
      <c r="F162" s="2146"/>
      <c r="G162" s="2146"/>
      <c r="H162" s="2146"/>
      <c r="I162" s="2146"/>
      <c r="J162" s="2146"/>
      <c r="K162" s="2146"/>
      <c r="L162" s="2146"/>
      <c r="M162" s="2146"/>
      <c r="N162" s="2146"/>
      <c r="O162" s="2146"/>
      <c r="P162" s="2146"/>
      <c r="Q162" s="2146"/>
    </row>
    <row r="163" spans="1:17" ht="18" customHeight="1">
      <c r="A163" s="2146"/>
      <c r="B163" s="2146"/>
      <c r="C163" s="2323"/>
      <c r="D163" s="2146"/>
      <c r="E163" s="2322"/>
      <c r="F163" s="2146"/>
      <c r="G163" s="2146"/>
      <c r="H163" s="2146"/>
      <c r="I163" s="2146"/>
      <c r="J163" s="2146"/>
      <c r="K163" s="2146"/>
      <c r="L163" s="2146"/>
      <c r="M163" s="2146"/>
      <c r="N163" s="2146"/>
      <c r="O163" s="2146"/>
      <c r="P163" s="2146"/>
      <c r="Q163" s="2146"/>
    </row>
    <row r="164" spans="1:17" ht="18" customHeight="1">
      <c r="A164" s="2146"/>
      <c r="B164" s="2146"/>
      <c r="C164" s="2323"/>
      <c r="D164" s="2146"/>
      <c r="E164" s="2322"/>
      <c r="F164" s="2146"/>
      <c r="G164" s="2146"/>
      <c r="H164" s="2146"/>
      <c r="I164" s="2146"/>
      <c r="J164" s="2146"/>
      <c r="K164" s="2146"/>
      <c r="L164" s="2146"/>
      <c r="M164" s="2146"/>
      <c r="N164" s="2146"/>
      <c r="O164" s="2146"/>
      <c r="P164" s="2146"/>
      <c r="Q164" s="2146"/>
    </row>
    <row r="165" spans="1:17" ht="18" customHeight="1">
      <c r="A165" s="2146"/>
      <c r="B165" s="2146"/>
      <c r="C165" s="2323"/>
      <c r="D165" s="2146"/>
      <c r="E165" s="2322"/>
      <c r="F165" s="2146"/>
      <c r="G165" s="2146"/>
      <c r="H165" s="2146"/>
      <c r="I165" s="2146"/>
      <c r="J165" s="2146"/>
      <c r="K165" s="2146"/>
      <c r="L165" s="2146"/>
      <c r="M165" s="2146"/>
      <c r="N165" s="2146"/>
      <c r="O165" s="2146"/>
      <c r="P165" s="2146"/>
      <c r="Q165" s="2146"/>
    </row>
    <row r="166" spans="1:17" ht="18" customHeight="1">
      <c r="A166" s="2146"/>
      <c r="B166" s="2146"/>
      <c r="C166" s="2323"/>
      <c r="D166" s="2146"/>
      <c r="E166" s="2322"/>
      <c r="F166" s="2146"/>
      <c r="G166" s="2146"/>
      <c r="H166" s="2146"/>
      <c r="I166" s="2146"/>
      <c r="J166" s="2146"/>
      <c r="K166" s="2146"/>
      <c r="L166" s="2146"/>
      <c r="M166" s="2146"/>
      <c r="N166" s="2146"/>
      <c r="O166" s="2146"/>
      <c r="P166" s="2146"/>
      <c r="Q166" s="2146"/>
    </row>
    <row r="167" spans="1:17" ht="18" customHeight="1">
      <c r="A167" s="2146"/>
      <c r="B167" s="2146"/>
      <c r="C167" s="2323"/>
      <c r="D167" s="2146"/>
      <c r="E167" s="2322"/>
      <c r="F167" s="2146"/>
      <c r="G167" s="2146"/>
      <c r="H167" s="2146"/>
      <c r="I167" s="2146"/>
      <c r="J167" s="2146"/>
      <c r="K167" s="2146"/>
      <c r="L167" s="2146"/>
      <c r="M167" s="2146"/>
      <c r="N167" s="2146"/>
      <c r="O167" s="2146"/>
      <c r="P167" s="2146"/>
      <c r="Q167" s="2146"/>
    </row>
    <row r="168" spans="1:17" ht="18" customHeight="1">
      <c r="A168" s="2146"/>
      <c r="B168" s="2146"/>
      <c r="C168" s="2323"/>
      <c r="D168" s="2146"/>
      <c r="E168" s="2322"/>
      <c r="F168" s="2146"/>
      <c r="G168" s="2146"/>
      <c r="H168" s="2146"/>
      <c r="I168" s="2146"/>
      <c r="J168" s="2146"/>
      <c r="K168" s="2146"/>
      <c r="L168" s="2146"/>
      <c r="M168" s="2146"/>
      <c r="N168" s="2146"/>
      <c r="O168" s="2146"/>
      <c r="P168" s="2146"/>
      <c r="Q168" s="2146"/>
    </row>
    <row r="169" spans="1:17" ht="18" customHeight="1">
      <c r="A169" s="2146"/>
      <c r="B169" s="2146"/>
      <c r="C169" s="2323"/>
      <c r="D169" s="2146"/>
      <c r="E169" s="2322"/>
      <c r="F169" s="2146"/>
      <c r="G169" s="2146"/>
      <c r="H169" s="2146"/>
      <c r="I169" s="2146"/>
      <c r="J169" s="2146"/>
      <c r="K169" s="2146"/>
      <c r="L169" s="2146"/>
      <c r="M169" s="2146"/>
      <c r="N169" s="2146"/>
      <c r="O169" s="2146"/>
      <c r="P169" s="2146"/>
      <c r="Q169" s="2146"/>
    </row>
    <row r="170" spans="1:17" ht="18" customHeight="1">
      <c r="A170" s="2146"/>
      <c r="B170" s="2146"/>
      <c r="C170" s="2323"/>
      <c r="D170" s="2146"/>
      <c r="E170" s="2322"/>
      <c r="F170" s="2146"/>
      <c r="G170" s="2146"/>
      <c r="H170" s="2146"/>
      <c r="I170" s="2146"/>
      <c r="J170" s="2146"/>
      <c r="K170" s="2146"/>
      <c r="L170" s="2146"/>
      <c r="M170" s="2146"/>
      <c r="N170" s="2146"/>
      <c r="O170" s="2146"/>
      <c r="P170" s="2146"/>
      <c r="Q170" s="2146"/>
    </row>
    <row r="171" spans="1:17" ht="18" customHeight="1">
      <c r="A171" s="2146"/>
      <c r="B171" s="2146"/>
      <c r="C171" s="2323"/>
      <c r="D171" s="2146"/>
      <c r="E171" s="2322"/>
      <c r="F171" s="2146"/>
      <c r="G171" s="2146"/>
      <c r="H171" s="2146"/>
      <c r="I171" s="2146"/>
      <c r="J171" s="2146"/>
      <c r="K171" s="2146"/>
      <c r="L171" s="2146"/>
      <c r="M171" s="2146"/>
      <c r="N171" s="2146"/>
      <c r="O171" s="2146"/>
      <c r="P171" s="2146"/>
      <c r="Q171" s="2146"/>
    </row>
    <row r="172" spans="1:17" ht="18" customHeight="1">
      <c r="A172" s="2146"/>
      <c r="B172" s="2146"/>
      <c r="C172" s="2323"/>
      <c r="D172" s="2146"/>
      <c r="E172" s="2322"/>
      <c r="F172" s="2146"/>
      <c r="G172" s="2146"/>
      <c r="H172" s="2146"/>
      <c r="I172" s="2146"/>
      <c r="J172" s="2146"/>
      <c r="K172" s="2146"/>
      <c r="L172" s="2146"/>
      <c r="M172" s="2146"/>
      <c r="N172" s="2146"/>
      <c r="O172" s="2146"/>
      <c r="P172" s="2146"/>
      <c r="Q172" s="2146"/>
    </row>
    <row r="173" spans="1:17" ht="18" customHeight="1">
      <c r="A173" s="2146"/>
      <c r="B173" s="2146"/>
      <c r="C173" s="2323"/>
      <c r="D173" s="2146"/>
      <c r="E173" s="2322"/>
      <c r="F173" s="2146"/>
      <c r="G173" s="2146"/>
      <c r="H173" s="2146"/>
      <c r="I173" s="2146"/>
      <c r="J173" s="2146"/>
      <c r="K173" s="2146"/>
      <c r="L173" s="2146"/>
      <c r="M173" s="2146"/>
      <c r="N173" s="2146"/>
      <c r="O173" s="2146"/>
      <c r="P173" s="2146"/>
      <c r="Q173" s="2146"/>
    </row>
    <row r="174" spans="1:17" ht="18" customHeight="1">
      <c r="A174" s="2146"/>
      <c r="B174" s="2146"/>
      <c r="C174" s="2323"/>
      <c r="D174" s="2146"/>
      <c r="E174" s="2322"/>
      <c r="F174" s="2146"/>
      <c r="G174" s="2146"/>
      <c r="H174" s="2146"/>
      <c r="I174" s="2146"/>
      <c r="J174" s="2146"/>
      <c r="K174" s="2146"/>
      <c r="L174" s="2146"/>
      <c r="M174" s="2146"/>
      <c r="N174" s="2146"/>
      <c r="O174" s="2146"/>
      <c r="P174" s="2146"/>
      <c r="Q174" s="2146"/>
    </row>
    <row r="175" spans="1:17" ht="18" customHeight="1">
      <c r="A175" s="2146"/>
      <c r="B175" s="2146"/>
      <c r="C175" s="2323"/>
      <c r="D175" s="2146"/>
      <c r="E175" s="2322"/>
      <c r="F175" s="2146"/>
      <c r="G175" s="2146"/>
      <c r="H175" s="2146"/>
      <c r="I175" s="2146"/>
      <c r="J175" s="2146"/>
      <c r="K175" s="2146"/>
      <c r="L175" s="2146"/>
      <c r="M175" s="2146"/>
      <c r="N175" s="2146"/>
      <c r="O175" s="2146"/>
      <c r="P175" s="2146"/>
      <c r="Q175" s="2146"/>
    </row>
    <row r="176" spans="1:17" ht="18" customHeight="1">
      <c r="A176" s="2146"/>
      <c r="B176" s="2146"/>
      <c r="C176" s="2323"/>
      <c r="D176" s="2146"/>
      <c r="E176" s="2322"/>
      <c r="F176" s="2146"/>
      <c r="G176" s="2146"/>
      <c r="H176" s="2146"/>
      <c r="I176" s="2146"/>
      <c r="J176" s="2146"/>
      <c r="K176" s="2146"/>
      <c r="L176" s="2146"/>
      <c r="M176" s="2146"/>
      <c r="N176" s="2146"/>
      <c r="O176" s="2146"/>
      <c r="P176" s="2146"/>
      <c r="Q176" s="2146"/>
    </row>
    <row r="177" spans="1:17" ht="18" customHeight="1">
      <c r="A177" s="2146"/>
      <c r="B177" s="2146"/>
      <c r="C177" s="2323"/>
      <c r="D177" s="2146"/>
      <c r="E177" s="2322"/>
      <c r="F177" s="2146"/>
      <c r="G177" s="2146"/>
      <c r="H177" s="2146"/>
      <c r="I177" s="2146"/>
      <c r="J177" s="2146"/>
      <c r="K177" s="2146"/>
      <c r="L177" s="2146"/>
      <c r="M177" s="2146"/>
      <c r="N177" s="2146"/>
      <c r="O177" s="2146"/>
      <c r="P177" s="2146"/>
      <c r="Q177" s="2146"/>
    </row>
    <row r="178" spans="1:17" ht="18" customHeight="1">
      <c r="A178" s="2146"/>
      <c r="B178" s="2146"/>
      <c r="C178" s="2323"/>
      <c r="D178" s="2146"/>
      <c r="E178" s="2322"/>
      <c r="F178" s="2146"/>
      <c r="G178" s="2146"/>
      <c r="H178" s="2146"/>
      <c r="I178" s="2146"/>
      <c r="J178" s="2146"/>
      <c r="K178" s="2146"/>
      <c r="L178" s="2146"/>
      <c r="M178" s="2146"/>
      <c r="N178" s="2146"/>
      <c r="O178" s="2146"/>
      <c r="P178" s="2146"/>
      <c r="Q178" s="2146"/>
    </row>
    <row r="179" spans="1:17" ht="18" customHeight="1">
      <c r="A179" s="2146"/>
      <c r="B179" s="2146"/>
      <c r="C179" s="2323"/>
      <c r="D179" s="2146"/>
      <c r="E179" s="2322"/>
      <c r="F179" s="2146"/>
      <c r="G179" s="2146"/>
      <c r="H179" s="2146"/>
      <c r="I179" s="2146"/>
      <c r="J179" s="2146"/>
      <c r="K179" s="2146"/>
      <c r="L179" s="2146"/>
      <c r="M179" s="2146"/>
      <c r="N179" s="2146"/>
      <c r="O179" s="2146"/>
      <c r="P179" s="2146"/>
      <c r="Q179" s="2146"/>
    </row>
    <row r="180" spans="1:17" ht="18" customHeight="1">
      <c r="A180" s="2146"/>
      <c r="B180" s="2146"/>
      <c r="C180" s="2323"/>
      <c r="D180" s="2146"/>
      <c r="E180" s="2322"/>
      <c r="F180" s="2146"/>
      <c r="G180" s="2146"/>
      <c r="H180" s="2146"/>
      <c r="I180" s="2146"/>
      <c r="J180" s="2146"/>
      <c r="K180" s="2146"/>
      <c r="L180" s="2146"/>
      <c r="M180" s="2146"/>
      <c r="N180" s="2146"/>
      <c r="O180" s="2146"/>
      <c r="P180" s="2146"/>
      <c r="Q180" s="2146"/>
    </row>
    <row r="181" spans="1:17" ht="18" customHeight="1">
      <c r="A181" s="2146"/>
      <c r="B181" s="2146"/>
      <c r="C181" s="2323"/>
      <c r="D181" s="2146"/>
      <c r="E181" s="2322"/>
      <c r="F181" s="2146"/>
      <c r="G181" s="2146"/>
      <c r="H181" s="2146"/>
      <c r="I181" s="2146"/>
      <c r="J181" s="2146"/>
      <c r="K181" s="2146"/>
      <c r="L181" s="2146"/>
      <c r="M181" s="2146"/>
      <c r="N181" s="2146"/>
      <c r="O181" s="2146"/>
      <c r="P181" s="2146"/>
      <c r="Q181" s="2146"/>
    </row>
    <row r="182" spans="1:17" ht="18" customHeight="1">
      <c r="A182" s="2146"/>
      <c r="B182" s="2146"/>
      <c r="C182" s="2323"/>
      <c r="D182" s="2146"/>
      <c r="E182" s="2322"/>
      <c r="F182" s="2146"/>
      <c r="G182" s="2146"/>
      <c r="H182" s="2146"/>
      <c r="I182" s="2146"/>
      <c r="J182" s="2146"/>
      <c r="K182" s="2146"/>
      <c r="L182" s="2146"/>
      <c r="M182" s="2146"/>
      <c r="N182" s="2146"/>
      <c r="O182" s="2146"/>
      <c r="P182" s="2146"/>
      <c r="Q182" s="2146"/>
    </row>
    <row r="183" spans="1:17" ht="18" customHeight="1">
      <c r="A183" s="2146"/>
      <c r="B183" s="2146"/>
      <c r="C183" s="2323"/>
      <c r="D183" s="2146"/>
      <c r="E183" s="2322"/>
      <c r="F183" s="2146"/>
      <c r="G183" s="2146"/>
      <c r="H183" s="2146"/>
      <c r="I183" s="2146"/>
      <c r="J183" s="2146"/>
      <c r="K183" s="2146"/>
      <c r="L183" s="2146"/>
      <c r="M183" s="2146"/>
      <c r="N183" s="2146"/>
      <c r="O183" s="2146"/>
      <c r="P183" s="2146"/>
      <c r="Q183" s="2146"/>
    </row>
    <row r="184" spans="1:17" ht="18" customHeight="1">
      <c r="A184" s="2146"/>
      <c r="B184" s="2146"/>
      <c r="C184" s="2323"/>
      <c r="D184" s="2146"/>
      <c r="E184" s="2322"/>
      <c r="F184" s="2146"/>
      <c r="G184" s="2146"/>
      <c r="H184" s="2146"/>
      <c r="I184" s="2146"/>
      <c r="J184" s="2146"/>
      <c r="K184" s="2146"/>
      <c r="L184" s="2146"/>
      <c r="M184" s="2146"/>
      <c r="N184" s="2146"/>
      <c r="O184" s="2146"/>
      <c r="P184" s="2146"/>
      <c r="Q184" s="2146"/>
    </row>
    <row r="185" spans="1:17" ht="18" customHeight="1">
      <c r="A185" s="2146"/>
      <c r="B185" s="2146"/>
      <c r="C185" s="2323"/>
      <c r="D185" s="2146"/>
      <c r="E185" s="2322"/>
      <c r="F185" s="2146"/>
      <c r="G185" s="2146"/>
      <c r="H185" s="2146"/>
      <c r="I185" s="2146"/>
      <c r="J185" s="2146"/>
      <c r="K185" s="2146"/>
      <c r="L185" s="2146"/>
      <c r="M185" s="2146"/>
      <c r="N185" s="2146"/>
      <c r="O185" s="2146"/>
      <c r="P185" s="2146"/>
      <c r="Q185" s="2146"/>
    </row>
    <row r="186" spans="1:17" ht="18" customHeight="1">
      <c r="A186" s="2146"/>
      <c r="B186" s="2146"/>
      <c r="C186" s="2323"/>
      <c r="D186" s="2146"/>
      <c r="E186" s="2322"/>
      <c r="F186" s="2146"/>
      <c r="G186" s="2146"/>
      <c r="H186" s="2146"/>
      <c r="I186" s="2146"/>
      <c r="J186" s="2146"/>
      <c r="K186" s="2146"/>
      <c r="L186" s="2146"/>
      <c r="M186" s="2146"/>
      <c r="N186" s="2146"/>
      <c r="O186" s="2146"/>
      <c r="P186" s="2146"/>
      <c r="Q186" s="2146"/>
    </row>
    <row r="187" spans="1:17" ht="18" customHeight="1">
      <c r="A187" s="2146"/>
      <c r="B187" s="2146"/>
      <c r="C187" s="2323"/>
      <c r="D187" s="2146"/>
      <c r="E187" s="2322"/>
      <c r="F187" s="2146"/>
      <c r="G187" s="2146"/>
      <c r="H187" s="2146"/>
      <c r="I187" s="2146"/>
      <c r="J187" s="2146"/>
      <c r="K187" s="2146"/>
      <c r="L187" s="2146"/>
      <c r="M187" s="2146"/>
      <c r="N187" s="2146"/>
      <c r="O187" s="2146"/>
      <c r="P187" s="2146"/>
      <c r="Q187" s="2146"/>
    </row>
    <row r="188" spans="1:17" ht="18" customHeight="1">
      <c r="A188" s="2146"/>
      <c r="B188" s="2146"/>
      <c r="C188" s="2323"/>
      <c r="D188" s="2146"/>
      <c r="E188" s="2322"/>
      <c r="F188" s="2146"/>
      <c r="G188" s="2146"/>
      <c r="H188" s="2146"/>
      <c r="I188" s="2146"/>
      <c r="J188" s="2146"/>
      <c r="K188" s="2146"/>
      <c r="L188" s="2146"/>
      <c r="M188" s="2146"/>
      <c r="N188" s="2146"/>
      <c r="O188" s="2146"/>
      <c r="P188" s="2146"/>
      <c r="Q188" s="2146"/>
    </row>
    <row r="189" spans="1:17" ht="18" customHeight="1">
      <c r="A189" s="2146"/>
      <c r="B189" s="2146"/>
      <c r="C189" s="2323"/>
      <c r="D189" s="2146"/>
      <c r="E189" s="2322"/>
      <c r="F189" s="2146"/>
      <c r="G189" s="2146"/>
      <c r="H189" s="2146"/>
      <c r="I189" s="2146"/>
      <c r="J189" s="2146"/>
      <c r="K189" s="2146"/>
      <c r="L189" s="2146"/>
      <c r="M189" s="2146"/>
      <c r="N189" s="2146"/>
      <c r="O189" s="2146"/>
      <c r="P189" s="2146"/>
      <c r="Q189" s="2146"/>
    </row>
    <row r="190" spans="1:17" ht="18" customHeight="1">
      <c r="A190" s="2146"/>
      <c r="B190" s="2146"/>
      <c r="C190" s="2323"/>
      <c r="D190" s="2146"/>
      <c r="E190" s="2322"/>
      <c r="F190" s="2146"/>
      <c r="G190" s="2146"/>
      <c r="H190" s="2146"/>
      <c r="I190" s="2146"/>
      <c r="J190" s="2146"/>
      <c r="K190" s="2146"/>
      <c r="L190" s="2146"/>
      <c r="M190" s="2146"/>
      <c r="N190" s="2146"/>
      <c r="O190" s="2146"/>
      <c r="P190" s="2146"/>
      <c r="Q190" s="2146"/>
    </row>
    <row r="191" spans="1:17" ht="18" customHeight="1">
      <c r="A191" s="2146"/>
      <c r="B191" s="2146"/>
      <c r="C191" s="2323"/>
      <c r="D191" s="2146"/>
      <c r="E191" s="2322"/>
      <c r="F191" s="2146"/>
      <c r="G191" s="2146"/>
      <c r="H191" s="2146"/>
      <c r="I191" s="2146"/>
      <c r="J191" s="2146"/>
      <c r="K191" s="2146"/>
      <c r="L191" s="2146"/>
      <c r="M191" s="2146"/>
      <c r="N191" s="2146"/>
      <c r="O191" s="2146"/>
      <c r="P191" s="2146"/>
      <c r="Q191" s="2146"/>
    </row>
    <row r="192" spans="1:17" ht="18" customHeight="1">
      <c r="A192" s="2146"/>
      <c r="B192" s="2146"/>
      <c r="C192" s="2323"/>
      <c r="D192" s="2146"/>
      <c r="E192" s="2322"/>
      <c r="F192" s="2146"/>
      <c r="G192" s="2146"/>
      <c r="H192" s="2146"/>
      <c r="I192" s="2146"/>
      <c r="J192" s="2146"/>
      <c r="K192" s="2146"/>
      <c r="L192" s="2146"/>
      <c r="M192" s="2146"/>
      <c r="N192" s="2146"/>
      <c r="O192" s="2146"/>
      <c r="P192" s="2146"/>
      <c r="Q192" s="2146"/>
    </row>
    <row r="193" spans="1:17" ht="18" customHeight="1">
      <c r="A193" s="2146"/>
      <c r="B193" s="2146"/>
      <c r="C193" s="2323"/>
      <c r="D193" s="2146"/>
      <c r="E193" s="2322"/>
      <c r="F193" s="2146"/>
      <c r="G193" s="2146"/>
      <c r="H193" s="2146"/>
      <c r="I193" s="2146"/>
      <c r="J193" s="2146"/>
      <c r="K193" s="2146"/>
      <c r="L193" s="2146"/>
      <c r="M193" s="2146"/>
      <c r="N193" s="2146"/>
      <c r="O193" s="2146"/>
      <c r="P193" s="2146"/>
      <c r="Q193" s="2146"/>
    </row>
    <row r="194" spans="1:17" ht="18" customHeight="1">
      <c r="A194" s="2146"/>
      <c r="B194" s="2146"/>
      <c r="C194" s="2323"/>
      <c r="D194" s="2146"/>
      <c r="E194" s="2322"/>
      <c r="F194" s="2146"/>
      <c r="G194" s="2146"/>
      <c r="H194" s="2146"/>
      <c r="I194" s="2146"/>
      <c r="J194" s="2146"/>
      <c r="K194" s="2146"/>
      <c r="L194" s="2146"/>
      <c r="M194" s="2146"/>
      <c r="N194" s="2146"/>
      <c r="O194" s="2146"/>
      <c r="P194" s="2146"/>
      <c r="Q194" s="2146"/>
    </row>
    <row r="195" spans="1:17" ht="18" customHeight="1">
      <c r="A195" s="2146"/>
      <c r="B195" s="2146"/>
      <c r="C195" s="2323"/>
      <c r="D195" s="2146"/>
      <c r="E195" s="2322"/>
      <c r="F195" s="2146"/>
      <c r="G195" s="2146"/>
      <c r="H195" s="2146"/>
      <c r="I195" s="2146"/>
      <c r="J195" s="2146"/>
      <c r="K195" s="2146"/>
      <c r="L195" s="2146"/>
      <c r="M195" s="2146"/>
      <c r="N195" s="2146"/>
      <c r="O195" s="2146"/>
      <c r="P195" s="2146"/>
      <c r="Q195" s="2146"/>
    </row>
    <row r="196" spans="1:17" ht="18" customHeight="1">
      <c r="A196" s="2146"/>
      <c r="B196" s="2146"/>
      <c r="C196" s="2323"/>
      <c r="D196" s="2146"/>
      <c r="E196" s="2322"/>
      <c r="F196" s="2146"/>
      <c r="G196" s="2146"/>
      <c r="H196" s="2146"/>
      <c r="I196" s="2146"/>
      <c r="J196" s="2146"/>
      <c r="K196" s="2146"/>
      <c r="L196" s="2146"/>
      <c r="M196" s="2146"/>
      <c r="N196" s="2146"/>
      <c r="O196" s="2146"/>
      <c r="P196" s="2146"/>
      <c r="Q196" s="2146"/>
    </row>
    <row r="197" spans="1:17" ht="18" customHeight="1">
      <c r="A197" s="2146"/>
      <c r="B197" s="2146"/>
      <c r="C197" s="2323"/>
      <c r="D197" s="2146"/>
      <c r="E197" s="2322"/>
      <c r="F197" s="2146"/>
      <c r="G197" s="2146"/>
      <c r="H197" s="2146"/>
      <c r="I197" s="2146"/>
      <c r="J197" s="2146"/>
      <c r="K197" s="2146"/>
      <c r="L197" s="2146"/>
      <c r="M197" s="2146"/>
      <c r="N197" s="2146"/>
      <c r="O197" s="2146"/>
      <c r="P197" s="2146"/>
      <c r="Q197" s="2146"/>
    </row>
    <row r="198" spans="1:17" ht="18" customHeight="1">
      <c r="A198" s="2146"/>
      <c r="B198" s="2146"/>
      <c r="C198" s="2323"/>
      <c r="D198" s="2146"/>
      <c r="E198" s="2322"/>
      <c r="F198" s="2146"/>
      <c r="G198" s="2146"/>
      <c r="H198" s="2146"/>
      <c r="I198" s="2146"/>
      <c r="J198" s="2146"/>
      <c r="K198" s="2146"/>
      <c r="L198" s="2146"/>
      <c r="M198" s="2146"/>
      <c r="N198" s="2146"/>
      <c r="O198" s="2146"/>
      <c r="P198" s="2146"/>
      <c r="Q198" s="2146"/>
    </row>
    <row r="199" spans="1:17" ht="18" customHeight="1">
      <c r="A199" s="2146"/>
      <c r="B199" s="2146"/>
      <c r="C199" s="2323"/>
      <c r="D199" s="2146"/>
      <c r="E199" s="2322"/>
      <c r="F199" s="2146"/>
      <c r="G199" s="2146"/>
      <c r="H199" s="2146"/>
      <c r="I199" s="2146"/>
      <c r="J199" s="2146"/>
      <c r="K199" s="2146"/>
      <c r="L199" s="2146"/>
      <c r="M199" s="2146"/>
      <c r="N199" s="2146"/>
      <c r="O199" s="2146"/>
      <c r="P199" s="2146"/>
      <c r="Q199" s="2146"/>
    </row>
    <row r="200" spans="1:17" ht="18" customHeight="1">
      <c r="A200" s="2146"/>
      <c r="B200" s="2146"/>
      <c r="C200" s="2323"/>
      <c r="D200" s="2146"/>
      <c r="E200" s="2322"/>
      <c r="F200" s="2146"/>
      <c r="G200" s="2146"/>
      <c r="H200" s="2146"/>
      <c r="I200" s="2146"/>
      <c r="J200" s="2146"/>
      <c r="K200" s="2146"/>
      <c r="L200" s="2146"/>
      <c r="M200" s="2146"/>
      <c r="N200" s="2146"/>
      <c r="O200" s="2146"/>
      <c r="P200" s="2146"/>
      <c r="Q200" s="2146"/>
    </row>
    <row r="201" spans="1:17" ht="18" customHeight="1">
      <c r="A201" s="2146"/>
      <c r="B201" s="2146"/>
      <c r="C201" s="2323"/>
      <c r="D201" s="2146"/>
      <c r="E201" s="2322"/>
      <c r="F201" s="2146"/>
      <c r="G201" s="2146"/>
      <c r="H201" s="2146"/>
      <c r="I201" s="2146"/>
      <c r="J201" s="2146"/>
      <c r="K201" s="2146"/>
      <c r="L201" s="2146"/>
      <c r="M201" s="2146"/>
      <c r="N201" s="2146"/>
      <c r="O201" s="2146"/>
      <c r="P201" s="2146"/>
      <c r="Q201" s="2146"/>
    </row>
    <row r="202" spans="1:17" ht="18" customHeight="1">
      <c r="A202" s="2146"/>
      <c r="B202" s="2146"/>
      <c r="C202" s="2323"/>
      <c r="D202" s="2146"/>
      <c r="E202" s="2322"/>
      <c r="F202" s="2146"/>
      <c r="G202" s="2146"/>
      <c r="H202" s="2146"/>
      <c r="I202" s="2146"/>
      <c r="J202" s="2146"/>
      <c r="K202" s="2146"/>
      <c r="L202" s="2146"/>
      <c r="M202" s="2146"/>
      <c r="N202" s="2146"/>
      <c r="O202" s="2146"/>
      <c r="P202" s="2146"/>
      <c r="Q202" s="2146"/>
    </row>
    <row r="203" spans="1:17" ht="18" customHeight="1">
      <c r="A203" s="2146"/>
      <c r="B203" s="2146"/>
      <c r="C203" s="2323"/>
      <c r="D203" s="2146"/>
      <c r="E203" s="2322"/>
      <c r="F203" s="2146"/>
      <c r="G203" s="2146"/>
      <c r="H203" s="2146"/>
      <c r="I203" s="2146"/>
      <c r="J203" s="2146"/>
      <c r="K203" s="2146"/>
      <c r="L203" s="2146"/>
      <c r="M203" s="2146"/>
      <c r="N203" s="2146"/>
      <c r="O203" s="2146"/>
      <c r="P203" s="2146"/>
      <c r="Q203" s="2146"/>
    </row>
    <row r="204" spans="1:17" ht="18" customHeight="1">
      <c r="A204" s="2146"/>
      <c r="B204" s="2146"/>
      <c r="C204" s="2323"/>
      <c r="D204" s="2146"/>
      <c r="E204" s="2322"/>
      <c r="F204" s="2146"/>
      <c r="G204" s="2146"/>
      <c r="H204" s="2146"/>
      <c r="I204" s="2146"/>
      <c r="J204" s="2146"/>
      <c r="K204" s="2146"/>
      <c r="L204" s="2146"/>
      <c r="M204" s="2146"/>
      <c r="N204" s="2146"/>
      <c r="O204" s="2146"/>
      <c r="P204" s="2146"/>
      <c r="Q204" s="2146"/>
    </row>
    <row r="205" spans="1:17" ht="18" customHeight="1">
      <c r="A205" s="2146"/>
      <c r="B205" s="2146"/>
      <c r="C205" s="2323"/>
      <c r="D205" s="2146"/>
      <c r="E205" s="2322"/>
      <c r="F205" s="2146"/>
      <c r="G205" s="2146"/>
      <c r="H205" s="2146"/>
      <c r="I205" s="2146"/>
      <c r="J205" s="2146"/>
      <c r="K205" s="2146"/>
      <c r="L205" s="2146"/>
      <c r="M205" s="2146"/>
      <c r="N205" s="2146"/>
      <c r="O205" s="2146"/>
      <c r="P205" s="2146"/>
      <c r="Q205" s="2146"/>
    </row>
    <row r="206" spans="1:17" ht="18" customHeight="1">
      <c r="A206" s="2146"/>
      <c r="B206" s="2146"/>
      <c r="C206" s="2323"/>
      <c r="D206" s="2146"/>
      <c r="E206" s="2322"/>
      <c r="F206" s="2146"/>
      <c r="G206" s="2146"/>
      <c r="H206" s="2146"/>
      <c r="I206" s="2146"/>
      <c r="J206" s="2146"/>
      <c r="K206" s="2146"/>
      <c r="L206" s="2146"/>
      <c r="M206" s="2146"/>
      <c r="N206" s="2146"/>
      <c r="O206" s="2146"/>
      <c r="P206" s="2146"/>
      <c r="Q206" s="2146"/>
    </row>
    <row r="207" spans="1:17" ht="18" customHeight="1">
      <c r="A207" s="2146"/>
      <c r="B207" s="2146"/>
      <c r="C207" s="2323"/>
      <c r="D207" s="2146"/>
      <c r="E207" s="2322"/>
      <c r="F207" s="2146"/>
      <c r="G207" s="2146"/>
      <c r="H207" s="2146"/>
      <c r="I207" s="2146"/>
      <c r="J207" s="2146"/>
      <c r="K207" s="2146"/>
      <c r="L207" s="2146"/>
      <c r="M207" s="2146"/>
      <c r="N207" s="2146"/>
      <c r="O207" s="2146"/>
      <c r="P207" s="2146"/>
      <c r="Q207" s="2146"/>
    </row>
    <row r="208" spans="1:17" ht="18" customHeight="1">
      <c r="A208" s="2146"/>
      <c r="B208" s="2146"/>
      <c r="C208" s="2323"/>
      <c r="D208" s="2146"/>
      <c r="E208" s="2322"/>
      <c r="F208" s="2146"/>
      <c r="G208" s="2146"/>
      <c r="H208" s="2146"/>
      <c r="I208" s="2146"/>
      <c r="J208" s="2146"/>
      <c r="K208" s="2146"/>
      <c r="L208" s="2146"/>
      <c r="M208" s="2146"/>
      <c r="N208" s="2146"/>
      <c r="O208" s="2146"/>
      <c r="P208" s="2146"/>
      <c r="Q208" s="2146"/>
    </row>
    <row r="209" spans="1:17" ht="18" customHeight="1">
      <c r="A209" s="2146"/>
      <c r="B209" s="2146"/>
      <c r="C209" s="2323"/>
      <c r="D209" s="2146"/>
      <c r="E209" s="2322"/>
      <c r="F209" s="2146"/>
      <c r="G209" s="2146"/>
      <c r="H209" s="2146"/>
      <c r="I209" s="2146"/>
      <c r="J209" s="2146"/>
      <c r="K209" s="2146"/>
      <c r="L209" s="2146"/>
      <c r="M209" s="2146"/>
      <c r="N209" s="2146"/>
      <c r="O209" s="2146"/>
      <c r="P209" s="2146"/>
      <c r="Q209" s="2146"/>
    </row>
    <row r="210" spans="1:17" ht="18" customHeight="1">
      <c r="A210" s="2146"/>
      <c r="B210" s="2146"/>
      <c r="C210" s="2323"/>
      <c r="D210" s="2146"/>
      <c r="E210" s="2322"/>
      <c r="F210" s="2146"/>
      <c r="G210" s="2146"/>
      <c r="H210" s="2146"/>
      <c r="I210" s="2146"/>
      <c r="J210" s="2146"/>
      <c r="K210" s="2146"/>
      <c r="L210" s="2146"/>
      <c r="M210" s="2146"/>
      <c r="N210" s="2146"/>
      <c r="O210" s="2146"/>
      <c r="P210" s="2146"/>
      <c r="Q210" s="2146"/>
    </row>
    <row r="211" spans="1:17" ht="18" customHeight="1">
      <c r="A211" s="2146"/>
      <c r="B211" s="2146"/>
      <c r="C211" s="2323"/>
      <c r="D211" s="2146"/>
      <c r="E211" s="2322"/>
      <c r="F211" s="2146"/>
      <c r="G211" s="2146"/>
      <c r="H211" s="2146"/>
      <c r="I211" s="2146"/>
      <c r="J211" s="2146"/>
      <c r="K211" s="2146"/>
      <c r="L211" s="2146"/>
      <c r="M211" s="2146"/>
      <c r="N211" s="2146"/>
      <c r="O211" s="2146"/>
      <c r="P211" s="2146"/>
      <c r="Q211" s="2146"/>
    </row>
    <row r="212" spans="1:17" ht="18" customHeight="1">
      <c r="A212" s="2146"/>
      <c r="B212" s="2146"/>
      <c r="C212" s="2323"/>
      <c r="D212" s="2146"/>
      <c r="E212" s="2322"/>
      <c r="F212" s="2146"/>
      <c r="G212" s="2146"/>
      <c r="H212" s="2146"/>
      <c r="I212" s="2146"/>
      <c r="J212" s="2146"/>
      <c r="K212" s="2146"/>
      <c r="L212" s="2146"/>
      <c r="M212" s="2146"/>
      <c r="N212" s="2146"/>
      <c r="O212" s="2146"/>
      <c r="P212" s="2146"/>
      <c r="Q212" s="2146"/>
    </row>
    <row r="213" spans="1:17" ht="18" customHeight="1">
      <c r="A213" s="2146"/>
      <c r="B213" s="2146"/>
      <c r="C213" s="2323"/>
      <c r="D213" s="2146"/>
      <c r="E213" s="2322"/>
      <c r="F213" s="2146"/>
      <c r="G213" s="2146"/>
      <c r="H213" s="2146"/>
      <c r="I213" s="2146"/>
      <c r="J213" s="2146"/>
      <c r="K213" s="2146"/>
      <c r="L213" s="2146"/>
      <c r="M213" s="2146"/>
      <c r="N213" s="2146"/>
      <c r="O213" s="2146"/>
      <c r="P213" s="2146"/>
      <c r="Q213" s="2146"/>
    </row>
    <row r="214" spans="1:17" ht="18" customHeight="1">
      <c r="A214" s="2146"/>
      <c r="B214" s="2146"/>
      <c r="C214" s="2323"/>
      <c r="D214" s="2146"/>
      <c r="E214" s="2322"/>
      <c r="F214" s="2146"/>
      <c r="G214" s="2146"/>
      <c r="H214" s="2146"/>
      <c r="I214" s="2146"/>
      <c r="J214" s="2146"/>
      <c r="K214" s="2146"/>
      <c r="L214" s="2146"/>
      <c r="M214" s="2146"/>
      <c r="N214" s="2146"/>
      <c r="O214" s="2146"/>
      <c r="P214" s="2146"/>
      <c r="Q214" s="2146"/>
    </row>
    <row r="215" spans="1:17" ht="18" customHeight="1">
      <c r="A215" s="2146"/>
      <c r="B215" s="2146"/>
      <c r="C215" s="2323"/>
      <c r="D215" s="2146"/>
      <c r="E215" s="2322"/>
      <c r="F215" s="2146"/>
      <c r="G215" s="2146"/>
      <c r="H215" s="2146"/>
      <c r="I215" s="2146"/>
      <c r="J215" s="2146"/>
      <c r="K215" s="2146"/>
      <c r="L215" s="2146"/>
      <c r="M215" s="2146"/>
      <c r="N215" s="2146"/>
      <c r="O215" s="2146"/>
      <c r="P215" s="2146"/>
      <c r="Q215" s="2146"/>
    </row>
    <row r="216" spans="1:17" ht="18" customHeight="1">
      <c r="A216" s="2146"/>
      <c r="B216" s="2146"/>
      <c r="C216" s="2323"/>
      <c r="D216" s="2146"/>
      <c r="E216" s="2322"/>
      <c r="F216" s="2146"/>
      <c r="G216" s="2146"/>
      <c r="H216" s="2146"/>
      <c r="I216" s="2146"/>
      <c r="J216" s="2146"/>
      <c r="K216" s="2146"/>
      <c r="L216" s="2146"/>
      <c r="M216" s="2146"/>
      <c r="N216" s="2146"/>
      <c r="O216" s="2146"/>
      <c r="P216" s="2146"/>
      <c r="Q216" s="2146"/>
    </row>
    <row r="217" spans="1:17" ht="18" customHeight="1">
      <c r="A217" s="2146"/>
      <c r="B217" s="2146"/>
      <c r="C217" s="2323"/>
      <c r="D217" s="2146"/>
      <c r="E217" s="2322"/>
      <c r="F217" s="2146"/>
      <c r="G217" s="2146"/>
      <c r="H217" s="2146"/>
      <c r="I217" s="2146"/>
      <c r="J217" s="2146"/>
      <c r="K217" s="2146"/>
      <c r="L217" s="2146"/>
      <c r="M217" s="2146"/>
      <c r="N217" s="2146"/>
      <c r="O217" s="2146"/>
      <c r="P217" s="2146"/>
      <c r="Q217" s="2146"/>
    </row>
    <row r="218" spans="1:17" ht="18" customHeight="1">
      <c r="A218" s="2146"/>
      <c r="B218" s="2146"/>
      <c r="C218" s="2323"/>
      <c r="D218" s="2146"/>
      <c r="E218" s="2322"/>
      <c r="F218" s="2146"/>
      <c r="G218" s="2146"/>
      <c r="H218" s="2146"/>
      <c r="I218" s="2146"/>
      <c r="J218" s="2146"/>
      <c r="K218" s="2146"/>
      <c r="L218" s="2146"/>
      <c r="M218" s="2146"/>
      <c r="N218" s="2146"/>
      <c r="O218" s="2146"/>
      <c r="P218" s="2146"/>
      <c r="Q218" s="2146"/>
    </row>
    <row r="219" spans="1:17" ht="18" customHeight="1">
      <c r="A219" s="2146"/>
      <c r="B219" s="2146"/>
      <c r="C219" s="2323"/>
      <c r="D219" s="2146"/>
      <c r="E219" s="2322"/>
      <c r="F219" s="2146"/>
      <c r="G219" s="2146"/>
      <c r="H219" s="2146"/>
      <c r="I219" s="2146"/>
      <c r="J219" s="2146"/>
      <c r="K219" s="2146"/>
      <c r="L219" s="2146"/>
      <c r="M219" s="2146"/>
      <c r="N219" s="2146"/>
      <c r="O219" s="2146"/>
      <c r="P219" s="2146"/>
      <c r="Q219" s="2146"/>
    </row>
    <row r="220" spans="1:17" ht="18" customHeight="1">
      <c r="A220" s="2146"/>
      <c r="B220" s="2146"/>
      <c r="C220" s="2323"/>
      <c r="D220" s="2146"/>
      <c r="E220" s="2322"/>
      <c r="F220" s="2146"/>
      <c r="G220" s="2146"/>
      <c r="H220" s="2146"/>
      <c r="I220" s="2146"/>
      <c r="J220" s="2146"/>
      <c r="K220" s="2146"/>
      <c r="L220" s="2146"/>
      <c r="M220" s="2146"/>
      <c r="N220" s="2146"/>
      <c r="O220" s="2146"/>
      <c r="P220" s="2146"/>
      <c r="Q220" s="2146"/>
    </row>
    <row r="221" spans="1:17" ht="18" customHeight="1">
      <c r="A221" s="2146"/>
      <c r="B221" s="2146"/>
      <c r="C221" s="2323"/>
      <c r="D221" s="2146"/>
      <c r="E221" s="2322"/>
      <c r="F221" s="2146"/>
      <c r="G221" s="2146"/>
      <c r="H221" s="2146"/>
      <c r="I221" s="2146"/>
      <c r="J221" s="2146"/>
      <c r="K221" s="2146"/>
      <c r="L221" s="2146"/>
      <c r="M221" s="2146"/>
      <c r="N221" s="2146"/>
      <c r="O221" s="2146"/>
      <c r="P221" s="2146"/>
      <c r="Q221" s="2146"/>
    </row>
    <row r="222" spans="1:17" ht="18" customHeight="1">
      <c r="A222" s="2146"/>
      <c r="B222" s="2146"/>
      <c r="C222" s="2323"/>
      <c r="D222" s="2146"/>
      <c r="E222" s="2322"/>
      <c r="F222" s="2146"/>
      <c r="G222" s="2146"/>
      <c r="H222" s="2146"/>
      <c r="I222" s="2146"/>
      <c r="J222" s="2146"/>
      <c r="K222" s="2146"/>
      <c r="L222" s="2146"/>
      <c r="M222" s="2146"/>
      <c r="N222" s="2146"/>
      <c r="O222" s="2146"/>
      <c r="P222" s="2146"/>
      <c r="Q222" s="2146"/>
    </row>
    <row r="223" spans="1:17" ht="18" customHeight="1">
      <c r="A223" s="2146"/>
      <c r="B223" s="2146"/>
      <c r="C223" s="2323"/>
      <c r="D223" s="2146"/>
      <c r="E223" s="2322"/>
      <c r="F223" s="2146"/>
      <c r="G223" s="2146"/>
      <c r="H223" s="2146"/>
      <c r="I223" s="2146"/>
      <c r="J223" s="2146"/>
      <c r="K223" s="2146"/>
      <c r="L223" s="2146"/>
      <c r="M223" s="2146"/>
      <c r="N223" s="2146"/>
      <c r="O223" s="2146"/>
      <c r="P223" s="2146"/>
      <c r="Q223" s="2146"/>
    </row>
    <row r="224" spans="1:17" ht="18" customHeight="1">
      <c r="A224" s="2146"/>
      <c r="B224" s="2146"/>
      <c r="C224" s="2323"/>
      <c r="D224" s="2146"/>
      <c r="E224" s="2322"/>
      <c r="F224" s="2146"/>
      <c r="G224" s="2146"/>
      <c r="H224" s="2146"/>
      <c r="I224" s="2146"/>
      <c r="J224" s="2146"/>
      <c r="K224" s="2146"/>
      <c r="L224" s="2146"/>
      <c r="M224" s="2146"/>
      <c r="N224" s="2146"/>
      <c r="O224" s="2146"/>
      <c r="P224" s="2146"/>
      <c r="Q224" s="2146"/>
    </row>
    <row r="225" spans="1:17" ht="18" customHeight="1">
      <c r="A225" s="2146"/>
      <c r="B225" s="2146"/>
      <c r="C225" s="2323"/>
      <c r="D225" s="2146"/>
      <c r="E225" s="2322"/>
      <c r="F225" s="2146"/>
      <c r="G225" s="2146"/>
      <c r="H225" s="2146"/>
      <c r="I225" s="2146"/>
      <c r="J225" s="2146"/>
      <c r="K225" s="2146"/>
      <c r="L225" s="2146"/>
      <c r="M225" s="2146"/>
      <c r="N225" s="2146"/>
      <c r="O225" s="2146"/>
      <c r="P225" s="2146"/>
      <c r="Q225" s="2146"/>
    </row>
    <row r="226" spans="1:17" ht="18" customHeight="1">
      <c r="A226" s="2146"/>
      <c r="B226" s="2146"/>
      <c r="C226" s="2323"/>
      <c r="D226" s="2146"/>
      <c r="E226" s="2322"/>
      <c r="F226" s="2146"/>
      <c r="G226" s="2146"/>
      <c r="H226" s="2146"/>
      <c r="I226" s="2146"/>
      <c r="J226" s="2146"/>
      <c r="K226" s="2146"/>
      <c r="L226" s="2146"/>
      <c r="M226" s="2146"/>
      <c r="N226" s="2146"/>
      <c r="O226" s="2146"/>
      <c r="P226" s="2146"/>
      <c r="Q226" s="2146"/>
    </row>
    <row r="227" spans="1:17" ht="18" customHeight="1">
      <c r="A227" s="2146"/>
      <c r="B227" s="2146"/>
      <c r="C227" s="2323"/>
      <c r="D227" s="2146"/>
      <c r="E227" s="2322"/>
      <c r="F227" s="2146"/>
      <c r="G227" s="2146"/>
      <c r="H227" s="2146"/>
      <c r="I227" s="2146"/>
      <c r="J227" s="2146"/>
      <c r="K227" s="2146"/>
      <c r="L227" s="2146"/>
      <c r="M227" s="2146"/>
      <c r="N227" s="2146"/>
      <c r="O227" s="2146"/>
      <c r="P227" s="2146"/>
      <c r="Q227" s="2146"/>
    </row>
    <row r="228" spans="1:17" ht="18" customHeight="1">
      <c r="A228" s="2146"/>
      <c r="B228" s="2146"/>
      <c r="C228" s="2323"/>
      <c r="D228" s="2146"/>
      <c r="E228" s="2322"/>
      <c r="F228" s="2146"/>
      <c r="G228" s="2146"/>
      <c r="H228" s="2146"/>
      <c r="I228" s="2146"/>
      <c r="J228" s="2146"/>
      <c r="K228" s="2146"/>
      <c r="L228" s="2146"/>
      <c r="M228" s="2146"/>
      <c r="N228" s="2146"/>
      <c r="O228" s="2146"/>
      <c r="P228" s="2146"/>
      <c r="Q228" s="2146"/>
    </row>
    <row r="229" spans="1:17" ht="18" customHeight="1">
      <c r="A229" s="2146"/>
      <c r="B229" s="2146"/>
      <c r="C229" s="2323"/>
      <c r="D229" s="2146"/>
      <c r="E229" s="2322"/>
      <c r="F229" s="2146"/>
      <c r="G229" s="2146"/>
      <c r="H229" s="2146"/>
      <c r="I229" s="2146"/>
      <c r="J229" s="2146"/>
      <c r="K229" s="2146"/>
      <c r="L229" s="2146"/>
      <c r="M229" s="2146"/>
      <c r="N229" s="2146"/>
      <c r="O229" s="2146"/>
      <c r="P229" s="2146"/>
      <c r="Q229" s="2146"/>
    </row>
    <row r="230" spans="1:17" ht="18" customHeight="1">
      <c r="A230" s="2146"/>
      <c r="B230" s="2146"/>
      <c r="C230" s="2323"/>
      <c r="D230" s="2146"/>
      <c r="E230" s="2322"/>
      <c r="F230" s="2146"/>
      <c r="G230" s="2146"/>
      <c r="H230" s="2146"/>
      <c r="I230" s="2146"/>
      <c r="J230" s="2146"/>
      <c r="K230" s="2146"/>
      <c r="L230" s="2146"/>
      <c r="M230" s="2146"/>
      <c r="N230" s="2146"/>
      <c r="O230" s="2146"/>
      <c r="P230" s="2146"/>
      <c r="Q230" s="2146"/>
    </row>
    <row r="231" spans="1:17" ht="18" customHeight="1">
      <c r="A231" s="2146"/>
      <c r="B231" s="2146"/>
      <c r="C231" s="2323"/>
      <c r="D231" s="2146"/>
      <c r="E231" s="2322"/>
      <c r="F231" s="2146"/>
      <c r="G231" s="2146"/>
      <c r="H231" s="2146"/>
      <c r="I231" s="2146"/>
      <c r="J231" s="2146"/>
      <c r="K231" s="2146"/>
      <c r="L231" s="2146"/>
      <c r="M231" s="2146"/>
      <c r="N231" s="2146"/>
      <c r="O231" s="2146"/>
      <c r="P231" s="2146"/>
      <c r="Q231" s="2146"/>
    </row>
    <row r="232" spans="1:17" ht="18" customHeight="1">
      <c r="A232" s="2146"/>
      <c r="B232" s="2146"/>
      <c r="C232" s="2323"/>
      <c r="D232" s="2146"/>
      <c r="E232" s="2322"/>
      <c r="F232" s="2146"/>
      <c r="G232" s="2146"/>
      <c r="H232" s="2146"/>
      <c r="I232" s="2146"/>
      <c r="J232" s="2146"/>
      <c r="K232" s="2146"/>
      <c r="L232" s="2146"/>
      <c r="M232" s="2146"/>
      <c r="N232" s="2146"/>
      <c r="O232" s="2146"/>
      <c r="P232" s="2146"/>
      <c r="Q232" s="2146"/>
    </row>
    <row r="233" spans="1:17" ht="18" customHeight="1">
      <c r="A233" s="2146"/>
      <c r="B233" s="2146"/>
      <c r="C233" s="2323"/>
      <c r="D233" s="2146"/>
      <c r="E233" s="2322"/>
      <c r="F233" s="2146"/>
      <c r="G233" s="2146"/>
      <c r="H233" s="2146"/>
      <c r="I233" s="2146"/>
      <c r="J233" s="2146"/>
      <c r="K233" s="2146"/>
      <c r="L233" s="2146"/>
      <c r="M233" s="2146"/>
      <c r="N233" s="2146"/>
      <c r="O233" s="2146"/>
      <c r="P233" s="2146"/>
      <c r="Q233" s="2146"/>
    </row>
    <row r="234" spans="1:17" ht="18" customHeight="1">
      <c r="A234" s="2146"/>
      <c r="B234" s="2146"/>
      <c r="C234" s="2323"/>
      <c r="D234" s="2146"/>
      <c r="E234" s="2322"/>
      <c r="F234" s="2146"/>
      <c r="G234" s="2146"/>
      <c r="H234" s="2146"/>
      <c r="I234" s="2146"/>
      <c r="J234" s="2146"/>
      <c r="K234" s="2146"/>
      <c r="L234" s="2146"/>
      <c r="M234" s="2146"/>
      <c r="N234" s="2146"/>
      <c r="O234" s="2146"/>
      <c r="P234" s="2146"/>
      <c r="Q234" s="2146"/>
    </row>
    <row r="235" spans="1:17" ht="18" customHeight="1">
      <c r="A235" s="2146"/>
      <c r="B235" s="2146"/>
      <c r="C235" s="2323"/>
      <c r="D235" s="2146"/>
      <c r="E235" s="2322"/>
      <c r="F235" s="2146"/>
      <c r="G235" s="2146"/>
      <c r="H235" s="2146"/>
      <c r="I235" s="2146"/>
      <c r="J235" s="2146"/>
      <c r="K235" s="2146"/>
      <c r="L235" s="2146"/>
      <c r="M235" s="2146"/>
      <c r="N235" s="2146"/>
      <c r="O235" s="2146"/>
      <c r="P235" s="2146"/>
      <c r="Q235" s="2146"/>
    </row>
    <row r="236" spans="1:17" ht="18" customHeight="1">
      <c r="A236" s="2146"/>
      <c r="B236" s="2146"/>
      <c r="C236" s="2323"/>
      <c r="D236" s="2146"/>
      <c r="E236" s="2322"/>
      <c r="F236" s="2146"/>
      <c r="G236" s="2146"/>
      <c r="H236" s="2146"/>
      <c r="I236" s="2146"/>
      <c r="J236" s="2146"/>
      <c r="K236" s="2146"/>
      <c r="L236" s="2146"/>
      <c r="M236" s="2146"/>
      <c r="N236" s="2146"/>
      <c r="O236" s="2146"/>
      <c r="P236" s="2146"/>
      <c r="Q236" s="2146"/>
    </row>
    <row r="237" spans="1:17" ht="18" customHeight="1">
      <c r="A237" s="2146"/>
      <c r="B237" s="2146"/>
      <c r="C237" s="2323"/>
      <c r="D237" s="2146"/>
      <c r="E237" s="2322"/>
      <c r="F237" s="2146"/>
      <c r="G237" s="2146"/>
      <c r="H237" s="2146"/>
      <c r="I237" s="2146"/>
      <c r="J237" s="2146"/>
      <c r="K237" s="2146"/>
      <c r="L237" s="2146"/>
      <c r="M237" s="2146"/>
      <c r="N237" s="2146"/>
      <c r="O237" s="2146"/>
      <c r="P237" s="2146"/>
      <c r="Q237" s="2146"/>
    </row>
    <row r="238" spans="1:17" ht="18" customHeight="1">
      <c r="A238" s="2146"/>
      <c r="B238" s="2146"/>
      <c r="C238" s="2323"/>
      <c r="D238" s="2146"/>
      <c r="E238" s="2322"/>
      <c r="F238" s="2146"/>
      <c r="G238" s="2146"/>
      <c r="H238" s="2146"/>
      <c r="I238" s="2146"/>
      <c r="J238" s="2146"/>
      <c r="K238" s="2146"/>
      <c r="L238" s="2146"/>
      <c r="M238" s="2146"/>
      <c r="N238" s="2146"/>
      <c r="O238" s="2146"/>
      <c r="P238" s="2146"/>
      <c r="Q238" s="2146"/>
    </row>
    <row r="239" spans="1:17" ht="18" customHeight="1">
      <c r="A239" s="2146"/>
      <c r="B239" s="2146"/>
      <c r="C239" s="2323"/>
      <c r="D239" s="2146"/>
      <c r="E239" s="2322"/>
      <c r="F239" s="2146"/>
      <c r="G239" s="2146"/>
      <c r="H239" s="2146"/>
      <c r="I239" s="2146"/>
      <c r="J239" s="2146"/>
      <c r="K239" s="2146"/>
      <c r="L239" s="2146"/>
      <c r="M239" s="2146"/>
      <c r="N239" s="2146"/>
      <c r="O239" s="2146"/>
      <c r="P239" s="2146"/>
      <c r="Q239" s="2146"/>
    </row>
    <row r="240" spans="1:17" ht="18" customHeight="1">
      <c r="A240" s="2146"/>
      <c r="B240" s="2146"/>
      <c r="C240" s="2323"/>
      <c r="D240" s="2146"/>
      <c r="E240" s="2322"/>
      <c r="F240" s="2146"/>
      <c r="G240" s="2146"/>
      <c r="H240" s="2146"/>
      <c r="I240" s="2146"/>
      <c r="J240" s="2146"/>
      <c r="K240" s="2146"/>
      <c r="L240" s="2146"/>
      <c r="M240" s="2146"/>
      <c r="N240" s="2146"/>
      <c r="O240" s="2146"/>
      <c r="P240" s="2146"/>
      <c r="Q240" s="2146"/>
    </row>
    <row r="241" spans="1:17" ht="18" customHeight="1">
      <c r="A241" s="2146"/>
      <c r="B241" s="2146"/>
      <c r="C241" s="2323"/>
      <c r="D241" s="2146"/>
      <c r="E241" s="2322"/>
      <c r="F241" s="2146"/>
      <c r="G241" s="2146"/>
      <c r="H241" s="2146"/>
      <c r="I241" s="2146"/>
      <c r="J241" s="2146"/>
      <c r="K241" s="2146"/>
      <c r="L241" s="2146"/>
      <c r="M241" s="2146"/>
      <c r="N241" s="2146"/>
      <c r="O241" s="2146"/>
      <c r="P241" s="2146"/>
      <c r="Q241" s="2146"/>
    </row>
    <row r="242" spans="1:17" ht="18" customHeight="1">
      <c r="A242" s="2146"/>
      <c r="B242" s="2146"/>
      <c r="C242" s="2323"/>
      <c r="D242" s="2146"/>
      <c r="E242" s="2322"/>
      <c r="F242" s="2146"/>
      <c r="G242" s="2146"/>
      <c r="H242" s="2146"/>
      <c r="I242" s="2146"/>
      <c r="J242" s="2146"/>
      <c r="K242" s="2146"/>
      <c r="L242" s="2146"/>
      <c r="M242" s="2146"/>
      <c r="N242" s="2146"/>
      <c r="O242" s="2146"/>
      <c r="P242" s="2146"/>
      <c r="Q242" s="2146"/>
    </row>
    <row r="243" spans="1:17" ht="18" customHeight="1">
      <c r="A243" s="2146"/>
      <c r="B243" s="2146"/>
      <c r="C243" s="2323"/>
      <c r="D243" s="2146"/>
      <c r="E243" s="2322"/>
      <c r="F243" s="2146"/>
      <c r="G243" s="2146"/>
      <c r="H243" s="2146"/>
      <c r="I243" s="2146"/>
      <c r="J243" s="2146"/>
      <c r="K243" s="2146"/>
      <c r="L243" s="2146"/>
      <c r="M243" s="2146"/>
      <c r="N243" s="2146"/>
      <c r="O243" s="2146"/>
      <c r="P243" s="2146"/>
      <c r="Q243" s="2146"/>
    </row>
    <row r="244" spans="1:17" ht="18" customHeight="1">
      <c r="A244" s="2146"/>
      <c r="B244" s="2146"/>
      <c r="C244" s="2323"/>
      <c r="D244" s="2146"/>
      <c r="E244" s="2322"/>
      <c r="F244" s="2146"/>
      <c r="G244" s="2146"/>
      <c r="H244" s="2146"/>
      <c r="I244" s="2146"/>
      <c r="J244" s="2146"/>
      <c r="K244" s="2146"/>
      <c r="L244" s="2146"/>
      <c r="M244" s="2146"/>
      <c r="N244" s="2146"/>
      <c r="O244" s="2146"/>
      <c r="P244" s="2146"/>
      <c r="Q244" s="2146"/>
    </row>
    <row r="245" spans="1:17" ht="18" customHeight="1">
      <c r="A245" s="2146"/>
      <c r="B245" s="2146"/>
      <c r="C245" s="2323"/>
      <c r="D245" s="2146"/>
      <c r="E245" s="2322"/>
      <c r="F245" s="2146"/>
      <c r="G245" s="2146"/>
      <c r="H245" s="2146"/>
      <c r="I245" s="2146"/>
      <c r="J245" s="2146"/>
      <c r="K245" s="2146"/>
      <c r="L245" s="2146"/>
      <c r="M245" s="2146"/>
      <c r="N245" s="2146"/>
      <c r="O245" s="2146"/>
      <c r="P245" s="2146"/>
      <c r="Q245" s="2146"/>
    </row>
    <row r="246" spans="1:17" ht="18" customHeight="1">
      <c r="A246" s="2146"/>
      <c r="B246" s="2146"/>
      <c r="C246" s="2323"/>
      <c r="D246" s="2146"/>
      <c r="E246" s="2322"/>
      <c r="F246" s="2146"/>
      <c r="G246" s="2146"/>
      <c r="H246" s="2146"/>
      <c r="I246" s="2146"/>
      <c r="J246" s="2146"/>
      <c r="K246" s="2146"/>
      <c r="L246" s="2146"/>
      <c r="M246" s="2146"/>
      <c r="N246" s="2146"/>
      <c r="O246" s="2146"/>
      <c r="P246" s="2146"/>
      <c r="Q246" s="2146"/>
    </row>
    <row r="247" spans="1:17" ht="18" customHeight="1">
      <c r="A247" s="2146"/>
      <c r="B247" s="2146"/>
      <c r="C247" s="2323"/>
      <c r="D247" s="2146"/>
      <c r="E247" s="2322"/>
      <c r="F247" s="2146"/>
      <c r="G247" s="2146"/>
      <c r="H247" s="2146"/>
      <c r="I247" s="2146"/>
      <c r="J247" s="2146"/>
      <c r="K247" s="2146"/>
      <c r="L247" s="2146"/>
      <c r="M247" s="2146"/>
      <c r="N247" s="2146"/>
      <c r="O247" s="2146"/>
      <c r="P247" s="2146"/>
      <c r="Q247" s="2146"/>
    </row>
    <row r="248" spans="1:17" ht="18" customHeight="1">
      <c r="A248" s="2146"/>
      <c r="B248" s="2146"/>
      <c r="C248" s="2323"/>
      <c r="D248" s="2146"/>
      <c r="E248" s="2322"/>
      <c r="F248" s="2146"/>
      <c r="G248" s="2146"/>
      <c r="H248" s="2146"/>
      <c r="I248" s="2146"/>
      <c r="J248" s="2146"/>
      <c r="K248" s="2146"/>
      <c r="L248" s="2146"/>
      <c r="M248" s="2146"/>
      <c r="N248" s="2146"/>
      <c r="O248" s="2146"/>
      <c r="P248" s="2146"/>
      <c r="Q248" s="2146"/>
    </row>
    <row r="249" spans="1:17" ht="18" customHeight="1">
      <c r="A249" s="2146"/>
      <c r="B249" s="2146"/>
      <c r="C249" s="2323"/>
      <c r="D249" s="2146"/>
      <c r="E249" s="2322"/>
      <c r="F249" s="2146"/>
      <c r="G249" s="2146"/>
      <c r="H249" s="2146"/>
      <c r="I249" s="2146"/>
      <c r="J249" s="2146"/>
      <c r="K249" s="2146"/>
      <c r="L249" s="2146"/>
      <c r="M249" s="2146"/>
      <c r="N249" s="2146"/>
      <c r="O249" s="2146"/>
      <c r="P249" s="2146"/>
      <c r="Q249" s="2146"/>
    </row>
    <row r="250" spans="1:17" ht="18" customHeight="1">
      <c r="A250" s="2146"/>
      <c r="B250" s="2146"/>
      <c r="C250" s="2323"/>
      <c r="D250" s="2146"/>
      <c r="E250" s="2322"/>
      <c r="F250" s="2146"/>
      <c r="G250" s="2146"/>
      <c r="H250" s="2146"/>
      <c r="I250" s="2146"/>
      <c r="J250" s="2146"/>
      <c r="K250" s="2146"/>
      <c r="L250" s="2146"/>
      <c r="M250" s="2146"/>
      <c r="N250" s="2146"/>
      <c r="O250" s="2146"/>
      <c r="P250" s="2146"/>
      <c r="Q250" s="2146"/>
    </row>
    <row r="251" spans="1:17" ht="18" customHeight="1">
      <c r="A251" s="2146"/>
      <c r="B251" s="2146"/>
      <c r="C251" s="2323"/>
      <c r="D251" s="2146"/>
      <c r="E251" s="2322"/>
      <c r="F251" s="2146"/>
      <c r="G251" s="2146"/>
      <c r="H251" s="2146"/>
      <c r="I251" s="2146"/>
      <c r="J251" s="2146"/>
      <c r="K251" s="2146"/>
      <c r="L251" s="2146"/>
      <c r="M251" s="2146"/>
      <c r="N251" s="2146"/>
      <c r="O251" s="2146"/>
      <c r="P251" s="2146"/>
      <c r="Q251" s="2146"/>
    </row>
    <row r="252" spans="1:17" ht="18" customHeight="1">
      <c r="A252" s="2146"/>
      <c r="B252" s="2146"/>
      <c r="C252" s="2323"/>
      <c r="D252" s="2146"/>
      <c r="E252" s="2322"/>
      <c r="F252" s="2146"/>
      <c r="G252" s="2146"/>
      <c r="H252" s="2146"/>
      <c r="I252" s="2146"/>
      <c r="J252" s="2146"/>
      <c r="K252" s="2146"/>
      <c r="L252" s="2146"/>
      <c r="M252" s="2146"/>
      <c r="N252" s="2146"/>
      <c r="O252" s="2146"/>
      <c r="P252" s="2146"/>
      <c r="Q252" s="2146"/>
    </row>
    <row r="253" spans="1:17" ht="18" customHeight="1">
      <c r="A253" s="2146"/>
      <c r="B253" s="2146"/>
      <c r="C253" s="2323"/>
      <c r="D253" s="2146"/>
      <c r="E253" s="2322"/>
      <c r="F253" s="2146"/>
      <c r="G253" s="2146"/>
      <c r="H253" s="2146"/>
      <c r="I253" s="2146"/>
      <c r="J253" s="2146"/>
      <c r="K253" s="2146"/>
      <c r="L253" s="2146"/>
      <c r="M253" s="2146"/>
      <c r="N253" s="2146"/>
      <c r="O253" s="2146"/>
      <c r="P253" s="2146"/>
      <c r="Q253" s="2146"/>
    </row>
    <row r="254" spans="1:17" ht="18" customHeight="1">
      <c r="A254" s="2146"/>
      <c r="B254" s="2146"/>
      <c r="C254" s="2323"/>
      <c r="D254" s="2146"/>
      <c r="E254" s="2322"/>
      <c r="F254" s="2146"/>
      <c r="G254" s="2146"/>
      <c r="H254" s="2146"/>
      <c r="I254" s="2146"/>
      <c r="J254" s="2146"/>
      <c r="K254" s="2146"/>
      <c r="L254" s="2146"/>
      <c r="M254" s="2146"/>
      <c r="N254" s="2146"/>
      <c r="O254" s="2146"/>
      <c r="P254" s="2146"/>
      <c r="Q254" s="2146"/>
    </row>
    <row r="255" spans="1:17" ht="18" customHeight="1">
      <c r="A255" s="2146"/>
      <c r="B255" s="2146"/>
      <c r="C255" s="2323"/>
      <c r="D255" s="2146"/>
      <c r="E255" s="2322"/>
      <c r="F255" s="2146"/>
      <c r="G255" s="2146"/>
      <c r="H255" s="2146"/>
      <c r="I255" s="2146"/>
      <c r="J255" s="2146"/>
      <c r="K255" s="2146"/>
      <c r="L255" s="2146"/>
      <c r="M255" s="2146"/>
      <c r="N255" s="2146"/>
      <c r="O255" s="2146"/>
      <c r="P255" s="2146"/>
      <c r="Q255" s="2146"/>
    </row>
    <row r="256" spans="1:17" ht="18" customHeight="1">
      <c r="A256" s="2146"/>
      <c r="B256" s="2146"/>
      <c r="C256" s="2323"/>
      <c r="D256" s="2146"/>
      <c r="E256" s="2322"/>
      <c r="F256" s="2146"/>
      <c r="G256" s="2146"/>
      <c r="H256" s="2146"/>
      <c r="I256" s="2146"/>
      <c r="J256" s="2146"/>
      <c r="K256" s="2146"/>
      <c r="L256" s="2146"/>
      <c r="M256" s="2146"/>
      <c r="N256" s="2146"/>
      <c r="O256" s="2146"/>
      <c r="P256" s="2146"/>
      <c r="Q256" s="2146"/>
    </row>
    <row r="257" spans="1:17" ht="18" customHeight="1">
      <c r="A257" s="2146"/>
      <c r="B257" s="2146"/>
      <c r="C257" s="2323"/>
      <c r="D257" s="2146"/>
      <c r="E257" s="2322"/>
      <c r="F257" s="2146"/>
      <c r="G257" s="2146"/>
      <c r="H257" s="2146"/>
      <c r="I257" s="2146"/>
      <c r="J257" s="2146"/>
      <c r="K257" s="2146"/>
      <c r="L257" s="2146"/>
      <c r="M257" s="2146"/>
      <c r="N257" s="2146"/>
      <c r="O257" s="2146"/>
      <c r="P257" s="2146"/>
      <c r="Q257" s="2146"/>
    </row>
    <row r="258" spans="1:17" ht="18" customHeight="1">
      <c r="A258" s="2146"/>
      <c r="B258" s="2146"/>
      <c r="C258" s="2323"/>
      <c r="D258" s="2146"/>
      <c r="E258" s="2322"/>
      <c r="F258" s="2146"/>
      <c r="G258" s="2146"/>
      <c r="H258" s="2146"/>
      <c r="I258" s="2146"/>
      <c r="J258" s="2146"/>
      <c r="K258" s="2146"/>
      <c r="L258" s="2146"/>
      <c r="M258" s="2146"/>
      <c r="N258" s="2146"/>
      <c r="O258" s="2146"/>
      <c r="P258" s="2146"/>
      <c r="Q258" s="2146"/>
    </row>
    <row r="259" spans="1:17" ht="18" customHeight="1">
      <c r="A259" s="2146"/>
      <c r="B259" s="2146"/>
      <c r="C259" s="2323"/>
      <c r="D259" s="2146"/>
      <c r="E259" s="2322"/>
      <c r="F259" s="2146"/>
      <c r="G259" s="2146"/>
      <c r="H259" s="2146"/>
      <c r="I259" s="2146"/>
      <c r="J259" s="2146"/>
      <c r="K259" s="2146"/>
      <c r="L259" s="2146"/>
      <c r="M259" s="2146"/>
      <c r="N259" s="2146"/>
      <c r="O259" s="2146"/>
      <c r="P259" s="2146"/>
      <c r="Q259" s="2146"/>
    </row>
    <row r="260" spans="1:17" ht="18" customHeight="1">
      <c r="A260" s="2146"/>
      <c r="B260" s="2146"/>
      <c r="C260" s="2323"/>
      <c r="D260" s="2146"/>
      <c r="E260" s="2322"/>
      <c r="F260" s="2146"/>
      <c r="G260" s="2146"/>
      <c r="H260" s="2146"/>
      <c r="I260" s="2146"/>
      <c r="J260" s="2146"/>
      <c r="K260" s="2146"/>
      <c r="L260" s="2146"/>
      <c r="M260" s="2146"/>
      <c r="N260" s="2146"/>
      <c r="O260" s="2146"/>
      <c r="P260" s="2146"/>
      <c r="Q260" s="2146"/>
    </row>
    <row r="261" spans="1:17" ht="18" customHeight="1">
      <c r="A261" s="2146"/>
      <c r="B261" s="2146"/>
      <c r="C261" s="2323"/>
      <c r="D261" s="2146"/>
      <c r="E261" s="2322"/>
      <c r="F261" s="2146"/>
      <c r="G261" s="2146"/>
      <c r="H261" s="2146"/>
      <c r="I261" s="2146"/>
      <c r="J261" s="2146"/>
      <c r="K261" s="2146"/>
      <c r="L261" s="2146"/>
      <c r="M261" s="2146"/>
      <c r="N261" s="2146"/>
      <c r="O261" s="2146"/>
      <c r="P261" s="2146"/>
      <c r="Q261" s="2146"/>
    </row>
    <row r="262" spans="1:17" ht="18" customHeight="1">
      <c r="A262" s="2146"/>
      <c r="B262" s="2146"/>
      <c r="C262" s="2323"/>
      <c r="D262" s="2146"/>
      <c r="E262" s="2322"/>
      <c r="F262" s="2146"/>
      <c r="G262" s="2146"/>
      <c r="H262" s="2146"/>
      <c r="I262" s="2146"/>
      <c r="J262" s="2146"/>
      <c r="K262" s="2146"/>
      <c r="L262" s="2146"/>
      <c r="M262" s="2146"/>
      <c r="N262" s="2146"/>
      <c r="O262" s="2146"/>
      <c r="P262" s="2146"/>
      <c r="Q262" s="2146"/>
    </row>
    <row r="263" spans="1:17" ht="18" customHeight="1">
      <c r="A263" s="2146"/>
      <c r="B263" s="2146"/>
      <c r="C263" s="2323"/>
      <c r="D263" s="2146"/>
      <c r="E263" s="2322"/>
      <c r="F263" s="2146"/>
      <c r="G263" s="2146"/>
      <c r="H263" s="2146"/>
      <c r="I263" s="2146"/>
      <c r="J263" s="2146"/>
      <c r="K263" s="2146"/>
      <c r="L263" s="2146"/>
      <c r="M263" s="2146"/>
      <c r="N263" s="2146"/>
      <c r="O263" s="2146"/>
      <c r="P263" s="2146"/>
      <c r="Q263" s="2146"/>
    </row>
    <row r="264" spans="1:17" ht="18" customHeight="1">
      <c r="A264" s="2146"/>
      <c r="B264" s="2146"/>
      <c r="C264" s="2323"/>
      <c r="D264" s="2146"/>
      <c r="E264" s="2322"/>
      <c r="F264" s="2146"/>
      <c r="G264" s="2146"/>
      <c r="H264" s="2146"/>
      <c r="I264" s="2146"/>
      <c r="J264" s="2146"/>
      <c r="K264" s="2146"/>
      <c r="L264" s="2146"/>
      <c r="M264" s="2146"/>
      <c r="N264" s="2146"/>
      <c r="O264" s="2146"/>
      <c r="P264" s="2146"/>
      <c r="Q264" s="2146"/>
    </row>
    <row r="265" spans="1:17" ht="18" customHeight="1">
      <c r="A265" s="2146"/>
      <c r="B265" s="2146"/>
      <c r="C265" s="2323"/>
      <c r="D265" s="2146"/>
      <c r="E265" s="2322"/>
      <c r="F265" s="2146"/>
      <c r="G265" s="2146"/>
      <c r="H265" s="2146"/>
      <c r="I265" s="2146"/>
      <c r="J265" s="2146"/>
      <c r="K265" s="2146"/>
      <c r="L265" s="2146"/>
      <c r="M265" s="2146"/>
      <c r="N265" s="2146"/>
      <c r="O265" s="2146"/>
      <c r="P265" s="2146"/>
      <c r="Q265" s="2146"/>
    </row>
    <row r="266" spans="1:17" ht="18" customHeight="1">
      <c r="A266" s="2146"/>
      <c r="B266" s="2146"/>
      <c r="C266" s="2323"/>
      <c r="D266" s="2146"/>
      <c r="E266" s="2322"/>
      <c r="F266" s="2146"/>
      <c r="G266" s="2146"/>
      <c r="H266" s="2146"/>
      <c r="I266" s="2146"/>
      <c r="J266" s="2146"/>
      <c r="K266" s="2146"/>
      <c r="L266" s="2146"/>
      <c r="M266" s="2146"/>
      <c r="N266" s="2146"/>
      <c r="O266" s="2146"/>
      <c r="P266" s="2146"/>
      <c r="Q266" s="2146"/>
    </row>
    <row r="267" spans="1:17" ht="18" customHeight="1">
      <c r="A267" s="2146"/>
      <c r="B267" s="2146"/>
      <c r="C267" s="2323"/>
      <c r="D267" s="2146"/>
      <c r="E267" s="2322"/>
      <c r="F267" s="2146"/>
      <c r="G267" s="2146"/>
      <c r="H267" s="2146"/>
      <c r="I267" s="2146"/>
      <c r="J267" s="2146"/>
      <c r="K267" s="2146"/>
      <c r="L267" s="2146"/>
      <c r="M267" s="2146"/>
      <c r="N267" s="2146"/>
      <c r="O267" s="2146"/>
      <c r="P267" s="2146"/>
      <c r="Q267" s="2146"/>
    </row>
    <row r="268" spans="1:17" ht="18" customHeight="1">
      <c r="A268" s="2146"/>
      <c r="B268" s="2146"/>
      <c r="C268" s="2323"/>
      <c r="D268" s="2146"/>
      <c r="E268" s="2322"/>
      <c r="F268" s="2146"/>
      <c r="G268" s="2146"/>
      <c r="H268" s="2146"/>
      <c r="I268" s="2146"/>
      <c r="J268" s="2146"/>
      <c r="K268" s="2146"/>
      <c r="L268" s="2146"/>
      <c r="M268" s="2146"/>
      <c r="N268" s="2146"/>
      <c r="O268" s="2146"/>
      <c r="P268" s="2146"/>
      <c r="Q268" s="2146"/>
    </row>
    <row r="269" spans="1:17" ht="15.75" customHeight="1">
      <c r="E269" s="2396"/>
    </row>
    <row r="270" spans="1:17" ht="15.75" customHeight="1">
      <c r="E270" s="2396"/>
    </row>
    <row r="271" spans="1:17" ht="15.75" customHeight="1">
      <c r="E271" s="2396"/>
    </row>
    <row r="272" spans="1:17" ht="15.75" customHeight="1">
      <c r="E272" s="2396"/>
    </row>
    <row r="273" spans="5:5" ht="15.75" customHeight="1">
      <c r="E273" s="2396"/>
    </row>
    <row r="274" spans="5:5" ht="15.75" customHeight="1">
      <c r="E274" s="2396"/>
    </row>
    <row r="275" spans="5:5" ht="15.75" customHeight="1">
      <c r="E275" s="2396"/>
    </row>
    <row r="276" spans="5:5" ht="15.75" customHeight="1">
      <c r="E276" s="2396"/>
    </row>
    <row r="277" spans="5:5" ht="15.75" customHeight="1">
      <c r="E277" s="2396"/>
    </row>
    <row r="278" spans="5:5" ht="15.75" customHeight="1">
      <c r="E278" s="2396"/>
    </row>
    <row r="279" spans="5:5" ht="15.75" customHeight="1">
      <c r="E279" s="2396"/>
    </row>
    <row r="280" spans="5:5" ht="15.75" customHeight="1">
      <c r="E280" s="2396"/>
    </row>
    <row r="281" spans="5:5" ht="15.75" customHeight="1">
      <c r="E281" s="2396"/>
    </row>
    <row r="282" spans="5:5" ht="15.75" customHeight="1">
      <c r="E282" s="2396"/>
    </row>
    <row r="283" spans="5:5" ht="15.75" customHeight="1">
      <c r="E283" s="2396"/>
    </row>
    <row r="284" spans="5:5" ht="15.75" customHeight="1">
      <c r="E284" s="2396"/>
    </row>
    <row r="285" spans="5:5" ht="15.75" customHeight="1">
      <c r="E285" s="2396"/>
    </row>
    <row r="286" spans="5:5" ht="15.75" customHeight="1">
      <c r="E286" s="2396"/>
    </row>
    <row r="287" spans="5:5" ht="15.75" customHeight="1">
      <c r="E287" s="2396"/>
    </row>
    <row r="288" spans="5:5" ht="15.75" customHeight="1">
      <c r="E288" s="2396"/>
    </row>
    <row r="289" spans="5:5" ht="15.75" customHeight="1">
      <c r="E289" s="2396"/>
    </row>
    <row r="290" spans="5:5" ht="15.75" customHeight="1">
      <c r="E290" s="2396"/>
    </row>
    <row r="291" spans="5:5" ht="15.75" customHeight="1">
      <c r="E291" s="2396"/>
    </row>
    <row r="292" spans="5:5" ht="15.75" customHeight="1">
      <c r="E292" s="2396"/>
    </row>
    <row r="293" spans="5:5" ht="15.75" customHeight="1">
      <c r="E293" s="2396"/>
    </row>
    <row r="294" spans="5:5" ht="15.75" customHeight="1">
      <c r="E294" s="2396"/>
    </row>
    <row r="295" spans="5:5" ht="15.75" customHeight="1">
      <c r="E295" s="2396"/>
    </row>
    <row r="296" spans="5:5" ht="15.75" customHeight="1">
      <c r="E296" s="2396"/>
    </row>
    <row r="297" spans="5:5" ht="15.75" customHeight="1">
      <c r="E297" s="2396"/>
    </row>
    <row r="298" spans="5:5" ht="15.75" customHeight="1">
      <c r="E298" s="2396"/>
    </row>
    <row r="299" spans="5:5" ht="15.75" customHeight="1">
      <c r="E299" s="2396"/>
    </row>
    <row r="300" spans="5:5" ht="15.75" customHeight="1">
      <c r="E300" s="2396"/>
    </row>
    <row r="301" spans="5:5" ht="15.75" customHeight="1">
      <c r="E301" s="2396"/>
    </row>
    <row r="302" spans="5:5" ht="15.75" customHeight="1">
      <c r="E302" s="2396"/>
    </row>
    <row r="303" spans="5:5" ht="15.75" customHeight="1">
      <c r="E303" s="2396"/>
    </row>
    <row r="304" spans="5:5" ht="15.75" customHeight="1">
      <c r="E304" s="2396"/>
    </row>
    <row r="305" spans="5:5" ht="15.75" customHeight="1">
      <c r="E305" s="2396"/>
    </row>
    <row r="306" spans="5:5" ht="15.75" customHeight="1">
      <c r="E306" s="2396"/>
    </row>
    <row r="307" spans="5:5" ht="15.75" customHeight="1">
      <c r="E307" s="2396"/>
    </row>
    <row r="308" spans="5:5" ht="15.75" customHeight="1">
      <c r="E308" s="2396"/>
    </row>
    <row r="309" spans="5:5" ht="15.75" customHeight="1">
      <c r="E309" s="2396"/>
    </row>
    <row r="310" spans="5:5" ht="15.75" customHeight="1">
      <c r="E310" s="2396"/>
    </row>
    <row r="311" spans="5:5" ht="15.75" customHeight="1">
      <c r="E311" s="2396"/>
    </row>
    <row r="312" spans="5:5" ht="15.75" customHeight="1">
      <c r="E312" s="2396"/>
    </row>
    <row r="313" spans="5:5" ht="15.75" customHeight="1">
      <c r="E313" s="2396"/>
    </row>
    <row r="314" spans="5:5" ht="15.75" customHeight="1">
      <c r="E314" s="2396"/>
    </row>
    <row r="315" spans="5:5" ht="15.75" customHeight="1">
      <c r="E315" s="2396"/>
    </row>
    <row r="316" spans="5:5" ht="15.75" customHeight="1">
      <c r="E316" s="2396"/>
    </row>
    <row r="317" spans="5:5" ht="15.75" customHeight="1">
      <c r="E317" s="2396"/>
    </row>
    <row r="318" spans="5:5" ht="15.75" customHeight="1">
      <c r="E318" s="2396"/>
    </row>
    <row r="319" spans="5:5" ht="15.75" customHeight="1">
      <c r="E319" s="2396"/>
    </row>
    <row r="320" spans="5:5" ht="15.75" customHeight="1">
      <c r="E320" s="2396"/>
    </row>
    <row r="321" spans="5:5" ht="15.75" customHeight="1">
      <c r="E321" s="2396"/>
    </row>
    <row r="322" spans="5:5" ht="15.75" customHeight="1">
      <c r="E322" s="2396"/>
    </row>
    <row r="323" spans="5:5" ht="15.75" customHeight="1">
      <c r="E323" s="2396"/>
    </row>
    <row r="324" spans="5:5" ht="15.75" customHeight="1">
      <c r="E324" s="2396"/>
    </row>
    <row r="325" spans="5:5" ht="15.75" customHeight="1">
      <c r="E325" s="2396"/>
    </row>
    <row r="326" spans="5:5" ht="15.75" customHeight="1">
      <c r="E326" s="2396"/>
    </row>
    <row r="327" spans="5:5" ht="15.75" customHeight="1">
      <c r="E327" s="2396"/>
    </row>
    <row r="328" spans="5:5" ht="15.75" customHeight="1">
      <c r="E328" s="2396"/>
    </row>
    <row r="329" spans="5:5" ht="15.75" customHeight="1">
      <c r="E329" s="2396"/>
    </row>
    <row r="330" spans="5:5" ht="15.75" customHeight="1">
      <c r="E330" s="2396"/>
    </row>
    <row r="331" spans="5:5" ht="15.75" customHeight="1">
      <c r="E331" s="2396"/>
    </row>
    <row r="332" spans="5:5" ht="15.75" customHeight="1">
      <c r="E332" s="2396"/>
    </row>
    <row r="333" spans="5:5" ht="15.75" customHeight="1">
      <c r="E333" s="2396"/>
    </row>
    <row r="334" spans="5:5" ht="15.75" customHeight="1">
      <c r="E334" s="2396"/>
    </row>
    <row r="335" spans="5:5" ht="15.75" customHeight="1">
      <c r="E335" s="2396"/>
    </row>
    <row r="336" spans="5:5" ht="15.75" customHeight="1">
      <c r="E336" s="2396"/>
    </row>
    <row r="337" spans="5:5" ht="15.75" customHeight="1">
      <c r="E337" s="2396"/>
    </row>
    <row r="338" spans="5:5" ht="15.75" customHeight="1">
      <c r="E338" s="2396"/>
    </row>
    <row r="339" spans="5:5" ht="15.75" customHeight="1">
      <c r="E339" s="2396"/>
    </row>
    <row r="340" spans="5:5" ht="15.75" customHeight="1">
      <c r="E340" s="2396"/>
    </row>
    <row r="341" spans="5:5" ht="15.75" customHeight="1">
      <c r="E341" s="2396"/>
    </row>
    <row r="342" spans="5:5" ht="15.75" customHeight="1">
      <c r="E342" s="2396"/>
    </row>
    <row r="343" spans="5:5" ht="15.75" customHeight="1">
      <c r="E343" s="2396"/>
    </row>
    <row r="344" spans="5:5" ht="15.75" customHeight="1">
      <c r="E344" s="2396"/>
    </row>
    <row r="345" spans="5:5" ht="15.75" customHeight="1">
      <c r="E345" s="2396"/>
    </row>
    <row r="346" spans="5:5" ht="15.75" customHeight="1">
      <c r="E346" s="2396"/>
    </row>
    <row r="347" spans="5:5" ht="15.75" customHeight="1">
      <c r="E347" s="2396"/>
    </row>
    <row r="348" spans="5:5" ht="15.75" customHeight="1">
      <c r="E348" s="2396"/>
    </row>
    <row r="349" spans="5:5" ht="15.75" customHeight="1">
      <c r="E349" s="2396"/>
    </row>
    <row r="350" spans="5:5" ht="15.75" customHeight="1">
      <c r="E350" s="2396"/>
    </row>
    <row r="351" spans="5:5" ht="15.75" customHeight="1">
      <c r="E351" s="2396"/>
    </row>
    <row r="352" spans="5:5" ht="15.75" customHeight="1">
      <c r="E352" s="2396"/>
    </row>
    <row r="353" spans="5:5" ht="15.75" customHeight="1">
      <c r="E353" s="2396"/>
    </row>
    <row r="354" spans="5:5" ht="15.75" customHeight="1">
      <c r="E354" s="2396"/>
    </row>
    <row r="355" spans="5:5" ht="15.75" customHeight="1">
      <c r="E355" s="2396"/>
    </row>
    <row r="356" spans="5:5" ht="15.75" customHeight="1">
      <c r="E356" s="2396"/>
    </row>
    <row r="357" spans="5:5" ht="15.75" customHeight="1">
      <c r="E357" s="2396"/>
    </row>
    <row r="358" spans="5:5" ht="15.75" customHeight="1">
      <c r="E358" s="2396"/>
    </row>
    <row r="359" spans="5:5" ht="15.75" customHeight="1">
      <c r="E359" s="2396"/>
    </row>
    <row r="360" spans="5:5" ht="15.75" customHeight="1">
      <c r="E360" s="2396"/>
    </row>
    <row r="361" spans="5:5" ht="15.75" customHeight="1">
      <c r="E361" s="2396"/>
    </row>
    <row r="362" spans="5:5" ht="15.75" customHeight="1">
      <c r="E362" s="2396"/>
    </row>
    <row r="363" spans="5:5" ht="15.75" customHeight="1">
      <c r="E363" s="2396"/>
    </row>
    <row r="364" spans="5:5" ht="15.75" customHeight="1">
      <c r="E364" s="2396"/>
    </row>
    <row r="365" spans="5:5" ht="15.75" customHeight="1">
      <c r="E365" s="2396"/>
    </row>
    <row r="366" spans="5:5" ht="15.75" customHeight="1">
      <c r="E366" s="2396"/>
    </row>
    <row r="367" spans="5:5" ht="15.75" customHeight="1">
      <c r="E367" s="2396"/>
    </row>
    <row r="368" spans="5:5" ht="15.75" customHeight="1">
      <c r="E368" s="2396"/>
    </row>
    <row r="369" spans="5:5" ht="15.75" customHeight="1">
      <c r="E369" s="2396"/>
    </row>
    <row r="370" spans="5:5" ht="15.75" customHeight="1">
      <c r="E370" s="2396"/>
    </row>
    <row r="371" spans="5:5" ht="15.75" customHeight="1">
      <c r="E371" s="2396"/>
    </row>
    <row r="372" spans="5:5" ht="15.75" customHeight="1">
      <c r="E372" s="2396"/>
    </row>
    <row r="373" spans="5:5" ht="15.75" customHeight="1">
      <c r="E373" s="2396"/>
    </row>
    <row r="374" spans="5:5" ht="15.75" customHeight="1">
      <c r="E374" s="2396"/>
    </row>
    <row r="375" spans="5:5" ht="15.75" customHeight="1">
      <c r="E375" s="2396"/>
    </row>
    <row r="376" spans="5:5" ht="15.75" customHeight="1">
      <c r="E376" s="2396"/>
    </row>
    <row r="377" spans="5:5" ht="15.75" customHeight="1">
      <c r="E377" s="2396"/>
    </row>
    <row r="378" spans="5:5" ht="15.75" customHeight="1">
      <c r="E378" s="2396"/>
    </row>
    <row r="379" spans="5:5" ht="15.75" customHeight="1">
      <c r="E379" s="2396"/>
    </row>
    <row r="380" spans="5:5" ht="15.75" customHeight="1">
      <c r="E380" s="2396"/>
    </row>
    <row r="381" spans="5:5" ht="15.75" customHeight="1">
      <c r="E381" s="2396"/>
    </row>
    <row r="382" spans="5:5" ht="15.75" customHeight="1">
      <c r="E382" s="2396"/>
    </row>
    <row r="383" spans="5:5" ht="15.75" customHeight="1">
      <c r="E383" s="2396"/>
    </row>
    <row r="384" spans="5:5" ht="15.75" customHeight="1">
      <c r="E384" s="2396"/>
    </row>
    <row r="385" spans="5:5" ht="15.75" customHeight="1">
      <c r="E385" s="2396"/>
    </row>
    <row r="386" spans="5:5" ht="15.75" customHeight="1">
      <c r="E386" s="2396"/>
    </row>
    <row r="387" spans="5:5" ht="15.75" customHeight="1">
      <c r="E387" s="2396"/>
    </row>
    <row r="388" spans="5:5" ht="15.75" customHeight="1">
      <c r="E388" s="2396"/>
    </row>
    <row r="389" spans="5:5" ht="15.75" customHeight="1">
      <c r="E389" s="2396"/>
    </row>
    <row r="390" spans="5:5" ht="15.75" customHeight="1">
      <c r="E390" s="2396"/>
    </row>
    <row r="391" spans="5:5" ht="15.75" customHeight="1">
      <c r="E391" s="2396"/>
    </row>
    <row r="392" spans="5:5" ht="15.75" customHeight="1">
      <c r="E392" s="2396"/>
    </row>
    <row r="393" spans="5:5" ht="15.75" customHeight="1">
      <c r="E393" s="2396"/>
    </row>
    <row r="394" spans="5:5" ht="15.75" customHeight="1">
      <c r="E394" s="2396"/>
    </row>
    <row r="395" spans="5:5" ht="15.75" customHeight="1">
      <c r="E395" s="2396"/>
    </row>
    <row r="396" spans="5:5" ht="15.75" customHeight="1">
      <c r="E396" s="2396"/>
    </row>
    <row r="397" spans="5:5" ht="15.75" customHeight="1">
      <c r="E397" s="2396"/>
    </row>
    <row r="398" spans="5:5" ht="15.75" customHeight="1">
      <c r="E398" s="2396"/>
    </row>
    <row r="399" spans="5:5" ht="15.75" customHeight="1">
      <c r="E399" s="2396"/>
    </row>
    <row r="400" spans="5:5" ht="15.75" customHeight="1">
      <c r="E400" s="2396"/>
    </row>
    <row r="401" spans="5:5" ht="15.75" customHeight="1">
      <c r="E401" s="2396"/>
    </row>
    <row r="402" spans="5:5" ht="15.75" customHeight="1">
      <c r="E402" s="2396"/>
    </row>
    <row r="403" spans="5:5" ht="15.75" customHeight="1">
      <c r="E403" s="2396"/>
    </row>
    <row r="404" spans="5:5" ht="15.75" customHeight="1">
      <c r="E404" s="2396"/>
    </row>
    <row r="405" spans="5:5" ht="15.75" customHeight="1">
      <c r="E405" s="2396"/>
    </row>
    <row r="406" spans="5:5" ht="15.75" customHeight="1">
      <c r="E406" s="2396"/>
    </row>
    <row r="407" spans="5:5" ht="15.75" customHeight="1">
      <c r="E407" s="2396"/>
    </row>
    <row r="408" spans="5:5" ht="15.75" customHeight="1">
      <c r="E408" s="2396"/>
    </row>
    <row r="409" spans="5:5" ht="15.75" customHeight="1">
      <c r="E409" s="2396"/>
    </row>
    <row r="410" spans="5:5" ht="15.75" customHeight="1">
      <c r="E410" s="2396"/>
    </row>
    <row r="411" spans="5:5" ht="15.75" customHeight="1">
      <c r="E411" s="2396"/>
    </row>
    <row r="412" spans="5:5" ht="15.75" customHeight="1">
      <c r="E412" s="2396"/>
    </row>
    <row r="413" spans="5:5" ht="15.75" customHeight="1">
      <c r="E413" s="2396"/>
    </row>
    <row r="414" spans="5:5" ht="15.75" customHeight="1">
      <c r="E414" s="2396"/>
    </row>
    <row r="415" spans="5:5" ht="15.75" customHeight="1">
      <c r="E415" s="2396"/>
    </row>
    <row r="416" spans="5:5" ht="15.75" customHeight="1">
      <c r="E416" s="2396"/>
    </row>
    <row r="417" spans="5:5" ht="15.75" customHeight="1">
      <c r="E417" s="2396"/>
    </row>
    <row r="418" spans="5:5" ht="15.75" customHeight="1">
      <c r="E418" s="2396"/>
    </row>
    <row r="419" spans="5:5" ht="15.75" customHeight="1">
      <c r="E419" s="2396"/>
    </row>
    <row r="420" spans="5:5" ht="15.75" customHeight="1">
      <c r="E420" s="2396"/>
    </row>
    <row r="421" spans="5:5" ht="15.75" customHeight="1">
      <c r="E421" s="2396"/>
    </row>
    <row r="422" spans="5:5" ht="15.75" customHeight="1">
      <c r="E422" s="2396"/>
    </row>
    <row r="423" spans="5:5" ht="15.75" customHeight="1">
      <c r="E423" s="2396"/>
    </row>
    <row r="424" spans="5:5" ht="15.75" customHeight="1">
      <c r="E424" s="2396"/>
    </row>
    <row r="425" spans="5:5" ht="15.75" customHeight="1">
      <c r="E425" s="2396"/>
    </row>
    <row r="426" spans="5:5" ht="15.75" customHeight="1">
      <c r="E426" s="2396"/>
    </row>
    <row r="427" spans="5:5" ht="15.75" customHeight="1">
      <c r="E427" s="2396"/>
    </row>
    <row r="428" spans="5:5" ht="15.75" customHeight="1">
      <c r="E428" s="2396"/>
    </row>
    <row r="429" spans="5:5" ht="15.75" customHeight="1">
      <c r="E429" s="2396"/>
    </row>
    <row r="430" spans="5:5" ht="15.75" customHeight="1">
      <c r="E430" s="2396"/>
    </row>
    <row r="431" spans="5:5" ht="15.75" customHeight="1">
      <c r="E431" s="2396"/>
    </row>
    <row r="432" spans="5:5" ht="15.75" customHeight="1">
      <c r="E432" s="2396"/>
    </row>
    <row r="433" spans="5:5" ht="15.75" customHeight="1">
      <c r="E433" s="2396"/>
    </row>
    <row r="434" spans="5:5" ht="15.75" customHeight="1">
      <c r="E434" s="2396"/>
    </row>
    <row r="435" spans="5:5" ht="15.75" customHeight="1">
      <c r="E435" s="2396"/>
    </row>
    <row r="436" spans="5:5" ht="15.75" customHeight="1">
      <c r="E436" s="2396"/>
    </row>
    <row r="437" spans="5:5" ht="15.75" customHeight="1">
      <c r="E437" s="2396"/>
    </row>
    <row r="438" spans="5:5" ht="15.75" customHeight="1">
      <c r="E438" s="2396"/>
    </row>
    <row r="439" spans="5:5" ht="15.75" customHeight="1">
      <c r="E439" s="2396"/>
    </row>
    <row r="440" spans="5:5" ht="15.75" customHeight="1">
      <c r="E440" s="2396"/>
    </row>
    <row r="441" spans="5:5" ht="15.75" customHeight="1">
      <c r="E441" s="2396"/>
    </row>
    <row r="442" spans="5:5" ht="15.75" customHeight="1">
      <c r="E442" s="2396"/>
    </row>
    <row r="443" spans="5:5" ht="15.75" customHeight="1">
      <c r="E443" s="2396"/>
    </row>
    <row r="444" spans="5:5" ht="15.75" customHeight="1">
      <c r="E444" s="2396"/>
    </row>
    <row r="445" spans="5:5" ht="15.75" customHeight="1">
      <c r="E445" s="2396"/>
    </row>
    <row r="446" spans="5:5" ht="15.75" customHeight="1">
      <c r="E446" s="2396"/>
    </row>
    <row r="447" spans="5:5" ht="15.75" customHeight="1">
      <c r="E447" s="2396"/>
    </row>
    <row r="448" spans="5:5" ht="15.75" customHeight="1">
      <c r="E448" s="2396"/>
    </row>
    <row r="449" spans="5:5" ht="15.75" customHeight="1">
      <c r="E449" s="2396"/>
    </row>
    <row r="450" spans="5:5" ht="15.75" customHeight="1">
      <c r="E450" s="2396"/>
    </row>
    <row r="451" spans="5:5" ht="15.75" customHeight="1">
      <c r="E451" s="2396"/>
    </row>
    <row r="452" spans="5:5" ht="15.75" customHeight="1">
      <c r="E452" s="2396"/>
    </row>
    <row r="453" spans="5:5" ht="15.75" customHeight="1">
      <c r="E453" s="2396"/>
    </row>
    <row r="454" spans="5:5" ht="15.75" customHeight="1">
      <c r="E454" s="2396"/>
    </row>
    <row r="455" spans="5:5" ht="15.75" customHeight="1">
      <c r="E455" s="2396"/>
    </row>
    <row r="456" spans="5:5" ht="15.75" customHeight="1">
      <c r="E456" s="2396"/>
    </row>
    <row r="457" spans="5:5" ht="15.75" customHeight="1">
      <c r="E457" s="2396"/>
    </row>
    <row r="458" spans="5:5" ht="15.75" customHeight="1">
      <c r="E458" s="2396"/>
    </row>
    <row r="459" spans="5:5" ht="15.75" customHeight="1">
      <c r="E459" s="2396"/>
    </row>
    <row r="460" spans="5:5" ht="15.75" customHeight="1">
      <c r="E460" s="2396"/>
    </row>
    <row r="461" spans="5:5" ht="15.75" customHeight="1">
      <c r="E461" s="2396"/>
    </row>
    <row r="462" spans="5:5" ht="15.75" customHeight="1">
      <c r="E462" s="2396"/>
    </row>
    <row r="463" spans="5:5" ht="15.75" customHeight="1">
      <c r="E463" s="2396"/>
    </row>
    <row r="464" spans="5:5" ht="15.75" customHeight="1">
      <c r="E464" s="2396"/>
    </row>
    <row r="465" spans="5:5" ht="15.75" customHeight="1">
      <c r="E465" s="2396"/>
    </row>
    <row r="466" spans="5:5" ht="15.75" customHeight="1">
      <c r="E466" s="2396"/>
    </row>
    <row r="467" spans="5:5" ht="15.75" customHeight="1">
      <c r="E467" s="2396"/>
    </row>
    <row r="468" spans="5:5" ht="15.75" customHeight="1">
      <c r="E468" s="2396"/>
    </row>
    <row r="469" spans="5:5" ht="15.75" customHeight="1">
      <c r="E469" s="2396"/>
    </row>
    <row r="470" spans="5:5" ht="15.75" customHeight="1">
      <c r="E470" s="2396"/>
    </row>
    <row r="471" spans="5:5" ht="15.75" customHeight="1">
      <c r="E471" s="2396"/>
    </row>
    <row r="472" spans="5:5" ht="15.75" customHeight="1">
      <c r="E472" s="2396"/>
    </row>
    <row r="473" spans="5:5" ht="15.75" customHeight="1">
      <c r="E473" s="2396"/>
    </row>
    <row r="474" spans="5:5" ht="15.75" customHeight="1">
      <c r="E474" s="2396"/>
    </row>
    <row r="475" spans="5:5" ht="15.75" customHeight="1">
      <c r="E475" s="2396"/>
    </row>
    <row r="476" spans="5:5" ht="15.75" customHeight="1">
      <c r="E476" s="2396"/>
    </row>
    <row r="477" spans="5:5" ht="15.75" customHeight="1">
      <c r="E477" s="2396"/>
    </row>
    <row r="478" spans="5:5" ht="15.75" customHeight="1">
      <c r="E478" s="2396"/>
    </row>
    <row r="479" spans="5:5" ht="15.75" customHeight="1">
      <c r="E479" s="2396"/>
    </row>
    <row r="480" spans="5:5" ht="15.75" customHeight="1">
      <c r="E480" s="2396"/>
    </row>
    <row r="481" spans="5:5" ht="15.75" customHeight="1">
      <c r="E481" s="2396"/>
    </row>
    <row r="482" spans="5:5" ht="15.75" customHeight="1">
      <c r="E482" s="2396"/>
    </row>
    <row r="483" spans="5:5" ht="15.75" customHeight="1">
      <c r="E483" s="2396"/>
    </row>
    <row r="484" spans="5:5" ht="15.75" customHeight="1">
      <c r="E484" s="2396"/>
    </row>
    <row r="485" spans="5:5" ht="15.75" customHeight="1">
      <c r="E485" s="2396"/>
    </row>
    <row r="486" spans="5:5" ht="15.75" customHeight="1">
      <c r="E486" s="2396"/>
    </row>
    <row r="487" spans="5:5" ht="15.75" customHeight="1">
      <c r="E487" s="2396"/>
    </row>
    <row r="488" spans="5:5" ht="15.75" customHeight="1">
      <c r="E488" s="2396"/>
    </row>
    <row r="489" spans="5:5" ht="15.75" customHeight="1">
      <c r="E489" s="2396"/>
    </row>
    <row r="490" spans="5:5" ht="15.75" customHeight="1">
      <c r="E490" s="2396"/>
    </row>
    <row r="491" spans="5:5" ht="15.75" customHeight="1">
      <c r="E491" s="2396"/>
    </row>
    <row r="492" spans="5:5" ht="15.75" customHeight="1">
      <c r="E492" s="2396"/>
    </row>
    <row r="493" spans="5:5" ht="15.75" customHeight="1">
      <c r="E493" s="2396"/>
    </row>
    <row r="494" spans="5:5" ht="15.75" customHeight="1">
      <c r="E494" s="2396"/>
    </row>
    <row r="495" spans="5:5" ht="15.75" customHeight="1">
      <c r="E495" s="2396"/>
    </row>
    <row r="496" spans="5:5" ht="15.75" customHeight="1">
      <c r="E496" s="2396"/>
    </row>
    <row r="497" spans="5:5" ht="15.75" customHeight="1">
      <c r="E497" s="2396"/>
    </row>
    <row r="498" spans="5:5" ht="15.75" customHeight="1">
      <c r="E498" s="2396"/>
    </row>
    <row r="499" spans="5:5" ht="15.75" customHeight="1">
      <c r="E499" s="2396"/>
    </row>
    <row r="500" spans="5:5" ht="15.75" customHeight="1">
      <c r="E500" s="2396"/>
    </row>
    <row r="501" spans="5:5" ht="15.75" customHeight="1">
      <c r="E501" s="2396"/>
    </row>
    <row r="502" spans="5:5" ht="15.75" customHeight="1">
      <c r="E502" s="2396"/>
    </row>
    <row r="503" spans="5:5" ht="15.75" customHeight="1">
      <c r="E503" s="2396"/>
    </row>
    <row r="504" spans="5:5" ht="15.75" customHeight="1">
      <c r="E504" s="2396"/>
    </row>
    <row r="505" spans="5:5" ht="15.75" customHeight="1">
      <c r="E505" s="2396"/>
    </row>
    <row r="506" spans="5:5" ht="15.75" customHeight="1">
      <c r="E506" s="2396"/>
    </row>
    <row r="507" spans="5:5" ht="15.75" customHeight="1">
      <c r="E507" s="2396"/>
    </row>
    <row r="508" spans="5:5" ht="15.75" customHeight="1">
      <c r="E508" s="2396"/>
    </row>
    <row r="509" spans="5:5" ht="15.75" customHeight="1">
      <c r="E509" s="2396"/>
    </row>
    <row r="510" spans="5:5" ht="15.75" customHeight="1">
      <c r="E510" s="2396"/>
    </row>
    <row r="511" spans="5:5" ht="15.75" customHeight="1">
      <c r="E511" s="2396"/>
    </row>
    <row r="512" spans="5:5" ht="15.75" customHeight="1">
      <c r="E512" s="2396"/>
    </row>
    <row r="513" spans="5:5" ht="15.75" customHeight="1">
      <c r="E513" s="2396"/>
    </row>
    <row r="514" spans="5:5" ht="15.75" customHeight="1">
      <c r="E514" s="2396"/>
    </row>
    <row r="515" spans="5:5" ht="15.75" customHeight="1">
      <c r="E515" s="2396"/>
    </row>
    <row r="516" spans="5:5" ht="15.75" customHeight="1">
      <c r="E516" s="2396"/>
    </row>
    <row r="517" spans="5:5" ht="15.75" customHeight="1">
      <c r="E517" s="2396"/>
    </row>
    <row r="518" spans="5:5" ht="15.75" customHeight="1">
      <c r="E518" s="2396"/>
    </row>
    <row r="519" spans="5:5" ht="15.75" customHeight="1">
      <c r="E519" s="2396"/>
    </row>
    <row r="520" spans="5:5" ht="15.75" customHeight="1">
      <c r="E520" s="2396"/>
    </row>
    <row r="521" spans="5:5" ht="15.75" customHeight="1">
      <c r="E521" s="2396"/>
    </row>
    <row r="522" spans="5:5" ht="15.75" customHeight="1">
      <c r="E522" s="2396"/>
    </row>
    <row r="523" spans="5:5" ht="15.75" customHeight="1">
      <c r="E523" s="2396"/>
    </row>
    <row r="524" spans="5:5" ht="15.75" customHeight="1">
      <c r="E524" s="2396"/>
    </row>
    <row r="525" spans="5:5" ht="15.75" customHeight="1">
      <c r="E525" s="2396"/>
    </row>
    <row r="526" spans="5:5" ht="15.75" customHeight="1">
      <c r="E526" s="2396"/>
    </row>
    <row r="527" spans="5:5" ht="15.75" customHeight="1">
      <c r="E527" s="2396"/>
    </row>
    <row r="528" spans="5:5" ht="15.75" customHeight="1">
      <c r="E528" s="2396"/>
    </row>
    <row r="529" spans="5:5" ht="15.75" customHeight="1">
      <c r="E529" s="2396"/>
    </row>
    <row r="530" spans="5:5" ht="15.75" customHeight="1">
      <c r="E530" s="2396"/>
    </row>
    <row r="531" spans="5:5" ht="15.75" customHeight="1">
      <c r="E531" s="2396"/>
    </row>
    <row r="532" spans="5:5" ht="15.75" customHeight="1">
      <c r="E532" s="2396"/>
    </row>
    <row r="533" spans="5:5" ht="15.75" customHeight="1">
      <c r="E533" s="2396"/>
    </row>
    <row r="534" spans="5:5" ht="15.75" customHeight="1">
      <c r="E534" s="2396"/>
    </row>
    <row r="535" spans="5:5" ht="15.75" customHeight="1">
      <c r="E535" s="2396"/>
    </row>
    <row r="536" spans="5:5" ht="15.75" customHeight="1">
      <c r="E536" s="2396"/>
    </row>
    <row r="537" spans="5:5" ht="15.75" customHeight="1">
      <c r="E537" s="2396"/>
    </row>
    <row r="538" spans="5:5" ht="15.75" customHeight="1">
      <c r="E538" s="2396"/>
    </row>
    <row r="539" spans="5:5" ht="15.75" customHeight="1">
      <c r="E539" s="2396"/>
    </row>
    <row r="540" spans="5:5" ht="15.75" customHeight="1">
      <c r="E540" s="2396"/>
    </row>
    <row r="541" spans="5:5" ht="15.75" customHeight="1">
      <c r="E541" s="2396"/>
    </row>
    <row r="542" spans="5:5" ht="15.75" customHeight="1">
      <c r="E542" s="2396"/>
    </row>
    <row r="543" spans="5:5" ht="15.75" customHeight="1">
      <c r="E543" s="2396"/>
    </row>
    <row r="544" spans="5:5" ht="15.75" customHeight="1">
      <c r="E544" s="2396"/>
    </row>
    <row r="545" spans="5:5" ht="15.75" customHeight="1">
      <c r="E545" s="2396"/>
    </row>
    <row r="546" spans="5:5" ht="15.75" customHeight="1">
      <c r="E546" s="2396"/>
    </row>
    <row r="547" spans="5:5" ht="15.75" customHeight="1">
      <c r="E547" s="2396"/>
    </row>
    <row r="548" spans="5:5" ht="15.75" customHeight="1">
      <c r="E548" s="2396"/>
    </row>
    <row r="549" spans="5:5" ht="15.75" customHeight="1">
      <c r="E549" s="2396"/>
    </row>
    <row r="550" spans="5:5" ht="15.75" customHeight="1">
      <c r="E550" s="2396"/>
    </row>
    <row r="551" spans="5:5" ht="15.75" customHeight="1">
      <c r="E551" s="2396"/>
    </row>
    <row r="552" spans="5:5" ht="15.75" customHeight="1">
      <c r="E552" s="2396"/>
    </row>
    <row r="553" spans="5:5" ht="15.75" customHeight="1">
      <c r="E553" s="2396"/>
    </row>
    <row r="554" spans="5:5" ht="15.75" customHeight="1">
      <c r="E554" s="2396"/>
    </row>
    <row r="555" spans="5:5" ht="15.75" customHeight="1">
      <c r="E555" s="2396"/>
    </row>
    <row r="556" spans="5:5" ht="15.75" customHeight="1">
      <c r="E556" s="2396"/>
    </row>
    <row r="557" spans="5:5" ht="15.75" customHeight="1">
      <c r="E557" s="2396"/>
    </row>
    <row r="558" spans="5:5" ht="15.75" customHeight="1">
      <c r="E558" s="2396"/>
    </row>
    <row r="559" spans="5:5" ht="15.75" customHeight="1">
      <c r="E559" s="2396"/>
    </row>
    <row r="560" spans="5:5" ht="15.75" customHeight="1">
      <c r="E560" s="2396"/>
    </row>
    <row r="561" spans="5:5" ht="15.75" customHeight="1">
      <c r="E561" s="2396"/>
    </row>
    <row r="562" spans="5:5" ht="15.75" customHeight="1">
      <c r="E562" s="2396"/>
    </row>
    <row r="563" spans="5:5" ht="15.75" customHeight="1">
      <c r="E563" s="2396"/>
    </row>
    <row r="564" spans="5:5" ht="15.75" customHeight="1">
      <c r="E564" s="2396"/>
    </row>
    <row r="565" spans="5:5" ht="15.75" customHeight="1">
      <c r="E565" s="2396"/>
    </row>
    <row r="566" spans="5:5" ht="15.75" customHeight="1">
      <c r="E566" s="2396"/>
    </row>
    <row r="567" spans="5:5" ht="15.75" customHeight="1">
      <c r="E567" s="2396"/>
    </row>
    <row r="568" spans="5:5" ht="15.75" customHeight="1">
      <c r="E568" s="2396"/>
    </row>
    <row r="569" spans="5:5" ht="15.75" customHeight="1">
      <c r="E569" s="2396"/>
    </row>
    <row r="570" spans="5:5" ht="15.75" customHeight="1">
      <c r="E570" s="2396"/>
    </row>
    <row r="571" spans="5:5" ht="15.75" customHeight="1">
      <c r="E571" s="2396"/>
    </row>
    <row r="572" spans="5:5" ht="15.75" customHeight="1">
      <c r="E572" s="2396"/>
    </row>
    <row r="573" spans="5:5" ht="15.75" customHeight="1">
      <c r="E573" s="2396"/>
    </row>
    <row r="574" spans="5:5" ht="15.75" customHeight="1">
      <c r="E574" s="2396"/>
    </row>
    <row r="575" spans="5:5" ht="15.75" customHeight="1">
      <c r="E575" s="2396"/>
    </row>
    <row r="576" spans="5:5" ht="15.75" customHeight="1">
      <c r="E576" s="2396"/>
    </row>
    <row r="577" spans="5:5" ht="15.75" customHeight="1">
      <c r="E577" s="2396"/>
    </row>
    <row r="578" spans="5:5" ht="15.75" customHeight="1">
      <c r="E578" s="2396"/>
    </row>
    <row r="579" spans="5:5" ht="15.75" customHeight="1">
      <c r="E579" s="2396"/>
    </row>
    <row r="580" spans="5:5" ht="15.75" customHeight="1">
      <c r="E580" s="2396"/>
    </row>
    <row r="581" spans="5:5" ht="15.75" customHeight="1">
      <c r="E581" s="2396"/>
    </row>
    <row r="582" spans="5:5" ht="15.75" customHeight="1">
      <c r="E582" s="2396"/>
    </row>
    <row r="583" spans="5:5" ht="15.75" customHeight="1">
      <c r="E583" s="2396"/>
    </row>
    <row r="584" spans="5:5" ht="15.75" customHeight="1">
      <c r="E584" s="2396"/>
    </row>
    <row r="585" spans="5:5" ht="15.75" customHeight="1">
      <c r="E585" s="2396"/>
    </row>
    <row r="586" spans="5:5" ht="15.75" customHeight="1">
      <c r="E586" s="2396"/>
    </row>
    <row r="587" spans="5:5" ht="15.75" customHeight="1">
      <c r="E587" s="2396"/>
    </row>
    <row r="588" spans="5:5" ht="15.75" customHeight="1">
      <c r="E588" s="2396"/>
    </row>
    <row r="589" spans="5:5" ht="15.75" customHeight="1">
      <c r="E589" s="2396"/>
    </row>
    <row r="590" spans="5:5" ht="15.75" customHeight="1">
      <c r="E590" s="2396"/>
    </row>
    <row r="591" spans="5:5" ht="15.75" customHeight="1">
      <c r="E591" s="2396"/>
    </row>
    <row r="592" spans="5:5" ht="15.75" customHeight="1">
      <c r="E592" s="2396"/>
    </row>
    <row r="593" spans="5:5" ht="15.75" customHeight="1">
      <c r="E593" s="2396"/>
    </row>
    <row r="594" spans="5:5" ht="15.75" customHeight="1">
      <c r="E594" s="2396"/>
    </row>
    <row r="595" spans="5:5" ht="15.75" customHeight="1">
      <c r="E595" s="2396"/>
    </row>
    <row r="596" spans="5:5" ht="15.75" customHeight="1">
      <c r="E596" s="2396"/>
    </row>
    <row r="597" spans="5:5" ht="15.75" customHeight="1">
      <c r="E597" s="2396"/>
    </row>
    <row r="598" spans="5:5" ht="15.75" customHeight="1">
      <c r="E598" s="2396"/>
    </row>
    <row r="599" spans="5:5" ht="15.75" customHeight="1">
      <c r="E599" s="2396"/>
    </row>
    <row r="600" spans="5:5" ht="15.75" customHeight="1">
      <c r="E600" s="2396"/>
    </row>
    <row r="601" spans="5:5" ht="15.75" customHeight="1">
      <c r="E601" s="2396"/>
    </row>
    <row r="602" spans="5:5" ht="15.75" customHeight="1">
      <c r="E602" s="2396"/>
    </row>
    <row r="603" spans="5:5" ht="15.75" customHeight="1">
      <c r="E603" s="2396"/>
    </row>
    <row r="604" spans="5:5" ht="15.75" customHeight="1">
      <c r="E604" s="2396"/>
    </row>
    <row r="605" spans="5:5" ht="15.75" customHeight="1">
      <c r="E605" s="2396"/>
    </row>
    <row r="606" spans="5:5" ht="15.75" customHeight="1">
      <c r="E606" s="2396"/>
    </row>
    <row r="607" spans="5:5" ht="15.75" customHeight="1">
      <c r="E607" s="2396"/>
    </row>
    <row r="608" spans="5:5" ht="15.75" customHeight="1">
      <c r="E608" s="2396"/>
    </row>
    <row r="609" spans="5:5" ht="15.75" customHeight="1">
      <c r="E609" s="2396"/>
    </row>
    <row r="610" spans="5:5" ht="15.75" customHeight="1">
      <c r="E610" s="2396"/>
    </row>
    <row r="611" spans="5:5" ht="15.75" customHeight="1">
      <c r="E611" s="2396"/>
    </row>
    <row r="612" spans="5:5" ht="15.75" customHeight="1">
      <c r="E612" s="2396"/>
    </row>
    <row r="613" spans="5:5" ht="15.75" customHeight="1">
      <c r="E613" s="2396"/>
    </row>
    <row r="614" spans="5:5" ht="15.75" customHeight="1">
      <c r="E614" s="2396"/>
    </row>
    <row r="615" spans="5:5" ht="15.75" customHeight="1">
      <c r="E615" s="2396"/>
    </row>
    <row r="616" spans="5:5" ht="15.75" customHeight="1">
      <c r="E616" s="2396"/>
    </row>
    <row r="617" spans="5:5" ht="15.75" customHeight="1">
      <c r="E617" s="2396"/>
    </row>
    <row r="618" spans="5:5" ht="15.75" customHeight="1">
      <c r="E618" s="2396"/>
    </row>
    <row r="619" spans="5:5" ht="15.75" customHeight="1">
      <c r="E619" s="2396"/>
    </row>
    <row r="620" spans="5:5" ht="15.75" customHeight="1">
      <c r="E620" s="2396"/>
    </row>
    <row r="621" spans="5:5" ht="15.75" customHeight="1">
      <c r="E621" s="2396"/>
    </row>
    <row r="622" spans="5:5" ht="15.75" customHeight="1">
      <c r="E622" s="2396"/>
    </row>
    <row r="623" spans="5:5" ht="15.75" customHeight="1">
      <c r="E623" s="2396"/>
    </row>
    <row r="624" spans="5:5" ht="15.75" customHeight="1">
      <c r="E624" s="2396"/>
    </row>
    <row r="625" spans="5:5" ht="15.75" customHeight="1">
      <c r="E625" s="2396"/>
    </row>
    <row r="626" spans="5:5" ht="15.75" customHeight="1">
      <c r="E626" s="2396"/>
    </row>
    <row r="627" spans="5:5" ht="15.75" customHeight="1">
      <c r="E627" s="2396"/>
    </row>
    <row r="628" spans="5:5" ht="15.75" customHeight="1">
      <c r="E628" s="2396"/>
    </row>
    <row r="629" spans="5:5" ht="15.75" customHeight="1">
      <c r="E629" s="2396"/>
    </row>
    <row r="630" spans="5:5" ht="15.75" customHeight="1">
      <c r="E630" s="2396"/>
    </row>
    <row r="631" spans="5:5" ht="15.75" customHeight="1">
      <c r="E631" s="2396"/>
    </row>
    <row r="632" spans="5:5" ht="15.75" customHeight="1">
      <c r="E632" s="2396"/>
    </row>
    <row r="633" spans="5:5" ht="15.75" customHeight="1">
      <c r="E633" s="2396"/>
    </row>
    <row r="634" spans="5:5" ht="15.75" customHeight="1">
      <c r="E634" s="2396"/>
    </row>
    <row r="635" spans="5:5" ht="15.75" customHeight="1">
      <c r="E635" s="2396"/>
    </row>
    <row r="636" spans="5:5" ht="15.75" customHeight="1">
      <c r="E636" s="2396"/>
    </row>
    <row r="637" spans="5:5" ht="15.75" customHeight="1">
      <c r="E637" s="2396"/>
    </row>
    <row r="638" spans="5:5" ht="15.75" customHeight="1">
      <c r="E638" s="2396"/>
    </row>
    <row r="639" spans="5:5" ht="15.75" customHeight="1">
      <c r="E639" s="2396"/>
    </row>
    <row r="640" spans="5:5" ht="15.75" customHeight="1">
      <c r="E640" s="2396"/>
    </row>
    <row r="641" spans="5:5" ht="15.75" customHeight="1">
      <c r="E641" s="2396"/>
    </row>
    <row r="642" spans="5:5" ht="15.75" customHeight="1">
      <c r="E642" s="2396"/>
    </row>
    <row r="643" spans="5:5" ht="15.75" customHeight="1">
      <c r="E643" s="2396"/>
    </row>
    <row r="644" spans="5:5" ht="15.75" customHeight="1">
      <c r="E644" s="2396"/>
    </row>
    <row r="645" spans="5:5" ht="15.75" customHeight="1">
      <c r="E645" s="2396"/>
    </row>
    <row r="646" spans="5:5" ht="15.75" customHeight="1">
      <c r="E646" s="2396"/>
    </row>
    <row r="647" spans="5:5" ht="15.75" customHeight="1">
      <c r="E647" s="2396"/>
    </row>
    <row r="648" spans="5:5" ht="15.75" customHeight="1">
      <c r="E648" s="2396"/>
    </row>
    <row r="649" spans="5:5" ht="15.75" customHeight="1">
      <c r="E649" s="2396"/>
    </row>
    <row r="650" spans="5:5" ht="15.75" customHeight="1">
      <c r="E650" s="2396"/>
    </row>
    <row r="651" spans="5:5" ht="15.75" customHeight="1">
      <c r="E651" s="2396"/>
    </row>
    <row r="652" spans="5:5" ht="15.75" customHeight="1">
      <c r="E652" s="2396"/>
    </row>
    <row r="653" spans="5:5" ht="15.75" customHeight="1">
      <c r="E653" s="2396"/>
    </row>
    <row r="654" spans="5:5" ht="15.75" customHeight="1">
      <c r="E654" s="2396"/>
    </row>
    <row r="655" spans="5:5" ht="15.75" customHeight="1">
      <c r="E655" s="2396"/>
    </row>
    <row r="656" spans="5:5" ht="15.75" customHeight="1">
      <c r="E656" s="2396"/>
    </row>
    <row r="657" spans="5:5" ht="15.75" customHeight="1">
      <c r="E657" s="2396"/>
    </row>
    <row r="658" spans="5:5" ht="15.75" customHeight="1">
      <c r="E658" s="2396"/>
    </row>
    <row r="659" spans="5:5" ht="15.75" customHeight="1">
      <c r="E659" s="2396"/>
    </row>
    <row r="660" spans="5:5" ht="15.75" customHeight="1">
      <c r="E660" s="2396"/>
    </row>
    <row r="661" spans="5:5" ht="15.75" customHeight="1">
      <c r="E661" s="2396"/>
    </row>
    <row r="662" spans="5:5" ht="15.75" customHeight="1">
      <c r="E662" s="2396"/>
    </row>
    <row r="663" spans="5:5" ht="15.75" customHeight="1">
      <c r="E663" s="2396"/>
    </row>
    <row r="664" spans="5:5" ht="15.75" customHeight="1">
      <c r="E664" s="2396"/>
    </row>
    <row r="665" spans="5:5" ht="15.75" customHeight="1">
      <c r="E665" s="2396"/>
    </row>
    <row r="666" spans="5:5" ht="15.75" customHeight="1">
      <c r="E666" s="2396"/>
    </row>
    <row r="667" spans="5:5" ht="15.75" customHeight="1">
      <c r="E667" s="2396"/>
    </row>
    <row r="668" spans="5:5" ht="15.75" customHeight="1">
      <c r="E668" s="2396"/>
    </row>
    <row r="669" spans="5:5" ht="15.75" customHeight="1">
      <c r="E669" s="2396"/>
    </row>
    <row r="670" spans="5:5" ht="15.75" customHeight="1">
      <c r="E670" s="2396"/>
    </row>
    <row r="671" spans="5:5" ht="15.75" customHeight="1">
      <c r="E671" s="2396"/>
    </row>
    <row r="672" spans="5:5" ht="15.75" customHeight="1">
      <c r="E672" s="2396"/>
    </row>
    <row r="673" spans="5:5" ht="15.75" customHeight="1">
      <c r="E673" s="2396"/>
    </row>
    <row r="674" spans="5:5" ht="15.75" customHeight="1">
      <c r="E674" s="2396"/>
    </row>
    <row r="675" spans="5:5" ht="15.75" customHeight="1">
      <c r="E675" s="2396"/>
    </row>
    <row r="676" spans="5:5" ht="15.75" customHeight="1">
      <c r="E676" s="2396"/>
    </row>
    <row r="677" spans="5:5" ht="15.75" customHeight="1">
      <c r="E677" s="2396"/>
    </row>
    <row r="678" spans="5:5" ht="15.75" customHeight="1">
      <c r="E678" s="2396"/>
    </row>
    <row r="679" spans="5:5" ht="15.75" customHeight="1">
      <c r="E679" s="2396"/>
    </row>
    <row r="680" spans="5:5" ht="15.75" customHeight="1">
      <c r="E680" s="2396"/>
    </row>
    <row r="681" spans="5:5" ht="15.75" customHeight="1">
      <c r="E681" s="2396"/>
    </row>
    <row r="682" spans="5:5" ht="15.75" customHeight="1">
      <c r="E682" s="2396"/>
    </row>
    <row r="683" spans="5:5" ht="15.75" customHeight="1">
      <c r="E683" s="2396"/>
    </row>
    <row r="684" spans="5:5" ht="15.75" customHeight="1">
      <c r="E684" s="2396"/>
    </row>
    <row r="685" spans="5:5" ht="15.75" customHeight="1">
      <c r="E685" s="2396"/>
    </row>
    <row r="686" spans="5:5" ht="15.75" customHeight="1">
      <c r="E686" s="2396"/>
    </row>
    <row r="687" spans="5:5" ht="15.75" customHeight="1">
      <c r="E687" s="2396"/>
    </row>
    <row r="688" spans="5:5" ht="15.75" customHeight="1">
      <c r="E688" s="2396"/>
    </row>
    <row r="689" spans="5:5" ht="15.75" customHeight="1">
      <c r="E689" s="2396"/>
    </row>
    <row r="690" spans="5:5" ht="15.75" customHeight="1">
      <c r="E690" s="2396"/>
    </row>
    <row r="691" spans="5:5" ht="15.75" customHeight="1">
      <c r="E691" s="2396"/>
    </row>
    <row r="692" spans="5:5" ht="15.75" customHeight="1">
      <c r="E692" s="2396"/>
    </row>
    <row r="693" spans="5:5" ht="15.75" customHeight="1">
      <c r="E693" s="2396"/>
    </row>
    <row r="694" spans="5:5" ht="15.75" customHeight="1">
      <c r="E694" s="2396"/>
    </row>
    <row r="695" spans="5:5" ht="15.75" customHeight="1">
      <c r="E695" s="2396"/>
    </row>
    <row r="696" spans="5:5" ht="15.75" customHeight="1">
      <c r="E696" s="2396"/>
    </row>
    <row r="697" spans="5:5" ht="15.75" customHeight="1">
      <c r="E697" s="2396"/>
    </row>
    <row r="698" spans="5:5" ht="15.75" customHeight="1">
      <c r="E698" s="2396"/>
    </row>
    <row r="699" spans="5:5" ht="15.75" customHeight="1">
      <c r="E699" s="2396"/>
    </row>
    <row r="700" spans="5:5" ht="15.75" customHeight="1">
      <c r="E700" s="2396"/>
    </row>
    <row r="701" spans="5:5" ht="15.75" customHeight="1">
      <c r="E701" s="2396"/>
    </row>
    <row r="702" spans="5:5" ht="15.75" customHeight="1">
      <c r="E702" s="2396"/>
    </row>
    <row r="703" spans="5:5" ht="15.75" customHeight="1">
      <c r="E703" s="2396"/>
    </row>
    <row r="704" spans="5:5" ht="15.75" customHeight="1">
      <c r="E704" s="2396"/>
    </row>
    <row r="705" spans="5:5" ht="15.75" customHeight="1">
      <c r="E705" s="2396"/>
    </row>
    <row r="706" spans="5:5" ht="15.75" customHeight="1">
      <c r="E706" s="2396"/>
    </row>
    <row r="707" spans="5:5" ht="15.75" customHeight="1">
      <c r="E707" s="2396"/>
    </row>
    <row r="708" spans="5:5" ht="15.75" customHeight="1">
      <c r="E708" s="2396"/>
    </row>
    <row r="709" spans="5:5" ht="15.75" customHeight="1">
      <c r="E709" s="2396"/>
    </row>
    <row r="710" spans="5:5" ht="15.75" customHeight="1">
      <c r="E710" s="2396"/>
    </row>
    <row r="711" spans="5:5" ht="15.75" customHeight="1">
      <c r="E711" s="2396"/>
    </row>
    <row r="712" spans="5:5" ht="15.75" customHeight="1">
      <c r="E712" s="2396"/>
    </row>
    <row r="713" spans="5:5" ht="15.75" customHeight="1">
      <c r="E713" s="2396"/>
    </row>
    <row r="714" spans="5:5" ht="15.75" customHeight="1">
      <c r="E714" s="2396"/>
    </row>
    <row r="715" spans="5:5" ht="15.75" customHeight="1">
      <c r="E715" s="2396"/>
    </row>
    <row r="716" spans="5:5" ht="15.75" customHeight="1">
      <c r="E716" s="2396"/>
    </row>
    <row r="717" spans="5:5" ht="15.75" customHeight="1">
      <c r="E717" s="2396"/>
    </row>
    <row r="718" spans="5:5" ht="15.75" customHeight="1">
      <c r="E718" s="2396"/>
    </row>
    <row r="719" spans="5:5" ht="15.75" customHeight="1">
      <c r="E719" s="2396"/>
    </row>
    <row r="720" spans="5:5" ht="15.75" customHeight="1">
      <c r="E720" s="2396"/>
    </row>
    <row r="721" spans="5:5" ht="15.75" customHeight="1">
      <c r="E721" s="2396"/>
    </row>
    <row r="722" spans="5:5" ht="15.75" customHeight="1">
      <c r="E722" s="2396"/>
    </row>
    <row r="723" spans="5:5" ht="15.75" customHeight="1">
      <c r="E723" s="2396"/>
    </row>
    <row r="724" spans="5:5" ht="15.75" customHeight="1">
      <c r="E724" s="2396"/>
    </row>
    <row r="725" spans="5:5" ht="15.75" customHeight="1">
      <c r="E725" s="2396"/>
    </row>
    <row r="726" spans="5:5" ht="15.75" customHeight="1">
      <c r="E726" s="2396"/>
    </row>
    <row r="727" spans="5:5" ht="15.75" customHeight="1">
      <c r="E727" s="2396"/>
    </row>
    <row r="728" spans="5:5" ht="15.75" customHeight="1">
      <c r="E728" s="2396"/>
    </row>
    <row r="729" spans="5:5" ht="15.75" customHeight="1">
      <c r="E729" s="2396"/>
    </row>
    <row r="730" spans="5:5" ht="15.75" customHeight="1">
      <c r="E730" s="2396"/>
    </row>
    <row r="731" spans="5:5" ht="15.75" customHeight="1">
      <c r="E731" s="2396"/>
    </row>
    <row r="732" spans="5:5" ht="15.75" customHeight="1">
      <c r="E732" s="2396"/>
    </row>
    <row r="733" spans="5:5" ht="15.75" customHeight="1">
      <c r="E733" s="2396"/>
    </row>
    <row r="734" spans="5:5" ht="15.75" customHeight="1">
      <c r="E734" s="2396"/>
    </row>
    <row r="735" spans="5:5" ht="15.75" customHeight="1">
      <c r="E735" s="2396"/>
    </row>
    <row r="736" spans="5:5" ht="15.75" customHeight="1">
      <c r="E736" s="2396"/>
    </row>
    <row r="737" spans="5:5" ht="15.75" customHeight="1">
      <c r="E737" s="2396"/>
    </row>
    <row r="738" spans="5:5" ht="15.75" customHeight="1">
      <c r="E738" s="2396"/>
    </row>
    <row r="739" spans="5:5" ht="15.75" customHeight="1">
      <c r="E739" s="2396"/>
    </row>
    <row r="740" spans="5:5" ht="15.75" customHeight="1">
      <c r="E740" s="2396"/>
    </row>
    <row r="741" spans="5:5" ht="15.75" customHeight="1">
      <c r="E741" s="2396"/>
    </row>
    <row r="742" spans="5:5" ht="15.75" customHeight="1">
      <c r="E742" s="2396"/>
    </row>
    <row r="743" spans="5:5" ht="15.75" customHeight="1">
      <c r="E743" s="2396"/>
    </row>
    <row r="744" spans="5:5" ht="15.75" customHeight="1">
      <c r="E744" s="2396"/>
    </row>
    <row r="745" spans="5:5" ht="15.75" customHeight="1">
      <c r="E745" s="2396"/>
    </row>
    <row r="746" spans="5:5" ht="15.75" customHeight="1">
      <c r="E746" s="2396"/>
    </row>
    <row r="747" spans="5:5" ht="15.75" customHeight="1">
      <c r="E747" s="2396"/>
    </row>
    <row r="748" spans="5:5" ht="15.75" customHeight="1">
      <c r="E748" s="2396"/>
    </row>
    <row r="749" spans="5:5" ht="15.75" customHeight="1">
      <c r="E749" s="2396"/>
    </row>
    <row r="750" spans="5:5" ht="15.75" customHeight="1">
      <c r="E750" s="2396"/>
    </row>
    <row r="751" spans="5:5" ht="15.75" customHeight="1">
      <c r="E751" s="2396"/>
    </row>
    <row r="752" spans="5:5" ht="15.75" customHeight="1">
      <c r="E752" s="2396"/>
    </row>
    <row r="753" spans="5:5" ht="15.75" customHeight="1">
      <c r="E753" s="2396"/>
    </row>
    <row r="754" spans="5:5" ht="15.75" customHeight="1">
      <c r="E754" s="2396"/>
    </row>
    <row r="755" spans="5:5" ht="15.75" customHeight="1">
      <c r="E755" s="2396"/>
    </row>
    <row r="756" spans="5:5" ht="15.75" customHeight="1">
      <c r="E756" s="2396"/>
    </row>
    <row r="757" spans="5:5" ht="15.75" customHeight="1">
      <c r="E757" s="2396"/>
    </row>
    <row r="758" spans="5:5" ht="15.75" customHeight="1">
      <c r="E758" s="2396"/>
    </row>
    <row r="759" spans="5:5" ht="15.75" customHeight="1">
      <c r="E759" s="2396"/>
    </row>
    <row r="760" spans="5:5" ht="15.75" customHeight="1">
      <c r="E760" s="2396"/>
    </row>
    <row r="761" spans="5:5" ht="15.75" customHeight="1">
      <c r="E761" s="2396"/>
    </row>
    <row r="762" spans="5:5" ht="15.75" customHeight="1">
      <c r="E762" s="2396"/>
    </row>
    <row r="763" spans="5:5" ht="15.75" customHeight="1">
      <c r="E763" s="2396"/>
    </row>
    <row r="764" spans="5:5" ht="15.75" customHeight="1">
      <c r="E764" s="2396"/>
    </row>
    <row r="765" spans="5:5" ht="15.75" customHeight="1">
      <c r="E765" s="2396"/>
    </row>
    <row r="766" spans="5:5" ht="15.75" customHeight="1">
      <c r="E766" s="2396"/>
    </row>
    <row r="767" spans="5:5" ht="15.75" customHeight="1">
      <c r="E767" s="2396"/>
    </row>
    <row r="768" spans="5:5" ht="15.75" customHeight="1">
      <c r="E768" s="2396"/>
    </row>
    <row r="769" spans="5:5" ht="15.75" customHeight="1">
      <c r="E769" s="2396"/>
    </row>
    <row r="770" spans="5:5" ht="15.75" customHeight="1">
      <c r="E770" s="2396"/>
    </row>
    <row r="771" spans="5:5" ht="15.75" customHeight="1">
      <c r="E771" s="2396"/>
    </row>
    <row r="772" spans="5:5" ht="15.75" customHeight="1">
      <c r="E772" s="2396"/>
    </row>
    <row r="773" spans="5:5" ht="15.75" customHeight="1">
      <c r="E773" s="2396"/>
    </row>
    <row r="774" spans="5:5" ht="15.75" customHeight="1">
      <c r="E774" s="2396"/>
    </row>
    <row r="775" spans="5:5" ht="15.75" customHeight="1">
      <c r="E775" s="2396"/>
    </row>
    <row r="776" spans="5:5" ht="15.75" customHeight="1">
      <c r="E776" s="2396"/>
    </row>
    <row r="777" spans="5:5" ht="15.75" customHeight="1">
      <c r="E777" s="2396"/>
    </row>
    <row r="778" spans="5:5" ht="15.75" customHeight="1">
      <c r="E778" s="2396"/>
    </row>
    <row r="779" spans="5:5" ht="15.75" customHeight="1">
      <c r="E779" s="2396"/>
    </row>
    <row r="780" spans="5:5" ht="15.75" customHeight="1">
      <c r="E780" s="2396"/>
    </row>
    <row r="781" spans="5:5" ht="15.75" customHeight="1">
      <c r="E781" s="2396"/>
    </row>
    <row r="782" spans="5:5" ht="15.75" customHeight="1">
      <c r="E782" s="2396"/>
    </row>
    <row r="783" spans="5:5" ht="15.75" customHeight="1">
      <c r="E783" s="2396"/>
    </row>
    <row r="784" spans="5:5" ht="15.75" customHeight="1">
      <c r="E784" s="2396"/>
    </row>
    <row r="785" spans="5:5" ht="15.75" customHeight="1">
      <c r="E785" s="2396"/>
    </row>
    <row r="786" spans="5:5" ht="15.75" customHeight="1">
      <c r="E786" s="2396"/>
    </row>
    <row r="787" spans="5:5" ht="15.75" customHeight="1">
      <c r="E787" s="2396"/>
    </row>
    <row r="788" spans="5:5" ht="15.75" customHeight="1">
      <c r="E788" s="2396"/>
    </row>
    <row r="789" spans="5:5" ht="15.75" customHeight="1">
      <c r="E789" s="2396"/>
    </row>
    <row r="790" spans="5:5" ht="15.75" customHeight="1">
      <c r="E790" s="2396"/>
    </row>
    <row r="791" spans="5:5" ht="15.75" customHeight="1">
      <c r="E791" s="2396"/>
    </row>
    <row r="792" spans="5:5" ht="15.75" customHeight="1">
      <c r="E792" s="2396"/>
    </row>
    <row r="793" spans="5:5" ht="15.75" customHeight="1">
      <c r="E793" s="2396"/>
    </row>
    <row r="794" spans="5:5" ht="15.75" customHeight="1">
      <c r="E794" s="2396"/>
    </row>
    <row r="795" spans="5:5" ht="15.75" customHeight="1">
      <c r="E795" s="2396"/>
    </row>
    <row r="796" spans="5:5" ht="15.75" customHeight="1">
      <c r="E796" s="2396"/>
    </row>
    <row r="797" spans="5:5" ht="15.75" customHeight="1">
      <c r="E797" s="2396"/>
    </row>
    <row r="798" spans="5:5" ht="15.75" customHeight="1">
      <c r="E798" s="2396"/>
    </row>
    <row r="799" spans="5:5" ht="15.75" customHeight="1">
      <c r="E799" s="2396"/>
    </row>
    <row r="800" spans="5:5" ht="15.75" customHeight="1">
      <c r="E800" s="2396"/>
    </row>
    <row r="801" spans="5:5" ht="15.75" customHeight="1">
      <c r="E801" s="2396"/>
    </row>
    <row r="802" spans="5:5" ht="15.75" customHeight="1">
      <c r="E802" s="2396"/>
    </row>
    <row r="803" spans="5:5" ht="15.75" customHeight="1">
      <c r="E803" s="2396"/>
    </row>
    <row r="804" spans="5:5" ht="15.75" customHeight="1">
      <c r="E804" s="2396"/>
    </row>
    <row r="805" spans="5:5" ht="15.75" customHeight="1">
      <c r="E805" s="2396"/>
    </row>
    <row r="806" spans="5:5" ht="15.75" customHeight="1">
      <c r="E806" s="2396"/>
    </row>
    <row r="807" spans="5:5" ht="15.75" customHeight="1">
      <c r="E807" s="2396"/>
    </row>
    <row r="808" spans="5:5" ht="15.75" customHeight="1">
      <c r="E808" s="2396"/>
    </row>
    <row r="809" spans="5:5" ht="15.75" customHeight="1">
      <c r="E809" s="2396"/>
    </row>
    <row r="810" spans="5:5" ht="15.75" customHeight="1">
      <c r="E810" s="2396"/>
    </row>
    <row r="811" spans="5:5" ht="15.75" customHeight="1">
      <c r="E811" s="2396"/>
    </row>
    <row r="812" spans="5:5" ht="15.75" customHeight="1">
      <c r="E812" s="2396"/>
    </row>
    <row r="813" spans="5:5" ht="15.75" customHeight="1">
      <c r="E813" s="2396"/>
    </row>
    <row r="814" spans="5:5" ht="15.75" customHeight="1">
      <c r="E814" s="2396"/>
    </row>
    <row r="815" spans="5:5" ht="15.75" customHeight="1">
      <c r="E815" s="2396"/>
    </row>
    <row r="816" spans="5:5" ht="15.75" customHeight="1">
      <c r="E816" s="2396"/>
    </row>
    <row r="817" spans="5:5" ht="15.75" customHeight="1">
      <c r="E817" s="2396"/>
    </row>
    <row r="818" spans="5:5" ht="15.75" customHeight="1">
      <c r="E818" s="2396"/>
    </row>
    <row r="819" spans="5:5" ht="15.75" customHeight="1">
      <c r="E819" s="2396"/>
    </row>
    <row r="820" spans="5:5" ht="15.75" customHeight="1">
      <c r="E820" s="2396"/>
    </row>
    <row r="821" spans="5:5" ht="15.75" customHeight="1">
      <c r="E821" s="2396"/>
    </row>
    <row r="822" spans="5:5" ht="15.75" customHeight="1">
      <c r="E822" s="2396"/>
    </row>
    <row r="823" spans="5:5" ht="15.75" customHeight="1">
      <c r="E823" s="2396"/>
    </row>
    <row r="824" spans="5:5" ht="15.75" customHeight="1">
      <c r="E824" s="2396"/>
    </row>
    <row r="825" spans="5:5" ht="15.75" customHeight="1">
      <c r="E825" s="2396"/>
    </row>
    <row r="826" spans="5:5" ht="15.75" customHeight="1">
      <c r="E826" s="2396"/>
    </row>
    <row r="827" spans="5:5" ht="15.75" customHeight="1">
      <c r="E827" s="2396"/>
    </row>
    <row r="828" spans="5:5" ht="15.75" customHeight="1">
      <c r="E828" s="2396"/>
    </row>
    <row r="829" spans="5:5" ht="15.75" customHeight="1">
      <c r="E829" s="2396"/>
    </row>
    <row r="830" spans="5:5" ht="15.75" customHeight="1">
      <c r="E830" s="2396"/>
    </row>
    <row r="831" spans="5:5" ht="15.75" customHeight="1">
      <c r="E831" s="2396"/>
    </row>
    <row r="832" spans="5:5" ht="15.75" customHeight="1">
      <c r="E832" s="2396"/>
    </row>
    <row r="833" spans="5:5" ht="15.75" customHeight="1">
      <c r="E833" s="2396"/>
    </row>
    <row r="834" spans="5:5" ht="15.75" customHeight="1">
      <c r="E834" s="2396"/>
    </row>
    <row r="835" spans="5:5" ht="15.75" customHeight="1">
      <c r="E835" s="2396"/>
    </row>
    <row r="836" spans="5:5" ht="15.75" customHeight="1">
      <c r="E836" s="2396"/>
    </row>
    <row r="837" spans="5:5" ht="15.75" customHeight="1">
      <c r="E837" s="2396"/>
    </row>
    <row r="838" spans="5:5" ht="15.75" customHeight="1">
      <c r="E838" s="2396"/>
    </row>
    <row r="839" spans="5:5" ht="15.75" customHeight="1">
      <c r="E839" s="2396"/>
    </row>
    <row r="840" spans="5:5" ht="15.75" customHeight="1">
      <c r="E840" s="2396"/>
    </row>
    <row r="841" spans="5:5" ht="15.75" customHeight="1">
      <c r="E841" s="2396"/>
    </row>
    <row r="842" spans="5:5" ht="15.75" customHeight="1">
      <c r="E842" s="2396"/>
    </row>
    <row r="843" spans="5:5" ht="15.75" customHeight="1">
      <c r="E843" s="2396"/>
    </row>
    <row r="844" spans="5:5" ht="15.75" customHeight="1">
      <c r="E844" s="2396"/>
    </row>
    <row r="845" spans="5:5" ht="15.75" customHeight="1">
      <c r="E845" s="2396"/>
    </row>
    <row r="846" spans="5:5" ht="15.75" customHeight="1">
      <c r="E846" s="2396"/>
    </row>
    <row r="847" spans="5:5" ht="15.75" customHeight="1">
      <c r="E847" s="2396"/>
    </row>
    <row r="848" spans="5:5" ht="15.75" customHeight="1">
      <c r="E848" s="2396"/>
    </row>
    <row r="849" spans="5:5" ht="15.75" customHeight="1">
      <c r="E849" s="2396"/>
    </row>
    <row r="850" spans="5:5" ht="15.75" customHeight="1">
      <c r="E850" s="2396"/>
    </row>
    <row r="851" spans="5:5" ht="15.75" customHeight="1">
      <c r="E851" s="2396"/>
    </row>
    <row r="852" spans="5:5" ht="15.75" customHeight="1">
      <c r="E852" s="2396"/>
    </row>
    <row r="853" spans="5:5" ht="15.75" customHeight="1">
      <c r="E853" s="2396"/>
    </row>
    <row r="854" spans="5:5" ht="15.75" customHeight="1">
      <c r="E854" s="2396"/>
    </row>
    <row r="855" spans="5:5" ht="15.75" customHeight="1">
      <c r="E855" s="2396"/>
    </row>
    <row r="856" spans="5:5" ht="15.75" customHeight="1">
      <c r="E856" s="2396"/>
    </row>
    <row r="857" spans="5:5" ht="15.75" customHeight="1">
      <c r="E857" s="2396"/>
    </row>
    <row r="858" spans="5:5" ht="15.75" customHeight="1">
      <c r="E858" s="2396"/>
    </row>
    <row r="859" spans="5:5" ht="15.75" customHeight="1">
      <c r="E859" s="2396"/>
    </row>
    <row r="860" spans="5:5" ht="15.75" customHeight="1">
      <c r="E860" s="2396"/>
    </row>
    <row r="861" spans="5:5" ht="15.75" customHeight="1">
      <c r="E861" s="2396"/>
    </row>
    <row r="862" spans="5:5" ht="15.75" customHeight="1">
      <c r="E862" s="2396"/>
    </row>
    <row r="863" spans="5:5" ht="15.75" customHeight="1">
      <c r="E863" s="2396"/>
    </row>
    <row r="864" spans="5:5" ht="15.75" customHeight="1">
      <c r="E864" s="2396"/>
    </row>
    <row r="865" spans="5:5" ht="15.75" customHeight="1">
      <c r="E865" s="2396"/>
    </row>
    <row r="866" spans="5:5" ht="15.75" customHeight="1">
      <c r="E866" s="2396"/>
    </row>
    <row r="867" spans="5:5" ht="15.75" customHeight="1">
      <c r="E867" s="2396"/>
    </row>
    <row r="868" spans="5:5" ht="15.75" customHeight="1">
      <c r="E868" s="2396"/>
    </row>
    <row r="869" spans="5:5" ht="15.75" customHeight="1">
      <c r="E869" s="2396"/>
    </row>
    <row r="870" spans="5:5" ht="15.75" customHeight="1">
      <c r="E870" s="2396"/>
    </row>
    <row r="871" spans="5:5" ht="15.75" customHeight="1">
      <c r="E871" s="2396"/>
    </row>
    <row r="872" spans="5:5" ht="15.75" customHeight="1">
      <c r="E872" s="2396"/>
    </row>
    <row r="873" spans="5:5" ht="15.75" customHeight="1">
      <c r="E873" s="2396"/>
    </row>
    <row r="874" spans="5:5" ht="15.75" customHeight="1">
      <c r="E874" s="2396"/>
    </row>
    <row r="875" spans="5:5" ht="15.75" customHeight="1">
      <c r="E875" s="2396"/>
    </row>
    <row r="876" spans="5:5" ht="15.75" customHeight="1">
      <c r="E876" s="2396"/>
    </row>
    <row r="877" spans="5:5" ht="15.75" customHeight="1">
      <c r="E877" s="2396"/>
    </row>
    <row r="878" spans="5:5" ht="15.75" customHeight="1">
      <c r="E878" s="2396"/>
    </row>
    <row r="879" spans="5:5" ht="15.75" customHeight="1">
      <c r="E879" s="2396"/>
    </row>
    <row r="880" spans="5:5" ht="15.75" customHeight="1">
      <c r="E880" s="2396"/>
    </row>
    <row r="881" spans="5:5" ht="15.75" customHeight="1">
      <c r="E881" s="2396"/>
    </row>
    <row r="882" spans="5:5" ht="15.75" customHeight="1">
      <c r="E882" s="2396"/>
    </row>
    <row r="883" spans="5:5" ht="15.75" customHeight="1">
      <c r="E883" s="2396"/>
    </row>
    <row r="884" spans="5:5" ht="15.75" customHeight="1">
      <c r="E884" s="2396"/>
    </row>
    <row r="885" spans="5:5" ht="15.75" customHeight="1">
      <c r="E885" s="2396"/>
    </row>
    <row r="886" spans="5:5" ht="15.75" customHeight="1">
      <c r="E886" s="2396"/>
    </row>
    <row r="887" spans="5:5" ht="15.75" customHeight="1">
      <c r="E887" s="2396"/>
    </row>
    <row r="888" spans="5:5" ht="15.75" customHeight="1">
      <c r="E888" s="2396"/>
    </row>
    <row r="889" spans="5:5" ht="15.75" customHeight="1">
      <c r="E889" s="2396"/>
    </row>
    <row r="890" spans="5:5" ht="15.75" customHeight="1">
      <c r="E890" s="2396"/>
    </row>
    <row r="891" spans="5:5" ht="15.75" customHeight="1">
      <c r="E891" s="2396"/>
    </row>
    <row r="892" spans="5:5" ht="15.75" customHeight="1">
      <c r="E892" s="2396"/>
    </row>
    <row r="893" spans="5:5" ht="15.75" customHeight="1">
      <c r="E893" s="2396"/>
    </row>
    <row r="894" spans="5:5" ht="15.75" customHeight="1">
      <c r="E894" s="2396"/>
    </row>
    <row r="895" spans="5:5" ht="15.75" customHeight="1">
      <c r="E895" s="2396"/>
    </row>
    <row r="896" spans="5:5" ht="15.75" customHeight="1">
      <c r="E896" s="2396"/>
    </row>
    <row r="897" spans="5:5" ht="15.75" customHeight="1">
      <c r="E897" s="2396"/>
    </row>
    <row r="898" spans="5:5" ht="15.75" customHeight="1">
      <c r="E898" s="2396"/>
    </row>
    <row r="899" spans="5:5" ht="15.75" customHeight="1">
      <c r="E899" s="2396"/>
    </row>
    <row r="900" spans="5:5" ht="15.75" customHeight="1">
      <c r="E900" s="2396"/>
    </row>
    <row r="901" spans="5:5" ht="15.75" customHeight="1">
      <c r="E901" s="2396"/>
    </row>
    <row r="902" spans="5:5" ht="15.75" customHeight="1">
      <c r="E902" s="2396"/>
    </row>
    <row r="903" spans="5:5" ht="15.75" customHeight="1">
      <c r="E903" s="2396"/>
    </row>
    <row r="904" spans="5:5" ht="15.75" customHeight="1">
      <c r="E904" s="2396"/>
    </row>
    <row r="905" spans="5:5" ht="15.75" customHeight="1">
      <c r="E905" s="2396"/>
    </row>
    <row r="906" spans="5:5" ht="15.75" customHeight="1">
      <c r="E906" s="2396"/>
    </row>
    <row r="907" spans="5:5" ht="15.75" customHeight="1">
      <c r="E907" s="2396"/>
    </row>
    <row r="908" spans="5:5" ht="15.75" customHeight="1">
      <c r="E908" s="2396"/>
    </row>
    <row r="909" spans="5:5" ht="15.75" customHeight="1">
      <c r="E909" s="2396"/>
    </row>
    <row r="910" spans="5:5" ht="15.75" customHeight="1">
      <c r="E910" s="2396"/>
    </row>
    <row r="911" spans="5:5" ht="15.75" customHeight="1">
      <c r="E911" s="2396"/>
    </row>
    <row r="912" spans="5:5" ht="15.75" customHeight="1">
      <c r="E912" s="2396"/>
    </row>
    <row r="913" spans="5:5" ht="15.75" customHeight="1">
      <c r="E913" s="2396"/>
    </row>
    <row r="914" spans="5:5" ht="15.75" customHeight="1">
      <c r="E914" s="2396"/>
    </row>
    <row r="915" spans="5:5" ht="15.75" customHeight="1">
      <c r="E915" s="2396"/>
    </row>
    <row r="916" spans="5:5" ht="15.75" customHeight="1">
      <c r="E916" s="2396"/>
    </row>
    <row r="917" spans="5:5" ht="15.75" customHeight="1">
      <c r="E917" s="2396"/>
    </row>
    <row r="918" spans="5:5" ht="15.75" customHeight="1">
      <c r="E918" s="2396"/>
    </row>
    <row r="919" spans="5:5" ht="15.75" customHeight="1">
      <c r="E919" s="2396"/>
    </row>
    <row r="920" spans="5:5" ht="15.75" customHeight="1">
      <c r="E920" s="2396"/>
    </row>
    <row r="921" spans="5:5" ht="15.75" customHeight="1">
      <c r="E921" s="2396"/>
    </row>
    <row r="922" spans="5:5" ht="15.75" customHeight="1">
      <c r="E922" s="2396"/>
    </row>
    <row r="923" spans="5:5" ht="15.75" customHeight="1">
      <c r="E923" s="2396"/>
    </row>
    <row r="924" spans="5:5" ht="15.75" customHeight="1">
      <c r="E924" s="2396"/>
    </row>
    <row r="925" spans="5:5" ht="15.75" customHeight="1">
      <c r="E925" s="2396"/>
    </row>
    <row r="926" spans="5:5" ht="15.75" customHeight="1">
      <c r="E926" s="2396"/>
    </row>
    <row r="927" spans="5:5" ht="15.75" customHeight="1">
      <c r="E927" s="2396"/>
    </row>
    <row r="928" spans="5:5" ht="15.75" customHeight="1">
      <c r="E928" s="2396"/>
    </row>
    <row r="929" spans="5:5" ht="15.75" customHeight="1">
      <c r="E929" s="2396"/>
    </row>
    <row r="930" spans="5:5" ht="15.75" customHeight="1">
      <c r="E930" s="2396"/>
    </row>
    <row r="931" spans="5:5" ht="15.75" customHeight="1">
      <c r="E931" s="2396"/>
    </row>
    <row r="932" spans="5:5" ht="15.75" customHeight="1">
      <c r="E932" s="2396"/>
    </row>
    <row r="933" spans="5:5" ht="15.75" customHeight="1">
      <c r="E933" s="2396"/>
    </row>
    <row r="934" spans="5:5" ht="15.75" customHeight="1">
      <c r="E934" s="2396"/>
    </row>
    <row r="935" spans="5:5" ht="15.75" customHeight="1">
      <c r="E935" s="2396"/>
    </row>
    <row r="936" spans="5:5" ht="15.75" customHeight="1">
      <c r="E936" s="2396"/>
    </row>
    <row r="937" spans="5:5" ht="15.75" customHeight="1">
      <c r="E937" s="2396"/>
    </row>
    <row r="938" spans="5:5" ht="15.75" customHeight="1">
      <c r="E938" s="2396"/>
    </row>
    <row r="939" spans="5:5" ht="15.75" customHeight="1">
      <c r="E939" s="2396"/>
    </row>
    <row r="940" spans="5:5" ht="15.75" customHeight="1">
      <c r="E940" s="2396"/>
    </row>
    <row r="941" spans="5:5" ht="15.75" customHeight="1">
      <c r="E941" s="2396"/>
    </row>
    <row r="942" spans="5:5" ht="15.75" customHeight="1">
      <c r="E942" s="2396"/>
    </row>
    <row r="943" spans="5:5" ht="15.75" customHeight="1">
      <c r="E943" s="2396"/>
    </row>
    <row r="944" spans="5:5" ht="15.75" customHeight="1">
      <c r="E944" s="2396"/>
    </row>
    <row r="945" spans="5:5" ht="15.75" customHeight="1">
      <c r="E945" s="2396"/>
    </row>
    <row r="946" spans="5:5" ht="15.75" customHeight="1">
      <c r="E946" s="2396"/>
    </row>
    <row r="947" spans="5:5" ht="15.75" customHeight="1">
      <c r="E947" s="2396"/>
    </row>
    <row r="948" spans="5:5" ht="15.75" customHeight="1">
      <c r="E948" s="2396"/>
    </row>
    <row r="949" spans="5:5" ht="15.75" customHeight="1">
      <c r="E949" s="2396"/>
    </row>
    <row r="950" spans="5:5" ht="15.75" customHeight="1">
      <c r="E950" s="2396"/>
    </row>
    <row r="951" spans="5:5" ht="15.75" customHeight="1">
      <c r="E951" s="2396"/>
    </row>
    <row r="952" spans="5:5" ht="15.75" customHeight="1">
      <c r="E952" s="2396"/>
    </row>
    <row r="953" spans="5:5" ht="15.75" customHeight="1">
      <c r="E953" s="2396"/>
    </row>
    <row r="954" spans="5:5" ht="15.75" customHeight="1">
      <c r="E954" s="2396"/>
    </row>
    <row r="955" spans="5:5" ht="15.75" customHeight="1">
      <c r="E955" s="2396"/>
    </row>
    <row r="956" spans="5:5" ht="15.75" customHeight="1">
      <c r="E956" s="2396"/>
    </row>
    <row r="957" spans="5:5" ht="15.75" customHeight="1">
      <c r="E957" s="2396"/>
    </row>
    <row r="958" spans="5:5" ht="15.75" customHeight="1">
      <c r="E958" s="2396"/>
    </row>
    <row r="959" spans="5:5" ht="15.75" customHeight="1">
      <c r="E959" s="2396"/>
    </row>
    <row r="960" spans="5:5" ht="15.75" customHeight="1">
      <c r="E960" s="2396"/>
    </row>
    <row r="961" spans="5:5" ht="15.75" customHeight="1">
      <c r="E961" s="2396"/>
    </row>
    <row r="962" spans="5:5" ht="15.75" customHeight="1">
      <c r="E962" s="2396"/>
    </row>
    <row r="963" spans="5:5" ht="15.75" customHeight="1">
      <c r="E963" s="2396"/>
    </row>
    <row r="964" spans="5:5" ht="15.75" customHeight="1">
      <c r="E964" s="2396"/>
    </row>
    <row r="965" spans="5:5" ht="15.75" customHeight="1">
      <c r="E965" s="2396"/>
    </row>
    <row r="966" spans="5:5" ht="15.75" customHeight="1">
      <c r="E966" s="2396"/>
    </row>
    <row r="967" spans="5:5" ht="15.75" customHeight="1">
      <c r="E967" s="2396"/>
    </row>
    <row r="968" spans="5:5" ht="15.75" customHeight="1">
      <c r="E968" s="2396"/>
    </row>
    <row r="969" spans="5:5" ht="15.75" customHeight="1">
      <c r="E969" s="2396"/>
    </row>
    <row r="970" spans="5:5" ht="15.75" customHeight="1">
      <c r="E970" s="2396"/>
    </row>
    <row r="971" spans="5:5" ht="15.75" customHeight="1">
      <c r="E971" s="2396"/>
    </row>
    <row r="972" spans="5:5" ht="15.75" customHeight="1">
      <c r="E972" s="2396"/>
    </row>
    <row r="973" spans="5:5" ht="15.75" customHeight="1">
      <c r="E973" s="2396"/>
    </row>
    <row r="974" spans="5:5" ht="15.75" customHeight="1">
      <c r="E974" s="2396"/>
    </row>
    <row r="975" spans="5:5" ht="15.75" customHeight="1">
      <c r="E975" s="2396"/>
    </row>
    <row r="976" spans="5:5" ht="15.75" customHeight="1">
      <c r="E976" s="2396"/>
    </row>
    <row r="977" spans="5:5" ht="15.75" customHeight="1">
      <c r="E977" s="2396"/>
    </row>
    <row r="978" spans="5:5" ht="15.75" customHeight="1">
      <c r="E978" s="2396"/>
    </row>
    <row r="979" spans="5:5" ht="15.75" customHeight="1">
      <c r="E979" s="2396"/>
    </row>
    <row r="980" spans="5:5" ht="15.75" customHeight="1">
      <c r="E980" s="2396"/>
    </row>
    <row r="981" spans="5:5" ht="15.75" customHeight="1">
      <c r="E981" s="2396"/>
    </row>
    <row r="982" spans="5:5" ht="15.75" customHeight="1">
      <c r="E982" s="2396"/>
    </row>
    <row r="983" spans="5:5" ht="15.75" customHeight="1">
      <c r="E983" s="2396"/>
    </row>
    <row r="984" spans="5:5" ht="15.75" customHeight="1">
      <c r="E984" s="2396"/>
    </row>
    <row r="985" spans="5:5" ht="15.75" customHeight="1">
      <c r="E985" s="2396"/>
    </row>
    <row r="986" spans="5:5" ht="15.75" customHeight="1">
      <c r="E986" s="2396"/>
    </row>
    <row r="987" spans="5:5" ht="15.75" customHeight="1">
      <c r="E987" s="2396"/>
    </row>
    <row r="988" spans="5:5" ht="15.75" customHeight="1">
      <c r="E988" s="2396"/>
    </row>
    <row r="989" spans="5:5" ht="15.75" customHeight="1">
      <c r="E989" s="2396"/>
    </row>
    <row r="990" spans="5:5" ht="15.75" customHeight="1">
      <c r="E990" s="2396"/>
    </row>
    <row r="991" spans="5:5" ht="15.75" customHeight="1">
      <c r="E991" s="2396"/>
    </row>
    <row r="992" spans="5:5" ht="15.75" customHeight="1">
      <c r="E992" s="2396"/>
    </row>
    <row r="993" spans="5:5" ht="15.75" customHeight="1">
      <c r="E993" s="2396"/>
    </row>
    <row r="994" spans="5:5" ht="15.75" customHeight="1">
      <c r="E994" s="2396"/>
    </row>
    <row r="995" spans="5:5" ht="15.75" customHeight="1">
      <c r="E995" s="2396"/>
    </row>
    <row r="996" spans="5:5" ht="15.75" customHeight="1">
      <c r="E996" s="2396"/>
    </row>
    <row r="997" spans="5:5" ht="15.75" customHeight="1">
      <c r="E997" s="2396"/>
    </row>
    <row r="998" spans="5:5" ht="15.75" customHeight="1">
      <c r="E998" s="2396"/>
    </row>
    <row r="999" spans="5:5" ht="15.75" customHeight="1">
      <c r="E999" s="2396"/>
    </row>
    <row r="1000" spans="5:5" ht="15.75" customHeight="1">
      <c r="E1000" s="2396"/>
    </row>
    <row r="1001" spans="5:5" ht="15.75" customHeight="1">
      <c r="E1001" s="2396"/>
    </row>
    <row r="1002" spans="5:5" ht="15.75" customHeight="1">
      <c r="E1002" s="2396"/>
    </row>
    <row r="1003" spans="5:5" ht="15.75" customHeight="1">
      <c r="E1003" s="2396"/>
    </row>
    <row r="1004" spans="5:5" ht="15.75" customHeight="1">
      <c r="E1004" s="2396"/>
    </row>
    <row r="1005" spans="5:5" ht="15.75" customHeight="1">
      <c r="E1005" s="2396"/>
    </row>
    <row r="1006" spans="5:5" ht="15.75" customHeight="1">
      <c r="E1006" s="2396"/>
    </row>
    <row r="1007" spans="5:5" ht="15.75" customHeight="1">
      <c r="E1007" s="2396"/>
    </row>
  </sheetData>
  <mergeCells count="9">
    <mergeCell ref="C73:D73"/>
    <mergeCell ref="B75:D75"/>
    <mergeCell ref="A1:B1"/>
    <mergeCell ref="C1:D1"/>
    <mergeCell ref="A2:B2"/>
    <mergeCell ref="A3:D3"/>
    <mergeCell ref="A4:D4"/>
    <mergeCell ref="C5:D5"/>
    <mergeCell ref="A68:D68"/>
  </mergeCells>
  <pageMargins left="0.68" right="0.17" top="0.41" bottom="0.17" header="0" footer="0"/>
  <pageSetup paperSize="9" fitToHeight="0" orientation="portrait"/>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949"/>
  <sheetViews>
    <sheetView workbookViewId="0"/>
  </sheetViews>
  <sheetFormatPr defaultColWidth="14.453125" defaultRowHeight="15" customHeight="1"/>
  <cols>
    <col min="1" max="1" width="8.7265625" customWidth="1"/>
    <col min="2" max="2" width="42.54296875" customWidth="1"/>
    <col min="3" max="3" width="31.54296875" hidden="1" customWidth="1"/>
    <col min="4" max="4" width="31.54296875" customWidth="1"/>
    <col min="5" max="5" width="24.81640625" hidden="1" customWidth="1"/>
    <col min="6" max="6" width="24.81640625" customWidth="1"/>
    <col min="7" max="7" width="24.81640625" hidden="1" customWidth="1"/>
    <col min="8" max="8" width="24.81640625" customWidth="1"/>
    <col min="9" max="9" width="19.453125" hidden="1" customWidth="1"/>
    <col min="10" max="10" width="19.453125" customWidth="1"/>
    <col min="11" max="11" width="23.08984375" hidden="1" customWidth="1"/>
    <col min="12" max="12" width="23.08984375" customWidth="1"/>
    <col min="13" max="13" width="16" hidden="1" customWidth="1"/>
    <col min="14" max="14" width="16" customWidth="1"/>
    <col min="15" max="15" width="18.54296875" hidden="1" customWidth="1"/>
    <col min="16" max="16" width="18.54296875" customWidth="1"/>
    <col min="17" max="17" width="22.453125" hidden="1" customWidth="1"/>
    <col min="18" max="18" width="22.453125" customWidth="1"/>
    <col min="19" max="20" width="29" customWidth="1"/>
    <col min="21" max="21" width="18.453125" customWidth="1"/>
    <col min="22" max="26" width="8.7265625" customWidth="1"/>
  </cols>
  <sheetData>
    <row r="1" spans="1:26" ht="14.25" customHeight="1">
      <c r="A1" s="3121" t="s">
        <v>1800</v>
      </c>
      <c r="B1" s="3122"/>
      <c r="C1" s="2397"/>
      <c r="D1" s="2397"/>
      <c r="E1" s="2397"/>
      <c r="F1" s="2397"/>
      <c r="G1" s="2397"/>
      <c r="H1" s="2397"/>
      <c r="I1" s="2397"/>
      <c r="J1" s="2397"/>
      <c r="K1" s="2397"/>
      <c r="L1" s="2397"/>
      <c r="M1" s="2397"/>
      <c r="N1" s="2397"/>
      <c r="O1" s="2397"/>
      <c r="P1" s="2397"/>
      <c r="Q1" s="2397"/>
      <c r="R1" s="2397"/>
      <c r="S1" s="2397"/>
      <c r="T1" s="2397"/>
      <c r="U1" s="2397"/>
      <c r="V1" s="2397"/>
      <c r="W1" s="2397"/>
      <c r="X1" s="2397"/>
      <c r="Y1" s="2397"/>
      <c r="Z1" s="2397"/>
    </row>
    <row r="2" spans="1:26" ht="14.25" customHeight="1">
      <c r="A2" s="3123" t="s">
        <v>0</v>
      </c>
      <c r="B2" s="3122"/>
      <c r="C2" s="2397"/>
      <c r="D2" s="2397"/>
      <c r="E2" s="2397"/>
      <c r="F2" s="2397"/>
      <c r="G2" s="2397"/>
      <c r="H2" s="2397"/>
      <c r="I2" s="2397"/>
      <c r="J2" s="2397"/>
      <c r="K2" s="2397"/>
      <c r="L2" s="2397"/>
      <c r="M2" s="2397"/>
      <c r="N2" s="2397"/>
      <c r="O2" s="2397"/>
      <c r="P2" s="2397"/>
      <c r="Q2" s="2397"/>
      <c r="R2" s="2397"/>
      <c r="S2" s="2397"/>
      <c r="T2" s="2397"/>
      <c r="U2" s="2397"/>
      <c r="V2" s="2397"/>
      <c r="W2" s="2397"/>
      <c r="X2" s="2397"/>
      <c r="Y2" s="2397"/>
      <c r="Z2" s="2397"/>
    </row>
    <row r="3" spans="1:26" ht="14.25" customHeight="1">
      <c r="A3" s="2397"/>
      <c r="B3" s="2397"/>
      <c r="C3" s="2397"/>
      <c r="D3" s="2397"/>
      <c r="E3" s="2397"/>
      <c r="F3" s="2397"/>
      <c r="G3" s="2397"/>
      <c r="H3" s="2397"/>
      <c r="I3" s="2397"/>
      <c r="J3" s="2397"/>
      <c r="K3" s="2397"/>
      <c r="L3" s="2397"/>
      <c r="M3" s="2397"/>
      <c r="N3" s="2397"/>
      <c r="O3" s="2397"/>
      <c r="P3" s="2397"/>
      <c r="Q3" s="2397"/>
      <c r="R3" s="2397"/>
      <c r="S3" s="2397"/>
      <c r="T3" s="2397"/>
      <c r="U3" s="2397"/>
      <c r="V3" s="2397"/>
      <c r="W3" s="2397"/>
      <c r="X3" s="2397"/>
      <c r="Y3" s="2397"/>
      <c r="Z3" s="2397"/>
    </row>
    <row r="4" spans="1:26" ht="14.25" customHeight="1">
      <c r="A4" s="3124" t="s">
        <v>3148</v>
      </c>
      <c r="B4" s="3125"/>
      <c r="C4" s="3125"/>
      <c r="D4" s="3125"/>
      <c r="E4" s="3125"/>
      <c r="F4" s="3125"/>
      <c r="G4" s="3125"/>
      <c r="H4" s="3125"/>
      <c r="I4" s="3125"/>
      <c r="J4" s="3125"/>
      <c r="K4" s="3125"/>
      <c r="L4" s="3125"/>
      <c r="M4" s="3125"/>
      <c r="N4" s="3125"/>
      <c r="O4" s="3125"/>
      <c r="P4" s="3125"/>
      <c r="Q4" s="3125"/>
      <c r="R4" s="3125"/>
      <c r="S4" s="3125"/>
      <c r="T4" s="3125"/>
      <c r="U4" s="3122"/>
      <c r="V4" s="2397"/>
      <c r="W4" s="2397"/>
      <c r="X4" s="2397"/>
      <c r="Y4" s="2397"/>
      <c r="Z4" s="2397"/>
    </row>
    <row r="5" spans="1:26" ht="27.75" customHeight="1">
      <c r="A5" s="3126" t="s">
        <v>3149</v>
      </c>
      <c r="B5" s="3125"/>
      <c r="C5" s="3125"/>
      <c r="D5" s="3125"/>
      <c r="E5" s="3125"/>
      <c r="F5" s="3125"/>
      <c r="G5" s="3125"/>
      <c r="H5" s="3125"/>
      <c r="I5" s="3125"/>
      <c r="J5" s="3125"/>
      <c r="K5" s="3125"/>
      <c r="L5" s="3125"/>
      <c r="M5" s="3125"/>
      <c r="N5" s="3125"/>
      <c r="O5" s="3125"/>
      <c r="P5" s="3125"/>
      <c r="Q5" s="3125"/>
      <c r="R5" s="3125"/>
      <c r="S5" s="3125"/>
      <c r="T5" s="3125"/>
      <c r="U5" s="3122"/>
      <c r="V5" s="2397"/>
      <c r="W5" s="2397"/>
      <c r="X5" s="2397"/>
      <c r="Y5" s="2397"/>
      <c r="Z5" s="2397"/>
    </row>
    <row r="6" spans="1:26" ht="14.25" customHeight="1">
      <c r="A6" s="2397"/>
      <c r="B6" s="2397"/>
      <c r="C6" s="2397"/>
      <c r="D6" s="2397"/>
      <c r="E6" s="2397"/>
      <c r="F6" s="2397"/>
      <c r="G6" s="2397"/>
      <c r="H6" s="2397"/>
      <c r="I6" s="2397"/>
      <c r="J6" s="2397"/>
      <c r="K6" s="2397"/>
      <c r="L6" s="2397"/>
      <c r="M6" s="2397"/>
      <c r="N6" s="2397"/>
      <c r="O6" s="2397"/>
      <c r="P6" s="2397"/>
      <c r="Q6" s="2397"/>
      <c r="R6" s="2397"/>
      <c r="S6" s="2397"/>
      <c r="T6" s="2397"/>
      <c r="U6" s="2397"/>
      <c r="V6" s="2397"/>
      <c r="W6" s="2397"/>
      <c r="X6" s="2397"/>
      <c r="Y6" s="2397"/>
      <c r="Z6" s="2397"/>
    </row>
    <row r="7" spans="1:26" ht="14.25" customHeight="1">
      <c r="A7" s="2397"/>
      <c r="B7" s="2397"/>
      <c r="C7" s="2397"/>
      <c r="D7" s="2398" t="s">
        <v>3150</v>
      </c>
      <c r="E7" s="2397"/>
      <c r="F7" s="2398" t="s">
        <v>3150</v>
      </c>
      <c r="G7" s="2397"/>
      <c r="H7" s="2398" t="s">
        <v>3150</v>
      </c>
      <c r="I7" s="2397"/>
      <c r="J7" s="2398" t="s">
        <v>3150</v>
      </c>
      <c r="K7" s="2397" t="s">
        <v>3151</v>
      </c>
      <c r="L7" s="2398" t="s">
        <v>3150</v>
      </c>
      <c r="M7" s="2397" t="s">
        <v>3151</v>
      </c>
      <c r="N7" s="2398" t="s">
        <v>3150</v>
      </c>
      <c r="O7" s="2397" t="s">
        <v>3152</v>
      </c>
      <c r="P7" s="2398" t="s">
        <v>3150</v>
      </c>
      <c r="Q7" s="2397" t="s">
        <v>3152</v>
      </c>
      <c r="R7" s="2398" t="s">
        <v>3150</v>
      </c>
      <c r="S7" s="2398" t="s">
        <v>3150</v>
      </c>
      <c r="T7" s="2398" t="s">
        <v>3150</v>
      </c>
      <c r="U7" s="2397"/>
      <c r="V7" s="2397"/>
      <c r="W7" s="2397"/>
      <c r="X7" s="2397"/>
      <c r="Y7" s="2397"/>
      <c r="Z7" s="2397"/>
    </row>
    <row r="8" spans="1:26" ht="63.75" customHeight="1">
      <c r="A8" s="1958" t="s">
        <v>159</v>
      </c>
      <c r="B8" s="1958" t="s">
        <v>2088</v>
      </c>
      <c r="C8" s="1958" t="s">
        <v>3153</v>
      </c>
      <c r="D8" s="1958" t="s">
        <v>3154</v>
      </c>
      <c r="E8" s="1958" t="s">
        <v>3155</v>
      </c>
      <c r="F8" s="1958" t="s">
        <v>3156</v>
      </c>
      <c r="G8" s="1958" t="s">
        <v>3065</v>
      </c>
      <c r="H8" s="1958" t="s">
        <v>3065</v>
      </c>
      <c r="I8" s="1958" t="s">
        <v>3157</v>
      </c>
      <c r="J8" s="1958" t="s">
        <v>3158</v>
      </c>
      <c r="K8" s="1958" t="s">
        <v>3159</v>
      </c>
      <c r="L8" s="1958" t="s">
        <v>3159</v>
      </c>
      <c r="M8" s="1958" t="s">
        <v>3160</v>
      </c>
      <c r="N8" s="1958" t="s">
        <v>3160</v>
      </c>
      <c r="O8" s="1958" t="s">
        <v>3161</v>
      </c>
      <c r="P8" s="1958" t="s">
        <v>3161</v>
      </c>
      <c r="Q8" s="1958" t="s">
        <v>3162</v>
      </c>
      <c r="R8" s="1958" t="s">
        <v>3162</v>
      </c>
      <c r="S8" s="1958" t="s">
        <v>3163</v>
      </c>
      <c r="T8" s="1958" t="s">
        <v>3164</v>
      </c>
      <c r="U8" s="1958" t="s">
        <v>6</v>
      </c>
      <c r="V8" s="2397"/>
      <c r="W8" s="2397"/>
      <c r="X8" s="2397"/>
      <c r="Y8" s="2397"/>
      <c r="Z8" s="2397"/>
    </row>
    <row r="9" spans="1:26" ht="14.25" customHeight="1">
      <c r="A9" s="2399"/>
      <c r="B9" s="2399"/>
      <c r="C9" s="1957" t="s">
        <v>3165</v>
      </c>
      <c r="D9" s="1957" t="s">
        <v>3166</v>
      </c>
      <c r="E9" s="1957" t="s">
        <v>3166</v>
      </c>
      <c r="F9" s="1957" t="s">
        <v>3166</v>
      </c>
      <c r="G9" s="1957"/>
      <c r="H9" s="1957"/>
      <c r="I9" s="2399"/>
      <c r="J9" s="2399"/>
      <c r="K9" s="2399"/>
      <c r="L9" s="2399"/>
      <c r="M9" s="2399"/>
      <c r="N9" s="2399"/>
      <c r="O9" s="2399"/>
      <c r="P9" s="2399"/>
      <c r="Q9" s="2399"/>
      <c r="R9" s="2399"/>
      <c r="S9" s="2399"/>
      <c r="T9" s="2399"/>
      <c r="U9" s="2399"/>
      <c r="V9" s="2397"/>
      <c r="W9" s="2397"/>
      <c r="X9" s="2397"/>
      <c r="Y9" s="2397"/>
      <c r="Z9" s="2397"/>
    </row>
    <row r="10" spans="1:26" ht="14.25" customHeight="1">
      <c r="A10" s="2400" t="s">
        <v>415</v>
      </c>
      <c r="B10" s="2400" t="s">
        <v>416</v>
      </c>
      <c r="C10" s="2400" t="s">
        <v>417</v>
      </c>
      <c r="D10" s="2400" t="s">
        <v>417</v>
      </c>
      <c r="E10" s="2400" t="s">
        <v>418</v>
      </c>
      <c r="F10" s="2400" t="s">
        <v>418</v>
      </c>
      <c r="G10" s="2400" t="s">
        <v>419</v>
      </c>
      <c r="H10" s="2400" t="s">
        <v>419</v>
      </c>
      <c r="I10" s="2400" t="s">
        <v>420</v>
      </c>
      <c r="J10" s="2400" t="s">
        <v>420</v>
      </c>
      <c r="K10" s="2400" t="s">
        <v>421</v>
      </c>
      <c r="L10" s="2400" t="s">
        <v>421</v>
      </c>
      <c r="M10" s="2400" t="s">
        <v>422</v>
      </c>
      <c r="N10" s="2400" t="s">
        <v>422</v>
      </c>
      <c r="O10" s="2400" t="s">
        <v>423</v>
      </c>
      <c r="P10" s="2400" t="s">
        <v>423</v>
      </c>
      <c r="Q10" s="2400" t="s">
        <v>424</v>
      </c>
      <c r="R10" s="2400" t="s">
        <v>424</v>
      </c>
      <c r="S10" s="2400" t="s">
        <v>425</v>
      </c>
      <c r="T10" s="2400" t="s">
        <v>3167</v>
      </c>
      <c r="U10" s="2400"/>
      <c r="V10" s="2401"/>
      <c r="W10" s="2401"/>
      <c r="X10" s="2401"/>
      <c r="Y10" s="2401"/>
      <c r="Z10" s="2401"/>
    </row>
    <row r="11" spans="1:26" ht="28.5" customHeight="1">
      <c r="A11" s="2399"/>
      <c r="B11" s="2402" t="s">
        <v>2134</v>
      </c>
      <c r="C11" s="2403">
        <f t="shared" ref="C11:T11" si="0">SUM(C12:C26)</f>
        <v>26845597748</v>
      </c>
      <c r="D11" s="2404">
        <f t="shared" si="0"/>
        <v>26845597.748</v>
      </c>
      <c r="E11" s="2404">
        <f t="shared" si="0"/>
        <v>6475704800</v>
      </c>
      <c r="F11" s="2404">
        <f t="shared" si="0"/>
        <v>6475704.7999999998</v>
      </c>
      <c r="G11" s="2403">
        <f t="shared" si="0"/>
        <v>3286080000</v>
      </c>
      <c r="H11" s="2403">
        <f t="shared" si="0"/>
        <v>3286080</v>
      </c>
      <c r="I11" s="2404">
        <f t="shared" si="0"/>
        <v>1774579572</v>
      </c>
      <c r="J11" s="2404">
        <f t="shared" si="0"/>
        <v>1774579.5720000002</v>
      </c>
      <c r="K11" s="2404">
        <f t="shared" si="0"/>
        <v>443523341</v>
      </c>
      <c r="L11" s="2404">
        <f t="shared" si="0"/>
        <v>443523.34100000001</v>
      </c>
      <c r="M11" s="2404">
        <f t="shared" si="0"/>
        <v>9219757035</v>
      </c>
      <c r="N11" s="2404">
        <f t="shared" si="0"/>
        <v>9219757.0350000001</v>
      </c>
      <c r="O11" s="2404">
        <f t="shared" si="0"/>
        <v>1256870500</v>
      </c>
      <c r="P11" s="2404">
        <f t="shared" si="0"/>
        <v>1256870.5</v>
      </c>
      <c r="Q11" s="2404">
        <f t="shared" si="0"/>
        <v>359980180</v>
      </c>
      <c r="R11" s="2404">
        <f t="shared" si="0"/>
        <v>359980.18</v>
      </c>
      <c r="S11" s="2404">
        <f t="shared" si="0"/>
        <v>0</v>
      </c>
      <c r="T11" s="2404">
        <f t="shared" si="0"/>
        <v>359980180</v>
      </c>
      <c r="U11" s="2399"/>
      <c r="V11" s="2397"/>
      <c r="W11" s="2397"/>
      <c r="X11" s="2397"/>
      <c r="Y11" s="2397"/>
      <c r="Z11" s="2397"/>
    </row>
    <row r="12" spans="1:26" ht="14.25" customHeight="1">
      <c r="A12" s="1957">
        <v>3</v>
      </c>
      <c r="B12" s="2405" t="s">
        <v>2116</v>
      </c>
      <c r="C12" s="2399"/>
      <c r="D12" s="2406">
        <f t="shared" ref="D12:D26" si="1">+C12/1000</f>
        <v>0</v>
      </c>
      <c r="E12" s="2407"/>
      <c r="F12" s="2408">
        <f t="shared" ref="F12:F26" si="2">+E12/1000</f>
        <v>0</v>
      </c>
      <c r="G12" s="2407"/>
      <c r="H12" s="2409">
        <f t="shared" ref="H12:H26" si="3">+G12/1000</f>
        <v>0</v>
      </c>
      <c r="I12" s="2410">
        <v>0</v>
      </c>
      <c r="J12" s="2409">
        <f t="shared" ref="J12:J26" si="4">+I12/1000</f>
        <v>0</v>
      </c>
      <c r="K12" s="2411">
        <v>0</v>
      </c>
      <c r="L12" s="2408">
        <f t="shared" ref="L12:L26" si="5">+K12/1000</f>
        <v>0</v>
      </c>
      <c r="M12" s="2399"/>
      <c r="N12" s="2406">
        <f t="shared" ref="N12:N26" si="6">+M12/1000</f>
        <v>0</v>
      </c>
      <c r="O12" s="2406">
        <v>1256870500</v>
      </c>
      <c r="P12" s="2406">
        <f t="shared" ref="P12:P26" si="7">+O12/1000</f>
        <v>1256870.5</v>
      </c>
      <c r="Q12" s="2406">
        <v>359980180</v>
      </c>
      <c r="R12" s="2406">
        <f t="shared" ref="R12:R26" si="8">+Q12/1000</f>
        <v>359980.18</v>
      </c>
      <c r="S12" s="2406"/>
      <c r="T12" s="2406">
        <f t="shared" ref="T12:T26" si="9">+S12+Q12</f>
        <v>359980180</v>
      </c>
      <c r="U12" s="2399"/>
      <c r="V12" s="2397"/>
      <c r="W12" s="2397"/>
      <c r="X12" s="2397"/>
      <c r="Y12" s="2397"/>
      <c r="Z12" s="2397"/>
    </row>
    <row r="13" spans="1:26" ht="14.25" customHeight="1">
      <c r="A13" s="2399"/>
      <c r="B13" s="2405" t="s">
        <v>3168</v>
      </c>
      <c r="C13" s="2406">
        <v>1475715996</v>
      </c>
      <c r="D13" s="2406">
        <f t="shared" si="1"/>
        <v>1475715.996</v>
      </c>
      <c r="E13" s="2408">
        <v>319724919</v>
      </c>
      <c r="F13" s="2408">
        <f t="shared" si="2"/>
        <v>319724.91899999999</v>
      </c>
      <c r="G13" s="2408">
        <v>185400000</v>
      </c>
      <c r="H13" s="2409">
        <f t="shared" si="3"/>
        <v>185400</v>
      </c>
      <c r="I13" s="2409">
        <v>85012252</v>
      </c>
      <c r="J13" s="2409">
        <f t="shared" si="4"/>
        <v>85012.251999999993</v>
      </c>
      <c r="K13" s="2411">
        <v>0</v>
      </c>
      <c r="L13" s="2408">
        <f t="shared" si="5"/>
        <v>0</v>
      </c>
      <c r="M13" s="2406">
        <v>152489500</v>
      </c>
      <c r="N13" s="2406">
        <f t="shared" si="6"/>
        <v>152489.5</v>
      </c>
      <c r="O13" s="2399"/>
      <c r="P13" s="2406">
        <f t="shared" si="7"/>
        <v>0</v>
      </c>
      <c r="Q13" s="2399"/>
      <c r="R13" s="2406">
        <f t="shared" si="8"/>
        <v>0</v>
      </c>
      <c r="S13" s="2399"/>
      <c r="T13" s="2406">
        <f t="shared" si="9"/>
        <v>0</v>
      </c>
      <c r="U13" s="2399"/>
      <c r="V13" s="2397"/>
      <c r="W13" s="2397"/>
      <c r="X13" s="2397"/>
      <c r="Y13" s="2397"/>
      <c r="Z13" s="2397"/>
    </row>
    <row r="14" spans="1:26" ht="14.25" customHeight="1">
      <c r="A14" s="2399"/>
      <c r="B14" s="2405" t="s">
        <v>3169</v>
      </c>
      <c r="C14" s="2406">
        <v>2086475536</v>
      </c>
      <c r="D14" s="2406">
        <f t="shared" si="1"/>
        <v>2086475.5360000001</v>
      </c>
      <c r="E14" s="2408">
        <v>455628553</v>
      </c>
      <c r="F14" s="2408">
        <f t="shared" si="2"/>
        <v>455628.55300000001</v>
      </c>
      <c r="G14" s="2408">
        <v>255000000</v>
      </c>
      <c r="H14" s="2409">
        <f t="shared" si="3"/>
        <v>255000</v>
      </c>
      <c r="I14" s="2409">
        <v>140323566</v>
      </c>
      <c r="J14" s="2409">
        <f t="shared" si="4"/>
        <v>140323.56599999999</v>
      </c>
      <c r="K14" s="2411">
        <v>0</v>
      </c>
      <c r="L14" s="2408">
        <f t="shared" si="5"/>
        <v>0</v>
      </c>
      <c r="M14" s="2406">
        <v>635305000</v>
      </c>
      <c r="N14" s="2406">
        <f t="shared" si="6"/>
        <v>635305</v>
      </c>
      <c r="O14" s="2399"/>
      <c r="P14" s="2406">
        <f t="shared" si="7"/>
        <v>0</v>
      </c>
      <c r="Q14" s="2399"/>
      <c r="R14" s="2406">
        <f t="shared" si="8"/>
        <v>0</v>
      </c>
      <c r="S14" s="2399"/>
      <c r="T14" s="2406">
        <f t="shared" si="9"/>
        <v>0</v>
      </c>
      <c r="U14" s="2399"/>
      <c r="V14" s="2397"/>
      <c r="W14" s="2397"/>
      <c r="X14" s="2397"/>
      <c r="Y14" s="2397"/>
      <c r="Z14" s="2397"/>
    </row>
    <row r="15" spans="1:26" ht="14.25" customHeight="1">
      <c r="A15" s="2399"/>
      <c r="B15" s="2405" t="s">
        <v>3170</v>
      </c>
      <c r="C15" s="2406">
        <v>1165584384</v>
      </c>
      <c r="D15" s="2406">
        <f t="shared" si="1"/>
        <v>1165584.3840000001</v>
      </c>
      <c r="E15" s="2408">
        <v>256906558</v>
      </c>
      <c r="F15" s="2408">
        <f t="shared" si="2"/>
        <v>256906.55799999999</v>
      </c>
      <c r="G15" s="2408">
        <v>161400000</v>
      </c>
      <c r="H15" s="2409">
        <f t="shared" si="3"/>
        <v>161400</v>
      </c>
      <c r="I15" s="2409">
        <v>90351701</v>
      </c>
      <c r="J15" s="2409">
        <f t="shared" si="4"/>
        <v>90351.701000000001</v>
      </c>
      <c r="K15" s="2411">
        <v>0</v>
      </c>
      <c r="L15" s="2408">
        <f t="shared" si="5"/>
        <v>0</v>
      </c>
      <c r="M15" s="2406">
        <v>1366520199</v>
      </c>
      <c r="N15" s="2406">
        <f t="shared" si="6"/>
        <v>1366520.199</v>
      </c>
      <c r="O15" s="2399"/>
      <c r="P15" s="2406">
        <f t="shared" si="7"/>
        <v>0</v>
      </c>
      <c r="Q15" s="2399"/>
      <c r="R15" s="2406">
        <f t="shared" si="8"/>
        <v>0</v>
      </c>
      <c r="S15" s="2399"/>
      <c r="T15" s="2406">
        <f t="shared" si="9"/>
        <v>0</v>
      </c>
      <c r="U15" s="2399"/>
      <c r="V15" s="2397"/>
      <c r="W15" s="2397"/>
      <c r="X15" s="2397"/>
      <c r="Y15" s="2397"/>
      <c r="Z15" s="2397"/>
    </row>
    <row r="16" spans="1:26" ht="14.25" customHeight="1">
      <c r="A16" s="2399"/>
      <c r="B16" s="2405" t="s">
        <v>3171</v>
      </c>
      <c r="C16" s="2406">
        <v>1725260688</v>
      </c>
      <c r="D16" s="2406">
        <f t="shared" si="1"/>
        <v>1725260.6880000001</v>
      </c>
      <c r="E16" s="2408">
        <v>402086318</v>
      </c>
      <c r="F16" s="2408">
        <f t="shared" si="2"/>
        <v>402086.31800000003</v>
      </c>
      <c r="G16" s="2408">
        <v>241920000</v>
      </c>
      <c r="H16" s="2409">
        <f t="shared" si="3"/>
        <v>241920</v>
      </c>
      <c r="I16" s="2409">
        <v>124773346</v>
      </c>
      <c r="J16" s="2409">
        <f t="shared" si="4"/>
        <v>124773.34600000001</v>
      </c>
      <c r="K16" s="2408">
        <v>25097203</v>
      </c>
      <c r="L16" s="2408">
        <f t="shared" si="5"/>
        <v>25097.203000000001</v>
      </c>
      <c r="M16" s="2406">
        <v>1966741300</v>
      </c>
      <c r="N16" s="2406">
        <f t="shared" si="6"/>
        <v>1966741.3</v>
      </c>
      <c r="O16" s="2399"/>
      <c r="P16" s="2406">
        <f t="shared" si="7"/>
        <v>0</v>
      </c>
      <c r="Q16" s="2399"/>
      <c r="R16" s="2406">
        <f t="shared" si="8"/>
        <v>0</v>
      </c>
      <c r="S16" s="2399"/>
      <c r="T16" s="2406">
        <f t="shared" si="9"/>
        <v>0</v>
      </c>
      <c r="U16" s="2399"/>
      <c r="V16" s="2397"/>
      <c r="W16" s="2397"/>
      <c r="X16" s="2397"/>
      <c r="Y16" s="2397"/>
      <c r="Z16" s="2397"/>
    </row>
    <row r="17" spans="1:26" ht="14.25" customHeight="1">
      <c r="A17" s="2399"/>
      <c r="B17" s="2405" t="s">
        <v>3172</v>
      </c>
      <c r="C17" s="2406">
        <v>2305236440</v>
      </c>
      <c r="D17" s="2406">
        <f t="shared" si="1"/>
        <v>2305236.44</v>
      </c>
      <c r="E17" s="2408">
        <v>523350769</v>
      </c>
      <c r="F17" s="2408">
        <f t="shared" si="2"/>
        <v>523350.76899999997</v>
      </c>
      <c r="G17" s="2408">
        <v>274800000</v>
      </c>
      <c r="H17" s="2409">
        <f t="shared" si="3"/>
        <v>274800</v>
      </c>
      <c r="I17" s="2409">
        <v>140681439</v>
      </c>
      <c r="J17" s="2409">
        <f t="shared" si="4"/>
        <v>140681.43900000001</v>
      </c>
      <c r="K17" s="2411">
        <v>0</v>
      </c>
      <c r="L17" s="2408">
        <f t="shared" si="5"/>
        <v>0</v>
      </c>
      <c r="M17" s="2406">
        <v>163195200</v>
      </c>
      <c r="N17" s="2406">
        <f t="shared" si="6"/>
        <v>163195.20000000001</v>
      </c>
      <c r="O17" s="2399"/>
      <c r="P17" s="2406">
        <f t="shared" si="7"/>
        <v>0</v>
      </c>
      <c r="Q17" s="2399"/>
      <c r="R17" s="2406">
        <f t="shared" si="8"/>
        <v>0</v>
      </c>
      <c r="S17" s="2399"/>
      <c r="T17" s="2406">
        <f t="shared" si="9"/>
        <v>0</v>
      </c>
      <c r="U17" s="2399"/>
      <c r="V17" s="2397"/>
      <c r="W17" s="2397"/>
      <c r="X17" s="2397"/>
      <c r="Y17" s="2397"/>
      <c r="Z17" s="2397"/>
    </row>
    <row r="18" spans="1:26" ht="14.25" customHeight="1">
      <c r="A18" s="2399"/>
      <c r="B18" s="2405" t="s">
        <v>3173</v>
      </c>
      <c r="C18" s="2406">
        <v>2371765088</v>
      </c>
      <c r="D18" s="2406">
        <f t="shared" si="1"/>
        <v>2371765.088</v>
      </c>
      <c r="E18" s="2408">
        <v>535233858</v>
      </c>
      <c r="F18" s="2408">
        <f t="shared" si="2"/>
        <v>535233.85800000001</v>
      </c>
      <c r="G18" s="2408">
        <v>262200000</v>
      </c>
      <c r="H18" s="2409">
        <f t="shared" si="3"/>
        <v>262200</v>
      </c>
      <c r="I18" s="2409">
        <v>140077686</v>
      </c>
      <c r="J18" s="2409">
        <f t="shared" si="4"/>
        <v>140077.68599999999</v>
      </c>
      <c r="K18" s="2411">
        <v>0</v>
      </c>
      <c r="L18" s="2408">
        <f t="shared" si="5"/>
        <v>0</v>
      </c>
      <c r="M18" s="2406">
        <v>215379500</v>
      </c>
      <c r="N18" s="2406">
        <f t="shared" si="6"/>
        <v>215379.5</v>
      </c>
      <c r="O18" s="2399"/>
      <c r="P18" s="2406">
        <f t="shared" si="7"/>
        <v>0</v>
      </c>
      <c r="Q18" s="2399"/>
      <c r="R18" s="2406">
        <f t="shared" si="8"/>
        <v>0</v>
      </c>
      <c r="S18" s="2399"/>
      <c r="T18" s="2406">
        <f t="shared" si="9"/>
        <v>0</v>
      </c>
      <c r="U18" s="2399"/>
      <c r="V18" s="2397"/>
      <c r="W18" s="2397"/>
      <c r="X18" s="2397"/>
      <c r="Y18" s="2397"/>
      <c r="Z18" s="2397"/>
    </row>
    <row r="19" spans="1:26" ht="14.25" customHeight="1">
      <c r="A19" s="2399"/>
      <c r="B19" s="2405" t="s">
        <v>3174</v>
      </c>
      <c r="C19" s="2406">
        <v>2342584568</v>
      </c>
      <c r="D19" s="2406">
        <f t="shared" si="1"/>
        <v>2342584.568</v>
      </c>
      <c r="E19" s="2408">
        <v>675444820</v>
      </c>
      <c r="F19" s="2408">
        <f t="shared" si="2"/>
        <v>675444.82</v>
      </c>
      <c r="G19" s="2408">
        <v>307800000</v>
      </c>
      <c r="H19" s="2409">
        <f t="shared" si="3"/>
        <v>307800</v>
      </c>
      <c r="I19" s="2409">
        <v>176529958</v>
      </c>
      <c r="J19" s="2409">
        <f t="shared" si="4"/>
        <v>176529.95800000001</v>
      </c>
      <c r="K19" s="2408">
        <v>22204053</v>
      </c>
      <c r="L19" s="2408">
        <f t="shared" si="5"/>
        <v>22204.053</v>
      </c>
      <c r="M19" s="2406">
        <v>601370386</v>
      </c>
      <c r="N19" s="2406">
        <f t="shared" si="6"/>
        <v>601370.38600000006</v>
      </c>
      <c r="O19" s="2399"/>
      <c r="P19" s="2406">
        <f t="shared" si="7"/>
        <v>0</v>
      </c>
      <c r="Q19" s="2399"/>
      <c r="R19" s="2406">
        <f t="shared" si="8"/>
        <v>0</v>
      </c>
      <c r="S19" s="2399"/>
      <c r="T19" s="2406">
        <f t="shared" si="9"/>
        <v>0</v>
      </c>
      <c r="U19" s="2399"/>
      <c r="V19" s="2397"/>
      <c r="W19" s="2397"/>
      <c r="X19" s="2397"/>
      <c r="Y19" s="2397"/>
      <c r="Z19" s="2397"/>
    </row>
    <row r="20" spans="1:26" ht="14.25" customHeight="1">
      <c r="A20" s="2399"/>
      <c r="B20" s="2405" t="s">
        <v>3175</v>
      </c>
      <c r="C20" s="2406">
        <v>2355545220</v>
      </c>
      <c r="D20" s="2406">
        <f t="shared" si="1"/>
        <v>2355545.2200000002</v>
      </c>
      <c r="E20" s="2408">
        <v>514409642</v>
      </c>
      <c r="F20" s="2408">
        <f t="shared" si="2"/>
        <v>514409.64199999999</v>
      </c>
      <c r="G20" s="2408">
        <v>260400000</v>
      </c>
      <c r="H20" s="2409">
        <f t="shared" si="3"/>
        <v>260400</v>
      </c>
      <c r="I20" s="2409">
        <v>130527926</v>
      </c>
      <c r="J20" s="2409">
        <f t="shared" si="4"/>
        <v>130527.92600000001</v>
      </c>
      <c r="K20" s="2408">
        <v>25376060</v>
      </c>
      <c r="L20" s="2408">
        <f t="shared" si="5"/>
        <v>25376.06</v>
      </c>
      <c r="M20" s="2406">
        <v>187724200</v>
      </c>
      <c r="N20" s="2406">
        <f t="shared" si="6"/>
        <v>187724.2</v>
      </c>
      <c r="O20" s="2399"/>
      <c r="P20" s="2406">
        <f t="shared" si="7"/>
        <v>0</v>
      </c>
      <c r="Q20" s="2399"/>
      <c r="R20" s="2406">
        <f t="shared" si="8"/>
        <v>0</v>
      </c>
      <c r="S20" s="2399"/>
      <c r="T20" s="2406">
        <f t="shared" si="9"/>
        <v>0</v>
      </c>
      <c r="U20" s="2399"/>
      <c r="V20" s="2397"/>
      <c r="W20" s="2397"/>
      <c r="X20" s="2397"/>
      <c r="Y20" s="2397"/>
      <c r="Z20" s="2397"/>
    </row>
    <row r="21" spans="1:26" ht="14.25" customHeight="1">
      <c r="A21" s="2399"/>
      <c r="B21" s="2405" t="s">
        <v>3176</v>
      </c>
      <c r="C21" s="2406">
        <v>2444106388</v>
      </c>
      <c r="D21" s="2406">
        <f t="shared" si="1"/>
        <v>2444106.3879999998</v>
      </c>
      <c r="E21" s="2408">
        <v>568795528</v>
      </c>
      <c r="F21" s="2408">
        <f t="shared" si="2"/>
        <v>568795.52800000005</v>
      </c>
      <c r="G21" s="2408">
        <v>298200000</v>
      </c>
      <c r="H21" s="2409">
        <f t="shared" si="3"/>
        <v>298200</v>
      </c>
      <c r="I21" s="2409">
        <v>170737348</v>
      </c>
      <c r="J21" s="2409">
        <f t="shared" si="4"/>
        <v>170737.348</v>
      </c>
      <c r="K21" s="2411">
        <v>0</v>
      </c>
      <c r="L21" s="2408">
        <f t="shared" si="5"/>
        <v>0</v>
      </c>
      <c r="M21" s="2406">
        <v>2086173650</v>
      </c>
      <c r="N21" s="2406">
        <f t="shared" si="6"/>
        <v>2086173.65</v>
      </c>
      <c r="O21" s="2399"/>
      <c r="P21" s="2406">
        <f t="shared" si="7"/>
        <v>0</v>
      </c>
      <c r="Q21" s="2399"/>
      <c r="R21" s="2406">
        <f t="shared" si="8"/>
        <v>0</v>
      </c>
      <c r="S21" s="2399"/>
      <c r="T21" s="2406">
        <f t="shared" si="9"/>
        <v>0</v>
      </c>
      <c r="U21" s="2399"/>
      <c r="V21" s="2397"/>
      <c r="W21" s="2397"/>
      <c r="X21" s="2397"/>
      <c r="Y21" s="2397"/>
      <c r="Z21" s="2397"/>
    </row>
    <row r="22" spans="1:26" ht="14.25" customHeight="1">
      <c r="A22" s="2399"/>
      <c r="B22" s="2405" t="s">
        <v>3177</v>
      </c>
      <c r="C22" s="2406">
        <v>1110819836</v>
      </c>
      <c r="D22" s="2406">
        <f t="shared" si="1"/>
        <v>1110819.8359999999</v>
      </c>
      <c r="E22" s="2408">
        <v>216166475</v>
      </c>
      <c r="F22" s="2408">
        <f t="shared" si="2"/>
        <v>216166.47500000001</v>
      </c>
      <c r="G22" s="2408">
        <v>109800000</v>
      </c>
      <c r="H22" s="2409">
        <f t="shared" si="3"/>
        <v>109800</v>
      </c>
      <c r="I22" s="2409">
        <v>50626453</v>
      </c>
      <c r="J22" s="2409">
        <f t="shared" si="4"/>
        <v>50626.453000000001</v>
      </c>
      <c r="K22" s="2411">
        <v>0</v>
      </c>
      <c r="L22" s="2408">
        <f t="shared" si="5"/>
        <v>0</v>
      </c>
      <c r="M22" s="2406">
        <v>689932000</v>
      </c>
      <c r="N22" s="2406">
        <f t="shared" si="6"/>
        <v>689932</v>
      </c>
      <c r="O22" s="2399"/>
      <c r="P22" s="2406">
        <f t="shared" si="7"/>
        <v>0</v>
      </c>
      <c r="Q22" s="2399"/>
      <c r="R22" s="2406">
        <f t="shared" si="8"/>
        <v>0</v>
      </c>
      <c r="S22" s="2399"/>
      <c r="T22" s="2406">
        <f t="shared" si="9"/>
        <v>0</v>
      </c>
      <c r="U22" s="2399"/>
      <c r="V22" s="2397"/>
      <c r="W22" s="2397"/>
      <c r="X22" s="2397"/>
      <c r="Y22" s="2397"/>
      <c r="Z22" s="2397"/>
    </row>
    <row r="23" spans="1:26" ht="14.25" customHeight="1">
      <c r="A23" s="2399"/>
      <c r="B23" s="2405" t="s">
        <v>3178</v>
      </c>
      <c r="C23" s="2406">
        <v>4457015032</v>
      </c>
      <c r="D23" s="2406">
        <f t="shared" si="1"/>
        <v>4457015.0319999997</v>
      </c>
      <c r="E23" s="2408">
        <v>1125022822</v>
      </c>
      <c r="F23" s="2408">
        <f t="shared" si="2"/>
        <v>1125022.8219999999</v>
      </c>
      <c r="G23" s="2408">
        <v>460800000</v>
      </c>
      <c r="H23" s="2409">
        <f t="shared" si="3"/>
        <v>460800</v>
      </c>
      <c r="I23" s="2409">
        <v>260176266</v>
      </c>
      <c r="J23" s="2409">
        <f t="shared" si="4"/>
        <v>260176.266</v>
      </c>
      <c r="K23" s="2411">
        <v>0</v>
      </c>
      <c r="L23" s="2408">
        <f t="shared" si="5"/>
        <v>0</v>
      </c>
      <c r="M23" s="2406">
        <v>963483200</v>
      </c>
      <c r="N23" s="2406">
        <f t="shared" si="6"/>
        <v>963483.2</v>
      </c>
      <c r="O23" s="2399"/>
      <c r="P23" s="2406">
        <f t="shared" si="7"/>
        <v>0</v>
      </c>
      <c r="Q23" s="2399"/>
      <c r="R23" s="2406">
        <f t="shared" si="8"/>
        <v>0</v>
      </c>
      <c r="S23" s="2399"/>
      <c r="T23" s="2406">
        <f t="shared" si="9"/>
        <v>0</v>
      </c>
      <c r="U23" s="2399"/>
      <c r="V23" s="2397"/>
      <c r="W23" s="2397"/>
      <c r="X23" s="2397"/>
      <c r="Y23" s="2397"/>
      <c r="Z23" s="2397"/>
    </row>
    <row r="24" spans="1:26" ht="14.25" customHeight="1">
      <c r="A24" s="2399"/>
      <c r="B24" s="2405" t="s">
        <v>3179</v>
      </c>
      <c r="C24" s="2406">
        <v>1446311916</v>
      </c>
      <c r="D24" s="2406">
        <f t="shared" si="1"/>
        <v>1446311.916</v>
      </c>
      <c r="E24" s="2408">
        <v>464389497</v>
      </c>
      <c r="F24" s="2408">
        <f t="shared" si="2"/>
        <v>464389.49699999997</v>
      </c>
      <c r="G24" s="2408">
        <v>170160000</v>
      </c>
      <c r="H24" s="2409">
        <f t="shared" si="3"/>
        <v>170160</v>
      </c>
      <c r="I24" s="2409">
        <v>113528685</v>
      </c>
      <c r="J24" s="2409">
        <f t="shared" si="4"/>
        <v>113528.685</v>
      </c>
      <c r="K24" s="2411">
        <v>0</v>
      </c>
      <c r="L24" s="2408">
        <f t="shared" si="5"/>
        <v>0</v>
      </c>
      <c r="M24" s="2406">
        <v>191442900</v>
      </c>
      <c r="N24" s="2406">
        <f t="shared" si="6"/>
        <v>191442.9</v>
      </c>
      <c r="O24" s="2399"/>
      <c r="P24" s="2406">
        <f t="shared" si="7"/>
        <v>0</v>
      </c>
      <c r="Q24" s="2399"/>
      <c r="R24" s="2406">
        <f t="shared" si="8"/>
        <v>0</v>
      </c>
      <c r="S24" s="2399"/>
      <c r="T24" s="2406">
        <f t="shared" si="9"/>
        <v>0</v>
      </c>
      <c r="U24" s="2399"/>
      <c r="V24" s="2397"/>
      <c r="W24" s="2397"/>
      <c r="X24" s="2397"/>
      <c r="Y24" s="2397"/>
      <c r="Z24" s="2397"/>
    </row>
    <row r="25" spans="1:26" ht="14.25" customHeight="1">
      <c r="A25" s="2399"/>
      <c r="B25" s="2405" t="s">
        <v>3180</v>
      </c>
      <c r="C25" s="2406">
        <v>619530984</v>
      </c>
      <c r="D25" s="2406">
        <f t="shared" si="1"/>
        <v>619530.98400000005</v>
      </c>
      <c r="E25" s="2408">
        <v>194745732</v>
      </c>
      <c r="F25" s="2408">
        <f t="shared" si="2"/>
        <v>194745.73199999999</v>
      </c>
      <c r="G25" s="2408">
        <v>121800000</v>
      </c>
      <c r="H25" s="2409">
        <f t="shared" si="3"/>
        <v>121800</v>
      </c>
      <c r="I25" s="2409">
        <v>70453728</v>
      </c>
      <c r="J25" s="2409">
        <f t="shared" si="4"/>
        <v>70453.728000000003</v>
      </c>
      <c r="K25" s="2408">
        <v>168011828</v>
      </c>
      <c r="L25" s="2408">
        <f t="shared" si="5"/>
        <v>168011.82800000001</v>
      </c>
      <c r="M25" s="2399"/>
      <c r="N25" s="2406">
        <f t="shared" si="6"/>
        <v>0</v>
      </c>
      <c r="O25" s="2399"/>
      <c r="P25" s="2406">
        <f t="shared" si="7"/>
        <v>0</v>
      </c>
      <c r="Q25" s="2399"/>
      <c r="R25" s="2406">
        <f t="shared" si="8"/>
        <v>0</v>
      </c>
      <c r="S25" s="2399"/>
      <c r="T25" s="2406">
        <f t="shared" si="9"/>
        <v>0</v>
      </c>
      <c r="U25" s="2399"/>
      <c r="V25" s="2397"/>
      <c r="W25" s="2397"/>
      <c r="X25" s="2397"/>
      <c r="Y25" s="2397"/>
      <c r="Z25" s="2397"/>
    </row>
    <row r="26" spans="1:26" ht="14.25" customHeight="1">
      <c r="A26" s="2399"/>
      <c r="B26" s="2405" t="s">
        <v>3181</v>
      </c>
      <c r="C26" s="2406">
        <v>939645672</v>
      </c>
      <c r="D26" s="2406">
        <f t="shared" si="1"/>
        <v>939645.67200000002</v>
      </c>
      <c r="E26" s="2408">
        <v>223799309</v>
      </c>
      <c r="F26" s="2408">
        <f t="shared" si="2"/>
        <v>223799.30900000001</v>
      </c>
      <c r="G26" s="2408">
        <v>176400000</v>
      </c>
      <c r="H26" s="2409">
        <f t="shared" si="3"/>
        <v>176400</v>
      </c>
      <c r="I26" s="2409">
        <v>80779218</v>
      </c>
      <c r="J26" s="2409">
        <f t="shared" si="4"/>
        <v>80779.217999999993</v>
      </c>
      <c r="K26" s="2408">
        <v>202834197</v>
      </c>
      <c r="L26" s="2408">
        <f t="shared" si="5"/>
        <v>202834.19699999999</v>
      </c>
      <c r="M26" s="2399"/>
      <c r="N26" s="2406">
        <f t="shared" si="6"/>
        <v>0</v>
      </c>
      <c r="O26" s="2399"/>
      <c r="P26" s="2406">
        <f t="shared" si="7"/>
        <v>0</v>
      </c>
      <c r="Q26" s="2399"/>
      <c r="R26" s="2406">
        <f t="shared" si="8"/>
        <v>0</v>
      </c>
      <c r="S26" s="2399"/>
      <c r="T26" s="2406">
        <f t="shared" si="9"/>
        <v>0</v>
      </c>
      <c r="U26" s="2399"/>
      <c r="V26" s="2397"/>
      <c r="W26" s="2397"/>
      <c r="X26" s="2397"/>
      <c r="Y26" s="2397"/>
      <c r="Z26" s="2397"/>
    </row>
    <row r="27" spans="1:26" ht="14.25" customHeight="1">
      <c r="A27" s="2397"/>
      <c r="B27" s="2397"/>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row>
    <row r="28" spans="1:26" ht="14.25" customHeight="1">
      <c r="A28" s="2397"/>
      <c r="B28" s="2397"/>
      <c r="C28" s="2397"/>
      <c r="D28" s="2397"/>
      <c r="E28" s="2397"/>
      <c r="F28" s="2397"/>
      <c r="G28" s="2397"/>
      <c r="H28" s="2397"/>
      <c r="I28" s="2397"/>
      <c r="J28" s="2397"/>
      <c r="K28" s="2397"/>
      <c r="L28" s="2397"/>
      <c r="M28" s="2397"/>
      <c r="N28" s="2397"/>
      <c r="O28" s="2397"/>
      <c r="P28" s="2397"/>
      <c r="Q28" s="2397"/>
      <c r="R28" s="2397"/>
      <c r="S28" s="2397"/>
      <c r="T28" s="2397"/>
      <c r="U28" s="2397"/>
      <c r="V28" s="2397"/>
      <c r="W28" s="2397"/>
      <c r="X28" s="2397"/>
      <c r="Y28" s="2397"/>
      <c r="Z28" s="2397"/>
    </row>
    <row r="29" spans="1:26" ht="14.25" customHeight="1">
      <c r="A29" s="2397"/>
      <c r="B29" s="2397"/>
      <c r="C29" s="2397"/>
      <c r="D29" s="2397"/>
      <c r="E29" s="2397"/>
      <c r="F29" s="2397"/>
      <c r="G29" s="2397"/>
      <c r="H29" s="2397"/>
      <c r="I29" s="2397"/>
      <c r="J29" s="2397"/>
      <c r="K29" s="2397"/>
      <c r="L29" s="2397"/>
      <c r="M29" s="2397"/>
      <c r="N29" s="2397"/>
      <c r="O29" s="2397"/>
      <c r="P29" s="2397"/>
      <c r="Q29" s="2397"/>
      <c r="R29" s="2397"/>
      <c r="S29" s="2397"/>
      <c r="T29" s="2397"/>
      <c r="U29" s="2397"/>
      <c r="V29" s="2397"/>
      <c r="W29" s="2397"/>
      <c r="X29" s="2397"/>
      <c r="Y29" s="2397"/>
      <c r="Z29" s="2397"/>
    </row>
    <row r="30" spans="1:26" ht="14.25" customHeight="1">
      <c r="A30" s="2397"/>
      <c r="B30" s="2397"/>
      <c r="C30" s="2397"/>
      <c r="D30" s="2397"/>
      <c r="E30" s="2397"/>
      <c r="F30" s="2397"/>
      <c r="G30" s="2397"/>
      <c r="H30" s="2397"/>
      <c r="I30" s="2397"/>
      <c r="J30" s="2397"/>
      <c r="K30" s="2397"/>
      <c r="L30" s="2397"/>
      <c r="M30" s="2397"/>
      <c r="N30" s="2397"/>
      <c r="O30" s="2397"/>
      <c r="P30" s="2397"/>
      <c r="Q30" s="2397"/>
      <c r="R30" s="2397"/>
      <c r="S30" s="2397"/>
      <c r="T30" s="2397"/>
      <c r="U30" s="2397"/>
      <c r="V30" s="2397"/>
      <c r="W30" s="2397"/>
      <c r="X30" s="2397"/>
      <c r="Y30" s="2397"/>
      <c r="Z30" s="2397"/>
    </row>
    <row r="31" spans="1:26" ht="14.25" customHeight="1">
      <c r="A31" s="2397"/>
      <c r="B31" s="2397"/>
      <c r="C31" s="2397"/>
      <c r="D31" s="2397"/>
      <c r="E31" s="2397"/>
      <c r="F31" s="2397"/>
      <c r="G31" s="2397"/>
      <c r="H31" s="2397"/>
      <c r="I31" s="2397"/>
      <c r="J31" s="2397"/>
      <c r="K31" s="2397"/>
      <c r="L31" s="2397"/>
      <c r="M31" s="2397"/>
      <c r="N31" s="2397"/>
      <c r="O31" s="2397"/>
      <c r="P31" s="2397"/>
      <c r="Q31" s="2397"/>
      <c r="R31" s="2397"/>
      <c r="S31" s="2397"/>
      <c r="T31" s="2397"/>
      <c r="U31" s="2397"/>
      <c r="V31" s="2397"/>
      <c r="W31" s="2397"/>
      <c r="X31" s="2397"/>
      <c r="Y31" s="2397"/>
      <c r="Z31" s="2397"/>
    </row>
    <row r="32" spans="1:26" ht="14.25" customHeight="1">
      <c r="A32" s="2397"/>
      <c r="B32" s="2397"/>
      <c r="C32" s="2397"/>
      <c r="D32" s="2397"/>
      <c r="E32" s="2397"/>
      <c r="F32" s="2397"/>
      <c r="G32" s="2397"/>
      <c r="H32" s="2397"/>
      <c r="I32" s="2397"/>
      <c r="J32" s="2397"/>
      <c r="K32" s="2397"/>
      <c r="L32" s="2397"/>
      <c r="M32" s="2397"/>
      <c r="N32" s="2397"/>
      <c r="O32" s="2397"/>
      <c r="P32" s="2397"/>
      <c r="Q32" s="2397"/>
      <c r="R32" s="2397"/>
      <c r="S32" s="2397"/>
      <c r="T32" s="2397"/>
      <c r="U32" s="2397"/>
      <c r="V32" s="2397"/>
      <c r="W32" s="2397"/>
      <c r="X32" s="2397"/>
      <c r="Y32" s="2397"/>
      <c r="Z32" s="2397"/>
    </row>
    <row r="33" spans="1:26" ht="14.25" customHeight="1">
      <c r="A33" s="2397"/>
      <c r="B33" s="2397"/>
      <c r="C33" s="2397"/>
      <c r="D33" s="2397"/>
      <c r="E33" s="2397"/>
      <c r="F33" s="2397"/>
      <c r="G33" s="2397"/>
      <c r="H33" s="2397"/>
      <c r="I33" s="2397"/>
      <c r="J33" s="2397"/>
      <c r="K33" s="2397"/>
      <c r="L33" s="2397"/>
      <c r="M33" s="2397"/>
      <c r="N33" s="2397"/>
      <c r="O33" s="2397"/>
      <c r="P33" s="2397"/>
      <c r="Q33" s="2397"/>
      <c r="R33" s="2397"/>
      <c r="S33" s="2397"/>
      <c r="T33" s="2397"/>
      <c r="U33" s="2397"/>
      <c r="V33" s="2397"/>
      <c r="W33" s="2397"/>
      <c r="X33" s="2397"/>
      <c r="Y33" s="2397"/>
      <c r="Z33" s="2397"/>
    </row>
    <row r="34" spans="1:26" ht="14.25" customHeight="1">
      <c r="A34" s="2397"/>
      <c r="B34" s="2397"/>
      <c r="C34" s="2397"/>
      <c r="D34" s="2397"/>
      <c r="E34" s="2397"/>
      <c r="F34" s="2397"/>
      <c r="G34" s="2397"/>
      <c r="H34" s="2397"/>
      <c r="I34" s="2397"/>
      <c r="J34" s="2397"/>
      <c r="K34" s="2397"/>
      <c r="L34" s="2397"/>
      <c r="M34" s="2397"/>
      <c r="N34" s="2397"/>
      <c r="O34" s="2397"/>
      <c r="P34" s="2397"/>
      <c r="Q34" s="2397"/>
      <c r="R34" s="2397"/>
      <c r="S34" s="2397"/>
      <c r="T34" s="2397"/>
      <c r="U34" s="2397"/>
      <c r="V34" s="2397"/>
      <c r="W34" s="2397"/>
      <c r="X34" s="2397"/>
      <c r="Y34" s="2397"/>
      <c r="Z34" s="2397"/>
    </row>
    <row r="35" spans="1:26" ht="14.25" customHeight="1">
      <c r="A35" s="2397"/>
      <c r="B35" s="2397"/>
      <c r="C35" s="2397"/>
      <c r="D35" s="2397"/>
      <c r="E35" s="2397"/>
      <c r="F35" s="2397"/>
      <c r="G35" s="2397"/>
      <c r="H35" s="2397"/>
      <c r="I35" s="2397"/>
      <c r="J35" s="2397"/>
      <c r="K35" s="2397"/>
      <c r="L35" s="2397"/>
      <c r="M35" s="2397"/>
      <c r="N35" s="2397"/>
      <c r="O35" s="2397"/>
      <c r="P35" s="2397"/>
      <c r="Q35" s="2397"/>
      <c r="R35" s="2397"/>
      <c r="S35" s="2397"/>
      <c r="T35" s="2397"/>
      <c r="U35" s="2397"/>
      <c r="V35" s="2397"/>
      <c r="W35" s="2397"/>
      <c r="X35" s="2397"/>
      <c r="Y35" s="2397"/>
      <c r="Z35" s="2397"/>
    </row>
    <row r="36" spans="1:26" ht="14.25" customHeight="1">
      <c r="A36" s="2397"/>
      <c r="B36" s="2397"/>
      <c r="C36" s="2397"/>
      <c r="D36" s="2397"/>
      <c r="E36" s="2397"/>
      <c r="F36" s="2397"/>
      <c r="G36" s="2397"/>
      <c r="H36" s="2397"/>
      <c r="I36" s="2397"/>
      <c r="J36" s="2397"/>
      <c r="K36" s="2397"/>
      <c r="L36" s="2397"/>
      <c r="M36" s="2397"/>
      <c r="N36" s="2397"/>
      <c r="O36" s="2397"/>
      <c r="P36" s="2397"/>
      <c r="Q36" s="2397"/>
      <c r="R36" s="2397"/>
      <c r="S36" s="2397"/>
      <c r="T36" s="2397"/>
      <c r="U36" s="2397"/>
      <c r="V36" s="2397"/>
      <c r="W36" s="2397"/>
      <c r="X36" s="2397"/>
      <c r="Y36" s="2397"/>
      <c r="Z36" s="2397"/>
    </row>
    <row r="37" spans="1:26" ht="14.25" customHeight="1">
      <c r="A37" s="2397"/>
      <c r="B37" s="2397"/>
      <c r="C37" s="2397"/>
      <c r="D37" s="2397"/>
      <c r="E37" s="2397"/>
      <c r="F37" s="2397"/>
      <c r="G37" s="2397"/>
      <c r="H37" s="2397"/>
      <c r="I37" s="2397"/>
      <c r="J37" s="2397"/>
      <c r="K37" s="2397"/>
      <c r="L37" s="2397"/>
      <c r="M37" s="2397"/>
      <c r="N37" s="2397"/>
      <c r="O37" s="2397"/>
      <c r="P37" s="2397"/>
      <c r="Q37" s="2397"/>
      <c r="R37" s="2397"/>
      <c r="S37" s="2397"/>
      <c r="T37" s="2397"/>
      <c r="U37" s="2397"/>
      <c r="V37" s="2397"/>
      <c r="W37" s="2397"/>
      <c r="X37" s="2397"/>
      <c r="Y37" s="2397"/>
      <c r="Z37" s="2397"/>
    </row>
    <row r="38" spans="1:26" ht="14.25" customHeight="1">
      <c r="A38" s="2397"/>
      <c r="B38" s="2397"/>
      <c r="C38" s="2397"/>
      <c r="D38" s="2397"/>
      <c r="E38" s="2397"/>
      <c r="F38" s="2397"/>
      <c r="G38" s="2397"/>
      <c r="H38" s="2397"/>
      <c r="I38" s="2397"/>
      <c r="J38" s="2397"/>
      <c r="K38" s="2397"/>
      <c r="L38" s="2397"/>
      <c r="M38" s="2397"/>
      <c r="N38" s="2397"/>
      <c r="O38" s="2397"/>
      <c r="P38" s="2397"/>
      <c r="Q38" s="2397"/>
      <c r="R38" s="2397"/>
      <c r="S38" s="2397"/>
      <c r="T38" s="2397"/>
      <c r="U38" s="2397"/>
      <c r="V38" s="2397"/>
      <c r="W38" s="2397"/>
      <c r="X38" s="2397"/>
      <c r="Y38" s="2397"/>
      <c r="Z38" s="2397"/>
    </row>
    <row r="39" spans="1:26" ht="14.25" customHeight="1">
      <c r="A39" s="2397"/>
      <c r="B39" s="2397"/>
      <c r="C39" s="2397"/>
      <c r="D39" s="2397"/>
      <c r="E39" s="2397"/>
      <c r="F39" s="2397"/>
      <c r="G39" s="2397"/>
      <c r="H39" s="2397"/>
      <c r="I39" s="2397"/>
      <c r="J39" s="2397"/>
      <c r="K39" s="2397"/>
      <c r="L39" s="2397"/>
      <c r="M39" s="2397"/>
      <c r="N39" s="2397"/>
      <c r="O39" s="2397"/>
      <c r="P39" s="2397"/>
      <c r="Q39" s="2397"/>
      <c r="R39" s="2397"/>
      <c r="S39" s="2397"/>
      <c r="T39" s="2397"/>
      <c r="U39" s="2397"/>
      <c r="V39" s="2397"/>
      <c r="W39" s="2397"/>
      <c r="X39" s="2397"/>
      <c r="Y39" s="2397"/>
      <c r="Z39" s="2397"/>
    </row>
    <row r="40" spans="1:26" ht="14.25" customHeight="1">
      <c r="A40" s="2397"/>
      <c r="B40" s="2397"/>
      <c r="C40" s="2397"/>
      <c r="D40" s="2397"/>
      <c r="E40" s="2397"/>
      <c r="F40" s="2397"/>
      <c r="G40" s="2397"/>
      <c r="H40" s="2397"/>
      <c r="I40" s="2397"/>
      <c r="J40" s="2397"/>
      <c r="K40" s="2397"/>
      <c r="L40" s="2397"/>
      <c r="M40" s="2397"/>
      <c r="N40" s="2397"/>
      <c r="O40" s="2397"/>
      <c r="P40" s="2397"/>
      <c r="Q40" s="2397"/>
      <c r="R40" s="2397"/>
      <c r="S40" s="2397"/>
      <c r="T40" s="2397"/>
      <c r="U40" s="2397"/>
      <c r="V40" s="2397"/>
      <c r="W40" s="2397"/>
      <c r="X40" s="2397"/>
      <c r="Y40" s="2397"/>
      <c r="Z40" s="2397"/>
    </row>
    <row r="41" spans="1:26" ht="14.25" customHeight="1">
      <c r="A41" s="2397"/>
      <c r="B41" s="2397"/>
      <c r="C41" s="2397"/>
      <c r="D41" s="2397"/>
      <c r="E41" s="2397"/>
      <c r="F41" s="2397"/>
      <c r="G41" s="2397"/>
      <c r="H41" s="2397"/>
      <c r="I41" s="2397"/>
      <c r="J41" s="2397"/>
      <c r="K41" s="2397"/>
      <c r="L41" s="2397"/>
      <c r="M41" s="2397"/>
      <c r="N41" s="2397"/>
      <c r="O41" s="2397"/>
      <c r="P41" s="2397"/>
      <c r="Q41" s="2397"/>
      <c r="R41" s="2397"/>
      <c r="S41" s="2397"/>
      <c r="T41" s="2397"/>
      <c r="U41" s="2397"/>
      <c r="V41" s="2397"/>
      <c r="W41" s="2397"/>
      <c r="X41" s="2397"/>
      <c r="Y41" s="2397"/>
      <c r="Z41" s="2397"/>
    </row>
    <row r="42" spans="1:26" ht="14.25" customHeight="1">
      <c r="A42" s="2397"/>
      <c r="B42" s="2397"/>
      <c r="C42" s="2397"/>
      <c r="D42" s="2397"/>
      <c r="E42" s="2397"/>
      <c r="F42" s="2397"/>
      <c r="G42" s="2397"/>
      <c r="H42" s="2397"/>
      <c r="I42" s="2397"/>
      <c r="J42" s="2397"/>
      <c r="K42" s="2397"/>
      <c r="L42" s="2397"/>
      <c r="M42" s="2397"/>
      <c r="N42" s="2397"/>
      <c r="O42" s="2397"/>
      <c r="P42" s="2397"/>
      <c r="Q42" s="2397"/>
      <c r="R42" s="2397"/>
      <c r="S42" s="2397"/>
      <c r="T42" s="2397"/>
      <c r="U42" s="2397"/>
      <c r="V42" s="2397"/>
      <c r="W42" s="2397"/>
      <c r="X42" s="2397"/>
      <c r="Y42" s="2397"/>
      <c r="Z42" s="2397"/>
    </row>
    <row r="43" spans="1:26" ht="14.25" customHeight="1">
      <c r="A43" s="2397"/>
      <c r="B43" s="2397"/>
      <c r="C43" s="2397"/>
      <c r="D43" s="2397"/>
      <c r="E43" s="2397"/>
      <c r="F43" s="2397"/>
      <c r="G43" s="2397"/>
      <c r="H43" s="2397"/>
      <c r="I43" s="2397"/>
      <c r="J43" s="2397"/>
      <c r="K43" s="2397"/>
      <c r="L43" s="2397"/>
      <c r="M43" s="2397"/>
      <c r="N43" s="2397"/>
      <c r="O43" s="2397"/>
      <c r="P43" s="2397"/>
      <c r="Q43" s="2397"/>
      <c r="R43" s="2397"/>
      <c r="S43" s="2397"/>
      <c r="T43" s="2397"/>
      <c r="U43" s="2397"/>
      <c r="V43" s="2397"/>
      <c r="W43" s="2397"/>
      <c r="X43" s="2397"/>
      <c r="Y43" s="2397"/>
      <c r="Z43" s="2397"/>
    </row>
    <row r="44" spans="1:26" ht="14.25" customHeight="1">
      <c r="A44" s="2397"/>
      <c r="B44" s="2397"/>
      <c r="C44" s="2397"/>
      <c r="D44" s="2397"/>
      <c r="E44" s="2397"/>
      <c r="F44" s="2397"/>
      <c r="G44" s="2397"/>
      <c r="H44" s="2397"/>
      <c r="I44" s="2397"/>
      <c r="J44" s="2397"/>
      <c r="K44" s="2397"/>
      <c r="L44" s="2397"/>
      <c r="M44" s="2397"/>
      <c r="N44" s="2397"/>
      <c r="O44" s="2397"/>
      <c r="P44" s="2397"/>
      <c r="Q44" s="2397"/>
      <c r="R44" s="2397"/>
      <c r="S44" s="2397"/>
      <c r="T44" s="2397"/>
      <c r="U44" s="2397"/>
      <c r="V44" s="2397"/>
      <c r="W44" s="2397"/>
      <c r="X44" s="2397"/>
      <c r="Y44" s="2397"/>
      <c r="Z44" s="2397"/>
    </row>
    <row r="45" spans="1:26" ht="14.25" customHeight="1">
      <c r="A45" s="2397"/>
      <c r="B45" s="2397"/>
      <c r="C45" s="2397"/>
      <c r="D45" s="2397"/>
      <c r="E45" s="2397"/>
      <c r="F45" s="2397"/>
      <c r="G45" s="2397"/>
      <c r="H45" s="2397"/>
      <c r="I45" s="2397"/>
      <c r="J45" s="2397"/>
      <c r="K45" s="2397"/>
      <c r="L45" s="2397"/>
      <c r="M45" s="2397"/>
      <c r="N45" s="2397"/>
      <c r="O45" s="2397"/>
      <c r="P45" s="2397"/>
      <c r="Q45" s="2397"/>
      <c r="R45" s="2397"/>
      <c r="S45" s="2397"/>
      <c r="T45" s="2397"/>
      <c r="U45" s="2397"/>
      <c r="V45" s="2397"/>
      <c r="W45" s="2397"/>
      <c r="X45" s="2397"/>
      <c r="Y45" s="2397"/>
      <c r="Z45" s="2397"/>
    </row>
    <row r="46" spans="1:26" ht="14.25" customHeight="1">
      <c r="A46" s="2397"/>
      <c r="B46" s="2397"/>
      <c r="C46" s="2397"/>
      <c r="D46" s="2397"/>
      <c r="E46" s="2397"/>
      <c r="F46" s="2397"/>
      <c r="G46" s="2397"/>
      <c r="H46" s="2397"/>
      <c r="I46" s="2397"/>
      <c r="J46" s="2397"/>
      <c r="K46" s="2397"/>
      <c r="L46" s="2397"/>
      <c r="M46" s="2397"/>
      <c r="N46" s="2397"/>
      <c r="O46" s="2397"/>
      <c r="P46" s="2397"/>
      <c r="Q46" s="2397"/>
      <c r="R46" s="2397"/>
      <c r="S46" s="2397"/>
      <c r="T46" s="2397"/>
      <c r="U46" s="2397"/>
      <c r="V46" s="2397"/>
      <c r="W46" s="2397"/>
      <c r="X46" s="2397"/>
      <c r="Y46" s="2397"/>
      <c r="Z46" s="2397"/>
    </row>
    <row r="47" spans="1:26" ht="14.25" customHeight="1">
      <c r="A47" s="2397"/>
      <c r="B47" s="2397"/>
      <c r="C47" s="2397"/>
      <c r="D47" s="2397"/>
      <c r="E47" s="2397"/>
      <c r="F47" s="2397"/>
      <c r="G47" s="2397"/>
      <c r="H47" s="2397"/>
      <c r="I47" s="2397"/>
      <c r="J47" s="2397"/>
      <c r="K47" s="2397"/>
      <c r="L47" s="2397"/>
      <c r="M47" s="2397"/>
      <c r="N47" s="2397"/>
      <c r="O47" s="2397"/>
      <c r="P47" s="2397"/>
      <c r="Q47" s="2397"/>
      <c r="R47" s="2397"/>
      <c r="S47" s="2397"/>
      <c r="T47" s="2397"/>
      <c r="U47" s="2397"/>
      <c r="V47" s="2397"/>
      <c r="W47" s="2397"/>
      <c r="X47" s="2397"/>
      <c r="Y47" s="2397"/>
      <c r="Z47" s="2397"/>
    </row>
    <row r="48" spans="1:26" ht="14.25" customHeight="1">
      <c r="A48" s="2397"/>
      <c r="B48" s="2397"/>
      <c r="C48" s="2397"/>
      <c r="D48" s="2397"/>
      <c r="E48" s="2397"/>
      <c r="F48" s="2397"/>
      <c r="G48" s="2397"/>
      <c r="H48" s="2397"/>
      <c r="I48" s="2397"/>
      <c r="J48" s="2397"/>
      <c r="K48" s="2397"/>
      <c r="L48" s="2397"/>
      <c r="M48" s="2397"/>
      <c r="N48" s="2397"/>
      <c r="O48" s="2397"/>
      <c r="P48" s="2397"/>
      <c r="Q48" s="2397"/>
      <c r="R48" s="2397"/>
      <c r="S48" s="2397"/>
      <c r="T48" s="2397"/>
      <c r="U48" s="2397"/>
      <c r="V48" s="2397"/>
      <c r="W48" s="2397"/>
      <c r="X48" s="2397"/>
      <c r="Y48" s="2397"/>
      <c r="Z48" s="2397"/>
    </row>
    <row r="49" spans="1:26" ht="14.25" customHeight="1">
      <c r="A49" s="2397"/>
      <c r="B49" s="2397"/>
      <c r="C49" s="2397"/>
      <c r="D49" s="2397"/>
      <c r="E49" s="2397"/>
      <c r="F49" s="2397"/>
      <c r="G49" s="2397"/>
      <c r="H49" s="2397"/>
      <c r="I49" s="2397"/>
      <c r="J49" s="2397"/>
      <c r="K49" s="2397"/>
      <c r="L49" s="2397"/>
      <c r="M49" s="2397"/>
      <c r="N49" s="2397"/>
      <c r="O49" s="2397"/>
      <c r="P49" s="2397"/>
      <c r="Q49" s="2397"/>
      <c r="R49" s="2397"/>
      <c r="S49" s="2397"/>
      <c r="T49" s="2397"/>
      <c r="U49" s="2397"/>
      <c r="V49" s="2397"/>
      <c r="W49" s="2397"/>
      <c r="X49" s="2397"/>
      <c r="Y49" s="2397"/>
      <c r="Z49" s="2397"/>
    </row>
    <row r="50" spans="1:26" ht="14.25" customHeight="1">
      <c r="A50" s="2397"/>
      <c r="B50" s="2397"/>
      <c r="C50" s="2397"/>
      <c r="D50" s="2397"/>
      <c r="E50" s="2397"/>
      <c r="F50" s="2397"/>
      <c r="G50" s="2397"/>
      <c r="H50" s="2397"/>
      <c r="I50" s="2397"/>
      <c r="J50" s="2397"/>
      <c r="K50" s="2397"/>
      <c r="L50" s="2397"/>
      <c r="M50" s="2397"/>
      <c r="N50" s="2397"/>
      <c r="O50" s="2397"/>
      <c r="P50" s="2397"/>
      <c r="Q50" s="2397"/>
      <c r="R50" s="2397"/>
      <c r="S50" s="2397"/>
      <c r="T50" s="2397"/>
      <c r="U50" s="2397"/>
      <c r="V50" s="2397"/>
      <c r="W50" s="2397"/>
      <c r="X50" s="2397"/>
      <c r="Y50" s="2397"/>
      <c r="Z50" s="2397"/>
    </row>
    <row r="51" spans="1:26" ht="14.25" customHeight="1">
      <c r="A51" s="2397"/>
      <c r="B51" s="2397"/>
      <c r="C51" s="2397"/>
      <c r="D51" s="2397"/>
      <c r="E51" s="2397"/>
      <c r="F51" s="2397"/>
      <c r="G51" s="2397"/>
      <c r="H51" s="2397"/>
      <c r="I51" s="2397"/>
      <c r="J51" s="2397"/>
      <c r="K51" s="2397"/>
      <c r="L51" s="2397"/>
      <c r="M51" s="2397"/>
      <c r="N51" s="2397"/>
      <c r="O51" s="2397"/>
      <c r="P51" s="2397"/>
      <c r="Q51" s="2397"/>
      <c r="R51" s="2397"/>
      <c r="S51" s="2397"/>
      <c r="T51" s="2397"/>
      <c r="U51" s="2397"/>
      <c r="V51" s="2397"/>
      <c r="W51" s="2397"/>
      <c r="X51" s="2397"/>
      <c r="Y51" s="2397"/>
      <c r="Z51" s="2397"/>
    </row>
    <row r="52" spans="1:26" ht="14.25" customHeight="1">
      <c r="A52" s="2397"/>
      <c r="B52" s="2397"/>
      <c r="C52" s="2397"/>
      <c r="D52" s="2397"/>
      <c r="E52" s="2397"/>
      <c r="F52" s="2397"/>
      <c r="G52" s="2397"/>
      <c r="H52" s="2397"/>
      <c r="I52" s="2397"/>
      <c r="J52" s="2397"/>
      <c r="K52" s="2397"/>
      <c r="L52" s="2397"/>
      <c r="M52" s="2397"/>
      <c r="N52" s="2397"/>
      <c r="O52" s="2397"/>
      <c r="P52" s="2397"/>
      <c r="Q52" s="2397"/>
      <c r="R52" s="2397"/>
      <c r="S52" s="2397"/>
      <c r="T52" s="2397"/>
      <c r="U52" s="2397"/>
      <c r="V52" s="2397"/>
      <c r="W52" s="2397"/>
      <c r="X52" s="2397"/>
      <c r="Y52" s="2397"/>
      <c r="Z52" s="2397"/>
    </row>
    <row r="53" spans="1:26" ht="14.25" customHeight="1">
      <c r="A53" s="2397"/>
      <c r="B53" s="2397"/>
      <c r="C53" s="2397"/>
      <c r="D53" s="2397"/>
      <c r="E53" s="2397"/>
      <c r="F53" s="2397"/>
      <c r="G53" s="2397"/>
      <c r="H53" s="2397"/>
      <c r="I53" s="2397"/>
      <c r="J53" s="2397"/>
      <c r="K53" s="2397"/>
      <c r="L53" s="2397"/>
      <c r="M53" s="2397"/>
      <c r="N53" s="2397"/>
      <c r="O53" s="2397"/>
      <c r="P53" s="2397"/>
      <c r="Q53" s="2397"/>
      <c r="R53" s="2397"/>
      <c r="S53" s="2397"/>
      <c r="T53" s="2397"/>
      <c r="U53" s="2397"/>
      <c r="V53" s="2397"/>
      <c r="W53" s="2397"/>
      <c r="X53" s="2397"/>
      <c r="Y53" s="2397"/>
      <c r="Z53" s="2397"/>
    </row>
    <row r="54" spans="1:26" ht="14.25" customHeight="1">
      <c r="A54" s="2397"/>
      <c r="B54" s="2397"/>
      <c r="C54" s="2397"/>
      <c r="D54" s="2397"/>
      <c r="E54" s="2397"/>
      <c r="F54" s="2397"/>
      <c r="G54" s="2397"/>
      <c r="H54" s="2397"/>
      <c r="I54" s="2397"/>
      <c r="J54" s="2397"/>
      <c r="K54" s="2397"/>
      <c r="L54" s="2397"/>
      <c r="M54" s="2397"/>
      <c r="N54" s="2397"/>
      <c r="O54" s="2397"/>
      <c r="P54" s="2397"/>
      <c r="Q54" s="2397"/>
      <c r="R54" s="2397"/>
      <c r="S54" s="2397"/>
      <c r="T54" s="2397"/>
      <c r="U54" s="2397"/>
      <c r="V54" s="2397"/>
      <c r="W54" s="2397"/>
      <c r="X54" s="2397"/>
      <c r="Y54" s="2397"/>
      <c r="Z54" s="2397"/>
    </row>
    <row r="55" spans="1:26" ht="14.25" customHeight="1">
      <c r="A55" s="2397"/>
      <c r="B55" s="2397"/>
      <c r="C55" s="2397"/>
      <c r="D55" s="2397"/>
      <c r="E55" s="2397"/>
      <c r="F55" s="2397"/>
      <c r="G55" s="2397"/>
      <c r="H55" s="2397"/>
      <c r="I55" s="2397"/>
      <c r="J55" s="2397"/>
      <c r="K55" s="2397"/>
      <c r="L55" s="2397"/>
      <c r="M55" s="2397"/>
      <c r="N55" s="2397"/>
      <c r="O55" s="2397"/>
      <c r="P55" s="2397"/>
      <c r="Q55" s="2397"/>
      <c r="R55" s="2397"/>
      <c r="S55" s="2397"/>
      <c r="T55" s="2397"/>
      <c r="U55" s="2397"/>
      <c r="V55" s="2397"/>
      <c r="W55" s="2397"/>
      <c r="X55" s="2397"/>
      <c r="Y55" s="2397"/>
      <c r="Z55" s="2397"/>
    </row>
    <row r="56" spans="1:26" ht="14.25" customHeight="1">
      <c r="A56" s="2397"/>
      <c r="B56" s="2397"/>
      <c r="C56" s="2397"/>
      <c r="D56" s="2397"/>
      <c r="E56" s="2397"/>
      <c r="F56" s="2397"/>
      <c r="G56" s="2397"/>
      <c r="H56" s="2397"/>
      <c r="I56" s="2397"/>
      <c r="J56" s="2397"/>
      <c r="K56" s="2397"/>
      <c r="L56" s="2397"/>
      <c r="M56" s="2397"/>
      <c r="N56" s="2397"/>
      <c r="O56" s="2397"/>
      <c r="P56" s="2397"/>
      <c r="Q56" s="2397"/>
      <c r="R56" s="2397"/>
      <c r="S56" s="2397"/>
      <c r="T56" s="2397"/>
      <c r="U56" s="2397"/>
      <c r="V56" s="2397"/>
      <c r="W56" s="2397"/>
      <c r="X56" s="2397"/>
      <c r="Y56" s="2397"/>
      <c r="Z56" s="2397"/>
    </row>
    <row r="57" spans="1:26" ht="14.25" customHeight="1">
      <c r="A57" s="2397"/>
      <c r="B57" s="2397"/>
      <c r="C57" s="2397"/>
      <c r="D57" s="2397"/>
      <c r="E57" s="2397"/>
      <c r="F57" s="2397"/>
      <c r="G57" s="2397"/>
      <c r="H57" s="2397"/>
      <c r="I57" s="2397"/>
      <c r="J57" s="2397"/>
      <c r="K57" s="2397"/>
      <c r="L57" s="2397"/>
      <c r="M57" s="2397"/>
      <c r="N57" s="2397"/>
      <c r="O57" s="2397"/>
      <c r="P57" s="2397"/>
      <c r="Q57" s="2397"/>
      <c r="R57" s="2397"/>
      <c r="S57" s="2397"/>
      <c r="T57" s="2397"/>
      <c r="U57" s="2397"/>
      <c r="V57" s="2397"/>
      <c r="W57" s="2397"/>
      <c r="X57" s="2397"/>
      <c r="Y57" s="2397"/>
      <c r="Z57" s="2397"/>
    </row>
    <row r="58" spans="1:26" ht="14.25" customHeight="1">
      <c r="A58" s="2397"/>
      <c r="B58" s="2397"/>
      <c r="C58" s="2397"/>
      <c r="D58" s="2397"/>
      <c r="E58" s="2397"/>
      <c r="F58" s="2397"/>
      <c r="G58" s="2397"/>
      <c r="H58" s="2397"/>
      <c r="I58" s="2397"/>
      <c r="J58" s="2397"/>
      <c r="K58" s="2397"/>
      <c r="L58" s="2397"/>
      <c r="M58" s="2397"/>
      <c r="N58" s="2397"/>
      <c r="O58" s="2397"/>
      <c r="P58" s="2397"/>
      <c r="Q58" s="2397"/>
      <c r="R58" s="2397"/>
      <c r="S58" s="2397"/>
      <c r="T58" s="2397"/>
      <c r="U58" s="2397"/>
      <c r="V58" s="2397"/>
      <c r="W58" s="2397"/>
      <c r="X58" s="2397"/>
      <c r="Y58" s="2397"/>
      <c r="Z58" s="2397"/>
    </row>
    <row r="59" spans="1:26" ht="14.25" customHeight="1">
      <c r="A59" s="2397"/>
      <c r="B59" s="2397"/>
      <c r="C59" s="2397"/>
      <c r="D59" s="2397"/>
      <c r="E59" s="2397"/>
      <c r="F59" s="2397"/>
      <c r="G59" s="2397"/>
      <c r="H59" s="2397"/>
      <c r="I59" s="2397"/>
      <c r="J59" s="2397"/>
      <c r="K59" s="2397"/>
      <c r="L59" s="2397"/>
      <c r="M59" s="2397"/>
      <c r="N59" s="2397"/>
      <c r="O59" s="2397"/>
      <c r="P59" s="2397"/>
      <c r="Q59" s="2397"/>
      <c r="R59" s="2397"/>
      <c r="S59" s="2397"/>
      <c r="T59" s="2397"/>
      <c r="U59" s="2397"/>
      <c r="V59" s="2397"/>
      <c r="W59" s="2397"/>
      <c r="X59" s="2397"/>
      <c r="Y59" s="2397"/>
      <c r="Z59" s="2397"/>
    </row>
    <row r="60" spans="1:26" ht="14.25" customHeight="1">
      <c r="A60" s="2397"/>
      <c r="B60" s="2397"/>
      <c r="C60" s="2397"/>
      <c r="D60" s="2397"/>
      <c r="E60" s="2397"/>
      <c r="F60" s="2397"/>
      <c r="G60" s="2397"/>
      <c r="H60" s="2397"/>
      <c r="I60" s="2397"/>
      <c r="J60" s="2397"/>
      <c r="K60" s="2397"/>
      <c r="L60" s="2397"/>
      <c r="M60" s="2397"/>
      <c r="N60" s="2397"/>
      <c r="O60" s="2397"/>
      <c r="P60" s="2397"/>
      <c r="Q60" s="2397"/>
      <c r="R60" s="2397"/>
      <c r="S60" s="2397"/>
      <c r="T60" s="2397"/>
      <c r="U60" s="2397"/>
      <c r="V60" s="2397"/>
      <c r="W60" s="2397"/>
      <c r="X60" s="2397"/>
      <c r="Y60" s="2397"/>
      <c r="Z60" s="2397"/>
    </row>
    <row r="61" spans="1:26" ht="14.25" customHeight="1">
      <c r="A61" s="2397"/>
      <c r="B61" s="2397"/>
      <c r="C61" s="2397"/>
      <c r="D61" s="2397"/>
      <c r="E61" s="2397"/>
      <c r="F61" s="2397"/>
      <c r="G61" s="2397"/>
      <c r="H61" s="2397"/>
      <c r="I61" s="2397"/>
      <c r="J61" s="2397"/>
      <c r="K61" s="2397"/>
      <c r="L61" s="2397"/>
      <c r="M61" s="2397"/>
      <c r="N61" s="2397"/>
      <c r="O61" s="2397"/>
      <c r="P61" s="2397"/>
      <c r="Q61" s="2397"/>
      <c r="R61" s="2397"/>
      <c r="S61" s="2397"/>
      <c r="T61" s="2397"/>
      <c r="U61" s="2397"/>
      <c r="V61" s="2397"/>
      <c r="W61" s="2397"/>
      <c r="X61" s="2397"/>
      <c r="Y61" s="2397"/>
      <c r="Z61" s="2397"/>
    </row>
    <row r="62" spans="1:26" ht="14.25" customHeight="1">
      <c r="A62" s="2397"/>
      <c r="B62" s="2397"/>
      <c r="C62" s="2397"/>
      <c r="D62" s="2397"/>
      <c r="E62" s="2397"/>
      <c r="F62" s="2397"/>
      <c r="G62" s="2397"/>
      <c r="H62" s="2397"/>
      <c r="I62" s="2397"/>
      <c r="J62" s="2397"/>
      <c r="K62" s="2397"/>
      <c r="L62" s="2397"/>
      <c r="M62" s="2397"/>
      <c r="N62" s="2397"/>
      <c r="O62" s="2397"/>
      <c r="P62" s="2397"/>
      <c r="Q62" s="2397"/>
      <c r="R62" s="2397"/>
      <c r="S62" s="2397"/>
      <c r="T62" s="2397"/>
      <c r="U62" s="2397"/>
      <c r="V62" s="2397"/>
      <c r="W62" s="2397"/>
      <c r="X62" s="2397"/>
      <c r="Y62" s="2397"/>
      <c r="Z62" s="2397"/>
    </row>
    <row r="63" spans="1:26" ht="14.25" customHeight="1">
      <c r="A63" s="2397"/>
      <c r="B63" s="2397"/>
      <c r="C63" s="2397"/>
      <c r="D63" s="2397"/>
      <c r="E63" s="2397"/>
      <c r="F63" s="2397"/>
      <c r="G63" s="2397"/>
      <c r="H63" s="2397"/>
      <c r="I63" s="2397"/>
      <c r="J63" s="2397"/>
      <c r="K63" s="2397"/>
      <c r="L63" s="2397"/>
      <c r="M63" s="2397"/>
      <c r="N63" s="2397"/>
      <c r="O63" s="2397"/>
      <c r="P63" s="2397"/>
      <c r="Q63" s="2397"/>
      <c r="R63" s="2397"/>
      <c r="S63" s="2397"/>
      <c r="T63" s="2397"/>
      <c r="U63" s="2397"/>
      <c r="V63" s="2397"/>
      <c r="W63" s="2397"/>
      <c r="X63" s="2397"/>
      <c r="Y63" s="2397"/>
      <c r="Z63" s="2397"/>
    </row>
    <row r="64" spans="1:26" ht="14.25" customHeight="1">
      <c r="A64" s="2397"/>
      <c r="B64" s="2397"/>
      <c r="C64" s="2397"/>
      <c r="D64" s="2397"/>
      <c r="E64" s="2397"/>
      <c r="F64" s="2397"/>
      <c r="G64" s="2397"/>
      <c r="H64" s="2397"/>
      <c r="I64" s="2397"/>
      <c r="J64" s="2397"/>
      <c r="K64" s="2397"/>
      <c r="L64" s="2397"/>
      <c r="M64" s="2397"/>
      <c r="N64" s="2397"/>
      <c r="O64" s="2397"/>
      <c r="P64" s="2397"/>
      <c r="Q64" s="2397"/>
      <c r="R64" s="2397"/>
      <c r="S64" s="2397"/>
      <c r="T64" s="2397"/>
      <c r="U64" s="2397"/>
      <c r="V64" s="2397"/>
      <c r="W64" s="2397"/>
      <c r="X64" s="2397"/>
      <c r="Y64" s="2397"/>
      <c r="Z64" s="2397"/>
    </row>
    <row r="65" spans="1:26" ht="14.25" customHeight="1">
      <c r="A65" s="2397"/>
      <c r="B65" s="2397"/>
      <c r="C65" s="2397"/>
      <c r="D65" s="2397"/>
      <c r="E65" s="2397"/>
      <c r="F65" s="2397"/>
      <c r="G65" s="2397"/>
      <c r="H65" s="2397"/>
      <c r="I65" s="2397"/>
      <c r="J65" s="2397"/>
      <c r="K65" s="2397"/>
      <c r="L65" s="2397"/>
      <c r="M65" s="2397"/>
      <c r="N65" s="2397"/>
      <c r="O65" s="2397"/>
      <c r="P65" s="2397"/>
      <c r="Q65" s="2397"/>
      <c r="R65" s="2397"/>
      <c r="S65" s="2397"/>
      <c r="T65" s="2397"/>
      <c r="U65" s="2397"/>
      <c r="V65" s="2397"/>
      <c r="W65" s="2397"/>
      <c r="X65" s="2397"/>
      <c r="Y65" s="2397"/>
      <c r="Z65" s="2397"/>
    </row>
    <row r="66" spans="1:26" ht="14.25" customHeight="1">
      <c r="A66" s="2397"/>
      <c r="B66" s="2397"/>
      <c r="C66" s="2397"/>
      <c r="D66" s="2397"/>
      <c r="E66" s="2397"/>
      <c r="F66" s="2397"/>
      <c r="G66" s="2397"/>
      <c r="H66" s="2397"/>
      <c r="I66" s="2397"/>
      <c r="J66" s="2397"/>
      <c r="K66" s="2397"/>
      <c r="L66" s="2397"/>
      <c r="M66" s="2397"/>
      <c r="N66" s="2397"/>
      <c r="O66" s="2397"/>
      <c r="P66" s="2397"/>
      <c r="Q66" s="2397"/>
      <c r="R66" s="2397"/>
      <c r="S66" s="2397"/>
      <c r="T66" s="2397"/>
      <c r="U66" s="2397"/>
      <c r="V66" s="2397"/>
      <c r="W66" s="2397"/>
      <c r="X66" s="2397"/>
      <c r="Y66" s="2397"/>
      <c r="Z66" s="2397"/>
    </row>
    <row r="67" spans="1:26" ht="14.25" customHeight="1">
      <c r="A67" s="2397"/>
      <c r="B67" s="2397"/>
      <c r="C67" s="2397"/>
      <c r="D67" s="2397"/>
      <c r="E67" s="2397"/>
      <c r="F67" s="2397"/>
      <c r="G67" s="2397"/>
      <c r="H67" s="2397"/>
      <c r="I67" s="2397"/>
      <c r="J67" s="2397"/>
      <c r="K67" s="2397"/>
      <c r="L67" s="2397"/>
      <c r="M67" s="2397"/>
      <c r="N67" s="2397"/>
      <c r="O67" s="2397"/>
      <c r="P67" s="2397"/>
      <c r="Q67" s="2397"/>
      <c r="R67" s="2397"/>
      <c r="S67" s="2397"/>
      <c r="T67" s="2397"/>
      <c r="U67" s="2397"/>
      <c r="V67" s="2397"/>
      <c r="W67" s="2397"/>
      <c r="X67" s="2397"/>
      <c r="Y67" s="2397"/>
      <c r="Z67" s="2397"/>
    </row>
    <row r="68" spans="1:26" ht="14.25" customHeight="1">
      <c r="A68" s="2397"/>
      <c r="B68" s="2397"/>
      <c r="C68" s="2397"/>
      <c r="D68" s="2397"/>
      <c r="E68" s="2397"/>
      <c r="F68" s="2397"/>
      <c r="G68" s="2397"/>
      <c r="H68" s="2397"/>
      <c r="I68" s="2397"/>
      <c r="J68" s="2397"/>
      <c r="K68" s="2397"/>
      <c r="L68" s="2397"/>
      <c r="M68" s="2397"/>
      <c r="N68" s="2397"/>
      <c r="O68" s="2397"/>
      <c r="P68" s="2397"/>
      <c r="Q68" s="2397"/>
      <c r="R68" s="2397"/>
      <c r="S68" s="2397"/>
      <c r="T68" s="2397"/>
      <c r="U68" s="2397"/>
      <c r="V68" s="2397"/>
      <c r="W68" s="2397"/>
      <c r="X68" s="2397"/>
      <c r="Y68" s="2397"/>
      <c r="Z68" s="2397"/>
    </row>
    <row r="69" spans="1:26" ht="14.25" customHeight="1">
      <c r="A69" s="2397"/>
      <c r="B69" s="2397"/>
      <c r="C69" s="2397"/>
      <c r="D69" s="2397"/>
      <c r="E69" s="2397"/>
      <c r="F69" s="2397"/>
      <c r="G69" s="2397"/>
      <c r="H69" s="2397"/>
      <c r="I69" s="2397"/>
      <c r="J69" s="2397"/>
      <c r="K69" s="2397"/>
      <c r="L69" s="2397"/>
      <c r="M69" s="2397"/>
      <c r="N69" s="2397"/>
      <c r="O69" s="2397"/>
      <c r="P69" s="2397"/>
      <c r="Q69" s="2397"/>
      <c r="R69" s="2397"/>
      <c r="S69" s="2397"/>
      <c r="T69" s="2397"/>
      <c r="U69" s="2397"/>
      <c r="V69" s="2397"/>
      <c r="W69" s="2397"/>
      <c r="X69" s="2397"/>
      <c r="Y69" s="2397"/>
      <c r="Z69" s="2397"/>
    </row>
    <row r="70" spans="1:26" ht="14.25" customHeight="1">
      <c r="A70" s="2397"/>
      <c r="B70" s="2397"/>
      <c r="C70" s="2397"/>
      <c r="D70" s="2397"/>
      <c r="E70" s="2397"/>
      <c r="F70" s="2397"/>
      <c r="G70" s="2397"/>
      <c r="H70" s="2397"/>
      <c r="I70" s="2397"/>
      <c r="J70" s="2397"/>
      <c r="K70" s="2397"/>
      <c r="L70" s="2397"/>
      <c r="M70" s="2397"/>
      <c r="N70" s="2397"/>
      <c r="O70" s="2397"/>
      <c r="P70" s="2397"/>
      <c r="Q70" s="2397"/>
      <c r="R70" s="2397"/>
      <c r="S70" s="2397"/>
      <c r="T70" s="2397"/>
      <c r="U70" s="2397"/>
      <c r="V70" s="2397"/>
      <c r="W70" s="2397"/>
      <c r="X70" s="2397"/>
      <c r="Y70" s="2397"/>
      <c r="Z70" s="2397"/>
    </row>
    <row r="71" spans="1:26" ht="14.25" customHeight="1">
      <c r="A71" s="2397"/>
      <c r="B71" s="2397"/>
      <c r="C71" s="2397"/>
      <c r="D71" s="2397"/>
      <c r="E71" s="2397"/>
      <c r="F71" s="2397"/>
      <c r="G71" s="2397"/>
      <c r="H71" s="2397"/>
      <c r="I71" s="2397"/>
      <c r="J71" s="2397"/>
      <c r="K71" s="2397"/>
      <c r="L71" s="2397"/>
      <c r="M71" s="2397"/>
      <c r="N71" s="2397"/>
      <c r="O71" s="2397"/>
      <c r="P71" s="2397"/>
      <c r="Q71" s="2397"/>
      <c r="R71" s="2397"/>
      <c r="S71" s="2397"/>
      <c r="T71" s="2397"/>
      <c r="U71" s="2397"/>
      <c r="V71" s="2397"/>
      <c r="W71" s="2397"/>
      <c r="X71" s="2397"/>
      <c r="Y71" s="2397"/>
      <c r="Z71" s="2397"/>
    </row>
    <row r="72" spans="1:26" ht="14.25" customHeight="1">
      <c r="A72" s="2397"/>
      <c r="B72" s="2397"/>
      <c r="C72" s="2397"/>
      <c r="D72" s="2397"/>
      <c r="E72" s="2397"/>
      <c r="F72" s="2397"/>
      <c r="G72" s="2397"/>
      <c r="H72" s="2397"/>
      <c r="I72" s="2397"/>
      <c r="J72" s="2397"/>
      <c r="K72" s="2397"/>
      <c r="L72" s="2397"/>
      <c r="M72" s="2397"/>
      <c r="N72" s="2397"/>
      <c r="O72" s="2397"/>
      <c r="P72" s="2397"/>
      <c r="Q72" s="2397"/>
      <c r="R72" s="2397"/>
      <c r="S72" s="2397"/>
      <c r="T72" s="2397"/>
      <c r="U72" s="2397"/>
      <c r="V72" s="2397"/>
      <c r="W72" s="2397"/>
      <c r="X72" s="2397"/>
      <c r="Y72" s="2397"/>
      <c r="Z72" s="2397"/>
    </row>
    <row r="73" spans="1:26" ht="14.25" customHeight="1">
      <c r="A73" s="2397"/>
      <c r="B73" s="2397"/>
      <c r="C73" s="2397"/>
      <c r="D73" s="2397"/>
      <c r="E73" s="2397"/>
      <c r="F73" s="2397"/>
      <c r="G73" s="2397"/>
      <c r="H73" s="2397"/>
      <c r="I73" s="2397"/>
      <c r="J73" s="2397"/>
      <c r="K73" s="2397"/>
      <c r="L73" s="2397"/>
      <c r="M73" s="2397"/>
      <c r="N73" s="2397"/>
      <c r="O73" s="2397"/>
      <c r="P73" s="2397"/>
      <c r="Q73" s="2397"/>
      <c r="R73" s="2397"/>
      <c r="S73" s="2397"/>
      <c r="T73" s="2397"/>
      <c r="U73" s="2397"/>
      <c r="V73" s="2397"/>
      <c r="W73" s="2397"/>
      <c r="X73" s="2397"/>
      <c r="Y73" s="2397"/>
      <c r="Z73" s="2397"/>
    </row>
    <row r="74" spans="1:26" ht="14.25" customHeight="1">
      <c r="A74" s="2397"/>
      <c r="B74" s="2397"/>
      <c r="C74" s="2397"/>
      <c r="D74" s="2397"/>
      <c r="E74" s="2397"/>
      <c r="F74" s="2397"/>
      <c r="G74" s="2397"/>
      <c r="H74" s="2397"/>
      <c r="I74" s="2397"/>
      <c r="J74" s="2397"/>
      <c r="K74" s="2397"/>
      <c r="L74" s="2397"/>
      <c r="M74" s="2397"/>
      <c r="N74" s="2397"/>
      <c r="O74" s="2397"/>
      <c r="P74" s="2397"/>
      <c r="Q74" s="2397"/>
      <c r="R74" s="2397"/>
      <c r="S74" s="2397"/>
      <c r="T74" s="2397"/>
      <c r="U74" s="2397"/>
      <c r="V74" s="2397"/>
      <c r="W74" s="2397"/>
      <c r="X74" s="2397"/>
      <c r="Y74" s="2397"/>
      <c r="Z74" s="2397"/>
    </row>
    <row r="75" spans="1:26" ht="14.25" customHeight="1">
      <c r="A75" s="2397"/>
      <c r="B75" s="2397"/>
      <c r="C75" s="2397"/>
      <c r="D75" s="2397"/>
      <c r="E75" s="2397"/>
      <c r="F75" s="2397"/>
      <c r="G75" s="2397"/>
      <c r="H75" s="2397"/>
      <c r="I75" s="2397"/>
      <c r="J75" s="2397"/>
      <c r="K75" s="2397"/>
      <c r="L75" s="2397"/>
      <c r="M75" s="2397"/>
      <c r="N75" s="2397"/>
      <c r="O75" s="2397"/>
      <c r="P75" s="2397"/>
      <c r="Q75" s="2397"/>
      <c r="R75" s="2397"/>
      <c r="S75" s="2397"/>
      <c r="T75" s="2397"/>
      <c r="U75" s="2397"/>
      <c r="V75" s="2397"/>
      <c r="W75" s="2397"/>
      <c r="X75" s="2397"/>
      <c r="Y75" s="2397"/>
      <c r="Z75" s="2397"/>
    </row>
    <row r="76" spans="1:26" ht="14.25" customHeight="1">
      <c r="A76" s="2397"/>
      <c r="B76" s="2397"/>
      <c r="C76" s="2397"/>
      <c r="D76" s="2397"/>
      <c r="E76" s="2397"/>
      <c r="F76" s="2397"/>
      <c r="G76" s="2397"/>
      <c r="H76" s="2397"/>
      <c r="I76" s="2397"/>
      <c r="J76" s="2397"/>
      <c r="K76" s="2397"/>
      <c r="L76" s="2397"/>
      <c r="M76" s="2397"/>
      <c r="N76" s="2397"/>
      <c r="O76" s="2397"/>
      <c r="P76" s="2397"/>
      <c r="Q76" s="2397"/>
      <c r="R76" s="2397"/>
      <c r="S76" s="2397"/>
      <c r="T76" s="2397"/>
      <c r="U76" s="2397"/>
      <c r="V76" s="2397"/>
      <c r="W76" s="2397"/>
      <c r="X76" s="2397"/>
      <c r="Y76" s="2397"/>
      <c r="Z76" s="2397"/>
    </row>
    <row r="77" spans="1:26" ht="14.25" customHeight="1">
      <c r="A77" s="2397"/>
      <c r="B77" s="2397"/>
      <c r="C77" s="2397"/>
      <c r="D77" s="2397"/>
      <c r="E77" s="2397"/>
      <c r="F77" s="2397"/>
      <c r="G77" s="2397"/>
      <c r="H77" s="2397"/>
      <c r="I77" s="2397"/>
      <c r="J77" s="2397"/>
      <c r="K77" s="2397"/>
      <c r="L77" s="2397"/>
      <c r="M77" s="2397"/>
      <c r="N77" s="2397"/>
      <c r="O77" s="2397"/>
      <c r="P77" s="2397"/>
      <c r="Q77" s="2397"/>
      <c r="R77" s="2397"/>
      <c r="S77" s="2397"/>
      <c r="T77" s="2397"/>
      <c r="U77" s="2397"/>
      <c r="V77" s="2397"/>
      <c r="W77" s="2397"/>
      <c r="X77" s="2397"/>
      <c r="Y77" s="2397"/>
      <c r="Z77" s="2397"/>
    </row>
    <row r="78" spans="1:26" ht="14.25" customHeight="1">
      <c r="A78" s="2397"/>
      <c r="B78" s="2397"/>
      <c r="C78" s="2397"/>
      <c r="D78" s="2397"/>
      <c r="E78" s="2397"/>
      <c r="F78" s="2397"/>
      <c r="G78" s="2397"/>
      <c r="H78" s="2397"/>
      <c r="I78" s="2397"/>
      <c r="J78" s="2397"/>
      <c r="K78" s="2397"/>
      <c r="L78" s="2397"/>
      <c r="M78" s="2397"/>
      <c r="N78" s="2397"/>
      <c r="O78" s="2397"/>
      <c r="P78" s="2397"/>
      <c r="Q78" s="2397"/>
      <c r="R78" s="2397"/>
      <c r="S78" s="2397"/>
      <c r="T78" s="2397"/>
      <c r="U78" s="2397"/>
      <c r="V78" s="2397"/>
      <c r="W78" s="2397"/>
      <c r="X78" s="2397"/>
      <c r="Y78" s="2397"/>
      <c r="Z78" s="2397"/>
    </row>
    <row r="79" spans="1:26" ht="14.25" customHeight="1">
      <c r="A79" s="2397"/>
      <c r="B79" s="2397"/>
      <c r="C79" s="2397"/>
      <c r="D79" s="2397"/>
      <c r="E79" s="2397"/>
      <c r="F79" s="2397"/>
      <c r="G79" s="2397"/>
      <c r="H79" s="2397"/>
      <c r="I79" s="2397"/>
      <c r="J79" s="2397"/>
      <c r="K79" s="2397"/>
      <c r="L79" s="2397"/>
      <c r="M79" s="2397"/>
      <c r="N79" s="2397"/>
      <c r="O79" s="2397"/>
      <c r="P79" s="2397"/>
      <c r="Q79" s="2397"/>
      <c r="R79" s="2397"/>
      <c r="S79" s="2397"/>
      <c r="T79" s="2397"/>
      <c r="U79" s="2397"/>
      <c r="V79" s="2397"/>
      <c r="W79" s="2397"/>
      <c r="X79" s="2397"/>
      <c r="Y79" s="2397"/>
      <c r="Z79" s="2397"/>
    </row>
    <row r="80" spans="1:26" ht="14.25" customHeight="1">
      <c r="A80" s="2397"/>
      <c r="B80" s="2397"/>
      <c r="C80" s="2397"/>
      <c r="D80" s="2397"/>
      <c r="E80" s="2397"/>
      <c r="F80" s="2397"/>
      <c r="G80" s="2397"/>
      <c r="H80" s="2397"/>
      <c r="I80" s="2397"/>
      <c r="J80" s="2397"/>
      <c r="K80" s="2397"/>
      <c r="L80" s="2397"/>
      <c r="M80" s="2397"/>
      <c r="N80" s="2397"/>
      <c r="O80" s="2397"/>
      <c r="P80" s="2397"/>
      <c r="Q80" s="2397"/>
      <c r="R80" s="2397"/>
      <c r="S80" s="2397"/>
      <c r="T80" s="2397"/>
      <c r="U80" s="2397"/>
      <c r="V80" s="2397"/>
      <c r="W80" s="2397"/>
      <c r="X80" s="2397"/>
      <c r="Y80" s="2397"/>
      <c r="Z80" s="2397"/>
    </row>
    <row r="81" spans="1:26" ht="14.25" customHeight="1">
      <c r="A81" s="2397"/>
      <c r="B81" s="2397"/>
      <c r="C81" s="2397"/>
      <c r="D81" s="2397"/>
      <c r="E81" s="2397"/>
      <c r="F81" s="2397"/>
      <c r="G81" s="2397"/>
      <c r="H81" s="2397"/>
      <c r="I81" s="2397"/>
      <c r="J81" s="2397"/>
      <c r="K81" s="2397"/>
      <c r="L81" s="2397"/>
      <c r="M81" s="2397"/>
      <c r="N81" s="2397"/>
      <c r="O81" s="2397"/>
      <c r="P81" s="2397"/>
      <c r="Q81" s="2397"/>
      <c r="R81" s="2397"/>
      <c r="S81" s="2397"/>
      <c r="T81" s="2397"/>
      <c r="U81" s="2397"/>
      <c r="V81" s="2397"/>
      <c r="W81" s="2397"/>
      <c r="X81" s="2397"/>
      <c r="Y81" s="2397"/>
      <c r="Z81" s="2397"/>
    </row>
    <row r="82" spans="1:26" ht="14.25" customHeight="1">
      <c r="A82" s="2397"/>
      <c r="B82" s="2397"/>
      <c r="C82" s="2397"/>
      <c r="D82" s="2397"/>
      <c r="E82" s="2397"/>
      <c r="F82" s="2397"/>
      <c r="G82" s="2397"/>
      <c r="H82" s="2397"/>
      <c r="I82" s="2397"/>
      <c r="J82" s="2397"/>
      <c r="K82" s="2397"/>
      <c r="L82" s="2397"/>
      <c r="M82" s="2397"/>
      <c r="N82" s="2397"/>
      <c r="O82" s="2397"/>
      <c r="P82" s="2397"/>
      <c r="Q82" s="2397"/>
      <c r="R82" s="2397"/>
      <c r="S82" s="2397"/>
      <c r="T82" s="2397"/>
      <c r="U82" s="2397"/>
      <c r="V82" s="2397"/>
      <c r="W82" s="2397"/>
      <c r="X82" s="2397"/>
      <c r="Y82" s="2397"/>
      <c r="Z82" s="2397"/>
    </row>
    <row r="83" spans="1:26" ht="14.25" customHeight="1">
      <c r="A83" s="2397"/>
      <c r="B83" s="2397"/>
      <c r="C83" s="2397"/>
      <c r="D83" s="2397"/>
      <c r="E83" s="2397"/>
      <c r="F83" s="2397"/>
      <c r="G83" s="2397"/>
      <c r="H83" s="2397"/>
      <c r="I83" s="2397"/>
      <c r="J83" s="2397"/>
      <c r="K83" s="2397"/>
      <c r="L83" s="2397"/>
      <c r="M83" s="2397"/>
      <c r="N83" s="2397"/>
      <c r="O83" s="2397"/>
      <c r="P83" s="2397"/>
      <c r="Q83" s="2397"/>
      <c r="R83" s="2397"/>
      <c r="S83" s="2397"/>
      <c r="T83" s="2397"/>
      <c r="U83" s="2397"/>
      <c r="V83" s="2397"/>
      <c r="W83" s="2397"/>
      <c r="X83" s="2397"/>
      <c r="Y83" s="2397"/>
      <c r="Z83" s="2397"/>
    </row>
    <row r="84" spans="1:26" ht="14.25" customHeight="1">
      <c r="A84" s="2397"/>
      <c r="B84" s="2397"/>
      <c r="C84" s="2397"/>
      <c r="D84" s="2397"/>
      <c r="E84" s="2397"/>
      <c r="F84" s="2397"/>
      <c r="G84" s="2397"/>
      <c r="H84" s="2397"/>
      <c r="I84" s="2397"/>
      <c r="J84" s="2397"/>
      <c r="K84" s="2397"/>
      <c r="L84" s="2397"/>
      <c r="M84" s="2397"/>
      <c r="N84" s="2397"/>
      <c r="O84" s="2397"/>
      <c r="P84" s="2397"/>
      <c r="Q84" s="2397"/>
      <c r="R84" s="2397"/>
      <c r="S84" s="2397"/>
      <c r="T84" s="2397"/>
      <c r="U84" s="2397"/>
      <c r="V84" s="2397"/>
      <c r="W84" s="2397"/>
      <c r="X84" s="2397"/>
      <c r="Y84" s="2397"/>
      <c r="Z84" s="2397"/>
    </row>
    <row r="85" spans="1:26" ht="14.25" customHeight="1">
      <c r="A85" s="2397"/>
      <c r="B85" s="2397"/>
      <c r="C85" s="2397"/>
      <c r="D85" s="2397"/>
      <c r="E85" s="2397"/>
      <c r="F85" s="2397"/>
      <c r="G85" s="2397"/>
      <c r="H85" s="2397"/>
      <c r="I85" s="2397"/>
      <c r="J85" s="2397"/>
      <c r="K85" s="2397"/>
      <c r="L85" s="2397"/>
      <c r="M85" s="2397"/>
      <c r="N85" s="2397"/>
      <c r="O85" s="2397"/>
      <c r="P85" s="2397"/>
      <c r="Q85" s="2397"/>
      <c r="R85" s="2397"/>
      <c r="S85" s="2397"/>
      <c r="T85" s="2397"/>
      <c r="U85" s="2397"/>
      <c r="V85" s="2397"/>
      <c r="W85" s="2397"/>
      <c r="X85" s="2397"/>
      <c r="Y85" s="2397"/>
      <c r="Z85" s="2397"/>
    </row>
    <row r="86" spans="1:26" ht="14.25" customHeight="1">
      <c r="A86" s="2397"/>
      <c r="B86" s="2397"/>
      <c r="C86" s="2397"/>
      <c r="D86" s="2397"/>
      <c r="E86" s="2397"/>
      <c r="F86" s="2397"/>
      <c r="G86" s="2397"/>
      <c r="H86" s="2397"/>
      <c r="I86" s="2397"/>
      <c r="J86" s="2397"/>
      <c r="K86" s="2397"/>
      <c r="L86" s="2397"/>
      <c r="M86" s="2397"/>
      <c r="N86" s="2397"/>
      <c r="O86" s="2397"/>
      <c r="P86" s="2397"/>
      <c r="Q86" s="2397"/>
      <c r="R86" s="2397"/>
      <c r="S86" s="2397"/>
      <c r="T86" s="2397"/>
      <c r="U86" s="2397"/>
      <c r="V86" s="2397"/>
      <c r="W86" s="2397"/>
      <c r="X86" s="2397"/>
      <c r="Y86" s="2397"/>
      <c r="Z86" s="2397"/>
    </row>
    <row r="87" spans="1:26" ht="14.25" customHeight="1">
      <c r="A87" s="2397"/>
      <c r="B87" s="2397"/>
      <c r="C87" s="2397"/>
      <c r="D87" s="2397"/>
      <c r="E87" s="2397"/>
      <c r="F87" s="2397"/>
      <c r="G87" s="2397"/>
      <c r="H87" s="2397"/>
      <c r="I87" s="2397"/>
      <c r="J87" s="2397"/>
      <c r="K87" s="2397"/>
      <c r="L87" s="2397"/>
      <c r="M87" s="2397"/>
      <c r="N87" s="2397"/>
      <c r="O87" s="2397"/>
      <c r="P87" s="2397"/>
      <c r="Q87" s="2397"/>
      <c r="R87" s="2397"/>
      <c r="S87" s="2397"/>
      <c r="T87" s="2397"/>
      <c r="U87" s="2397"/>
      <c r="V87" s="2397"/>
      <c r="W87" s="2397"/>
      <c r="X87" s="2397"/>
      <c r="Y87" s="2397"/>
      <c r="Z87" s="2397"/>
    </row>
    <row r="88" spans="1:26" ht="14.25" customHeight="1">
      <c r="A88" s="2397"/>
      <c r="B88" s="2397"/>
      <c r="C88" s="2397"/>
      <c r="D88" s="2397"/>
      <c r="E88" s="2397"/>
      <c r="F88" s="2397"/>
      <c r="G88" s="2397"/>
      <c r="H88" s="2397"/>
      <c r="I88" s="2397"/>
      <c r="J88" s="2397"/>
      <c r="K88" s="2397"/>
      <c r="L88" s="2397"/>
      <c r="M88" s="2397"/>
      <c r="N88" s="2397"/>
      <c r="O88" s="2397"/>
      <c r="P88" s="2397"/>
      <c r="Q88" s="2397"/>
      <c r="R88" s="2397"/>
      <c r="S88" s="2397"/>
      <c r="T88" s="2397"/>
      <c r="U88" s="2397"/>
      <c r="V88" s="2397"/>
      <c r="W88" s="2397"/>
      <c r="X88" s="2397"/>
      <c r="Y88" s="2397"/>
      <c r="Z88" s="2397"/>
    </row>
    <row r="89" spans="1:26" ht="14.25" customHeight="1">
      <c r="A89" s="2397"/>
      <c r="B89" s="2397"/>
      <c r="C89" s="2397"/>
      <c r="D89" s="2397"/>
      <c r="E89" s="2397"/>
      <c r="F89" s="2397"/>
      <c r="G89" s="2397"/>
      <c r="H89" s="2397"/>
      <c r="I89" s="2397"/>
      <c r="J89" s="2397"/>
      <c r="K89" s="2397"/>
      <c r="L89" s="2397"/>
      <c r="M89" s="2397"/>
      <c r="N89" s="2397"/>
      <c r="O89" s="2397"/>
      <c r="P89" s="2397"/>
      <c r="Q89" s="2397"/>
      <c r="R89" s="2397"/>
      <c r="S89" s="2397"/>
      <c r="T89" s="2397"/>
      <c r="U89" s="2397"/>
      <c r="V89" s="2397"/>
      <c r="W89" s="2397"/>
      <c r="X89" s="2397"/>
      <c r="Y89" s="2397"/>
      <c r="Z89" s="2397"/>
    </row>
    <row r="90" spans="1:26" ht="14.25" customHeight="1">
      <c r="A90" s="2397"/>
      <c r="B90" s="2397"/>
      <c r="C90" s="2397"/>
      <c r="D90" s="2397"/>
      <c r="E90" s="2397"/>
      <c r="F90" s="2397"/>
      <c r="G90" s="2397"/>
      <c r="H90" s="2397"/>
      <c r="I90" s="2397"/>
      <c r="J90" s="2397"/>
      <c r="K90" s="2397"/>
      <c r="L90" s="2397"/>
      <c r="M90" s="2397"/>
      <c r="N90" s="2397"/>
      <c r="O90" s="2397"/>
      <c r="P90" s="2397"/>
      <c r="Q90" s="2397"/>
      <c r="R90" s="2397"/>
      <c r="S90" s="2397"/>
      <c r="T90" s="2397"/>
      <c r="U90" s="2397"/>
      <c r="V90" s="2397"/>
      <c r="W90" s="2397"/>
      <c r="X90" s="2397"/>
      <c r="Y90" s="2397"/>
      <c r="Z90" s="2397"/>
    </row>
    <row r="91" spans="1:26" ht="14.25" customHeight="1">
      <c r="A91" s="2397"/>
      <c r="B91" s="2397"/>
      <c r="C91" s="2397"/>
      <c r="D91" s="2397"/>
      <c r="E91" s="2397"/>
      <c r="F91" s="2397"/>
      <c r="G91" s="2397"/>
      <c r="H91" s="2397"/>
      <c r="I91" s="2397"/>
      <c r="J91" s="2397"/>
      <c r="K91" s="2397"/>
      <c r="L91" s="2397"/>
      <c r="M91" s="2397"/>
      <c r="N91" s="2397"/>
      <c r="O91" s="2397"/>
      <c r="P91" s="2397"/>
      <c r="Q91" s="2397"/>
      <c r="R91" s="2397"/>
      <c r="S91" s="2397"/>
      <c r="T91" s="2397"/>
      <c r="U91" s="2397"/>
      <c r="V91" s="2397"/>
      <c r="W91" s="2397"/>
      <c r="X91" s="2397"/>
      <c r="Y91" s="2397"/>
      <c r="Z91" s="2397"/>
    </row>
    <row r="92" spans="1:26" ht="14.25" customHeight="1">
      <c r="A92" s="2397"/>
      <c r="B92" s="2397"/>
      <c r="C92" s="2397"/>
      <c r="D92" s="2397"/>
      <c r="E92" s="2397"/>
      <c r="F92" s="2397"/>
      <c r="G92" s="2397"/>
      <c r="H92" s="2397"/>
      <c r="I92" s="2397"/>
      <c r="J92" s="2397"/>
      <c r="K92" s="2397"/>
      <c r="L92" s="2397"/>
      <c r="M92" s="2397"/>
      <c r="N92" s="2397"/>
      <c r="O92" s="2397"/>
      <c r="P92" s="2397"/>
      <c r="Q92" s="2397"/>
      <c r="R92" s="2397"/>
      <c r="S92" s="2397"/>
      <c r="T92" s="2397"/>
      <c r="U92" s="2397"/>
      <c r="V92" s="2397"/>
      <c r="W92" s="2397"/>
      <c r="X92" s="2397"/>
      <c r="Y92" s="2397"/>
      <c r="Z92" s="2397"/>
    </row>
    <row r="93" spans="1:26" ht="14.25" customHeight="1">
      <c r="A93" s="2397"/>
      <c r="B93" s="2397"/>
      <c r="C93" s="2397"/>
      <c r="D93" s="2397"/>
      <c r="E93" s="2397"/>
      <c r="F93" s="2397"/>
      <c r="G93" s="2397"/>
      <c r="H93" s="2397"/>
      <c r="I93" s="2397"/>
      <c r="J93" s="2397"/>
      <c r="K93" s="2397"/>
      <c r="L93" s="2397"/>
      <c r="M93" s="2397"/>
      <c r="N93" s="2397"/>
      <c r="O93" s="2397"/>
      <c r="P93" s="2397"/>
      <c r="Q93" s="2397"/>
      <c r="R93" s="2397"/>
      <c r="S93" s="2397"/>
      <c r="T93" s="2397"/>
      <c r="U93" s="2397"/>
      <c r="V93" s="2397"/>
      <c r="W93" s="2397"/>
      <c r="X93" s="2397"/>
      <c r="Y93" s="2397"/>
      <c r="Z93" s="2397"/>
    </row>
    <row r="94" spans="1:26" ht="14.25" customHeight="1">
      <c r="A94" s="2397"/>
      <c r="B94" s="2397"/>
      <c r="C94" s="2397"/>
      <c r="D94" s="2397"/>
      <c r="E94" s="2397"/>
      <c r="F94" s="2397"/>
      <c r="G94" s="2397"/>
      <c r="H94" s="2397"/>
      <c r="I94" s="2397"/>
      <c r="J94" s="2397"/>
      <c r="K94" s="2397"/>
      <c r="L94" s="2397"/>
      <c r="M94" s="2397"/>
      <c r="N94" s="2397"/>
      <c r="O94" s="2397"/>
      <c r="P94" s="2397"/>
      <c r="Q94" s="2397"/>
      <c r="R94" s="2397"/>
      <c r="S94" s="2397"/>
      <c r="T94" s="2397"/>
      <c r="U94" s="2397"/>
      <c r="V94" s="2397"/>
      <c r="W94" s="2397"/>
      <c r="X94" s="2397"/>
      <c r="Y94" s="2397"/>
      <c r="Z94" s="2397"/>
    </row>
    <row r="95" spans="1:26" ht="14.25" customHeight="1">
      <c r="A95" s="2397"/>
      <c r="B95" s="2397"/>
      <c r="C95" s="2397"/>
      <c r="D95" s="2397"/>
      <c r="E95" s="2397"/>
      <c r="F95" s="2397"/>
      <c r="G95" s="2397"/>
      <c r="H95" s="2397"/>
      <c r="I95" s="2397"/>
      <c r="J95" s="2397"/>
      <c r="K95" s="2397"/>
      <c r="L95" s="2397"/>
      <c r="M95" s="2397"/>
      <c r="N95" s="2397"/>
      <c r="O95" s="2397"/>
      <c r="P95" s="2397"/>
      <c r="Q95" s="2397"/>
      <c r="R95" s="2397"/>
      <c r="S95" s="2397"/>
      <c r="T95" s="2397"/>
      <c r="U95" s="2397"/>
      <c r="V95" s="2397"/>
      <c r="W95" s="2397"/>
      <c r="X95" s="2397"/>
      <c r="Y95" s="2397"/>
      <c r="Z95" s="2397"/>
    </row>
    <row r="96" spans="1:26" ht="14.25" customHeight="1">
      <c r="A96" s="2397"/>
      <c r="B96" s="2397"/>
      <c r="C96" s="2397"/>
      <c r="D96" s="2397"/>
      <c r="E96" s="2397"/>
      <c r="F96" s="2397"/>
      <c r="G96" s="2397"/>
      <c r="H96" s="2397"/>
      <c r="I96" s="2397"/>
      <c r="J96" s="2397"/>
      <c r="K96" s="2397"/>
      <c r="L96" s="2397"/>
      <c r="M96" s="2397"/>
      <c r="N96" s="2397"/>
      <c r="O96" s="2397"/>
      <c r="P96" s="2397"/>
      <c r="Q96" s="2397"/>
      <c r="R96" s="2397"/>
      <c r="S96" s="2397"/>
      <c r="T96" s="2397"/>
      <c r="U96" s="2397"/>
      <c r="V96" s="2397"/>
      <c r="W96" s="2397"/>
      <c r="X96" s="2397"/>
      <c r="Y96" s="2397"/>
      <c r="Z96" s="2397"/>
    </row>
    <row r="97" spans="1:26" ht="14.25" customHeight="1">
      <c r="A97" s="2397"/>
      <c r="B97" s="2397"/>
      <c r="C97" s="2397"/>
      <c r="D97" s="2397"/>
      <c r="E97" s="2397"/>
      <c r="F97" s="2397"/>
      <c r="G97" s="2397"/>
      <c r="H97" s="2397"/>
      <c r="I97" s="2397"/>
      <c r="J97" s="2397"/>
      <c r="K97" s="2397"/>
      <c r="L97" s="2397"/>
      <c r="M97" s="2397"/>
      <c r="N97" s="2397"/>
      <c r="O97" s="2397"/>
      <c r="P97" s="2397"/>
      <c r="Q97" s="2397"/>
      <c r="R97" s="2397"/>
      <c r="S97" s="2397"/>
      <c r="T97" s="2397"/>
      <c r="U97" s="2397"/>
      <c r="V97" s="2397"/>
      <c r="W97" s="2397"/>
      <c r="X97" s="2397"/>
      <c r="Y97" s="2397"/>
      <c r="Z97" s="2397"/>
    </row>
    <row r="98" spans="1:26" ht="14.25" customHeight="1">
      <c r="A98" s="2397"/>
      <c r="B98" s="2397"/>
      <c r="C98" s="2397"/>
      <c r="D98" s="2397"/>
      <c r="E98" s="2397"/>
      <c r="F98" s="2397"/>
      <c r="G98" s="2397"/>
      <c r="H98" s="2397"/>
      <c r="I98" s="2397"/>
      <c r="J98" s="2397"/>
      <c r="K98" s="2397"/>
      <c r="L98" s="2397"/>
      <c r="M98" s="2397"/>
      <c r="N98" s="2397"/>
      <c r="O98" s="2397"/>
      <c r="P98" s="2397"/>
      <c r="Q98" s="2397"/>
      <c r="R98" s="2397"/>
      <c r="S98" s="2397"/>
      <c r="T98" s="2397"/>
      <c r="U98" s="2397"/>
      <c r="V98" s="2397"/>
      <c r="W98" s="2397"/>
      <c r="X98" s="2397"/>
      <c r="Y98" s="2397"/>
      <c r="Z98" s="2397"/>
    </row>
    <row r="99" spans="1:26" ht="14.25" customHeight="1">
      <c r="A99" s="2397"/>
      <c r="B99" s="2397"/>
      <c r="C99" s="2397"/>
      <c r="D99" s="2397"/>
      <c r="E99" s="2397"/>
      <c r="F99" s="2397"/>
      <c r="G99" s="2397"/>
      <c r="H99" s="2397"/>
      <c r="I99" s="2397"/>
      <c r="J99" s="2397"/>
      <c r="K99" s="2397"/>
      <c r="L99" s="2397"/>
      <c r="M99" s="2397"/>
      <c r="N99" s="2397"/>
      <c r="O99" s="2397"/>
      <c r="P99" s="2397"/>
      <c r="Q99" s="2397"/>
      <c r="R99" s="2397"/>
      <c r="S99" s="2397"/>
      <c r="T99" s="2397"/>
      <c r="U99" s="2397"/>
      <c r="V99" s="2397"/>
      <c r="W99" s="2397"/>
      <c r="X99" s="2397"/>
      <c r="Y99" s="2397"/>
      <c r="Z99" s="2397"/>
    </row>
    <row r="100" spans="1:26" ht="14.25" customHeight="1">
      <c r="A100" s="2397"/>
      <c r="B100" s="2397"/>
      <c r="C100" s="2397"/>
      <c r="D100" s="2397"/>
      <c r="E100" s="2397"/>
      <c r="F100" s="2397"/>
      <c r="G100" s="2397"/>
      <c r="H100" s="2397"/>
      <c r="I100" s="2397"/>
      <c r="J100" s="2397"/>
      <c r="K100" s="2397"/>
      <c r="L100" s="2397"/>
      <c r="M100" s="2397"/>
      <c r="N100" s="2397"/>
      <c r="O100" s="2397"/>
      <c r="P100" s="2397"/>
      <c r="Q100" s="2397"/>
      <c r="R100" s="2397"/>
      <c r="S100" s="2397"/>
      <c r="T100" s="2397"/>
      <c r="U100" s="2397"/>
      <c r="V100" s="2397"/>
      <c r="W100" s="2397"/>
      <c r="X100" s="2397"/>
      <c r="Y100" s="2397"/>
      <c r="Z100" s="2397"/>
    </row>
    <row r="101" spans="1:26" ht="14.25" customHeight="1">
      <c r="A101" s="2397"/>
      <c r="B101" s="2397"/>
      <c r="C101" s="2397"/>
      <c r="D101" s="2397"/>
      <c r="E101" s="2397"/>
      <c r="F101" s="2397"/>
      <c r="G101" s="2397"/>
      <c r="H101" s="2397"/>
      <c r="I101" s="2397"/>
      <c r="J101" s="2397"/>
      <c r="K101" s="2397"/>
      <c r="L101" s="2397"/>
      <c r="M101" s="2397"/>
      <c r="N101" s="2397"/>
      <c r="O101" s="2397"/>
      <c r="P101" s="2397"/>
      <c r="Q101" s="2397"/>
      <c r="R101" s="2397"/>
      <c r="S101" s="2397"/>
      <c r="T101" s="2397"/>
      <c r="U101" s="2397"/>
      <c r="V101" s="2397"/>
      <c r="W101" s="2397"/>
      <c r="X101" s="2397"/>
      <c r="Y101" s="2397"/>
      <c r="Z101" s="2397"/>
    </row>
    <row r="102" spans="1:26" ht="14.25" customHeight="1">
      <c r="A102" s="2397"/>
      <c r="B102" s="2397"/>
      <c r="C102" s="2397"/>
      <c r="D102" s="2397"/>
      <c r="E102" s="2397"/>
      <c r="F102" s="2397"/>
      <c r="G102" s="2397"/>
      <c r="H102" s="2397"/>
      <c r="I102" s="2397"/>
      <c r="J102" s="2397"/>
      <c r="K102" s="2397"/>
      <c r="L102" s="2397"/>
      <c r="M102" s="2397"/>
      <c r="N102" s="2397"/>
      <c r="O102" s="2397"/>
      <c r="P102" s="2397"/>
      <c r="Q102" s="2397"/>
      <c r="R102" s="2397"/>
      <c r="S102" s="2397"/>
      <c r="T102" s="2397"/>
      <c r="U102" s="2397"/>
      <c r="V102" s="2397"/>
      <c r="W102" s="2397"/>
      <c r="X102" s="2397"/>
      <c r="Y102" s="2397"/>
      <c r="Z102" s="2397"/>
    </row>
    <row r="103" spans="1:26" ht="14.25" customHeight="1">
      <c r="A103" s="2397"/>
      <c r="B103" s="2397"/>
      <c r="C103" s="2397"/>
      <c r="D103" s="2397"/>
      <c r="E103" s="2397"/>
      <c r="F103" s="2397"/>
      <c r="G103" s="2397"/>
      <c r="H103" s="2397"/>
      <c r="I103" s="2397"/>
      <c r="J103" s="2397"/>
      <c r="K103" s="2397"/>
      <c r="L103" s="2397"/>
      <c r="M103" s="2397"/>
      <c r="N103" s="2397"/>
      <c r="O103" s="2397"/>
      <c r="P103" s="2397"/>
      <c r="Q103" s="2397"/>
      <c r="R103" s="2397"/>
      <c r="S103" s="2397"/>
      <c r="T103" s="2397"/>
      <c r="U103" s="2397"/>
      <c r="V103" s="2397"/>
      <c r="W103" s="2397"/>
      <c r="X103" s="2397"/>
      <c r="Y103" s="2397"/>
      <c r="Z103" s="2397"/>
    </row>
    <row r="104" spans="1:26" ht="14.25" customHeight="1">
      <c r="A104" s="2397"/>
      <c r="B104" s="2397"/>
      <c r="C104" s="2397"/>
      <c r="D104" s="2397"/>
      <c r="E104" s="2397"/>
      <c r="F104" s="2397"/>
      <c r="G104" s="2397"/>
      <c r="H104" s="2397"/>
      <c r="I104" s="2397"/>
      <c r="J104" s="2397"/>
      <c r="K104" s="2397"/>
      <c r="L104" s="2397"/>
      <c r="M104" s="2397"/>
      <c r="N104" s="2397"/>
      <c r="O104" s="2397"/>
      <c r="P104" s="2397"/>
      <c r="Q104" s="2397"/>
      <c r="R104" s="2397"/>
      <c r="S104" s="2397"/>
      <c r="T104" s="2397"/>
      <c r="U104" s="2397"/>
      <c r="V104" s="2397"/>
      <c r="W104" s="2397"/>
      <c r="X104" s="2397"/>
      <c r="Y104" s="2397"/>
      <c r="Z104" s="2397"/>
    </row>
    <row r="105" spans="1:26" ht="14.25" customHeight="1">
      <c r="A105" s="2397"/>
      <c r="B105" s="2397"/>
      <c r="C105" s="2397"/>
      <c r="D105" s="2397"/>
      <c r="E105" s="2397"/>
      <c r="F105" s="2397"/>
      <c r="G105" s="2397"/>
      <c r="H105" s="2397"/>
      <c r="I105" s="2397"/>
      <c r="J105" s="2397"/>
      <c r="K105" s="2397"/>
      <c r="L105" s="2397"/>
      <c r="M105" s="2397"/>
      <c r="N105" s="2397"/>
      <c r="O105" s="2397"/>
      <c r="P105" s="2397"/>
      <c r="Q105" s="2397"/>
      <c r="R105" s="2397"/>
      <c r="S105" s="2397"/>
      <c r="T105" s="2397"/>
      <c r="U105" s="2397"/>
      <c r="V105" s="2397"/>
      <c r="W105" s="2397"/>
      <c r="X105" s="2397"/>
      <c r="Y105" s="2397"/>
      <c r="Z105" s="2397"/>
    </row>
    <row r="106" spans="1:26" ht="14.25" customHeight="1">
      <c r="A106" s="2397"/>
      <c r="B106" s="2397"/>
      <c r="C106" s="2397"/>
      <c r="D106" s="2397"/>
      <c r="E106" s="2397"/>
      <c r="F106" s="2397"/>
      <c r="G106" s="2397"/>
      <c r="H106" s="2397"/>
      <c r="I106" s="2397"/>
      <c r="J106" s="2397"/>
      <c r="K106" s="2397"/>
      <c r="L106" s="2397"/>
      <c r="M106" s="2397"/>
      <c r="N106" s="2397"/>
      <c r="O106" s="2397"/>
      <c r="P106" s="2397"/>
      <c r="Q106" s="2397"/>
      <c r="R106" s="2397"/>
      <c r="S106" s="2397"/>
      <c r="T106" s="2397"/>
      <c r="U106" s="2397"/>
      <c r="V106" s="2397"/>
      <c r="W106" s="2397"/>
      <c r="X106" s="2397"/>
      <c r="Y106" s="2397"/>
      <c r="Z106" s="2397"/>
    </row>
    <row r="107" spans="1:26" ht="14.25" customHeight="1">
      <c r="A107" s="2397"/>
      <c r="B107" s="2397"/>
      <c r="C107" s="2397"/>
      <c r="D107" s="2397"/>
      <c r="E107" s="2397"/>
      <c r="F107" s="2397"/>
      <c r="G107" s="2397"/>
      <c r="H107" s="2397"/>
      <c r="I107" s="2397"/>
      <c r="J107" s="2397"/>
      <c r="K107" s="2397"/>
      <c r="L107" s="2397"/>
      <c r="M107" s="2397"/>
      <c r="N107" s="2397"/>
      <c r="O107" s="2397"/>
      <c r="P107" s="2397"/>
      <c r="Q107" s="2397"/>
      <c r="R107" s="2397"/>
      <c r="S107" s="2397"/>
      <c r="T107" s="2397"/>
      <c r="U107" s="2397"/>
      <c r="V107" s="2397"/>
      <c r="W107" s="2397"/>
      <c r="X107" s="2397"/>
      <c r="Y107" s="2397"/>
      <c r="Z107" s="2397"/>
    </row>
    <row r="108" spans="1:26" ht="14.25" customHeight="1">
      <c r="A108" s="2397"/>
      <c r="B108" s="2397"/>
      <c r="C108" s="2397"/>
      <c r="D108" s="2397"/>
      <c r="E108" s="2397"/>
      <c r="F108" s="2397"/>
      <c r="G108" s="2397"/>
      <c r="H108" s="2397"/>
      <c r="I108" s="2397"/>
      <c r="J108" s="2397"/>
      <c r="K108" s="2397"/>
      <c r="L108" s="2397"/>
      <c r="M108" s="2397"/>
      <c r="N108" s="2397"/>
      <c r="O108" s="2397"/>
      <c r="P108" s="2397"/>
      <c r="Q108" s="2397"/>
      <c r="R108" s="2397"/>
      <c r="S108" s="2397"/>
      <c r="T108" s="2397"/>
      <c r="U108" s="2397"/>
      <c r="V108" s="2397"/>
      <c r="W108" s="2397"/>
      <c r="X108" s="2397"/>
      <c r="Y108" s="2397"/>
      <c r="Z108" s="2397"/>
    </row>
    <row r="109" spans="1:26" ht="14.25" customHeight="1">
      <c r="A109" s="2397"/>
      <c r="B109" s="2397"/>
      <c r="C109" s="2397"/>
      <c r="D109" s="2397"/>
      <c r="E109" s="2397"/>
      <c r="F109" s="2397"/>
      <c r="G109" s="2397"/>
      <c r="H109" s="2397"/>
      <c r="I109" s="2397"/>
      <c r="J109" s="2397"/>
      <c r="K109" s="2397"/>
      <c r="L109" s="2397"/>
      <c r="M109" s="2397"/>
      <c r="N109" s="2397"/>
      <c r="O109" s="2397"/>
      <c r="P109" s="2397"/>
      <c r="Q109" s="2397"/>
      <c r="R109" s="2397"/>
      <c r="S109" s="2397"/>
      <c r="T109" s="2397"/>
      <c r="U109" s="2397"/>
      <c r="V109" s="2397"/>
      <c r="W109" s="2397"/>
      <c r="X109" s="2397"/>
      <c r="Y109" s="2397"/>
      <c r="Z109" s="2397"/>
    </row>
    <row r="110" spans="1:26" ht="14.25" customHeight="1">
      <c r="A110" s="2397"/>
      <c r="B110" s="2397"/>
      <c r="C110" s="2397"/>
      <c r="D110" s="2397"/>
      <c r="E110" s="2397"/>
      <c r="F110" s="2397"/>
      <c r="G110" s="2397"/>
      <c r="H110" s="2397"/>
      <c r="I110" s="2397"/>
      <c r="J110" s="2397"/>
      <c r="K110" s="2397"/>
      <c r="L110" s="2397"/>
      <c r="M110" s="2397"/>
      <c r="N110" s="2397"/>
      <c r="O110" s="2397"/>
      <c r="P110" s="2397"/>
      <c r="Q110" s="2397"/>
      <c r="R110" s="2397"/>
      <c r="S110" s="2397"/>
      <c r="T110" s="2397"/>
      <c r="U110" s="2397"/>
      <c r="V110" s="2397"/>
      <c r="W110" s="2397"/>
      <c r="X110" s="2397"/>
      <c r="Y110" s="2397"/>
      <c r="Z110" s="2397"/>
    </row>
    <row r="111" spans="1:26" ht="14.25" customHeight="1">
      <c r="A111" s="2397"/>
      <c r="B111" s="2397"/>
      <c r="C111" s="2397"/>
      <c r="D111" s="2397"/>
      <c r="E111" s="2397"/>
      <c r="F111" s="2397"/>
      <c r="G111" s="2397"/>
      <c r="H111" s="2397"/>
      <c r="I111" s="2397"/>
      <c r="J111" s="2397"/>
      <c r="K111" s="2397"/>
      <c r="L111" s="2397"/>
      <c r="M111" s="2397"/>
      <c r="N111" s="2397"/>
      <c r="O111" s="2397"/>
      <c r="P111" s="2397"/>
      <c r="Q111" s="2397"/>
      <c r="R111" s="2397"/>
      <c r="S111" s="2397"/>
      <c r="T111" s="2397"/>
      <c r="U111" s="2397"/>
      <c r="V111" s="2397"/>
      <c r="W111" s="2397"/>
      <c r="X111" s="2397"/>
      <c r="Y111" s="2397"/>
      <c r="Z111" s="2397"/>
    </row>
    <row r="112" spans="1:26" ht="14.25" customHeight="1">
      <c r="A112" s="2397"/>
      <c r="B112" s="2397"/>
      <c r="C112" s="2397"/>
      <c r="D112" s="2397"/>
      <c r="E112" s="2397"/>
      <c r="F112" s="2397"/>
      <c r="G112" s="2397"/>
      <c r="H112" s="2397"/>
      <c r="I112" s="2397"/>
      <c r="J112" s="2397"/>
      <c r="K112" s="2397"/>
      <c r="L112" s="2397"/>
      <c r="M112" s="2397"/>
      <c r="N112" s="2397"/>
      <c r="O112" s="2397"/>
      <c r="P112" s="2397"/>
      <c r="Q112" s="2397"/>
      <c r="R112" s="2397"/>
      <c r="S112" s="2397"/>
      <c r="T112" s="2397"/>
      <c r="U112" s="2397"/>
      <c r="V112" s="2397"/>
      <c r="W112" s="2397"/>
      <c r="X112" s="2397"/>
      <c r="Y112" s="2397"/>
      <c r="Z112" s="2397"/>
    </row>
    <row r="113" spans="1:26" ht="14.25" customHeight="1">
      <c r="A113" s="2397"/>
      <c r="B113" s="2397"/>
      <c r="C113" s="2397"/>
      <c r="D113" s="2397"/>
      <c r="E113" s="2397"/>
      <c r="F113" s="2397"/>
      <c r="G113" s="2397"/>
      <c r="H113" s="2397"/>
      <c r="I113" s="2397"/>
      <c r="J113" s="2397"/>
      <c r="K113" s="2397"/>
      <c r="L113" s="2397"/>
      <c r="M113" s="2397"/>
      <c r="N113" s="2397"/>
      <c r="O113" s="2397"/>
      <c r="P113" s="2397"/>
      <c r="Q113" s="2397"/>
      <c r="R113" s="2397"/>
      <c r="S113" s="2397"/>
      <c r="T113" s="2397"/>
      <c r="U113" s="2397"/>
      <c r="V113" s="2397"/>
      <c r="W113" s="2397"/>
      <c r="X113" s="2397"/>
      <c r="Y113" s="2397"/>
      <c r="Z113" s="2397"/>
    </row>
    <row r="114" spans="1:26" ht="14.25" customHeight="1">
      <c r="A114" s="2397"/>
      <c r="B114" s="2397"/>
      <c r="C114" s="2397"/>
      <c r="D114" s="2397"/>
      <c r="E114" s="2397"/>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row>
    <row r="115" spans="1:26" ht="14.25" customHeight="1">
      <c r="A115" s="2397"/>
      <c r="B115" s="2397"/>
      <c r="C115" s="2397"/>
      <c r="D115" s="2397"/>
      <c r="E115" s="2397"/>
      <c r="F115" s="2397"/>
      <c r="G115" s="2397"/>
      <c r="H115" s="2397"/>
      <c r="I115" s="2397"/>
      <c r="J115" s="2397"/>
      <c r="K115" s="2397"/>
      <c r="L115" s="2397"/>
      <c r="M115" s="2397"/>
      <c r="N115" s="2397"/>
      <c r="O115" s="2397"/>
      <c r="P115" s="2397"/>
      <c r="Q115" s="2397"/>
      <c r="R115" s="2397"/>
      <c r="S115" s="2397"/>
      <c r="T115" s="2397"/>
      <c r="U115" s="2397"/>
      <c r="V115" s="2397"/>
      <c r="W115" s="2397"/>
      <c r="X115" s="2397"/>
      <c r="Y115" s="2397"/>
      <c r="Z115" s="2397"/>
    </row>
    <row r="116" spans="1:26" ht="14.25" customHeight="1">
      <c r="A116" s="2397"/>
      <c r="B116" s="2397"/>
      <c r="C116" s="2397"/>
      <c r="D116" s="2397"/>
      <c r="E116" s="2397"/>
      <c r="F116" s="2397"/>
      <c r="G116" s="2397"/>
      <c r="H116" s="2397"/>
      <c r="I116" s="2397"/>
      <c r="J116" s="2397"/>
      <c r="K116" s="2397"/>
      <c r="L116" s="2397"/>
      <c r="M116" s="2397"/>
      <c r="N116" s="2397"/>
      <c r="O116" s="2397"/>
      <c r="P116" s="2397"/>
      <c r="Q116" s="2397"/>
      <c r="R116" s="2397"/>
      <c r="S116" s="2397"/>
      <c r="T116" s="2397"/>
      <c r="U116" s="2397"/>
      <c r="V116" s="2397"/>
      <c r="W116" s="2397"/>
      <c r="X116" s="2397"/>
      <c r="Y116" s="2397"/>
      <c r="Z116" s="2397"/>
    </row>
    <row r="117" spans="1:26" ht="14.25" customHeight="1">
      <c r="A117" s="2397"/>
      <c r="B117" s="2397"/>
      <c r="C117" s="2397"/>
      <c r="D117" s="2397"/>
      <c r="E117" s="2397"/>
      <c r="F117" s="2397"/>
      <c r="G117" s="2397"/>
      <c r="H117" s="2397"/>
      <c r="I117" s="2397"/>
      <c r="J117" s="2397"/>
      <c r="K117" s="2397"/>
      <c r="L117" s="2397"/>
      <c r="M117" s="2397"/>
      <c r="N117" s="2397"/>
      <c r="O117" s="2397"/>
      <c r="P117" s="2397"/>
      <c r="Q117" s="2397"/>
      <c r="R117" s="2397"/>
      <c r="S117" s="2397"/>
      <c r="T117" s="2397"/>
      <c r="U117" s="2397"/>
      <c r="V117" s="2397"/>
      <c r="W117" s="2397"/>
      <c r="X117" s="2397"/>
      <c r="Y117" s="2397"/>
      <c r="Z117" s="2397"/>
    </row>
    <row r="118" spans="1:26" ht="14.25" customHeight="1">
      <c r="A118" s="2397"/>
      <c r="B118" s="2397"/>
      <c r="C118" s="2397"/>
      <c r="D118" s="2397"/>
      <c r="E118" s="2397"/>
      <c r="F118" s="2397"/>
      <c r="G118" s="2397"/>
      <c r="H118" s="2397"/>
      <c r="I118" s="2397"/>
      <c r="J118" s="2397"/>
      <c r="K118" s="2397"/>
      <c r="L118" s="2397"/>
      <c r="M118" s="2397"/>
      <c r="N118" s="2397"/>
      <c r="O118" s="2397"/>
      <c r="P118" s="2397"/>
      <c r="Q118" s="2397"/>
      <c r="R118" s="2397"/>
      <c r="S118" s="2397"/>
      <c r="T118" s="2397"/>
      <c r="U118" s="2397"/>
      <c r="V118" s="2397"/>
      <c r="W118" s="2397"/>
      <c r="X118" s="2397"/>
      <c r="Y118" s="2397"/>
      <c r="Z118" s="2397"/>
    </row>
    <row r="119" spans="1:26" ht="14.25" customHeight="1">
      <c r="A119" s="2397"/>
      <c r="B119" s="2397"/>
      <c r="C119" s="2397"/>
      <c r="D119" s="2397"/>
      <c r="E119" s="2397"/>
      <c r="F119" s="2397"/>
      <c r="G119" s="2397"/>
      <c r="H119" s="2397"/>
      <c r="I119" s="2397"/>
      <c r="J119" s="2397"/>
      <c r="K119" s="2397"/>
      <c r="L119" s="2397"/>
      <c r="M119" s="2397"/>
      <c r="N119" s="2397"/>
      <c r="O119" s="2397"/>
      <c r="P119" s="2397"/>
      <c r="Q119" s="2397"/>
      <c r="R119" s="2397"/>
      <c r="S119" s="2397"/>
      <c r="T119" s="2397"/>
      <c r="U119" s="2397"/>
      <c r="V119" s="2397"/>
      <c r="W119" s="2397"/>
      <c r="X119" s="2397"/>
      <c r="Y119" s="2397"/>
      <c r="Z119" s="2397"/>
    </row>
    <row r="120" spans="1:26" ht="14.25" customHeight="1">
      <c r="A120" s="2397"/>
      <c r="B120" s="2397"/>
      <c r="C120" s="2397"/>
      <c r="D120" s="2397"/>
      <c r="E120" s="2397"/>
      <c r="F120" s="2397"/>
      <c r="G120" s="2397"/>
      <c r="H120" s="2397"/>
      <c r="I120" s="2397"/>
      <c r="J120" s="2397"/>
      <c r="K120" s="2397"/>
      <c r="L120" s="2397"/>
      <c r="M120" s="2397"/>
      <c r="N120" s="2397"/>
      <c r="O120" s="2397"/>
      <c r="P120" s="2397"/>
      <c r="Q120" s="2397"/>
      <c r="R120" s="2397"/>
      <c r="S120" s="2397"/>
      <c r="T120" s="2397"/>
      <c r="U120" s="2397"/>
      <c r="V120" s="2397"/>
      <c r="W120" s="2397"/>
      <c r="X120" s="2397"/>
      <c r="Y120" s="2397"/>
      <c r="Z120" s="2397"/>
    </row>
    <row r="121" spans="1:26" ht="14.25" customHeight="1">
      <c r="A121" s="2397"/>
      <c r="B121" s="2397"/>
      <c r="C121" s="2397"/>
      <c r="D121" s="2397"/>
      <c r="E121" s="2397"/>
      <c r="F121" s="2397"/>
      <c r="G121" s="2397"/>
      <c r="H121" s="2397"/>
      <c r="I121" s="2397"/>
      <c r="J121" s="2397"/>
      <c r="K121" s="2397"/>
      <c r="L121" s="2397"/>
      <c r="M121" s="2397"/>
      <c r="N121" s="2397"/>
      <c r="O121" s="2397"/>
      <c r="P121" s="2397"/>
      <c r="Q121" s="2397"/>
      <c r="R121" s="2397"/>
      <c r="S121" s="2397"/>
      <c r="T121" s="2397"/>
      <c r="U121" s="2397"/>
      <c r="V121" s="2397"/>
      <c r="W121" s="2397"/>
      <c r="X121" s="2397"/>
      <c r="Y121" s="2397"/>
      <c r="Z121" s="2397"/>
    </row>
    <row r="122" spans="1:26" ht="14.25" customHeight="1">
      <c r="A122" s="2397"/>
      <c r="B122" s="2397"/>
      <c r="C122" s="2397"/>
      <c r="D122" s="2397"/>
      <c r="E122" s="2397"/>
      <c r="F122" s="2397"/>
      <c r="G122" s="2397"/>
      <c r="H122" s="2397"/>
      <c r="I122" s="2397"/>
      <c r="J122" s="2397"/>
      <c r="K122" s="2397"/>
      <c r="L122" s="2397"/>
      <c r="M122" s="2397"/>
      <c r="N122" s="2397"/>
      <c r="O122" s="2397"/>
      <c r="P122" s="2397"/>
      <c r="Q122" s="2397"/>
      <c r="R122" s="2397"/>
      <c r="S122" s="2397"/>
      <c r="T122" s="2397"/>
      <c r="U122" s="2397"/>
      <c r="V122" s="2397"/>
      <c r="W122" s="2397"/>
      <c r="X122" s="2397"/>
      <c r="Y122" s="2397"/>
      <c r="Z122" s="2397"/>
    </row>
    <row r="123" spans="1:26" ht="14.25" customHeight="1">
      <c r="A123" s="2397"/>
      <c r="B123" s="2397"/>
      <c r="C123" s="2397"/>
      <c r="D123" s="2397"/>
      <c r="E123" s="2397"/>
      <c r="F123" s="2397"/>
      <c r="G123" s="2397"/>
      <c r="H123" s="2397"/>
      <c r="I123" s="2397"/>
      <c r="J123" s="2397"/>
      <c r="K123" s="2397"/>
      <c r="L123" s="2397"/>
      <c r="M123" s="2397"/>
      <c r="N123" s="2397"/>
      <c r="O123" s="2397"/>
      <c r="P123" s="2397"/>
      <c r="Q123" s="2397"/>
      <c r="R123" s="2397"/>
      <c r="S123" s="2397"/>
      <c r="T123" s="2397"/>
      <c r="U123" s="2397"/>
      <c r="V123" s="2397"/>
      <c r="W123" s="2397"/>
      <c r="X123" s="2397"/>
      <c r="Y123" s="2397"/>
      <c r="Z123" s="2397"/>
    </row>
    <row r="124" spans="1:26" ht="14.25" customHeight="1">
      <c r="A124" s="2397"/>
      <c r="B124" s="2397"/>
      <c r="C124" s="2397"/>
      <c r="D124" s="2397"/>
      <c r="E124" s="2397"/>
      <c r="F124" s="2397"/>
      <c r="G124" s="2397"/>
      <c r="H124" s="2397"/>
      <c r="I124" s="2397"/>
      <c r="J124" s="2397"/>
      <c r="K124" s="2397"/>
      <c r="L124" s="2397"/>
      <c r="M124" s="2397"/>
      <c r="N124" s="2397"/>
      <c r="O124" s="2397"/>
      <c r="P124" s="2397"/>
      <c r="Q124" s="2397"/>
      <c r="R124" s="2397"/>
      <c r="S124" s="2397"/>
      <c r="T124" s="2397"/>
      <c r="U124" s="2397"/>
      <c r="V124" s="2397"/>
      <c r="W124" s="2397"/>
      <c r="X124" s="2397"/>
      <c r="Y124" s="2397"/>
      <c r="Z124" s="2397"/>
    </row>
    <row r="125" spans="1:26" ht="14.25" customHeight="1">
      <c r="A125" s="2397"/>
      <c r="B125" s="2397"/>
      <c r="C125" s="2397"/>
      <c r="D125" s="2397"/>
      <c r="E125" s="2397"/>
      <c r="F125" s="2397"/>
      <c r="G125" s="2397"/>
      <c r="H125" s="2397"/>
      <c r="I125" s="2397"/>
      <c r="J125" s="2397"/>
      <c r="K125" s="2397"/>
      <c r="L125" s="2397"/>
      <c r="M125" s="2397"/>
      <c r="N125" s="2397"/>
      <c r="O125" s="2397"/>
      <c r="P125" s="2397"/>
      <c r="Q125" s="2397"/>
      <c r="R125" s="2397"/>
      <c r="S125" s="2397"/>
      <c r="T125" s="2397"/>
      <c r="U125" s="2397"/>
      <c r="V125" s="2397"/>
      <c r="W125" s="2397"/>
      <c r="X125" s="2397"/>
      <c r="Y125" s="2397"/>
      <c r="Z125" s="2397"/>
    </row>
    <row r="126" spans="1:26" ht="14.25" customHeight="1">
      <c r="A126" s="2397"/>
      <c r="B126" s="2397"/>
      <c r="C126" s="2397"/>
      <c r="D126" s="2397"/>
      <c r="E126" s="2397"/>
      <c r="F126" s="2397"/>
      <c r="G126" s="2397"/>
      <c r="H126" s="2397"/>
      <c r="I126" s="2397"/>
      <c r="J126" s="2397"/>
      <c r="K126" s="2397"/>
      <c r="L126" s="2397"/>
      <c r="M126" s="2397"/>
      <c r="N126" s="2397"/>
      <c r="O126" s="2397"/>
      <c r="P126" s="2397"/>
      <c r="Q126" s="2397"/>
      <c r="R126" s="2397"/>
      <c r="S126" s="2397"/>
      <c r="T126" s="2397"/>
      <c r="U126" s="2397"/>
      <c r="V126" s="2397"/>
      <c r="W126" s="2397"/>
      <c r="X126" s="2397"/>
      <c r="Y126" s="2397"/>
      <c r="Z126" s="2397"/>
    </row>
    <row r="127" spans="1:26" ht="14.25" customHeight="1">
      <c r="A127" s="2397"/>
      <c r="B127" s="2397"/>
      <c r="C127" s="2397"/>
      <c r="D127" s="2397"/>
      <c r="E127" s="2397"/>
      <c r="F127" s="2397"/>
      <c r="G127" s="2397"/>
      <c r="H127" s="2397"/>
      <c r="I127" s="2397"/>
      <c r="J127" s="2397"/>
      <c r="K127" s="2397"/>
      <c r="L127" s="2397"/>
      <c r="M127" s="2397"/>
      <c r="N127" s="2397"/>
      <c r="O127" s="2397"/>
      <c r="P127" s="2397"/>
      <c r="Q127" s="2397"/>
      <c r="R127" s="2397"/>
      <c r="S127" s="2397"/>
      <c r="T127" s="2397"/>
      <c r="U127" s="2397"/>
      <c r="V127" s="2397"/>
      <c r="W127" s="2397"/>
      <c r="X127" s="2397"/>
      <c r="Y127" s="2397"/>
      <c r="Z127" s="2397"/>
    </row>
    <row r="128" spans="1:26" ht="14.25" customHeight="1">
      <c r="A128" s="2397"/>
      <c r="B128" s="2397"/>
      <c r="C128" s="2397"/>
      <c r="D128" s="2397"/>
      <c r="E128" s="2397"/>
      <c r="F128" s="2397"/>
      <c r="G128" s="2397"/>
      <c r="H128" s="2397"/>
      <c r="I128" s="2397"/>
      <c r="J128" s="2397"/>
      <c r="K128" s="2397"/>
      <c r="L128" s="2397"/>
      <c r="M128" s="2397"/>
      <c r="N128" s="2397"/>
      <c r="O128" s="2397"/>
      <c r="P128" s="2397"/>
      <c r="Q128" s="2397"/>
      <c r="R128" s="2397"/>
      <c r="S128" s="2397"/>
      <c r="T128" s="2397"/>
      <c r="U128" s="2397"/>
      <c r="V128" s="2397"/>
      <c r="W128" s="2397"/>
      <c r="X128" s="2397"/>
      <c r="Y128" s="2397"/>
      <c r="Z128" s="2397"/>
    </row>
    <row r="129" spans="1:26" ht="14.25" customHeight="1">
      <c r="A129" s="2397"/>
      <c r="B129" s="2397"/>
      <c r="C129" s="2397"/>
      <c r="D129" s="2397"/>
      <c r="E129" s="2397"/>
      <c r="F129" s="2397"/>
      <c r="G129" s="2397"/>
      <c r="H129" s="2397"/>
      <c r="I129" s="2397"/>
      <c r="J129" s="2397"/>
      <c r="K129" s="2397"/>
      <c r="L129" s="2397"/>
      <c r="M129" s="2397"/>
      <c r="N129" s="2397"/>
      <c r="O129" s="2397"/>
      <c r="P129" s="2397"/>
      <c r="Q129" s="2397"/>
      <c r="R129" s="2397"/>
      <c r="S129" s="2397"/>
      <c r="T129" s="2397"/>
      <c r="U129" s="2397"/>
      <c r="V129" s="2397"/>
      <c r="W129" s="2397"/>
      <c r="X129" s="2397"/>
      <c r="Y129" s="2397"/>
      <c r="Z129" s="2397"/>
    </row>
    <row r="130" spans="1:26" ht="14.25" customHeight="1">
      <c r="A130" s="2397"/>
      <c r="B130" s="2397"/>
      <c r="C130" s="2397"/>
      <c r="D130" s="2397"/>
      <c r="E130" s="2397"/>
      <c r="F130" s="2397"/>
      <c r="G130" s="2397"/>
      <c r="H130" s="2397"/>
      <c r="I130" s="2397"/>
      <c r="J130" s="2397"/>
      <c r="K130" s="2397"/>
      <c r="L130" s="2397"/>
      <c r="M130" s="2397"/>
      <c r="N130" s="2397"/>
      <c r="O130" s="2397"/>
      <c r="P130" s="2397"/>
      <c r="Q130" s="2397"/>
      <c r="R130" s="2397"/>
      <c r="S130" s="2397"/>
      <c r="T130" s="2397"/>
      <c r="U130" s="2397"/>
      <c r="V130" s="2397"/>
      <c r="W130" s="2397"/>
      <c r="X130" s="2397"/>
      <c r="Y130" s="2397"/>
      <c r="Z130" s="2397"/>
    </row>
    <row r="131" spans="1:26" ht="14.25" customHeight="1">
      <c r="A131" s="2397"/>
      <c r="B131" s="2397"/>
      <c r="C131" s="2397"/>
      <c r="D131" s="2397"/>
      <c r="E131" s="2397"/>
      <c r="F131" s="2397"/>
      <c r="G131" s="2397"/>
      <c r="H131" s="2397"/>
      <c r="I131" s="2397"/>
      <c r="J131" s="2397"/>
      <c r="K131" s="2397"/>
      <c r="L131" s="2397"/>
      <c r="M131" s="2397"/>
      <c r="N131" s="2397"/>
      <c r="O131" s="2397"/>
      <c r="P131" s="2397"/>
      <c r="Q131" s="2397"/>
      <c r="R131" s="2397"/>
      <c r="S131" s="2397"/>
      <c r="T131" s="2397"/>
      <c r="U131" s="2397"/>
      <c r="V131" s="2397"/>
      <c r="W131" s="2397"/>
      <c r="X131" s="2397"/>
      <c r="Y131" s="2397"/>
      <c r="Z131" s="2397"/>
    </row>
    <row r="132" spans="1:26" ht="14.25" customHeight="1">
      <c r="A132" s="2397"/>
      <c r="B132" s="2397"/>
      <c r="C132" s="2397"/>
      <c r="D132" s="2397"/>
      <c r="E132" s="2397"/>
      <c r="F132" s="2397"/>
      <c r="G132" s="2397"/>
      <c r="H132" s="2397"/>
      <c r="I132" s="2397"/>
      <c r="J132" s="2397"/>
      <c r="K132" s="2397"/>
      <c r="L132" s="2397"/>
      <c r="M132" s="2397"/>
      <c r="N132" s="2397"/>
      <c r="O132" s="2397"/>
      <c r="P132" s="2397"/>
      <c r="Q132" s="2397"/>
      <c r="R132" s="2397"/>
      <c r="S132" s="2397"/>
      <c r="T132" s="2397"/>
      <c r="U132" s="2397"/>
      <c r="V132" s="2397"/>
      <c r="W132" s="2397"/>
      <c r="X132" s="2397"/>
      <c r="Y132" s="2397"/>
      <c r="Z132" s="2397"/>
    </row>
    <row r="133" spans="1:26" ht="14.25" customHeight="1">
      <c r="A133" s="2397"/>
      <c r="B133" s="2397"/>
      <c r="C133" s="2397"/>
      <c r="D133" s="2397"/>
      <c r="E133" s="2397"/>
      <c r="F133" s="2397"/>
      <c r="G133" s="2397"/>
      <c r="H133" s="2397"/>
      <c r="I133" s="2397"/>
      <c r="J133" s="2397"/>
      <c r="K133" s="2397"/>
      <c r="L133" s="2397"/>
      <c r="M133" s="2397"/>
      <c r="N133" s="2397"/>
      <c r="O133" s="2397"/>
      <c r="P133" s="2397"/>
      <c r="Q133" s="2397"/>
      <c r="R133" s="2397"/>
      <c r="S133" s="2397"/>
      <c r="T133" s="2397"/>
      <c r="U133" s="2397"/>
      <c r="V133" s="2397"/>
      <c r="W133" s="2397"/>
      <c r="X133" s="2397"/>
      <c r="Y133" s="2397"/>
      <c r="Z133" s="2397"/>
    </row>
    <row r="134" spans="1:26" ht="14.25" customHeight="1">
      <c r="A134" s="2397"/>
      <c r="B134" s="2397"/>
      <c r="C134" s="2397"/>
      <c r="D134" s="2397"/>
      <c r="E134" s="2397"/>
      <c r="F134" s="2397"/>
      <c r="G134" s="2397"/>
      <c r="H134" s="2397"/>
      <c r="I134" s="2397"/>
      <c r="J134" s="2397"/>
      <c r="K134" s="2397"/>
      <c r="L134" s="2397"/>
      <c r="M134" s="2397"/>
      <c r="N134" s="2397"/>
      <c r="O134" s="2397"/>
      <c r="P134" s="2397"/>
      <c r="Q134" s="2397"/>
      <c r="R134" s="2397"/>
      <c r="S134" s="2397"/>
      <c r="T134" s="2397"/>
      <c r="U134" s="2397"/>
      <c r="V134" s="2397"/>
      <c r="W134" s="2397"/>
      <c r="X134" s="2397"/>
      <c r="Y134" s="2397"/>
      <c r="Z134" s="2397"/>
    </row>
    <row r="135" spans="1:26" ht="14.25" customHeight="1">
      <c r="A135" s="2397"/>
      <c r="B135" s="2397"/>
      <c r="C135" s="2397"/>
      <c r="D135" s="2397"/>
      <c r="E135" s="2397"/>
      <c r="F135" s="2397"/>
      <c r="G135" s="2397"/>
      <c r="H135" s="2397"/>
      <c r="I135" s="2397"/>
      <c r="J135" s="2397"/>
      <c r="K135" s="2397"/>
      <c r="L135" s="2397"/>
      <c r="M135" s="2397"/>
      <c r="N135" s="2397"/>
      <c r="O135" s="2397"/>
      <c r="P135" s="2397"/>
      <c r="Q135" s="2397"/>
      <c r="R135" s="2397"/>
      <c r="S135" s="2397"/>
      <c r="T135" s="2397"/>
      <c r="U135" s="2397"/>
      <c r="V135" s="2397"/>
      <c r="W135" s="2397"/>
      <c r="X135" s="2397"/>
      <c r="Y135" s="2397"/>
      <c r="Z135" s="2397"/>
    </row>
    <row r="136" spans="1:26" ht="14.25" customHeight="1">
      <c r="A136" s="2397"/>
      <c r="B136" s="2397"/>
      <c r="C136" s="2397"/>
      <c r="D136" s="2397"/>
      <c r="E136" s="2397"/>
      <c r="F136" s="2397"/>
      <c r="G136" s="2397"/>
      <c r="H136" s="2397"/>
      <c r="I136" s="2397"/>
      <c r="J136" s="2397"/>
      <c r="K136" s="2397"/>
      <c r="L136" s="2397"/>
      <c r="M136" s="2397"/>
      <c r="N136" s="2397"/>
      <c r="O136" s="2397"/>
      <c r="P136" s="2397"/>
      <c r="Q136" s="2397"/>
      <c r="R136" s="2397"/>
      <c r="S136" s="2397"/>
      <c r="T136" s="2397"/>
      <c r="U136" s="2397"/>
      <c r="V136" s="2397"/>
      <c r="W136" s="2397"/>
      <c r="X136" s="2397"/>
      <c r="Y136" s="2397"/>
      <c r="Z136" s="2397"/>
    </row>
    <row r="137" spans="1:26" ht="14.25" customHeight="1">
      <c r="A137" s="2397"/>
      <c r="B137" s="2397"/>
      <c r="C137" s="2397"/>
      <c r="D137" s="2397"/>
      <c r="E137" s="2397"/>
      <c r="F137" s="2397"/>
      <c r="G137" s="2397"/>
      <c r="H137" s="2397"/>
      <c r="I137" s="2397"/>
      <c r="J137" s="2397"/>
      <c r="K137" s="2397"/>
      <c r="L137" s="2397"/>
      <c r="M137" s="2397"/>
      <c r="N137" s="2397"/>
      <c r="O137" s="2397"/>
      <c r="P137" s="2397"/>
      <c r="Q137" s="2397"/>
      <c r="R137" s="2397"/>
      <c r="S137" s="2397"/>
      <c r="T137" s="2397"/>
      <c r="U137" s="2397"/>
      <c r="V137" s="2397"/>
      <c r="W137" s="2397"/>
      <c r="X137" s="2397"/>
      <c r="Y137" s="2397"/>
      <c r="Z137" s="2397"/>
    </row>
    <row r="138" spans="1:26" ht="14.25" customHeight="1">
      <c r="A138" s="2397"/>
      <c r="B138" s="2397"/>
      <c r="C138" s="2397"/>
      <c r="D138" s="2397"/>
      <c r="E138" s="2397"/>
      <c r="F138" s="2397"/>
      <c r="G138" s="2397"/>
      <c r="H138" s="2397"/>
      <c r="I138" s="2397"/>
      <c r="J138" s="2397"/>
      <c r="K138" s="2397"/>
      <c r="L138" s="2397"/>
      <c r="M138" s="2397"/>
      <c r="N138" s="2397"/>
      <c r="O138" s="2397"/>
      <c r="P138" s="2397"/>
      <c r="Q138" s="2397"/>
      <c r="R138" s="2397"/>
      <c r="S138" s="2397"/>
      <c r="T138" s="2397"/>
      <c r="U138" s="2397"/>
      <c r="V138" s="2397"/>
      <c r="W138" s="2397"/>
      <c r="X138" s="2397"/>
      <c r="Y138" s="2397"/>
      <c r="Z138" s="2397"/>
    </row>
    <row r="139" spans="1:26" ht="14.25" customHeight="1">
      <c r="A139" s="2397"/>
      <c r="B139" s="2397"/>
      <c r="C139" s="2397"/>
      <c r="D139" s="2397"/>
      <c r="E139" s="2397"/>
      <c r="F139" s="2397"/>
      <c r="G139" s="2397"/>
      <c r="H139" s="2397"/>
      <c r="I139" s="2397"/>
      <c r="J139" s="2397"/>
      <c r="K139" s="2397"/>
      <c r="L139" s="2397"/>
      <c r="M139" s="2397"/>
      <c r="N139" s="2397"/>
      <c r="O139" s="2397"/>
      <c r="P139" s="2397"/>
      <c r="Q139" s="2397"/>
      <c r="R139" s="2397"/>
      <c r="S139" s="2397"/>
      <c r="T139" s="2397"/>
      <c r="U139" s="2397"/>
      <c r="V139" s="2397"/>
      <c r="W139" s="2397"/>
      <c r="X139" s="2397"/>
      <c r="Y139" s="2397"/>
      <c r="Z139" s="2397"/>
    </row>
    <row r="140" spans="1:26" ht="14.25" customHeight="1">
      <c r="A140" s="2397"/>
      <c r="B140" s="2397"/>
      <c r="C140" s="2397"/>
      <c r="D140" s="2397"/>
      <c r="E140" s="2397"/>
      <c r="F140" s="2397"/>
      <c r="G140" s="2397"/>
      <c r="H140" s="2397"/>
      <c r="I140" s="2397"/>
      <c r="J140" s="2397"/>
      <c r="K140" s="2397"/>
      <c r="L140" s="2397"/>
      <c r="M140" s="2397"/>
      <c r="N140" s="2397"/>
      <c r="O140" s="2397"/>
      <c r="P140" s="2397"/>
      <c r="Q140" s="2397"/>
      <c r="R140" s="2397"/>
      <c r="S140" s="2397"/>
      <c r="T140" s="2397"/>
      <c r="U140" s="2397"/>
      <c r="V140" s="2397"/>
      <c r="W140" s="2397"/>
      <c r="X140" s="2397"/>
      <c r="Y140" s="2397"/>
      <c r="Z140" s="2397"/>
    </row>
    <row r="141" spans="1:26" ht="14.25" customHeight="1">
      <c r="A141" s="2397"/>
      <c r="B141" s="2397"/>
      <c r="C141" s="2397"/>
      <c r="D141" s="2397"/>
      <c r="E141" s="2397"/>
      <c r="F141" s="2397"/>
      <c r="G141" s="2397"/>
      <c r="H141" s="2397"/>
      <c r="I141" s="2397"/>
      <c r="J141" s="2397"/>
      <c r="K141" s="2397"/>
      <c r="L141" s="2397"/>
      <c r="M141" s="2397"/>
      <c r="N141" s="2397"/>
      <c r="O141" s="2397"/>
      <c r="P141" s="2397"/>
      <c r="Q141" s="2397"/>
      <c r="R141" s="2397"/>
      <c r="S141" s="2397"/>
      <c r="T141" s="2397"/>
      <c r="U141" s="2397"/>
      <c r="V141" s="2397"/>
      <c r="W141" s="2397"/>
      <c r="X141" s="2397"/>
      <c r="Y141" s="2397"/>
      <c r="Z141" s="2397"/>
    </row>
    <row r="142" spans="1:26" ht="14.25" customHeight="1">
      <c r="A142" s="2397"/>
      <c r="B142" s="2397"/>
      <c r="C142" s="2397"/>
      <c r="D142" s="2397"/>
      <c r="E142" s="2397"/>
      <c r="F142" s="2397"/>
      <c r="G142" s="2397"/>
      <c r="H142" s="2397"/>
      <c r="I142" s="2397"/>
      <c r="J142" s="2397"/>
      <c r="K142" s="2397"/>
      <c r="L142" s="2397"/>
      <c r="M142" s="2397"/>
      <c r="N142" s="2397"/>
      <c r="O142" s="2397"/>
      <c r="P142" s="2397"/>
      <c r="Q142" s="2397"/>
      <c r="R142" s="2397"/>
      <c r="S142" s="2397"/>
      <c r="T142" s="2397"/>
      <c r="U142" s="2397"/>
      <c r="V142" s="2397"/>
      <c r="W142" s="2397"/>
      <c r="X142" s="2397"/>
      <c r="Y142" s="2397"/>
      <c r="Z142" s="2397"/>
    </row>
    <row r="143" spans="1:26" ht="14.25" customHeight="1">
      <c r="A143" s="2397"/>
      <c r="B143" s="2397"/>
      <c r="C143" s="2397"/>
      <c r="D143" s="2397"/>
      <c r="E143" s="2397"/>
      <c r="F143" s="2397"/>
      <c r="G143" s="2397"/>
      <c r="H143" s="2397"/>
      <c r="I143" s="2397"/>
      <c r="J143" s="2397"/>
      <c r="K143" s="2397"/>
      <c r="L143" s="2397"/>
      <c r="M143" s="2397"/>
      <c r="N143" s="2397"/>
      <c r="O143" s="2397"/>
      <c r="P143" s="2397"/>
      <c r="Q143" s="2397"/>
      <c r="R143" s="2397"/>
      <c r="S143" s="2397"/>
      <c r="T143" s="2397"/>
      <c r="U143" s="2397"/>
      <c r="V143" s="2397"/>
      <c r="W143" s="2397"/>
      <c r="X143" s="2397"/>
      <c r="Y143" s="2397"/>
      <c r="Z143" s="2397"/>
    </row>
    <row r="144" spans="1:26" ht="14.25" customHeight="1">
      <c r="A144" s="2397"/>
      <c r="B144" s="2397"/>
      <c r="C144" s="2397"/>
      <c r="D144" s="2397"/>
      <c r="E144" s="2397"/>
      <c r="F144" s="2397"/>
      <c r="G144" s="2397"/>
      <c r="H144" s="2397"/>
      <c r="I144" s="2397"/>
      <c r="J144" s="2397"/>
      <c r="K144" s="2397"/>
      <c r="L144" s="2397"/>
      <c r="M144" s="2397"/>
      <c r="N144" s="2397"/>
      <c r="O144" s="2397"/>
      <c r="P144" s="2397"/>
      <c r="Q144" s="2397"/>
      <c r="R144" s="2397"/>
      <c r="S144" s="2397"/>
      <c r="T144" s="2397"/>
      <c r="U144" s="2397"/>
      <c r="V144" s="2397"/>
      <c r="W144" s="2397"/>
      <c r="X144" s="2397"/>
      <c r="Y144" s="2397"/>
      <c r="Z144" s="2397"/>
    </row>
    <row r="145" spans="1:26" ht="14.25" customHeight="1">
      <c r="A145" s="2397"/>
      <c r="B145" s="2397"/>
      <c r="C145" s="2397"/>
      <c r="D145" s="2397"/>
      <c r="E145" s="2397"/>
      <c r="F145" s="2397"/>
      <c r="G145" s="2397"/>
      <c r="H145" s="2397"/>
      <c r="I145" s="2397"/>
      <c r="J145" s="2397"/>
      <c r="K145" s="2397"/>
      <c r="L145" s="2397"/>
      <c r="M145" s="2397"/>
      <c r="N145" s="2397"/>
      <c r="O145" s="2397"/>
      <c r="P145" s="2397"/>
      <c r="Q145" s="2397"/>
      <c r="R145" s="2397"/>
      <c r="S145" s="2397"/>
      <c r="T145" s="2397"/>
      <c r="U145" s="2397"/>
      <c r="V145" s="2397"/>
      <c r="W145" s="2397"/>
      <c r="X145" s="2397"/>
      <c r="Y145" s="2397"/>
      <c r="Z145" s="2397"/>
    </row>
    <row r="146" spans="1:26" ht="14.25" customHeight="1">
      <c r="A146" s="2397"/>
      <c r="B146" s="2397"/>
      <c r="C146" s="2397"/>
      <c r="D146" s="2397"/>
      <c r="E146" s="2397"/>
      <c r="F146" s="2397"/>
      <c r="G146" s="2397"/>
      <c r="H146" s="2397"/>
      <c r="I146" s="2397"/>
      <c r="J146" s="2397"/>
      <c r="K146" s="2397"/>
      <c r="L146" s="2397"/>
      <c r="M146" s="2397"/>
      <c r="N146" s="2397"/>
      <c r="O146" s="2397"/>
      <c r="P146" s="2397"/>
      <c r="Q146" s="2397"/>
      <c r="R146" s="2397"/>
      <c r="S146" s="2397"/>
      <c r="T146" s="2397"/>
      <c r="U146" s="2397"/>
      <c r="V146" s="2397"/>
      <c r="W146" s="2397"/>
      <c r="X146" s="2397"/>
      <c r="Y146" s="2397"/>
      <c r="Z146" s="2397"/>
    </row>
    <row r="147" spans="1:26" ht="14.25" customHeight="1">
      <c r="A147" s="2397"/>
      <c r="B147" s="2397"/>
      <c r="C147" s="2397"/>
      <c r="D147" s="2397"/>
      <c r="E147" s="2397"/>
      <c r="F147" s="2397"/>
      <c r="G147" s="2397"/>
      <c r="H147" s="2397"/>
      <c r="I147" s="2397"/>
      <c r="J147" s="2397"/>
      <c r="K147" s="2397"/>
      <c r="L147" s="2397"/>
      <c r="M147" s="2397"/>
      <c r="N147" s="2397"/>
      <c r="O147" s="2397"/>
      <c r="P147" s="2397"/>
      <c r="Q147" s="2397"/>
      <c r="R147" s="2397"/>
      <c r="S147" s="2397"/>
      <c r="T147" s="2397"/>
      <c r="U147" s="2397"/>
      <c r="V147" s="2397"/>
      <c r="W147" s="2397"/>
      <c r="X147" s="2397"/>
      <c r="Y147" s="2397"/>
      <c r="Z147" s="2397"/>
    </row>
    <row r="148" spans="1:26" ht="14.25" customHeight="1">
      <c r="A148" s="2397"/>
      <c r="B148" s="2397"/>
      <c r="C148" s="2397"/>
      <c r="D148" s="2397"/>
      <c r="E148" s="2397"/>
      <c r="F148" s="2397"/>
      <c r="G148" s="2397"/>
      <c r="H148" s="2397"/>
      <c r="I148" s="2397"/>
      <c r="J148" s="2397"/>
      <c r="K148" s="2397"/>
      <c r="L148" s="2397"/>
      <c r="M148" s="2397"/>
      <c r="N148" s="2397"/>
      <c r="O148" s="2397"/>
      <c r="P148" s="2397"/>
      <c r="Q148" s="2397"/>
      <c r="R148" s="2397"/>
      <c r="S148" s="2397"/>
      <c r="T148" s="2397"/>
      <c r="U148" s="2397"/>
      <c r="V148" s="2397"/>
      <c r="W148" s="2397"/>
      <c r="X148" s="2397"/>
      <c r="Y148" s="2397"/>
      <c r="Z148" s="2397"/>
    </row>
    <row r="149" spans="1:26" ht="14.25" customHeight="1">
      <c r="A149" s="2397"/>
      <c r="B149" s="2397"/>
      <c r="C149" s="2397"/>
      <c r="D149" s="2397"/>
      <c r="E149" s="2397"/>
      <c r="F149" s="2397"/>
      <c r="G149" s="2397"/>
      <c r="H149" s="2397"/>
      <c r="I149" s="2397"/>
      <c r="J149" s="2397"/>
      <c r="K149" s="2397"/>
      <c r="L149" s="2397"/>
      <c r="M149" s="2397"/>
      <c r="N149" s="2397"/>
      <c r="O149" s="2397"/>
      <c r="P149" s="2397"/>
      <c r="Q149" s="2397"/>
      <c r="R149" s="2397"/>
      <c r="S149" s="2397"/>
      <c r="T149" s="2397"/>
      <c r="U149" s="2397"/>
      <c r="V149" s="2397"/>
      <c r="W149" s="2397"/>
      <c r="X149" s="2397"/>
      <c r="Y149" s="2397"/>
      <c r="Z149" s="2397"/>
    </row>
    <row r="150" spans="1:26" ht="14.25" customHeight="1">
      <c r="A150" s="2397"/>
      <c r="B150" s="2397"/>
      <c r="C150" s="2397"/>
      <c r="D150" s="2397"/>
      <c r="E150" s="2397"/>
      <c r="F150" s="2397"/>
      <c r="G150" s="2397"/>
      <c r="H150" s="2397"/>
      <c r="I150" s="2397"/>
      <c r="J150" s="2397"/>
      <c r="K150" s="2397"/>
      <c r="L150" s="2397"/>
      <c r="M150" s="2397"/>
      <c r="N150" s="2397"/>
      <c r="O150" s="2397"/>
      <c r="P150" s="2397"/>
      <c r="Q150" s="2397"/>
      <c r="R150" s="2397"/>
      <c r="S150" s="2397"/>
      <c r="T150" s="2397"/>
      <c r="U150" s="2397"/>
      <c r="V150" s="2397"/>
      <c r="W150" s="2397"/>
      <c r="X150" s="2397"/>
      <c r="Y150" s="2397"/>
      <c r="Z150" s="2397"/>
    </row>
    <row r="151" spans="1:26" ht="14.25" customHeight="1">
      <c r="A151" s="2397"/>
      <c r="B151" s="2397"/>
      <c r="C151" s="2397"/>
      <c r="D151" s="2397"/>
      <c r="E151" s="2397"/>
      <c r="F151" s="2397"/>
      <c r="G151" s="2397"/>
      <c r="H151" s="2397"/>
      <c r="I151" s="2397"/>
      <c r="J151" s="2397"/>
      <c r="K151" s="2397"/>
      <c r="L151" s="2397"/>
      <c r="M151" s="2397"/>
      <c r="N151" s="2397"/>
      <c r="O151" s="2397"/>
      <c r="P151" s="2397"/>
      <c r="Q151" s="2397"/>
      <c r="R151" s="2397"/>
      <c r="S151" s="2397"/>
      <c r="T151" s="2397"/>
      <c r="U151" s="2397"/>
      <c r="V151" s="2397"/>
      <c r="W151" s="2397"/>
      <c r="X151" s="2397"/>
      <c r="Y151" s="2397"/>
      <c r="Z151" s="2397"/>
    </row>
    <row r="152" spans="1:26" ht="14.25" customHeight="1">
      <c r="A152" s="2397"/>
      <c r="B152" s="2397"/>
      <c r="C152" s="2397"/>
      <c r="D152" s="2397"/>
      <c r="E152" s="2397"/>
      <c r="F152" s="2397"/>
      <c r="G152" s="2397"/>
      <c r="H152" s="2397"/>
      <c r="I152" s="2397"/>
      <c r="J152" s="2397"/>
      <c r="K152" s="2397"/>
      <c r="L152" s="2397"/>
      <c r="M152" s="2397"/>
      <c r="N152" s="2397"/>
      <c r="O152" s="2397"/>
      <c r="P152" s="2397"/>
      <c r="Q152" s="2397"/>
      <c r="R152" s="2397"/>
      <c r="S152" s="2397"/>
      <c r="T152" s="2397"/>
      <c r="U152" s="2397"/>
      <c r="V152" s="2397"/>
      <c r="W152" s="2397"/>
      <c r="X152" s="2397"/>
      <c r="Y152" s="2397"/>
      <c r="Z152" s="2397"/>
    </row>
    <row r="153" spans="1:26" ht="14.25" customHeight="1">
      <c r="A153" s="2397"/>
      <c r="B153" s="2397"/>
      <c r="C153" s="2397"/>
      <c r="D153" s="2397"/>
      <c r="E153" s="2397"/>
      <c r="F153" s="2397"/>
      <c r="G153" s="2397"/>
      <c r="H153" s="2397"/>
      <c r="I153" s="2397"/>
      <c r="J153" s="2397"/>
      <c r="K153" s="2397"/>
      <c r="L153" s="2397"/>
      <c r="M153" s="2397"/>
      <c r="N153" s="2397"/>
      <c r="O153" s="2397"/>
      <c r="P153" s="2397"/>
      <c r="Q153" s="2397"/>
      <c r="R153" s="2397"/>
      <c r="S153" s="2397"/>
      <c r="T153" s="2397"/>
      <c r="U153" s="2397"/>
      <c r="V153" s="2397"/>
      <c r="W153" s="2397"/>
      <c r="X153" s="2397"/>
      <c r="Y153" s="2397"/>
      <c r="Z153" s="2397"/>
    </row>
    <row r="154" spans="1:26" ht="14.25" customHeight="1">
      <c r="A154" s="2397"/>
      <c r="B154" s="2397"/>
      <c r="C154" s="2397"/>
      <c r="D154" s="2397"/>
      <c r="E154" s="2397"/>
      <c r="F154" s="2397"/>
      <c r="G154" s="2397"/>
      <c r="H154" s="2397"/>
      <c r="I154" s="2397"/>
      <c r="J154" s="2397"/>
      <c r="K154" s="2397"/>
      <c r="L154" s="2397"/>
      <c r="M154" s="2397"/>
      <c r="N154" s="2397"/>
      <c r="O154" s="2397"/>
      <c r="P154" s="2397"/>
      <c r="Q154" s="2397"/>
      <c r="R154" s="2397"/>
      <c r="S154" s="2397"/>
      <c r="T154" s="2397"/>
      <c r="U154" s="2397"/>
      <c r="V154" s="2397"/>
      <c r="W154" s="2397"/>
      <c r="X154" s="2397"/>
      <c r="Y154" s="2397"/>
      <c r="Z154" s="2397"/>
    </row>
    <row r="155" spans="1:26" ht="14.25" customHeight="1">
      <c r="A155" s="2397"/>
      <c r="B155" s="2397"/>
      <c r="C155" s="2397"/>
      <c r="D155" s="2397"/>
      <c r="E155" s="2397"/>
      <c r="F155" s="2397"/>
      <c r="G155" s="2397"/>
      <c r="H155" s="2397"/>
      <c r="I155" s="2397"/>
      <c r="J155" s="2397"/>
      <c r="K155" s="2397"/>
      <c r="L155" s="2397"/>
      <c r="M155" s="2397"/>
      <c r="N155" s="2397"/>
      <c r="O155" s="2397"/>
      <c r="P155" s="2397"/>
      <c r="Q155" s="2397"/>
      <c r="R155" s="2397"/>
      <c r="S155" s="2397"/>
      <c r="T155" s="2397"/>
      <c r="U155" s="2397"/>
      <c r="V155" s="2397"/>
      <c r="W155" s="2397"/>
      <c r="X155" s="2397"/>
      <c r="Y155" s="2397"/>
      <c r="Z155" s="2397"/>
    </row>
    <row r="156" spans="1:26" ht="14.25" customHeight="1">
      <c r="A156" s="2397"/>
      <c r="B156" s="2397"/>
      <c r="C156" s="2397"/>
      <c r="D156" s="2397"/>
      <c r="E156" s="2397"/>
      <c r="F156" s="2397"/>
      <c r="G156" s="2397"/>
      <c r="H156" s="2397"/>
      <c r="I156" s="2397"/>
      <c r="J156" s="2397"/>
      <c r="K156" s="2397"/>
      <c r="L156" s="2397"/>
      <c r="M156" s="2397"/>
      <c r="N156" s="2397"/>
      <c r="O156" s="2397"/>
      <c r="P156" s="2397"/>
      <c r="Q156" s="2397"/>
      <c r="R156" s="2397"/>
      <c r="S156" s="2397"/>
      <c r="T156" s="2397"/>
      <c r="U156" s="2397"/>
      <c r="V156" s="2397"/>
      <c r="W156" s="2397"/>
      <c r="X156" s="2397"/>
      <c r="Y156" s="2397"/>
      <c r="Z156" s="2397"/>
    </row>
    <row r="157" spans="1:26" ht="14.25" customHeight="1">
      <c r="A157" s="2397"/>
      <c r="B157" s="2397"/>
      <c r="C157" s="2397"/>
      <c r="D157" s="2397"/>
      <c r="E157" s="2397"/>
      <c r="F157" s="2397"/>
      <c r="G157" s="2397"/>
      <c r="H157" s="2397"/>
      <c r="I157" s="2397"/>
      <c r="J157" s="2397"/>
      <c r="K157" s="2397"/>
      <c r="L157" s="2397"/>
      <c r="M157" s="2397"/>
      <c r="N157" s="2397"/>
      <c r="O157" s="2397"/>
      <c r="P157" s="2397"/>
      <c r="Q157" s="2397"/>
      <c r="R157" s="2397"/>
      <c r="S157" s="2397"/>
      <c r="T157" s="2397"/>
      <c r="U157" s="2397"/>
      <c r="V157" s="2397"/>
      <c r="W157" s="2397"/>
      <c r="X157" s="2397"/>
      <c r="Y157" s="2397"/>
      <c r="Z157" s="2397"/>
    </row>
    <row r="158" spans="1:26" ht="14.25" customHeight="1">
      <c r="A158" s="2397"/>
      <c r="B158" s="2397"/>
      <c r="C158" s="2397"/>
      <c r="D158" s="2397"/>
      <c r="E158" s="2397"/>
      <c r="F158" s="2397"/>
      <c r="G158" s="2397"/>
      <c r="H158" s="2397"/>
      <c r="I158" s="2397"/>
      <c r="J158" s="2397"/>
      <c r="K158" s="2397"/>
      <c r="L158" s="2397"/>
      <c r="M158" s="2397"/>
      <c r="N158" s="2397"/>
      <c r="O158" s="2397"/>
      <c r="P158" s="2397"/>
      <c r="Q158" s="2397"/>
      <c r="R158" s="2397"/>
      <c r="S158" s="2397"/>
      <c r="T158" s="2397"/>
      <c r="U158" s="2397"/>
      <c r="V158" s="2397"/>
      <c r="W158" s="2397"/>
      <c r="X158" s="2397"/>
      <c r="Y158" s="2397"/>
      <c r="Z158" s="2397"/>
    </row>
    <row r="159" spans="1:26" ht="14.25" customHeight="1">
      <c r="A159" s="2397"/>
      <c r="B159" s="2397"/>
      <c r="C159" s="2397"/>
      <c r="D159" s="2397"/>
      <c r="E159" s="2397"/>
      <c r="F159" s="2397"/>
      <c r="G159" s="2397"/>
      <c r="H159" s="2397"/>
      <c r="I159" s="2397"/>
      <c r="J159" s="2397"/>
      <c r="K159" s="2397"/>
      <c r="L159" s="2397"/>
      <c r="M159" s="2397"/>
      <c r="N159" s="2397"/>
      <c r="O159" s="2397"/>
      <c r="P159" s="2397"/>
      <c r="Q159" s="2397"/>
      <c r="R159" s="2397"/>
      <c r="S159" s="2397"/>
      <c r="T159" s="2397"/>
      <c r="U159" s="2397"/>
      <c r="V159" s="2397"/>
      <c r="W159" s="2397"/>
      <c r="X159" s="2397"/>
      <c r="Y159" s="2397"/>
      <c r="Z159" s="2397"/>
    </row>
    <row r="160" spans="1:26" ht="14.25" customHeight="1">
      <c r="A160" s="2397"/>
      <c r="B160" s="2397"/>
      <c r="C160" s="2397"/>
      <c r="D160" s="2397"/>
      <c r="E160" s="2397"/>
      <c r="F160" s="2397"/>
      <c r="G160" s="2397"/>
      <c r="H160" s="2397"/>
      <c r="I160" s="2397"/>
      <c r="J160" s="2397"/>
      <c r="K160" s="2397"/>
      <c r="L160" s="2397"/>
      <c r="M160" s="2397"/>
      <c r="N160" s="2397"/>
      <c r="O160" s="2397"/>
      <c r="P160" s="2397"/>
      <c r="Q160" s="2397"/>
      <c r="R160" s="2397"/>
      <c r="S160" s="2397"/>
      <c r="T160" s="2397"/>
      <c r="U160" s="2397"/>
      <c r="V160" s="2397"/>
      <c r="W160" s="2397"/>
      <c r="X160" s="2397"/>
      <c r="Y160" s="2397"/>
      <c r="Z160" s="2397"/>
    </row>
    <row r="161" spans="1:26" ht="14.25" customHeight="1">
      <c r="A161" s="2397"/>
      <c r="B161" s="2397"/>
      <c r="C161" s="2397"/>
      <c r="D161" s="2397"/>
      <c r="E161" s="2397"/>
      <c r="F161" s="2397"/>
      <c r="G161" s="2397"/>
      <c r="H161" s="2397"/>
      <c r="I161" s="2397"/>
      <c r="J161" s="2397"/>
      <c r="K161" s="2397"/>
      <c r="L161" s="2397"/>
      <c r="M161" s="2397"/>
      <c r="N161" s="2397"/>
      <c r="O161" s="2397"/>
      <c r="P161" s="2397"/>
      <c r="Q161" s="2397"/>
      <c r="R161" s="2397"/>
      <c r="S161" s="2397"/>
      <c r="T161" s="2397"/>
      <c r="U161" s="2397"/>
      <c r="V161" s="2397"/>
      <c r="W161" s="2397"/>
      <c r="X161" s="2397"/>
      <c r="Y161" s="2397"/>
      <c r="Z161" s="2397"/>
    </row>
    <row r="162" spans="1:26" ht="14.25" customHeight="1">
      <c r="A162" s="2397"/>
      <c r="B162" s="2397"/>
      <c r="C162" s="2397"/>
      <c r="D162" s="2397"/>
      <c r="E162" s="2397"/>
      <c r="F162" s="2397"/>
      <c r="G162" s="2397"/>
      <c r="H162" s="2397"/>
      <c r="I162" s="2397"/>
      <c r="J162" s="2397"/>
      <c r="K162" s="2397"/>
      <c r="L162" s="2397"/>
      <c r="M162" s="2397"/>
      <c r="N162" s="2397"/>
      <c r="O162" s="2397"/>
      <c r="P162" s="2397"/>
      <c r="Q162" s="2397"/>
      <c r="R162" s="2397"/>
      <c r="S162" s="2397"/>
      <c r="T162" s="2397"/>
      <c r="U162" s="2397"/>
      <c r="V162" s="2397"/>
      <c r="W162" s="2397"/>
      <c r="X162" s="2397"/>
      <c r="Y162" s="2397"/>
      <c r="Z162" s="2397"/>
    </row>
    <row r="163" spans="1:26" ht="14.25" customHeight="1">
      <c r="A163" s="2397"/>
      <c r="B163" s="2397"/>
      <c r="C163" s="2397"/>
      <c r="D163" s="2397"/>
      <c r="E163" s="2397"/>
      <c r="F163" s="2397"/>
      <c r="G163" s="2397"/>
      <c r="H163" s="2397"/>
      <c r="I163" s="2397"/>
      <c r="J163" s="2397"/>
      <c r="K163" s="2397"/>
      <c r="L163" s="2397"/>
      <c r="M163" s="2397"/>
      <c r="N163" s="2397"/>
      <c r="O163" s="2397"/>
      <c r="P163" s="2397"/>
      <c r="Q163" s="2397"/>
      <c r="R163" s="2397"/>
      <c r="S163" s="2397"/>
      <c r="T163" s="2397"/>
      <c r="U163" s="2397"/>
      <c r="V163" s="2397"/>
      <c r="W163" s="2397"/>
      <c r="X163" s="2397"/>
      <c r="Y163" s="2397"/>
      <c r="Z163" s="2397"/>
    </row>
    <row r="164" spans="1:26" ht="14.25" customHeight="1">
      <c r="A164" s="2397"/>
      <c r="B164" s="2397"/>
      <c r="C164" s="2397"/>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row>
    <row r="165" spans="1:26" ht="14.25" customHeight="1">
      <c r="A165" s="2397"/>
      <c r="B165" s="2397"/>
      <c r="C165" s="2397"/>
      <c r="D165" s="2397"/>
      <c r="E165" s="2397"/>
      <c r="F165" s="2397"/>
      <c r="G165" s="2397"/>
      <c r="H165" s="2397"/>
      <c r="I165" s="2397"/>
      <c r="J165" s="2397"/>
      <c r="K165" s="2397"/>
      <c r="L165" s="2397"/>
      <c r="M165" s="2397"/>
      <c r="N165" s="2397"/>
      <c r="O165" s="2397"/>
      <c r="P165" s="2397"/>
      <c r="Q165" s="2397"/>
      <c r="R165" s="2397"/>
      <c r="S165" s="2397"/>
      <c r="T165" s="2397"/>
      <c r="U165" s="2397"/>
      <c r="V165" s="2397"/>
      <c r="W165" s="2397"/>
      <c r="X165" s="2397"/>
      <c r="Y165" s="2397"/>
      <c r="Z165" s="2397"/>
    </row>
    <row r="166" spans="1:26" ht="14.25" customHeight="1">
      <c r="A166" s="2397"/>
      <c r="B166" s="2397"/>
      <c r="C166" s="2397"/>
      <c r="D166" s="2397"/>
      <c r="E166" s="2397"/>
      <c r="F166" s="2397"/>
      <c r="G166" s="2397"/>
      <c r="H166" s="2397"/>
      <c r="I166" s="2397"/>
      <c r="J166" s="2397"/>
      <c r="K166" s="2397"/>
      <c r="L166" s="2397"/>
      <c r="M166" s="2397"/>
      <c r="N166" s="2397"/>
      <c r="O166" s="2397"/>
      <c r="P166" s="2397"/>
      <c r="Q166" s="2397"/>
      <c r="R166" s="2397"/>
      <c r="S166" s="2397"/>
      <c r="T166" s="2397"/>
      <c r="U166" s="2397"/>
      <c r="V166" s="2397"/>
      <c r="W166" s="2397"/>
      <c r="X166" s="2397"/>
      <c r="Y166" s="2397"/>
      <c r="Z166" s="2397"/>
    </row>
    <row r="167" spans="1:26" ht="14.25" customHeight="1">
      <c r="A167" s="2397"/>
      <c r="B167" s="2397"/>
      <c r="C167" s="2397"/>
      <c r="D167" s="2397"/>
      <c r="E167" s="2397"/>
      <c r="F167" s="2397"/>
      <c r="G167" s="2397"/>
      <c r="H167" s="2397"/>
      <c r="I167" s="2397"/>
      <c r="J167" s="2397"/>
      <c r="K167" s="2397"/>
      <c r="L167" s="2397"/>
      <c r="M167" s="2397"/>
      <c r="N167" s="2397"/>
      <c r="O167" s="2397"/>
      <c r="P167" s="2397"/>
      <c r="Q167" s="2397"/>
      <c r="R167" s="2397"/>
      <c r="S167" s="2397"/>
      <c r="T167" s="2397"/>
      <c r="U167" s="2397"/>
      <c r="V167" s="2397"/>
      <c r="W167" s="2397"/>
      <c r="X167" s="2397"/>
      <c r="Y167" s="2397"/>
      <c r="Z167" s="2397"/>
    </row>
    <row r="168" spans="1:26" ht="14.25" customHeight="1">
      <c r="A168" s="2397"/>
      <c r="B168" s="2397"/>
      <c r="C168" s="2397"/>
      <c r="D168" s="2397"/>
      <c r="E168" s="2397"/>
      <c r="F168" s="2397"/>
      <c r="G168" s="2397"/>
      <c r="H168" s="2397"/>
      <c r="I168" s="2397"/>
      <c r="J168" s="2397"/>
      <c r="K168" s="2397"/>
      <c r="L168" s="2397"/>
      <c r="M168" s="2397"/>
      <c r="N168" s="2397"/>
      <c r="O168" s="2397"/>
      <c r="P168" s="2397"/>
      <c r="Q168" s="2397"/>
      <c r="R168" s="2397"/>
      <c r="S168" s="2397"/>
      <c r="T168" s="2397"/>
      <c r="U168" s="2397"/>
      <c r="V168" s="2397"/>
      <c r="W168" s="2397"/>
      <c r="X168" s="2397"/>
      <c r="Y168" s="2397"/>
      <c r="Z168" s="2397"/>
    </row>
    <row r="169" spans="1:26" ht="14.25" customHeight="1">
      <c r="A169" s="2397"/>
      <c r="B169" s="2397"/>
      <c r="C169" s="2397"/>
      <c r="D169" s="2397"/>
      <c r="E169" s="2397"/>
      <c r="F169" s="2397"/>
      <c r="G169" s="2397"/>
      <c r="H169" s="2397"/>
      <c r="I169" s="2397"/>
      <c r="J169" s="2397"/>
      <c r="K169" s="2397"/>
      <c r="L169" s="2397"/>
      <c r="M169" s="2397"/>
      <c r="N169" s="2397"/>
      <c r="O169" s="2397"/>
      <c r="P169" s="2397"/>
      <c r="Q169" s="2397"/>
      <c r="R169" s="2397"/>
      <c r="S169" s="2397"/>
      <c r="T169" s="2397"/>
      <c r="U169" s="2397"/>
      <c r="V169" s="2397"/>
      <c r="W169" s="2397"/>
      <c r="X169" s="2397"/>
      <c r="Y169" s="2397"/>
      <c r="Z169" s="2397"/>
    </row>
    <row r="170" spans="1:26" ht="14.25" customHeight="1">
      <c r="A170" s="2397"/>
      <c r="B170" s="2397"/>
      <c r="C170" s="2397"/>
      <c r="D170" s="2397"/>
      <c r="E170" s="2397"/>
      <c r="F170" s="2397"/>
      <c r="G170" s="2397"/>
      <c r="H170" s="2397"/>
      <c r="I170" s="2397"/>
      <c r="J170" s="2397"/>
      <c r="K170" s="2397"/>
      <c r="L170" s="2397"/>
      <c r="M170" s="2397"/>
      <c r="N170" s="2397"/>
      <c r="O170" s="2397"/>
      <c r="P170" s="2397"/>
      <c r="Q170" s="2397"/>
      <c r="R170" s="2397"/>
      <c r="S170" s="2397"/>
      <c r="T170" s="2397"/>
      <c r="U170" s="2397"/>
      <c r="V170" s="2397"/>
      <c r="W170" s="2397"/>
      <c r="X170" s="2397"/>
      <c r="Y170" s="2397"/>
      <c r="Z170" s="2397"/>
    </row>
    <row r="171" spans="1:26" ht="14.25" customHeight="1">
      <c r="A171" s="2397"/>
      <c r="B171" s="2397"/>
      <c r="C171" s="2397"/>
      <c r="D171" s="2397"/>
      <c r="E171" s="2397"/>
      <c r="F171" s="2397"/>
      <c r="G171" s="2397"/>
      <c r="H171" s="2397"/>
      <c r="I171" s="2397"/>
      <c r="J171" s="2397"/>
      <c r="K171" s="2397"/>
      <c r="L171" s="2397"/>
      <c r="M171" s="2397"/>
      <c r="N171" s="2397"/>
      <c r="O171" s="2397"/>
      <c r="P171" s="2397"/>
      <c r="Q171" s="2397"/>
      <c r="R171" s="2397"/>
      <c r="S171" s="2397"/>
      <c r="T171" s="2397"/>
      <c r="U171" s="2397"/>
      <c r="V171" s="2397"/>
      <c r="W171" s="2397"/>
      <c r="X171" s="2397"/>
      <c r="Y171" s="2397"/>
      <c r="Z171" s="2397"/>
    </row>
    <row r="172" spans="1:26" ht="14.25" customHeight="1">
      <c r="A172" s="2397"/>
      <c r="B172" s="2397"/>
      <c r="C172" s="2397"/>
      <c r="D172" s="2397"/>
      <c r="E172" s="2397"/>
      <c r="F172" s="2397"/>
      <c r="G172" s="2397"/>
      <c r="H172" s="2397"/>
      <c r="I172" s="2397"/>
      <c r="J172" s="2397"/>
      <c r="K172" s="2397"/>
      <c r="L172" s="2397"/>
      <c r="M172" s="2397"/>
      <c r="N172" s="2397"/>
      <c r="O172" s="2397"/>
      <c r="P172" s="2397"/>
      <c r="Q172" s="2397"/>
      <c r="R172" s="2397"/>
      <c r="S172" s="2397"/>
      <c r="T172" s="2397"/>
      <c r="U172" s="2397"/>
      <c r="V172" s="2397"/>
      <c r="W172" s="2397"/>
      <c r="X172" s="2397"/>
      <c r="Y172" s="2397"/>
      <c r="Z172" s="2397"/>
    </row>
    <row r="173" spans="1:26" ht="14.25" customHeight="1">
      <c r="A173" s="2397"/>
      <c r="B173" s="2397"/>
      <c r="C173" s="2397"/>
      <c r="D173" s="2397"/>
      <c r="E173" s="2397"/>
      <c r="F173" s="2397"/>
      <c r="G173" s="2397"/>
      <c r="H173" s="2397"/>
      <c r="I173" s="2397"/>
      <c r="J173" s="2397"/>
      <c r="K173" s="2397"/>
      <c r="L173" s="2397"/>
      <c r="M173" s="2397"/>
      <c r="N173" s="2397"/>
      <c r="O173" s="2397"/>
      <c r="P173" s="2397"/>
      <c r="Q173" s="2397"/>
      <c r="R173" s="2397"/>
      <c r="S173" s="2397"/>
      <c r="T173" s="2397"/>
      <c r="U173" s="2397"/>
      <c r="V173" s="2397"/>
      <c r="W173" s="2397"/>
      <c r="X173" s="2397"/>
      <c r="Y173" s="2397"/>
      <c r="Z173" s="2397"/>
    </row>
    <row r="174" spans="1:26" ht="14.25" customHeight="1">
      <c r="A174" s="2397"/>
      <c r="B174" s="2397"/>
      <c r="C174" s="2397"/>
      <c r="D174" s="2397"/>
      <c r="E174" s="2397"/>
      <c r="F174" s="2397"/>
      <c r="G174" s="2397"/>
      <c r="H174" s="2397"/>
      <c r="I174" s="2397"/>
      <c r="J174" s="2397"/>
      <c r="K174" s="2397"/>
      <c r="L174" s="2397"/>
      <c r="M174" s="2397"/>
      <c r="N174" s="2397"/>
      <c r="O174" s="2397"/>
      <c r="P174" s="2397"/>
      <c r="Q174" s="2397"/>
      <c r="R174" s="2397"/>
      <c r="S174" s="2397"/>
      <c r="T174" s="2397"/>
      <c r="U174" s="2397"/>
      <c r="V174" s="2397"/>
      <c r="W174" s="2397"/>
      <c r="X174" s="2397"/>
      <c r="Y174" s="2397"/>
      <c r="Z174" s="2397"/>
    </row>
    <row r="175" spans="1:26" ht="14.25" customHeight="1">
      <c r="A175" s="2397"/>
      <c r="B175" s="2397"/>
      <c r="C175" s="2397"/>
      <c r="D175" s="2397"/>
      <c r="E175" s="2397"/>
      <c r="F175" s="2397"/>
      <c r="G175" s="2397"/>
      <c r="H175" s="2397"/>
      <c r="I175" s="2397"/>
      <c r="J175" s="2397"/>
      <c r="K175" s="2397"/>
      <c r="L175" s="2397"/>
      <c r="M175" s="2397"/>
      <c r="N175" s="2397"/>
      <c r="O175" s="2397"/>
      <c r="P175" s="2397"/>
      <c r="Q175" s="2397"/>
      <c r="R175" s="2397"/>
      <c r="S175" s="2397"/>
      <c r="T175" s="2397"/>
      <c r="U175" s="2397"/>
      <c r="V175" s="2397"/>
      <c r="W175" s="2397"/>
      <c r="X175" s="2397"/>
      <c r="Y175" s="2397"/>
      <c r="Z175" s="2397"/>
    </row>
    <row r="176" spans="1:26" ht="14.25" customHeight="1">
      <c r="A176" s="2397"/>
      <c r="B176" s="2397"/>
      <c r="C176" s="2397"/>
      <c r="D176" s="2397"/>
      <c r="E176" s="2397"/>
      <c r="F176" s="2397"/>
      <c r="G176" s="2397"/>
      <c r="H176" s="2397"/>
      <c r="I176" s="2397"/>
      <c r="J176" s="2397"/>
      <c r="K176" s="2397"/>
      <c r="L176" s="2397"/>
      <c r="M176" s="2397"/>
      <c r="N176" s="2397"/>
      <c r="O176" s="2397"/>
      <c r="P176" s="2397"/>
      <c r="Q176" s="2397"/>
      <c r="R176" s="2397"/>
      <c r="S176" s="2397"/>
      <c r="T176" s="2397"/>
      <c r="U176" s="2397"/>
      <c r="V176" s="2397"/>
      <c r="W176" s="2397"/>
      <c r="X176" s="2397"/>
      <c r="Y176" s="2397"/>
      <c r="Z176" s="2397"/>
    </row>
    <row r="177" spans="1:26" ht="14.25" customHeight="1">
      <c r="A177" s="2397"/>
      <c r="B177" s="2397"/>
      <c r="C177" s="2397"/>
      <c r="D177" s="2397"/>
      <c r="E177" s="2397"/>
      <c r="F177" s="2397"/>
      <c r="G177" s="2397"/>
      <c r="H177" s="2397"/>
      <c r="I177" s="2397"/>
      <c r="J177" s="2397"/>
      <c r="K177" s="2397"/>
      <c r="L177" s="2397"/>
      <c r="M177" s="2397"/>
      <c r="N177" s="2397"/>
      <c r="O177" s="2397"/>
      <c r="P177" s="2397"/>
      <c r="Q177" s="2397"/>
      <c r="R177" s="2397"/>
      <c r="S177" s="2397"/>
      <c r="T177" s="2397"/>
      <c r="U177" s="2397"/>
      <c r="V177" s="2397"/>
      <c r="W177" s="2397"/>
      <c r="X177" s="2397"/>
      <c r="Y177" s="2397"/>
      <c r="Z177" s="2397"/>
    </row>
    <row r="178" spans="1:26" ht="14.25" customHeight="1">
      <c r="A178" s="2397"/>
      <c r="B178" s="2397"/>
      <c r="C178" s="2397"/>
      <c r="D178" s="2397"/>
      <c r="E178" s="2397"/>
      <c r="F178" s="2397"/>
      <c r="G178" s="2397"/>
      <c r="H178" s="2397"/>
      <c r="I178" s="2397"/>
      <c r="J178" s="2397"/>
      <c r="K178" s="2397"/>
      <c r="L178" s="2397"/>
      <c r="M178" s="2397"/>
      <c r="N178" s="2397"/>
      <c r="O178" s="2397"/>
      <c r="P178" s="2397"/>
      <c r="Q178" s="2397"/>
      <c r="R178" s="2397"/>
      <c r="S178" s="2397"/>
      <c r="T178" s="2397"/>
      <c r="U178" s="2397"/>
      <c r="V178" s="2397"/>
      <c r="W178" s="2397"/>
      <c r="X178" s="2397"/>
      <c r="Y178" s="2397"/>
      <c r="Z178" s="2397"/>
    </row>
    <row r="179" spans="1:26" ht="14.25" customHeight="1">
      <c r="A179" s="2397"/>
      <c r="B179" s="2397"/>
      <c r="C179" s="2397"/>
      <c r="D179" s="2397"/>
      <c r="E179" s="2397"/>
      <c r="F179" s="2397"/>
      <c r="G179" s="2397"/>
      <c r="H179" s="2397"/>
      <c r="I179" s="2397"/>
      <c r="J179" s="2397"/>
      <c r="K179" s="2397"/>
      <c r="L179" s="2397"/>
      <c r="M179" s="2397"/>
      <c r="N179" s="2397"/>
      <c r="O179" s="2397"/>
      <c r="P179" s="2397"/>
      <c r="Q179" s="2397"/>
      <c r="R179" s="2397"/>
      <c r="S179" s="2397"/>
      <c r="T179" s="2397"/>
      <c r="U179" s="2397"/>
      <c r="V179" s="2397"/>
      <c r="W179" s="2397"/>
      <c r="X179" s="2397"/>
      <c r="Y179" s="2397"/>
      <c r="Z179" s="2397"/>
    </row>
    <row r="180" spans="1:26" ht="14.25" customHeight="1">
      <c r="A180" s="2397"/>
      <c r="B180" s="2397"/>
      <c r="C180" s="2397"/>
      <c r="D180" s="2397"/>
      <c r="E180" s="2397"/>
      <c r="F180" s="2397"/>
      <c r="G180" s="2397"/>
      <c r="H180" s="2397"/>
      <c r="I180" s="2397"/>
      <c r="J180" s="2397"/>
      <c r="K180" s="2397"/>
      <c r="L180" s="2397"/>
      <c r="M180" s="2397"/>
      <c r="N180" s="2397"/>
      <c r="O180" s="2397"/>
      <c r="P180" s="2397"/>
      <c r="Q180" s="2397"/>
      <c r="R180" s="2397"/>
      <c r="S180" s="2397"/>
      <c r="T180" s="2397"/>
      <c r="U180" s="2397"/>
      <c r="V180" s="2397"/>
      <c r="W180" s="2397"/>
      <c r="X180" s="2397"/>
      <c r="Y180" s="2397"/>
      <c r="Z180" s="2397"/>
    </row>
    <row r="181" spans="1:26" ht="14.25" customHeight="1">
      <c r="A181" s="2397"/>
      <c r="B181" s="2397"/>
      <c r="C181" s="2397"/>
      <c r="D181" s="2397"/>
      <c r="E181" s="2397"/>
      <c r="F181" s="2397"/>
      <c r="G181" s="2397"/>
      <c r="H181" s="2397"/>
      <c r="I181" s="2397"/>
      <c r="J181" s="2397"/>
      <c r="K181" s="2397"/>
      <c r="L181" s="2397"/>
      <c r="M181" s="2397"/>
      <c r="N181" s="2397"/>
      <c r="O181" s="2397"/>
      <c r="P181" s="2397"/>
      <c r="Q181" s="2397"/>
      <c r="R181" s="2397"/>
      <c r="S181" s="2397"/>
      <c r="T181" s="2397"/>
      <c r="U181" s="2397"/>
      <c r="V181" s="2397"/>
      <c r="W181" s="2397"/>
      <c r="X181" s="2397"/>
      <c r="Y181" s="2397"/>
      <c r="Z181" s="2397"/>
    </row>
    <row r="182" spans="1:26" ht="14.25" customHeight="1">
      <c r="A182" s="2397"/>
      <c r="B182" s="2397"/>
      <c r="C182" s="2397"/>
      <c r="D182" s="2397"/>
      <c r="E182" s="2397"/>
      <c r="F182" s="2397"/>
      <c r="G182" s="2397"/>
      <c r="H182" s="2397"/>
      <c r="I182" s="2397"/>
      <c r="J182" s="2397"/>
      <c r="K182" s="2397"/>
      <c r="L182" s="2397"/>
      <c r="M182" s="2397"/>
      <c r="N182" s="2397"/>
      <c r="O182" s="2397"/>
      <c r="P182" s="2397"/>
      <c r="Q182" s="2397"/>
      <c r="R182" s="2397"/>
      <c r="S182" s="2397"/>
      <c r="T182" s="2397"/>
      <c r="U182" s="2397"/>
      <c r="V182" s="2397"/>
      <c r="W182" s="2397"/>
      <c r="X182" s="2397"/>
      <c r="Y182" s="2397"/>
      <c r="Z182" s="2397"/>
    </row>
    <row r="183" spans="1:26" ht="14.25" customHeight="1">
      <c r="A183" s="2397"/>
      <c r="B183" s="2397"/>
      <c r="C183" s="2397"/>
      <c r="D183" s="2397"/>
      <c r="E183" s="2397"/>
      <c r="F183" s="2397"/>
      <c r="G183" s="2397"/>
      <c r="H183" s="2397"/>
      <c r="I183" s="2397"/>
      <c r="J183" s="2397"/>
      <c r="K183" s="2397"/>
      <c r="L183" s="2397"/>
      <c r="M183" s="2397"/>
      <c r="N183" s="2397"/>
      <c r="O183" s="2397"/>
      <c r="P183" s="2397"/>
      <c r="Q183" s="2397"/>
      <c r="R183" s="2397"/>
      <c r="S183" s="2397"/>
      <c r="T183" s="2397"/>
      <c r="U183" s="2397"/>
      <c r="V183" s="2397"/>
      <c r="W183" s="2397"/>
      <c r="X183" s="2397"/>
      <c r="Y183" s="2397"/>
      <c r="Z183" s="2397"/>
    </row>
    <row r="184" spans="1:26" ht="14.25" customHeight="1">
      <c r="A184" s="2397"/>
      <c r="B184" s="2397"/>
      <c r="C184" s="2397"/>
      <c r="D184" s="2397"/>
      <c r="E184" s="2397"/>
      <c r="F184" s="2397"/>
      <c r="G184" s="2397"/>
      <c r="H184" s="2397"/>
      <c r="I184" s="2397"/>
      <c r="J184" s="2397"/>
      <c r="K184" s="2397"/>
      <c r="L184" s="2397"/>
      <c r="M184" s="2397"/>
      <c r="N184" s="2397"/>
      <c r="O184" s="2397"/>
      <c r="P184" s="2397"/>
      <c r="Q184" s="2397"/>
      <c r="R184" s="2397"/>
      <c r="S184" s="2397"/>
      <c r="T184" s="2397"/>
      <c r="U184" s="2397"/>
      <c r="V184" s="2397"/>
      <c r="W184" s="2397"/>
      <c r="X184" s="2397"/>
      <c r="Y184" s="2397"/>
      <c r="Z184" s="2397"/>
    </row>
    <row r="185" spans="1:26" ht="14.25" customHeight="1">
      <c r="A185" s="2397"/>
      <c r="B185" s="2397"/>
      <c r="C185" s="2397"/>
      <c r="D185" s="2397"/>
      <c r="E185" s="2397"/>
      <c r="F185" s="2397"/>
      <c r="G185" s="2397"/>
      <c r="H185" s="2397"/>
      <c r="I185" s="2397"/>
      <c r="J185" s="2397"/>
      <c r="K185" s="2397"/>
      <c r="L185" s="2397"/>
      <c r="M185" s="2397"/>
      <c r="N185" s="2397"/>
      <c r="O185" s="2397"/>
      <c r="P185" s="2397"/>
      <c r="Q185" s="2397"/>
      <c r="R185" s="2397"/>
      <c r="S185" s="2397"/>
      <c r="T185" s="2397"/>
      <c r="U185" s="2397"/>
      <c r="V185" s="2397"/>
      <c r="W185" s="2397"/>
      <c r="X185" s="2397"/>
      <c r="Y185" s="2397"/>
      <c r="Z185" s="2397"/>
    </row>
    <row r="186" spans="1:26" ht="14.25" customHeight="1">
      <c r="A186" s="2397"/>
      <c r="B186" s="2397"/>
      <c r="C186" s="2397"/>
      <c r="D186" s="2397"/>
      <c r="E186" s="2397"/>
      <c r="F186" s="2397"/>
      <c r="G186" s="2397"/>
      <c r="H186" s="2397"/>
      <c r="I186" s="2397"/>
      <c r="J186" s="2397"/>
      <c r="K186" s="2397"/>
      <c r="L186" s="2397"/>
      <c r="M186" s="2397"/>
      <c r="N186" s="2397"/>
      <c r="O186" s="2397"/>
      <c r="P186" s="2397"/>
      <c r="Q186" s="2397"/>
      <c r="R186" s="2397"/>
      <c r="S186" s="2397"/>
      <c r="T186" s="2397"/>
      <c r="U186" s="2397"/>
      <c r="V186" s="2397"/>
      <c r="W186" s="2397"/>
      <c r="X186" s="2397"/>
      <c r="Y186" s="2397"/>
      <c r="Z186" s="2397"/>
    </row>
    <row r="187" spans="1:26" ht="14.25" customHeight="1">
      <c r="A187" s="2397"/>
      <c r="B187" s="2397"/>
      <c r="C187" s="2397"/>
      <c r="D187" s="2397"/>
      <c r="E187" s="2397"/>
      <c r="F187" s="2397"/>
      <c r="G187" s="2397"/>
      <c r="H187" s="2397"/>
      <c r="I187" s="2397"/>
      <c r="J187" s="2397"/>
      <c r="K187" s="2397"/>
      <c r="L187" s="2397"/>
      <c r="M187" s="2397"/>
      <c r="N187" s="2397"/>
      <c r="O187" s="2397"/>
      <c r="P187" s="2397"/>
      <c r="Q187" s="2397"/>
      <c r="R187" s="2397"/>
      <c r="S187" s="2397"/>
      <c r="T187" s="2397"/>
      <c r="U187" s="2397"/>
      <c r="V187" s="2397"/>
      <c r="W187" s="2397"/>
      <c r="X187" s="2397"/>
      <c r="Y187" s="2397"/>
      <c r="Z187" s="2397"/>
    </row>
    <row r="188" spans="1:26" ht="14.25" customHeight="1">
      <c r="A188" s="2397"/>
      <c r="B188" s="2397"/>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row>
    <row r="189" spans="1:26" ht="14.25" customHeight="1">
      <c r="A189" s="2397"/>
      <c r="B189" s="2397"/>
      <c r="C189" s="2397"/>
      <c r="D189" s="2397"/>
      <c r="E189" s="2397"/>
      <c r="F189" s="2397"/>
      <c r="G189" s="2397"/>
      <c r="H189" s="2397"/>
      <c r="I189" s="2397"/>
      <c r="J189" s="2397"/>
      <c r="K189" s="2397"/>
      <c r="L189" s="2397"/>
      <c r="M189" s="2397"/>
      <c r="N189" s="2397"/>
      <c r="O189" s="2397"/>
      <c r="P189" s="2397"/>
      <c r="Q189" s="2397"/>
      <c r="R189" s="2397"/>
      <c r="S189" s="2397"/>
      <c r="T189" s="2397"/>
      <c r="U189" s="2397"/>
      <c r="V189" s="2397"/>
      <c r="W189" s="2397"/>
      <c r="X189" s="2397"/>
      <c r="Y189" s="2397"/>
      <c r="Z189" s="2397"/>
    </row>
    <row r="190" spans="1:26" ht="14.25" customHeight="1">
      <c r="A190" s="2397"/>
      <c r="B190" s="2397"/>
      <c r="C190" s="2397"/>
      <c r="D190" s="2397"/>
      <c r="E190" s="2397"/>
      <c r="F190" s="2397"/>
      <c r="G190" s="2397"/>
      <c r="H190" s="2397"/>
      <c r="I190" s="2397"/>
      <c r="J190" s="2397"/>
      <c r="K190" s="2397"/>
      <c r="L190" s="2397"/>
      <c r="M190" s="2397"/>
      <c r="N190" s="2397"/>
      <c r="O190" s="2397"/>
      <c r="P190" s="2397"/>
      <c r="Q190" s="2397"/>
      <c r="R190" s="2397"/>
      <c r="S190" s="2397"/>
      <c r="T190" s="2397"/>
      <c r="U190" s="2397"/>
      <c r="V190" s="2397"/>
      <c r="W190" s="2397"/>
      <c r="X190" s="2397"/>
      <c r="Y190" s="2397"/>
      <c r="Z190" s="2397"/>
    </row>
    <row r="191" spans="1:26" ht="14.25" customHeight="1">
      <c r="A191" s="2397"/>
      <c r="B191" s="2397"/>
      <c r="C191" s="2397"/>
      <c r="D191" s="2397"/>
      <c r="E191" s="2397"/>
      <c r="F191" s="2397"/>
      <c r="G191" s="2397"/>
      <c r="H191" s="2397"/>
      <c r="I191" s="2397"/>
      <c r="J191" s="2397"/>
      <c r="K191" s="2397"/>
      <c r="L191" s="2397"/>
      <c r="M191" s="2397"/>
      <c r="N191" s="2397"/>
      <c r="O191" s="2397"/>
      <c r="P191" s="2397"/>
      <c r="Q191" s="2397"/>
      <c r="R191" s="2397"/>
      <c r="S191" s="2397"/>
      <c r="T191" s="2397"/>
      <c r="U191" s="2397"/>
      <c r="V191" s="2397"/>
      <c r="W191" s="2397"/>
      <c r="X191" s="2397"/>
      <c r="Y191" s="2397"/>
      <c r="Z191" s="2397"/>
    </row>
    <row r="192" spans="1:26" ht="14.25" customHeight="1">
      <c r="A192" s="2397"/>
      <c r="B192" s="2397"/>
      <c r="C192" s="2397"/>
      <c r="D192" s="2397"/>
      <c r="E192" s="2397"/>
      <c r="F192" s="2397"/>
      <c r="G192" s="2397"/>
      <c r="H192" s="2397"/>
      <c r="I192" s="2397"/>
      <c r="J192" s="2397"/>
      <c r="K192" s="2397"/>
      <c r="L192" s="2397"/>
      <c r="M192" s="2397"/>
      <c r="N192" s="2397"/>
      <c r="O192" s="2397"/>
      <c r="P192" s="2397"/>
      <c r="Q192" s="2397"/>
      <c r="R192" s="2397"/>
      <c r="S192" s="2397"/>
      <c r="T192" s="2397"/>
      <c r="U192" s="2397"/>
      <c r="V192" s="2397"/>
      <c r="W192" s="2397"/>
      <c r="X192" s="2397"/>
      <c r="Y192" s="2397"/>
      <c r="Z192" s="2397"/>
    </row>
    <row r="193" spans="1:26" ht="14.25" customHeight="1">
      <c r="A193" s="2397"/>
      <c r="B193" s="2397"/>
      <c r="C193" s="2397"/>
      <c r="D193" s="2397"/>
      <c r="E193" s="2397"/>
      <c r="F193" s="2397"/>
      <c r="G193" s="2397"/>
      <c r="H193" s="2397"/>
      <c r="I193" s="2397"/>
      <c r="J193" s="2397"/>
      <c r="K193" s="2397"/>
      <c r="L193" s="2397"/>
      <c r="M193" s="2397"/>
      <c r="N193" s="2397"/>
      <c r="O193" s="2397"/>
      <c r="P193" s="2397"/>
      <c r="Q193" s="2397"/>
      <c r="R193" s="2397"/>
      <c r="S193" s="2397"/>
      <c r="T193" s="2397"/>
      <c r="U193" s="2397"/>
      <c r="V193" s="2397"/>
      <c r="W193" s="2397"/>
      <c r="X193" s="2397"/>
      <c r="Y193" s="2397"/>
      <c r="Z193" s="2397"/>
    </row>
    <row r="194" spans="1:26" ht="14.25" customHeight="1">
      <c r="A194" s="2397"/>
      <c r="B194" s="2397"/>
      <c r="C194" s="2397"/>
      <c r="D194" s="2397"/>
      <c r="E194" s="2397"/>
      <c r="F194" s="2397"/>
      <c r="G194" s="2397"/>
      <c r="H194" s="2397"/>
      <c r="I194" s="2397"/>
      <c r="J194" s="2397"/>
      <c r="K194" s="2397"/>
      <c r="L194" s="2397"/>
      <c r="M194" s="2397"/>
      <c r="N194" s="2397"/>
      <c r="O194" s="2397"/>
      <c r="P194" s="2397"/>
      <c r="Q194" s="2397"/>
      <c r="R194" s="2397"/>
      <c r="S194" s="2397"/>
      <c r="T194" s="2397"/>
      <c r="U194" s="2397"/>
      <c r="V194" s="2397"/>
      <c r="W194" s="2397"/>
      <c r="X194" s="2397"/>
      <c r="Y194" s="2397"/>
      <c r="Z194" s="2397"/>
    </row>
    <row r="195" spans="1:26" ht="14.25" customHeight="1">
      <c r="A195" s="2397"/>
      <c r="B195" s="2397"/>
      <c r="C195" s="2397"/>
      <c r="D195" s="2397"/>
      <c r="E195" s="2397"/>
      <c r="F195" s="2397"/>
      <c r="G195" s="2397"/>
      <c r="H195" s="2397"/>
      <c r="I195" s="2397"/>
      <c r="J195" s="2397"/>
      <c r="K195" s="2397"/>
      <c r="L195" s="2397"/>
      <c r="M195" s="2397"/>
      <c r="N195" s="2397"/>
      <c r="O195" s="2397"/>
      <c r="P195" s="2397"/>
      <c r="Q195" s="2397"/>
      <c r="R195" s="2397"/>
      <c r="S195" s="2397"/>
      <c r="T195" s="2397"/>
      <c r="U195" s="2397"/>
      <c r="V195" s="2397"/>
      <c r="W195" s="2397"/>
      <c r="X195" s="2397"/>
      <c r="Y195" s="2397"/>
      <c r="Z195" s="2397"/>
    </row>
    <row r="196" spans="1:26" ht="14.25" customHeight="1">
      <c r="A196" s="2397"/>
      <c r="B196" s="2397"/>
      <c r="C196" s="2397"/>
      <c r="D196" s="2397"/>
      <c r="E196" s="2397"/>
      <c r="F196" s="2397"/>
      <c r="G196" s="2397"/>
      <c r="H196" s="2397"/>
      <c r="I196" s="2397"/>
      <c r="J196" s="2397"/>
      <c r="K196" s="2397"/>
      <c r="L196" s="2397"/>
      <c r="M196" s="2397"/>
      <c r="N196" s="2397"/>
      <c r="O196" s="2397"/>
      <c r="P196" s="2397"/>
      <c r="Q196" s="2397"/>
      <c r="R196" s="2397"/>
      <c r="S196" s="2397"/>
      <c r="T196" s="2397"/>
      <c r="U196" s="2397"/>
      <c r="V196" s="2397"/>
      <c r="W196" s="2397"/>
      <c r="X196" s="2397"/>
      <c r="Y196" s="2397"/>
      <c r="Z196" s="2397"/>
    </row>
    <row r="197" spans="1:26" ht="14.25" customHeight="1">
      <c r="A197" s="2397"/>
      <c r="B197" s="2397"/>
      <c r="C197" s="2397"/>
      <c r="D197" s="2397"/>
      <c r="E197" s="2397"/>
      <c r="F197" s="2397"/>
      <c r="G197" s="2397"/>
      <c r="H197" s="2397"/>
      <c r="I197" s="2397"/>
      <c r="J197" s="2397"/>
      <c r="K197" s="2397"/>
      <c r="L197" s="2397"/>
      <c r="M197" s="2397"/>
      <c r="N197" s="2397"/>
      <c r="O197" s="2397"/>
      <c r="P197" s="2397"/>
      <c r="Q197" s="2397"/>
      <c r="R197" s="2397"/>
      <c r="S197" s="2397"/>
      <c r="T197" s="2397"/>
      <c r="U197" s="2397"/>
      <c r="V197" s="2397"/>
      <c r="W197" s="2397"/>
      <c r="X197" s="2397"/>
      <c r="Y197" s="2397"/>
      <c r="Z197" s="2397"/>
    </row>
    <row r="198" spans="1:26" ht="14.25" customHeight="1">
      <c r="A198" s="2397"/>
      <c r="B198" s="2397"/>
      <c r="C198" s="2397"/>
      <c r="D198" s="2397"/>
      <c r="E198" s="2397"/>
      <c r="F198" s="2397"/>
      <c r="G198" s="2397"/>
      <c r="H198" s="2397"/>
      <c r="I198" s="2397"/>
      <c r="J198" s="2397"/>
      <c r="K198" s="2397"/>
      <c r="L198" s="2397"/>
      <c r="M198" s="2397"/>
      <c r="N198" s="2397"/>
      <c r="O198" s="2397"/>
      <c r="P198" s="2397"/>
      <c r="Q198" s="2397"/>
      <c r="R198" s="2397"/>
      <c r="S198" s="2397"/>
      <c r="T198" s="2397"/>
      <c r="U198" s="2397"/>
      <c r="V198" s="2397"/>
      <c r="W198" s="2397"/>
      <c r="X198" s="2397"/>
      <c r="Y198" s="2397"/>
      <c r="Z198" s="2397"/>
    </row>
    <row r="199" spans="1:26" ht="14.25" customHeight="1">
      <c r="A199" s="2397"/>
      <c r="B199" s="2397"/>
      <c r="C199" s="2397"/>
      <c r="D199" s="2397"/>
      <c r="E199" s="2397"/>
      <c r="F199" s="2397"/>
      <c r="G199" s="2397"/>
      <c r="H199" s="2397"/>
      <c r="I199" s="2397"/>
      <c r="J199" s="2397"/>
      <c r="K199" s="2397"/>
      <c r="L199" s="2397"/>
      <c r="M199" s="2397"/>
      <c r="N199" s="2397"/>
      <c r="O199" s="2397"/>
      <c r="P199" s="2397"/>
      <c r="Q199" s="2397"/>
      <c r="R199" s="2397"/>
      <c r="S199" s="2397"/>
      <c r="T199" s="2397"/>
      <c r="U199" s="2397"/>
      <c r="V199" s="2397"/>
      <c r="W199" s="2397"/>
      <c r="X199" s="2397"/>
      <c r="Y199" s="2397"/>
      <c r="Z199" s="2397"/>
    </row>
    <row r="200" spans="1:26" ht="14.25" customHeight="1">
      <c r="A200" s="2397"/>
      <c r="B200" s="2397"/>
      <c r="C200" s="2397"/>
      <c r="D200" s="2397"/>
      <c r="E200" s="2397"/>
      <c r="F200" s="2397"/>
      <c r="G200" s="2397"/>
      <c r="H200" s="2397"/>
      <c r="I200" s="2397"/>
      <c r="J200" s="2397"/>
      <c r="K200" s="2397"/>
      <c r="L200" s="2397"/>
      <c r="M200" s="2397"/>
      <c r="N200" s="2397"/>
      <c r="O200" s="2397"/>
      <c r="P200" s="2397"/>
      <c r="Q200" s="2397"/>
      <c r="R200" s="2397"/>
      <c r="S200" s="2397"/>
      <c r="T200" s="2397"/>
      <c r="U200" s="2397"/>
      <c r="V200" s="2397"/>
      <c r="W200" s="2397"/>
      <c r="X200" s="2397"/>
      <c r="Y200" s="2397"/>
      <c r="Z200" s="2397"/>
    </row>
    <row r="201" spans="1:26" ht="14.25" customHeight="1">
      <c r="A201" s="2397"/>
      <c r="B201" s="2397"/>
      <c r="C201" s="2397"/>
      <c r="D201" s="2397"/>
      <c r="E201" s="2397"/>
      <c r="F201" s="2397"/>
      <c r="G201" s="2397"/>
      <c r="H201" s="2397"/>
      <c r="I201" s="2397"/>
      <c r="J201" s="2397"/>
      <c r="K201" s="2397"/>
      <c r="L201" s="2397"/>
      <c r="M201" s="2397"/>
      <c r="N201" s="2397"/>
      <c r="O201" s="2397"/>
      <c r="P201" s="2397"/>
      <c r="Q201" s="2397"/>
      <c r="R201" s="2397"/>
      <c r="S201" s="2397"/>
      <c r="T201" s="2397"/>
      <c r="U201" s="2397"/>
      <c r="V201" s="2397"/>
      <c r="W201" s="2397"/>
      <c r="X201" s="2397"/>
      <c r="Y201" s="2397"/>
      <c r="Z201" s="2397"/>
    </row>
    <row r="202" spans="1:26" ht="14.25" customHeight="1">
      <c r="A202" s="2397"/>
      <c r="B202" s="2397"/>
      <c r="C202" s="2397"/>
      <c r="D202" s="2397"/>
      <c r="E202" s="2397"/>
      <c r="F202" s="2397"/>
      <c r="G202" s="2397"/>
      <c r="H202" s="2397"/>
      <c r="I202" s="2397"/>
      <c r="J202" s="2397"/>
      <c r="K202" s="2397"/>
      <c r="L202" s="2397"/>
      <c r="M202" s="2397"/>
      <c r="N202" s="2397"/>
      <c r="O202" s="2397"/>
      <c r="P202" s="2397"/>
      <c r="Q202" s="2397"/>
      <c r="R202" s="2397"/>
      <c r="S202" s="2397"/>
      <c r="T202" s="2397"/>
      <c r="U202" s="2397"/>
      <c r="V202" s="2397"/>
      <c r="W202" s="2397"/>
      <c r="X202" s="2397"/>
      <c r="Y202" s="2397"/>
      <c r="Z202" s="2397"/>
    </row>
    <row r="203" spans="1:26" ht="14.25" customHeight="1">
      <c r="A203" s="2397"/>
      <c r="B203" s="2397"/>
      <c r="C203" s="2397"/>
      <c r="D203" s="2397"/>
      <c r="E203" s="2397"/>
      <c r="F203" s="2397"/>
      <c r="G203" s="2397"/>
      <c r="H203" s="2397"/>
      <c r="I203" s="2397"/>
      <c r="J203" s="2397"/>
      <c r="K203" s="2397"/>
      <c r="L203" s="2397"/>
      <c r="M203" s="2397"/>
      <c r="N203" s="2397"/>
      <c r="O203" s="2397"/>
      <c r="P203" s="2397"/>
      <c r="Q203" s="2397"/>
      <c r="R203" s="2397"/>
      <c r="S203" s="2397"/>
      <c r="T203" s="2397"/>
      <c r="U203" s="2397"/>
      <c r="V203" s="2397"/>
      <c r="W203" s="2397"/>
      <c r="X203" s="2397"/>
      <c r="Y203" s="2397"/>
      <c r="Z203" s="2397"/>
    </row>
    <row r="204" spans="1:26" ht="14.25" customHeight="1">
      <c r="A204" s="2397"/>
      <c r="B204" s="2397"/>
      <c r="C204" s="2397"/>
      <c r="D204" s="2397"/>
      <c r="E204" s="2397"/>
      <c r="F204" s="2397"/>
      <c r="G204" s="2397"/>
      <c r="H204" s="2397"/>
      <c r="I204" s="2397"/>
      <c r="J204" s="2397"/>
      <c r="K204" s="2397"/>
      <c r="L204" s="2397"/>
      <c r="M204" s="2397"/>
      <c r="N204" s="2397"/>
      <c r="O204" s="2397"/>
      <c r="P204" s="2397"/>
      <c r="Q204" s="2397"/>
      <c r="R204" s="2397"/>
      <c r="S204" s="2397"/>
      <c r="T204" s="2397"/>
      <c r="U204" s="2397"/>
      <c r="V204" s="2397"/>
      <c r="W204" s="2397"/>
      <c r="X204" s="2397"/>
      <c r="Y204" s="2397"/>
      <c r="Z204" s="2397"/>
    </row>
    <row r="205" spans="1:26" ht="14.25" customHeight="1">
      <c r="A205" s="2397"/>
      <c r="B205" s="2397"/>
      <c r="C205" s="2397"/>
      <c r="D205" s="2397"/>
      <c r="E205" s="2397"/>
      <c r="F205" s="2397"/>
      <c r="G205" s="2397"/>
      <c r="H205" s="2397"/>
      <c r="I205" s="2397"/>
      <c r="J205" s="2397"/>
      <c r="K205" s="2397"/>
      <c r="L205" s="2397"/>
      <c r="M205" s="2397"/>
      <c r="N205" s="2397"/>
      <c r="O205" s="2397"/>
      <c r="P205" s="2397"/>
      <c r="Q205" s="2397"/>
      <c r="R205" s="2397"/>
      <c r="S205" s="2397"/>
      <c r="T205" s="2397"/>
      <c r="U205" s="2397"/>
      <c r="V205" s="2397"/>
      <c r="W205" s="2397"/>
      <c r="X205" s="2397"/>
      <c r="Y205" s="2397"/>
      <c r="Z205" s="2397"/>
    </row>
    <row r="206" spans="1:26" ht="14.25" customHeight="1">
      <c r="A206" s="2397"/>
      <c r="B206" s="2397"/>
      <c r="C206" s="2397"/>
      <c r="D206" s="2397"/>
      <c r="E206" s="2397"/>
      <c r="F206" s="2397"/>
      <c r="G206" s="2397"/>
      <c r="H206" s="2397"/>
      <c r="I206" s="2397"/>
      <c r="J206" s="2397"/>
      <c r="K206" s="2397"/>
      <c r="L206" s="2397"/>
      <c r="M206" s="2397"/>
      <c r="N206" s="2397"/>
      <c r="O206" s="2397"/>
      <c r="P206" s="2397"/>
      <c r="Q206" s="2397"/>
      <c r="R206" s="2397"/>
      <c r="S206" s="2397"/>
      <c r="T206" s="2397"/>
      <c r="U206" s="2397"/>
      <c r="V206" s="2397"/>
      <c r="W206" s="2397"/>
      <c r="X206" s="2397"/>
      <c r="Y206" s="2397"/>
      <c r="Z206" s="2397"/>
    </row>
    <row r="207" spans="1:26" ht="14.25" customHeight="1">
      <c r="A207" s="2397"/>
      <c r="B207" s="2397"/>
      <c r="C207" s="2397"/>
      <c r="D207" s="2397"/>
      <c r="E207" s="2397"/>
      <c r="F207" s="2397"/>
      <c r="G207" s="2397"/>
      <c r="H207" s="2397"/>
      <c r="I207" s="2397"/>
      <c r="J207" s="2397"/>
      <c r="K207" s="2397"/>
      <c r="L207" s="2397"/>
      <c r="M207" s="2397"/>
      <c r="N207" s="2397"/>
      <c r="O207" s="2397"/>
      <c r="P207" s="2397"/>
      <c r="Q207" s="2397"/>
      <c r="R207" s="2397"/>
      <c r="S207" s="2397"/>
      <c r="T207" s="2397"/>
      <c r="U207" s="2397"/>
      <c r="V207" s="2397"/>
      <c r="W207" s="2397"/>
      <c r="X207" s="2397"/>
      <c r="Y207" s="2397"/>
      <c r="Z207" s="2397"/>
    </row>
    <row r="208" spans="1:26" ht="14.25" customHeight="1">
      <c r="A208" s="2397"/>
      <c r="B208" s="2397"/>
      <c r="C208" s="2397"/>
      <c r="D208" s="2397"/>
      <c r="E208" s="2397"/>
      <c r="F208" s="2397"/>
      <c r="G208" s="2397"/>
      <c r="H208" s="2397"/>
      <c r="I208" s="2397"/>
      <c r="J208" s="2397"/>
      <c r="K208" s="2397"/>
      <c r="L208" s="2397"/>
      <c r="M208" s="2397"/>
      <c r="N208" s="2397"/>
      <c r="O208" s="2397"/>
      <c r="P208" s="2397"/>
      <c r="Q208" s="2397"/>
      <c r="R208" s="2397"/>
      <c r="S208" s="2397"/>
      <c r="T208" s="2397"/>
      <c r="U208" s="2397"/>
      <c r="V208" s="2397"/>
      <c r="W208" s="2397"/>
      <c r="X208" s="2397"/>
      <c r="Y208" s="2397"/>
      <c r="Z208" s="2397"/>
    </row>
    <row r="209" spans="1:26" ht="14.25" customHeight="1">
      <c r="A209" s="2397"/>
      <c r="B209" s="2397"/>
      <c r="C209" s="2397"/>
      <c r="D209" s="2397"/>
      <c r="E209" s="2397"/>
      <c r="F209" s="2397"/>
      <c r="G209" s="2397"/>
      <c r="H209" s="2397"/>
      <c r="I209" s="2397"/>
      <c r="J209" s="2397"/>
      <c r="K209" s="2397"/>
      <c r="L209" s="2397"/>
      <c r="M209" s="2397"/>
      <c r="N209" s="2397"/>
      <c r="O209" s="2397"/>
      <c r="P209" s="2397"/>
      <c r="Q209" s="2397"/>
      <c r="R209" s="2397"/>
      <c r="S209" s="2397"/>
      <c r="T209" s="2397"/>
      <c r="U209" s="2397"/>
      <c r="V209" s="2397"/>
      <c r="W209" s="2397"/>
      <c r="X209" s="2397"/>
      <c r="Y209" s="2397"/>
      <c r="Z209" s="2397"/>
    </row>
    <row r="210" spans="1:26" ht="14.25" customHeight="1">
      <c r="A210" s="2397"/>
      <c r="B210" s="2397"/>
      <c r="C210" s="2397"/>
      <c r="D210" s="2397"/>
      <c r="E210" s="2397"/>
      <c r="F210" s="2397"/>
      <c r="G210" s="2397"/>
      <c r="H210" s="2397"/>
      <c r="I210" s="2397"/>
      <c r="J210" s="2397"/>
      <c r="K210" s="2397"/>
      <c r="L210" s="2397"/>
      <c r="M210" s="2397"/>
      <c r="N210" s="2397"/>
      <c r="O210" s="2397"/>
      <c r="P210" s="2397"/>
      <c r="Q210" s="2397"/>
      <c r="R210" s="2397"/>
      <c r="S210" s="2397"/>
      <c r="T210" s="2397"/>
      <c r="U210" s="2397"/>
      <c r="V210" s="2397"/>
      <c r="W210" s="2397"/>
      <c r="X210" s="2397"/>
      <c r="Y210" s="2397"/>
      <c r="Z210" s="2397"/>
    </row>
    <row r="211" spans="1:26" ht="14.25" customHeight="1">
      <c r="A211" s="2397"/>
      <c r="B211" s="2397"/>
      <c r="C211" s="2397"/>
      <c r="D211" s="2397"/>
      <c r="E211" s="2397"/>
      <c r="F211" s="2397"/>
      <c r="G211" s="2397"/>
      <c r="H211" s="2397"/>
      <c r="I211" s="2397"/>
      <c r="J211" s="2397"/>
      <c r="K211" s="2397"/>
      <c r="L211" s="2397"/>
      <c r="M211" s="2397"/>
      <c r="N211" s="2397"/>
      <c r="O211" s="2397"/>
      <c r="P211" s="2397"/>
      <c r="Q211" s="2397"/>
      <c r="R211" s="2397"/>
      <c r="S211" s="2397"/>
      <c r="T211" s="2397"/>
      <c r="U211" s="2397"/>
      <c r="V211" s="2397"/>
      <c r="W211" s="2397"/>
      <c r="X211" s="2397"/>
      <c r="Y211" s="2397"/>
      <c r="Z211" s="2397"/>
    </row>
    <row r="212" spans="1:26" ht="14.25" customHeight="1">
      <c r="A212" s="2397"/>
      <c r="B212" s="2397"/>
      <c r="C212" s="2397"/>
      <c r="D212" s="2397"/>
      <c r="E212" s="2397"/>
      <c r="F212" s="2397"/>
      <c r="G212" s="2397"/>
      <c r="H212" s="2397"/>
      <c r="I212" s="2397"/>
      <c r="J212" s="2397"/>
      <c r="K212" s="2397"/>
      <c r="L212" s="2397"/>
      <c r="M212" s="2397"/>
      <c r="N212" s="2397"/>
      <c r="O212" s="2397"/>
      <c r="P212" s="2397"/>
      <c r="Q212" s="2397"/>
      <c r="R212" s="2397"/>
      <c r="S212" s="2397"/>
      <c r="T212" s="2397"/>
      <c r="U212" s="2397"/>
      <c r="V212" s="2397"/>
      <c r="W212" s="2397"/>
      <c r="X212" s="2397"/>
      <c r="Y212" s="2397"/>
      <c r="Z212" s="2397"/>
    </row>
    <row r="213" spans="1:26" ht="14.25" customHeight="1">
      <c r="A213" s="2397"/>
      <c r="B213" s="2397"/>
      <c r="C213" s="2397"/>
      <c r="D213" s="2397"/>
      <c r="E213" s="2397"/>
      <c r="F213" s="2397"/>
      <c r="G213" s="2397"/>
      <c r="H213" s="2397"/>
      <c r="I213" s="2397"/>
      <c r="J213" s="2397"/>
      <c r="K213" s="2397"/>
      <c r="L213" s="2397"/>
      <c r="M213" s="2397"/>
      <c r="N213" s="2397"/>
      <c r="O213" s="2397"/>
      <c r="P213" s="2397"/>
      <c r="Q213" s="2397"/>
      <c r="R213" s="2397"/>
      <c r="S213" s="2397"/>
      <c r="T213" s="2397"/>
      <c r="U213" s="2397"/>
      <c r="V213" s="2397"/>
      <c r="W213" s="2397"/>
      <c r="X213" s="2397"/>
      <c r="Y213" s="2397"/>
      <c r="Z213" s="2397"/>
    </row>
    <row r="214" spans="1:26" ht="14.25" customHeight="1">
      <c r="A214" s="2397"/>
      <c r="B214" s="2397"/>
      <c r="C214" s="2397"/>
      <c r="D214" s="2397"/>
      <c r="E214" s="2397"/>
      <c r="F214" s="2397"/>
      <c r="G214" s="2397"/>
      <c r="H214" s="2397"/>
      <c r="I214" s="2397"/>
      <c r="J214" s="2397"/>
      <c r="K214" s="2397"/>
      <c r="L214" s="2397"/>
      <c r="M214" s="2397"/>
      <c r="N214" s="2397"/>
      <c r="O214" s="2397"/>
      <c r="P214" s="2397"/>
      <c r="Q214" s="2397"/>
      <c r="R214" s="2397"/>
      <c r="S214" s="2397"/>
      <c r="T214" s="2397"/>
      <c r="U214" s="2397"/>
      <c r="V214" s="2397"/>
      <c r="W214" s="2397"/>
      <c r="X214" s="2397"/>
      <c r="Y214" s="2397"/>
      <c r="Z214" s="2397"/>
    </row>
    <row r="215" spans="1:26" ht="14.25" customHeight="1">
      <c r="A215" s="2397"/>
      <c r="B215" s="2397"/>
      <c r="C215" s="2397"/>
      <c r="D215" s="2397"/>
      <c r="E215" s="2397"/>
      <c r="F215" s="2397"/>
      <c r="G215" s="2397"/>
      <c r="H215" s="2397"/>
      <c r="I215" s="2397"/>
      <c r="J215" s="2397"/>
      <c r="K215" s="2397"/>
      <c r="L215" s="2397"/>
      <c r="M215" s="2397"/>
      <c r="N215" s="2397"/>
      <c r="O215" s="2397"/>
      <c r="P215" s="2397"/>
      <c r="Q215" s="2397"/>
      <c r="R215" s="2397"/>
      <c r="S215" s="2397"/>
      <c r="T215" s="2397"/>
      <c r="U215" s="2397"/>
      <c r="V215" s="2397"/>
      <c r="W215" s="2397"/>
      <c r="X215" s="2397"/>
      <c r="Y215" s="2397"/>
      <c r="Z215" s="2397"/>
    </row>
    <row r="216" spans="1:26" ht="14.25" customHeight="1">
      <c r="A216" s="2397"/>
      <c r="B216" s="2397"/>
      <c r="C216" s="2397"/>
      <c r="D216" s="2397"/>
      <c r="E216" s="2397"/>
      <c r="F216" s="2397"/>
      <c r="G216" s="2397"/>
      <c r="H216" s="2397"/>
      <c r="I216" s="2397"/>
      <c r="J216" s="2397"/>
      <c r="K216" s="2397"/>
      <c r="L216" s="2397"/>
      <c r="M216" s="2397"/>
      <c r="N216" s="2397"/>
      <c r="O216" s="2397"/>
      <c r="P216" s="2397"/>
      <c r="Q216" s="2397"/>
      <c r="R216" s="2397"/>
      <c r="S216" s="2397"/>
      <c r="T216" s="2397"/>
      <c r="U216" s="2397"/>
      <c r="V216" s="2397"/>
      <c r="W216" s="2397"/>
      <c r="X216" s="2397"/>
      <c r="Y216" s="2397"/>
      <c r="Z216" s="2397"/>
    </row>
    <row r="217" spans="1:26" ht="14.25" customHeight="1">
      <c r="A217" s="2397"/>
      <c r="B217" s="2397"/>
      <c r="C217" s="2397"/>
      <c r="D217" s="2397"/>
      <c r="E217" s="2397"/>
      <c r="F217" s="2397"/>
      <c r="G217" s="2397"/>
      <c r="H217" s="2397"/>
      <c r="I217" s="2397"/>
      <c r="J217" s="2397"/>
      <c r="K217" s="2397"/>
      <c r="L217" s="2397"/>
      <c r="M217" s="2397"/>
      <c r="N217" s="2397"/>
      <c r="O217" s="2397"/>
      <c r="P217" s="2397"/>
      <c r="Q217" s="2397"/>
      <c r="R217" s="2397"/>
      <c r="S217" s="2397"/>
      <c r="T217" s="2397"/>
      <c r="U217" s="2397"/>
      <c r="V217" s="2397"/>
      <c r="W217" s="2397"/>
      <c r="X217" s="2397"/>
      <c r="Y217" s="2397"/>
      <c r="Z217" s="2397"/>
    </row>
    <row r="218" spans="1:26" ht="14.25" customHeight="1">
      <c r="A218" s="2397"/>
      <c r="B218" s="2397"/>
      <c r="C218" s="2397"/>
      <c r="D218" s="2397"/>
      <c r="E218" s="2397"/>
      <c r="F218" s="2397"/>
      <c r="G218" s="2397"/>
      <c r="H218" s="2397"/>
      <c r="I218" s="2397"/>
      <c r="J218" s="2397"/>
      <c r="K218" s="2397"/>
      <c r="L218" s="2397"/>
      <c r="M218" s="2397"/>
      <c r="N218" s="2397"/>
      <c r="O218" s="2397"/>
      <c r="P218" s="2397"/>
      <c r="Q218" s="2397"/>
      <c r="R218" s="2397"/>
      <c r="S218" s="2397"/>
      <c r="T218" s="2397"/>
      <c r="U218" s="2397"/>
      <c r="V218" s="2397"/>
      <c r="W218" s="2397"/>
      <c r="X218" s="2397"/>
      <c r="Y218" s="2397"/>
      <c r="Z218" s="2397"/>
    </row>
    <row r="219" spans="1:26" ht="14.25" customHeight="1">
      <c r="A219" s="2397"/>
      <c r="B219" s="2397"/>
      <c r="C219" s="2397"/>
      <c r="D219" s="2397"/>
      <c r="E219" s="2397"/>
      <c r="F219" s="2397"/>
      <c r="G219" s="2397"/>
      <c r="H219" s="2397"/>
      <c r="I219" s="2397"/>
      <c r="J219" s="2397"/>
      <c r="K219" s="2397"/>
      <c r="L219" s="2397"/>
      <c r="M219" s="2397"/>
      <c r="N219" s="2397"/>
      <c r="O219" s="2397"/>
      <c r="P219" s="2397"/>
      <c r="Q219" s="2397"/>
      <c r="R219" s="2397"/>
      <c r="S219" s="2397"/>
      <c r="T219" s="2397"/>
      <c r="U219" s="2397"/>
      <c r="V219" s="2397"/>
      <c r="W219" s="2397"/>
      <c r="X219" s="2397"/>
      <c r="Y219" s="2397"/>
      <c r="Z219" s="2397"/>
    </row>
    <row r="220" spans="1:26" ht="14.25" customHeight="1">
      <c r="A220" s="2397"/>
      <c r="B220" s="2397"/>
      <c r="C220" s="2397"/>
      <c r="D220" s="2397"/>
      <c r="E220" s="2397"/>
      <c r="F220" s="2397"/>
      <c r="G220" s="2397"/>
      <c r="H220" s="2397"/>
      <c r="I220" s="2397"/>
      <c r="J220" s="2397"/>
      <c r="K220" s="2397"/>
      <c r="L220" s="2397"/>
      <c r="M220" s="2397"/>
      <c r="N220" s="2397"/>
      <c r="O220" s="2397"/>
      <c r="P220" s="2397"/>
      <c r="Q220" s="2397"/>
      <c r="R220" s="2397"/>
      <c r="S220" s="2397"/>
      <c r="T220" s="2397"/>
      <c r="U220" s="2397"/>
      <c r="V220" s="2397"/>
      <c r="W220" s="2397"/>
      <c r="X220" s="2397"/>
      <c r="Y220" s="2397"/>
      <c r="Z220" s="2397"/>
    </row>
    <row r="221" spans="1:26" ht="14.25" customHeight="1">
      <c r="A221" s="2397"/>
      <c r="B221" s="2397"/>
      <c r="C221" s="2397"/>
      <c r="D221" s="2397"/>
      <c r="E221" s="2397"/>
      <c r="F221" s="2397"/>
      <c r="G221" s="2397"/>
      <c r="H221" s="2397"/>
      <c r="I221" s="2397"/>
      <c r="J221" s="2397"/>
      <c r="K221" s="2397"/>
      <c r="L221" s="2397"/>
      <c r="M221" s="2397"/>
      <c r="N221" s="2397"/>
      <c r="O221" s="2397"/>
      <c r="P221" s="2397"/>
      <c r="Q221" s="2397"/>
      <c r="R221" s="2397"/>
      <c r="S221" s="2397"/>
      <c r="T221" s="2397"/>
      <c r="U221" s="2397"/>
      <c r="V221" s="2397"/>
      <c r="W221" s="2397"/>
      <c r="X221" s="2397"/>
      <c r="Y221" s="2397"/>
      <c r="Z221" s="2397"/>
    </row>
    <row r="222" spans="1:26" ht="14.25" customHeight="1">
      <c r="A222" s="2397"/>
      <c r="B222" s="2397"/>
      <c r="C222" s="2397"/>
      <c r="D222" s="2397"/>
      <c r="E222" s="2397"/>
      <c r="F222" s="2397"/>
      <c r="G222" s="2397"/>
      <c r="H222" s="2397"/>
      <c r="I222" s="2397"/>
      <c r="J222" s="2397"/>
      <c r="K222" s="2397"/>
      <c r="L222" s="2397"/>
      <c r="M222" s="2397"/>
      <c r="N222" s="2397"/>
      <c r="O222" s="2397"/>
      <c r="P222" s="2397"/>
      <c r="Q222" s="2397"/>
      <c r="R222" s="2397"/>
      <c r="S222" s="2397"/>
      <c r="T222" s="2397"/>
      <c r="U222" s="2397"/>
      <c r="V222" s="2397"/>
      <c r="W222" s="2397"/>
      <c r="X222" s="2397"/>
      <c r="Y222" s="2397"/>
      <c r="Z222" s="2397"/>
    </row>
    <row r="223" spans="1:26" ht="14.25" customHeight="1">
      <c r="A223" s="2397"/>
      <c r="B223" s="2397"/>
      <c r="C223" s="2397"/>
      <c r="D223" s="2397"/>
      <c r="E223" s="2397"/>
      <c r="F223" s="2397"/>
      <c r="G223" s="2397"/>
      <c r="H223" s="2397"/>
      <c r="I223" s="2397"/>
      <c r="J223" s="2397"/>
      <c r="K223" s="2397"/>
      <c r="L223" s="2397"/>
      <c r="M223" s="2397"/>
      <c r="N223" s="2397"/>
      <c r="O223" s="2397"/>
      <c r="P223" s="2397"/>
      <c r="Q223" s="2397"/>
      <c r="R223" s="2397"/>
      <c r="S223" s="2397"/>
      <c r="T223" s="2397"/>
      <c r="U223" s="2397"/>
      <c r="V223" s="2397"/>
      <c r="W223" s="2397"/>
      <c r="X223" s="2397"/>
      <c r="Y223" s="2397"/>
      <c r="Z223" s="2397"/>
    </row>
    <row r="224" spans="1:26" ht="14.25" customHeight="1">
      <c r="A224" s="2397"/>
      <c r="B224" s="2397"/>
      <c r="C224" s="2397"/>
      <c r="D224" s="2397"/>
      <c r="E224" s="2397"/>
      <c r="F224" s="2397"/>
      <c r="G224" s="2397"/>
      <c r="H224" s="2397"/>
      <c r="I224" s="2397"/>
      <c r="J224" s="2397"/>
      <c r="K224" s="2397"/>
      <c r="L224" s="2397"/>
      <c r="M224" s="2397"/>
      <c r="N224" s="2397"/>
      <c r="O224" s="2397"/>
      <c r="P224" s="2397"/>
      <c r="Q224" s="2397"/>
      <c r="R224" s="2397"/>
      <c r="S224" s="2397"/>
      <c r="T224" s="2397"/>
      <c r="U224" s="2397"/>
      <c r="V224" s="2397"/>
      <c r="W224" s="2397"/>
      <c r="X224" s="2397"/>
      <c r="Y224" s="2397"/>
      <c r="Z224" s="2397"/>
    </row>
    <row r="225" spans="1:26" ht="14.25" customHeight="1">
      <c r="A225" s="2397"/>
      <c r="B225" s="2397"/>
      <c r="C225" s="2397"/>
      <c r="D225" s="2397"/>
      <c r="E225" s="2397"/>
      <c r="F225" s="2397"/>
      <c r="G225" s="2397"/>
      <c r="H225" s="2397"/>
      <c r="I225" s="2397"/>
      <c r="J225" s="2397"/>
      <c r="K225" s="2397"/>
      <c r="L225" s="2397"/>
      <c r="M225" s="2397"/>
      <c r="N225" s="2397"/>
      <c r="O225" s="2397"/>
      <c r="P225" s="2397"/>
      <c r="Q225" s="2397"/>
      <c r="R225" s="2397"/>
      <c r="S225" s="2397"/>
      <c r="T225" s="2397"/>
      <c r="U225" s="2397"/>
      <c r="V225" s="2397"/>
      <c r="W225" s="2397"/>
      <c r="X225" s="2397"/>
      <c r="Y225" s="2397"/>
      <c r="Z225" s="2397"/>
    </row>
    <row r="226" spans="1:26" ht="14.25" customHeight="1">
      <c r="A226" s="2397"/>
      <c r="B226" s="2397"/>
      <c r="C226" s="2397"/>
      <c r="D226" s="2397"/>
      <c r="E226" s="2397"/>
      <c r="F226" s="2397"/>
      <c r="G226" s="2397"/>
      <c r="H226" s="2397"/>
      <c r="I226" s="2397"/>
      <c r="J226" s="2397"/>
      <c r="K226" s="2397"/>
      <c r="L226" s="2397"/>
      <c r="M226" s="2397"/>
      <c r="N226" s="2397"/>
      <c r="O226" s="2397"/>
      <c r="P226" s="2397"/>
      <c r="Q226" s="2397"/>
      <c r="R226" s="2397"/>
      <c r="S226" s="2397"/>
      <c r="T226" s="2397"/>
      <c r="U226" s="2397"/>
      <c r="V226" s="2397"/>
      <c r="W226" s="2397"/>
      <c r="X226" s="2397"/>
      <c r="Y226" s="2397"/>
      <c r="Z226" s="2397"/>
    </row>
    <row r="227" spans="1:26" ht="15.75" customHeight="1">
      <c r="A227" s="2397"/>
      <c r="B227" s="2397"/>
      <c r="C227" s="2397"/>
      <c r="D227" s="2397"/>
      <c r="E227" s="2397"/>
      <c r="F227" s="2397"/>
      <c r="G227" s="2397"/>
      <c r="H227" s="2397"/>
      <c r="I227" s="2397"/>
      <c r="J227" s="2397"/>
      <c r="K227" s="2397"/>
      <c r="L227" s="2397"/>
      <c r="M227" s="2397"/>
      <c r="N227" s="2397"/>
      <c r="O227" s="2397"/>
      <c r="P227" s="2397"/>
      <c r="Q227" s="2397"/>
      <c r="R227" s="2397"/>
      <c r="S227" s="2397"/>
      <c r="T227" s="2397"/>
      <c r="U227" s="2397"/>
      <c r="V227" s="2397"/>
      <c r="W227" s="2397"/>
      <c r="X227" s="2397"/>
      <c r="Y227" s="2397"/>
      <c r="Z227" s="2397"/>
    </row>
    <row r="228" spans="1:26" ht="15.75" customHeight="1">
      <c r="A228" s="2397"/>
      <c r="B228" s="2397"/>
      <c r="C228" s="2397"/>
      <c r="D228" s="2397"/>
      <c r="E228" s="2397"/>
      <c r="F228" s="2397"/>
      <c r="G228" s="2397"/>
      <c r="H228" s="2397"/>
      <c r="I228" s="2397"/>
      <c r="J228" s="2397"/>
      <c r="K228" s="2397"/>
      <c r="L228" s="2397"/>
      <c r="M228" s="2397"/>
      <c r="N228" s="2397"/>
      <c r="O228" s="2397"/>
      <c r="P228" s="2397"/>
      <c r="Q228" s="2397"/>
      <c r="R228" s="2397"/>
      <c r="S228" s="2397"/>
      <c r="T228" s="2397"/>
      <c r="U228" s="2397"/>
      <c r="V228" s="2397"/>
      <c r="W228" s="2397"/>
      <c r="X228" s="2397"/>
      <c r="Y228" s="2397"/>
      <c r="Z228" s="2397"/>
    </row>
    <row r="229" spans="1:26" ht="15.75" customHeight="1">
      <c r="A229" s="2397"/>
      <c r="B229" s="2397"/>
      <c r="C229" s="2397"/>
      <c r="D229" s="2397"/>
      <c r="E229" s="2397"/>
      <c r="F229" s="2397"/>
      <c r="G229" s="2397"/>
      <c r="H229" s="2397"/>
      <c r="I229" s="2397"/>
      <c r="J229" s="2397"/>
      <c r="K229" s="2397"/>
      <c r="L229" s="2397"/>
      <c r="M229" s="2397"/>
      <c r="N229" s="2397"/>
      <c r="O229" s="2397"/>
      <c r="P229" s="2397"/>
      <c r="Q229" s="2397"/>
      <c r="R229" s="2397"/>
      <c r="S229" s="2397"/>
      <c r="T229" s="2397"/>
      <c r="U229" s="2397"/>
      <c r="V229" s="2397"/>
      <c r="W229" s="2397"/>
      <c r="X229" s="2397"/>
      <c r="Y229" s="2397"/>
      <c r="Z229" s="2397"/>
    </row>
    <row r="230" spans="1:26" ht="15.75" customHeight="1">
      <c r="A230" s="2397"/>
      <c r="B230" s="2397"/>
      <c r="C230" s="2397"/>
      <c r="D230" s="2397"/>
      <c r="E230" s="2397"/>
      <c r="F230" s="2397"/>
      <c r="G230" s="2397"/>
      <c r="H230" s="2397"/>
      <c r="I230" s="2397"/>
      <c r="J230" s="2397"/>
      <c r="K230" s="2397"/>
      <c r="L230" s="2397"/>
      <c r="M230" s="2397"/>
      <c r="N230" s="2397"/>
      <c r="O230" s="2397"/>
      <c r="P230" s="2397"/>
      <c r="Q230" s="2397"/>
      <c r="R230" s="2397"/>
      <c r="S230" s="2397"/>
      <c r="T230" s="2397"/>
      <c r="U230" s="2397"/>
      <c r="V230" s="2397"/>
      <c r="W230" s="2397"/>
      <c r="X230" s="2397"/>
      <c r="Y230" s="2397"/>
      <c r="Z230" s="2397"/>
    </row>
    <row r="231" spans="1:26" ht="15.75" customHeight="1">
      <c r="A231" s="2397"/>
      <c r="B231" s="2397"/>
      <c r="C231" s="2397"/>
      <c r="D231" s="2397"/>
      <c r="E231" s="2397"/>
      <c r="F231" s="2397"/>
      <c r="G231" s="2397"/>
      <c r="H231" s="2397"/>
      <c r="I231" s="2397"/>
      <c r="J231" s="2397"/>
      <c r="K231" s="2397"/>
      <c r="L231" s="2397"/>
      <c r="M231" s="2397"/>
      <c r="N231" s="2397"/>
      <c r="O231" s="2397"/>
      <c r="P231" s="2397"/>
      <c r="Q231" s="2397"/>
      <c r="R231" s="2397"/>
      <c r="S231" s="2397"/>
      <c r="T231" s="2397"/>
      <c r="U231" s="2397"/>
      <c r="V231" s="2397"/>
      <c r="W231" s="2397"/>
      <c r="X231" s="2397"/>
      <c r="Y231" s="2397"/>
      <c r="Z231" s="2397"/>
    </row>
    <row r="232" spans="1:26" ht="15.75" customHeight="1">
      <c r="A232" s="2397"/>
      <c r="B232" s="2397"/>
      <c r="C232" s="2397"/>
      <c r="D232" s="2397"/>
      <c r="E232" s="2397"/>
      <c r="F232" s="2397"/>
      <c r="G232" s="2397"/>
      <c r="H232" s="2397"/>
      <c r="I232" s="2397"/>
      <c r="J232" s="2397"/>
      <c r="K232" s="2397"/>
      <c r="L232" s="2397"/>
      <c r="M232" s="2397"/>
      <c r="N232" s="2397"/>
      <c r="O232" s="2397"/>
      <c r="P232" s="2397"/>
      <c r="Q232" s="2397"/>
      <c r="R232" s="2397"/>
      <c r="S232" s="2397"/>
      <c r="T232" s="2397"/>
      <c r="U232" s="2397"/>
      <c r="V232" s="2397"/>
      <c r="W232" s="2397"/>
      <c r="X232" s="2397"/>
      <c r="Y232" s="2397"/>
      <c r="Z232" s="2397"/>
    </row>
    <row r="233" spans="1:26" ht="15.75" customHeight="1">
      <c r="A233" s="2397"/>
      <c r="B233" s="2397"/>
      <c r="C233" s="2397"/>
      <c r="D233" s="2397"/>
      <c r="E233" s="2397"/>
      <c r="F233" s="2397"/>
      <c r="G233" s="2397"/>
      <c r="H233" s="2397"/>
      <c r="I233" s="2397"/>
      <c r="J233" s="2397"/>
      <c r="K233" s="2397"/>
      <c r="L233" s="2397"/>
      <c r="M233" s="2397"/>
      <c r="N233" s="2397"/>
      <c r="O233" s="2397"/>
      <c r="P233" s="2397"/>
      <c r="Q233" s="2397"/>
      <c r="R233" s="2397"/>
      <c r="S233" s="2397"/>
      <c r="T233" s="2397"/>
      <c r="U233" s="2397"/>
      <c r="V233" s="2397"/>
      <c r="W233" s="2397"/>
      <c r="X233" s="2397"/>
      <c r="Y233" s="2397"/>
      <c r="Z233" s="2397"/>
    </row>
    <row r="234" spans="1:26" ht="15.75" customHeight="1">
      <c r="A234" s="2397"/>
      <c r="B234" s="2397"/>
      <c r="C234" s="2397"/>
      <c r="D234" s="2397"/>
      <c r="E234" s="2397"/>
      <c r="F234" s="2397"/>
      <c r="G234" s="2397"/>
      <c r="H234" s="2397"/>
      <c r="I234" s="2397"/>
      <c r="J234" s="2397"/>
      <c r="K234" s="2397"/>
      <c r="L234" s="2397"/>
      <c r="M234" s="2397"/>
      <c r="N234" s="2397"/>
      <c r="O234" s="2397"/>
      <c r="P234" s="2397"/>
      <c r="Q234" s="2397"/>
      <c r="R234" s="2397"/>
      <c r="S234" s="2397"/>
      <c r="T234" s="2397"/>
      <c r="U234" s="2397"/>
      <c r="V234" s="2397"/>
      <c r="W234" s="2397"/>
      <c r="X234" s="2397"/>
      <c r="Y234" s="2397"/>
      <c r="Z234" s="2397"/>
    </row>
    <row r="235" spans="1:26" ht="15.75" customHeight="1">
      <c r="A235" s="2397"/>
      <c r="B235" s="2397"/>
      <c r="C235" s="2397"/>
      <c r="D235" s="2397"/>
      <c r="E235" s="2397"/>
      <c r="F235" s="2397"/>
      <c r="G235" s="2397"/>
      <c r="H235" s="2397"/>
      <c r="I235" s="2397"/>
      <c r="J235" s="2397"/>
      <c r="K235" s="2397"/>
      <c r="L235" s="2397"/>
      <c r="M235" s="2397"/>
      <c r="N235" s="2397"/>
      <c r="O235" s="2397"/>
      <c r="P235" s="2397"/>
      <c r="Q235" s="2397"/>
      <c r="R235" s="2397"/>
      <c r="S235" s="2397"/>
      <c r="T235" s="2397"/>
      <c r="U235" s="2397"/>
      <c r="V235" s="2397"/>
      <c r="W235" s="2397"/>
      <c r="X235" s="2397"/>
      <c r="Y235" s="2397"/>
      <c r="Z235" s="2397"/>
    </row>
    <row r="236" spans="1:26" ht="15.75" customHeight="1">
      <c r="A236" s="2397"/>
      <c r="B236" s="2397"/>
      <c r="C236" s="2397"/>
      <c r="D236" s="2397"/>
      <c r="E236" s="2397"/>
      <c r="F236" s="2397"/>
      <c r="G236" s="2397"/>
      <c r="H236" s="2397"/>
      <c r="I236" s="2397"/>
      <c r="J236" s="2397"/>
      <c r="K236" s="2397"/>
      <c r="L236" s="2397"/>
      <c r="M236" s="2397"/>
      <c r="N236" s="2397"/>
      <c r="O236" s="2397"/>
      <c r="P236" s="2397"/>
      <c r="Q236" s="2397"/>
      <c r="R236" s="2397"/>
      <c r="S236" s="2397"/>
      <c r="T236" s="2397"/>
      <c r="U236" s="2397"/>
      <c r="V236" s="2397"/>
      <c r="W236" s="2397"/>
      <c r="X236" s="2397"/>
      <c r="Y236" s="2397"/>
      <c r="Z236" s="2397"/>
    </row>
    <row r="237" spans="1:26" ht="15.75" customHeight="1">
      <c r="A237" s="2397"/>
      <c r="B237" s="2397"/>
      <c r="C237" s="2397"/>
      <c r="D237" s="2397"/>
      <c r="E237" s="2397"/>
      <c r="F237" s="2397"/>
      <c r="G237" s="2397"/>
      <c r="H237" s="2397"/>
      <c r="I237" s="2397"/>
      <c r="J237" s="2397"/>
      <c r="K237" s="2397"/>
      <c r="L237" s="2397"/>
      <c r="M237" s="2397"/>
      <c r="N237" s="2397"/>
      <c r="O237" s="2397"/>
      <c r="P237" s="2397"/>
      <c r="Q237" s="2397"/>
      <c r="R237" s="2397"/>
      <c r="S237" s="2397"/>
      <c r="T237" s="2397"/>
      <c r="U237" s="2397"/>
      <c r="V237" s="2397"/>
      <c r="W237" s="2397"/>
      <c r="X237" s="2397"/>
      <c r="Y237" s="2397"/>
      <c r="Z237" s="2397"/>
    </row>
    <row r="238" spans="1:26" ht="15.75" customHeight="1">
      <c r="A238" s="2397"/>
      <c r="B238" s="2397"/>
      <c r="C238" s="2397"/>
      <c r="D238" s="2397"/>
      <c r="E238" s="2397"/>
      <c r="F238" s="2397"/>
      <c r="G238" s="2397"/>
      <c r="H238" s="2397"/>
      <c r="I238" s="2397"/>
      <c r="J238" s="2397"/>
      <c r="K238" s="2397"/>
      <c r="L238" s="2397"/>
      <c r="M238" s="2397"/>
      <c r="N238" s="2397"/>
      <c r="O238" s="2397"/>
      <c r="P238" s="2397"/>
      <c r="Q238" s="2397"/>
      <c r="R238" s="2397"/>
      <c r="S238" s="2397"/>
      <c r="T238" s="2397"/>
      <c r="U238" s="2397"/>
      <c r="V238" s="2397"/>
      <c r="W238" s="2397"/>
      <c r="X238" s="2397"/>
      <c r="Y238" s="2397"/>
      <c r="Z238" s="2397"/>
    </row>
    <row r="239" spans="1:26" ht="15.75" customHeight="1">
      <c r="A239" s="2397"/>
      <c r="B239" s="2397"/>
      <c r="C239" s="2397"/>
      <c r="D239" s="2397"/>
      <c r="E239" s="2397"/>
      <c r="F239" s="2397"/>
      <c r="G239" s="2397"/>
      <c r="H239" s="2397"/>
      <c r="I239" s="2397"/>
      <c r="J239" s="2397"/>
      <c r="K239" s="2397"/>
      <c r="L239" s="2397"/>
      <c r="M239" s="2397"/>
      <c r="N239" s="2397"/>
      <c r="O239" s="2397"/>
      <c r="P239" s="2397"/>
      <c r="Q239" s="2397"/>
      <c r="R239" s="2397"/>
      <c r="S239" s="2397"/>
      <c r="T239" s="2397"/>
      <c r="U239" s="2397"/>
      <c r="V239" s="2397"/>
      <c r="W239" s="2397"/>
      <c r="X239" s="2397"/>
      <c r="Y239" s="2397"/>
      <c r="Z239" s="2397"/>
    </row>
    <row r="240" spans="1:26" ht="15.75" customHeight="1">
      <c r="A240" s="2397"/>
      <c r="B240" s="2397"/>
      <c r="C240" s="2397"/>
      <c r="D240" s="2397"/>
      <c r="E240" s="2397"/>
      <c r="F240" s="2397"/>
      <c r="G240" s="2397"/>
      <c r="H240" s="2397"/>
      <c r="I240" s="2397"/>
      <c r="J240" s="2397"/>
      <c r="K240" s="2397"/>
      <c r="L240" s="2397"/>
      <c r="M240" s="2397"/>
      <c r="N240" s="2397"/>
      <c r="O240" s="2397"/>
      <c r="P240" s="2397"/>
      <c r="Q240" s="2397"/>
      <c r="R240" s="2397"/>
      <c r="S240" s="2397"/>
      <c r="T240" s="2397"/>
      <c r="U240" s="2397"/>
      <c r="V240" s="2397"/>
      <c r="W240" s="2397"/>
      <c r="X240" s="2397"/>
      <c r="Y240" s="2397"/>
      <c r="Z240" s="2397"/>
    </row>
    <row r="241" spans="1:26" ht="15.75" customHeight="1">
      <c r="A241" s="2397"/>
      <c r="B241" s="2397"/>
      <c r="C241" s="2397"/>
      <c r="D241" s="2397"/>
      <c r="E241" s="2397"/>
      <c r="F241" s="2397"/>
      <c r="G241" s="2397"/>
      <c r="H241" s="2397"/>
      <c r="I241" s="2397"/>
      <c r="J241" s="2397"/>
      <c r="K241" s="2397"/>
      <c r="L241" s="2397"/>
      <c r="M241" s="2397"/>
      <c r="N241" s="2397"/>
      <c r="O241" s="2397"/>
      <c r="P241" s="2397"/>
      <c r="Q241" s="2397"/>
      <c r="R241" s="2397"/>
      <c r="S241" s="2397"/>
      <c r="T241" s="2397"/>
      <c r="U241" s="2397"/>
      <c r="V241" s="2397"/>
      <c r="W241" s="2397"/>
      <c r="X241" s="2397"/>
      <c r="Y241" s="2397"/>
      <c r="Z241" s="2397"/>
    </row>
    <row r="242" spans="1:26" ht="15.75" customHeight="1">
      <c r="A242" s="2397"/>
      <c r="B242" s="2397"/>
      <c r="C242" s="2397"/>
      <c r="D242" s="2397"/>
      <c r="E242" s="2397"/>
      <c r="F242" s="2397"/>
      <c r="G242" s="2397"/>
      <c r="H242" s="2397"/>
      <c r="I242" s="2397"/>
      <c r="J242" s="2397"/>
      <c r="K242" s="2397"/>
      <c r="L242" s="2397"/>
      <c r="M242" s="2397"/>
      <c r="N242" s="2397"/>
      <c r="O242" s="2397"/>
      <c r="P242" s="2397"/>
      <c r="Q242" s="2397"/>
      <c r="R242" s="2397"/>
      <c r="S242" s="2397"/>
      <c r="T242" s="2397"/>
      <c r="U242" s="2397"/>
      <c r="V242" s="2397"/>
      <c r="W242" s="2397"/>
      <c r="X242" s="2397"/>
      <c r="Y242" s="2397"/>
      <c r="Z242" s="2397"/>
    </row>
    <row r="243" spans="1:26" ht="15.75" customHeight="1">
      <c r="A243" s="2397"/>
      <c r="B243" s="2397"/>
      <c r="C243" s="2397"/>
      <c r="D243" s="2397"/>
      <c r="E243" s="2397"/>
      <c r="F243" s="2397"/>
      <c r="G243" s="2397"/>
      <c r="H243" s="2397"/>
      <c r="I243" s="2397"/>
      <c r="J243" s="2397"/>
      <c r="K243" s="2397"/>
      <c r="L243" s="2397"/>
      <c r="M243" s="2397"/>
      <c r="N243" s="2397"/>
      <c r="O243" s="2397"/>
      <c r="P243" s="2397"/>
      <c r="Q243" s="2397"/>
      <c r="R243" s="2397"/>
      <c r="S243" s="2397"/>
      <c r="T243" s="2397"/>
      <c r="U243" s="2397"/>
      <c r="V243" s="2397"/>
      <c r="W243" s="2397"/>
      <c r="X243" s="2397"/>
      <c r="Y243" s="2397"/>
      <c r="Z243" s="2397"/>
    </row>
    <row r="244" spans="1:26" ht="15.75" customHeight="1">
      <c r="A244" s="2397"/>
      <c r="B244" s="2397"/>
      <c r="C244" s="2397"/>
      <c r="D244" s="2397"/>
      <c r="E244" s="2397"/>
      <c r="F244" s="2397"/>
      <c r="G244" s="2397"/>
      <c r="H244" s="2397"/>
      <c r="I244" s="2397"/>
      <c r="J244" s="2397"/>
      <c r="K244" s="2397"/>
      <c r="L244" s="2397"/>
      <c r="M244" s="2397"/>
      <c r="N244" s="2397"/>
      <c r="O244" s="2397"/>
      <c r="P244" s="2397"/>
      <c r="Q244" s="2397"/>
      <c r="R244" s="2397"/>
      <c r="S244" s="2397"/>
      <c r="T244" s="2397"/>
      <c r="U244" s="2397"/>
      <c r="V244" s="2397"/>
      <c r="W244" s="2397"/>
      <c r="X244" s="2397"/>
      <c r="Y244" s="2397"/>
      <c r="Z244" s="2397"/>
    </row>
    <row r="245" spans="1:26" ht="15.75" customHeight="1">
      <c r="A245" s="2397"/>
      <c r="B245" s="2397"/>
      <c r="C245" s="2397"/>
      <c r="D245" s="2397"/>
      <c r="E245" s="2397"/>
      <c r="F245" s="2397"/>
      <c r="G245" s="2397"/>
      <c r="H245" s="2397"/>
      <c r="I245" s="2397"/>
      <c r="J245" s="2397"/>
      <c r="K245" s="2397"/>
      <c r="L245" s="2397"/>
      <c r="M245" s="2397"/>
      <c r="N245" s="2397"/>
      <c r="O245" s="2397"/>
      <c r="P245" s="2397"/>
      <c r="Q245" s="2397"/>
      <c r="R245" s="2397"/>
      <c r="S245" s="2397"/>
      <c r="T245" s="2397"/>
      <c r="U245" s="2397"/>
      <c r="V245" s="2397"/>
      <c r="W245" s="2397"/>
      <c r="X245" s="2397"/>
      <c r="Y245" s="2397"/>
      <c r="Z245" s="2397"/>
    </row>
    <row r="246" spans="1:26" ht="15.75" customHeight="1">
      <c r="A246" s="2397"/>
      <c r="B246" s="2397"/>
      <c r="C246" s="2397"/>
      <c r="D246" s="2397"/>
      <c r="E246" s="2397"/>
      <c r="F246" s="2397"/>
      <c r="G246" s="2397"/>
      <c r="H246" s="2397"/>
      <c r="I246" s="2397"/>
      <c r="J246" s="2397"/>
      <c r="K246" s="2397"/>
      <c r="L246" s="2397"/>
      <c r="M246" s="2397"/>
      <c r="N246" s="2397"/>
      <c r="O246" s="2397"/>
      <c r="P246" s="2397"/>
      <c r="Q246" s="2397"/>
      <c r="R246" s="2397"/>
      <c r="S246" s="2397"/>
      <c r="T246" s="2397"/>
      <c r="U246" s="2397"/>
      <c r="V246" s="2397"/>
      <c r="W246" s="2397"/>
      <c r="X246" s="2397"/>
      <c r="Y246" s="2397"/>
      <c r="Z246" s="2397"/>
    </row>
    <row r="247" spans="1:26" ht="15.75" customHeight="1">
      <c r="A247" s="2397"/>
      <c r="B247" s="2397"/>
      <c r="C247" s="2397"/>
      <c r="D247" s="2397"/>
      <c r="E247" s="2397"/>
      <c r="F247" s="2397"/>
      <c r="G247" s="2397"/>
      <c r="H247" s="2397"/>
      <c r="I247" s="2397"/>
      <c r="J247" s="2397"/>
      <c r="K247" s="2397"/>
      <c r="L247" s="2397"/>
      <c r="M247" s="2397"/>
      <c r="N247" s="2397"/>
      <c r="O247" s="2397"/>
      <c r="P247" s="2397"/>
      <c r="Q247" s="2397"/>
      <c r="R247" s="2397"/>
      <c r="S247" s="2397"/>
      <c r="T247" s="2397"/>
      <c r="U247" s="2397"/>
      <c r="V247" s="2397"/>
      <c r="W247" s="2397"/>
      <c r="X247" s="2397"/>
      <c r="Y247" s="2397"/>
      <c r="Z247" s="2397"/>
    </row>
    <row r="248" spans="1:26" ht="15.75" customHeight="1">
      <c r="A248" s="2397"/>
      <c r="B248" s="2397"/>
      <c r="C248" s="2397"/>
      <c r="D248" s="2397"/>
      <c r="E248" s="2397"/>
      <c r="F248" s="2397"/>
      <c r="G248" s="2397"/>
      <c r="H248" s="2397"/>
      <c r="I248" s="2397"/>
      <c r="J248" s="2397"/>
      <c r="K248" s="2397"/>
      <c r="L248" s="2397"/>
      <c r="M248" s="2397"/>
      <c r="N248" s="2397"/>
      <c r="O248" s="2397"/>
      <c r="P248" s="2397"/>
      <c r="Q248" s="2397"/>
      <c r="R248" s="2397"/>
      <c r="S248" s="2397"/>
      <c r="T248" s="2397"/>
      <c r="U248" s="2397"/>
      <c r="V248" s="2397"/>
      <c r="W248" s="2397"/>
      <c r="X248" s="2397"/>
      <c r="Y248" s="2397"/>
      <c r="Z248" s="2397"/>
    </row>
    <row r="249" spans="1:26" ht="15.75" customHeight="1">
      <c r="A249" s="2397"/>
      <c r="B249" s="2397"/>
      <c r="C249" s="2397"/>
      <c r="D249" s="2397"/>
      <c r="E249" s="2397"/>
      <c r="F249" s="2397"/>
      <c r="G249" s="2397"/>
      <c r="H249" s="2397"/>
      <c r="I249" s="2397"/>
      <c r="J249" s="2397"/>
      <c r="K249" s="2397"/>
      <c r="L249" s="2397"/>
      <c r="M249" s="2397"/>
      <c r="N249" s="2397"/>
      <c r="O249" s="2397"/>
      <c r="P249" s="2397"/>
      <c r="Q249" s="2397"/>
      <c r="R249" s="2397"/>
      <c r="S249" s="2397"/>
      <c r="T249" s="2397"/>
      <c r="U249" s="2397"/>
      <c r="V249" s="2397"/>
      <c r="W249" s="2397"/>
      <c r="X249" s="2397"/>
      <c r="Y249" s="2397"/>
      <c r="Z249" s="2397"/>
    </row>
    <row r="250" spans="1:26" ht="15.75" customHeight="1">
      <c r="A250" s="2397"/>
      <c r="B250" s="2397"/>
      <c r="C250" s="2397"/>
      <c r="D250" s="2397"/>
      <c r="E250" s="2397"/>
      <c r="F250" s="2397"/>
      <c r="G250" s="2397"/>
      <c r="H250" s="2397"/>
      <c r="I250" s="2397"/>
      <c r="J250" s="2397"/>
      <c r="K250" s="2397"/>
      <c r="L250" s="2397"/>
      <c r="M250" s="2397"/>
      <c r="N250" s="2397"/>
      <c r="O250" s="2397"/>
      <c r="P250" s="2397"/>
      <c r="Q250" s="2397"/>
      <c r="R250" s="2397"/>
      <c r="S250" s="2397"/>
      <c r="T250" s="2397"/>
      <c r="U250" s="2397"/>
      <c r="V250" s="2397"/>
      <c r="W250" s="2397"/>
      <c r="X250" s="2397"/>
      <c r="Y250" s="2397"/>
      <c r="Z250" s="2397"/>
    </row>
    <row r="251" spans="1:26" ht="15.75" customHeight="1">
      <c r="A251" s="2397"/>
      <c r="B251" s="2397"/>
      <c r="C251" s="2397"/>
      <c r="D251" s="2397"/>
      <c r="E251" s="2397"/>
      <c r="F251" s="2397"/>
      <c r="G251" s="2397"/>
      <c r="H251" s="2397"/>
      <c r="I251" s="2397"/>
      <c r="J251" s="2397"/>
      <c r="K251" s="2397"/>
      <c r="L251" s="2397"/>
      <c r="M251" s="2397"/>
      <c r="N251" s="2397"/>
      <c r="O251" s="2397"/>
      <c r="P251" s="2397"/>
      <c r="Q251" s="2397"/>
      <c r="R251" s="2397"/>
      <c r="S251" s="2397"/>
      <c r="T251" s="2397"/>
      <c r="U251" s="2397"/>
      <c r="V251" s="2397"/>
      <c r="W251" s="2397"/>
      <c r="X251" s="2397"/>
      <c r="Y251" s="2397"/>
      <c r="Z251" s="2397"/>
    </row>
    <row r="252" spans="1:26" ht="15.75" customHeight="1">
      <c r="A252" s="2397"/>
      <c r="B252" s="2397"/>
      <c r="C252" s="2397"/>
      <c r="D252" s="2397"/>
      <c r="E252" s="2397"/>
      <c r="F252" s="2397"/>
      <c r="G252" s="2397"/>
      <c r="H252" s="2397"/>
      <c r="I252" s="2397"/>
      <c r="J252" s="2397"/>
      <c r="K252" s="2397"/>
      <c r="L252" s="2397"/>
      <c r="M252" s="2397"/>
      <c r="N252" s="2397"/>
      <c r="O252" s="2397"/>
      <c r="P252" s="2397"/>
      <c r="Q252" s="2397"/>
      <c r="R252" s="2397"/>
      <c r="S252" s="2397"/>
      <c r="T252" s="2397"/>
      <c r="U252" s="2397"/>
      <c r="V252" s="2397"/>
      <c r="W252" s="2397"/>
      <c r="X252" s="2397"/>
      <c r="Y252" s="2397"/>
      <c r="Z252" s="2397"/>
    </row>
    <row r="253" spans="1:26" ht="15.75" customHeight="1">
      <c r="A253" s="2397"/>
      <c r="B253" s="2397"/>
      <c r="C253" s="2397"/>
      <c r="D253" s="2397"/>
      <c r="E253" s="2397"/>
      <c r="F253" s="2397"/>
      <c r="G253" s="2397"/>
      <c r="H253" s="2397"/>
      <c r="I253" s="2397"/>
      <c r="J253" s="2397"/>
      <c r="K253" s="2397"/>
      <c r="L253" s="2397"/>
      <c r="M253" s="2397"/>
      <c r="N253" s="2397"/>
      <c r="O253" s="2397"/>
      <c r="P253" s="2397"/>
      <c r="Q253" s="2397"/>
      <c r="R253" s="2397"/>
      <c r="S253" s="2397"/>
      <c r="T253" s="2397"/>
      <c r="U253" s="2397"/>
      <c r="V253" s="2397"/>
      <c r="W253" s="2397"/>
      <c r="X253" s="2397"/>
      <c r="Y253" s="2397"/>
      <c r="Z253" s="2397"/>
    </row>
    <row r="254" spans="1:26" ht="15.75" customHeight="1">
      <c r="A254" s="2397"/>
      <c r="B254" s="2397"/>
      <c r="C254" s="2397"/>
      <c r="D254" s="2397"/>
      <c r="E254" s="2397"/>
      <c r="F254" s="2397"/>
      <c r="G254" s="2397"/>
      <c r="H254" s="2397"/>
      <c r="I254" s="2397"/>
      <c r="J254" s="2397"/>
      <c r="K254" s="2397"/>
      <c r="L254" s="2397"/>
      <c r="M254" s="2397"/>
      <c r="N254" s="2397"/>
      <c r="O254" s="2397"/>
      <c r="P254" s="2397"/>
      <c r="Q254" s="2397"/>
      <c r="R254" s="2397"/>
      <c r="S254" s="2397"/>
      <c r="T254" s="2397"/>
      <c r="U254" s="2397"/>
      <c r="V254" s="2397"/>
      <c r="W254" s="2397"/>
      <c r="X254" s="2397"/>
      <c r="Y254" s="2397"/>
      <c r="Z254" s="2397"/>
    </row>
    <row r="255" spans="1:26" ht="15.75" customHeight="1">
      <c r="A255" s="2397"/>
      <c r="B255" s="2397"/>
      <c r="C255" s="2397"/>
      <c r="D255" s="2397"/>
      <c r="E255" s="2397"/>
      <c r="F255" s="2397"/>
      <c r="G255" s="2397"/>
      <c r="H255" s="2397"/>
      <c r="I255" s="2397"/>
      <c r="J255" s="2397"/>
      <c r="K255" s="2397"/>
      <c r="L255" s="2397"/>
      <c r="M255" s="2397"/>
      <c r="N255" s="2397"/>
      <c r="O255" s="2397"/>
      <c r="P255" s="2397"/>
      <c r="Q255" s="2397"/>
      <c r="R255" s="2397"/>
      <c r="S255" s="2397"/>
      <c r="T255" s="2397"/>
      <c r="U255" s="2397"/>
      <c r="V255" s="2397"/>
      <c r="W255" s="2397"/>
      <c r="X255" s="2397"/>
      <c r="Y255" s="2397"/>
      <c r="Z255" s="2397"/>
    </row>
    <row r="256" spans="1:26" ht="15.75" customHeight="1">
      <c r="A256" s="2397"/>
      <c r="B256" s="2397"/>
      <c r="C256" s="2397"/>
      <c r="D256" s="2397"/>
      <c r="E256" s="2397"/>
      <c r="F256" s="2397"/>
      <c r="G256" s="2397"/>
      <c r="H256" s="2397"/>
      <c r="I256" s="2397"/>
      <c r="J256" s="2397"/>
      <c r="K256" s="2397"/>
      <c r="L256" s="2397"/>
      <c r="M256" s="2397"/>
      <c r="N256" s="2397"/>
      <c r="O256" s="2397"/>
      <c r="P256" s="2397"/>
      <c r="Q256" s="2397"/>
      <c r="R256" s="2397"/>
      <c r="S256" s="2397"/>
      <c r="T256" s="2397"/>
      <c r="U256" s="2397"/>
      <c r="V256" s="2397"/>
      <c r="W256" s="2397"/>
      <c r="X256" s="2397"/>
      <c r="Y256" s="2397"/>
      <c r="Z256" s="2397"/>
    </row>
    <row r="257" spans="1:26" ht="15.75" customHeight="1">
      <c r="A257" s="2397"/>
      <c r="B257" s="2397"/>
      <c r="C257" s="2397"/>
      <c r="D257" s="2397"/>
      <c r="E257" s="2397"/>
      <c r="F257" s="2397"/>
      <c r="G257" s="2397"/>
      <c r="H257" s="2397"/>
      <c r="I257" s="2397"/>
      <c r="J257" s="2397"/>
      <c r="K257" s="2397"/>
      <c r="L257" s="2397"/>
      <c r="M257" s="2397"/>
      <c r="N257" s="2397"/>
      <c r="O257" s="2397"/>
      <c r="P257" s="2397"/>
      <c r="Q257" s="2397"/>
      <c r="R257" s="2397"/>
      <c r="S257" s="2397"/>
      <c r="T257" s="2397"/>
      <c r="U257" s="2397"/>
      <c r="V257" s="2397"/>
      <c r="W257" s="2397"/>
      <c r="X257" s="2397"/>
      <c r="Y257" s="2397"/>
      <c r="Z257" s="2397"/>
    </row>
    <row r="258" spans="1:26" ht="15.75" customHeight="1">
      <c r="A258" s="2397"/>
      <c r="B258" s="2397"/>
      <c r="C258" s="2397"/>
      <c r="D258" s="2397"/>
      <c r="E258" s="2397"/>
      <c r="F258" s="2397"/>
      <c r="G258" s="2397"/>
      <c r="H258" s="2397"/>
      <c r="I258" s="2397"/>
      <c r="J258" s="2397"/>
      <c r="K258" s="2397"/>
      <c r="L258" s="2397"/>
      <c r="M258" s="2397"/>
      <c r="N258" s="2397"/>
      <c r="O258" s="2397"/>
      <c r="P258" s="2397"/>
      <c r="Q258" s="2397"/>
      <c r="R258" s="2397"/>
      <c r="S258" s="2397"/>
      <c r="T258" s="2397"/>
      <c r="U258" s="2397"/>
      <c r="V258" s="2397"/>
      <c r="W258" s="2397"/>
      <c r="X258" s="2397"/>
      <c r="Y258" s="2397"/>
      <c r="Z258" s="2397"/>
    </row>
    <row r="259" spans="1:26" ht="15.75" customHeight="1">
      <c r="A259" s="2397"/>
      <c r="B259" s="2397"/>
      <c r="C259" s="2397"/>
      <c r="D259" s="2397"/>
      <c r="E259" s="2397"/>
      <c r="F259" s="2397"/>
      <c r="G259" s="2397"/>
      <c r="H259" s="2397"/>
      <c r="I259" s="2397"/>
      <c r="J259" s="2397"/>
      <c r="K259" s="2397"/>
      <c r="L259" s="2397"/>
      <c r="M259" s="2397"/>
      <c r="N259" s="2397"/>
      <c r="O259" s="2397"/>
      <c r="P259" s="2397"/>
      <c r="Q259" s="2397"/>
      <c r="R259" s="2397"/>
      <c r="S259" s="2397"/>
      <c r="T259" s="2397"/>
      <c r="U259" s="2397"/>
      <c r="V259" s="2397"/>
      <c r="W259" s="2397"/>
      <c r="X259" s="2397"/>
      <c r="Y259" s="2397"/>
      <c r="Z259" s="2397"/>
    </row>
    <row r="260" spans="1:26" ht="15.75" customHeight="1">
      <c r="A260" s="2397"/>
      <c r="B260" s="2397"/>
      <c r="C260" s="2397"/>
      <c r="D260" s="2397"/>
      <c r="E260" s="2397"/>
      <c r="F260" s="2397"/>
      <c r="G260" s="2397"/>
      <c r="H260" s="2397"/>
      <c r="I260" s="2397"/>
      <c r="J260" s="2397"/>
      <c r="K260" s="2397"/>
      <c r="L260" s="2397"/>
      <c r="M260" s="2397"/>
      <c r="N260" s="2397"/>
      <c r="O260" s="2397"/>
      <c r="P260" s="2397"/>
      <c r="Q260" s="2397"/>
      <c r="R260" s="2397"/>
      <c r="S260" s="2397"/>
      <c r="T260" s="2397"/>
      <c r="U260" s="2397"/>
      <c r="V260" s="2397"/>
      <c r="W260" s="2397"/>
      <c r="X260" s="2397"/>
      <c r="Y260" s="2397"/>
      <c r="Z260" s="2397"/>
    </row>
    <row r="261" spans="1:26" ht="15.75" customHeight="1">
      <c r="A261" s="2397"/>
      <c r="B261" s="2397"/>
      <c r="C261" s="2397"/>
      <c r="D261" s="2397"/>
      <c r="E261" s="2397"/>
      <c r="F261" s="2397"/>
      <c r="G261" s="2397"/>
      <c r="H261" s="2397"/>
      <c r="I261" s="2397"/>
      <c r="J261" s="2397"/>
      <c r="K261" s="2397"/>
      <c r="L261" s="2397"/>
      <c r="M261" s="2397"/>
      <c r="N261" s="2397"/>
      <c r="O261" s="2397"/>
      <c r="P261" s="2397"/>
      <c r="Q261" s="2397"/>
      <c r="R261" s="2397"/>
      <c r="S261" s="2397"/>
      <c r="T261" s="2397"/>
      <c r="U261" s="2397"/>
      <c r="V261" s="2397"/>
      <c r="W261" s="2397"/>
      <c r="X261" s="2397"/>
      <c r="Y261" s="2397"/>
      <c r="Z261" s="2397"/>
    </row>
    <row r="262" spans="1:26" ht="15.75" customHeight="1">
      <c r="A262" s="2397"/>
      <c r="B262" s="2397"/>
      <c r="C262" s="2397"/>
      <c r="D262" s="2397"/>
      <c r="E262" s="2397"/>
      <c r="F262" s="2397"/>
      <c r="G262" s="2397"/>
      <c r="H262" s="2397"/>
      <c r="I262" s="2397"/>
      <c r="J262" s="2397"/>
      <c r="K262" s="2397"/>
      <c r="L262" s="2397"/>
      <c r="M262" s="2397"/>
      <c r="N262" s="2397"/>
      <c r="O262" s="2397"/>
      <c r="P262" s="2397"/>
      <c r="Q262" s="2397"/>
      <c r="R262" s="2397"/>
      <c r="S262" s="2397"/>
      <c r="T262" s="2397"/>
      <c r="U262" s="2397"/>
      <c r="V262" s="2397"/>
      <c r="W262" s="2397"/>
      <c r="X262" s="2397"/>
      <c r="Y262" s="2397"/>
      <c r="Z262" s="2397"/>
    </row>
    <row r="263" spans="1:26" ht="15.75" customHeight="1">
      <c r="A263" s="2397"/>
      <c r="B263" s="2397"/>
      <c r="C263" s="2397"/>
      <c r="D263" s="2397"/>
      <c r="E263" s="2397"/>
      <c r="F263" s="2397"/>
      <c r="G263" s="2397"/>
      <c r="H263" s="2397"/>
      <c r="I263" s="2397"/>
      <c r="J263" s="2397"/>
      <c r="K263" s="2397"/>
      <c r="L263" s="2397"/>
      <c r="M263" s="2397"/>
      <c r="N263" s="2397"/>
      <c r="O263" s="2397"/>
      <c r="P263" s="2397"/>
      <c r="Q263" s="2397"/>
      <c r="R263" s="2397"/>
      <c r="S263" s="2397"/>
      <c r="T263" s="2397"/>
      <c r="U263" s="2397"/>
      <c r="V263" s="2397"/>
      <c r="W263" s="2397"/>
      <c r="X263" s="2397"/>
      <c r="Y263" s="2397"/>
      <c r="Z263" s="2397"/>
    </row>
    <row r="264" spans="1:26" ht="15.75" customHeight="1">
      <c r="A264" s="2397"/>
      <c r="B264" s="2397"/>
      <c r="C264" s="2397"/>
      <c r="D264" s="2397"/>
      <c r="E264" s="2397"/>
      <c r="F264" s="2397"/>
      <c r="G264" s="2397"/>
      <c r="H264" s="2397"/>
      <c r="I264" s="2397"/>
      <c r="J264" s="2397"/>
      <c r="K264" s="2397"/>
      <c r="L264" s="2397"/>
      <c r="M264" s="2397"/>
      <c r="N264" s="2397"/>
      <c r="O264" s="2397"/>
      <c r="P264" s="2397"/>
      <c r="Q264" s="2397"/>
      <c r="R264" s="2397"/>
      <c r="S264" s="2397"/>
      <c r="T264" s="2397"/>
      <c r="U264" s="2397"/>
      <c r="V264" s="2397"/>
      <c r="W264" s="2397"/>
      <c r="X264" s="2397"/>
      <c r="Y264" s="2397"/>
      <c r="Z264" s="2397"/>
    </row>
    <row r="265" spans="1:26" ht="15.75" customHeight="1">
      <c r="A265" s="2397"/>
      <c r="B265" s="2397"/>
      <c r="C265" s="2397"/>
      <c r="D265" s="2397"/>
      <c r="E265" s="2397"/>
      <c r="F265" s="2397"/>
      <c r="G265" s="2397"/>
      <c r="H265" s="2397"/>
      <c r="I265" s="2397"/>
      <c r="J265" s="2397"/>
      <c r="K265" s="2397"/>
      <c r="L265" s="2397"/>
      <c r="M265" s="2397"/>
      <c r="N265" s="2397"/>
      <c r="O265" s="2397"/>
      <c r="P265" s="2397"/>
      <c r="Q265" s="2397"/>
      <c r="R265" s="2397"/>
      <c r="S265" s="2397"/>
      <c r="T265" s="2397"/>
      <c r="U265" s="2397"/>
      <c r="V265" s="2397"/>
      <c r="W265" s="2397"/>
      <c r="X265" s="2397"/>
      <c r="Y265" s="2397"/>
      <c r="Z265" s="2397"/>
    </row>
    <row r="266" spans="1:26" ht="15.75" customHeight="1">
      <c r="A266" s="2397"/>
      <c r="B266" s="2397"/>
      <c r="C266" s="2397"/>
      <c r="D266" s="2397"/>
      <c r="E266" s="2397"/>
      <c r="F266" s="2397"/>
      <c r="G266" s="2397"/>
      <c r="H266" s="2397"/>
      <c r="I266" s="2397"/>
      <c r="J266" s="2397"/>
      <c r="K266" s="2397"/>
      <c r="L266" s="2397"/>
      <c r="M266" s="2397"/>
      <c r="N266" s="2397"/>
      <c r="O266" s="2397"/>
      <c r="P266" s="2397"/>
      <c r="Q266" s="2397"/>
      <c r="R266" s="2397"/>
      <c r="S266" s="2397"/>
      <c r="T266" s="2397"/>
      <c r="U266" s="2397"/>
      <c r="V266" s="2397"/>
      <c r="W266" s="2397"/>
      <c r="X266" s="2397"/>
      <c r="Y266" s="2397"/>
      <c r="Z266" s="2397"/>
    </row>
    <row r="267" spans="1:26" ht="15.75" customHeight="1">
      <c r="A267" s="2397"/>
      <c r="B267" s="2397"/>
      <c r="C267" s="2397"/>
      <c r="D267" s="2397"/>
      <c r="E267" s="2397"/>
      <c r="F267" s="2397"/>
      <c r="G267" s="2397"/>
      <c r="H267" s="2397"/>
      <c r="I267" s="2397"/>
      <c r="J267" s="2397"/>
      <c r="K267" s="2397"/>
      <c r="L267" s="2397"/>
      <c r="M267" s="2397"/>
      <c r="N267" s="2397"/>
      <c r="O267" s="2397"/>
      <c r="P267" s="2397"/>
      <c r="Q267" s="2397"/>
      <c r="R267" s="2397"/>
      <c r="S267" s="2397"/>
      <c r="T267" s="2397"/>
      <c r="U267" s="2397"/>
      <c r="V267" s="2397"/>
      <c r="W267" s="2397"/>
      <c r="X267" s="2397"/>
      <c r="Y267" s="2397"/>
      <c r="Z267" s="2397"/>
    </row>
    <row r="268" spans="1:26" ht="15.75" customHeight="1">
      <c r="A268" s="2397"/>
      <c r="B268" s="2397"/>
      <c r="C268" s="2397"/>
      <c r="D268" s="2397"/>
      <c r="E268" s="2397"/>
      <c r="F268" s="2397"/>
      <c r="G268" s="2397"/>
      <c r="H268" s="2397"/>
      <c r="I268" s="2397"/>
      <c r="J268" s="2397"/>
      <c r="K268" s="2397"/>
      <c r="L268" s="2397"/>
      <c r="M268" s="2397"/>
      <c r="N268" s="2397"/>
      <c r="O268" s="2397"/>
      <c r="P268" s="2397"/>
      <c r="Q268" s="2397"/>
      <c r="R268" s="2397"/>
      <c r="S268" s="2397"/>
      <c r="T268" s="2397"/>
      <c r="U268" s="2397"/>
      <c r="V268" s="2397"/>
      <c r="W268" s="2397"/>
      <c r="X268" s="2397"/>
      <c r="Y268" s="2397"/>
      <c r="Z268" s="2397"/>
    </row>
    <row r="269" spans="1:26" ht="15.75" customHeight="1">
      <c r="A269" s="2397"/>
      <c r="B269" s="2397"/>
      <c r="C269" s="2397"/>
      <c r="D269" s="2397"/>
      <c r="E269" s="2397"/>
      <c r="F269" s="2397"/>
      <c r="G269" s="2397"/>
      <c r="H269" s="2397"/>
      <c r="I269" s="2397"/>
      <c r="J269" s="2397"/>
      <c r="K269" s="2397"/>
      <c r="L269" s="2397"/>
      <c r="M269" s="2397"/>
      <c r="N269" s="2397"/>
      <c r="O269" s="2397"/>
      <c r="P269" s="2397"/>
      <c r="Q269" s="2397"/>
      <c r="R269" s="2397"/>
      <c r="S269" s="2397"/>
      <c r="T269" s="2397"/>
      <c r="U269" s="2397"/>
      <c r="V269" s="2397"/>
      <c r="W269" s="2397"/>
      <c r="X269" s="2397"/>
      <c r="Y269" s="2397"/>
      <c r="Z269" s="2397"/>
    </row>
    <row r="270" spans="1:26" ht="15.75" customHeight="1">
      <c r="A270" s="2397"/>
      <c r="B270" s="2397"/>
      <c r="C270" s="2397"/>
      <c r="D270" s="2397"/>
      <c r="E270" s="2397"/>
      <c r="F270" s="2397"/>
      <c r="G270" s="2397"/>
      <c r="H270" s="2397"/>
      <c r="I270" s="2397"/>
      <c r="J270" s="2397"/>
      <c r="K270" s="2397"/>
      <c r="L270" s="2397"/>
      <c r="M270" s="2397"/>
      <c r="N270" s="2397"/>
      <c r="O270" s="2397"/>
      <c r="P270" s="2397"/>
      <c r="Q270" s="2397"/>
      <c r="R270" s="2397"/>
      <c r="S270" s="2397"/>
      <c r="T270" s="2397"/>
      <c r="U270" s="2397"/>
      <c r="V270" s="2397"/>
      <c r="W270" s="2397"/>
      <c r="X270" s="2397"/>
      <c r="Y270" s="2397"/>
      <c r="Z270" s="2397"/>
    </row>
    <row r="271" spans="1:26" ht="15.75" customHeight="1">
      <c r="A271" s="2397"/>
      <c r="B271" s="2397"/>
      <c r="C271" s="2397"/>
      <c r="D271" s="2397"/>
      <c r="E271" s="2397"/>
      <c r="F271" s="2397"/>
      <c r="G271" s="2397"/>
      <c r="H271" s="2397"/>
      <c r="I271" s="2397"/>
      <c r="J271" s="2397"/>
      <c r="K271" s="2397"/>
      <c r="L271" s="2397"/>
      <c r="M271" s="2397"/>
      <c r="N271" s="2397"/>
      <c r="O271" s="2397"/>
      <c r="P271" s="2397"/>
      <c r="Q271" s="2397"/>
      <c r="R271" s="2397"/>
      <c r="S271" s="2397"/>
      <c r="T271" s="2397"/>
      <c r="U271" s="2397"/>
      <c r="V271" s="2397"/>
      <c r="W271" s="2397"/>
      <c r="X271" s="2397"/>
      <c r="Y271" s="2397"/>
      <c r="Z271" s="2397"/>
    </row>
    <row r="272" spans="1:26" ht="15.75" customHeight="1">
      <c r="A272" s="2397"/>
      <c r="B272" s="2397"/>
      <c r="C272" s="2397"/>
      <c r="D272" s="2397"/>
      <c r="E272" s="2397"/>
      <c r="F272" s="2397"/>
      <c r="G272" s="2397"/>
      <c r="H272" s="2397"/>
      <c r="I272" s="2397"/>
      <c r="J272" s="2397"/>
      <c r="K272" s="2397"/>
      <c r="L272" s="2397"/>
      <c r="M272" s="2397"/>
      <c r="N272" s="2397"/>
      <c r="O272" s="2397"/>
      <c r="P272" s="2397"/>
      <c r="Q272" s="2397"/>
      <c r="R272" s="2397"/>
      <c r="S272" s="2397"/>
      <c r="T272" s="2397"/>
      <c r="U272" s="2397"/>
      <c r="V272" s="2397"/>
      <c r="W272" s="2397"/>
      <c r="X272" s="2397"/>
      <c r="Y272" s="2397"/>
      <c r="Z272" s="2397"/>
    </row>
    <row r="273" spans="1:26" ht="15.75" customHeight="1">
      <c r="A273" s="2397"/>
      <c r="B273" s="2397"/>
      <c r="C273" s="2397"/>
      <c r="D273" s="2397"/>
      <c r="E273" s="2397"/>
      <c r="F273" s="2397"/>
      <c r="G273" s="2397"/>
      <c r="H273" s="2397"/>
      <c r="I273" s="2397"/>
      <c r="J273" s="2397"/>
      <c r="K273" s="2397"/>
      <c r="L273" s="2397"/>
      <c r="M273" s="2397"/>
      <c r="N273" s="2397"/>
      <c r="O273" s="2397"/>
      <c r="P273" s="2397"/>
      <c r="Q273" s="2397"/>
      <c r="R273" s="2397"/>
      <c r="S273" s="2397"/>
      <c r="T273" s="2397"/>
      <c r="U273" s="2397"/>
      <c r="V273" s="2397"/>
      <c r="W273" s="2397"/>
      <c r="X273" s="2397"/>
      <c r="Y273" s="2397"/>
      <c r="Z273" s="2397"/>
    </row>
    <row r="274" spans="1:26" ht="15.75" customHeight="1">
      <c r="A274" s="2397"/>
      <c r="B274" s="2397"/>
      <c r="C274" s="2397"/>
      <c r="D274" s="2397"/>
      <c r="E274" s="2397"/>
      <c r="F274" s="2397"/>
      <c r="G274" s="2397"/>
      <c r="H274" s="2397"/>
      <c r="I274" s="2397"/>
      <c r="J274" s="2397"/>
      <c r="K274" s="2397"/>
      <c r="L274" s="2397"/>
      <c r="M274" s="2397"/>
      <c r="N274" s="2397"/>
      <c r="O274" s="2397"/>
      <c r="P274" s="2397"/>
      <c r="Q274" s="2397"/>
      <c r="R274" s="2397"/>
      <c r="S274" s="2397"/>
      <c r="T274" s="2397"/>
      <c r="U274" s="2397"/>
      <c r="V274" s="2397"/>
      <c r="W274" s="2397"/>
      <c r="X274" s="2397"/>
      <c r="Y274" s="2397"/>
      <c r="Z274" s="2397"/>
    </row>
    <row r="275" spans="1:26" ht="15.75" customHeight="1">
      <c r="A275" s="2397"/>
      <c r="B275" s="2397"/>
      <c r="C275" s="2397"/>
      <c r="D275" s="2397"/>
      <c r="E275" s="2397"/>
      <c r="F275" s="2397"/>
      <c r="G275" s="2397"/>
      <c r="H275" s="2397"/>
      <c r="I275" s="2397"/>
      <c r="J275" s="2397"/>
      <c r="K275" s="2397"/>
      <c r="L275" s="2397"/>
      <c r="M275" s="2397"/>
      <c r="N275" s="2397"/>
      <c r="O275" s="2397"/>
      <c r="P275" s="2397"/>
      <c r="Q275" s="2397"/>
      <c r="R275" s="2397"/>
      <c r="S275" s="2397"/>
      <c r="T275" s="2397"/>
      <c r="U275" s="2397"/>
      <c r="V275" s="2397"/>
      <c r="W275" s="2397"/>
      <c r="X275" s="2397"/>
      <c r="Y275" s="2397"/>
      <c r="Z275" s="2397"/>
    </row>
    <row r="276" spans="1:26" ht="15.75" customHeight="1">
      <c r="A276" s="2397"/>
      <c r="B276" s="2397"/>
      <c r="C276" s="2397"/>
      <c r="D276" s="2397"/>
      <c r="E276" s="2397"/>
      <c r="F276" s="2397"/>
      <c r="G276" s="2397"/>
      <c r="H276" s="2397"/>
      <c r="I276" s="2397"/>
      <c r="J276" s="2397"/>
      <c r="K276" s="2397"/>
      <c r="L276" s="2397"/>
      <c r="M276" s="2397"/>
      <c r="N276" s="2397"/>
      <c r="O276" s="2397"/>
      <c r="P276" s="2397"/>
      <c r="Q276" s="2397"/>
      <c r="R276" s="2397"/>
      <c r="S276" s="2397"/>
      <c r="T276" s="2397"/>
      <c r="U276" s="2397"/>
      <c r="V276" s="2397"/>
      <c r="W276" s="2397"/>
      <c r="X276" s="2397"/>
      <c r="Y276" s="2397"/>
      <c r="Z276" s="2397"/>
    </row>
    <row r="277" spans="1:26" ht="15.75" customHeight="1">
      <c r="A277" s="2397"/>
      <c r="B277" s="2397"/>
      <c r="C277" s="2397"/>
      <c r="D277" s="2397"/>
      <c r="E277" s="2397"/>
      <c r="F277" s="2397"/>
      <c r="G277" s="2397"/>
      <c r="H277" s="2397"/>
      <c r="I277" s="2397"/>
      <c r="J277" s="2397"/>
      <c r="K277" s="2397"/>
      <c r="L277" s="2397"/>
      <c r="M277" s="2397"/>
      <c r="N277" s="2397"/>
      <c r="O277" s="2397"/>
      <c r="P277" s="2397"/>
      <c r="Q277" s="2397"/>
      <c r="R277" s="2397"/>
      <c r="S277" s="2397"/>
      <c r="T277" s="2397"/>
      <c r="U277" s="2397"/>
      <c r="V277" s="2397"/>
      <c r="W277" s="2397"/>
      <c r="X277" s="2397"/>
      <c r="Y277" s="2397"/>
      <c r="Z277" s="2397"/>
    </row>
    <row r="278" spans="1:26" ht="15.75" customHeight="1">
      <c r="A278" s="2397"/>
      <c r="B278" s="2397"/>
      <c r="C278" s="2397"/>
      <c r="D278" s="2397"/>
      <c r="E278" s="2397"/>
      <c r="F278" s="2397"/>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row>
    <row r="279" spans="1:26" ht="15.75" customHeight="1">
      <c r="A279" s="2397"/>
      <c r="B279" s="2397"/>
      <c r="C279" s="2397"/>
      <c r="D279" s="2397"/>
      <c r="E279" s="2397"/>
      <c r="F279" s="2397"/>
      <c r="G279" s="2397"/>
      <c r="H279" s="2397"/>
      <c r="I279" s="2397"/>
      <c r="J279" s="2397"/>
      <c r="K279" s="2397"/>
      <c r="L279" s="2397"/>
      <c r="M279" s="2397"/>
      <c r="N279" s="2397"/>
      <c r="O279" s="2397"/>
      <c r="P279" s="2397"/>
      <c r="Q279" s="2397"/>
      <c r="R279" s="2397"/>
      <c r="S279" s="2397"/>
      <c r="T279" s="2397"/>
      <c r="U279" s="2397"/>
      <c r="V279" s="2397"/>
      <c r="W279" s="2397"/>
      <c r="X279" s="2397"/>
      <c r="Y279" s="2397"/>
      <c r="Z279" s="2397"/>
    </row>
    <row r="280" spans="1:26" ht="15.75" customHeight="1">
      <c r="A280" s="2397"/>
      <c r="B280" s="2397"/>
      <c r="C280" s="2397"/>
      <c r="D280" s="2397"/>
      <c r="E280" s="2397"/>
      <c r="F280" s="2397"/>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row>
    <row r="281" spans="1:26" ht="15.75" customHeight="1">
      <c r="A281" s="2397"/>
      <c r="B281" s="2397"/>
      <c r="C281" s="2397"/>
      <c r="D281" s="2397"/>
      <c r="E281" s="2397"/>
      <c r="F281" s="2397"/>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row>
    <row r="282" spans="1:26" ht="15.75" customHeight="1">
      <c r="A282" s="2397"/>
      <c r="B282" s="2397"/>
      <c r="C282" s="2397"/>
      <c r="D282" s="2397"/>
      <c r="E282" s="2397"/>
      <c r="F282" s="2397"/>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row>
    <row r="283" spans="1:26" ht="15.75" customHeight="1">
      <c r="A283" s="2397"/>
      <c r="B283" s="2397"/>
      <c r="C283" s="2397"/>
      <c r="D283" s="2397"/>
      <c r="E283" s="2397"/>
      <c r="F283" s="2397"/>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row>
    <row r="284" spans="1:26" ht="15.75" customHeight="1">
      <c r="A284" s="2397"/>
      <c r="B284" s="2397"/>
      <c r="C284" s="2397"/>
      <c r="D284" s="2397"/>
      <c r="E284" s="2397"/>
      <c r="F284" s="2397"/>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row>
    <row r="285" spans="1:26" ht="15.75" customHeight="1">
      <c r="A285" s="2397"/>
      <c r="B285" s="2397"/>
      <c r="C285" s="2397"/>
      <c r="D285" s="2397"/>
      <c r="E285" s="2397"/>
      <c r="F285" s="2397"/>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row>
    <row r="286" spans="1:26" ht="15.75" customHeight="1">
      <c r="A286" s="2397"/>
      <c r="B286" s="2397"/>
      <c r="C286" s="2397"/>
      <c r="D286" s="2397"/>
      <c r="E286" s="2397"/>
      <c r="F286" s="2397"/>
      <c r="G286" s="2397"/>
      <c r="H286" s="2397"/>
      <c r="I286" s="2397"/>
      <c r="J286" s="2397"/>
      <c r="K286" s="2397"/>
      <c r="L286" s="2397"/>
      <c r="M286" s="2397"/>
      <c r="N286" s="2397"/>
      <c r="O286" s="2397"/>
      <c r="P286" s="2397"/>
      <c r="Q286" s="2397"/>
      <c r="R286" s="2397"/>
      <c r="S286" s="2397"/>
      <c r="T286" s="2397"/>
      <c r="U286" s="2397"/>
      <c r="V286" s="2397"/>
      <c r="W286" s="2397"/>
      <c r="X286" s="2397"/>
      <c r="Y286" s="2397"/>
      <c r="Z286" s="2397"/>
    </row>
    <row r="287" spans="1:26" ht="15.75" customHeight="1">
      <c r="A287" s="2397"/>
      <c r="B287" s="2397"/>
      <c r="C287" s="2397"/>
      <c r="D287" s="2397"/>
      <c r="E287" s="2397"/>
      <c r="F287" s="2397"/>
      <c r="G287" s="2397"/>
      <c r="H287" s="2397"/>
      <c r="I287" s="2397"/>
      <c r="J287" s="2397"/>
      <c r="K287" s="2397"/>
      <c r="L287" s="2397"/>
      <c r="M287" s="2397"/>
      <c r="N287" s="2397"/>
      <c r="O287" s="2397"/>
      <c r="P287" s="2397"/>
      <c r="Q287" s="2397"/>
      <c r="R287" s="2397"/>
      <c r="S287" s="2397"/>
      <c r="T287" s="2397"/>
      <c r="U287" s="2397"/>
      <c r="V287" s="2397"/>
      <c r="W287" s="2397"/>
      <c r="X287" s="2397"/>
      <c r="Y287" s="2397"/>
      <c r="Z287" s="2397"/>
    </row>
    <row r="288" spans="1:26" ht="15.75" customHeight="1">
      <c r="A288" s="2397"/>
      <c r="B288" s="2397"/>
      <c r="C288" s="2397"/>
      <c r="D288" s="2397"/>
      <c r="E288" s="2397"/>
      <c r="F288" s="2397"/>
      <c r="G288" s="2397"/>
      <c r="H288" s="2397"/>
      <c r="I288" s="2397"/>
      <c r="J288" s="2397"/>
      <c r="K288" s="2397"/>
      <c r="L288" s="2397"/>
      <c r="M288" s="2397"/>
      <c r="N288" s="2397"/>
      <c r="O288" s="2397"/>
      <c r="P288" s="2397"/>
      <c r="Q288" s="2397"/>
      <c r="R288" s="2397"/>
      <c r="S288" s="2397"/>
      <c r="T288" s="2397"/>
      <c r="U288" s="2397"/>
      <c r="V288" s="2397"/>
      <c r="W288" s="2397"/>
      <c r="X288" s="2397"/>
      <c r="Y288" s="2397"/>
      <c r="Z288" s="2397"/>
    </row>
    <row r="289" spans="1:26" ht="15.75" customHeight="1">
      <c r="A289" s="2397"/>
      <c r="B289" s="2397"/>
      <c r="C289" s="2397"/>
      <c r="D289" s="2397"/>
      <c r="E289" s="2397"/>
      <c r="F289" s="2397"/>
      <c r="G289" s="2397"/>
      <c r="H289" s="2397"/>
      <c r="I289" s="2397"/>
      <c r="J289" s="2397"/>
      <c r="K289" s="2397"/>
      <c r="L289" s="2397"/>
      <c r="M289" s="2397"/>
      <c r="N289" s="2397"/>
      <c r="O289" s="2397"/>
      <c r="P289" s="2397"/>
      <c r="Q289" s="2397"/>
      <c r="R289" s="2397"/>
      <c r="S289" s="2397"/>
      <c r="T289" s="2397"/>
      <c r="U289" s="2397"/>
      <c r="V289" s="2397"/>
      <c r="W289" s="2397"/>
      <c r="X289" s="2397"/>
      <c r="Y289" s="2397"/>
      <c r="Z289" s="2397"/>
    </row>
    <row r="290" spans="1:26" ht="15.75" customHeight="1">
      <c r="A290" s="2397"/>
      <c r="B290" s="2397"/>
      <c r="C290" s="2397"/>
      <c r="D290" s="2397"/>
      <c r="E290" s="2397"/>
      <c r="F290" s="2397"/>
      <c r="G290" s="2397"/>
      <c r="H290" s="2397"/>
      <c r="I290" s="2397"/>
      <c r="J290" s="2397"/>
      <c r="K290" s="2397"/>
      <c r="L290" s="2397"/>
      <c r="M290" s="2397"/>
      <c r="N290" s="2397"/>
      <c r="O290" s="2397"/>
      <c r="P290" s="2397"/>
      <c r="Q290" s="2397"/>
      <c r="R290" s="2397"/>
      <c r="S290" s="2397"/>
      <c r="T290" s="2397"/>
      <c r="U290" s="2397"/>
      <c r="V290" s="2397"/>
      <c r="W290" s="2397"/>
      <c r="X290" s="2397"/>
      <c r="Y290" s="2397"/>
      <c r="Z290" s="2397"/>
    </row>
    <row r="291" spans="1:26" ht="15.75" customHeight="1">
      <c r="A291" s="2397"/>
      <c r="B291" s="2397"/>
      <c r="C291" s="2397"/>
      <c r="D291" s="2397"/>
      <c r="E291" s="2397"/>
      <c r="F291" s="2397"/>
      <c r="G291" s="2397"/>
      <c r="H291" s="2397"/>
      <c r="I291" s="2397"/>
      <c r="J291" s="2397"/>
      <c r="K291" s="2397"/>
      <c r="L291" s="2397"/>
      <c r="M291" s="2397"/>
      <c r="N291" s="2397"/>
      <c r="O291" s="2397"/>
      <c r="P291" s="2397"/>
      <c r="Q291" s="2397"/>
      <c r="R291" s="2397"/>
      <c r="S291" s="2397"/>
      <c r="T291" s="2397"/>
      <c r="U291" s="2397"/>
      <c r="V291" s="2397"/>
      <c r="W291" s="2397"/>
      <c r="X291" s="2397"/>
      <c r="Y291" s="2397"/>
      <c r="Z291" s="2397"/>
    </row>
    <row r="292" spans="1:26" ht="15.75" customHeight="1">
      <c r="A292" s="2397"/>
      <c r="B292" s="2397"/>
      <c r="C292" s="2397"/>
      <c r="D292" s="2397"/>
      <c r="E292" s="2397"/>
      <c r="F292" s="2397"/>
      <c r="G292" s="2397"/>
      <c r="H292" s="2397"/>
      <c r="I292" s="2397"/>
      <c r="J292" s="2397"/>
      <c r="K292" s="2397"/>
      <c r="L292" s="2397"/>
      <c r="M292" s="2397"/>
      <c r="N292" s="2397"/>
      <c r="O292" s="2397"/>
      <c r="P292" s="2397"/>
      <c r="Q292" s="2397"/>
      <c r="R292" s="2397"/>
      <c r="S292" s="2397"/>
      <c r="T292" s="2397"/>
      <c r="U292" s="2397"/>
      <c r="V292" s="2397"/>
      <c r="W292" s="2397"/>
      <c r="X292" s="2397"/>
      <c r="Y292" s="2397"/>
      <c r="Z292" s="2397"/>
    </row>
    <row r="293" spans="1:26" ht="15.75" customHeight="1">
      <c r="A293" s="2397"/>
      <c r="B293" s="2397"/>
      <c r="C293" s="2397"/>
      <c r="D293" s="2397"/>
      <c r="E293" s="2397"/>
      <c r="F293" s="2397"/>
      <c r="G293" s="2397"/>
      <c r="H293" s="2397"/>
      <c r="I293" s="2397"/>
      <c r="J293" s="2397"/>
      <c r="K293" s="2397"/>
      <c r="L293" s="2397"/>
      <c r="M293" s="2397"/>
      <c r="N293" s="2397"/>
      <c r="O293" s="2397"/>
      <c r="P293" s="2397"/>
      <c r="Q293" s="2397"/>
      <c r="R293" s="2397"/>
      <c r="S293" s="2397"/>
      <c r="T293" s="2397"/>
      <c r="U293" s="2397"/>
      <c r="V293" s="2397"/>
      <c r="W293" s="2397"/>
      <c r="X293" s="2397"/>
      <c r="Y293" s="2397"/>
      <c r="Z293" s="2397"/>
    </row>
    <row r="294" spans="1:26" ht="15.75" customHeight="1">
      <c r="A294" s="2397"/>
      <c r="B294" s="2397"/>
      <c r="C294" s="2397"/>
      <c r="D294" s="2397"/>
      <c r="E294" s="2397"/>
      <c r="F294" s="2397"/>
      <c r="G294" s="2397"/>
      <c r="H294" s="2397"/>
      <c r="I294" s="2397"/>
      <c r="J294" s="2397"/>
      <c r="K294" s="2397"/>
      <c r="L294" s="2397"/>
      <c r="M294" s="2397"/>
      <c r="N294" s="2397"/>
      <c r="O294" s="2397"/>
      <c r="P294" s="2397"/>
      <c r="Q294" s="2397"/>
      <c r="R294" s="2397"/>
      <c r="S294" s="2397"/>
      <c r="T294" s="2397"/>
      <c r="U294" s="2397"/>
      <c r="V294" s="2397"/>
      <c r="W294" s="2397"/>
      <c r="X294" s="2397"/>
      <c r="Y294" s="2397"/>
      <c r="Z294" s="2397"/>
    </row>
    <row r="295" spans="1:26" ht="15.75" customHeight="1">
      <c r="A295" s="2397"/>
      <c r="B295" s="2397"/>
      <c r="C295" s="2397"/>
      <c r="D295" s="2397"/>
      <c r="E295" s="2397"/>
      <c r="F295" s="2397"/>
      <c r="G295" s="2397"/>
      <c r="H295" s="2397"/>
      <c r="I295" s="2397"/>
      <c r="J295" s="2397"/>
      <c r="K295" s="2397"/>
      <c r="L295" s="2397"/>
      <c r="M295" s="2397"/>
      <c r="N295" s="2397"/>
      <c r="O295" s="2397"/>
      <c r="P295" s="2397"/>
      <c r="Q295" s="2397"/>
      <c r="R295" s="2397"/>
      <c r="S295" s="2397"/>
      <c r="T295" s="2397"/>
      <c r="U295" s="2397"/>
      <c r="V295" s="2397"/>
      <c r="W295" s="2397"/>
      <c r="X295" s="2397"/>
      <c r="Y295" s="2397"/>
      <c r="Z295" s="2397"/>
    </row>
    <row r="296" spans="1:26" ht="15.75" customHeight="1">
      <c r="A296" s="2397"/>
      <c r="B296" s="2397"/>
      <c r="C296" s="2397"/>
      <c r="D296" s="2397"/>
      <c r="E296" s="2397"/>
      <c r="F296" s="2397"/>
      <c r="G296" s="2397"/>
      <c r="H296" s="2397"/>
      <c r="I296" s="2397"/>
      <c r="J296" s="2397"/>
      <c r="K296" s="2397"/>
      <c r="L296" s="2397"/>
      <c r="M296" s="2397"/>
      <c r="N296" s="2397"/>
      <c r="O296" s="2397"/>
      <c r="P296" s="2397"/>
      <c r="Q296" s="2397"/>
      <c r="R296" s="2397"/>
      <c r="S296" s="2397"/>
      <c r="T296" s="2397"/>
      <c r="U296" s="2397"/>
      <c r="V296" s="2397"/>
      <c r="W296" s="2397"/>
      <c r="X296" s="2397"/>
      <c r="Y296" s="2397"/>
      <c r="Z296" s="2397"/>
    </row>
    <row r="297" spans="1:26" ht="15.75" customHeight="1">
      <c r="A297" s="2397"/>
      <c r="B297" s="2397"/>
      <c r="C297" s="2397"/>
      <c r="D297" s="2397"/>
      <c r="E297" s="2397"/>
      <c r="F297" s="2397"/>
      <c r="G297" s="2397"/>
      <c r="H297" s="2397"/>
      <c r="I297" s="2397"/>
      <c r="J297" s="2397"/>
      <c r="K297" s="2397"/>
      <c r="L297" s="2397"/>
      <c r="M297" s="2397"/>
      <c r="N297" s="2397"/>
      <c r="O297" s="2397"/>
      <c r="P297" s="2397"/>
      <c r="Q297" s="2397"/>
      <c r="R297" s="2397"/>
      <c r="S297" s="2397"/>
      <c r="T297" s="2397"/>
      <c r="U297" s="2397"/>
      <c r="V297" s="2397"/>
      <c r="W297" s="2397"/>
      <c r="X297" s="2397"/>
      <c r="Y297" s="2397"/>
      <c r="Z297" s="2397"/>
    </row>
    <row r="298" spans="1:26" ht="15.75" customHeight="1">
      <c r="A298" s="2397"/>
      <c r="B298" s="2397"/>
      <c r="C298" s="2397"/>
      <c r="D298" s="2397"/>
      <c r="E298" s="2397"/>
      <c r="F298" s="2397"/>
      <c r="G298" s="2397"/>
      <c r="H298" s="2397"/>
      <c r="I298" s="2397"/>
      <c r="J298" s="2397"/>
      <c r="K298" s="2397"/>
      <c r="L298" s="2397"/>
      <c r="M298" s="2397"/>
      <c r="N298" s="2397"/>
      <c r="O298" s="2397"/>
      <c r="P298" s="2397"/>
      <c r="Q298" s="2397"/>
      <c r="R298" s="2397"/>
      <c r="S298" s="2397"/>
      <c r="T298" s="2397"/>
      <c r="U298" s="2397"/>
      <c r="V298" s="2397"/>
      <c r="W298" s="2397"/>
      <c r="X298" s="2397"/>
      <c r="Y298" s="2397"/>
      <c r="Z298" s="2397"/>
    </row>
    <row r="299" spans="1:26" ht="15.75" customHeight="1">
      <c r="A299" s="2397"/>
      <c r="B299" s="2397"/>
      <c r="C299" s="2397"/>
      <c r="D299" s="2397"/>
      <c r="E299" s="2397"/>
      <c r="F299" s="2397"/>
      <c r="G299" s="2397"/>
      <c r="H299" s="2397"/>
      <c r="I299" s="2397"/>
      <c r="J299" s="2397"/>
      <c r="K299" s="2397"/>
      <c r="L299" s="2397"/>
      <c r="M299" s="2397"/>
      <c r="N299" s="2397"/>
      <c r="O299" s="2397"/>
      <c r="P299" s="2397"/>
      <c r="Q299" s="2397"/>
      <c r="R299" s="2397"/>
      <c r="S299" s="2397"/>
      <c r="T299" s="2397"/>
      <c r="U299" s="2397"/>
      <c r="V299" s="2397"/>
      <c r="W299" s="2397"/>
      <c r="X299" s="2397"/>
      <c r="Y299" s="2397"/>
      <c r="Z299" s="2397"/>
    </row>
    <row r="300" spans="1:26" ht="15.75" customHeight="1">
      <c r="A300" s="2397"/>
      <c r="B300" s="2397"/>
      <c r="C300" s="2397"/>
      <c r="D300" s="2397"/>
      <c r="E300" s="2397"/>
      <c r="F300" s="2397"/>
      <c r="G300" s="2397"/>
      <c r="H300" s="2397"/>
      <c r="I300" s="2397"/>
      <c r="J300" s="2397"/>
      <c r="K300" s="2397"/>
      <c r="L300" s="2397"/>
      <c r="M300" s="2397"/>
      <c r="N300" s="2397"/>
      <c r="O300" s="2397"/>
      <c r="P300" s="2397"/>
      <c r="Q300" s="2397"/>
      <c r="R300" s="2397"/>
      <c r="S300" s="2397"/>
      <c r="T300" s="2397"/>
      <c r="U300" s="2397"/>
      <c r="V300" s="2397"/>
      <c r="W300" s="2397"/>
      <c r="X300" s="2397"/>
      <c r="Y300" s="2397"/>
      <c r="Z300" s="2397"/>
    </row>
    <row r="301" spans="1:26" ht="15.75" customHeight="1">
      <c r="A301" s="2397"/>
      <c r="B301" s="2397"/>
      <c r="C301" s="2397"/>
      <c r="D301" s="2397"/>
      <c r="E301" s="2397"/>
      <c r="F301" s="2397"/>
      <c r="G301" s="2397"/>
      <c r="H301" s="2397"/>
      <c r="I301" s="2397"/>
      <c r="J301" s="2397"/>
      <c r="K301" s="2397"/>
      <c r="L301" s="2397"/>
      <c r="M301" s="2397"/>
      <c r="N301" s="2397"/>
      <c r="O301" s="2397"/>
      <c r="P301" s="2397"/>
      <c r="Q301" s="2397"/>
      <c r="R301" s="2397"/>
      <c r="S301" s="2397"/>
      <c r="T301" s="2397"/>
      <c r="U301" s="2397"/>
      <c r="V301" s="2397"/>
      <c r="W301" s="2397"/>
      <c r="X301" s="2397"/>
      <c r="Y301" s="2397"/>
      <c r="Z301" s="2397"/>
    </row>
    <row r="302" spans="1:26" ht="15.75" customHeight="1">
      <c r="A302" s="2397"/>
      <c r="B302" s="2397"/>
      <c r="C302" s="2397"/>
      <c r="D302" s="2397"/>
      <c r="E302" s="2397"/>
      <c r="F302" s="2397"/>
      <c r="G302" s="2397"/>
      <c r="H302" s="2397"/>
      <c r="I302" s="2397"/>
      <c r="J302" s="2397"/>
      <c r="K302" s="2397"/>
      <c r="L302" s="2397"/>
      <c r="M302" s="2397"/>
      <c r="N302" s="2397"/>
      <c r="O302" s="2397"/>
      <c r="P302" s="2397"/>
      <c r="Q302" s="2397"/>
      <c r="R302" s="2397"/>
      <c r="S302" s="2397"/>
      <c r="T302" s="2397"/>
      <c r="U302" s="2397"/>
      <c r="V302" s="2397"/>
      <c r="W302" s="2397"/>
      <c r="X302" s="2397"/>
      <c r="Y302" s="2397"/>
      <c r="Z302" s="2397"/>
    </row>
    <row r="303" spans="1:26" ht="15.75" customHeight="1">
      <c r="A303" s="2397"/>
      <c r="B303" s="2397"/>
      <c r="C303" s="2397"/>
      <c r="D303" s="2397"/>
      <c r="E303" s="2397"/>
      <c r="F303" s="2397"/>
      <c r="G303" s="2397"/>
      <c r="H303" s="2397"/>
      <c r="I303" s="2397"/>
      <c r="J303" s="2397"/>
      <c r="K303" s="2397"/>
      <c r="L303" s="2397"/>
      <c r="M303" s="2397"/>
      <c r="N303" s="2397"/>
      <c r="O303" s="2397"/>
      <c r="P303" s="2397"/>
      <c r="Q303" s="2397"/>
      <c r="R303" s="2397"/>
      <c r="S303" s="2397"/>
      <c r="T303" s="2397"/>
      <c r="U303" s="2397"/>
      <c r="V303" s="2397"/>
      <c r="W303" s="2397"/>
      <c r="X303" s="2397"/>
      <c r="Y303" s="2397"/>
      <c r="Z303" s="2397"/>
    </row>
    <row r="304" spans="1:26" ht="15.75" customHeight="1">
      <c r="A304" s="2397"/>
      <c r="B304" s="2397"/>
      <c r="C304" s="2397"/>
      <c r="D304" s="2397"/>
      <c r="E304" s="2397"/>
      <c r="F304" s="2397"/>
      <c r="G304" s="2397"/>
      <c r="H304" s="2397"/>
      <c r="I304" s="2397"/>
      <c r="J304" s="2397"/>
      <c r="K304" s="2397"/>
      <c r="L304" s="2397"/>
      <c r="M304" s="2397"/>
      <c r="N304" s="2397"/>
      <c r="O304" s="2397"/>
      <c r="P304" s="2397"/>
      <c r="Q304" s="2397"/>
      <c r="R304" s="2397"/>
      <c r="S304" s="2397"/>
      <c r="T304" s="2397"/>
      <c r="U304" s="2397"/>
      <c r="V304" s="2397"/>
      <c r="W304" s="2397"/>
      <c r="X304" s="2397"/>
      <c r="Y304" s="2397"/>
      <c r="Z304" s="2397"/>
    </row>
    <row r="305" spans="1:26" ht="15.75" customHeight="1">
      <c r="A305" s="2397"/>
      <c r="B305" s="2397"/>
      <c r="C305" s="2397"/>
      <c r="D305" s="2397"/>
      <c r="E305" s="2397"/>
      <c r="F305" s="2397"/>
      <c r="G305" s="2397"/>
      <c r="H305" s="2397"/>
      <c r="I305" s="2397"/>
      <c r="J305" s="2397"/>
      <c r="K305" s="2397"/>
      <c r="L305" s="2397"/>
      <c r="M305" s="2397"/>
      <c r="N305" s="2397"/>
      <c r="O305" s="2397"/>
      <c r="P305" s="2397"/>
      <c r="Q305" s="2397"/>
      <c r="R305" s="2397"/>
      <c r="S305" s="2397"/>
      <c r="T305" s="2397"/>
      <c r="U305" s="2397"/>
      <c r="V305" s="2397"/>
      <c r="W305" s="2397"/>
      <c r="X305" s="2397"/>
      <c r="Y305" s="2397"/>
      <c r="Z305" s="2397"/>
    </row>
    <row r="306" spans="1:26" ht="15.75" customHeight="1">
      <c r="A306" s="2397"/>
      <c r="B306" s="2397"/>
      <c r="C306" s="2397"/>
      <c r="D306" s="2397"/>
      <c r="E306" s="2397"/>
      <c r="F306" s="2397"/>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row>
    <row r="307" spans="1:26" ht="15.75" customHeight="1">
      <c r="A307" s="2397"/>
      <c r="B307" s="2397"/>
      <c r="C307" s="2397"/>
      <c r="D307" s="2397"/>
      <c r="E307" s="2397"/>
      <c r="F307" s="2397"/>
      <c r="G307" s="2397"/>
      <c r="H307" s="2397"/>
      <c r="I307" s="2397"/>
      <c r="J307" s="2397"/>
      <c r="K307" s="2397"/>
      <c r="L307" s="2397"/>
      <c r="M307" s="2397"/>
      <c r="N307" s="2397"/>
      <c r="O307" s="2397"/>
      <c r="P307" s="2397"/>
      <c r="Q307" s="2397"/>
      <c r="R307" s="2397"/>
      <c r="S307" s="2397"/>
      <c r="T307" s="2397"/>
      <c r="U307" s="2397"/>
      <c r="V307" s="2397"/>
      <c r="W307" s="2397"/>
      <c r="X307" s="2397"/>
      <c r="Y307" s="2397"/>
      <c r="Z307" s="2397"/>
    </row>
    <row r="308" spans="1:26" ht="15.75" customHeight="1">
      <c r="A308" s="2397"/>
      <c r="B308" s="2397"/>
      <c r="C308" s="2397"/>
      <c r="D308" s="2397"/>
      <c r="E308" s="2397"/>
      <c r="F308" s="2397"/>
      <c r="G308" s="2397"/>
      <c r="H308" s="2397"/>
      <c r="I308" s="2397"/>
      <c r="J308" s="2397"/>
      <c r="K308" s="2397"/>
      <c r="L308" s="2397"/>
      <c r="M308" s="2397"/>
      <c r="N308" s="2397"/>
      <c r="O308" s="2397"/>
      <c r="P308" s="2397"/>
      <c r="Q308" s="2397"/>
      <c r="R308" s="2397"/>
      <c r="S308" s="2397"/>
      <c r="T308" s="2397"/>
      <c r="U308" s="2397"/>
      <c r="V308" s="2397"/>
      <c r="W308" s="2397"/>
      <c r="X308" s="2397"/>
      <c r="Y308" s="2397"/>
      <c r="Z308" s="2397"/>
    </row>
    <row r="309" spans="1:26" ht="15.75" customHeight="1">
      <c r="A309" s="2397"/>
      <c r="B309" s="2397"/>
      <c r="C309" s="2397"/>
      <c r="D309" s="2397"/>
      <c r="E309" s="2397"/>
      <c r="F309" s="2397"/>
      <c r="G309" s="2397"/>
      <c r="H309" s="2397"/>
      <c r="I309" s="2397"/>
      <c r="J309" s="2397"/>
      <c r="K309" s="2397"/>
      <c r="L309" s="2397"/>
      <c r="M309" s="2397"/>
      <c r="N309" s="2397"/>
      <c r="O309" s="2397"/>
      <c r="P309" s="2397"/>
      <c r="Q309" s="2397"/>
      <c r="R309" s="2397"/>
      <c r="S309" s="2397"/>
      <c r="T309" s="2397"/>
      <c r="U309" s="2397"/>
      <c r="V309" s="2397"/>
      <c r="W309" s="2397"/>
      <c r="X309" s="2397"/>
      <c r="Y309" s="2397"/>
      <c r="Z309" s="2397"/>
    </row>
    <row r="310" spans="1:26" ht="15.75" customHeight="1">
      <c r="A310" s="2397"/>
      <c r="B310" s="2397"/>
      <c r="C310" s="2397"/>
      <c r="D310" s="2397"/>
      <c r="E310" s="2397"/>
      <c r="F310" s="2397"/>
      <c r="G310" s="2397"/>
      <c r="H310" s="2397"/>
      <c r="I310" s="2397"/>
      <c r="J310" s="2397"/>
      <c r="K310" s="2397"/>
      <c r="L310" s="2397"/>
      <c r="M310" s="2397"/>
      <c r="N310" s="2397"/>
      <c r="O310" s="2397"/>
      <c r="P310" s="2397"/>
      <c r="Q310" s="2397"/>
      <c r="R310" s="2397"/>
      <c r="S310" s="2397"/>
      <c r="T310" s="2397"/>
      <c r="U310" s="2397"/>
      <c r="V310" s="2397"/>
      <c r="W310" s="2397"/>
      <c r="X310" s="2397"/>
      <c r="Y310" s="2397"/>
      <c r="Z310" s="2397"/>
    </row>
    <row r="311" spans="1:26" ht="15.75" customHeight="1">
      <c r="A311" s="2397"/>
      <c r="B311" s="2397"/>
      <c r="C311" s="2397"/>
      <c r="D311" s="2397"/>
      <c r="E311" s="2397"/>
      <c r="F311" s="2397"/>
      <c r="G311" s="2397"/>
      <c r="H311" s="2397"/>
      <c r="I311" s="2397"/>
      <c r="J311" s="2397"/>
      <c r="K311" s="2397"/>
      <c r="L311" s="2397"/>
      <c r="M311" s="2397"/>
      <c r="N311" s="2397"/>
      <c r="O311" s="2397"/>
      <c r="P311" s="2397"/>
      <c r="Q311" s="2397"/>
      <c r="R311" s="2397"/>
      <c r="S311" s="2397"/>
      <c r="T311" s="2397"/>
      <c r="U311" s="2397"/>
      <c r="V311" s="2397"/>
      <c r="W311" s="2397"/>
      <c r="X311" s="2397"/>
      <c r="Y311" s="2397"/>
      <c r="Z311" s="2397"/>
    </row>
    <row r="312" spans="1:26" ht="15.75" customHeight="1">
      <c r="A312" s="2397"/>
      <c r="B312" s="2397"/>
      <c r="C312" s="2397"/>
      <c r="D312" s="2397"/>
      <c r="E312" s="2397"/>
      <c r="F312" s="2397"/>
      <c r="G312" s="2397"/>
      <c r="H312" s="2397"/>
      <c r="I312" s="2397"/>
      <c r="J312" s="2397"/>
      <c r="K312" s="2397"/>
      <c r="L312" s="2397"/>
      <c r="M312" s="2397"/>
      <c r="N312" s="2397"/>
      <c r="O312" s="2397"/>
      <c r="P312" s="2397"/>
      <c r="Q312" s="2397"/>
      <c r="R312" s="2397"/>
      <c r="S312" s="2397"/>
      <c r="T312" s="2397"/>
      <c r="U312" s="2397"/>
      <c r="V312" s="2397"/>
      <c r="W312" s="2397"/>
      <c r="X312" s="2397"/>
      <c r="Y312" s="2397"/>
      <c r="Z312" s="2397"/>
    </row>
    <row r="313" spans="1:26" ht="15.75" customHeight="1">
      <c r="A313" s="2397"/>
      <c r="B313" s="2397"/>
      <c r="C313" s="2397"/>
      <c r="D313" s="2397"/>
      <c r="E313" s="2397"/>
      <c r="F313" s="2397"/>
      <c r="G313" s="2397"/>
      <c r="H313" s="2397"/>
      <c r="I313" s="2397"/>
      <c r="J313" s="2397"/>
      <c r="K313" s="2397"/>
      <c r="L313" s="2397"/>
      <c r="M313" s="2397"/>
      <c r="N313" s="2397"/>
      <c r="O313" s="2397"/>
      <c r="P313" s="2397"/>
      <c r="Q313" s="2397"/>
      <c r="R313" s="2397"/>
      <c r="S313" s="2397"/>
      <c r="T313" s="2397"/>
      <c r="U313" s="2397"/>
      <c r="V313" s="2397"/>
      <c r="W313" s="2397"/>
      <c r="X313" s="2397"/>
      <c r="Y313" s="2397"/>
      <c r="Z313" s="2397"/>
    </row>
    <row r="314" spans="1:26" ht="15.75" customHeight="1">
      <c r="A314" s="2397"/>
      <c r="B314" s="2397"/>
      <c r="C314" s="2397"/>
      <c r="D314" s="2397"/>
      <c r="E314" s="2397"/>
      <c r="F314" s="2397"/>
      <c r="G314" s="2397"/>
      <c r="H314" s="2397"/>
      <c r="I314" s="2397"/>
      <c r="J314" s="2397"/>
      <c r="K314" s="2397"/>
      <c r="L314" s="2397"/>
      <c r="M314" s="2397"/>
      <c r="N314" s="2397"/>
      <c r="O314" s="2397"/>
      <c r="P314" s="2397"/>
      <c r="Q314" s="2397"/>
      <c r="R314" s="2397"/>
      <c r="S314" s="2397"/>
      <c r="T314" s="2397"/>
      <c r="U314" s="2397"/>
      <c r="V314" s="2397"/>
      <c r="W314" s="2397"/>
      <c r="X314" s="2397"/>
      <c r="Y314" s="2397"/>
      <c r="Z314" s="2397"/>
    </row>
    <row r="315" spans="1:26" ht="15.75" customHeight="1">
      <c r="A315" s="2397"/>
      <c r="B315" s="2397"/>
      <c r="C315" s="2397"/>
      <c r="D315" s="2397"/>
      <c r="E315" s="2397"/>
      <c r="F315" s="2397"/>
      <c r="G315" s="2397"/>
      <c r="H315" s="2397"/>
      <c r="I315" s="2397"/>
      <c r="J315" s="2397"/>
      <c r="K315" s="2397"/>
      <c r="L315" s="2397"/>
      <c r="M315" s="2397"/>
      <c r="N315" s="2397"/>
      <c r="O315" s="2397"/>
      <c r="P315" s="2397"/>
      <c r="Q315" s="2397"/>
      <c r="R315" s="2397"/>
      <c r="S315" s="2397"/>
      <c r="T315" s="2397"/>
      <c r="U315" s="2397"/>
      <c r="V315" s="2397"/>
      <c r="W315" s="2397"/>
      <c r="X315" s="2397"/>
      <c r="Y315" s="2397"/>
      <c r="Z315" s="2397"/>
    </row>
    <row r="316" spans="1:26" ht="15.75" customHeight="1">
      <c r="A316" s="2397"/>
      <c r="B316" s="2397"/>
      <c r="C316" s="2397"/>
      <c r="D316" s="2397"/>
      <c r="E316" s="2397"/>
      <c r="F316" s="2397"/>
      <c r="G316" s="2397"/>
      <c r="H316" s="2397"/>
      <c r="I316" s="2397"/>
      <c r="J316" s="2397"/>
      <c r="K316" s="2397"/>
      <c r="L316" s="2397"/>
      <c r="M316" s="2397"/>
      <c r="N316" s="2397"/>
      <c r="O316" s="2397"/>
      <c r="P316" s="2397"/>
      <c r="Q316" s="2397"/>
      <c r="R316" s="2397"/>
      <c r="S316" s="2397"/>
      <c r="T316" s="2397"/>
      <c r="U316" s="2397"/>
      <c r="V316" s="2397"/>
      <c r="W316" s="2397"/>
      <c r="X316" s="2397"/>
      <c r="Y316" s="2397"/>
      <c r="Z316" s="2397"/>
    </row>
    <row r="317" spans="1:26" ht="15.75" customHeight="1">
      <c r="A317" s="2397"/>
      <c r="B317" s="2397"/>
      <c r="C317" s="2397"/>
      <c r="D317" s="2397"/>
      <c r="E317" s="2397"/>
      <c r="F317" s="2397"/>
      <c r="G317" s="2397"/>
      <c r="H317" s="2397"/>
      <c r="I317" s="2397"/>
      <c r="J317" s="2397"/>
      <c r="K317" s="2397"/>
      <c r="L317" s="2397"/>
      <c r="M317" s="2397"/>
      <c r="N317" s="2397"/>
      <c r="O317" s="2397"/>
      <c r="P317" s="2397"/>
      <c r="Q317" s="2397"/>
      <c r="R317" s="2397"/>
      <c r="S317" s="2397"/>
      <c r="T317" s="2397"/>
      <c r="U317" s="2397"/>
      <c r="V317" s="2397"/>
      <c r="W317" s="2397"/>
      <c r="X317" s="2397"/>
      <c r="Y317" s="2397"/>
      <c r="Z317" s="2397"/>
    </row>
    <row r="318" spans="1:26" ht="15.75" customHeight="1">
      <c r="A318" s="2397"/>
      <c r="B318" s="2397"/>
      <c r="C318" s="2397"/>
      <c r="D318" s="2397"/>
      <c r="E318" s="2397"/>
      <c r="F318" s="2397"/>
      <c r="G318" s="2397"/>
      <c r="H318" s="2397"/>
      <c r="I318" s="2397"/>
      <c r="J318" s="2397"/>
      <c r="K318" s="2397"/>
      <c r="L318" s="2397"/>
      <c r="M318" s="2397"/>
      <c r="N318" s="2397"/>
      <c r="O318" s="2397"/>
      <c r="P318" s="2397"/>
      <c r="Q318" s="2397"/>
      <c r="R318" s="2397"/>
      <c r="S318" s="2397"/>
      <c r="T318" s="2397"/>
      <c r="U318" s="2397"/>
      <c r="V318" s="2397"/>
      <c r="W318" s="2397"/>
      <c r="X318" s="2397"/>
      <c r="Y318" s="2397"/>
      <c r="Z318" s="2397"/>
    </row>
    <row r="319" spans="1:26" ht="15.75" customHeight="1">
      <c r="A319" s="2397"/>
      <c r="B319" s="2397"/>
      <c r="C319" s="2397"/>
      <c r="D319" s="2397"/>
      <c r="E319" s="2397"/>
      <c r="F319" s="2397"/>
      <c r="G319" s="2397"/>
      <c r="H319" s="2397"/>
      <c r="I319" s="2397"/>
      <c r="J319" s="2397"/>
      <c r="K319" s="2397"/>
      <c r="L319" s="2397"/>
      <c r="M319" s="2397"/>
      <c r="N319" s="2397"/>
      <c r="O319" s="2397"/>
      <c r="P319" s="2397"/>
      <c r="Q319" s="2397"/>
      <c r="R319" s="2397"/>
      <c r="S319" s="2397"/>
      <c r="T319" s="2397"/>
      <c r="U319" s="2397"/>
      <c r="V319" s="2397"/>
      <c r="W319" s="2397"/>
      <c r="X319" s="2397"/>
      <c r="Y319" s="2397"/>
      <c r="Z319" s="2397"/>
    </row>
    <row r="320" spans="1:26" ht="15.75" customHeight="1">
      <c r="A320" s="2397"/>
      <c r="B320" s="2397"/>
      <c r="C320" s="2397"/>
      <c r="D320" s="2397"/>
      <c r="E320" s="2397"/>
      <c r="F320" s="2397"/>
      <c r="G320" s="2397"/>
      <c r="H320" s="2397"/>
      <c r="I320" s="2397"/>
      <c r="J320" s="2397"/>
      <c r="K320" s="2397"/>
      <c r="L320" s="2397"/>
      <c r="M320" s="2397"/>
      <c r="N320" s="2397"/>
      <c r="O320" s="2397"/>
      <c r="P320" s="2397"/>
      <c r="Q320" s="2397"/>
      <c r="R320" s="2397"/>
      <c r="S320" s="2397"/>
      <c r="T320" s="2397"/>
      <c r="U320" s="2397"/>
      <c r="V320" s="2397"/>
      <c r="W320" s="2397"/>
      <c r="X320" s="2397"/>
      <c r="Y320" s="2397"/>
      <c r="Z320" s="2397"/>
    </row>
    <row r="321" spans="1:26" ht="15.75" customHeight="1">
      <c r="A321" s="2397"/>
      <c r="B321" s="2397"/>
      <c r="C321" s="2397"/>
      <c r="D321" s="2397"/>
      <c r="E321" s="2397"/>
      <c r="F321" s="2397"/>
      <c r="G321" s="2397"/>
      <c r="H321" s="2397"/>
      <c r="I321" s="2397"/>
      <c r="J321" s="2397"/>
      <c r="K321" s="2397"/>
      <c r="L321" s="2397"/>
      <c r="M321" s="2397"/>
      <c r="N321" s="2397"/>
      <c r="O321" s="2397"/>
      <c r="P321" s="2397"/>
      <c r="Q321" s="2397"/>
      <c r="R321" s="2397"/>
      <c r="S321" s="2397"/>
      <c r="T321" s="2397"/>
      <c r="U321" s="2397"/>
      <c r="V321" s="2397"/>
      <c r="W321" s="2397"/>
      <c r="X321" s="2397"/>
      <c r="Y321" s="2397"/>
      <c r="Z321" s="2397"/>
    </row>
    <row r="322" spans="1:26" ht="15.75" customHeight="1">
      <c r="A322" s="2397"/>
      <c r="B322" s="2397"/>
      <c r="C322" s="2397"/>
      <c r="D322" s="2397"/>
      <c r="E322" s="2397"/>
      <c r="F322" s="2397"/>
      <c r="G322" s="2397"/>
      <c r="H322" s="2397"/>
      <c r="I322" s="2397"/>
      <c r="J322" s="2397"/>
      <c r="K322" s="2397"/>
      <c r="L322" s="2397"/>
      <c r="M322" s="2397"/>
      <c r="N322" s="2397"/>
      <c r="O322" s="2397"/>
      <c r="P322" s="2397"/>
      <c r="Q322" s="2397"/>
      <c r="R322" s="2397"/>
      <c r="S322" s="2397"/>
      <c r="T322" s="2397"/>
      <c r="U322" s="2397"/>
      <c r="V322" s="2397"/>
      <c r="W322" s="2397"/>
      <c r="X322" s="2397"/>
      <c r="Y322" s="2397"/>
      <c r="Z322" s="2397"/>
    </row>
    <row r="323" spans="1:26" ht="15.75" customHeight="1">
      <c r="A323" s="2397"/>
      <c r="B323" s="2397"/>
      <c r="C323" s="2397"/>
      <c r="D323" s="2397"/>
      <c r="E323" s="2397"/>
      <c r="F323" s="2397"/>
      <c r="G323" s="2397"/>
      <c r="H323" s="2397"/>
      <c r="I323" s="2397"/>
      <c r="J323" s="2397"/>
      <c r="K323" s="2397"/>
      <c r="L323" s="2397"/>
      <c r="M323" s="2397"/>
      <c r="N323" s="2397"/>
      <c r="O323" s="2397"/>
      <c r="P323" s="2397"/>
      <c r="Q323" s="2397"/>
      <c r="R323" s="2397"/>
      <c r="S323" s="2397"/>
      <c r="T323" s="2397"/>
      <c r="U323" s="2397"/>
      <c r="V323" s="2397"/>
      <c r="W323" s="2397"/>
      <c r="X323" s="2397"/>
      <c r="Y323" s="2397"/>
      <c r="Z323" s="2397"/>
    </row>
    <row r="324" spans="1:26" ht="15.75" customHeight="1">
      <c r="A324" s="2397"/>
      <c r="B324" s="2397"/>
      <c r="C324" s="2397"/>
      <c r="D324" s="2397"/>
      <c r="E324" s="2397"/>
      <c r="F324" s="2397"/>
      <c r="G324" s="2397"/>
      <c r="H324" s="2397"/>
      <c r="I324" s="2397"/>
      <c r="J324" s="2397"/>
      <c r="K324" s="2397"/>
      <c r="L324" s="2397"/>
      <c r="M324" s="2397"/>
      <c r="N324" s="2397"/>
      <c r="O324" s="2397"/>
      <c r="P324" s="2397"/>
      <c r="Q324" s="2397"/>
      <c r="R324" s="2397"/>
      <c r="S324" s="2397"/>
      <c r="T324" s="2397"/>
      <c r="U324" s="2397"/>
      <c r="V324" s="2397"/>
      <c r="W324" s="2397"/>
      <c r="X324" s="2397"/>
      <c r="Y324" s="2397"/>
      <c r="Z324" s="2397"/>
    </row>
    <row r="325" spans="1:26" ht="15.75" customHeight="1">
      <c r="A325" s="2397"/>
      <c r="B325" s="2397"/>
      <c r="C325" s="2397"/>
      <c r="D325" s="2397"/>
      <c r="E325" s="2397"/>
      <c r="F325" s="2397"/>
      <c r="G325" s="2397"/>
      <c r="H325" s="2397"/>
      <c r="I325" s="2397"/>
      <c r="J325" s="2397"/>
      <c r="K325" s="2397"/>
      <c r="L325" s="2397"/>
      <c r="M325" s="2397"/>
      <c r="N325" s="2397"/>
      <c r="O325" s="2397"/>
      <c r="P325" s="2397"/>
      <c r="Q325" s="2397"/>
      <c r="R325" s="2397"/>
      <c r="S325" s="2397"/>
      <c r="T325" s="2397"/>
      <c r="U325" s="2397"/>
      <c r="V325" s="2397"/>
      <c r="W325" s="2397"/>
      <c r="X325" s="2397"/>
      <c r="Y325" s="2397"/>
      <c r="Z325" s="2397"/>
    </row>
    <row r="326" spans="1:26" ht="15.75" customHeight="1">
      <c r="A326" s="2397"/>
      <c r="B326" s="2397"/>
      <c r="C326" s="2397"/>
      <c r="D326" s="2397"/>
      <c r="E326" s="2397"/>
      <c r="F326" s="2397"/>
      <c r="G326" s="2397"/>
      <c r="H326" s="2397"/>
      <c r="I326" s="2397"/>
      <c r="J326" s="2397"/>
      <c r="K326" s="2397"/>
      <c r="L326" s="2397"/>
      <c r="M326" s="2397"/>
      <c r="N326" s="2397"/>
      <c r="O326" s="2397"/>
      <c r="P326" s="2397"/>
      <c r="Q326" s="2397"/>
      <c r="R326" s="2397"/>
      <c r="S326" s="2397"/>
      <c r="T326" s="2397"/>
      <c r="U326" s="2397"/>
      <c r="V326" s="2397"/>
      <c r="W326" s="2397"/>
      <c r="X326" s="2397"/>
      <c r="Y326" s="2397"/>
      <c r="Z326" s="2397"/>
    </row>
    <row r="327" spans="1:26" ht="15.75" customHeight="1">
      <c r="A327" s="2397"/>
      <c r="B327" s="2397"/>
      <c r="C327" s="2397"/>
      <c r="D327" s="2397"/>
      <c r="E327" s="2397"/>
      <c r="F327" s="2397"/>
      <c r="G327" s="2397"/>
      <c r="H327" s="2397"/>
      <c r="I327" s="2397"/>
      <c r="J327" s="2397"/>
      <c r="K327" s="2397"/>
      <c r="L327" s="2397"/>
      <c r="M327" s="2397"/>
      <c r="N327" s="2397"/>
      <c r="O327" s="2397"/>
      <c r="P327" s="2397"/>
      <c r="Q327" s="2397"/>
      <c r="R327" s="2397"/>
      <c r="S327" s="2397"/>
      <c r="T327" s="2397"/>
      <c r="U327" s="2397"/>
      <c r="V327" s="2397"/>
      <c r="W327" s="2397"/>
      <c r="X327" s="2397"/>
      <c r="Y327" s="2397"/>
      <c r="Z327" s="2397"/>
    </row>
    <row r="328" spans="1:26" ht="15.75" customHeight="1">
      <c r="A328" s="2397"/>
      <c r="B328" s="2397"/>
      <c r="C328" s="2397"/>
      <c r="D328" s="2397"/>
      <c r="E328" s="2397"/>
      <c r="F328" s="2397"/>
      <c r="G328" s="2397"/>
      <c r="H328" s="2397"/>
      <c r="I328" s="2397"/>
      <c r="J328" s="2397"/>
      <c r="K328" s="2397"/>
      <c r="L328" s="2397"/>
      <c r="M328" s="2397"/>
      <c r="N328" s="2397"/>
      <c r="O328" s="2397"/>
      <c r="P328" s="2397"/>
      <c r="Q328" s="2397"/>
      <c r="R328" s="2397"/>
      <c r="S328" s="2397"/>
      <c r="T328" s="2397"/>
      <c r="U328" s="2397"/>
      <c r="V328" s="2397"/>
      <c r="W328" s="2397"/>
      <c r="X328" s="2397"/>
      <c r="Y328" s="2397"/>
      <c r="Z328" s="2397"/>
    </row>
    <row r="329" spans="1:26" ht="15.75" customHeight="1">
      <c r="A329" s="2397"/>
      <c r="B329" s="2397"/>
      <c r="C329" s="2397"/>
      <c r="D329" s="2397"/>
      <c r="E329" s="2397"/>
      <c r="F329" s="2397"/>
      <c r="G329" s="2397"/>
      <c r="H329" s="2397"/>
      <c r="I329" s="2397"/>
      <c r="J329" s="2397"/>
      <c r="K329" s="2397"/>
      <c r="L329" s="2397"/>
      <c r="M329" s="2397"/>
      <c r="N329" s="2397"/>
      <c r="O329" s="2397"/>
      <c r="P329" s="2397"/>
      <c r="Q329" s="2397"/>
      <c r="R329" s="2397"/>
      <c r="S329" s="2397"/>
      <c r="T329" s="2397"/>
      <c r="U329" s="2397"/>
      <c r="V329" s="2397"/>
      <c r="W329" s="2397"/>
      <c r="X329" s="2397"/>
      <c r="Y329" s="2397"/>
      <c r="Z329" s="2397"/>
    </row>
    <row r="330" spans="1:26" ht="15.75" customHeight="1">
      <c r="A330" s="2397"/>
      <c r="B330" s="2397"/>
      <c r="C330" s="2397"/>
      <c r="D330" s="2397"/>
      <c r="E330" s="2397"/>
      <c r="F330" s="2397"/>
      <c r="G330" s="2397"/>
      <c r="H330" s="2397"/>
      <c r="I330" s="2397"/>
      <c r="J330" s="2397"/>
      <c r="K330" s="2397"/>
      <c r="L330" s="2397"/>
      <c r="M330" s="2397"/>
      <c r="N330" s="2397"/>
      <c r="O330" s="2397"/>
      <c r="P330" s="2397"/>
      <c r="Q330" s="2397"/>
      <c r="R330" s="2397"/>
      <c r="S330" s="2397"/>
      <c r="T330" s="2397"/>
      <c r="U330" s="2397"/>
      <c r="V330" s="2397"/>
      <c r="W330" s="2397"/>
      <c r="X330" s="2397"/>
      <c r="Y330" s="2397"/>
      <c r="Z330" s="2397"/>
    </row>
    <row r="331" spans="1:26" ht="15.75" customHeight="1">
      <c r="A331" s="2397"/>
      <c r="B331" s="2397"/>
      <c r="C331" s="2397"/>
      <c r="D331" s="2397"/>
      <c r="E331" s="2397"/>
      <c r="F331" s="2397"/>
      <c r="G331" s="2397"/>
      <c r="H331" s="2397"/>
      <c r="I331" s="2397"/>
      <c r="J331" s="2397"/>
      <c r="K331" s="2397"/>
      <c r="L331" s="2397"/>
      <c r="M331" s="2397"/>
      <c r="N331" s="2397"/>
      <c r="O331" s="2397"/>
      <c r="P331" s="2397"/>
      <c r="Q331" s="2397"/>
      <c r="R331" s="2397"/>
      <c r="S331" s="2397"/>
      <c r="T331" s="2397"/>
      <c r="U331" s="2397"/>
      <c r="V331" s="2397"/>
      <c r="W331" s="2397"/>
      <c r="X331" s="2397"/>
      <c r="Y331" s="2397"/>
      <c r="Z331" s="2397"/>
    </row>
    <row r="332" spans="1:26" ht="15.75" customHeight="1">
      <c r="A332" s="2397"/>
      <c r="B332" s="2397"/>
      <c r="C332" s="2397"/>
      <c r="D332" s="2397"/>
      <c r="E332" s="2397"/>
      <c r="F332" s="2397"/>
      <c r="G332" s="2397"/>
      <c r="H332" s="2397"/>
      <c r="I332" s="2397"/>
      <c r="J332" s="2397"/>
      <c r="K332" s="2397"/>
      <c r="L332" s="2397"/>
      <c r="M332" s="2397"/>
      <c r="N332" s="2397"/>
      <c r="O332" s="2397"/>
      <c r="P332" s="2397"/>
      <c r="Q332" s="2397"/>
      <c r="R332" s="2397"/>
      <c r="S332" s="2397"/>
      <c r="T332" s="2397"/>
      <c r="U332" s="2397"/>
      <c r="V332" s="2397"/>
      <c r="W332" s="2397"/>
      <c r="X332" s="2397"/>
      <c r="Y332" s="2397"/>
      <c r="Z332" s="2397"/>
    </row>
    <row r="333" spans="1:26" ht="15.75" customHeight="1">
      <c r="A333" s="2397"/>
      <c r="B333" s="2397"/>
      <c r="C333" s="2397"/>
      <c r="D333" s="2397"/>
      <c r="E333" s="2397"/>
      <c r="F333" s="2397"/>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row>
    <row r="334" spans="1:26" ht="15.75" customHeight="1">
      <c r="A334" s="2397"/>
      <c r="B334" s="2397"/>
      <c r="C334" s="2397"/>
      <c r="D334" s="2397"/>
      <c r="E334" s="2397"/>
      <c r="F334" s="2397"/>
      <c r="G334" s="2397"/>
      <c r="H334" s="2397"/>
      <c r="I334" s="2397"/>
      <c r="J334" s="2397"/>
      <c r="K334" s="2397"/>
      <c r="L334" s="2397"/>
      <c r="M334" s="2397"/>
      <c r="N334" s="2397"/>
      <c r="O334" s="2397"/>
      <c r="P334" s="2397"/>
      <c r="Q334" s="2397"/>
      <c r="R334" s="2397"/>
      <c r="S334" s="2397"/>
      <c r="T334" s="2397"/>
      <c r="U334" s="2397"/>
      <c r="V334" s="2397"/>
      <c r="W334" s="2397"/>
      <c r="X334" s="2397"/>
      <c r="Y334" s="2397"/>
      <c r="Z334" s="2397"/>
    </row>
    <row r="335" spans="1:26" ht="15.75" customHeight="1">
      <c r="A335" s="2397"/>
      <c r="B335" s="2397"/>
      <c r="C335" s="2397"/>
      <c r="D335" s="2397"/>
      <c r="E335" s="2397"/>
      <c r="F335" s="2397"/>
      <c r="G335" s="2397"/>
      <c r="H335" s="2397"/>
      <c r="I335" s="2397"/>
      <c r="J335" s="2397"/>
      <c r="K335" s="2397"/>
      <c r="L335" s="2397"/>
      <c r="M335" s="2397"/>
      <c r="N335" s="2397"/>
      <c r="O335" s="2397"/>
      <c r="P335" s="2397"/>
      <c r="Q335" s="2397"/>
      <c r="R335" s="2397"/>
      <c r="S335" s="2397"/>
      <c r="T335" s="2397"/>
      <c r="U335" s="2397"/>
      <c r="V335" s="2397"/>
      <c r="W335" s="2397"/>
      <c r="X335" s="2397"/>
      <c r="Y335" s="2397"/>
      <c r="Z335" s="2397"/>
    </row>
    <row r="336" spans="1:26" ht="15.75" customHeight="1">
      <c r="A336" s="2397"/>
      <c r="B336" s="2397"/>
      <c r="C336" s="2397"/>
      <c r="D336" s="2397"/>
      <c r="E336" s="2397"/>
      <c r="F336" s="2397"/>
      <c r="G336" s="2397"/>
      <c r="H336" s="2397"/>
      <c r="I336" s="2397"/>
      <c r="J336" s="2397"/>
      <c r="K336" s="2397"/>
      <c r="L336" s="2397"/>
      <c r="M336" s="2397"/>
      <c r="N336" s="2397"/>
      <c r="O336" s="2397"/>
      <c r="P336" s="2397"/>
      <c r="Q336" s="2397"/>
      <c r="R336" s="2397"/>
      <c r="S336" s="2397"/>
      <c r="T336" s="2397"/>
      <c r="U336" s="2397"/>
      <c r="V336" s="2397"/>
      <c r="W336" s="2397"/>
      <c r="X336" s="2397"/>
      <c r="Y336" s="2397"/>
      <c r="Z336" s="2397"/>
    </row>
    <row r="337" spans="1:26" ht="15.75" customHeight="1">
      <c r="A337" s="2397"/>
      <c r="B337" s="2397"/>
      <c r="C337" s="2397"/>
      <c r="D337" s="2397"/>
      <c r="E337" s="2397"/>
      <c r="F337" s="2397"/>
      <c r="G337" s="2397"/>
      <c r="H337" s="2397"/>
      <c r="I337" s="2397"/>
      <c r="J337" s="2397"/>
      <c r="K337" s="2397"/>
      <c r="L337" s="2397"/>
      <c r="M337" s="2397"/>
      <c r="N337" s="2397"/>
      <c r="O337" s="2397"/>
      <c r="P337" s="2397"/>
      <c r="Q337" s="2397"/>
      <c r="R337" s="2397"/>
      <c r="S337" s="2397"/>
      <c r="T337" s="2397"/>
      <c r="U337" s="2397"/>
      <c r="V337" s="2397"/>
      <c r="W337" s="2397"/>
      <c r="X337" s="2397"/>
      <c r="Y337" s="2397"/>
      <c r="Z337" s="2397"/>
    </row>
    <row r="338" spans="1:26" ht="15.75" customHeight="1">
      <c r="A338" s="2397"/>
      <c r="B338" s="2397"/>
      <c r="C338" s="2397"/>
      <c r="D338" s="2397"/>
      <c r="E338" s="2397"/>
      <c r="F338" s="2397"/>
      <c r="G338" s="2397"/>
      <c r="H338" s="2397"/>
      <c r="I338" s="2397"/>
      <c r="J338" s="2397"/>
      <c r="K338" s="2397"/>
      <c r="L338" s="2397"/>
      <c r="M338" s="2397"/>
      <c r="N338" s="2397"/>
      <c r="O338" s="2397"/>
      <c r="P338" s="2397"/>
      <c r="Q338" s="2397"/>
      <c r="R338" s="2397"/>
      <c r="S338" s="2397"/>
      <c r="T338" s="2397"/>
      <c r="U338" s="2397"/>
      <c r="V338" s="2397"/>
      <c r="W338" s="2397"/>
      <c r="X338" s="2397"/>
      <c r="Y338" s="2397"/>
      <c r="Z338" s="2397"/>
    </row>
    <row r="339" spans="1:26" ht="15.75" customHeight="1">
      <c r="A339" s="2397"/>
      <c r="B339" s="2397"/>
      <c r="C339" s="2397"/>
      <c r="D339" s="2397"/>
      <c r="E339" s="2397"/>
      <c r="F339" s="2397"/>
      <c r="G339" s="2397"/>
      <c r="H339" s="2397"/>
      <c r="I339" s="2397"/>
      <c r="J339" s="2397"/>
      <c r="K339" s="2397"/>
      <c r="L339" s="2397"/>
      <c r="M339" s="2397"/>
      <c r="N339" s="2397"/>
      <c r="O339" s="2397"/>
      <c r="P339" s="2397"/>
      <c r="Q339" s="2397"/>
      <c r="R339" s="2397"/>
      <c r="S339" s="2397"/>
      <c r="T339" s="2397"/>
      <c r="U339" s="2397"/>
      <c r="V339" s="2397"/>
      <c r="W339" s="2397"/>
      <c r="X339" s="2397"/>
      <c r="Y339" s="2397"/>
      <c r="Z339" s="2397"/>
    </row>
    <row r="340" spans="1:26" ht="15.75" customHeight="1">
      <c r="A340" s="2397"/>
      <c r="B340" s="2397"/>
      <c r="C340" s="2397"/>
      <c r="D340" s="2397"/>
      <c r="E340" s="2397"/>
      <c r="F340" s="2397"/>
      <c r="G340" s="2397"/>
      <c r="H340" s="2397"/>
      <c r="I340" s="2397"/>
      <c r="J340" s="2397"/>
      <c r="K340" s="2397"/>
      <c r="L340" s="2397"/>
      <c r="M340" s="2397"/>
      <c r="N340" s="2397"/>
      <c r="O340" s="2397"/>
      <c r="P340" s="2397"/>
      <c r="Q340" s="2397"/>
      <c r="R340" s="2397"/>
      <c r="S340" s="2397"/>
      <c r="T340" s="2397"/>
      <c r="U340" s="2397"/>
      <c r="V340" s="2397"/>
      <c r="W340" s="2397"/>
      <c r="X340" s="2397"/>
      <c r="Y340" s="2397"/>
      <c r="Z340" s="2397"/>
    </row>
    <row r="341" spans="1:26" ht="15.75" customHeight="1">
      <c r="A341" s="2397"/>
      <c r="B341" s="2397"/>
      <c r="C341" s="2397"/>
      <c r="D341" s="2397"/>
      <c r="E341" s="2397"/>
      <c r="F341" s="2397"/>
      <c r="G341" s="2397"/>
      <c r="H341" s="2397"/>
      <c r="I341" s="2397"/>
      <c r="J341" s="2397"/>
      <c r="K341" s="2397"/>
      <c r="L341" s="2397"/>
      <c r="M341" s="2397"/>
      <c r="N341" s="2397"/>
      <c r="O341" s="2397"/>
      <c r="P341" s="2397"/>
      <c r="Q341" s="2397"/>
      <c r="R341" s="2397"/>
      <c r="S341" s="2397"/>
      <c r="T341" s="2397"/>
      <c r="U341" s="2397"/>
      <c r="V341" s="2397"/>
      <c r="W341" s="2397"/>
      <c r="X341" s="2397"/>
      <c r="Y341" s="2397"/>
      <c r="Z341" s="2397"/>
    </row>
    <row r="342" spans="1:26" ht="15.75" customHeight="1">
      <c r="A342" s="2397"/>
      <c r="B342" s="2397"/>
      <c r="C342" s="2397"/>
      <c r="D342" s="2397"/>
      <c r="E342" s="2397"/>
      <c r="F342" s="2397"/>
      <c r="G342" s="2397"/>
      <c r="H342" s="2397"/>
      <c r="I342" s="2397"/>
      <c r="J342" s="2397"/>
      <c r="K342" s="2397"/>
      <c r="L342" s="2397"/>
      <c r="M342" s="2397"/>
      <c r="N342" s="2397"/>
      <c r="O342" s="2397"/>
      <c r="P342" s="2397"/>
      <c r="Q342" s="2397"/>
      <c r="R342" s="2397"/>
      <c r="S342" s="2397"/>
      <c r="T342" s="2397"/>
      <c r="U342" s="2397"/>
      <c r="V342" s="2397"/>
      <c r="W342" s="2397"/>
      <c r="X342" s="2397"/>
      <c r="Y342" s="2397"/>
      <c r="Z342" s="2397"/>
    </row>
    <row r="343" spans="1:26" ht="15.75" customHeight="1">
      <c r="A343" s="2397"/>
      <c r="B343" s="2397"/>
      <c r="C343" s="2397"/>
      <c r="D343" s="2397"/>
      <c r="E343" s="2397"/>
      <c r="F343" s="2397"/>
      <c r="G343" s="2397"/>
      <c r="H343" s="2397"/>
      <c r="I343" s="2397"/>
      <c r="J343" s="2397"/>
      <c r="K343" s="2397"/>
      <c r="L343" s="2397"/>
      <c r="M343" s="2397"/>
      <c r="N343" s="2397"/>
      <c r="O343" s="2397"/>
      <c r="P343" s="2397"/>
      <c r="Q343" s="2397"/>
      <c r="R343" s="2397"/>
      <c r="S343" s="2397"/>
      <c r="T343" s="2397"/>
      <c r="U343" s="2397"/>
      <c r="V343" s="2397"/>
      <c r="W343" s="2397"/>
      <c r="X343" s="2397"/>
      <c r="Y343" s="2397"/>
      <c r="Z343" s="2397"/>
    </row>
    <row r="344" spans="1:26" ht="15.75" customHeight="1">
      <c r="A344" s="2397"/>
      <c r="B344" s="2397"/>
      <c r="C344" s="2397"/>
      <c r="D344" s="2397"/>
      <c r="E344" s="2397"/>
      <c r="F344" s="2397"/>
      <c r="G344" s="2397"/>
      <c r="H344" s="2397"/>
      <c r="I344" s="2397"/>
      <c r="J344" s="2397"/>
      <c r="K344" s="2397"/>
      <c r="L344" s="2397"/>
      <c r="M344" s="2397"/>
      <c r="N344" s="2397"/>
      <c r="O344" s="2397"/>
      <c r="P344" s="2397"/>
      <c r="Q344" s="2397"/>
      <c r="R344" s="2397"/>
      <c r="S344" s="2397"/>
      <c r="T344" s="2397"/>
      <c r="U344" s="2397"/>
      <c r="V344" s="2397"/>
      <c r="W344" s="2397"/>
      <c r="X344" s="2397"/>
      <c r="Y344" s="2397"/>
      <c r="Z344" s="2397"/>
    </row>
    <row r="345" spans="1:26" ht="15.75" customHeight="1">
      <c r="A345" s="2397"/>
      <c r="B345" s="2397"/>
      <c r="C345" s="2397"/>
      <c r="D345" s="2397"/>
      <c r="E345" s="2397"/>
      <c r="F345" s="2397"/>
      <c r="G345" s="2397"/>
      <c r="H345" s="2397"/>
      <c r="I345" s="2397"/>
      <c r="J345" s="2397"/>
      <c r="K345" s="2397"/>
      <c r="L345" s="2397"/>
      <c r="M345" s="2397"/>
      <c r="N345" s="2397"/>
      <c r="O345" s="2397"/>
      <c r="P345" s="2397"/>
      <c r="Q345" s="2397"/>
      <c r="R345" s="2397"/>
      <c r="S345" s="2397"/>
      <c r="T345" s="2397"/>
      <c r="U345" s="2397"/>
      <c r="V345" s="2397"/>
      <c r="W345" s="2397"/>
      <c r="X345" s="2397"/>
      <c r="Y345" s="2397"/>
      <c r="Z345" s="2397"/>
    </row>
    <row r="346" spans="1:26" ht="15.75" customHeight="1">
      <c r="A346" s="2397"/>
      <c r="B346" s="2397"/>
      <c r="C346" s="2397"/>
      <c r="D346" s="2397"/>
      <c r="E346" s="2397"/>
      <c r="F346" s="2397"/>
      <c r="G346" s="2397"/>
      <c r="H346" s="2397"/>
      <c r="I346" s="2397"/>
      <c r="J346" s="2397"/>
      <c r="K346" s="2397"/>
      <c r="L346" s="2397"/>
      <c r="M346" s="2397"/>
      <c r="N346" s="2397"/>
      <c r="O346" s="2397"/>
      <c r="P346" s="2397"/>
      <c r="Q346" s="2397"/>
      <c r="R346" s="2397"/>
      <c r="S346" s="2397"/>
      <c r="T346" s="2397"/>
      <c r="U346" s="2397"/>
      <c r="V346" s="2397"/>
      <c r="W346" s="2397"/>
      <c r="X346" s="2397"/>
      <c r="Y346" s="2397"/>
      <c r="Z346" s="2397"/>
    </row>
    <row r="347" spans="1:26" ht="15.75" customHeight="1">
      <c r="A347" s="2397"/>
      <c r="B347" s="2397"/>
      <c r="C347" s="2397"/>
      <c r="D347" s="2397"/>
      <c r="E347" s="2397"/>
      <c r="F347" s="2397"/>
      <c r="G347" s="2397"/>
      <c r="H347" s="2397"/>
      <c r="I347" s="2397"/>
      <c r="J347" s="2397"/>
      <c r="K347" s="2397"/>
      <c r="L347" s="2397"/>
      <c r="M347" s="2397"/>
      <c r="N347" s="2397"/>
      <c r="O347" s="2397"/>
      <c r="P347" s="2397"/>
      <c r="Q347" s="2397"/>
      <c r="R347" s="2397"/>
      <c r="S347" s="2397"/>
      <c r="T347" s="2397"/>
      <c r="U347" s="2397"/>
      <c r="V347" s="2397"/>
      <c r="W347" s="2397"/>
      <c r="X347" s="2397"/>
      <c r="Y347" s="2397"/>
      <c r="Z347" s="2397"/>
    </row>
    <row r="348" spans="1:26" ht="15.75" customHeight="1">
      <c r="A348" s="2397"/>
      <c r="B348" s="2397"/>
      <c r="C348" s="2397"/>
      <c r="D348" s="2397"/>
      <c r="E348" s="2397"/>
      <c r="F348" s="2397"/>
      <c r="G348" s="2397"/>
      <c r="H348" s="2397"/>
      <c r="I348" s="2397"/>
      <c r="J348" s="2397"/>
      <c r="K348" s="2397"/>
      <c r="L348" s="2397"/>
      <c r="M348" s="2397"/>
      <c r="N348" s="2397"/>
      <c r="O348" s="2397"/>
      <c r="P348" s="2397"/>
      <c r="Q348" s="2397"/>
      <c r="R348" s="2397"/>
      <c r="S348" s="2397"/>
      <c r="T348" s="2397"/>
      <c r="U348" s="2397"/>
      <c r="V348" s="2397"/>
      <c r="W348" s="2397"/>
      <c r="X348" s="2397"/>
      <c r="Y348" s="2397"/>
      <c r="Z348" s="2397"/>
    </row>
    <row r="349" spans="1:26" ht="15.75" customHeight="1">
      <c r="A349" s="2397"/>
      <c r="B349" s="2397"/>
      <c r="C349" s="2397"/>
      <c r="D349" s="2397"/>
      <c r="E349" s="2397"/>
      <c r="F349" s="2397"/>
      <c r="G349" s="2397"/>
      <c r="H349" s="2397"/>
      <c r="I349" s="2397"/>
      <c r="J349" s="2397"/>
      <c r="K349" s="2397"/>
      <c r="L349" s="2397"/>
      <c r="M349" s="2397"/>
      <c r="N349" s="2397"/>
      <c r="O349" s="2397"/>
      <c r="P349" s="2397"/>
      <c r="Q349" s="2397"/>
      <c r="R349" s="2397"/>
      <c r="S349" s="2397"/>
      <c r="T349" s="2397"/>
      <c r="U349" s="2397"/>
      <c r="V349" s="2397"/>
      <c r="W349" s="2397"/>
      <c r="X349" s="2397"/>
      <c r="Y349" s="2397"/>
      <c r="Z349" s="2397"/>
    </row>
    <row r="350" spans="1:26" ht="15.75" customHeight="1">
      <c r="A350" s="2397"/>
      <c r="B350" s="2397"/>
      <c r="C350" s="2397"/>
      <c r="D350" s="2397"/>
      <c r="E350" s="2397"/>
      <c r="F350" s="2397"/>
      <c r="G350" s="2397"/>
      <c r="H350" s="2397"/>
      <c r="I350" s="2397"/>
      <c r="J350" s="2397"/>
      <c r="K350" s="2397"/>
      <c r="L350" s="2397"/>
      <c r="M350" s="2397"/>
      <c r="N350" s="2397"/>
      <c r="O350" s="2397"/>
      <c r="P350" s="2397"/>
      <c r="Q350" s="2397"/>
      <c r="R350" s="2397"/>
      <c r="S350" s="2397"/>
      <c r="T350" s="2397"/>
      <c r="U350" s="2397"/>
      <c r="V350" s="2397"/>
      <c r="W350" s="2397"/>
      <c r="X350" s="2397"/>
      <c r="Y350" s="2397"/>
      <c r="Z350" s="2397"/>
    </row>
    <row r="351" spans="1:26" ht="15.75" customHeight="1">
      <c r="A351" s="2397"/>
      <c r="B351" s="2397"/>
      <c r="C351" s="2397"/>
      <c r="D351" s="2397"/>
      <c r="E351" s="2397"/>
      <c r="F351" s="2397"/>
      <c r="G351" s="2397"/>
      <c r="H351" s="2397"/>
      <c r="I351" s="2397"/>
      <c r="J351" s="2397"/>
      <c r="K351" s="2397"/>
      <c r="L351" s="2397"/>
      <c r="M351" s="2397"/>
      <c r="N351" s="2397"/>
      <c r="O351" s="2397"/>
      <c r="P351" s="2397"/>
      <c r="Q351" s="2397"/>
      <c r="R351" s="2397"/>
      <c r="S351" s="2397"/>
      <c r="T351" s="2397"/>
      <c r="U351" s="2397"/>
      <c r="V351" s="2397"/>
      <c r="W351" s="2397"/>
      <c r="X351" s="2397"/>
      <c r="Y351" s="2397"/>
      <c r="Z351" s="2397"/>
    </row>
    <row r="352" spans="1:26" ht="15.75" customHeight="1">
      <c r="A352" s="2397"/>
      <c r="B352" s="2397"/>
      <c r="C352" s="2397"/>
      <c r="D352" s="2397"/>
      <c r="E352" s="2397"/>
      <c r="F352" s="2397"/>
      <c r="G352" s="2397"/>
      <c r="H352" s="2397"/>
      <c r="I352" s="2397"/>
      <c r="J352" s="2397"/>
      <c r="K352" s="2397"/>
      <c r="L352" s="2397"/>
      <c r="M352" s="2397"/>
      <c r="N352" s="2397"/>
      <c r="O352" s="2397"/>
      <c r="P352" s="2397"/>
      <c r="Q352" s="2397"/>
      <c r="R352" s="2397"/>
      <c r="S352" s="2397"/>
      <c r="T352" s="2397"/>
      <c r="U352" s="2397"/>
      <c r="V352" s="2397"/>
      <c r="W352" s="2397"/>
      <c r="X352" s="2397"/>
      <c r="Y352" s="2397"/>
      <c r="Z352" s="2397"/>
    </row>
    <row r="353" spans="1:26" ht="15.75" customHeight="1">
      <c r="A353" s="2397"/>
      <c r="B353" s="2397"/>
      <c r="C353" s="2397"/>
      <c r="D353" s="2397"/>
      <c r="E353" s="2397"/>
      <c r="F353" s="2397"/>
      <c r="G353" s="2397"/>
      <c r="H353" s="2397"/>
      <c r="I353" s="2397"/>
      <c r="J353" s="2397"/>
      <c r="K353" s="2397"/>
      <c r="L353" s="2397"/>
      <c r="M353" s="2397"/>
      <c r="N353" s="2397"/>
      <c r="O353" s="2397"/>
      <c r="P353" s="2397"/>
      <c r="Q353" s="2397"/>
      <c r="R353" s="2397"/>
      <c r="S353" s="2397"/>
      <c r="T353" s="2397"/>
      <c r="U353" s="2397"/>
      <c r="V353" s="2397"/>
      <c r="W353" s="2397"/>
      <c r="X353" s="2397"/>
      <c r="Y353" s="2397"/>
      <c r="Z353" s="2397"/>
    </row>
    <row r="354" spans="1:26" ht="15.75" customHeight="1">
      <c r="A354" s="2397"/>
      <c r="B354" s="2397"/>
      <c r="C354" s="2397"/>
      <c r="D354" s="2397"/>
      <c r="E354" s="2397"/>
      <c r="F354" s="2397"/>
      <c r="G354" s="2397"/>
      <c r="H354" s="2397"/>
      <c r="I354" s="2397"/>
      <c r="J354" s="2397"/>
      <c r="K354" s="2397"/>
      <c r="L354" s="2397"/>
      <c r="M354" s="2397"/>
      <c r="N354" s="2397"/>
      <c r="O354" s="2397"/>
      <c r="P354" s="2397"/>
      <c r="Q354" s="2397"/>
      <c r="R354" s="2397"/>
      <c r="S354" s="2397"/>
      <c r="T354" s="2397"/>
      <c r="U354" s="2397"/>
      <c r="V354" s="2397"/>
      <c r="W354" s="2397"/>
      <c r="X354" s="2397"/>
      <c r="Y354" s="2397"/>
      <c r="Z354" s="2397"/>
    </row>
    <row r="355" spans="1:26" ht="15.75" customHeight="1">
      <c r="A355" s="2397"/>
      <c r="B355" s="2397"/>
      <c r="C355" s="2397"/>
      <c r="D355" s="2397"/>
      <c r="E355" s="2397"/>
      <c r="F355" s="2397"/>
      <c r="G355" s="2397"/>
      <c r="H355" s="2397"/>
      <c r="I355" s="2397"/>
      <c r="J355" s="2397"/>
      <c r="K355" s="2397"/>
      <c r="L355" s="2397"/>
      <c r="M355" s="2397"/>
      <c r="N355" s="2397"/>
      <c r="O355" s="2397"/>
      <c r="P355" s="2397"/>
      <c r="Q355" s="2397"/>
      <c r="R355" s="2397"/>
      <c r="S355" s="2397"/>
      <c r="T355" s="2397"/>
      <c r="U355" s="2397"/>
      <c r="V355" s="2397"/>
      <c r="W355" s="2397"/>
      <c r="X355" s="2397"/>
      <c r="Y355" s="2397"/>
      <c r="Z355" s="2397"/>
    </row>
    <row r="356" spans="1:26" ht="15.75" customHeight="1">
      <c r="A356" s="2397"/>
      <c r="B356" s="2397"/>
      <c r="C356" s="2397"/>
      <c r="D356" s="2397"/>
      <c r="E356" s="2397"/>
      <c r="F356" s="2397"/>
      <c r="G356" s="2397"/>
      <c r="H356" s="2397"/>
      <c r="I356" s="2397"/>
      <c r="J356" s="2397"/>
      <c r="K356" s="2397"/>
      <c r="L356" s="2397"/>
      <c r="M356" s="2397"/>
      <c r="N356" s="2397"/>
      <c r="O356" s="2397"/>
      <c r="P356" s="2397"/>
      <c r="Q356" s="2397"/>
      <c r="R356" s="2397"/>
      <c r="S356" s="2397"/>
      <c r="T356" s="2397"/>
      <c r="U356" s="2397"/>
      <c r="V356" s="2397"/>
      <c r="W356" s="2397"/>
      <c r="X356" s="2397"/>
      <c r="Y356" s="2397"/>
      <c r="Z356" s="2397"/>
    </row>
    <row r="357" spans="1:26" ht="15.75" customHeight="1">
      <c r="A357" s="2397"/>
      <c r="B357" s="2397"/>
      <c r="C357" s="2397"/>
      <c r="D357" s="2397"/>
      <c r="E357" s="2397"/>
      <c r="F357" s="2397"/>
      <c r="G357" s="2397"/>
      <c r="H357" s="2397"/>
      <c r="I357" s="2397"/>
      <c r="J357" s="2397"/>
      <c r="K357" s="2397"/>
      <c r="L357" s="2397"/>
      <c r="M357" s="2397"/>
      <c r="N357" s="2397"/>
      <c r="O357" s="2397"/>
      <c r="P357" s="2397"/>
      <c r="Q357" s="2397"/>
      <c r="R357" s="2397"/>
      <c r="S357" s="2397"/>
      <c r="T357" s="2397"/>
      <c r="U357" s="2397"/>
      <c r="V357" s="2397"/>
      <c r="W357" s="2397"/>
      <c r="X357" s="2397"/>
      <c r="Y357" s="2397"/>
      <c r="Z357" s="2397"/>
    </row>
    <row r="358" spans="1:26" ht="15.75" customHeight="1">
      <c r="A358" s="2397"/>
      <c r="B358" s="2397"/>
      <c r="C358" s="2397"/>
      <c r="D358" s="2397"/>
      <c r="E358" s="2397"/>
      <c r="F358" s="2397"/>
      <c r="G358" s="2397"/>
      <c r="H358" s="2397"/>
      <c r="I358" s="2397"/>
      <c r="J358" s="2397"/>
      <c r="K358" s="2397"/>
      <c r="L358" s="2397"/>
      <c r="M358" s="2397"/>
      <c r="N358" s="2397"/>
      <c r="O358" s="2397"/>
      <c r="P358" s="2397"/>
      <c r="Q358" s="2397"/>
      <c r="R358" s="2397"/>
      <c r="S358" s="2397"/>
      <c r="T358" s="2397"/>
      <c r="U358" s="2397"/>
      <c r="V358" s="2397"/>
      <c r="W358" s="2397"/>
      <c r="X358" s="2397"/>
      <c r="Y358" s="2397"/>
      <c r="Z358" s="2397"/>
    </row>
    <row r="359" spans="1:26" ht="15.75" customHeight="1">
      <c r="A359" s="2397"/>
      <c r="B359" s="2397"/>
      <c r="C359" s="2397"/>
      <c r="D359" s="2397"/>
      <c r="E359" s="2397"/>
      <c r="F359" s="2397"/>
      <c r="G359" s="2397"/>
      <c r="H359" s="2397"/>
      <c r="I359" s="2397"/>
      <c r="J359" s="2397"/>
      <c r="K359" s="2397"/>
      <c r="L359" s="2397"/>
      <c r="M359" s="2397"/>
      <c r="N359" s="2397"/>
      <c r="O359" s="2397"/>
      <c r="P359" s="2397"/>
      <c r="Q359" s="2397"/>
      <c r="R359" s="2397"/>
      <c r="S359" s="2397"/>
      <c r="T359" s="2397"/>
      <c r="U359" s="2397"/>
      <c r="V359" s="2397"/>
      <c r="W359" s="2397"/>
      <c r="X359" s="2397"/>
      <c r="Y359" s="2397"/>
      <c r="Z359" s="2397"/>
    </row>
    <row r="360" spans="1:26" ht="15.75" customHeight="1">
      <c r="A360" s="2397"/>
      <c r="B360" s="2397"/>
      <c r="C360" s="2397"/>
      <c r="D360" s="2397"/>
      <c r="E360" s="2397"/>
      <c r="F360" s="2397"/>
      <c r="G360" s="2397"/>
      <c r="H360" s="2397"/>
      <c r="I360" s="2397"/>
      <c r="J360" s="2397"/>
      <c r="K360" s="2397"/>
      <c r="L360" s="2397"/>
      <c r="M360" s="2397"/>
      <c r="N360" s="2397"/>
      <c r="O360" s="2397"/>
      <c r="P360" s="2397"/>
      <c r="Q360" s="2397"/>
      <c r="R360" s="2397"/>
      <c r="S360" s="2397"/>
      <c r="T360" s="2397"/>
      <c r="U360" s="2397"/>
      <c r="V360" s="2397"/>
      <c r="W360" s="2397"/>
      <c r="X360" s="2397"/>
      <c r="Y360" s="2397"/>
      <c r="Z360" s="2397"/>
    </row>
    <row r="361" spans="1:26" ht="15.75" customHeight="1">
      <c r="A361" s="2397"/>
      <c r="B361" s="2397"/>
      <c r="C361" s="2397"/>
      <c r="D361" s="2397"/>
      <c r="E361" s="2397"/>
      <c r="F361" s="2397"/>
      <c r="G361" s="2397"/>
      <c r="H361" s="2397"/>
      <c r="I361" s="2397"/>
      <c r="J361" s="2397"/>
      <c r="K361" s="2397"/>
      <c r="L361" s="2397"/>
      <c r="M361" s="2397"/>
      <c r="N361" s="2397"/>
      <c r="O361" s="2397"/>
      <c r="P361" s="2397"/>
      <c r="Q361" s="2397"/>
      <c r="R361" s="2397"/>
      <c r="S361" s="2397"/>
      <c r="T361" s="2397"/>
      <c r="U361" s="2397"/>
      <c r="V361" s="2397"/>
      <c r="W361" s="2397"/>
      <c r="X361" s="2397"/>
      <c r="Y361" s="2397"/>
      <c r="Z361" s="2397"/>
    </row>
    <row r="362" spans="1:26" ht="15.75" customHeight="1">
      <c r="A362" s="2397"/>
      <c r="B362" s="2397"/>
      <c r="C362" s="2397"/>
      <c r="D362" s="2397"/>
      <c r="E362" s="2397"/>
      <c r="F362" s="2397"/>
      <c r="G362" s="2397"/>
      <c r="H362" s="2397"/>
      <c r="I362" s="2397"/>
      <c r="J362" s="2397"/>
      <c r="K362" s="2397"/>
      <c r="L362" s="2397"/>
      <c r="M362" s="2397"/>
      <c r="N362" s="2397"/>
      <c r="O362" s="2397"/>
      <c r="P362" s="2397"/>
      <c r="Q362" s="2397"/>
      <c r="R362" s="2397"/>
      <c r="S362" s="2397"/>
      <c r="T362" s="2397"/>
      <c r="U362" s="2397"/>
      <c r="V362" s="2397"/>
      <c r="W362" s="2397"/>
      <c r="X362" s="2397"/>
      <c r="Y362" s="2397"/>
      <c r="Z362" s="2397"/>
    </row>
    <row r="363" spans="1:26" ht="15.75" customHeight="1">
      <c r="A363" s="2397"/>
      <c r="B363" s="2397"/>
      <c r="C363" s="2397"/>
      <c r="D363" s="2397"/>
      <c r="E363" s="2397"/>
      <c r="F363" s="2397"/>
      <c r="G363" s="2397"/>
      <c r="H363" s="2397"/>
      <c r="I363" s="2397"/>
      <c r="J363" s="2397"/>
      <c r="K363" s="2397"/>
      <c r="L363" s="2397"/>
      <c r="M363" s="2397"/>
      <c r="N363" s="2397"/>
      <c r="O363" s="2397"/>
      <c r="P363" s="2397"/>
      <c r="Q363" s="2397"/>
      <c r="R363" s="2397"/>
      <c r="S363" s="2397"/>
      <c r="T363" s="2397"/>
      <c r="U363" s="2397"/>
      <c r="V363" s="2397"/>
      <c r="W363" s="2397"/>
      <c r="X363" s="2397"/>
      <c r="Y363" s="2397"/>
      <c r="Z363" s="2397"/>
    </row>
    <row r="364" spans="1:26" ht="15.75" customHeight="1">
      <c r="A364" s="2397"/>
      <c r="B364" s="2397"/>
      <c r="C364" s="2397"/>
      <c r="D364" s="2397"/>
      <c r="E364" s="2397"/>
      <c r="F364" s="2397"/>
      <c r="G364" s="2397"/>
      <c r="H364" s="2397"/>
      <c r="I364" s="2397"/>
      <c r="J364" s="2397"/>
      <c r="K364" s="2397"/>
      <c r="L364" s="2397"/>
      <c r="M364" s="2397"/>
      <c r="N364" s="2397"/>
      <c r="O364" s="2397"/>
      <c r="P364" s="2397"/>
      <c r="Q364" s="2397"/>
      <c r="R364" s="2397"/>
      <c r="S364" s="2397"/>
      <c r="T364" s="2397"/>
      <c r="U364" s="2397"/>
      <c r="V364" s="2397"/>
      <c r="W364" s="2397"/>
      <c r="X364" s="2397"/>
      <c r="Y364" s="2397"/>
      <c r="Z364" s="2397"/>
    </row>
    <row r="365" spans="1:26" ht="15.75" customHeight="1">
      <c r="A365" s="2397"/>
      <c r="B365" s="2397"/>
      <c r="C365" s="2397"/>
      <c r="D365" s="2397"/>
      <c r="E365" s="2397"/>
      <c r="F365" s="2397"/>
      <c r="G365" s="2397"/>
      <c r="H365" s="2397"/>
      <c r="I365" s="2397"/>
      <c r="J365" s="2397"/>
      <c r="K365" s="2397"/>
      <c r="L365" s="2397"/>
      <c r="M365" s="2397"/>
      <c r="N365" s="2397"/>
      <c r="O365" s="2397"/>
      <c r="P365" s="2397"/>
      <c r="Q365" s="2397"/>
      <c r="R365" s="2397"/>
      <c r="S365" s="2397"/>
      <c r="T365" s="2397"/>
      <c r="U365" s="2397"/>
      <c r="V365" s="2397"/>
      <c r="W365" s="2397"/>
      <c r="X365" s="2397"/>
      <c r="Y365" s="2397"/>
      <c r="Z365" s="2397"/>
    </row>
    <row r="366" spans="1:26" ht="15.75" customHeight="1">
      <c r="A366" s="2397"/>
      <c r="B366" s="2397"/>
      <c r="C366" s="2397"/>
      <c r="D366" s="2397"/>
      <c r="E366" s="2397"/>
      <c r="F366" s="2397"/>
      <c r="G366" s="2397"/>
      <c r="H366" s="2397"/>
      <c r="I366" s="2397"/>
      <c r="J366" s="2397"/>
      <c r="K366" s="2397"/>
      <c r="L366" s="2397"/>
      <c r="M366" s="2397"/>
      <c r="N366" s="2397"/>
      <c r="O366" s="2397"/>
      <c r="P366" s="2397"/>
      <c r="Q366" s="2397"/>
      <c r="R366" s="2397"/>
      <c r="S366" s="2397"/>
      <c r="T366" s="2397"/>
      <c r="U366" s="2397"/>
      <c r="V366" s="2397"/>
      <c r="W366" s="2397"/>
      <c r="X366" s="2397"/>
      <c r="Y366" s="2397"/>
      <c r="Z366" s="2397"/>
    </row>
    <row r="367" spans="1:26" ht="15.75" customHeight="1">
      <c r="A367" s="2397"/>
      <c r="B367" s="2397"/>
      <c r="C367" s="2397"/>
      <c r="D367" s="2397"/>
      <c r="E367" s="2397"/>
      <c r="F367" s="2397"/>
      <c r="G367" s="2397"/>
      <c r="H367" s="2397"/>
      <c r="I367" s="2397"/>
      <c r="J367" s="2397"/>
      <c r="K367" s="2397"/>
      <c r="L367" s="2397"/>
      <c r="M367" s="2397"/>
      <c r="N367" s="2397"/>
      <c r="O367" s="2397"/>
      <c r="P367" s="2397"/>
      <c r="Q367" s="2397"/>
      <c r="R367" s="2397"/>
      <c r="S367" s="2397"/>
      <c r="T367" s="2397"/>
      <c r="U367" s="2397"/>
      <c r="V367" s="2397"/>
      <c r="W367" s="2397"/>
      <c r="X367" s="2397"/>
      <c r="Y367" s="2397"/>
      <c r="Z367" s="2397"/>
    </row>
    <row r="368" spans="1:26" ht="15.75" customHeight="1">
      <c r="A368" s="2397"/>
      <c r="B368" s="2397"/>
      <c r="C368" s="2397"/>
      <c r="D368" s="2397"/>
      <c r="E368" s="2397"/>
      <c r="F368" s="2397"/>
      <c r="G368" s="2397"/>
      <c r="H368" s="2397"/>
      <c r="I368" s="2397"/>
      <c r="J368" s="2397"/>
      <c r="K368" s="2397"/>
      <c r="L368" s="2397"/>
      <c r="M368" s="2397"/>
      <c r="N368" s="2397"/>
      <c r="O368" s="2397"/>
      <c r="P368" s="2397"/>
      <c r="Q368" s="2397"/>
      <c r="R368" s="2397"/>
      <c r="S368" s="2397"/>
      <c r="T368" s="2397"/>
      <c r="U368" s="2397"/>
      <c r="V368" s="2397"/>
      <c r="W368" s="2397"/>
      <c r="X368" s="2397"/>
      <c r="Y368" s="2397"/>
      <c r="Z368" s="2397"/>
    </row>
    <row r="369" spans="1:26" ht="15.75" customHeight="1">
      <c r="A369" s="2397"/>
      <c r="B369" s="2397"/>
      <c r="C369" s="2397"/>
      <c r="D369" s="2397"/>
      <c r="E369" s="2397"/>
      <c r="F369" s="2397"/>
      <c r="G369" s="2397"/>
      <c r="H369" s="2397"/>
      <c r="I369" s="2397"/>
      <c r="J369" s="2397"/>
      <c r="K369" s="2397"/>
      <c r="L369" s="2397"/>
      <c r="M369" s="2397"/>
      <c r="N369" s="2397"/>
      <c r="O369" s="2397"/>
      <c r="P369" s="2397"/>
      <c r="Q369" s="2397"/>
      <c r="R369" s="2397"/>
      <c r="S369" s="2397"/>
      <c r="T369" s="2397"/>
      <c r="U369" s="2397"/>
      <c r="V369" s="2397"/>
      <c r="W369" s="2397"/>
      <c r="X369" s="2397"/>
      <c r="Y369" s="2397"/>
      <c r="Z369" s="2397"/>
    </row>
    <row r="370" spans="1:26" ht="15.75" customHeight="1">
      <c r="A370" s="2397"/>
      <c r="B370" s="2397"/>
      <c r="C370" s="2397"/>
      <c r="D370" s="2397"/>
      <c r="E370" s="2397"/>
      <c r="F370" s="2397"/>
      <c r="G370" s="2397"/>
      <c r="H370" s="2397"/>
      <c r="I370" s="2397"/>
      <c r="J370" s="2397"/>
      <c r="K370" s="2397"/>
      <c r="L370" s="2397"/>
      <c r="M370" s="2397"/>
      <c r="N370" s="2397"/>
      <c r="O370" s="2397"/>
      <c r="P370" s="2397"/>
      <c r="Q370" s="2397"/>
      <c r="R370" s="2397"/>
      <c r="S370" s="2397"/>
      <c r="T370" s="2397"/>
      <c r="U370" s="2397"/>
      <c r="V370" s="2397"/>
      <c r="W370" s="2397"/>
      <c r="X370" s="2397"/>
      <c r="Y370" s="2397"/>
      <c r="Z370" s="2397"/>
    </row>
    <row r="371" spans="1:26" ht="15.75" customHeight="1">
      <c r="A371" s="2397"/>
      <c r="B371" s="2397"/>
      <c r="C371" s="2397"/>
      <c r="D371" s="2397"/>
      <c r="E371" s="2397"/>
      <c r="F371" s="2397"/>
      <c r="G371" s="2397"/>
      <c r="H371" s="2397"/>
      <c r="I371" s="2397"/>
      <c r="J371" s="2397"/>
      <c r="K371" s="2397"/>
      <c r="L371" s="2397"/>
      <c r="M371" s="2397"/>
      <c r="N371" s="2397"/>
      <c r="O371" s="2397"/>
      <c r="P371" s="2397"/>
      <c r="Q371" s="2397"/>
      <c r="R371" s="2397"/>
      <c r="S371" s="2397"/>
      <c r="T371" s="2397"/>
      <c r="U371" s="2397"/>
      <c r="V371" s="2397"/>
      <c r="W371" s="2397"/>
      <c r="X371" s="2397"/>
      <c r="Y371" s="2397"/>
      <c r="Z371" s="2397"/>
    </row>
    <row r="372" spans="1:26" ht="15.75" customHeight="1">
      <c r="A372" s="2397"/>
      <c r="B372" s="2397"/>
      <c r="C372" s="2397"/>
      <c r="D372" s="2397"/>
      <c r="E372" s="2397"/>
      <c r="F372" s="2397"/>
      <c r="G372" s="2397"/>
      <c r="H372" s="2397"/>
      <c r="I372" s="2397"/>
      <c r="J372" s="2397"/>
      <c r="K372" s="2397"/>
      <c r="L372" s="2397"/>
      <c r="M372" s="2397"/>
      <c r="N372" s="2397"/>
      <c r="O372" s="2397"/>
      <c r="P372" s="2397"/>
      <c r="Q372" s="2397"/>
      <c r="R372" s="2397"/>
      <c r="S372" s="2397"/>
      <c r="T372" s="2397"/>
      <c r="U372" s="2397"/>
      <c r="V372" s="2397"/>
      <c r="W372" s="2397"/>
      <c r="X372" s="2397"/>
      <c r="Y372" s="2397"/>
      <c r="Z372" s="2397"/>
    </row>
    <row r="373" spans="1:26" ht="15.75" customHeight="1">
      <c r="A373" s="2397"/>
      <c r="B373" s="2397"/>
      <c r="C373" s="2397"/>
      <c r="D373" s="2397"/>
      <c r="E373" s="2397"/>
      <c r="F373" s="2397"/>
      <c r="G373" s="2397"/>
      <c r="H373" s="2397"/>
      <c r="I373" s="2397"/>
      <c r="J373" s="2397"/>
      <c r="K373" s="2397"/>
      <c r="L373" s="2397"/>
      <c r="M373" s="2397"/>
      <c r="N373" s="2397"/>
      <c r="O373" s="2397"/>
      <c r="P373" s="2397"/>
      <c r="Q373" s="2397"/>
      <c r="R373" s="2397"/>
      <c r="S373" s="2397"/>
      <c r="T373" s="2397"/>
      <c r="U373" s="2397"/>
      <c r="V373" s="2397"/>
      <c r="W373" s="2397"/>
      <c r="X373" s="2397"/>
      <c r="Y373" s="2397"/>
      <c r="Z373" s="2397"/>
    </row>
    <row r="374" spans="1:26" ht="15.75" customHeight="1">
      <c r="A374" s="2397"/>
      <c r="B374" s="2397"/>
      <c r="C374" s="2397"/>
      <c r="D374" s="2397"/>
      <c r="E374" s="2397"/>
      <c r="F374" s="2397"/>
      <c r="G374" s="2397"/>
      <c r="H374" s="2397"/>
      <c r="I374" s="2397"/>
      <c r="J374" s="2397"/>
      <c r="K374" s="2397"/>
      <c r="L374" s="2397"/>
      <c r="M374" s="2397"/>
      <c r="N374" s="2397"/>
      <c r="O374" s="2397"/>
      <c r="P374" s="2397"/>
      <c r="Q374" s="2397"/>
      <c r="R374" s="2397"/>
      <c r="S374" s="2397"/>
      <c r="T374" s="2397"/>
      <c r="U374" s="2397"/>
      <c r="V374" s="2397"/>
      <c r="W374" s="2397"/>
      <c r="X374" s="2397"/>
      <c r="Y374" s="2397"/>
      <c r="Z374" s="2397"/>
    </row>
    <row r="375" spans="1:26" ht="15.75" customHeight="1">
      <c r="A375" s="2397"/>
      <c r="B375" s="2397"/>
      <c r="C375" s="2397"/>
      <c r="D375" s="2397"/>
      <c r="E375" s="2397"/>
      <c r="F375" s="2397"/>
      <c r="G375" s="2397"/>
      <c r="H375" s="2397"/>
      <c r="I375" s="2397"/>
      <c r="J375" s="2397"/>
      <c r="K375" s="2397"/>
      <c r="L375" s="2397"/>
      <c r="M375" s="2397"/>
      <c r="N375" s="2397"/>
      <c r="O375" s="2397"/>
      <c r="P375" s="2397"/>
      <c r="Q375" s="2397"/>
      <c r="R375" s="2397"/>
      <c r="S375" s="2397"/>
      <c r="T375" s="2397"/>
      <c r="U375" s="2397"/>
      <c r="V375" s="2397"/>
      <c r="W375" s="2397"/>
      <c r="X375" s="2397"/>
      <c r="Y375" s="2397"/>
      <c r="Z375" s="2397"/>
    </row>
    <row r="376" spans="1:26" ht="15.75" customHeight="1">
      <c r="A376" s="2397"/>
      <c r="B376" s="2397"/>
      <c r="C376" s="2397"/>
      <c r="D376" s="2397"/>
      <c r="E376" s="2397"/>
      <c r="F376" s="2397"/>
      <c r="G376" s="2397"/>
      <c r="H376" s="2397"/>
      <c r="I376" s="2397"/>
      <c r="J376" s="2397"/>
      <c r="K376" s="2397"/>
      <c r="L376" s="2397"/>
      <c r="M376" s="2397"/>
      <c r="N376" s="2397"/>
      <c r="O376" s="2397"/>
      <c r="P376" s="2397"/>
      <c r="Q376" s="2397"/>
      <c r="R376" s="2397"/>
      <c r="S376" s="2397"/>
      <c r="T376" s="2397"/>
      <c r="U376" s="2397"/>
      <c r="V376" s="2397"/>
      <c r="W376" s="2397"/>
      <c r="X376" s="2397"/>
      <c r="Y376" s="2397"/>
      <c r="Z376" s="2397"/>
    </row>
    <row r="377" spans="1:26" ht="15.75" customHeight="1">
      <c r="A377" s="2397"/>
      <c r="B377" s="2397"/>
      <c r="C377" s="2397"/>
      <c r="D377" s="2397"/>
      <c r="E377" s="2397"/>
      <c r="F377" s="2397"/>
      <c r="G377" s="2397"/>
      <c r="H377" s="2397"/>
      <c r="I377" s="2397"/>
      <c r="J377" s="2397"/>
      <c r="K377" s="2397"/>
      <c r="L377" s="2397"/>
      <c r="M377" s="2397"/>
      <c r="N377" s="2397"/>
      <c r="O377" s="2397"/>
      <c r="P377" s="2397"/>
      <c r="Q377" s="2397"/>
      <c r="R377" s="2397"/>
      <c r="S377" s="2397"/>
      <c r="T377" s="2397"/>
      <c r="U377" s="2397"/>
      <c r="V377" s="2397"/>
      <c r="W377" s="2397"/>
      <c r="X377" s="2397"/>
      <c r="Y377" s="2397"/>
      <c r="Z377" s="2397"/>
    </row>
    <row r="378" spans="1:26" ht="15.75" customHeight="1">
      <c r="A378" s="2397"/>
      <c r="B378" s="2397"/>
      <c r="C378" s="2397"/>
      <c r="D378" s="2397"/>
      <c r="E378" s="2397"/>
      <c r="F378" s="2397"/>
      <c r="G378" s="2397"/>
      <c r="H378" s="2397"/>
      <c r="I378" s="2397"/>
      <c r="J378" s="2397"/>
      <c r="K378" s="2397"/>
      <c r="L378" s="2397"/>
      <c r="M378" s="2397"/>
      <c r="N378" s="2397"/>
      <c r="O378" s="2397"/>
      <c r="P378" s="2397"/>
      <c r="Q378" s="2397"/>
      <c r="R378" s="2397"/>
      <c r="S378" s="2397"/>
      <c r="T378" s="2397"/>
      <c r="U378" s="2397"/>
      <c r="V378" s="2397"/>
      <c r="W378" s="2397"/>
      <c r="X378" s="2397"/>
      <c r="Y378" s="2397"/>
      <c r="Z378" s="2397"/>
    </row>
    <row r="379" spans="1:26" ht="15.75" customHeight="1">
      <c r="A379" s="2397"/>
      <c r="B379" s="2397"/>
      <c r="C379" s="2397"/>
      <c r="D379" s="2397"/>
      <c r="E379" s="2397"/>
      <c r="F379" s="2397"/>
      <c r="G379" s="2397"/>
      <c r="H379" s="2397"/>
      <c r="I379" s="2397"/>
      <c r="J379" s="2397"/>
      <c r="K379" s="2397"/>
      <c r="L379" s="2397"/>
      <c r="M379" s="2397"/>
      <c r="N379" s="2397"/>
      <c r="O379" s="2397"/>
      <c r="P379" s="2397"/>
      <c r="Q379" s="2397"/>
      <c r="R379" s="2397"/>
      <c r="S379" s="2397"/>
      <c r="T379" s="2397"/>
      <c r="U379" s="2397"/>
      <c r="V379" s="2397"/>
      <c r="W379" s="2397"/>
      <c r="X379" s="2397"/>
      <c r="Y379" s="2397"/>
      <c r="Z379" s="2397"/>
    </row>
    <row r="380" spans="1:26" ht="15.75" customHeight="1">
      <c r="A380" s="2397"/>
      <c r="B380" s="2397"/>
      <c r="C380" s="2397"/>
      <c r="D380" s="2397"/>
      <c r="E380" s="2397"/>
      <c r="F380" s="2397"/>
      <c r="G380" s="2397"/>
      <c r="H380" s="2397"/>
      <c r="I380" s="2397"/>
      <c r="J380" s="2397"/>
      <c r="K380" s="2397"/>
      <c r="L380" s="2397"/>
      <c r="M380" s="2397"/>
      <c r="N380" s="2397"/>
      <c r="O380" s="2397"/>
      <c r="P380" s="2397"/>
      <c r="Q380" s="2397"/>
      <c r="R380" s="2397"/>
      <c r="S380" s="2397"/>
      <c r="T380" s="2397"/>
      <c r="U380" s="2397"/>
      <c r="V380" s="2397"/>
      <c r="W380" s="2397"/>
      <c r="X380" s="2397"/>
      <c r="Y380" s="2397"/>
      <c r="Z380" s="2397"/>
    </row>
    <row r="381" spans="1:26" ht="15.75" customHeight="1">
      <c r="A381" s="2397"/>
      <c r="B381" s="2397"/>
      <c r="C381" s="2397"/>
      <c r="D381" s="2397"/>
      <c r="E381" s="2397"/>
      <c r="F381" s="2397"/>
      <c r="G381" s="2397"/>
      <c r="H381" s="2397"/>
      <c r="I381" s="2397"/>
      <c r="J381" s="2397"/>
      <c r="K381" s="2397"/>
      <c r="L381" s="2397"/>
      <c r="M381" s="2397"/>
      <c r="N381" s="2397"/>
      <c r="O381" s="2397"/>
      <c r="P381" s="2397"/>
      <c r="Q381" s="2397"/>
      <c r="R381" s="2397"/>
      <c r="S381" s="2397"/>
      <c r="T381" s="2397"/>
      <c r="U381" s="2397"/>
      <c r="V381" s="2397"/>
      <c r="W381" s="2397"/>
      <c r="X381" s="2397"/>
      <c r="Y381" s="2397"/>
      <c r="Z381" s="2397"/>
    </row>
    <row r="382" spans="1:26" ht="15.75" customHeight="1">
      <c r="A382" s="2397"/>
      <c r="B382" s="2397"/>
      <c r="C382" s="2397"/>
      <c r="D382" s="2397"/>
      <c r="E382" s="2397"/>
      <c r="F382" s="2397"/>
      <c r="G382" s="2397"/>
      <c r="H382" s="2397"/>
      <c r="I382" s="2397"/>
      <c r="J382" s="2397"/>
      <c r="K382" s="2397"/>
      <c r="L382" s="2397"/>
      <c r="M382" s="2397"/>
      <c r="N382" s="2397"/>
      <c r="O382" s="2397"/>
      <c r="P382" s="2397"/>
      <c r="Q382" s="2397"/>
      <c r="R382" s="2397"/>
      <c r="S382" s="2397"/>
      <c r="T382" s="2397"/>
      <c r="U382" s="2397"/>
      <c r="V382" s="2397"/>
      <c r="W382" s="2397"/>
      <c r="X382" s="2397"/>
      <c r="Y382" s="2397"/>
      <c r="Z382" s="2397"/>
    </row>
    <row r="383" spans="1:26" ht="15.75" customHeight="1">
      <c r="A383" s="2397"/>
      <c r="B383" s="2397"/>
      <c r="C383" s="2397"/>
      <c r="D383" s="2397"/>
      <c r="E383" s="2397"/>
      <c r="F383" s="2397"/>
      <c r="G383" s="2397"/>
      <c r="H383" s="2397"/>
      <c r="I383" s="2397"/>
      <c r="J383" s="2397"/>
      <c r="K383" s="2397"/>
      <c r="L383" s="2397"/>
      <c r="M383" s="2397"/>
      <c r="N383" s="2397"/>
      <c r="O383" s="2397"/>
      <c r="P383" s="2397"/>
      <c r="Q383" s="2397"/>
      <c r="R383" s="2397"/>
      <c r="S383" s="2397"/>
      <c r="T383" s="2397"/>
      <c r="U383" s="2397"/>
      <c r="V383" s="2397"/>
      <c r="W383" s="2397"/>
      <c r="X383" s="2397"/>
      <c r="Y383" s="2397"/>
      <c r="Z383" s="2397"/>
    </row>
    <row r="384" spans="1:26" ht="15.75" customHeight="1">
      <c r="A384" s="2397"/>
      <c r="B384" s="2397"/>
      <c r="C384" s="2397"/>
      <c r="D384" s="2397"/>
      <c r="E384" s="2397"/>
      <c r="F384" s="2397"/>
      <c r="G384" s="2397"/>
      <c r="H384" s="2397"/>
      <c r="I384" s="2397"/>
      <c r="J384" s="2397"/>
      <c r="K384" s="2397"/>
      <c r="L384" s="2397"/>
      <c r="M384" s="2397"/>
      <c r="N384" s="2397"/>
      <c r="O384" s="2397"/>
      <c r="P384" s="2397"/>
      <c r="Q384" s="2397"/>
      <c r="R384" s="2397"/>
      <c r="S384" s="2397"/>
      <c r="T384" s="2397"/>
      <c r="U384" s="2397"/>
      <c r="V384" s="2397"/>
      <c r="W384" s="2397"/>
      <c r="X384" s="2397"/>
      <c r="Y384" s="2397"/>
      <c r="Z384" s="2397"/>
    </row>
    <row r="385" spans="1:26" ht="15.75" customHeight="1">
      <c r="A385" s="2397"/>
      <c r="B385" s="2397"/>
      <c r="C385" s="2397"/>
      <c r="D385" s="2397"/>
      <c r="E385" s="2397"/>
      <c r="F385" s="2397"/>
      <c r="G385" s="2397"/>
      <c r="H385" s="2397"/>
      <c r="I385" s="2397"/>
      <c r="J385" s="2397"/>
      <c r="K385" s="2397"/>
      <c r="L385" s="2397"/>
      <c r="M385" s="2397"/>
      <c r="N385" s="2397"/>
      <c r="O385" s="2397"/>
      <c r="P385" s="2397"/>
      <c r="Q385" s="2397"/>
      <c r="R385" s="2397"/>
      <c r="S385" s="2397"/>
      <c r="T385" s="2397"/>
      <c r="U385" s="2397"/>
      <c r="V385" s="2397"/>
      <c r="W385" s="2397"/>
      <c r="X385" s="2397"/>
      <c r="Y385" s="2397"/>
      <c r="Z385" s="2397"/>
    </row>
    <row r="386" spans="1:26" ht="15.75" customHeight="1">
      <c r="A386" s="2397"/>
      <c r="B386" s="2397"/>
      <c r="C386" s="2397"/>
      <c r="D386" s="2397"/>
      <c r="E386" s="2397"/>
      <c r="F386" s="2397"/>
      <c r="G386" s="2397"/>
      <c r="H386" s="2397"/>
      <c r="I386" s="2397"/>
      <c r="J386" s="2397"/>
      <c r="K386" s="2397"/>
      <c r="L386" s="2397"/>
      <c r="M386" s="2397"/>
      <c r="N386" s="2397"/>
      <c r="O386" s="2397"/>
      <c r="P386" s="2397"/>
      <c r="Q386" s="2397"/>
      <c r="R386" s="2397"/>
      <c r="S386" s="2397"/>
      <c r="T386" s="2397"/>
      <c r="U386" s="2397"/>
      <c r="V386" s="2397"/>
      <c r="W386" s="2397"/>
      <c r="X386" s="2397"/>
      <c r="Y386" s="2397"/>
      <c r="Z386" s="2397"/>
    </row>
    <row r="387" spans="1:26" ht="15.75" customHeight="1">
      <c r="A387" s="2397"/>
      <c r="B387" s="2397"/>
      <c r="C387" s="2397"/>
      <c r="D387" s="2397"/>
      <c r="E387" s="2397"/>
      <c r="F387" s="2397"/>
      <c r="G387" s="2397"/>
      <c r="H387" s="2397"/>
      <c r="I387" s="2397"/>
      <c r="J387" s="2397"/>
      <c r="K387" s="2397"/>
      <c r="L387" s="2397"/>
      <c r="M387" s="2397"/>
      <c r="N387" s="2397"/>
      <c r="O387" s="2397"/>
      <c r="P387" s="2397"/>
      <c r="Q387" s="2397"/>
      <c r="R387" s="2397"/>
      <c r="S387" s="2397"/>
      <c r="T387" s="2397"/>
      <c r="U387" s="2397"/>
      <c r="V387" s="2397"/>
      <c r="W387" s="2397"/>
      <c r="X387" s="2397"/>
      <c r="Y387" s="2397"/>
      <c r="Z387" s="2397"/>
    </row>
    <row r="388" spans="1:26" ht="15.75" customHeight="1">
      <c r="A388" s="2397"/>
      <c r="B388" s="2397"/>
      <c r="C388" s="2397"/>
      <c r="D388" s="2397"/>
      <c r="E388" s="2397"/>
      <c r="F388" s="2397"/>
      <c r="G388" s="2397"/>
      <c r="H388" s="2397"/>
      <c r="I388" s="2397"/>
      <c r="J388" s="2397"/>
      <c r="K388" s="2397"/>
      <c r="L388" s="2397"/>
      <c r="M388" s="2397"/>
      <c r="N388" s="2397"/>
      <c r="O388" s="2397"/>
      <c r="P388" s="2397"/>
      <c r="Q388" s="2397"/>
      <c r="R388" s="2397"/>
      <c r="S388" s="2397"/>
      <c r="T388" s="2397"/>
      <c r="U388" s="2397"/>
      <c r="V388" s="2397"/>
      <c r="W388" s="2397"/>
      <c r="X388" s="2397"/>
      <c r="Y388" s="2397"/>
      <c r="Z388" s="2397"/>
    </row>
    <row r="389" spans="1:26" ht="15.75" customHeight="1">
      <c r="A389" s="2397"/>
      <c r="B389" s="2397"/>
      <c r="C389" s="2397"/>
      <c r="D389" s="2397"/>
      <c r="E389" s="2397"/>
      <c r="F389" s="2397"/>
      <c r="G389" s="2397"/>
      <c r="H389" s="2397"/>
      <c r="I389" s="2397"/>
      <c r="J389" s="2397"/>
      <c r="K389" s="2397"/>
      <c r="L389" s="2397"/>
      <c r="M389" s="2397"/>
      <c r="N389" s="2397"/>
      <c r="O389" s="2397"/>
      <c r="P389" s="2397"/>
      <c r="Q389" s="2397"/>
      <c r="R389" s="2397"/>
      <c r="S389" s="2397"/>
      <c r="T389" s="2397"/>
      <c r="U389" s="2397"/>
      <c r="V389" s="2397"/>
      <c r="W389" s="2397"/>
      <c r="X389" s="2397"/>
      <c r="Y389" s="2397"/>
      <c r="Z389" s="2397"/>
    </row>
    <row r="390" spans="1:26" ht="15.75" customHeight="1">
      <c r="A390" s="2397"/>
      <c r="B390" s="2397"/>
      <c r="C390" s="2397"/>
      <c r="D390" s="2397"/>
      <c r="E390" s="2397"/>
      <c r="F390" s="2397"/>
      <c r="G390" s="2397"/>
      <c r="H390" s="2397"/>
      <c r="I390" s="2397"/>
      <c r="J390" s="2397"/>
      <c r="K390" s="2397"/>
      <c r="L390" s="2397"/>
      <c r="M390" s="2397"/>
      <c r="N390" s="2397"/>
      <c r="O390" s="2397"/>
      <c r="P390" s="2397"/>
      <c r="Q390" s="2397"/>
      <c r="R390" s="2397"/>
      <c r="S390" s="2397"/>
      <c r="T390" s="2397"/>
      <c r="U390" s="2397"/>
      <c r="V390" s="2397"/>
      <c r="W390" s="2397"/>
      <c r="X390" s="2397"/>
      <c r="Y390" s="2397"/>
      <c r="Z390" s="2397"/>
    </row>
    <row r="391" spans="1:26" ht="15.75" customHeight="1">
      <c r="A391" s="2397"/>
      <c r="B391" s="2397"/>
      <c r="C391" s="2397"/>
      <c r="D391" s="2397"/>
      <c r="E391" s="2397"/>
      <c r="F391" s="2397"/>
      <c r="G391" s="2397"/>
      <c r="H391" s="2397"/>
      <c r="I391" s="2397"/>
      <c r="J391" s="2397"/>
      <c r="K391" s="2397"/>
      <c r="L391" s="2397"/>
      <c r="M391" s="2397"/>
      <c r="N391" s="2397"/>
      <c r="O391" s="2397"/>
      <c r="P391" s="2397"/>
      <c r="Q391" s="2397"/>
      <c r="R391" s="2397"/>
      <c r="S391" s="2397"/>
      <c r="T391" s="2397"/>
      <c r="U391" s="2397"/>
      <c r="V391" s="2397"/>
      <c r="W391" s="2397"/>
      <c r="X391" s="2397"/>
      <c r="Y391" s="2397"/>
      <c r="Z391" s="2397"/>
    </row>
    <row r="392" spans="1:26" ht="15.75" customHeight="1">
      <c r="A392" s="2397"/>
      <c r="B392" s="2397"/>
      <c r="C392" s="2397"/>
      <c r="D392" s="2397"/>
      <c r="E392" s="2397"/>
      <c r="F392" s="2397"/>
      <c r="G392" s="2397"/>
      <c r="H392" s="2397"/>
      <c r="I392" s="2397"/>
      <c r="J392" s="2397"/>
      <c r="K392" s="2397"/>
      <c r="L392" s="2397"/>
      <c r="M392" s="2397"/>
      <c r="N392" s="2397"/>
      <c r="O392" s="2397"/>
      <c r="P392" s="2397"/>
      <c r="Q392" s="2397"/>
      <c r="R392" s="2397"/>
      <c r="S392" s="2397"/>
      <c r="T392" s="2397"/>
      <c r="U392" s="2397"/>
      <c r="V392" s="2397"/>
      <c r="W392" s="2397"/>
      <c r="X392" s="2397"/>
      <c r="Y392" s="2397"/>
      <c r="Z392" s="2397"/>
    </row>
    <row r="393" spans="1:26" ht="15.75" customHeight="1">
      <c r="A393" s="2397"/>
      <c r="B393" s="2397"/>
      <c r="C393" s="2397"/>
      <c r="D393" s="2397"/>
      <c r="E393" s="2397"/>
      <c r="F393" s="2397"/>
      <c r="G393" s="2397"/>
      <c r="H393" s="2397"/>
      <c r="I393" s="2397"/>
      <c r="J393" s="2397"/>
      <c r="K393" s="2397"/>
      <c r="L393" s="2397"/>
      <c r="M393" s="2397"/>
      <c r="N393" s="2397"/>
      <c r="O393" s="2397"/>
      <c r="P393" s="2397"/>
      <c r="Q393" s="2397"/>
      <c r="R393" s="2397"/>
      <c r="S393" s="2397"/>
      <c r="T393" s="2397"/>
      <c r="U393" s="2397"/>
      <c r="V393" s="2397"/>
      <c r="W393" s="2397"/>
      <c r="X393" s="2397"/>
      <c r="Y393" s="2397"/>
      <c r="Z393" s="2397"/>
    </row>
    <row r="394" spans="1:26" ht="15.75" customHeight="1">
      <c r="A394" s="2397"/>
      <c r="B394" s="2397"/>
      <c r="C394" s="2397"/>
      <c r="D394" s="2397"/>
      <c r="E394" s="2397"/>
      <c r="F394" s="2397"/>
      <c r="G394" s="2397"/>
      <c r="H394" s="2397"/>
      <c r="I394" s="2397"/>
      <c r="J394" s="2397"/>
      <c r="K394" s="2397"/>
      <c r="L394" s="2397"/>
      <c r="M394" s="2397"/>
      <c r="N394" s="2397"/>
      <c r="O394" s="2397"/>
      <c r="P394" s="2397"/>
      <c r="Q394" s="2397"/>
      <c r="R394" s="2397"/>
      <c r="S394" s="2397"/>
      <c r="T394" s="2397"/>
      <c r="U394" s="2397"/>
      <c r="V394" s="2397"/>
      <c r="W394" s="2397"/>
      <c r="X394" s="2397"/>
      <c r="Y394" s="2397"/>
      <c r="Z394" s="2397"/>
    </row>
    <row r="395" spans="1:26" ht="15.75" customHeight="1">
      <c r="A395" s="2397"/>
      <c r="B395" s="2397"/>
      <c r="C395" s="2397"/>
      <c r="D395" s="2397"/>
      <c r="E395" s="2397"/>
      <c r="F395" s="2397"/>
      <c r="G395" s="2397"/>
      <c r="H395" s="2397"/>
      <c r="I395" s="2397"/>
      <c r="J395" s="2397"/>
      <c r="K395" s="2397"/>
      <c r="L395" s="2397"/>
      <c r="M395" s="2397"/>
      <c r="N395" s="2397"/>
      <c r="O395" s="2397"/>
      <c r="P395" s="2397"/>
      <c r="Q395" s="2397"/>
      <c r="R395" s="2397"/>
      <c r="S395" s="2397"/>
      <c r="T395" s="2397"/>
      <c r="U395" s="2397"/>
      <c r="V395" s="2397"/>
      <c r="W395" s="2397"/>
      <c r="X395" s="2397"/>
      <c r="Y395" s="2397"/>
      <c r="Z395" s="2397"/>
    </row>
    <row r="396" spans="1:26" ht="15.75" customHeight="1">
      <c r="A396" s="2397"/>
      <c r="B396" s="2397"/>
      <c r="C396" s="2397"/>
      <c r="D396" s="2397"/>
      <c r="E396" s="2397"/>
      <c r="F396" s="2397"/>
      <c r="G396" s="2397"/>
      <c r="H396" s="2397"/>
      <c r="I396" s="2397"/>
      <c r="J396" s="2397"/>
      <c r="K396" s="2397"/>
      <c r="L396" s="2397"/>
      <c r="M396" s="2397"/>
      <c r="N396" s="2397"/>
      <c r="O396" s="2397"/>
      <c r="P396" s="2397"/>
      <c r="Q396" s="2397"/>
      <c r="R396" s="2397"/>
      <c r="S396" s="2397"/>
      <c r="T396" s="2397"/>
      <c r="U396" s="2397"/>
      <c r="V396" s="2397"/>
      <c r="W396" s="2397"/>
      <c r="X396" s="2397"/>
      <c r="Y396" s="2397"/>
      <c r="Z396" s="2397"/>
    </row>
    <row r="397" spans="1:26" ht="15.75" customHeight="1">
      <c r="A397" s="2397"/>
      <c r="B397" s="2397"/>
      <c r="C397" s="2397"/>
      <c r="D397" s="2397"/>
      <c r="E397" s="2397"/>
      <c r="F397" s="2397"/>
      <c r="G397" s="2397"/>
      <c r="H397" s="2397"/>
      <c r="I397" s="2397"/>
      <c r="J397" s="2397"/>
      <c r="K397" s="2397"/>
      <c r="L397" s="2397"/>
      <c r="M397" s="2397"/>
      <c r="N397" s="2397"/>
      <c r="O397" s="2397"/>
      <c r="P397" s="2397"/>
      <c r="Q397" s="2397"/>
      <c r="R397" s="2397"/>
      <c r="S397" s="2397"/>
      <c r="T397" s="2397"/>
      <c r="U397" s="2397"/>
      <c r="V397" s="2397"/>
      <c r="W397" s="2397"/>
      <c r="X397" s="2397"/>
      <c r="Y397" s="2397"/>
      <c r="Z397" s="2397"/>
    </row>
    <row r="398" spans="1:26" ht="15.75" customHeight="1">
      <c r="A398" s="2397"/>
      <c r="B398" s="2397"/>
      <c r="C398" s="2397"/>
      <c r="D398" s="2397"/>
      <c r="E398" s="2397"/>
      <c r="F398" s="2397"/>
      <c r="G398" s="2397"/>
      <c r="H398" s="2397"/>
      <c r="I398" s="2397"/>
      <c r="J398" s="2397"/>
      <c r="K398" s="2397"/>
      <c r="L398" s="2397"/>
      <c r="M398" s="2397"/>
      <c r="N398" s="2397"/>
      <c r="O398" s="2397"/>
      <c r="P398" s="2397"/>
      <c r="Q398" s="2397"/>
      <c r="R398" s="2397"/>
      <c r="S398" s="2397"/>
      <c r="T398" s="2397"/>
      <c r="U398" s="2397"/>
      <c r="V398" s="2397"/>
      <c r="W398" s="2397"/>
      <c r="X398" s="2397"/>
      <c r="Y398" s="2397"/>
      <c r="Z398" s="2397"/>
    </row>
    <row r="399" spans="1:26" ht="15.75" customHeight="1">
      <c r="A399" s="2397"/>
      <c r="B399" s="2397"/>
      <c r="C399" s="2397"/>
      <c r="D399" s="2397"/>
      <c r="E399" s="2397"/>
      <c r="F399" s="2397"/>
      <c r="G399" s="2397"/>
      <c r="H399" s="2397"/>
      <c r="I399" s="2397"/>
      <c r="J399" s="2397"/>
      <c r="K399" s="2397"/>
      <c r="L399" s="2397"/>
      <c r="M399" s="2397"/>
      <c r="N399" s="2397"/>
      <c r="O399" s="2397"/>
      <c r="P399" s="2397"/>
      <c r="Q399" s="2397"/>
      <c r="R399" s="2397"/>
      <c r="S399" s="2397"/>
      <c r="T399" s="2397"/>
      <c r="U399" s="2397"/>
      <c r="V399" s="2397"/>
      <c r="W399" s="2397"/>
      <c r="X399" s="2397"/>
      <c r="Y399" s="2397"/>
      <c r="Z399" s="2397"/>
    </row>
    <row r="400" spans="1:26" ht="15.75" customHeight="1">
      <c r="A400" s="2397"/>
      <c r="B400" s="2397"/>
      <c r="C400" s="2397"/>
      <c r="D400" s="2397"/>
      <c r="E400" s="2397"/>
      <c r="F400" s="2397"/>
      <c r="G400" s="2397"/>
      <c r="H400" s="2397"/>
      <c r="I400" s="2397"/>
      <c r="J400" s="2397"/>
      <c r="K400" s="2397"/>
      <c r="L400" s="2397"/>
      <c r="M400" s="2397"/>
      <c r="N400" s="2397"/>
      <c r="O400" s="2397"/>
      <c r="P400" s="2397"/>
      <c r="Q400" s="2397"/>
      <c r="R400" s="2397"/>
      <c r="S400" s="2397"/>
      <c r="T400" s="2397"/>
      <c r="U400" s="2397"/>
      <c r="V400" s="2397"/>
      <c r="W400" s="2397"/>
      <c r="X400" s="2397"/>
      <c r="Y400" s="2397"/>
      <c r="Z400" s="2397"/>
    </row>
    <row r="401" spans="1:26" ht="15.75" customHeight="1">
      <c r="A401" s="2397"/>
      <c r="B401" s="2397"/>
      <c r="C401" s="2397"/>
      <c r="D401" s="2397"/>
      <c r="E401" s="2397"/>
      <c r="F401" s="2397"/>
      <c r="G401" s="2397"/>
      <c r="H401" s="2397"/>
      <c r="I401" s="2397"/>
      <c r="J401" s="2397"/>
      <c r="K401" s="2397"/>
      <c r="L401" s="2397"/>
      <c r="M401" s="2397"/>
      <c r="N401" s="2397"/>
      <c r="O401" s="2397"/>
      <c r="P401" s="2397"/>
      <c r="Q401" s="2397"/>
      <c r="R401" s="2397"/>
      <c r="S401" s="2397"/>
      <c r="T401" s="2397"/>
      <c r="U401" s="2397"/>
      <c r="V401" s="2397"/>
      <c r="W401" s="2397"/>
      <c r="X401" s="2397"/>
      <c r="Y401" s="2397"/>
      <c r="Z401" s="2397"/>
    </row>
    <row r="402" spans="1:26" ht="15.75" customHeight="1">
      <c r="A402" s="2397"/>
      <c r="B402" s="2397"/>
      <c r="C402" s="2397"/>
      <c r="D402" s="2397"/>
      <c r="E402" s="2397"/>
      <c r="F402" s="2397"/>
      <c r="G402" s="2397"/>
      <c r="H402" s="2397"/>
      <c r="I402" s="2397"/>
      <c r="J402" s="2397"/>
      <c r="K402" s="2397"/>
      <c r="L402" s="2397"/>
      <c r="M402" s="2397"/>
      <c r="N402" s="2397"/>
      <c r="O402" s="2397"/>
      <c r="P402" s="2397"/>
      <c r="Q402" s="2397"/>
      <c r="R402" s="2397"/>
      <c r="S402" s="2397"/>
      <c r="T402" s="2397"/>
      <c r="U402" s="2397"/>
      <c r="V402" s="2397"/>
      <c r="W402" s="2397"/>
      <c r="X402" s="2397"/>
      <c r="Y402" s="2397"/>
      <c r="Z402" s="2397"/>
    </row>
    <row r="403" spans="1:26" ht="15.75" customHeight="1">
      <c r="A403" s="2397"/>
      <c r="B403" s="2397"/>
      <c r="C403" s="2397"/>
      <c r="D403" s="2397"/>
      <c r="E403" s="2397"/>
      <c r="F403" s="2397"/>
      <c r="G403" s="2397"/>
      <c r="H403" s="2397"/>
      <c r="I403" s="2397"/>
      <c r="J403" s="2397"/>
      <c r="K403" s="2397"/>
      <c r="L403" s="2397"/>
      <c r="M403" s="2397"/>
      <c r="N403" s="2397"/>
      <c r="O403" s="2397"/>
      <c r="P403" s="2397"/>
      <c r="Q403" s="2397"/>
      <c r="R403" s="2397"/>
      <c r="S403" s="2397"/>
      <c r="T403" s="2397"/>
      <c r="U403" s="2397"/>
      <c r="V403" s="2397"/>
      <c r="W403" s="2397"/>
      <c r="X403" s="2397"/>
      <c r="Y403" s="2397"/>
      <c r="Z403" s="2397"/>
    </row>
    <row r="404" spans="1:26" ht="15.75" customHeight="1">
      <c r="A404" s="2397"/>
      <c r="B404" s="2397"/>
      <c r="C404" s="2397"/>
      <c r="D404" s="2397"/>
      <c r="E404" s="2397"/>
      <c r="F404" s="2397"/>
      <c r="G404" s="2397"/>
      <c r="H404" s="2397"/>
      <c r="I404" s="2397"/>
      <c r="J404" s="2397"/>
      <c r="K404" s="2397"/>
      <c r="L404" s="2397"/>
      <c r="M404" s="2397"/>
      <c r="N404" s="2397"/>
      <c r="O404" s="2397"/>
      <c r="P404" s="2397"/>
      <c r="Q404" s="2397"/>
      <c r="R404" s="2397"/>
      <c r="S404" s="2397"/>
      <c r="T404" s="2397"/>
      <c r="U404" s="2397"/>
      <c r="V404" s="2397"/>
      <c r="W404" s="2397"/>
      <c r="X404" s="2397"/>
      <c r="Y404" s="2397"/>
      <c r="Z404" s="2397"/>
    </row>
    <row r="405" spans="1:26" ht="15.75" customHeight="1">
      <c r="A405" s="2397"/>
      <c r="B405" s="2397"/>
      <c r="C405" s="2397"/>
      <c r="D405" s="2397"/>
      <c r="E405" s="2397"/>
      <c r="F405" s="2397"/>
      <c r="G405" s="2397"/>
      <c r="H405" s="2397"/>
      <c r="I405" s="2397"/>
      <c r="J405" s="2397"/>
      <c r="K405" s="2397"/>
      <c r="L405" s="2397"/>
      <c r="M405" s="2397"/>
      <c r="N405" s="2397"/>
      <c r="O405" s="2397"/>
      <c r="P405" s="2397"/>
      <c r="Q405" s="2397"/>
      <c r="R405" s="2397"/>
      <c r="S405" s="2397"/>
      <c r="T405" s="2397"/>
      <c r="U405" s="2397"/>
      <c r="V405" s="2397"/>
      <c r="W405" s="2397"/>
      <c r="X405" s="2397"/>
      <c r="Y405" s="2397"/>
      <c r="Z405" s="2397"/>
    </row>
    <row r="406" spans="1:26" ht="15.75" customHeight="1">
      <c r="A406" s="2397"/>
      <c r="B406" s="2397"/>
      <c r="C406" s="2397"/>
      <c r="D406" s="2397"/>
      <c r="E406" s="2397"/>
      <c r="F406" s="2397"/>
      <c r="G406" s="2397"/>
      <c r="H406" s="2397"/>
      <c r="I406" s="2397"/>
      <c r="J406" s="2397"/>
      <c r="K406" s="2397"/>
      <c r="L406" s="2397"/>
      <c r="M406" s="2397"/>
      <c r="N406" s="2397"/>
      <c r="O406" s="2397"/>
      <c r="P406" s="2397"/>
      <c r="Q406" s="2397"/>
      <c r="R406" s="2397"/>
      <c r="S406" s="2397"/>
      <c r="T406" s="2397"/>
      <c r="U406" s="2397"/>
      <c r="V406" s="2397"/>
      <c r="W406" s="2397"/>
      <c r="X406" s="2397"/>
      <c r="Y406" s="2397"/>
      <c r="Z406" s="2397"/>
    </row>
    <row r="407" spans="1:26" ht="15.75" customHeight="1">
      <c r="A407" s="2397"/>
      <c r="B407" s="2397"/>
      <c r="C407" s="2397"/>
      <c r="D407" s="2397"/>
      <c r="E407" s="2397"/>
      <c r="F407" s="2397"/>
      <c r="G407" s="2397"/>
      <c r="H407" s="2397"/>
      <c r="I407" s="2397"/>
      <c r="J407" s="2397"/>
      <c r="K407" s="2397"/>
      <c r="L407" s="2397"/>
      <c r="M407" s="2397"/>
      <c r="N407" s="2397"/>
      <c r="O407" s="2397"/>
      <c r="P407" s="2397"/>
      <c r="Q407" s="2397"/>
      <c r="R407" s="2397"/>
      <c r="S407" s="2397"/>
      <c r="T407" s="2397"/>
      <c r="U407" s="2397"/>
      <c r="V407" s="2397"/>
      <c r="W407" s="2397"/>
      <c r="X407" s="2397"/>
      <c r="Y407" s="2397"/>
      <c r="Z407" s="2397"/>
    </row>
    <row r="408" spans="1:26" ht="15.75" customHeight="1">
      <c r="A408" s="2397"/>
      <c r="B408" s="2397"/>
      <c r="C408" s="2397"/>
      <c r="D408" s="2397"/>
      <c r="E408" s="2397"/>
      <c r="F408" s="2397"/>
      <c r="G408" s="2397"/>
      <c r="H408" s="2397"/>
      <c r="I408" s="2397"/>
      <c r="J408" s="2397"/>
      <c r="K408" s="2397"/>
      <c r="L408" s="2397"/>
      <c r="M408" s="2397"/>
      <c r="N408" s="2397"/>
      <c r="O408" s="2397"/>
      <c r="P408" s="2397"/>
      <c r="Q408" s="2397"/>
      <c r="R408" s="2397"/>
      <c r="S408" s="2397"/>
      <c r="T408" s="2397"/>
      <c r="U408" s="2397"/>
      <c r="V408" s="2397"/>
      <c r="W408" s="2397"/>
      <c r="X408" s="2397"/>
      <c r="Y408" s="2397"/>
      <c r="Z408" s="2397"/>
    </row>
    <row r="409" spans="1:26" ht="15.75" customHeight="1">
      <c r="A409" s="2397"/>
      <c r="B409" s="2397"/>
      <c r="C409" s="2397"/>
      <c r="D409" s="2397"/>
      <c r="E409" s="2397"/>
      <c r="F409" s="2397"/>
      <c r="G409" s="2397"/>
      <c r="H409" s="2397"/>
      <c r="I409" s="2397"/>
      <c r="J409" s="2397"/>
      <c r="K409" s="2397"/>
      <c r="L409" s="2397"/>
      <c r="M409" s="2397"/>
      <c r="N409" s="2397"/>
      <c r="O409" s="2397"/>
      <c r="P409" s="2397"/>
      <c r="Q409" s="2397"/>
      <c r="R409" s="2397"/>
      <c r="S409" s="2397"/>
      <c r="T409" s="2397"/>
      <c r="U409" s="2397"/>
      <c r="V409" s="2397"/>
      <c r="W409" s="2397"/>
      <c r="X409" s="2397"/>
      <c r="Y409" s="2397"/>
      <c r="Z409" s="2397"/>
    </row>
    <row r="410" spans="1:26" ht="15.75" customHeight="1">
      <c r="A410" s="2397"/>
      <c r="B410" s="2397"/>
      <c r="C410" s="2397"/>
      <c r="D410" s="2397"/>
      <c r="E410" s="2397"/>
      <c r="F410" s="2397"/>
      <c r="G410" s="2397"/>
      <c r="H410" s="2397"/>
      <c r="I410" s="2397"/>
      <c r="J410" s="2397"/>
      <c r="K410" s="2397"/>
      <c r="L410" s="2397"/>
      <c r="M410" s="2397"/>
      <c r="N410" s="2397"/>
      <c r="O410" s="2397"/>
      <c r="P410" s="2397"/>
      <c r="Q410" s="2397"/>
      <c r="R410" s="2397"/>
      <c r="S410" s="2397"/>
      <c r="T410" s="2397"/>
      <c r="U410" s="2397"/>
      <c r="V410" s="2397"/>
      <c r="W410" s="2397"/>
      <c r="X410" s="2397"/>
      <c r="Y410" s="2397"/>
      <c r="Z410" s="2397"/>
    </row>
    <row r="411" spans="1:26" ht="15.75" customHeight="1">
      <c r="A411" s="2397"/>
      <c r="B411" s="2397"/>
      <c r="C411" s="2397"/>
      <c r="D411" s="2397"/>
      <c r="E411" s="2397"/>
      <c r="F411" s="2397"/>
      <c r="G411" s="2397"/>
      <c r="H411" s="2397"/>
      <c r="I411" s="2397"/>
      <c r="J411" s="2397"/>
      <c r="K411" s="2397"/>
      <c r="L411" s="2397"/>
      <c r="M411" s="2397"/>
      <c r="N411" s="2397"/>
      <c r="O411" s="2397"/>
      <c r="P411" s="2397"/>
      <c r="Q411" s="2397"/>
      <c r="R411" s="2397"/>
      <c r="S411" s="2397"/>
      <c r="T411" s="2397"/>
      <c r="U411" s="2397"/>
      <c r="V411" s="2397"/>
      <c r="W411" s="2397"/>
      <c r="X411" s="2397"/>
      <c r="Y411" s="2397"/>
      <c r="Z411" s="2397"/>
    </row>
    <row r="412" spans="1:26" ht="15.75" customHeight="1">
      <c r="A412" s="2397"/>
      <c r="B412" s="2397"/>
      <c r="C412" s="2397"/>
      <c r="D412" s="2397"/>
      <c r="E412" s="2397"/>
      <c r="F412" s="2397"/>
      <c r="G412" s="2397"/>
      <c r="H412" s="2397"/>
      <c r="I412" s="2397"/>
      <c r="J412" s="2397"/>
      <c r="K412" s="2397"/>
      <c r="L412" s="2397"/>
      <c r="M412" s="2397"/>
      <c r="N412" s="2397"/>
      <c r="O412" s="2397"/>
      <c r="P412" s="2397"/>
      <c r="Q412" s="2397"/>
      <c r="R412" s="2397"/>
      <c r="S412" s="2397"/>
      <c r="T412" s="2397"/>
      <c r="U412" s="2397"/>
      <c r="V412" s="2397"/>
      <c r="W412" s="2397"/>
      <c r="X412" s="2397"/>
      <c r="Y412" s="2397"/>
      <c r="Z412" s="2397"/>
    </row>
    <row r="413" spans="1:26" ht="15.75" customHeight="1">
      <c r="A413" s="2397"/>
      <c r="B413" s="2397"/>
      <c r="C413" s="2397"/>
      <c r="D413" s="2397"/>
      <c r="E413" s="2397"/>
      <c r="F413" s="2397"/>
      <c r="G413" s="2397"/>
      <c r="H413" s="2397"/>
      <c r="I413" s="2397"/>
      <c r="J413" s="2397"/>
      <c r="K413" s="2397"/>
      <c r="L413" s="2397"/>
      <c r="M413" s="2397"/>
      <c r="N413" s="2397"/>
      <c r="O413" s="2397"/>
      <c r="P413" s="2397"/>
      <c r="Q413" s="2397"/>
      <c r="R413" s="2397"/>
      <c r="S413" s="2397"/>
      <c r="T413" s="2397"/>
      <c r="U413" s="2397"/>
      <c r="V413" s="2397"/>
      <c r="W413" s="2397"/>
      <c r="X413" s="2397"/>
      <c r="Y413" s="2397"/>
      <c r="Z413" s="2397"/>
    </row>
    <row r="414" spans="1:26" ht="15.75" customHeight="1">
      <c r="A414" s="2397"/>
      <c r="B414" s="2397"/>
      <c r="C414" s="2397"/>
      <c r="D414" s="2397"/>
      <c r="E414" s="2397"/>
      <c r="F414" s="2397"/>
      <c r="G414" s="2397"/>
      <c r="H414" s="2397"/>
      <c r="I414" s="2397"/>
      <c r="J414" s="2397"/>
      <c r="K414" s="2397"/>
      <c r="L414" s="2397"/>
      <c r="M414" s="2397"/>
      <c r="N414" s="2397"/>
      <c r="O414" s="2397"/>
      <c r="P414" s="2397"/>
      <c r="Q414" s="2397"/>
      <c r="R414" s="2397"/>
      <c r="S414" s="2397"/>
      <c r="T414" s="2397"/>
      <c r="U414" s="2397"/>
      <c r="V414" s="2397"/>
      <c r="W414" s="2397"/>
      <c r="X414" s="2397"/>
      <c r="Y414" s="2397"/>
      <c r="Z414" s="2397"/>
    </row>
    <row r="415" spans="1:26" ht="15.75" customHeight="1">
      <c r="A415" s="2397"/>
      <c r="B415" s="2397"/>
      <c r="C415" s="2397"/>
      <c r="D415" s="2397"/>
      <c r="E415" s="2397"/>
      <c r="F415" s="2397"/>
      <c r="G415" s="2397"/>
      <c r="H415" s="2397"/>
      <c r="I415" s="2397"/>
      <c r="J415" s="2397"/>
      <c r="K415" s="2397"/>
      <c r="L415" s="2397"/>
      <c r="M415" s="2397"/>
      <c r="N415" s="2397"/>
      <c r="O415" s="2397"/>
      <c r="P415" s="2397"/>
      <c r="Q415" s="2397"/>
      <c r="R415" s="2397"/>
      <c r="S415" s="2397"/>
      <c r="T415" s="2397"/>
      <c r="U415" s="2397"/>
      <c r="V415" s="2397"/>
      <c r="W415" s="2397"/>
      <c r="X415" s="2397"/>
      <c r="Y415" s="2397"/>
      <c r="Z415" s="2397"/>
    </row>
    <row r="416" spans="1:26" ht="15.75" customHeight="1">
      <c r="A416" s="2397"/>
      <c r="B416" s="2397"/>
      <c r="C416" s="2397"/>
      <c r="D416" s="2397"/>
      <c r="E416" s="2397"/>
      <c r="F416" s="2397"/>
      <c r="G416" s="2397"/>
      <c r="H416" s="2397"/>
      <c r="I416" s="2397"/>
      <c r="J416" s="2397"/>
      <c r="K416" s="2397"/>
      <c r="L416" s="2397"/>
      <c r="M416" s="2397"/>
      <c r="N416" s="2397"/>
      <c r="O416" s="2397"/>
      <c r="P416" s="2397"/>
      <c r="Q416" s="2397"/>
      <c r="R416" s="2397"/>
      <c r="S416" s="2397"/>
      <c r="T416" s="2397"/>
      <c r="U416" s="2397"/>
      <c r="V416" s="2397"/>
      <c r="W416" s="2397"/>
      <c r="X416" s="2397"/>
      <c r="Y416" s="2397"/>
      <c r="Z416" s="2397"/>
    </row>
    <row r="417" spans="1:26" ht="15.75" customHeight="1">
      <c r="A417" s="2397"/>
      <c r="B417" s="2397"/>
      <c r="C417" s="2397"/>
      <c r="D417" s="2397"/>
      <c r="E417" s="2397"/>
      <c r="F417" s="2397"/>
      <c r="G417" s="2397"/>
      <c r="H417" s="2397"/>
      <c r="I417" s="2397"/>
      <c r="J417" s="2397"/>
      <c r="K417" s="2397"/>
      <c r="L417" s="2397"/>
      <c r="M417" s="2397"/>
      <c r="N417" s="2397"/>
      <c r="O417" s="2397"/>
      <c r="P417" s="2397"/>
      <c r="Q417" s="2397"/>
      <c r="R417" s="2397"/>
      <c r="S417" s="2397"/>
      <c r="T417" s="2397"/>
      <c r="U417" s="2397"/>
      <c r="V417" s="2397"/>
      <c r="W417" s="2397"/>
      <c r="X417" s="2397"/>
      <c r="Y417" s="2397"/>
      <c r="Z417" s="2397"/>
    </row>
    <row r="418" spans="1:26" ht="15.75" customHeight="1">
      <c r="A418" s="2397"/>
      <c r="B418" s="2397"/>
      <c r="C418" s="2397"/>
      <c r="D418" s="2397"/>
      <c r="E418" s="2397"/>
      <c r="F418" s="2397"/>
      <c r="G418" s="2397"/>
      <c r="H418" s="2397"/>
      <c r="I418" s="2397"/>
      <c r="J418" s="2397"/>
      <c r="K418" s="2397"/>
      <c r="L418" s="2397"/>
      <c r="M418" s="2397"/>
      <c r="N418" s="2397"/>
      <c r="O418" s="2397"/>
      <c r="P418" s="2397"/>
      <c r="Q418" s="2397"/>
      <c r="R418" s="2397"/>
      <c r="S418" s="2397"/>
      <c r="T418" s="2397"/>
      <c r="U418" s="2397"/>
      <c r="V418" s="2397"/>
      <c r="W418" s="2397"/>
      <c r="X418" s="2397"/>
      <c r="Y418" s="2397"/>
      <c r="Z418" s="2397"/>
    </row>
    <row r="419" spans="1:26" ht="15.75" customHeight="1">
      <c r="A419" s="2397"/>
      <c r="B419" s="2397"/>
      <c r="C419" s="2397"/>
      <c r="D419" s="2397"/>
      <c r="E419" s="2397"/>
      <c r="F419" s="2397"/>
      <c r="G419" s="2397"/>
      <c r="H419" s="2397"/>
      <c r="I419" s="2397"/>
      <c r="J419" s="2397"/>
      <c r="K419" s="2397"/>
      <c r="L419" s="2397"/>
      <c r="M419" s="2397"/>
      <c r="N419" s="2397"/>
      <c r="O419" s="2397"/>
      <c r="P419" s="2397"/>
      <c r="Q419" s="2397"/>
      <c r="R419" s="2397"/>
      <c r="S419" s="2397"/>
      <c r="T419" s="2397"/>
      <c r="U419" s="2397"/>
      <c r="V419" s="2397"/>
      <c r="W419" s="2397"/>
      <c r="X419" s="2397"/>
      <c r="Y419" s="2397"/>
      <c r="Z419" s="2397"/>
    </row>
    <row r="420" spans="1:26" ht="15.75" customHeight="1">
      <c r="A420" s="2397"/>
      <c r="B420" s="2397"/>
      <c r="C420" s="2397"/>
      <c r="D420" s="2397"/>
      <c r="E420" s="2397"/>
      <c r="F420" s="2397"/>
      <c r="G420" s="2397"/>
      <c r="H420" s="2397"/>
      <c r="I420" s="2397"/>
      <c r="J420" s="2397"/>
      <c r="K420" s="2397"/>
      <c r="L420" s="2397"/>
      <c r="M420" s="2397"/>
      <c r="N420" s="2397"/>
      <c r="O420" s="2397"/>
      <c r="P420" s="2397"/>
      <c r="Q420" s="2397"/>
      <c r="R420" s="2397"/>
      <c r="S420" s="2397"/>
      <c r="T420" s="2397"/>
      <c r="U420" s="2397"/>
      <c r="V420" s="2397"/>
      <c r="W420" s="2397"/>
      <c r="X420" s="2397"/>
      <c r="Y420" s="2397"/>
      <c r="Z420" s="2397"/>
    </row>
    <row r="421" spans="1:26" ht="15.75" customHeight="1">
      <c r="A421" s="2397"/>
      <c r="B421" s="2397"/>
      <c r="C421" s="2397"/>
      <c r="D421" s="2397"/>
      <c r="E421" s="2397"/>
      <c r="F421" s="2397"/>
      <c r="G421" s="2397"/>
      <c r="H421" s="2397"/>
      <c r="I421" s="2397"/>
      <c r="J421" s="2397"/>
      <c r="K421" s="2397"/>
      <c r="L421" s="2397"/>
      <c r="M421" s="2397"/>
      <c r="N421" s="2397"/>
      <c r="O421" s="2397"/>
      <c r="P421" s="2397"/>
      <c r="Q421" s="2397"/>
      <c r="R421" s="2397"/>
      <c r="S421" s="2397"/>
      <c r="T421" s="2397"/>
      <c r="U421" s="2397"/>
      <c r="V421" s="2397"/>
      <c r="W421" s="2397"/>
      <c r="X421" s="2397"/>
      <c r="Y421" s="2397"/>
      <c r="Z421" s="2397"/>
    </row>
    <row r="422" spans="1:26" ht="15.75" customHeight="1">
      <c r="A422" s="2397"/>
      <c r="B422" s="2397"/>
      <c r="C422" s="2397"/>
      <c r="D422" s="2397"/>
      <c r="E422" s="2397"/>
      <c r="F422" s="2397"/>
      <c r="G422" s="2397"/>
      <c r="H422" s="2397"/>
      <c r="I422" s="2397"/>
      <c r="J422" s="2397"/>
      <c r="K422" s="2397"/>
      <c r="L422" s="2397"/>
      <c r="M422" s="2397"/>
      <c r="N422" s="2397"/>
      <c r="O422" s="2397"/>
      <c r="P422" s="2397"/>
      <c r="Q422" s="2397"/>
      <c r="R422" s="2397"/>
      <c r="S422" s="2397"/>
      <c r="T422" s="2397"/>
      <c r="U422" s="2397"/>
      <c r="V422" s="2397"/>
      <c r="W422" s="2397"/>
      <c r="X422" s="2397"/>
      <c r="Y422" s="2397"/>
      <c r="Z422" s="2397"/>
    </row>
    <row r="423" spans="1:26" ht="15.75" customHeight="1">
      <c r="A423" s="2397"/>
      <c r="B423" s="2397"/>
      <c r="C423" s="2397"/>
      <c r="D423" s="2397"/>
      <c r="E423" s="2397"/>
      <c r="F423" s="2397"/>
      <c r="G423" s="2397"/>
      <c r="H423" s="2397"/>
      <c r="I423" s="2397"/>
      <c r="J423" s="2397"/>
      <c r="K423" s="2397"/>
      <c r="L423" s="2397"/>
      <c r="M423" s="2397"/>
      <c r="N423" s="2397"/>
      <c r="O423" s="2397"/>
      <c r="P423" s="2397"/>
      <c r="Q423" s="2397"/>
      <c r="R423" s="2397"/>
      <c r="S423" s="2397"/>
      <c r="T423" s="2397"/>
      <c r="U423" s="2397"/>
      <c r="V423" s="2397"/>
      <c r="W423" s="2397"/>
      <c r="X423" s="2397"/>
      <c r="Y423" s="2397"/>
      <c r="Z423" s="2397"/>
    </row>
    <row r="424" spans="1:26" ht="15.75" customHeight="1">
      <c r="A424" s="2397"/>
      <c r="B424" s="2397"/>
      <c r="C424" s="2397"/>
      <c r="D424" s="2397"/>
      <c r="E424" s="2397"/>
      <c r="F424" s="2397"/>
      <c r="G424" s="2397"/>
      <c r="H424" s="2397"/>
      <c r="I424" s="2397"/>
      <c r="J424" s="2397"/>
      <c r="K424" s="2397"/>
      <c r="L424" s="2397"/>
      <c r="M424" s="2397"/>
      <c r="N424" s="2397"/>
      <c r="O424" s="2397"/>
      <c r="P424" s="2397"/>
      <c r="Q424" s="2397"/>
      <c r="R424" s="2397"/>
      <c r="S424" s="2397"/>
      <c r="T424" s="2397"/>
      <c r="U424" s="2397"/>
      <c r="V424" s="2397"/>
      <c r="W424" s="2397"/>
      <c r="X424" s="2397"/>
      <c r="Y424" s="2397"/>
      <c r="Z424" s="2397"/>
    </row>
    <row r="425" spans="1:26" ht="15.75" customHeight="1">
      <c r="A425" s="2397"/>
      <c r="B425" s="2397"/>
      <c r="C425" s="2397"/>
      <c r="D425" s="2397"/>
      <c r="E425" s="2397"/>
      <c r="F425" s="2397"/>
      <c r="G425" s="2397"/>
      <c r="H425" s="2397"/>
      <c r="I425" s="2397"/>
      <c r="J425" s="2397"/>
      <c r="K425" s="2397"/>
      <c r="L425" s="2397"/>
      <c r="M425" s="2397"/>
      <c r="N425" s="2397"/>
      <c r="O425" s="2397"/>
      <c r="P425" s="2397"/>
      <c r="Q425" s="2397"/>
      <c r="R425" s="2397"/>
      <c r="S425" s="2397"/>
      <c r="T425" s="2397"/>
      <c r="U425" s="2397"/>
      <c r="V425" s="2397"/>
      <c r="W425" s="2397"/>
      <c r="X425" s="2397"/>
      <c r="Y425" s="2397"/>
      <c r="Z425" s="2397"/>
    </row>
    <row r="426" spans="1:26" ht="15.75" customHeight="1">
      <c r="A426" s="2397"/>
      <c r="B426" s="2397"/>
      <c r="C426" s="2397"/>
      <c r="D426" s="2397"/>
      <c r="E426" s="2397"/>
      <c r="F426" s="2397"/>
      <c r="G426" s="2397"/>
      <c r="H426" s="2397"/>
      <c r="I426" s="2397"/>
      <c r="J426" s="2397"/>
      <c r="K426" s="2397"/>
      <c r="L426" s="2397"/>
      <c r="M426" s="2397"/>
      <c r="N426" s="2397"/>
      <c r="O426" s="2397"/>
      <c r="P426" s="2397"/>
      <c r="Q426" s="2397"/>
      <c r="R426" s="2397"/>
      <c r="S426" s="2397"/>
      <c r="T426" s="2397"/>
      <c r="U426" s="2397"/>
      <c r="V426" s="2397"/>
      <c r="W426" s="2397"/>
      <c r="X426" s="2397"/>
      <c r="Y426" s="2397"/>
      <c r="Z426" s="2397"/>
    </row>
    <row r="427" spans="1:26" ht="15.75" customHeight="1">
      <c r="A427" s="2397"/>
      <c r="B427" s="2397"/>
      <c r="C427" s="2397"/>
      <c r="D427" s="2397"/>
      <c r="E427" s="2397"/>
      <c r="F427" s="2397"/>
      <c r="G427" s="2397"/>
      <c r="H427" s="2397"/>
      <c r="I427" s="2397"/>
      <c r="J427" s="2397"/>
      <c r="K427" s="2397"/>
      <c r="L427" s="2397"/>
      <c r="M427" s="2397"/>
      <c r="N427" s="2397"/>
      <c r="O427" s="2397"/>
      <c r="P427" s="2397"/>
      <c r="Q427" s="2397"/>
      <c r="R427" s="2397"/>
      <c r="S427" s="2397"/>
      <c r="T427" s="2397"/>
      <c r="U427" s="2397"/>
      <c r="V427" s="2397"/>
      <c r="W427" s="2397"/>
      <c r="X427" s="2397"/>
      <c r="Y427" s="2397"/>
      <c r="Z427" s="2397"/>
    </row>
    <row r="428" spans="1:26" ht="15.75" customHeight="1">
      <c r="A428" s="2397"/>
      <c r="B428" s="2397"/>
      <c r="C428" s="2397"/>
      <c r="D428" s="2397"/>
      <c r="E428" s="2397"/>
      <c r="F428" s="2397"/>
      <c r="G428" s="2397"/>
      <c r="H428" s="2397"/>
      <c r="I428" s="2397"/>
      <c r="J428" s="2397"/>
      <c r="K428" s="2397"/>
      <c r="L428" s="2397"/>
      <c r="M428" s="2397"/>
      <c r="N428" s="2397"/>
      <c r="O428" s="2397"/>
      <c r="P428" s="2397"/>
      <c r="Q428" s="2397"/>
      <c r="R428" s="2397"/>
      <c r="S428" s="2397"/>
      <c r="T428" s="2397"/>
      <c r="U428" s="2397"/>
      <c r="V428" s="2397"/>
      <c r="W428" s="2397"/>
      <c r="X428" s="2397"/>
      <c r="Y428" s="2397"/>
      <c r="Z428" s="2397"/>
    </row>
    <row r="429" spans="1:26" ht="15.75" customHeight="1">
      <c r="A429" s="2397"/>
      <c r="B429" s="2397"/>
      <c r="C429" s="2397"/>
      <c r="D429" s="2397"/>
      <c r="E429" s="2397"/>
      <c r="F429" s="2397"/>
      <c r="G429" s="2397"/>
      <c r="H429" s="2397"/>
      <c r="I429" s="2397"/>
      <c r="J429" s="2397"/>
      <c r="K429" s="2397"/>
      <c r="L429" s="2397"/>
      <c r="M429" s="2397"/>
      <c r="N429" s="2397"/>
      <c r="O429" s="2397"/>
      <c r="P429" s="2397"/>
      <c r="Q429" s="2397"/>
      <c r="R429" s="2397"/>
      <c r="S429" s="2397"/>
      <c r="T429" s="2397"/>
      <c r="U429" s="2397"/>
      <c r="V429" s="2397"/>
      <c r="W429" s="2397"/>
      <c r="X429" s="2397"/>
      <c r="Y429" s="2397"/>
      <c r="Z429" s="2397"/>
    </row>
    <row r="430" spans="1:26" ht="15.75" customHeight="1">
      <c r="A430" s="2397"/>
      <c r="B430" s="2397"/>
      <c r="C430" s="2397"/>
      <c r="D430" s="2397"/>
      <c r="E430" s="2397"/>
      <c r="F430" s="2397"/>
      <c r="G430" s="2397"/>
      <c r="H430" s="2397"/>
      <c r="I430" s="2397"/>
      <c r="J430" s="2397"/>
      <c r="K430" s="2397"/>
      <c r="L430" s="2397"/>
      <c r="M430" s="2397"/>
      <c r="N430" s="2397"/>
      <c r="O430" s="2397"/>
      <c r="P430" s="2397"/>
      <c r="Q430" s="2397"/>
      <c r="R430" s="2397"/>
      <c r="S430" s="2397"/>
      <c r="T430" s="2397"/>
      <c r="U430" s="2397"/>
      <c r="V430" s="2397"/>
      <c r="W430" s="2397"/>
      <c r="X430" s="2397"/>
      <c r="Y430" s="2397"/>
      <c r="Z430" s="2397"/>
    </row>
    <row r="431" spans="1:26" ht="15.75" customHeight="1">
      <c r="A431" s="2397"/>
      <c r="B431" s="2397"/>
      <c r="C431" s="2397"/>
      <c r="D431" s="2397"/>
      <c r="E431" s="2397"/>
      <c r="F431" s="2397"/>
      <c r="G431" s="2397"/>
      <c r="H431" s="2397"/>
      <c r="I431" s="2397"/>
      <c r="J431" s="2397"/>
      <c r="K431" s="2397"/>
      <c r="L431" s="2397"/>
      <c r="M431" s="2397"/>
      <c r="N431" s="2397"/>
      <c r="O431" s="2397"/>
      <c r="P431" s="2397"/>
      <c r="Q431" s="2397"/>
      <c r="R431" s="2397"/>
      <c r="S431" s="2397"/>
      <c r="T431" s="2397"/>
      <c r="U431" s="2397"/>
      <c r="V431" s="2397"/>
      <c r="W431" s="2397"/>
      <c r="X431" s="2397"/>
      <c r="Y431" s="2397"/>
      <c r="Z431" s="2397"/>
    </row>
    <row r="432" spans="1:26" ht="15.75" customHeight="1">
      <c r="A432" s="2397"/>
      <c r="B432" s="2397"/>
      <c r="C432" s="2397"/>
      <c r="D432" s="2397"/>
      <c r="E432" s="2397"/>
      <c r="F432" s="2397"/>
      <c r="G432" s="2397"/>
      <c r="H432" s="2397"/>
      <c r="I432" s="2397"/>
      <c r="J432" s="2397"/>
      <c r="K432" s="2397"/>
      <c r="L432" s="2397"/>
      <c r="M432" s="2397"/>
      <c r="N432" s="2397"/>
      <c r="O432" s="2397"/>
      <c r="P432" s="2397"/>
      <c r="Q432" s="2397"/>
      <c r="R432" s="2397"/>
      <c r="S432" s="2397"/>
      <c r="T432" s="2397"/>
      <c r="U432" s="2397"/>
      <c r="V432" s="2397"/>
      <c r="W432" s="2397"/>
      <c r="X432" s="2397"/>
      <c r="Y432" s="2397"/>
      <c r="Z432" s="2397"/>
    </row>
    <row r="433" spans="1:26" ht="15.75" customHeight="1">
      <c r="A433" s="2397"/>
      <c r="B433" s="2397"/>
      <c r="C433" s="2397"/>
      <c r="D433" s="2397"/>
      <c r="E433" s="2397"/>
      <c r="F433" s="2397"/>
      <c r="G433" s="2397"/>
      <c r="H433" s="2397"/>
      <c r="I433" s="2397"/>
      <c r="J433" s="2397"/>
      <c r="K433" s="2397"/>
      <c r="L433" s="2397"/>
      <c r="M433" s="2397"/>
      <c r="N433" s="2397"/>
      <c r="O433" s="2397"/>
      <c r="P433" s="2397"/>
      <c r="Q433" s="2397"/>
      <c r="R433" s="2397"/>
      <c r="S433" s="2397"/>
      <c r="T433" s="2397"/>
      <c r="U433" s="2397"/>
      <c r="V433" s="2397"/>
      <c r="W433" s="2397"/>
      <c r="X433" s="2397"/>
      <c r="Y433" s="2397"/>
      <c r="Z433" s="2397"/>
    </row>
    <row r="434" spans="1:26" ht="15.75" customHeight="1">
      <c r="A434" s="2397"/>
      <c r="B434" s="2397"/>
      <c r="C434" s="2397"/>
      <c r="D434" s="2397"/>
      <c r="E434" s="2397"/>
      <c r="F434" s="2397"/>
      <c r="G434" s="2397"/>
      <c r="H434" s="2397"/>
      <c r="I434" s="2397"/>
      <c r="J434" s="2397"/>
      <c r="K434" s="2397"/>
      <c r="L434" s="2397"/>
      <c r="M434" s="2397"/>
      <c r="N434" s="2397"/>
      <c r="O434" s="2397"/>
      <c r="P434" s="2397"/>
      <c r="Q434" s="2397"/>
      <c r="R434" s="2397"/>
      <c r="S434" s="2397"/>
      <c r="T434" s="2397"/>
      <c r="U434" s="2397"/>
      <c r="V434" s="2397"/>
      <c r="W434" s="2397"/>
      <c r="X434" s="2397"/>
      <c r="Y434" s="2397"/>
      <c r="Z434" s="2397"/>
    </row>
    <row r="435" spans="1:26" ht="15.75" customHeight="1">
      <c r="A435" s="2397"/>
      <c r="B435" s="2397"/>
      <c r="C435" s="2397"/>
      <c r="D435" s="2397"/>
      <c r="E435" s="2397"/>
      <c r="F435" s="2397"/>
      <c r="G435" s="2397"/>
      <c r="H435" s="2397"/>
      <c r="I435" s="2397"/>
      <c r="J435" s="2397"/>
      <c r="K435" s="2397"/>
      <c r="L435" s="2397"/>
      <c r="M435" s="2397"/>
      <c r="N435" s="2397"/>
      <c r="O435" s="2397"/>
      <c r="P435" s="2397"/>
      <c r="Q435" s="2397"/>
      <c r="R435" s="2397"/>
      <c r="S435" s="2397"/>
      <c r="T435" s="2397"/>
      <c r="U435" s="2397"/>
      <c r="V435" s="2397"/>
      <c r="W435" s="2397"/>
      <c r="X435" s="2397"/>
      <c r="Y435" s="2397"/>
      <c r="Z435" s="2397"/>
    </row>
    <row r="436" spans="1:26" ht="15.75" customHeight="1">
      <c r="A436" s="2397"/>
      <c r="B436" s="2397"/>
      <c r="C436" s="2397"/>
      <c r="D436" s="2397"/>
      <c r="E436" s="2397"/>
      <c r="F436" s="2397"/>
      <c r="G436" s="2397"/>
      <c r="H436" s="2397"/>
      <c r="I436" s="2397"/>
      <c r="J436" s="2397"/>
      <c r="K436" s="2397"/>
      <c r="L436" s="2397"/>
      <c r="M436" s="2397"/>
      <c r="N436" s="2397"/>
      <c r="O436" s="2397"/>
      <c r="P436" s="2397"/>
      <c r="Q436" s="2397"/>
      <c r="R436" s="2397"/>
      <c r="S436" s="2397"/>
      <c r="T436" s="2397"/>
      <c r="U436" s="2397"/>
      <c r="V436" s="2397"/>
      <c r="W436" s="2397"/>
      <c r="X436" s="2397"/>
      <c r="Y436" s="2397"/>
      <c r="Z436" s="2397"/>
    </row>
    <row r="437" spans="1:26" ht="15.75" customHeight="1">
      <c r="A437" s="2397"/>
      <c r="B437" s="2397"/>
      <c r="C437" s="2397"/>
      <c r="D437" s="2397"/>
      <c r="E437" s="2397"/>
      <c r="F437" s="2397"/>
      <c r="G437" s="2397"/>
      <c r="H437" s="2397"/>
      <c r="I437" s="2397"/>
      <c r="J437" s="2397"/>
      <c r="K437" s="2397"/>
      <c r="L437" s="2397"/>
      <c r="M437" s="2397"/>
      <c r="N437" s="2397"/>
      <c r="O437" s="2397"/>
      <c r="P437" s="2397"/>
      <c r="Q437" s="2397"/>
      <c r="R437" s="2397"/>
      <c r="S437" s="2397"/>
      <c r="T437" s="2397"/>
      <c r="U437" s="2397"/>
      <c r="V437" s="2397"/>
      <c r="W437" s="2397"/>
      <c r="X437" s="2397"/>
      <c r="Y437" s="2397"/>
      <c r="Z437" s="2397"/>
    </row>
    <row r="438" spans="1:26" ht="15.75" customHeight="1">
      <c r="A438" s="2397"/>
      <c r="B438" s="2397"/>
      <c r="C438" s="2397"/>
      <c r="D438" s="2397"/>
      <c r="E438" s="2397"/>
      <c r="F438" s="2397"/>
      <c r="G438" s="2397"/>
      <c r="H438" s="2397"/>
      <c r="I438" s="2397"/>
      <c r="J438" s="2397"/>
      <c r="K438" s="2397"/>
      <c r="L438" s="2397"/>
      <c r="M438" s="2397"/>
      <c r="N438" s="2397"/>
      <c r="O438" s="2397"/>
      <c r="P438" s="2397"/>
      <c r="Q438" s="2397"/>
      <c r="R438" s="2397"/>
      <c r="S438" s="2397"/>
      <c r="T438" s="2397"/>
      <c r="U438" s="2397"/>
      <c r="V438" s="2397"/>
      <c r="W438" s="2397"/>
      <c r="X438" s="2397"/>
      <c r="Y438" s="2397"/>
      <c r="Z438" s="2397"/>
    </row>
    <row r="439" spans="1:26" ht="15.75" customHeight="1">
      <c r="A439" s="2397"/>
      <c r="B439" s="2397"/>
      <c r="C439" s="2397"/>
      <c r="D439" s="2397"/>
      <c r="E439" s="2397"/>
      <c r="F439" s="2397"/>
      <c r="G439" s="2397"/>
      <c r="H439" s="2397"/>
      <c r="I439" s="2397"/>
      <c r="J439" s="2397"/>
      <c r="K439" s="2397"/>
      <c r="L439" s="2397"/>
      <c r="M439" s="2397"/>
      <c r="N439" s="2397"/>
      <c r="O439" s="2397"/>
      <c r="P439" s="2397"/>
      <c r="Q439" s="2397"/>
      <c r="R439" s="2397"/>
      <c r="S439" s="2397"/>
      <c r="T439" s="2397"/>
      <c r="U439" s="2397"/>
      <c r="V439" s="2397"/>
      <c r="W439" s="2397"/>
      <c r="X439" s="2397"/>
      <c r="Y439" s="2397"/>
      <c r="Z439" s="2397"/>
    </row>
    <row r="440" spans="1:26" ht="15.75" customHeight="1">
      <c r="A440" s="2397"/>
      <c r="B440" s="2397"/>
      <c r="C440" s="2397"/>
      <c r="D440" s="2397"/>
      <c r="E440" s="2397"/>
      <c r="F440" s="2397"/>
      <c r="G440" s="2397"/>
      <c r="H440" s="2397"/>
      <c r="I440" s="2397"/>
      <c r="J440" s="2397"/>
      <c r="K440" s="2397"/>
      <c r="L440" s="2397"/>
      <c r="M440" s="2397"/>
      <c r="N440" s="2397"/>
      <c r="O440" s="2397"/>
      <c r="P440" s="2397"/>
      <c r="Q440" s="2397"/>
      <c r="R440" s="2397"/>
      <c r="S440" s="2397"/>
      <c r="T440" s="2397"/>
      <c r="U440" s="2397"/>
      <c r="V440" s="2397"/>
      <c r="W440" s="2397"/>
      <c r="X440" s="2397"/>
      <c r="Y440" s="2397"/>
      <c r="Z440" s="2397"/>
    </row>
    <row r="441" spans="1:26" ht="15.75" customHeight="1">
      <c r="A441" s="2397"/>
      <c r="B441" s="2397"/>
      <c r="C441" s="2397"/>
      <c r="D441" s="2397"/>
      <c r="E441" s="2397"/>
      <c r="F441" s="2397"/>
      <c r="G441" s="2397"/>
      <c r="H441" s="2397"/>
      <c r="I441" s="2397"/>
      <c r="J441" s="2397"/>
      <c r="K441" s="2397"/>
      <c r="L441" s="2397"/>
      <c r="M441" s="2397"/>
      <c r="N441" s="2397"/>
      <c r="O441" s="2397"/>
      <c r="P441" s="2397"/>
      <c r="Q441" s="2397"/>
      <c r="R441" s="2397"/>
      <c r="S441" s="2397"/>
      <c r="T441" s="2397"/>
      <c r="U441" s="2397"/>
      <c r="V441" s="2397"/>
      <c r="W441" s="2397"/>
      <c r="X441" s="2397"/>
      <c r="Y441" s="2397"/>
      <c r="Z441" s="2397"/>
    </row>
    <row r="442" spans="1:26" ht="15.75" customHeight="1">
      <c r="A442" s="2397"/>
      <c r="B442" s="2397"/>
      <c r="C442" s="2397"/>
      <c r="D442" s="2397"/>
      <c r="E442" s="2397"/>
      <c r="F442" s="2397"/>
      <c r="G442" s="2397"/>
      <c r="H442" s="2397"/>
      <c r="I442" s="2397"/>
      <c r="J442" s="2397"/>
      <c r="K442" s="2397"/>
      <c r="L442" s="2397"/>
      <c r="M442" s="2397"/>
      <c r="N442" s="2397"/>
      <c r="O442" s="2397"/>
      <c r="P442" s="2397"/>
      <c r="Q442" s="2397"/>
      <c r="R442" s="2397"/>
      <c r="S442" s="2397"/>
      <c r="T442" s="2397"/>
      <c r="U442" s="2397"/>
      <c r="V442" s="2397"/>
      <c r="W442" s="2397"/>
      <c r="X442" s="2397"/>
      <c r="Y442" s="2397"/>
      <c r="Z442" s="2397"/>
    </row>
    <row r="443" spans="1:26" ht="15.75" customHeight="1">
      <c r="A443" s="2397"/>
      <c r="B443" s="2397"/>
      <c r="C443" s="2397"/>
      <c r="D443" s="2397"/>
      <c r="E443" s="2397"/>
      <c r="F443" s="2397"/>
      <c r="G443" s="2397"/>
      <c r="H443" s="2397"/>
      <c r="I443" s="2397"/>
      <c r="J443" s="2397"/>
      <c r="K443" s="2397"/>
      <c r="L443" s="2397"/>
      <c r="M443" s="2397"/>
      <c r="N443" s="2397"/>
      <c r="O443" s="2397"/>
      <c r="P443" s="2397"/>
      <c r="Q443" s="2397"/>
      <c r="R443" s="2397"/>
      <c r="S443" s="2397"/>
      <c r="T443" s="2397"/>
      <c r="U443" s="2397"/>
      <c r="V443" s="2397"/>
      <c r="W443" s="2397"/>
      <c r="X443" s="2397"/>
      <c r="Y443" s="2397"/>
      <c r="Z443" s="2397"/>
    </row>
    <row r="444" spans="1:26" ht="15.75" customHeight="1">
      <c r="A444" s="2397"/>
      <c r="B444" s="2397"/>
      <c r="C444" s="2397"/>
      <c r="D444" s="2397"/>
      <c r="E444" s="2397"/>
      <c r="F444" s="2397"/>
      <c r="G444" s="2397"/>
      <c r="H444" s="2397"/>
      <c r="I444" s="2397"/>
      <c r="J444" s="2397"/>
      <c r="K444" s="2397"/>
      <c r="L444" s="2397"/>
      <c r="M444" s="2397"/>
      <c r="N444" s="2397"/>
      <c r="O444" s="2397"/>
      <c r="P444" s="2397"/>
      <c r="Q444" s="2397"/>
      <c r="R444" s="2397"/>
      <c r="S444" s="2397"/>
      <c r="T444" s="2397"/>
      <c r="U444" s="2397"/>
      <c r="V444" s="2397"/>
      <c r="W444" s="2397"/>
      <c r="X444" s="2397"/>
      <c r="Y444" s="2397"/>
      <c r="Z444" s="2397"/>
    </row>
    <row r="445" spans="1:26" ht="15.75" customHeight="1">
      <c r="A445" s="2397"/>
      <c r="B445" s="2397"/>
      <c r="C445" s="2397"/>
      <c r="D445" s="2397"/>
      <c r="E445" s="2397"/>
      <c r="F445" s="2397"/>
      <c r="G445" s="2397"/>
      <c r="H445" s="2397"/>
      <c r="I445" s="2397"/>
      <c r="J445" s="2397"/>
      <c r="K445" s="2397"/>
      <c r="L445" s="2397"/>
      <c r="M445" s="2397"/>
      <c r="N445" s="2397"/>
      <c r="O445" s="2397"/>
      <c r="P445" s="2397"/>
      <c r="Q445" s="2397"/>
      <c r="R445" s="2397"/>
      <c r="S445" s="2397"/>
      <c r="T445" s="2397"/>
      <c r="U445" s="2397"/>
      <c r="V445" s="2397"/>
      <c r="W445" s="2397"/>
      <c r="X445" s="2397"/>
      <c r="Y445" s="2397"/>
      <c r="Z445" s="2397"/>
    </row>
    <row r="446" spans="1:26" ht="15.75" customHeight="1">
      <c r="A446" s="2397"/>
      <c r="B446" s="2397"/>
      <c r="C446" s="2397"/>
      <c r="D446" s="2397"/>
      <c r="E446" s="2397"/>
      <c r="F446" s="2397"/>
      <c r="G446" s="2397"/>
      <c r="H446" s="2397"/>
      <c r="I446" s="2397"/>
      <c r="J446" s="2397"/>
      <c r="K446" s="2397"/>
      <c r="L446" s="2397"/>
      <c r="M446" s="2397"/>
      <c r="N446" s="2397"/>
      <c r="O446" s="2397"/>
      <c r="P446" s="2397"/>
      <c r="Q446" s="2397"/>
      <c r="R446" s="2397"/>
      <c r="S446" s="2397"/>
      <c r="T446" s="2397"/>
      <c r="U446" s="2397"/>
      <c r="V446" s="2397"/>
      <c r="W446" s="2397"/>
      <c r="X446" s="2397"/>
      <c r="Y446" s="2397"/>
      <c r="Z446" s="2397"/>
    </row>
    <row r="447" spans="1:26" ht="15.75" customHeight="1">
      <c r="A447" s="2397"/>
      <c r="B447" s="2397"/>
      <c r="C447" s="2397"/>
      <c r="D447" s="2397"/>
      <c r="E447" s="2397"/>
      <c r="F447" s="2397"/>
      <c r="G447" s="2397"/>
      <c r="H447" s="2397"/>
      <c r="I447" s="2397"/>
      <c r="J447" s="2397"/>
      <c r="K447" s="2397"/>
      <c r="L447" s="2397"/>
      <c r="M447" s="2397"/>
      <c r="N447" s="2397"/>
      <c r="O447" s="2397"/>
      <c r="P447" s="2397"/>
      <c r="Q447" s="2397"/>
      <c r="R447" s="2397"/>
      <c r="S447" s="2397"/>
      <c r="T447" s="2397"/>
      <c r="U447" s="2397"/>
      <c r="V447" s="2397"/>
      <c r="W447" s="2397"/>
      <c r="X447" s="2397"/>
      <c r="Y447" s="2397"/>
      <c r="Z447" s="2397"/>
    </row>
    <row r="448" spans="1:26" ht="15.75" customHeight="1">
      <c r="A448" s="2397"/>
      <c r="B448" s="2397"/>
      <c r="C448" s="2397"/>
      <c r="D448" s="2397"/>
      <c r="E448" s="2397"/>
      <c r="F448" s="2397"/>
      <c r="G448" s="2397"/>
      <c r="H448" s="2397"/>
      <c r="I448" s="2397"/>
      <c r="J448" s="2397"/>
      <c r="K448" s="2397"/>
      <c r="L448" s="2397"/>
      <c r="M448" s="2397"/>
      <c r="N448" s="2397"/>
      <c r="O448" s="2397"/>
      <c r="P448" s="2397"/>
      <c r="Q448" s="2397"/>
      <c r="R448" s="2397"/>
      <c r="S448" s="2397"/>
      <c r="T448" s="2397"/>
      <c r="U448" s="2397"/>
      <c r="V448" s="2397"/>
      <c r="W448" s="2397"/>
      <c r="X448" s="2397"/>
      <c r="Y448" s="2397"/>
      <c r="Z448" s="2397"/>
    </row>
    <row r="449" spans="1:26" ht="15.75" customHeight="1">
      <c r="A449" s="2397"/>
      <c r="B449" s="2397"/>
      <c r="C449" s="2397"/>
      <c r="D449" s="2397"/>
      <c r="E449" s="2397"/>
      <c r="F449" s="2397"/>
      <c r="G449" s="2397"/>
      <c r="H449" s="2397"/>
      <c r="I449" s="2397"/>
      <c r="J449" s="2397"/>
      <c r="K449" s="2397"/>
      <c r="L449" s="2397"/>
      <c r="M449" s="2397"/>
      <c r="N449" s="2397"/>
      <c r="O449" s="2397"/>
      <c r="P449" s="2397"/>
      <c r="Q449" s="2397"/>
      <c r="R449" s="2397"/>
      <c r="S449" s="2397"/>
      <c r="T449" s="2397"/>
      <c r="U449" s="2397"/>
      <c r="V449" s="2397"/>
      <c r="W449" s="2397"/>
      <c r="X449" s="2397"/>
      <c r="Y449" s="2397"/>
      <c r="Z449" s="2397"/>
    </row>
    <row r="450" spans="1:26" ht="15.75" customHeight="1">
      <c r="A450" s="2397"/>
      <c r="B450" s="2397"/>
      <c r="C450" s="2397"/>
      <c r="D450" s="2397"/>
      <c r="E450" s="2397"/>
      <c r="F450" s="2397"/>
      <c r="G450" s="2397"/>
      <c r="H450" s="2397"/>
      <c r="I450" s="2397"/>
      <c r="J450" s="2397"/>
      <c r="K450" s="2397"/>
      <c r="L450" s="2397"/>
      <c r="M450" s="2397"/>
      <c r="N450" s="2397"/>
      <c r="O450" s="2397"/>
      <c r="P450" s="2397"/>
      <c r="Q450" s="2397"/>
      <c r="R450" s="2397"/>
      <c r="S450" s="2397"/>
      <c r="T450" s="2397"/>
      <c r="U450" s="2397"/>
      <c r="V450" s="2397"/>
      <c r="W450" s="2397"/>
      <c r="X450" s="2397"/>
      <c r="Y450" s="2397"/>
      <c r="Z450" s="2397"/>
    </row>
    <row r="451" spans="1:26" ht="15.75" customHeight="1">
      <c r="A451" s="2397"/>
      <c r="B451" s="2397"/>
      <c r="C451" s="2397"/>
      <c r="D451" s="2397"/>
      <c r="E451" s="2397"/>
      <c r="F451" s="2397"/>
      <c r="G451" s="2397"/>
      <c r="H451" s="2397"/>
      <c r="I451" s="2397"/>
      <c r="J451" s="2397"/>
      <c r="K451" s="2397"/>
      <c r="L451" s="2397"/>
      <c r="M451" s="2397"/>
      <c r="N451" s="2397"/>
      <c r="O451" s="2397"/>
      <c r="P451" s="2397"/>
      <c r="Q451" s="2397"/>
      <c r="R451" s="2397"/>
      <c r="S451" s="2397"/>
      <c r="T451" s="2397"/>
      <c r="U451" s="2397"/>
      <c r="V451" s="2397"/>
      <c r="W451" s="2397"/>
      <c r="X451" s="2397"/>
      <c r="Y451" s="2397"/>
      <c r="Z451" s="2397"/>
    </row>
    <row r="452" spans="1:26" ht="15.75" customHeight="1">
      <c r="A452" s="2397"/>
      <c r="B452" s="2397"/>
      <c r="C452" s="2397"/>
      <c r="D452" s="2397"/>
      <c r="E452" s="2397"/>
      <c r="F452" s="2397"/>
      <c r="G452" s="2397"/>
      <c r="H452" s="2397"/>
      <c r="I452" s="2397"/>
      <c r="J452" s="2397"/>
      <c r="K452" s="2397"/>
      <c r="L452" s="2397"/>
      <c r="M452" s="2397"/>
      <c r="N452" s="2397"/>
      <c r="O452" s="2397"/>
      <c r="P452" s="2397"/>
      <c r="Q452" s="2397"/>
      <c r="R452" s="2397"/>
      <c r="S452" s="2397"/>
      <c r="T452" s="2397"/>
      <c r="U452" s="2397"/>
      <c r="V452" s="2397"/>
      <c r="W452" s="2397"/>
      <c r="X452" s="2397"/>
      <c r="Y452" s="2397"/>
      <c r="Z452" s="2397"/>
    </row>
    <row r="453" spans="1:26" ht="15.75" customHeight="1">
      <c r="A453" s="2397"/>
      <c r="B453" s="2397"/>
      <c r="C453" s="2397"/>
      <c r="D453" s="2397"/>
      <c r="E453" s="2397"/>
      <c r="F453" s="2397"/>
      <c r="G453" s="2397"/>
      <c r="H453" s="2397"/>
      <c r="I453" s="2397"/>
      <c r="J453" s="2397"/>
      <c r="K453" s="2397"/>
      <c r="L453" s="2397"/>
      <c r="M453" s="2397"/>
      <c r="N453" s="2397"/>
      <c r="O453" s="2397"/>
      <c r="P453" s="2397"/>
      <c r="Q453" s="2397"/>
      <c r="R453" s="2397"/>
      <c r="S453" s="2397"/>
      <c r="T453" s="2397"/>
      <c r="U453" s="2397"/>
      <c r="V453" s="2397"/>
      <c r="W453" s="2397"/>
      <c r="X453" s="2397"/>
      <c r="Y453" s="2397"/>
      <c r="Z453" s="2397"/>
    </row>
    <row r="454" spans="1:26" ht="15.75" customHeight="1">
      <c r="A454" s="2397"/>
      <c r="B454" s="2397"/>
      <c r="C454" s="2397"/>
      <c r="D454" s="2397"/>
      <c r="E454" s="2397"/>
      <c r="F454" s="2397"/>
      <c r="G454" s="2397"/>
      <c r="H454" s="2397"/>
      <c r="I454" s="2397"/>
      <c r="J454" s="2397"/>
      <c r="K454" s="2397"/>
      <c r="L454" s="2397"/>
      <c r="M454" s="2397"/>
      <c r="N454" s="2397"/>
      <c r="O454" s="2397"/>
      <c r="P454" s="2397"/>
      <c r="Q454" s="2397"/>
      <c r="R454" s="2397"/>
      <c r="S454" s="2397"/>
      <c r="T454" s="2397"/>
      <c r="U454" s="2397"/>
      <c r="V454" s="2397"/>
      <c r="W454" s="2397"/>
      <c r="X454" s="2397"/>
      <c r="Y454" s="2397"/>
      <c r="Z454" s="2397"/>
    </row>
    <row r="455" spans="1:26" ht="15.75" customHeight="1">
      <c r="A455" s="2397"/>
      <c r="B455" s="2397"/>
      <c r="C455" s="2397"/>
      <c r="D455" s="2397"/>
      <c r="E455" s="2397"/>
      <c r="F455" s="2397"/>
      <c r="G455" s="2397"/>
      <c r="H455" s="2397"/>
      <c r="I455" s="2397"/>
      <c r="J455" s="2397"/>
      <c r="K455" s="2397"/>
      <c r="L455" s="2397"/>
      <c r="M455" s="2397"/>
      <c r="N455" s="2397"/>
      <c r="O455" s="2397"/>
      <c r="P455" s="2397"/>
      <c r="Q455" s="2397"/>
      <c r="R455" s="2397"/>
      <c r="S455" s="2397"/>
      <c r="T455" s="2397"/>
      <c r="U455" s="2397"/>
      <c r="V455" s="2397"/>
      <c r="W455" s="2397"/>
      <c r="X455" s="2397"/>
      <c r="Y455" s="2397"/>
      <c r="Z455" s="2397"/>
    </row>
    <row r="456" spans="1:26" ht="15.75" customHeight="1">
      <c r="A456" s="2397"/>
      <c r="B456" s="2397"/>
      <c r="C456" s="2397"/>
      <c r="D456" s="2397"/>
      <c r="E456" s="2397"/>
      <c r="F456" s="2397"/>
      <c r="G456" s="2397"/>
      <c r="H456" s="2397"/>
      <c r="I456" s="2397"/>
      <c r="J456" s="2397"/>
      <c r="K456" s="2397"/>
      <c r="L456" s="2397"/>
      <c r="M456" s="2397"/>
      <c r="N456" s="2397"/>
      <c r="O456" s="2397"/>
      <c r="P456" s="2397"/>
      <c r="Q456" s="2397"/>
      <c r="R456" s="2397"/>
      <c r="S456" s="2397"/>
      <c r="T456" s="2397"/>
      <c r="U456" s="2397"/>
      <c r="V456" s="2397"/>
      <c r="W456" s="2397"/>
      <c r="X456" s="2397"/>
      <c r="Y456" s="2397"/>
      <c r="Z456" s="2397"/>
    </row>
    <row r="457" spans="1:26" ht="15.75" customHeight="1">
      <c r="A457" s="2397"/>
      <c r="B457" s="2397"/>
      <c r="C457" s="2397"/>
      <c r="D457" s="2397"/>
      <c r="E457" s="2397"/>
      <c r="F457" s="2397"/>
      <c r="G457" s="2397"/>
      <c r="H457" s="2397"/>
      <c r="I457" s="2397"/>
      <c r="J457" s="2397"/>
      <c r="K457" s="2397"/>
      <c r="L457" s="2397"/>
      <c r="M457" s="2397"/>
      <c r="N457" s="2397"/>
      <c r="O457" s="2397"/>
      <c r="P457" s="2397"/>
      <c r="Q457" s="2397"/>
      <c r="R457" s="2397"/>
      <c r="S457" s="2397"/>
      <c r="T457" s="2397"/>
      <c r="U457" s="2397"/>
      <c r="V457" s="2397"/>
      <c r="W457" s="2397"/>
      <c r="X457" s="2397"/>
      <c r="Y457" s="2397"/>
      <c r="Z457" s="2397"/>
    </row>
    <row r="458" spans="1:26" ht="15.75" customHeight="1">
      <c r="A458" s="2397"/>
      <c r="B458" s="2397"/>
      <c r="C458" s="2397"/>
      <c r="D458" s="2397"/>
      <c r="E458" s="2397"/>
      <c r="F458" s="2397"/>
      <c r="G458" s="2397"/>
      <c r="H458" s="2397"/>
      <c r="I458" s="2397"/>
      <c r="J458" s="2397"/>
      <c r="K458" s="2397"/>
      <c r="L458" s="2397"/>
      <c r="M458" s="2397"/>
      <c r="N458" s="2397"/>
      <c r="O458" s="2397"/>
      <c r="P458" s="2397"/>
      <c r="Q458" s="2397"/>
      <c r="R458" s="2397"/>
      <c r="S458" s="2397"/>
      <c r="T458" s="2397"/>
      <c r="U458" s="2397"/>
      <c r="V458" s="2397"/>
      <c r="W458" s="2397"/>
      <c r="X458" s="2397"/>
      <c r="Y458" s="2397"/>
      <c r="Z458" s="2397"/>
    </row>
    <row r="459" spans="1:26" ht="15.75" customHeight="1">
      <c r="A459" s="2397"/>
      <c r="B459" s="2397"/>
      <c r="C459" s="2397"/>
      <c r="D459" s="2397"/>
      <c r="E459" s="2397"/>
      <c r="F459" s="2397"/>
      <c r="G459" s="2397"/>
      <c r="H459" s="2397"/>
      <c r="I459" s="2397"/>
      <c r="J459" s="2397"/>
      <c r="K459" s="2397"/>
      <c r="L459" s="2397"/>
      <c r="M459" s="2397"/>
      <c r="N459" s="2397"/>
      <c r="O459" s="2397"/>
      <c r="P459" s="2397"/>
      <c r="Q459" s="2397"/>
      <c r="R459" s="2397"/>
      <c r="S459" s="2397"/>
      <c r="T459" s="2397"/>
      <c r="U459" s="2397"/>
      <c r="V459" s="2397"/>
      <c r="W459" s="2397"/>
      <c r="X459" s="2397"/>
      <c r="Y459" s="2397"/>
      <c r="Z459" s="2397"/>
    </row>
    <row r="460" spans="1:26" ht="15.75" customHeight="1">
      <c r="A460" s="2397"/>
      <c r="B460" s="2397"/>
      <c r="C460" s="2397"/>
      <c r="D460" s="2397"/>
      <c r="E460" s="2397"/>
      <c r="F460" s="2397"/>
      <c r="G460" s="2397"/>
      <c r="H460" s="2397"/>
      <c r="I460" s="2397"/>
      <c r="J460" s="2397"/>
      <c r="K460" s="2397"/>
      <c r="L460" s="2397"/>
      <c r="M460" s="2397"/>
      <c r="N460" s="2397"/>
      <c r="O460" s="2397"/>
      <c r="P460" s="2397"/>
      <c r="Q460" s="2397"/>
      <c r="R460" s="2397"/>
      <c r="S460" s="2397"/>
      <c r="T460" s="2397"/>
      <c r="U460" s="2397"/>
      <c r="V460" s="2397"/>
      <c r="W460" s="2397"/>
      <c r="X460" s="2397"/>
      <c r="Y460" s="2397"/>
      <c r="Z460" s="2397"/>
    </row>
    <row r="461" spans="1:26" ht="15.75" customHeight="1">
      <c r="A461" s="2397"/>
      <c r="B461" s="2397"/>
      <c r="C461" s="2397"/>
      <c r="D461" s="2397"/>
      <c r="E461" s="2397"/>
      <c r="F461" s="2397"/>
      <c r="G461" s="2397"/>
      <c r="H461" s="2397"/>
      <c r="I461" s="2397"/>
      <c r="J461" s="2397"/>
      <c r="K461" s="2397"/>
      <c r="L461" s="2397"/>
      <c r="M461" s="2397"/>
      <c r="N461" s="2397"/>
      <c r="O461" s="2397"/>
      <c r="P461" s="2397"/>
      <c r="Q461" s="2397"/>
      <c r="R461" s="2397"/>
      <c r="S461" s="2397"/>
      <c r="T461" s="2397"/>
      <c r="U461" s="2397"/>
      <c r="V461" s="2397"/>
      <c r="W461" s="2397"/>
      <c r="X461" s="2397"/>
      <c r="Y461" s="2397"/>
      <c r="Z461" s="2397"/>
    </row>
    <row r="462" spans="1:26" ht="15.75" customHeight="1">
      <c r="A462" s="2397"/>
      <c r="B462" s="2397"/>
      <c r="C462" s="2397"/>
      <c r="D462" s="2397"/>
      <c r="E462" s="2397"/>
      <c r="F462" s="2397"/>
      <c r="G462" s="2397"/>
      <c r="H462" s="2397"/>
      <c r="I462" s="2397"/>
      <c r="J462" s="2397"/>
      <c r="K462" s="2397"/>
      <c r="L462" s="2397"/>
      <c r="M462" s="2397"/>
      <c r="N462" s="2397"/>
      <c r="O462" s="2397"/>
      <c r="P462" s="2397"/>
      <c r="Q462" s="2397"/>
      <c r="R462" s="2397"/>
      <c r="S462" s="2397"/>
      <c r="T462" s="2397"/>
      <c r="U462" s="2397"/>
      <c r="V462" s="2397"/>
      <c r="W462" s="2397"/>
      <c r="X462" s="2397"/>
      <c r="Y462" s="2397"/>
      <c r="Z462" s="2397"/>
    </row>
    <row r="463" spans="1:26" ht="15.75" customHeight="1">
      <c r="A463" s="2397"/>
      <c r="B463" s="2397"/>
      <c r="C463" s="2397"/>
      <c r="D463" s="2397"/>
      <c r="E463" s="2397"/>
      <c r="F463" s="2397"/>
      <c r="G463" s="2397"/>
      <c r="H463" s="2397"/>
      <c r="I463" s="2397"/>
      <c r="J463" s="2397"/>
      <c r="K463" s="2397"/>
      <c r="L463" s="2397"/>
      <c r="M463" s="2397"/>
      <c r="N463" s="2397"/>
      <c r="O463" s="2397"/>
      <c r="P463" s="2397"/>
      <c r="Q463" s="2397"/>
      <c r="R463" s="2397"/>
      <c r="S463" s="2397"/>
      <c r="T463" s="2397"/>
      <c r="U463" s="2397"/>
      <c r="V463" s="2397"/>
      <c r="W463" s="2397"/>
      <c r="X463" s="2397"/>
      <c r="Y463" s="2397"/>
      <c r="Z463" s="2397"/>
    </row>
    <row r="464" spans="1:26" ht="15.75" customHeight="1">
      <c r="A464" s="2397"/>
      <c r="B464" s="2397"/>
      <c r="C464" s="2397"/>
      <c r="D464" s="2397"/>
      <c r="E464" s="2397"/>
      <c r="F464" s="2397"/>
      <c r="G464" s="2397"/>
      <c r="H464" s="2397"/>
      <c r="I464" s="2397"/>
      <c r="J464" s="2397"/>
      <c r="K464" s="2397"/>
      <c r="L464" s="2397"/>
      <c r="M464" s="2397"/>
      <c r="N464" s="2397"/>
      <c r="O464" s="2397"/>
      <c r="P464" s="2397"/>
      <c r="Q464" s="2397"/>
      <c r="R464" s="2397"/>
      <c r="S464" s="2397"/>
      <c r="T464" s="2397"/>
      <c r="U464" s="2397"/>
      <c r="V464" s="2397"/>
      <c r="W464" s="2397"/>
      <c r="X464" s="2397"/>
      <c r="Y464" s="2397"/>
      <c r="Z464" s="2397"/>
    </row>
    <row r="465" spans="1:26" ht="15.75" customHeight="1">
      <c r="A465" s="2397"/>
      <c r="B465" s="2397"/>
      <c r="C465" s="2397"/>
      <c r="D465" s="2397"/>
      <c r="E465" s="2397"/>
      <c r="F465" s="2397"/>
      <c r="G465" s="2397"/>
      <c r="H465" s="2397"/>
      <c r="I465" s="2397"/>
      <c r="J465" s="2397"/>
      <c r="K465" s="2397"/>
      <c r="L465" s="2397"/>
      <c r="M465" s="2397"/>
      <c r="N465" s="2397"/>
      <c r="O465" s="2397"/>
      <c r="P465" s="2397"/>
      <c r="Q465" s="2397"/>
      <c r="R465" s="2397"/>
      <c r="S465" s="2397"/>
      <c r="T465" s="2397"/>
      <c r="U465" s="2397"/>
      <c r="V465" s="2397"/>
      <c r="W465" s="2397"/>
      <c r="X465" s="2397"/>
      <c r="Y465" s="2397"/>
      <c r="Z465" s="2397"/>
    </row>
    <row r="466" spans="1:26" ht="15.75" customHeight="1">
      <c r="A466" s="2397"/>
      <c r="B466" s="2397"/>
      <c r="C466" s="2397"/>
      <c r="D466" s="2397"/>
      <c r="E466" s="2397"/>
      <c r="F466" s="2397"/>
      <c r="G466" s="2397"/>
      <c r="H466" s="2397"/>
      <c r="I466" s="2397"/>
      <c r="J466" s="2397"/>
      <c r="K466" s="2397"/>
      <c r="L466" s="2397"/>
      <c r="M466" s="2397"/>
      <c r="N466" s="2397"/>
      <c r="O466" s="2397"/>
      <c r="P466" s="2397"/>
      <c r="Q466" s="2397"/>
      <c r="R466" s="2397"/>
      <c r="S466" s="2397"/>
      <c r="T466" s="2397"/>
      <c r="U466" s="2397"/>
      <c r="V466" s="2397"/>
      <c r="W466" s="2397"/>
      <c r="X466" s="2397"/>
      <c r="Y466" s="2397"/>
      <c r="Z466" s="2397"/>
    </row>
    <row r="467" spans="1:26" ht="15.75" customHeight="1">
      <c r="A467" s="2397"/>
      <c r="B467" s="2397"/>
      <c r="C467" s="2397"/>
      <c r="D467" s="2397"/>
      <c r="E467" s="2397"/>
      <c r="F467" s="2397"/>
      <c r="G467" s="2397"/>
      <c r="H467" s="2397"/>
      <c r="I467" s="2397"/>
      <c r="J467" s="2397"/>
      <c r="K467" s="2397"/>
      <c r="L467" s="2397"/>
      <c r="M467" s="2397"/>
      <c r="N467" s="2397"/>
      <c r="O467" s="2397"/>
      <c r="P467" s="2397"/>
      <c r="Q467" s="2397"/>
      <c r="R467" s="2397"/>
      <c r="S467" s="2397"/>
      <c r="T467" s="2397"/>
      <c r="U467" s="2397"/>
      <c r="V467" s="2397"/>
      <c r="W467" s="2397"/>
      <c r="X467" s="2397"/>
      <c r="Y467" s="2397"/>
      <c r="Z467" s="2397"/>
    </row>
    <row r="468" spans="1:26" ht="15.75" customHeight="1">
      <c r="A468" s="2397"/>
      <c r="B468" s="2397"/>
      <c r="C468" s="2397"/>
      <c r="D468" s="2397"/>
      <c r="E468" s="2397"/>
      <c r="F468" s="2397"/>
      <c r="G468" s="2397"/>
      <c r="H468" s="2397"/>
      <c r="I468" s="2397"/>
      <c r="J468" s="2397"/>
      <c r="K468" s="2397"/>
      <c r="L468" s="2397"/>
      <c r="M468" s="2397"/>
      <c r="N468" s="2397"/>
      <c r="O468" s="2397"/>
      <c r="P468" s="2397"/>
      <c r="Q468" s="2397"/>
      <c r="R468" s="2397"/>
      <c r="S468" s="2397"/>
      <c r="T468" s="2397"/>
      <c r="U468" s="2397"/>
      <c r="V468" s="2397"/>
      <c r="W468" s="2397"/>
      <c r="X468" s="2397"/>
      <c r="Y468" s="2397"/>
      <c r="Z468" s="2397"/>
    </row>
    <row r="469" spans="1:26" ht="15.75" customHeight="1">
      <c r="A469" s="2397"/>
      <c r="B469" s="2397"/>
      <c r="C469" s="2397"/>
      <c r="D469" s="2397"/>
      <c r="E469" s="2397"/>
      <c r="F469" s="2397"/>
      <c r="G469" s="2397"/>
      <c r="H469" s="2397"/>
      <c r="I469" s="2397"/>
      <c r="J469" s="2397"/>
      <c r="K469" s="2397"/>
      <c r="L469" s="2397"/>
      <c r="M469" s="2397"/>
      <c r="N469" s="2397"/>
      <c r="O469" s="2397"/>
      <c r="P469" s="2397"/>
      <c r="Q469" s="2397"/>
      <c r="R469" s="2397"/>
      <c r="S469" s="2397"/>
      <c r="T469" s="2397"/>
      <c r="U469" s="2397"/>
      <c r="V469" s="2397"/>
      <c r="W469" s="2397"/>
      <c r="X469" s="2397"/>
      <c r="Y469" s="2397"/>
      <c r="Z469" s="2397"/>
    </row>
    <row r="470" spans="1:26" ht="15.75" customHeight="1">
      <c r="A470" s="2397"/>
      <c r="B470" s="2397"/>
      <c r="C470" s="2397"/>
      <c r="D470" s="2397"/>
      <c r="E470" s="2397"/>
      <c r="F470" s="2397"/>
      <c r="G470" s="2397"/>
      <c r="H470" s="2397"/>
      <c r="I470" s="2397"/>
      <c r="J470" s="2397"/>
      <c r="K470" s="2397"/>
      <c r="L470" s="2397"/>
      <c r="M470" s="2397"/>
      <c r="N470" s="2397"/>
      <c r="O470" s="2397"/>
      <c r="P470" s="2397"/>
      <c r="Q470" s="2397"/>
      <c r="R470" s="2397"/>
      <c r="S470" s="2397"/>
      <c r="T470" s="2397"/>
      <c r="U470" s="2397"/>
      <c r="V470" s="2397"/>
      <c r="W470" s="2397"/>
      <c r="X470" s="2397"/>
      <c r="Y470" s="2397"/>
      <c r="Z470" s="2397"/>
    </row>
    <row r="471" spans="1:26" ht="15.75" customHeight="1">
      <c r="A471" s="2397"/>
      <c r="B471" s="2397"/>
      <c r="C471" s="2397"/>
      <c r="D471" s="2397"/>
      <c r="E471" s="2397"/>
      <c r="F471" s="2397"/>
      <c r="G471" s="2397"/>
      <c r="H471" s="2397"/>
      <c r="I471" s="2397"/>
      <c r="J471" s="2397"/>
      <c r="K471" s="2397"/>
      <c r="L471" s="2397"/>
      <c r="M471" s="2397"/>
      <c r="N471" s="2397"/>
      <c r="O471" s="2397"/>
      <c r="P471" s="2397"/>
      <c r="Q471" s="2397"/>
      <c r="R471" s="2397"/>
      <c r="S471" s="2397"/>
      <c r="T471" s="2397"/>
      <c r="U471" s="2397"/>
      <c r="V471" s="2397"/>
      <c r="W471" s="2397"/>
      <c r="X471" s="2397"/>
      <c r="Y471" s="2397"/>
      <c r="Z471" s="2397"/>
    </row>
    <row r="472" spans="1:26" ht="15.75" customHeight="1">
      <c r="A472" s="2397"/>
      <c r="B472" s="2397"/>
      <c r="C472" s="2397"/>
      <c r="D472" s="2397"/>
      <c r="E472" s="2397"/>
      <c r="F472" s="2397"/>
      <c r="G472" s="2397"/>
      <c r="H472" s="2397"/>
      <c r="I472" s="2397"/>
      <c r="J472" s="2397"/>
      <c r="K472" s="2397"/>
      <c r="L472" s="2397"/>
      <c r="M472" s="2397"/>
      <c r="N472" s="2397"/>
      <c r="O472" s="2397"/>
      <c r="P472" s="2397"/>
      <c r="Q472" s="2397"/>
      <c r="R472" s="2397"/>
      <c r="S472" s="2397"/>
      <c r="T472" s="2397"/>
      <c r="U472" s="2397"/>
      <c r="V472" s="2397"/>
      <c r="W472" s="2397"/>
      <c r="X472" s="2397"/>
      <c r="Y472" s="2397"/>
      <c r="Z472" s="2397"/>
    </row>
    <row r="473" spans="1:26" ht="15.75" customHeight="1">
      <c r="A473" s="2397"/>
      <c r="B473" s="2397"/>
      <c r="C473" s="2397"/>
      <c r="D473" s="2397"/>
      <c r="E473" s="2397"/>
      <c r="F473" s="2397"/>
      <c r="G473" s="2397"/>
      <c r="H473" s="2397"/>
      <c r="I473" s="2397"/>
      <c r="J473" s="2397"/>
      <c r="K473" s="2397"/>
      <c r="L473" s="2397"/>
      <c r="M473" s="2397"/>
      <c r="N473" s="2397"/>
      <c r="O473" s="2397"/>
      <c r="P473" s="2397"/>
      <c r="Q473" s="2397"/>
      <c r="R473" s="2397"/>
      <c r="S473" s="2397"/>
      <c r="T473" s="2397"/>
      <c r="U473" s="2397"/>
      <c r="V473" s="2397"/>
      <c r="W473" s="2397"/>
      <c r="X473" s="2397"/>
      <c r="Y473" s="2397"/>
      <c r="Z473" s="2397"/>
    </row>
    <row r="474" spans="1:26" ht="15.75" customHeight="1">
      <c r="A474" s="2397"/>
      <c r="B474" s="2397"/>
      <c r="C474" s="2397"/>
      <c r="D474" s="2397"/>
      <c r="E474" s="2397"/>
      <c r="F474" s="2397"/>
      <c r="G474" s="2397"/>
      <c r="H474" s="2397"/>
      <c r="I474" s="2397"/>
      <c r="J474" s="2397"/>
      <c r="K474" s="2397"/>
      <c r="L474" s="2397"/>
      <c r="M474" s="2397"/>
      <c r="N474" s="2397"/>
      <c r="O474" s="2397"/>
      <c r="P474" s="2397"/>
      <c r="Q474" s="2397"/>
      <c r="R474" s="2397"/>
      <c r="S474" s="2397"/>
      <c r="T474" s="2397"/>
      <c r="U474" s="2397"/>
      <c r="V474" s="2397"/>
      <c r="W474" s="2397"/>
      <c r="X474" s="2397"/>
      <c r="Y474" s="2397"/>
      <c r="Z474" s="2397"/>
    </row>
    <row r="475" spans="1:26" ht="15.75" customHeight="1">
      <c r="A475" s="2397"/>
      <c r="B475" s="2397"/>
      <c r="C475" s="2397"/>
      <c r="D475" s="2397"/>
      <c r="E475" s="2397"/>
      <c r="F475" s="2397"/>
      <c r="G475" s="2397"/>
      <c r="H475" s="2397"/>
      <c r="I475" s="2397"/>
      <c r="J475" s="2397"/>
      <c r="K475" s="2397"/>
      <c r="L475" s="2397"/>
      <c r="M475" s="2397"/>
      <c r="N475" s="2397"/>
      <c r="O475" s="2397"/>
      <c r="P475" s="2397"/>
      <c r="Q475" s="2397"/>
      <c r="R475" s="2397"/>
      <c r="S475" s="2397"/>
      <c r="T475" s="2397"/>
      <c r="U475" s="2397"/>
      <c r="V475" s="2397"/>
      <c r="W475" s="2397"/>
      <c r="X475" s="2397"/>
      <c r="Y475" s="2397"/>
      <c r="Z475" s="2397"/>
    </row>
    <row r="476" spans="1:26" ht="15.75" customHeight="1">
      <c r="A476" s="2397"/>
      <c r="B476" s="2397"/>
      <c r="C476" s="2397"/>
      <c r="D476" s="2397"/>
      <c r="E476" s="2397"/>
      <c r="F476" s="2397"/>
      <c r="G476" s="2397"/>
      <c r="H476" s="2397"/>
      <c r="I476" s="2397"/>
      <c r="J476" s="2397"/>
      <c r="K476" s="2397"/>
      <c r="L476" s="2397"/>
      <c r="M476" s="2397"/>
      <c r="N476" s="2397"/>
      <c r="O476" s="2397"/>
      <c r="P476" s="2397"/>
      <c r="Q476" s="2397"/>
      <c r="R476" s="2397"/>
      <c r="S476" s="2397"/>
      <c r="T476" s="2397"/>
      <c r="U476" s="2397"/>
      <c r="V476" s="2397"/>
      <c r="W476" s="2397"/>
      <c r="X476" s="2397"/>
      <c r="Y476" s="2397"/>
      <c r="Z476" s="2397"/>
    </row>
    <row r="477" spans="1:26" ht="15.75" customHeight="1">
      <c r="A477" s="2397"/>
      <c r="B477" s="2397"/>
      <c r="C477" s="2397"/>
      <c r="D477" s="2397"/>
      <c r="E477" s="2397"/>
      <c r="F477" s="2397"/>
      <c r="G477" s="2397"/>
      <c r="H477" s="2397"/>
      <c r="I477" s="2397"/>
      <c r="J477" s="2397"/>
      <c r="K477" s="2397"/>
      <c r="L477" s="2397"/>
      <c r="M477" s="2397"/>
      <c r="N477" s="2397"/>
      <c r="O477" s="2397"/>
      <c r="P477" s="2397"/>
      <c r="Q477" s="2397"/>
      <c r="R477" s="2397"/>
      <c r="S477" s="2397"/>
      <c r="T477" s="2397"/>
      <c r="U477" s="2397"/>
      <c r="V477" s="2397"/>
      <c r="W477" s="2397"/>
      <c r="X477" s="2397"/>
      <c r="Y477" s="2397"/>
      <c r="Z477" s="2397"/>
    </row>
    <row r="478" spans="1:26" ht="15.75" customHeight="1">
      <c r="A478" s="2397"/>
      <c r="B478" s="2397"/>
      <c r="C478" s="2397"/>
      <c r="D478" s="2397"/>
      <c r="E478" s="2397"/>
      <c r="F478" s="2397"/>
      <c r="G478" s="2397"/>
      <c r="H478" s="2397"/>
      <c r="I478" s="2397"/>
      <c r="J478" s="2397"/>
      <c r="K478" s="2397"/>
      <c r="L478" s="2397"/>
      <c r="M478" s="2397"/>
      <c r="N478" s="2397"/>
      <c r="O478" s="2397"/>
      <c r="P478" s="2397"/>
      <c r="Q478" s="2397"/>
      <c r="R478" s="2397"/>
      <c r="S478" s="2397"/>
      <c r="T478" s="2397"/>
      <c r="U478" s="2397"/>
      <c r="V478" s="2397"/>
      <c r="W478" s="2397"/>
      <c r="X478" s="2397"/>
      <c r="Y478" s="2397"/>
      <c r="Z478" s="2397"/>
    </row>
    <row r="479" spans="1:26" ht="15.75" customHeight="1">
      <c r="A479" s="2397"/>
      <c r="B479" s="2397"/>
      <c r="C479" s="2397"/>
      <c r="D479" s="2397"/>
      <c r="E479" s="2397"/>
      <c r="F479" s="2397"/>
      <c r="G479" s="2397"/>
      <c r="H479" s="2397"/>
      <c r="I479" s="2397"/>
      <c r="J479" s="2397"/>
      <c r="K479" s="2397"/>
      <c r="L479" s="2397"/>
      <c r="M479" s="2397"/>
      <c r="N479" s="2397"/>
      <c r="O479" s="2397"/>
      <c r="P479" s="2397"/>
      <c r="Q479" s="2397"/>
      <c r="R479" s="2397"/>
      <c r="S479" s="2397"/>
      <c r="T479" s="2397"/>
      <c r="U479" s="2397"/>
      <c r="V479" s="2397"/>
      <c r="W479" s="2397"/>
      <c r="X479" s="2397"/>
      <c r="Y479" s="2397"/>
      <c r="Z479" s="2397"/>
    </row>
    <row r="480" spans="1:26" ht="15.75" customHeight="1">
      <c r="A480" s="2397"/>
      <c r="B480" s="2397"/>
      <c r="C480" s="2397"/>
      <c r="D480" s="2397"/>
      <c r="E480" s="2397"/>
      <c r="F480" s="2397"/>
      <c r="G480" s="2397"/>
      <c r="H480" s="2397"/>
      <c r="I480" s="2397"/>
      <c r="J480" s="2397"/>
      <c r="K480" s="2397"/>
      <c r="L480" s="2397"/>
      <c r="M480" s="2397"/>
      <c r="N480" s="2397"/>
      <c r="O480" s="2397"/>
      <c r="P480" s="2397"/>
      <c r="Q480" s="2397"/>
      <c r="R480" s="2397"/>
      <c r="S480" s="2397"/>
      <c r="T480" s="2397"/>
      <c r="U480" s="2397"/>
      <c r="V480" s="2397"/>
      <c r="W480" s="2397"/>
      <c r="X480" s="2397"/>
      <c r="Y480" s="2397"/>
      <c r="Z480" s="2397"/>
    </row>
    <row r="481" spans="1:26" ht="15.75" customHeight="1">
      <c r="A481" s="2397"/>
      <c r="B481" s="2397"/>
      <c r="C481" s="2397"/>
      <c r="D481" s="2397"/>
      <c r="E481" s="2397"/>
      <c r="F481" s="2397"/>
      <c r="G481" s="2397"/>
      <c r="H481" s="2397"/>
      <c r="I481" s="2397"/>
      <c r="J481" s="2397"/>
      <c r="K481" s="2397"/>
      <c r="L481" s="2397"/>
      <c r="M481" s="2397"/>
      <c r="N481" s="2397"/>
      <c r="O481" s="2397"/>
      <c r="P481" s="2397"/>
      <c r="Q481" s="2397"/>
      <c r="R481" s="2397"/>
      <c r="S481" s="2397"/>
      <c r="T481" s="2397"/>
      <c r="U481" s="2397"/>
      <c r="V481" s="2397"/>
      <c r="W481" s="2397"/>
      <c r="X481" s="2397"/>
      <c r="Y481" s="2397"/>
      <c r="Z481" s="2397"/>
    </row>
    <row r="482" spans="1:26" ht="15.75" customHeight="1">
      <c r="A482" s="2397"/>
      <c r="B482" s="2397"/>
      <c r="C482" s="2397"/>
      <c r="D482" s="2397"/>
      <c r="E482" s="2397"/>
      <c r="F482" s="2397"/>
      <c r="G482" s="2397"/>
      <c r="H482" s="2397"/>
      <c r="I482" s="2397"/>
      <c r="J482" s="2397"/>
      <c r="K482" s="2397"/>
      <c r="L482" s="2397"/>
      <c r="M482" s="2397"/>
      <c r="N482" s="2397"/>
      <c r="O482" s="2397"/>
      <c r="P482" s="2397"/>
      <c r="Q482" s="2397"/>
      <c r="R482" s="2397"/>
      <c r="S482" s="2397"/>
      <c r="T482" s="2397"/>
      <c r="U482" s="2397"/>
      <c r="V482" s="2397"/>
      <c r="W482" s="2397"/>
      <c r="X482" s="2397"/>
      <c r="Y482" s="2397"/>
      <c r="Z482" s="2397"/>
    </row>
    <row r="483" spans="1:26" ht="15.75" customHeight="1">
      <c r="A483" s="2397"/>
      <c r="B483" s="2397"/>
      <c r="C483" s="2397"/>
      <c r="D483" s="2397"/>
      <c r="E483" s="2397"/>
      <c r="F483" s="2397"/>
      <c r="G483" s="2397"/>
      <c r="H483" s="2397"/>
      <c r="I483" s="2397"/>
      <c r="J483" s="2397"/>
      <c r="K483" s="2397"/>
      <c r="L483" s="2397"/>
      <c r="M483" s="2397"/>
      <c r="N483" s="2397"/>
      <c r="O483" s="2397"/>
      <c r="P483" s="2397"/>
      <c r="Q483" s="2397"/>
      <c r="R483" s="2397"/>
      <c r="S483" s="2397"/>
      <c r="T483" s="2397"/>
      <c r="U483" s="2397"/>
      <c r="V483" s="2397"/>
      <c r="W483" s="2397"/>
      <c r="X483" s="2397"/>
      <c r="Y483" s="2397"/>
      <c r="Z483" s="2397"/>
    </row>
    <row r="484" spans="1:26" ht="15.75" customHeight="1">
      <c r="A484" s="2397"/>
      <c r="B484" s="2397"/>
      <c r="C484" s="2397"/>
      <c r="D484" s="2397"/>
      <c r="E484" s="2397"/>
      <c r="F484" s="2397"/>
      <c r="G484" s="2397"/>
      <c r="H484" s="2397"/>
      <c r="I484" s="2397"/>
      <c r="J484" s="2397"/>
      <c r="K484" s="2397"/>
      <c r="L484" s="2397"/>
      <c r="M484" s="2397"/>
      <c r="N484" s="2397"/>
      <c r="O484" s="2397"/>
      <c r="P484" s="2397"/>
      <c r="Q484" s="2397"/>
      <c r="R484" s="2397"/>
      <c r="S484" s="2397"/>
      <c r="T484" s="2397"/>
      <c r="U484" s="2397"/>
      <c r="V484" s="2397"/>
      <c r="W484" s="2397"/>
      <c r="X484" s="2397"/>
      <c r="Y484" s="2397"/>
      <c r="Z484" s="2397"/>
    </row>
    <row r="485" spans="1:26" ht="15.75" customHeight="1">
      <c r="A485" s="2397"/>
      <c r="B485" s="2397"/>
      <c r="C485" s="2397"/>
      <c r="D485" s="2397"/>
      <c r="E485" s="2397"/>
      <c r="F485" s="2397"/>
      <c r="G485" s="2397"/>
      <c r="H485" s="2397"/>
      <c r="I485" s="2397"/>
      <c r="J485" s="2397"/>
      <c r="K485" s="2397"/>
      <c r="L485" s="2397"/>
      <c r="M485" s="2397"/>
      <c r="N485" s="2397"/>
      <c r="O485" s="2397"/>
      <c r="P485" s="2397"/>
      <c r="Q485" s="2397"/>
      <c r="R485" s="2397"/>
      <c r="S485" s="2397"/>
      <c r="T485" s="2397"/>
      <c r="U485" s="2397"/>
      <c r="V485" s="2397"/>
      <c r="W485" s="2397"/>
      <c r="X485" s="2397"/>
      <c r="Y485" s="2397"/>
      <c r="Z485" s="2397"/>
    </row>
    <row r="486" spans="1:26" ht="15.75" customHeight="1">
      <c r="A486" s="2397"/>
      <c r="B486" s="2397"/>
      <c r="C486" s="2397"/>
      <c r="D486" s="2397"/>
      <c r="E486" s="2397"/>
      <c r="F486" s="2397"/>
      <c r="G486" s="2397"/>
      <c r="H486" s="2397"/>
      <c r="I486" s="2397"/>
      <c r="J486" s="2397"/>
      <c r="K486" s="2397"/>
      <c r="L486" s="2397"/>
      <c r="M486" s="2397"/>
      <c r="N486" s="2397"/>
      <c r="O486" s="2397"/>
      <c r="P486" s="2397"/>
      <c r="Q486" s="2397"/>
      <c r="R486" s="2397"/>
      <c r="S486" s="2397"/>
      <c r="T486" s="2397"/>
      <c r="U486" s="2397"/>
      <c r="V486" s="2397"/>
      <c r="W486" s="2397"/>
      <c r="X486" s="2397"/>
      <c r="Y486" s="2397"/>
      <c r="Z486" s="2397"/>
    </row>
    <row r="487" spans="1:26" ht="15.75" customHeight="1">
      <c r="A487" s="2397"/>
      <c r="B487" s="2397"/>
      <c r="C487" s="2397"/>
      <c r="D487" s="2397"/>
      <c r="E487" s="2397"/>
      <c r="F487" s="2397"/>
      <c r="G487" s="2397"/>
      <c r="H487" s="2397"/>
      <c r="I487" s="2397"/>
      <c r="J487" s="2397"/>
      <c r="K487" s="2397"/>
      <c r="L487" s="2397"/>
      <c r="M487" s="2397"/>
      <c r="N487" s="2397"/>
      <c r="O487" s="2397"/>
      <c r="P487" s="2397"/>
      <c r="Q487" s="2397"/>
      <c r="R487" s="2397"/>
      <c r="S487" s="2397"/>
      <c r="T487" s="2397"/>
      <c r="U487" s="2397"/>
      <c r="V487" s="2397"/>
      <c r="W487" s="2397"/>
      <c r="X487" s="2397"/>
      <c r="Y487" s="2397"/>
      <c r="Z487" s="2397"/>
    </row>
    <row r="488" spans="1:26" ht="15.75" customHeight="1">
      <c r="A488" s="2397"/>
      <c r="B488" s="2397"/>
      <c r="C488" s="2397"/>
      <c r="D488" s="2397"/>
      <c r="E488" s="2397"/>
      <c r="F488" s="2397"/>
      <c r="G488" s="2397"/>
      <c r="H488" s="2397"/>
      <c r="I488" s="2397"/>
      <c r="J488" s="2397"/>
      <c r="K488" s="2397"/>
      <c r="L488" s="2397"/>
      <c r="M488" s="2397"/>
      <c r="N488" s="2397"/>
      <c r="O488" s="2397"/>
      <c r="P488" s="2397"/>
      <c r="Q488" s="2397"/>
      <c r="R488" s="2397"/>
      <c r="S488" s="2397"/>
      <c r="T488" s="2397"/>
      <c r="U488" s="2397"/>
      <c r="V488" s="2397"/>
      <c r="W488" s="2397"/>
      <c r="X488" s="2397"/>
      <c r="Y488" s="2397"/>
      <c r="Z488" s="2397"/>
    </row>
    <row r="489" spans="1:26" ht="15.75" customHeight="1">
      <c r="A489" s="2397"/>
      <c r="B489" s="2397"/>
      <c r="C489" s="2397"/>
      <c r="D489" s="2397"/>
      <c r="E489" s="2397"/>
      <c r="F489" s="2397"/>
      <c r="G489" s="2397"/>
      <c r="H489" s="2397"/>
      <c r="I489" s="2397"/>
      <c r="J489" s="2397"/>
      <c r="K489" s="2397"/>
      <c r="L489" s="2397"/>
      <c r="M489" s="2397"/>
      <c r="N489" s="2397"/>
      <c r="O489" s="2397"/>
      <c r="P489" s="2397"/>
      <c r="Q489" s="2397"/>
      <c r="R489" s="2397"/>
      <c r="S489" s="2397"/>
      <c r="T489" s="2397"/>
      <c r="U489" s="2397"/>
      <c r="V489" s="2397"/>
      <c r="W489" s="2397"/>
      <c r="X489" s="2397"/>
      <c r="Y489" s="2397"/>
      <c r="Z489" s="2397"/>
    </row>
    <row r="490" spans="1:26" ht="15.75" customHeight="1">
      <c r="A490" s="2397"/>
      <c r="B490" s="2397"/>
      <c r="C490" s="2397"/>
      <c r="D490" s="2397"/>
      <c r="E490" s="2397"/>
      <c r="F490" s="2397"/>
      <c r="G490" s="2397"/>
      <c r="H490" s="2397"/>
      <c r="I490" s="2397"/>
      <c r="J490" s="2397"/>
      <c r="K490" s="2397"/>
      <c r="L490" s="2397"/>
      <c r="M490" s="2397"/>
      <c r="N490" s="2397"/>
      <c r="O490" s="2397"/>
      <c r="P490" s="2397"/>
      <c r="Q490" s="2397"/>
      <c r="R490" s="2397"/>
      <c r="S490" s="2397"/>
      <c r="T490" s="2397"/>
      <c r="U490" s="2397"/>
      <c r="V490" s="2397"/>
      <c r="W490" s="2397"/>
      <c r="X490" s="2397"/>
      <c r="Y490" s="2397"/>
      <c r="Z490" s="2397"/>
    </row>
    <row r="491" spans="1:26" ht="15.75" customHeight="1">
      <c r="A491" s="2397"/>
      <c r="B491" s="2397"/>
      <c r="C491" s="2397"/>
      <c r="D491" s="2397"/>
      <c r="E491" s="2397"/>
      <c r="F491" s="2397"/>
      <c r="G491" s="2397"/>
      <c r="H491" s="2397"/>
      <c r="I491" s="2397"/>
      <c r="J491" s="2397"/>
      <c r="K491" s="2397"/>
      <c r="L491" s="2397"/>
      <c r="M491" s="2397"/>
      <c r="N491" s="2397"/>
      <c r="O491" s="2397"/>
      <c r="P491" s="2397"/>
      <c r="Q491" s="2397"/>
      <c r="R491" s="2397"/>
      <c r="S491" s="2397"/>
      <c r="T491" s="2397"/>
      <c r="U491" s="2397"/>
      <c r="V491" s="2397"/>
      <c r="W491" s="2397"/>
      <c r="X491" s="2397"/>
      <c r="Y491" s="2397"/>
      <c r="Z491" s="2397"/>
    </row>
    <row r="492" spans="1:26" ht="15.75" customHeight="1">
      <c r="A492" s="2397"/>
      <c r="B492" s="2397"/>
      <c r="C492" s="2397"/>
      <c r="D492" s="2397"/>
      <c r="E492" s="2397"/>
      <c r="F492" s="2397"/>
      <c r="G492" s="2397"/>
      <c r="H492" s="2397"/>
      <c r="I492" s="2397"/>
      <c r="J492" s="2397"/>
      <c r="K492" s="2397"/>
      <c r="L492" s="2397"/>
      <c r="M492" s="2397"/>
      <c r="N492" s="2397"/>
      <c r="O492" s="2397"/>
      <c r="P492" s="2397"/>
      <c r="Q492" s="2397"/>
      <c r="R492" s="2397"/>
      <c r="S492" s="2397"/>
      <c r="T492" s="2397"/>
      <c r="U492" s="2397"/>
      <c r="V492" s="2397"/>
      <c r="W492" s="2397"/>
      <c r="X492" s="2397"/>
      <c r="Y492" s="2397"/>
      <c r="Z492" s="2397"/>
    </row>
    <row r="493" spans="1:26" ht="15.75" customHeight="1">
      <c r="A493" s="2397"/>
      <c r="B493" s="2397"/>
      <c r="C493" s="2397"/>
      <c r="D493" s="2397"/>
      <c r="E493" s="2397"/>
      <c r="F493" s="2397"/>
      <c r="G493" s="2397"/>
      <c r="H493" s="2397"/>
      <c r="I493" s="2397"/>
      <c r="J493" s="2397"/>
      <c r="K493" s="2397"/>
      <c r="L493" s="2397"/>
      <c r="M493" s="2397"/>
      <c r="N493" s="2397"/>
      <c r="O493" s="2397"/>
      <c r="P493" s="2397"/>
      <c r="Q493" s="2397"/>
      <c r="R493" s="2397"/>
      <c r="S493" s="2397"/>
      <c r="T493" s="2397"/>
      <c r="U493" s="2397"/>
      <c r="V493" s="2397"/>
      <c r="W493" s="2397"/>
      <c r="X493" s="2397"/>
      <c r="Y493" s="2397"/>
      <c r="Z493" s="2397"/>
    </row>
    <row r="494" spans="1:26" ht="15.75" customHeight="1">
      <c r="A494" s="2397"/>
      <c r="B494" s="2397"/>
      <c r="C494" s="2397"/>
      <c r="D494" s="2397"/>
      <c r="E494" s="2397"/>
      <c r="F494" s="2397"/>
      <c r="G494" s="2397"/>
      <c r="H494" s="2397"/>
      <c r="I494" s="2397"/>
      <c r="J494" s="2397"/>
      <c r="K494" s="2397"/>
      <c r="L494" s="2397"/>
      <c r="M494" s="2397"/>
      <c r="N494" s="2397"/>
      <c r="O494" s="2397"/>
      <c r="P494" s="2397"/>
      <c r="Q494" s="2397"/>
      <c r="R494" s="2397"/>
      <c r="S494" s="2397"/>
      <c r="T494" s="2397"/>
      <c r="U494" s="2397"/>
      <c r="V494" s="2397"/>
      <c r="W494" s="2397"/>
      <c r="X494" s="2397"/>
      <c r="Y494" s="2397"/>
      <c r="Z494" s="2397"/>
    </row>
    <row r="495" spans="1:26" ht="15.75" customHeight="1">
      <c r="A495" s="2397"/>
      <c r="B495" s="2397"/>
      <c r="C495" s="2397"/>
      <c r="D495" s="2397"/>
      <c r="E495" s="2397"/>
      <c r="F495" s="2397"/>
      <c r="G495" s="2397"/>
      <c r="H495" s="2397"/>
      <c r="I495" s="2397"/>
      <c r="J495" s="2397"/>
      <c r="K495" s="2397"/>
      <c r="L495" s="2397"/>
      <c r="M495" s="2397"/>
      <c r="N495" s="2397"/>
      <c r="O495" s="2397"/>
      <c r="P495" s="2397"/>
      <c r="Q495" s="2397"/>
      <c r="R495" s="2397"/>
      <c r="S495" s="2397"/>
      <c r="T495" s="2397"/>
      <c r="U495" s="2397"/>
      <c r="V495" s="2397"/>
      <c r="W495" s="2397"/>
      <c r="X495" s="2397"/>
      <c r="Y495" s="2397"/>
      <c r="Z495" s="2397"/>
    </row>
    <row r="496" spans="1:26" ht="15.75" customHeight="1">
      <c r="A496" s="2397"/>
      <c r="B496" s="2397"/>
      <c r="C496" s="2397"/>
      <c r="D496" s="2397"/>
      <c r="E496" s="2397"/>
      <c r="F496" s="2397"/>
      <c r="G496" s="2397"/>
      <c r="H496" s="2397"/>
      <c r="I496" s="2397"/>
      <c r="J496" s="2397"/>
      <c r="K496" s="2397"/>
      <c r="L496" s="2397"/>
      <c r="M496" s="2397"/>
      <c r="N496" s="2397"/>
      <c r="O496" s="2397"/>
      <c r="P496" s="2397"/>
      <c r="Q496" s="2397"/>
      <c r="R496" s="2397"/>
      <c r="S496" s="2397"/>
      <c r="T496" s="2397"/>
      <c r="U496" s="2397"/>
      <c r="V496" s="2397"/>
      <c r="W496" s="2397"/>
      <c r="X496" s="2397"/>
      <c r="Y496" s="2397"/>
      <c r="Z496" s="2397"/>
    </row>
    <row r="497" spans="1:26" ht="15.75" customHeight="1">
      <c r="A497" s="2397"/>
      <c r="B497" s="2397"/>
      <c r="C497" s="2397"/>
      <c r="D497" s="2397"/>
      <c r="E497" s="2397"/>
      <c r="F497" s="2397"/>
      <c r="G497" s="2397"/>
      <c r="H497" s="2397"/>
      <c r="I497" s="2397"/>
      <c r="J497" s="2397"/>
      <c r="K497" s="2397"/>
      <c r="L497" s="2397"/>
      <c r="M497" s="2397"/>
      <c r="N497" s="2397"/>
      <c r="O497" s="2397"/>
      <c r="P497" s="2397"/>
      <c r="Q497" s="2397"/>
      <c r="R497" s="2397"/>
      <c r="S497" s="2397"/>
      <c r="T497" s="2397"/>
      <c r="U497" s="2397"/>
      <c r="V497" s="2397"/>
      <c r="W497" s="2397"/>
      <c r="X497" s="2397"/>
      <c r="Y497" s="2397"/>
      <c r="Z497" s="2397"/>
    </row>
    <row r="498" spans="1:26" ht="15.75" customHeight="1">
      <c r="A498" s="2397"/>
      <c r="B498" s="2397"/>
      <c r="C498" s="2397"/>
      <c r="D498" s="2397"/>
      <c r="E498" s="2397"/>
      <c r="F498" s="2397"/>
      <c r="G498" s="2397"/>
      <c r="H498" s="2397"/>
      <c r="I498" s="2397"/>
      <c r="J498" s="2397"/>
      <c r="K498" s="2397"/>
      <c r="L498" s="2397"/>
      <c r="M498" s="2397"/>
      <c r="N498" s="2397"/>
      <c r="O498" s="2397"/>
      <c r="P498" s="2397"/>
      <c r="Q498" s="2397"/>
      <c r="R498" s="2397"/>
      <c r="S498" s="2397"/>
      <c r="T498" s="2397"/>
      <c r="U498" s="2397"/>
      <c r="V498" s="2397"/>
      <c r="W498" s="2397"/>
      <c r="X498" s="2397"/>
      <c r="Y498" s="2397"/>
      <c r="Z498" s="2397"/>
    </row>
    <row r="499" spans="1:26" ht="15.75" customHeight="1">
      <c r="A499" s="2397"/>
      <c r="B499" s="2397"/>
      <c r="C499" s="2397"/>
      <c r="D499" s="2397"/>
      <c r="E499" s="2397"/>
      <c r="F499" s="2397"/>
      <c r="G499" s="2397"/>
      <c r="H499" s="2397"/>
      <c r="I499" s="2397"/>
      <c r="J499" s="2397"/>
      <c r="K499" s="2397"/>
      <c r="L499" s="2397"/>
      <c r="M499" s="2397"/>
      <c r="N499" s="2397"/>
      <c r="O499" s="2397"/>
      <c r="P499" s="2397"/>
      <c r="Q499" s="2397"/>
      <c r="R499" s="2397"/>
      <c r="S499" s="2397"/>
      <c r="T499" s="2397"/>
      <c r="U499" s="2397"/>
      <c r="V499" s="2397"/>
      <c r="W499" s="2397"/>
      <c r="X499" s="2397"/>
      <c r="Y499" s="2397"/>
      <c r="Z499" s="2397"/>
    </row>
    <row r="500" spans="1:26" ht="15.75" customHeight="1">
      <c r="A500" s="2397"/>
      <c r="B500" s="2397"/>
      <c r="C500" s="2397"/>
      <c r="D500" s="2397"/>
      <c r="E500" s="2397"/>
      <c r="F500" s="2397"/>
      <c r="G500" s="2397"/>
      <c r="H500" s="2397"/>
      <c r="I500" s="2397"/>
      <c r="J500" s="2397"/>
      <c r="K500" s="2397"/>
      <c r="L500" s="2397"/>
      <c r="M500" s="2397"/>
      <c r="N500" s="2397"/>
      <c r="O500" s="2397"/>
      <c r="P500" s="2397"/>
      <c r="Q500" s="2397"/>
      <c r="R500" s="2397"/>
      <c r="S500" s="2397"/>
      <c r="T500" s="2397"/>
      <c r="U500" s="2397"/>
      <c r="V500" s="2397"/>
      <c r="W500" s="2397"/>
      <c r="X500" s="2397"/>
      <c r="Y500" s="2397"/>
      <c r="Z500" s="2397"/>
    </row>
    <row r="501" spans="1:26" ht="15.75" customHeight="1">
      <c r="A501" s="2397"/>
      <c r="B501" s="2397"/>
      <c r="C501" s="2397"/>
      <c r="D501" s="2397"/>
      <c r="E501" s="2397"/>
      <c r="F501" s="2397"/>
      <c r="G501" s="2397"/>
      <c r="H501" s="2397"/>
      <c r="I501" s="2397"/>
      <c r="J501" s="2397"/>
      <c r="K501" s="2397"/>
      <c r="L501" s="2397"/>
      <c r="M501" s="2397"/>
      <c r="N501" s="2397"/>
      <c r="O501" s="2397"/>
      <c r="P501" s="2397"/>
      <c r="Q501" s="2397"/>
      <c r="R501" s="2397"/>
      <c r="S501" s="2397"/>
      <c r="T501" s="2397"/>
      <c r="U501" s="2397"/>
      <c r="V501" s="2397"/>
      <c r="W501" s="2397"/>
      <c r="X501" s="2397"/>
      <c r="Y501" s="2397"/>
      <c r="Z501" s="2397"/>
    </row>
    <row r="502" spans="1:26" ht="15.75" customHeight="1">
      <c r="A502" s="2397"/>
      <c r="B502" s="2397"/>
      <c r="C502" s="2397"/>
      <c r="D502" s="2397"/>
      <c r="E502" s="2397"/>
      <c r="F502" s="2397"/>
      <c r="G502" s="2397"/>
      <c r="H502" s="2397"/>
      <c r="I502" s="2397"/>
      <c r="J502" s="2397"/>
      <c r="K502" s="2397"/>
      <c r="L502" s="2397"/>
      <c r="M502" s="2397"/>
      <c r="N502" s="2397"/>
      <c r="O502" s="2397"/>
      <c r="P502" s="2397"/>
      <c r="Q502" s="2397"/>
      <c r="R502" s="2397"/>
      <c r="S502" s="2397"/>
      <c r="T502" s="2397"/>
      <c r="U502" s="2397"/>
      <c r="V502" s="2397"/>
      <c r="W502" s="2397"/>
      <c r="X502" s="2397"/>
      <c r="Y502" s="2397"/>
      <c r="Z502" s="2397"/>
    </row>
    <row r="503" spans="1:26" ht="15.75" customHeight="1">
      <c r="A503" s="2397"/>
      <c r="B503" s="2397"/>
      <c r="C503" s="2397"/>
      <c r="D503" s="2397"/>
      <c r="E503" s="2397"/>
      <c r="F503" s="2397"/>
      <c r="G503" s="2397"/>
      <c r="H503" s="2397"/>
      <c r="I503" s="2397"/>
      <c r="J503" s="2397"/>
      <c r="K503" s="2397"/>
      <c r="L503" s="2397"/>
      <c r="M503" s="2397"/>
      <c r="N503" s="2397"/>
      <c r="O503" s="2397"/>
      <c r="P503" s="2397"/>
      <c r="Q503" s="2397"/>
      <c r="R503" s="2397"/>
      <c r="S503" s="2397"/>
      <c r="T503" s="2397"/>
      <c r="U503" s="2397"/>
      <c r="V503" s="2397"/>
      <c r="W503" s="2397"/>
      <c r="X503" s="2397"/>
      <c r="Y503" s="2397"/>
      <c r="Z503" s="2397"/>
    </row>
    <row r="504" spans="1:26" ht="15.75" customHeight="1">
      <c r="A504" s="2397"/>
      <c r="B504" s="2397"/>
      <c r="C504" s="2397"/>
      <c r="D504" s="2397"/>
      <c r="E504" s="2397"/>
      <c r="F504" s="2397"/>
      <c r="G504" s="2397"/>
      <c r="H504" s="2397"/>
      <c r="I504" s="2397"/>
      <c r="J504" s="2397"/>
      <c r="K504" s="2397"/>
      <c r="L504" s="2397"/>
      <c r="M504" s="2397"/>
      <c r="N504" s="2397"/>
      <c r="O504" s="2397"/>
      <c r="P504" s="2397"/>
      <c r="Q504" s="2397"/>
      <c r="R504" s="2397"/>
      <c r="S504" s="2397"/>
      <c r="T504" s="2397"/>
      <c r="U504" s="2397"/>
      <c r="V504" s="2397"/>
      <c r="W504" s="2397"/>
      <c r="X504" s="2397"/>
      <c r="Y504" s="2397"/>
      <c r="Z504" s="2397"/>
    </row>
    <row r="505" spans="1:26" ht="15.75" customHeight="1">
      <c r="A505" s="2397"/>
      <c r="B505" s="2397"/>
      <c r="C505" s="2397"/>
      <c r="D505" s="2397"/>
      <c r="E505" s="2397"/>
      <c r="F505" s="2397"/>
      <c r="G505" s="2397"/>
      <c r="H505" s="2397"/>
      <c r="I505" s="2397"/>
      <c r="J505" s="2397"/>
      <c r="K505" s="2397"/>
      <c r="L505" s="2397"/>
      <c r="M505" s="2397"/>
      <c r="N505" s="2397"/>
      <c r="O505" s="2397"/>
      <c r="P505" s="2397"/>
      <c r="Q505" s="2397"/>
      <c r="R505" s="2397"/>
      <c r="S505" s="2397"/>
      <c r="T505" s="2397"/>
      <c r="U505" s="2397"/>
      <c r="V505" s="2397"/>
      <c r="W505" s="2397"/>
      <c r="X505" s="2397"/>
      <c r="Y505" s="2397"/>
      <c r="Z505" s="2397"/>
    </row>
    <row r="506" spans="1:26" ht="15.75" customHeight="1">
      <c r="A506" s="2397"/>
      <c r="B506" s="2397"/>
      <c r="C506" s="2397"/>
      <c r="D506" s="2397"/>
      <c r="E506" s="2397"/>
      <c r="F506" s="2397"/>
      <c r="G506" s="2397"/>
      <c r="H506" s="2397"/>
      <c r="I506" s="2397"/>
      <c r="J506" s="2397"/>
      <c r="K506" s="2397"/>
      <c r="L506" s="2397"/>
      <c r="M506" s="2397"/>
      <c r="N506" s="2397"/>
      <c r="O506" s="2397"/>
      <c r="P506" s="2397"/>
      <c r="Q506" s="2397"/>
      <c r="R506" s="2397"/>
      <c r="S506" s="2397"/>
      <c r="T506" s="2397"/>
      <c r="U506" s="2397"/>
      <c r="V506" s="2397"/>
      <c r="W506" s="2397"/>
      <c r="X506" s="2397"/>
      <c r="Y506" s="2397"/>
      <c r="Z506" s="2397"/>
    </row>
    <row r="507" spans="1:26" ht="15.75" customHeight="1">
      <c r="A507" s="2397"/>
      <c r="B507" s="2397"/>
      <c r="C507" s="2397"/>
      <c r="D507" s="2397"/>
      <c r="E507" s="2397"/>
      <c r="F507" s="2397"/>
      <c r="G507" s="2397"/>
      <c r="H507" s="2397"/>
      <c r="I507" s="2397"/>
      <c r="J507" s="2397"/>
      <c r="K507" s="2397"/>
      <c r="L507" s="2397"/>
      <c r="M507" s="2397"/>
      <c r="N507" s="2397"/>
      <c r="O507" s="2397"/>
      <c r="P507" s="2397"/>
      <c r="Q507" s="2397"/>
      <c r="R507" s="2397"/>
      <c r="S507" s="2397"/>
      <c r="T507" s="2397"/>
      <c r="U507" s="2397"/>
      <c r="V507" s="2397"/>
      <c r="W507" s="2397"/>
      <c r="X507" s="2397"/>
      <c r="Y507" s="2397"/>
      <c r="Z507" s="2397"/>
    </row>
    <row r="508" spans="1:26" ht="15.75" customHeight="1">
      <c r="A508" s="2397"/>
      <c r="B508" s="2397"/>
      <c r="C508" s="2397"/>
      <c r="D508" s="2397"/>
      <c r="E508" s="2397"/>
      <c r="F508" s="2397"/>
      <c r="G508" s="2397"/>
      <c r="H508" s="2397"/>
      <c r="I508" s="2397"/>
      <c r="J508" s="2397"/>
      <c r="K508" s="2397"/>
      <c r="L508" s="2397"/>
      <c r="M508" s="2397"/>
      <c r="N508" s="2397"/>
      <c r="O508" s="2397"/>
      <c r="P508" s="2397"/>
      <c r="Q508" s="2397"/>
      <c r="R508" s="2397"/>
      <c r="S508" s="2397"/>
      <c r="T508" s="2397"/>
      <c r="U508" s="2397"/>
      <c r="V508" s="2397"/>
      <c r="W508" s="2397"/>
      <c r="X508" s="2397"/>
      <c r="Y508" s="2397"/>
      <c r="Z508" s="2397"/>
    </row>
    <row r="509" spans="1:26" ht="15.75" customHeight="1">
      <c r="A509" s="2397"/>
      <c r="B509" s="2397"/>
      <c r="C509" s="2397"/>
      <c r="D509" s="2397"/>
      <c r="E509" s="2397"/>
      <c r="F509" s="2397"/>
      <c r="G509" s="2397"/>
      <c r="H509" s="2397"/>
      <c r="I509" s="2397"/>
      <c r="J509" s="2397"/>
      <c r="K509" s="2397"/>
      <c r="L509" s="2397"/>
      <c r="M509" s="2397"/>
      <c r="N509" s="2397"/>
      <c r="O509" s="2397"/>
      <c r="P509" s="2397"/>
      <c r="Q509" s="2397"/>
      <c r="R509" s="2397"/>
      <c r="S509" s="2397"/>
      <c r="T509" s="2397"/>
      <c r="U509" s="2397"/>
      <c r="V509" s="2397"/>
      <c r="W509" s="2397"/>
      <c r="X509" s="2397"/>
      <c r="Y509" s="2397"/>
      <c r="Z509" s="2397"/>
    </row>
    <row r="510" spans="1:26" ht="15.75" customHeight="1">
      <c r="A510" s="2397"/>
      <c r="B510" s="2397"/>
      <c r="C510" s="2397"/>
      <c r="D510" s="2397"/>
      <c r="E510" s="2397"/>
      <c r="F510" s="2397"/>
      <c r="G510" s="2397"/>
      <c r="H510" s="2397"/>
      <c r="I510" s="2397"/>
      <c r="J510" s="2397"/>
      <c r="K510" s="2397"/>
      <c r="L510" s="2397"/>
      <c r="M510" s="2397"/>
      <c r="N510" s="2397"/>
      <c r="O510" s="2397"/>
      <c r="P510" s="2397"/>
      <c r="Q510" s="2397"/>
      <c r="R510" s="2397"/>
      <c r="S510" s="2397"/>
      <c r="T510" s="2397"/>
      <c r="U510" s="2397"/>
      <c r="V510" s="2397"/>
      <c r="W510" s="2397"/>
      <c r="X510" s="2397"/>
      <c r="Y510" s="2397"/>
      <c r="Z510" s="2397"/>
    </row>
    <row r="511" spans="1:26" ht="15.75" customHeight="1">
      <c r="A511" s="2397"/>
      <c r="B511" s="2397"/>
      <c r="C511" s="2397"/>
      <c r="D511" s="2397"/>
      <c r="E511" s="2397"/>
      <c r="F511" s="2397"/>
      <c r="G511" s="2397"/>
      <c r="H511" s="2397"/>
      <c r="I511" s="2397"/>
      <c r="J511" s="2397"/>
      <c r="K511" s="2397"/>
      <c r="L511" s="2397"/>
      <c r="M511" s="2397"/>
      <c r="N511" s="2397"/>
      <c r="O511" s="2397"/>
      <c r="P511" s="2397"/>
      <c r="Q511" s="2397"/>
      <c r="R511" s="2397"/>
      <c r="S511" s="2397"/>
      <c r="T511" s="2397"/>
      <c r="U511" s="2397"/>
      <c r="V511" s="2397"/>
      <c r="W511" s="2397"/>
      <c r="X511" s="2397"/>
      <c r="Y511" s="2397"/>
      <c r="Z511" s="2397"/>
    </row>
    <row r="512" spans="1:26" ht="15.75" customHeight="1">
      <c r="A512" s="2397"/>
      <c r="B512" s="2397"/>
      <c r="C512" s="2397"/>
      <c r="D512" s="2397"/>
      <c r="E512" s="2397"/>
      <c r="F512" s="2397"/>
      <c r="G512" s="2397"/>
      <c r="H512" s="2397"/>
      <c r="I512" s="2397"/>
      <c r="J512" s="2397"/>
      <c r="K512" s="2397"/>
      <c r="L512" s="2397"/>
      <c r="M512" s="2397"/>
      <c r="N512" s="2397"/>
      <c r="O512" s="2397"/>
      <c r="P512" s="2397"/>
      <c r="Q512" s="2397"/>
      <c r="R512" s="2397"/>
      <c r="S512" s="2397"/>
      <c r="T512" s="2397"/>
      <c r="U512" s="2397"/>
      <c r="V512" s="2397"/>
      <c r="W512" s="2397"/>
      <c r="X512" s="2397"/>
      <c r="Y512" s="2397"/>
      <c r="Z512" s="2397"/>
    </row>
    <row r="513" spans="1:26" ht="15.75" customHeight="1">
      <c r="A513" s="2397"/>
      <c r="B513" s="2397"/>
      <c r="C513" s="2397"/>
      <c r="D513" s="2397"/>
      <c r="E513" s="2397"/>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row>
    <row r="514" spans="1:26" ht="15.75" customHeight="1">
      <c r="A514" s="2397"/>
      <c r="B514" s="2397"/>
      <c r="C514" s="2397"/>
      <c r="D514" s="2397"/>
      <c r="E514" s="2397"/>
      <c r="F514" s="2397"/>
      <c r="G514" s="2397"/>
      <c r="H514" s="2397"/>
      <c r="I514" s="2397"/>
      <c r="J514" s="2397"/>
      <c r="K514" s="2397"/>
      <c r="L514" s="2397"/>
      <c r="M514" s="2397"/>
      <c r="N514" s="2397"/>
      <c r="O514" s="2397"/>
      <c r="P514" s="2397"/>
      <c r="Q514" s="2397"/>
      <c r="R514" s="2397"/>
      <c r="S514" s="2397"/>
      <c r="T514" s="2397"/>
      <c r="U514" s="2397"/>
      <c r="V514" s="2397"/>
      <c r="W514" s="2397"/>
      <c r="X514" s="2397"/>
      <c r="Y514" s="2397"/>
      <c r="Z514" s="2397"/>
    </row>
    <row r="515" spans="1:26" ht="15.75" customHeight="1">
      <c r="A515" s="2397"/>
      <c r="B515" s="2397"/>
      <c r="C515" s="2397"/>
      <c r="D515" s="2397"/>
      <c r="E515" s="2397"/>
      <c r="F515" s="2397"/>
      <c r="G515" s="2397"/>
      <c r="H515" s="2397"/>
      <c r="I515" s="2397"/>
      <c r="J515" s="2397"/>
      <c r="K515" s="2397"/>
      <c r="L515" s="2397"/>
      <c r="M515" s="2397"/>
      <c r="N515" s="2397"/>
      <c r="O515" s="2397"/>
      <c r="P515" s="2397"/>
      <c r="Q515" s="2397"/>
      <c r="R515" s="2397"/>
      <c r="S515" s="2397"/>
      <c r="T515" s="2397"/>
      <c r="U515" s="2397"/>
      <c r="V515" s="2397"/>
      <c r="W515" s="2397"/>
      <c r="X515" s="2397"/>
      <c r="Y515" s="2397"/>
      <c r="Z515" s="2397"/>
    </row>
    <row r="516" spans="1:26" ht="15.75" customHeight="1">
      <c r="A516" s="2397"/>
      <c r="B516" s="2397"/>
      <c r="C516" s="2397"/>
      <c r="D516" s="2397"/>
      <c r="E516" s="2397"/>
      <c r="F516" s="2397"/>
      <c r="G516" s="2397"/>
      <c r="H516" s="2397"/>
      <c r="I516" s="2397"/>
      <c r="J516" s="2397"/>
      <c r="K516" s="2397"/>
      <c r="L516" s="2397"/>
      <c r="M516" s="2397"/>
      <c r="N516" s="2397"/>
      <c r="O516" s="2397"/>
      <c r="P516" s="2397"/>
      <c r="Q516" s="2397"/>
      <c r="R516" s="2397"/>
      <c r="S516" s="2397"/>
      <c r="T516" s="2397"/>
      <c r="U516" s="2397"/>
      <c r="V516" s="2397"/>
      <c r="W516" s="2397"/>
      <c r="X516" s="2397"/>
      <c r="Y516" s="2397"/>
      <c r="Z516" s="2397"/>
    </row>
    <row r="517" spans="1:26" ht="15.75" customHeight="1">
      <c r="A517" s="2397"/>
      <c r="B517" s="2397"/>
      <c r="C517" s="2397"/>
      <c r="D517" s="2397"/>
      <c r="E517" s="2397"/>
      <c r="F517" s="2397"/>
      <c r="G517" s="2397"/>
      <c r="H517" s="2397"/>
      <c r="I517" s="2397"/>
      <c r="J517" s="2397"/>
      <c r="K517" s="2397"/>
      <c r="L517" s="2397"/>
      <c r="M517" s="2397"/>
      <c r="N517" s="2397"/>
      <c r="O517" s="2397"/>
      <c r="P517" s="2397"/>
      <c r="Q517" s="2397"/>
      <c r="R517" s="2397"/>
      <c r="S517" s="2397"/>
      <c r="T517" s="2397"/>
      <c r="U517" s="2397"/>
      <c r="V517" s="2397"/>
      <c r="W517" s="2397"/>
      <c r="X517" s="2397"/>
      <c r="Y517" s="2397"/>
      <c r="Z517" s="2397"/>
    </row>
    <row r="518" spans="1:26" ht="15.75" customHeight="1">
      <c r="A518" s="2397"/>
      <c r="B518" s="2397"/>
      <c r="C518" s="2397"/>
      <c r="D518" s="2397"/>
      <c r="E518" s="2397"/>
      <c r="F518" s="2397"/>
      <c r="G518" s="2397"/>
      <c r="H518" s="2397"/>
      <c r="I518" s="2397"/>
      <c r="J518" s="2397"/>
      <c r="K518" s="2397"/>
      <c r="L518" s="2397"/>
      <c r="M518" s="2397"/>
      <c r="N518" s="2397"/>
      <c r="O518" s="2397"/>
      <c r="P518" s="2397"/>
      <c r="Q518" s="2397"/>
      <c r="R518" s="2397"/>
      <c r="S518" s="2397"/>
      <c r="T518" s="2397"/>
      <c r="U518" s="2397"/>
      <c r="V518" s="2397"/>
      <c r="W518" s="2397"/>
      <c r="X518" s="2397"/>
      <c r="Y518" s="2397"/>
      <c r="Z518" s="2397"/>
    </row>
    <row r="519" spans="1:26" ht="15.75" customHeight="1">
      <c r="A519" s="2397"/>
      <c r="B519" s="2397"/>
      <c r="C519" s="2397"/>
      <c r="D519" s="2397"/>
      <c r="E519" s="2397"/>
      <c r="F519" s="2397"/>
      <c r="G519" s="2397"/>
      <c r="H519" s="2397"/>
      <c r="I519" s="2397"/>
      <c r="J519" s="2397"/>
      <c r="K519" s="2397"/>
      <c r="L519" s="2397"/>
      <c r="M519" s="2397"/>
      <c r="N519" s="2397"/>
      <c r="O519" s="2397"/>
      <c r="P519" s="2397"/>
      <c r="Q519" s="2397"/>
      <c r="R519" s="2397"/>
      <c r="S519" s="2397"/>
      <c r="T519" s="2397"/>
      <c r="U519" s="2397"/>
      <c r="V519" s="2397"/>
      <c r="W519" s="2397"/>
      <c r="X519" s="2397"/>
      <c r="Y519" s="2397"/>
      <c r="Z519" s="2397"/>
    </row>
    <row r="520" spans="1:26" ht="15.75" customHeight="1">
      <c r="A520" s="2397"/>
      <c r="B520" s="2397"/>
      <c r="C520" s="2397"/>
      <c r="D520" s="2397"/>
      <c r="E520" s="2397"/>
      <c r="F520" s="2397"/>
      <c r="G520" s="2397"/>
      <c r="H520" s="2397"/>
      <c r="I520" s="2397"/>
      <c r="J520" s="2397"/>
      <c r="K520" s="2397"/>
      <c r="L520" s="2397"/>
      <c r="M520" s="2397"/>
      <c r="N520" s="2397"/>
      <c r="O520" s="2397"/>
      <c r="P520" s="2397"/>
      <c r="Q520" s="2397"/>
      <c r="R520" s="2397"/>
      <c r="S520" s="2397"/>
      <c r="T520" s="2397"/>
      <c r="U520" s="2397"/>
      <c r="V520" s="2397"/>
      <c r="W520" s="2397"/>
      <c r="X520" s="2397"/>
      <c r="Y520" s="2397"/>
      <c r="Z520" s="2397"/>
    </row>
    <row r="521" spans="1:26" ht="15.75" customHeight="1">
      <c r="A521" s="2397"/>
      <c r="B521" s="2397"/>
      <c r="C521" s="2397"/>
      <c r="D521" s="2397"/>
      <c r="E521" s="2397"/>
      <c r="F521" s="2397"/>
      <c r="G521" s="2397"/>
      <c r="H521" s="2397"/>
      <c r="I521" s="2397"/>
      <c r="J521" s="2397"/>
      <c r="K521" s="2397"/>
      <c r="L521" s="2397"/>
      <c r="M521" s="2397"/>
      <c r="N521" s="2397"/>
      <c r="O521" s="2397"/>
      <c r="P521" s="2397"/>
      <c r="Q521" s="2397"/>
      <c r="R521" s="2397"/>
      <c r="S521" s="2397"/>
      <c r="T521" s="2397"/>
      <c r="U521" s="2397"/>
      <c r="V521" s="2397"/>
      <c r="W521" s="2397"/>
      <c r="X521" s="2397"/>
      <c r="Y521" s="2397"/>
      <c r="Z521" s="2397"/>
    </row>
    <row r="522" spans="1:26" ht="15.75" customHeight="1">
      <c r="A522" s="2397"/>
      <c r="B522" s="2397"/>
      <c r="C522" s="2397"/>
      <c r="D522" s="2397"/>
      <c r="E522" s="2397"/>
      <c r="F522" s="2397"/>
      <c r="G522" s="2397"/>
      <c r="H522" s="2397"/>
      <c r="I522" s="2397"/>
      <c r="J522" s="2397"/>
      <c r="K522" s="2397"/>
      <c r="L522" s="2397"/>
      <c r="M522" s="2397"/>
      <c r="N522" s="2397"/>
      <c r="O522" s="2397"/>
      <c r="P522" s="2397"/>
      <c r="Q522" s="2397"/>
      <c r="R522" s="2397"/>
      <c r="S522" s="2397"/>
      <c r="T522" s="2397"/>
      <c r="U522" s="2397"/>
      <c r="V522" s="2397"/>
      <c r="W522" s="2397"/>
      <c r="X522" s="2397"/>
      <c r="Y522" s="2397"/>
      <c r="Z522" s="2397"/>
    </row>
    <row r="523" spans="1:26" ht="15.75" customHeight="1">
      <c r="A523" s="2397"/>
      <c r="B523" s="2397"/>
      <c r="C523" s="2397"/>
      <c r="D523" s="2397"/>
      <c r="E523" s="2397"/>
      <c r="F523" s="2397"/>
      <c r="G523" s="2397"/>
      <c r="H523" s="2397"/>
      <c r="I523" s="2397"/>
      <c r="J523" s="2397"/>
      <c r="K523" s="2397"/>
      <c r="L523" s="2397"/>
      <c r="M523" s="2397"/>
      <c r="N523" s="2397"/>
      <c r="O523" s="2397"/>
      <c r="P523" s="2397"/>
      <c r="Q523" s="2397"/>
      <c r="R523" s="2397"/>
      <c r="S523" s="2397"/>
      <c r="T523" s="2397"/>
      <c r="U523" s="2397"/>
      <c r="V523" s="2397"/>
      <c r="W523" s="2397"/>
      <c r="X523" s="2397"/>
      <c r="Y523" s="2397"/>
      <c r="Z523" s="2397"/>
    </row>
    <row r="524" spans="1:26" ht="15.75" customHeight="1">
      <c r="A524" s="2397"/>
      <c r="B524" s="2397"/>
      <c r="C524" s="2397"/>
      <c r="D524" s="2397"/>
      <c r="E524" s="2397"/>
      <c r="F524" s="2397"/>
      <c r="G524" s="2397"/>
      <c r="H524" s="2397"/>
      <c r="I524" s="2397"/>
      <c r="J524" s="2397"/>
      <c r="K524" s="2397"/>
      <c r="L524" s="2397"/>
      <c r="M524" s="2397"/>
      <c r="N524" s="2397"/>
      <c r="O524" s="2397"/>
      <c r="P524" s="2397"/>
      <c r="Q524" s="2397"/>
      <c r="R524" s="2397"/>
      <c r="S524" s="2397"/>
      <c r="T524" s="2397"/>
      <c r="U524" s="2397"/>
      <c r="V524" s="2397"/>
      <c r="W524" s="2397"/>
      <c r="X524" s="2397"/>
      <c r="Y524" s="2397"/>
      <c r="Z524" s="2397"/>
    </row>
    <row r="525" spans="1:26" ht="15.75" customHeight="1">
      <c r="A525" s="2397"/>
      <c r="B525" s="2397"/>
      <c r="C525" s="2397"/>
      <c r="D525" s="2397"/>
      <c r="E525" s="2397"/>
      <c r="F525" s="2397"/>
      <c r="G525" s="2397"/>
      <c r="H525" s="2397"/>
      <c r="I525" s="2397"/>
      <c r="J525" s="2397"/>
      <c r="K525" s="2397"/>
      <c r="L525" s="2397"/>
      <c r="M525" s="2397"/>
      <c r="N525" s="2397"/>
      <c r="O525" s="2397"/>
      <c r="P525" s="2397"/>
      <c r="Q525" s="2397"/>
      <c r="R525" s="2397"/>
      <c r="S525" s="2397"/>
      <c r="T525" s="2397"/>
      <c r="U525" s="2397"/>
      <c r="V525" s="2397"/>
      <c r="W525" s="2397"/>
      <c r="X525" s="2397"/>
      <c r="Y525" s="2397"/>
      <c r="Z525" s="2397"/>
    </row>
    <row r="526" spans="1:26" ht="15.75" customHeight="1">
      <c r="A526" s="2397"/>
      <c r="B526" s="2397"/>
      <c r="C526" s="2397"/>
      <c r="D526" s="2397"/>
      <c r="E526" s="2397"/>
      <c r="F526" s="2397"/>
      <c r="G526" s="2397"/>
      <c r="H526" s="2397"/>
      <c r="I526" s="2397"/>
      <c r="J526" s="2397"/>
      <c r="K526" s="2397"/>
      <c r="L526" s="2397"/>
      <c r="M526" s="2397"/>
      <c r="N526" s="2397"/>
      <c r="O526" s="2397"/>
      <c r="P526" s="2397"/>
      <c r="Q526" s="2397"/>
      <c r="R526" s="2397"/>
      <c r="S526" s="2397"/>
      <c r="T526" s="2397"/>
      <c r="U526" s="2397"/>
      <c r="V526" s="2397"/>
      <c r="W526" s="2397"/>
      <c r="X526" s="2397"/>
      <c r="Y526" s="2397"/>
      <c r="Z526" s="2397"/>
    </row>
    <row r="527" spans="1:26" ht="15.75" customHeight="1">
      <c r="A527" s="2397"/>
      <c r="B527" s="2397"/>
      <c r="C527" s="2397"/>
      <c r="D527" s="2397"/>
      <c r="E527" s="2397"/>
      <c r="F527" s="2397"/>
      <c r="G527" s="2397"/>
      <c r="H527" s="2397"/>
      <c r="I527" s="2397"/>
      <c r="J527" s="2397"/>
      <c r="K527" s="2397"/>
      <c r="L527" s="2397"/>
      <c r="M527" s="2397"/>
      <c r="N527" s="2397"/>
      <c r="O527" s="2397"/>
      <c r="P527" s="2397"/>
      <c r="Q527" s="2397"/>
      <c r="R527" s="2397"/>
      <c r="S527" s="2397"/>
      <c r="T527" s="2397"/>
      <c r="U527" s="2397"/>
      <c r="V527" s="2397"/>
      <c r="W527" s="2397"/>
      <c r="X527" s="2397"/>
      <c r="Y527" s="2397"/>
      <c r="Z527" s="2397"/>
    </row>
    <row r="528" spans="1:26" ht="15.75" customHeight="1">
      <c r="A528" s="2397"/>
      <c r="B528" s="2397"/>
      <c r="C528" s="2397"/>
      <c r="D528" s="2397"/>
      <c r="E528" s="2397"/>
      <c r="F528" s="2397"/>
      <c r="G528" s="2397"/>
      <c r="H528" s="2397"/>
      <c r="I528" s="2397"/>
      <c r="J528" s="2397"/>
      <c r="K528" s="2397"/>
      <c r="L528" s="2397"/>
      <c r="M528" s="2397"/>
      <c r="N528" s="2397"/>
      <c r="O528" s="2397"/>
      <c r="P528" s="2397"/>
      <c r="Q528" s="2397"/>
      <c r="R528" s="2397"/>
      <c r="S528" s="2397"/>
      <c r="T528" s="2397"/>
      <c r="U528" s="2397"/>
      <c r="V528" s="2397"/>
      <c r="W528" s="2397"/>
      <c r="X528" s="2397"/>
      <c r="Y528" s="2397"/>
      <c r="Z528" s="2397"/>
    </row>
    <row r="529" spans="1:26" ht="15.75" customHeight="1">
      <c r="A529" s="2397"/>
      <c r="B529" s="2397"/>
      <c r="C529" s="2397"/>
      <c r="D529" s="2397"/>
      <c r="E529" s="2397"/>
      <c r="F529" s="2397"/>
      <c r="G529" s="2397"/>
      <c r="H529" s="2397"/>
      <c r="I529" s="2397"/>
      <c r="J529" s="2397"/>
      <c r="K529" s="2397"/>
      <c r="L529" s="2397"/>
      <c r="M529" s="2397"/>
      <c r="N529" s="2397"/>
      <c r="O529" s="2397"/>
      <c r="P529" s="2397"/>
      <c r="Q529" s="2397"/>
      <c r="R529" s="2397"/>
      <c r="S529" s="2397"/>
      <c r="T529" s="2397"/>
      <c r="U529" s="2397"/>
      <c r="V529" s="2397"/>
      <c r="W529" s="2397"/>
      <c r="X529" s="2397"/>
      <c r="Y529" s="2397"/>
      <c r="Z529" s="2397"/>
    </row>
    <row r="530" spans="1:26" ht="15.75" customHeight="1">
      <c r="A530" s="2397"/>
      <c r="B530" s="2397"/>
      <c r="C530" s="2397"/>
      <c r="D530" s="2397"/>
      <c r="E530" s="2397"/>
      <c r="F530" s="2397"/>
      <c r="G530" s="2397"/>
      <c r="H530" s="2397"/>
      <c r="I530" s="2397"/>
      <c r="J530" s="2397"/>
      <c r="K530" s="2397"/>
      <c r="L530" s="2397"/>
      <c r="M530" s="2397"/>
      <c r="N530" s="2397"/>
      <c r="O530" s="2397"/>
      <c r="P530" s="2397"/>
      <c r="Q530" s="2397"/>
      <c r="R530" s="2397"/>
      <c r="S530" s="2397"/>
      <c r="T530" s="2397"/>
      <c r="U530" s="2397"/>
      <c r="V530" s="2397"/>
      <c r="W530" s="2397"/>
      <c r="X530" s="2397"/>
      <c r="Y530" s="2397"/>
      <c r="Z530" s="2397"/>
    </row>
    <row r="531" spans="1:26" ht="15.75" customHeight="1">
      <c r="A531" s="2397"/>
      <c r="B531" s="2397"/>
      <c r="C531" s="2397"/>
      <c r="D531" s="2397"/>
      <c r="E531" s="2397"/>
      <c r="F531" s="2397"/>
      <c r="G531" s="2397"/>
      <c r="H531" s="2397"/>
      <c r="I531" s="2397"/>
      <c r="J531" s="2397"/>
      <c r="K531" s="2397"/>
      <c r="L531" s="2397"/>
      <c r="M531" s="2397"/>
      <c r="N531" s="2397"/>
      <c r="O531" s="2397"/>
      <c r="P531" s="2397"/>
      <c r="Q531" s="2397"/>
      <c r="R531" s="2397"/>
      <c r="S531" s="2397"/>
      <c r="T531" s="2397"/>
      <c r="U531" s="2397"/>
      <c r="V531" s="2397"/>
      <c r="W531" s="2397"/>
      <c r="X531" s="2397"/>
      <c r="Y531" s="2397"/>
      <c r="Z531" s="2397"/>
    </row>
    <row r="532" spans="1:26" ht="15.75" customHeight="1">
      <c r="A532" s="2397"/>
      <c r="B532" s="2397"/>
      <c r="C532" s="2397"/>
      <c r="D532" s="2397"/>
      <c r="E532" s="2397"/>
      <c r="F532" s="2397"/>
      <c r="G532" s="2397"/>
      <c r="H532" s="2397"/>
      <c r="I532" s="2397"/>
      <c r="J532" s="2397"/>
      <c r="K532" s="2397"/>
      <c r="L532" s="2397"/>
      <c r="M532" s="2397"/>
      <c r="N532" s="2397"/>
      <c r="O532" s="2397"/>
      <c r="P532" s="2397"/>
      <c r="Q532" s="2397"/>
      <c r="R532" s="2397"/>
      <c r="S532" s="2397"/>
      <c r="T532" s="2397"/>
      <c r="U532" s="2397"/>
      <c r="V532" s="2397"/>
      <c r="W532" s="2397"/>
      <c r="X532" s="2397"/>
      <c r="Y532" s="2397"/>
      <c r="Z532" s="2397"/>
    </row>
    <row r="533" spans="1:26" ht="15.75" customHeight="1">
      <c r="A533" s="2397"/>
      <c r="B533" s="2397"/>
      <c r="C533" s="2397"/>
      <c r="D533" s="2397"/>
      <c r="E533" s="2397"/>
      <c r="F533" s="2397"/>
      <c r="G533" s="2397"/>
      <c r="H533" s="2397"/>
      <c r="I533" s="2397"/>
      <c r="J533" s="2397"/>
      <c r="K533" s="2397"/>
      <c r="L533" s="2397"/>
      <c r="M533" s="2397"/>
      <c r="N533" s="2397"/>
      <c r="O533" s="2397"/>
      <c r="P533" s="2397"/>
      <c r="Q533" s="2397"/>
      <c r="R533" s="2397"/>
      <c r="S533" s="2397"/>
      <c r="T533" s="2397"/>
      <c r="U533" s="2397"/>
      <c r="V533" s="2397"/>
      <c r="W533" s="2397"/>
      <c r="X533" s="2397"/>
      <c r="Y533" s="2397"/>
      <c r="Z533" s="2397"/>
    </row>
    <row r="534" spans="1:26" ht="15.75" customHeight="1">
      <c r="A534" s="2397"/>
      <c r="B534" s="2397"/>
      <c r="C534" s="2397"/>
      <c r="D534" s="2397"/>
      <c r="E534" s="2397"/>
      <c r="F534" s="2397"/>
      <c r="G534" s="2397"/>
      <c r="H534" s="2397"/>
      <c r="I534" s="2397"/>
      <c r="J534" s="2397"/>
      <c r="K534" s="2397"/>
      <c r="L534" s="2397"/>
      <c r="M534" s="2397"/>
      <c r="N534" s="2397"/>
      <c r="O534" s="2397"/>
      <c r="P534" s="2397"/>
      <c r="Q534" s="2397"/>
      <c r="R534" s="2397"/>
      <c r="S534" s="2397"/>
      <c r="T534" s="2397"/>
      <c r="U534" s="2397"/>
      <c r="V534" s="2397"/>
      <c r="W534" s="2397"/>
      <c r="X534" s="2397"/>
      <c r="Y534" s="2397"/>
      <c r="Z534" s="2397"/>
    </row>
    <row r="535" spans="1:26" ht="15.75" customHeight="1">
      <c r="A535" s="2397"/>
      <c r="B535" s="2397"/>
      <c r="C535" s="2397"/>
      <c r="D535" s="2397"/>
      <c r="E535" s="2397"/>
      <c r="F535" s="2397"/>
      <c r="G535" s="2397"/>
      <c r="H535" s="2397"/>
      <c r="I535" s="2397"/>
      <c r="J535" s="2397"/>
      <c r="K535" s="2397"/>
      <c r="L535" s="2397"/>
      <c r="M535" s="2397"/>
      <c r="N535" s="2397"/>
      <c r="O535" s="2397"/>
      <c r="P535" s="2397"/>
      <c r="Q535" s="2397"/>
      <c r="R535" s="2397"/>
      <c r="S535" s="2397"/>
      <c r="T535" s="2397"/>
      <c r="U535" s="2397"/>
      <c r="V535" s="2397"/>
      <c r="W535" s="2397"/>
      <c r="X535" s="2397"/>
      <c r="Y535" s="2397"/>
      <c r="Z535" s="2397"/>
    </row>
    <row r="536" spans="1:26" ht="15.75" customHeight="1">
      <c r="A536" s="2397"/>
      <c r="B536" s="2397"/>
      <c r="C536" s="2397"/>
      <c r="D536" s="2397"/>
      <c r="E536" s="2397"/>
      <c r="F536" s="2397"/>
      <c r="G536" s="2397"/>
      <c r="H536" s="2397"/>
      <c r="I536" s="2397"/>
      <c r="J536" s="2397"/>
      <c r="K536" s="2397"/>
      <c r="L536" s="2397"/>
      <c r="M536" s="2397"/>
      <c r="N536" s="2397"/>
      <c r="O536" s="2397"/>
      <c r="P536" s="2397"/>
      <c r="Q536" s="2397"/>
      <c r="R536" s="2397"/>
      <c r="S536" s="2397"/>
      <c r="T536" s="2397"/>
      <c r="U536" s="2397"/>
      <c r="V536" s="2397"/>
      <c r="W536" s="2397"/>
      <c r="X536" s="2397"/>
      <c r="Y536" s="2397"/>
      <c r="Z536" s="2397"/>
    </row>
    <row r="537" spans="1:26" ht="15.75" customHeight="1">
      <c r="A537" s="2397"/>
      <c r="B537" s="2397"/>
      <c r="C537" s="2397"/>
      <c r="D537" s="2397"/>
      <c r="E537" s="2397"/>
      <c r="F537" s="2397"/>
      <c r="G537" s="2397"/>
      <c r="H537" s="2397"/>
      <c r="I537" s="2397"/>
      <c r="J537" s="2397"/>
      <c r="K537" s="2397"/>
      <c r="L537" s="2397"/>
      <c r="M537" s="2397"/>
      <c r="N537" s="2397"/>
      <c r="O537" s="2397"/>
      <c r="P537" s="2397"/>
      <c r="Q537" s="2397"/>
      <c r="R537" s="2397"/>
      <c r="S537" s="2397"/>
      <c r="T537" s="2397"/>
      <c r="U537" s="2397"/>
      <c r="V537" s="2397"/>
      <c r="W537" s="2397"/>
      <c r="X537" s="2397"/>
      <c r="Y537" s="2397"/>
      <c r="Z537" s="2397"/>
    </row>
    <row r="538" spans="1:26" ht="15.75" customHeight="1">
      <c r="A538" s="2397"/>
      <c r="B538" s="2397"/>
      <c r="C538" s="2397"/>
      <c r="D538" s="2397"/>
      <c r="E538" s="2397"/>
      <c r="F538" s="2397"/>
      <c r="G538" s="2397"/>
      <c r="H538" s="2397"/>
      <c r="I538" s="2397"/>
      <c r="J538" s="2397"/>
      <c r="K538" s="2397"/>
      <c r="L538" s="2397"/>
      <c r="M538" s="2397"/>
      <c r="N538" s="2397"/>
      <c r="O538" s="2397"/>
      <c r="P538" s="2397"/>
      <c r="Q538" s="2397"/>
      <c r="R538" s="2397"/>
      <c r="S538" s="2397"/>
      <c r="T538" s="2397"/>
      <c r="U538" s="2397"/>
      <c r="V538" s="2397"/>
      <c r="W538" s="2397"/>
      <c r="X538" s="2397"/>
      <c r="Y538" s="2397"/>
      <c r="Z538" s="2397"/>
    </row>
    <row r="539" spans="1:26" ht="15.75" customHeight="1">
      <c r="A539" s="2397"/>
      <c r="B539" s="2397"/>
      <c r="C539" s="2397"/>
      <c r="D539" s="2397"/>
      <c r="E539" s="2397"/>
      <c r="F539" s="2397"/>
      <c r="G539" s="2397"/>
      <c r="H539" s="2397"/>
      <c r="I539" s="2397"/>
      <c r="J539" s="2397"/>
      <c r="K539" s="2397"/>
      <c r="L539" s="2397"/>
      <c r="M539" s="2397"/>
      <c r="N539" s="2397"/>
      <c r="O539" s="2397"/>
      <c r="P539" s="2397"/>
      <c r="Q539" s="2397"/>
      <c r="R539" s="2397"/>
      <c r="S539" s="2397"/>
      <c r="T539" s="2397"/>
      <c r="U539" s="2397"/>
      <c r="V539" s="2397"/>
      <c r="W539" s="2397"/>
      <c r="X539" s="2397"/>
      <c r="Y539" s="2397"/>
      <c r="Z539" s="2397"/>
    </row>
    <row r="540" spans="1:26" ht="15.75" customHeight="1">
      <c r="A540" s="2397"/>
      <c r="B540" s="2397"/>
      <c r="C540" s="2397"/>
      <c r="D540" s="2397"/>
      <c r="E540" s="2397"/>
      <c r="F540" s="2397"/>
      <c r="G540" s="2397"/>
      <c r="H540" s="2397"/>
      <c r="I540" s="2397"/>
      <c r="J540" s="2397"/>
      <c r="K540" s="2397"/>
      <c r="L540" s="2397"/>
      <c r="M540" s="2397"/>
      <c r="N540" s="2397"/>
      <c r="O540" s="2397"/>
      <c r="P540" s="2397"/>
      <c r="Q540" s="2397"/>
      <c r="R540" s="2397"/>
      <c r="S540" s="2397"/>
      <c r="T540" s="2397"/>
      <c r="U540" s="2397"/>
      <c r="V540" s="2397"/>
      <c r="W540" s="2397"/>
      <c r="X540" s="2397"/>
      <c r="Y540" s="2397"/>
      <c r="Z540" s="2397"/>
    </row>
    <row r="541" spans="1:26" ht="15.75" customHeight="1">
      <c r="A541" s="2397"/>
      <c r="B541" s="2397"/>
      <c r="C541" s="2397"/>
      <c r="D541" s="2397"/>
      <c r="E541" s="2397"/>
      <c r="F541" s="2397"/>
      <c r="G541" s="2397"/>
      <c r="H541" s="2397"/>
      <c r="I541" s="2397"/>
      <c r="J541" s="2397"/>
      <c r="K541" s="2397"/>
      <c r="L541" s="2397"/>
      <c r="M541" s="2397"/>
      <c r="N541" s="2397"/>
      <c r="O541" s="2397"/>
      <c r="P541" s="2397"/>
      <c r="Q541" s="2397"/>
      <c r="R541" s="2397"/>
      <c r="S541" s="2397"/>
      <c r="T541" s="2397"/>
      <c r="U541" s="2397"/>
      <c r="V541" s="2397"/>
      <c r="W541" s="2397"/>
      <c r="X541" s="2397"/>
      <c r="Y541" s="2397"/>
      <c r="Z541" s="2397"/>
    </row>
    <row r="542" spans="1:26" ht="15.75" customHeight="1">
      <c r="A542" s="2397"/>
      <c r="B542" s="2397"/>
      <c r="C542" s="2397"/>
      <c r="D542" s="2397"/>
      <c r="E542" s="2397"/>
      <c r="F542" s="2397"/>
      <c r="G542" s="2397"/>
      <c r="H542" s="2397"/>
      <c r="I542" s="2397"/>
      <c r="J542" s="2397"/>
      <c r="K542" s="2397"/>
      <c r="L542" s="2397"/>
      <c r="M542" s="2397"/>
      <c r="N542" s="2397"/>
      <c r="O542" s="2397"/>
      <c r="P542" s="2397"/>
      <c r="Q542" s="2397"/>
      <c r="R542" s="2397"/>
      <c r="S542" s="2397"/>
      <c r="T542" s="2397"/>
      <c r="U542" s="2397"/>
      <c r="V542" s="2397"/>
      <c r="W542" s="2397"/>
      <c r="X542" s="2397"/>
      <c r="Y542" s="2397"/>
      <c r="Z542" s="2397"/>
    </row>
    <row r="543" spans="1:26" ht="15.75" customHeight="1">
      <c r="A543" s="2397"/>
      <c r="B543" s="2397"/>
      <c r="C543" s="2397"/>
      <c r="D543" s="2397"/>
      <c r="E543" s="2397"/>
      <c r="F543" s="2397"/>
      <c r="G543" s="2397"/>
      <c r="H543" s="2397"/>
      <c r="I543" s="2397"/>
      <c r="J543" s="2397"/>
      <c r="K543" s="2397"/>
      <c r="L543" s="2397"/>
      <c r="M543" s="2397"/>
      <c r="N543" s="2397"/>
      <c r="O543" s="2397"/>
      <c r="P543" s="2397"/>
      <c r="Q543" s="2397"/>
      <c r="R543" s="2397"/>
      <c r="S543" s="2397"/>
      <c r="T543" s="2397"/>
      <c r="U543" s="2397"/>
      <c r="V543" s="2397"/>
      <c r="W543" s="2397"/>
      <c r="X543" s="2397"/>
      <c r="Y543" s="2397"/>
      <c r="Z543" s="2397"/>
    </row>
    <row r="544" spans="1:26" ht="15.75" customHeight="1">
      <c r="A544" s="2397"/>
      <c r="B544" s="2397"/>
      <c r="C544" s="2397"/>
      <c r="D544" s="2397"/>
      <c r="E544" s="2397"/>
      <c r="F544" s="2397"/>
      <c r="G544" s="2397"/>
      <c r="H544" s="2397"/>
      <c r="I544" s="2397"/>
      <c r="J544" s="2397"/>
      <c r="K544" s="2397"/>
      <c r="L544" s="2397"/>
      <c r="M544" s="2397"/>
      <c r="N544" s="2397"/>
      <c r="O544" s="2397"/>
      <c r="P544" s="2397"/>
      <c r="Q544" s="2397"/>
      <c r="R544" s="2397"/>
      <c r="S544" s="2397"/>
      <c r="T544" s="2397"/>
      <c r="U544" s="2397"/>
      <c r="V544" s="2397"/>
      <c r="W544" s="2397"/>
      <c r="X544" s="2397"/>
      <c r="Y544" s="2397"/>
      <c r="Z544" s="2397"/>
    </row>
    <row r="545" spans="1:26" ht="15.75" customHeight="1">
      <c r="A545" s="2397"/>
      <c r="B545" s="2397"/>
      <c r="C545" s="2397"/>
      <c r="D545" s="2397"/>
      <c r="E545" s="2397"/>
      <c r="F545" s="2397"/>
      <c r="G545" s="2397"/>
      <c r="H545" s="2397"/>
      <c r="I545" s="2397"/>
      <c r="J545" s="2397"/>
      <c r="K545" s="2397"/>
      <c r="L545" s="2397"/>
      <c r="M545" s="2397"/>
      <c r="N545" s="2397"/>
      <c r="O545" s="2397"/>
      <c r="P545" s="2397"/>
      <c r="Q545" s="2397"/>
      <c r="R545" s="2397"/>
      <c r="S545" s="2397"/>
      <c r="T545" s="2397"/>
      <c r="U545" s="2397"/>
      <c r="V545" s="2397"/>
      <c r="W545" s="2397"/>
      <c r="X545" s="2397"/>
      <c r="Y545" s="2397"/>
      <c r="Z545" s="2397"/>
    </row>
    <row r="546" spans="1:26" ht="15.75" customHeight="1">
      <c r="A546" s="2397"/>
      <c r="B546" s="2397"/>
      <c r="C546" s="2397"/>
      <c r="D546" s="2397"/>
      <c r="E546" s="2397"/>
      <c r="F546" s="2397"/>
      <c r="G546" s="2397"/>
      <c r="H546" s="2397"/>
      <c r="I546" s="2397"/>
      <c r="J546" s="2397"/>
      <c r="K546" s="2397"/>
      <c r="L546" s="2397"/>
      <c r="M546" s="2397"/>
      <c r="N546" s="2397"/>
      <c r="O546" s="2397"/>
      <c r="P546" s="2397"/>
      <c r="Q546" s="2397"/>
      <c r="R546" s="2397"/>
      <c r="S546" s="2397"/>
      <c r="T546" s="2397"/>
      <c r="U546" s="2397"/>
      <c r="V546" s="2397"/>
      <c r="W546" s="2397"/>
      <c r="X546" s="2397"/>
      <c r="Y546" s="2397"/>
      <c r="Z546" s="2397"/>
    </row>
    <row r="547" spans="1:26" ht="15.75" customHeight="1">
      <c r="A547" s="2397"/>
      <c r="B547" s="2397"/>
      <c r="C547" s="2397"/>
      <c r="D547" s="2397"/>
      <c r="E547" s="2397"/>
      <c r="F547" s="2397"/>
      <c r="G547" s="2397"/>
      <c r="H547" s="2397"/>
      <c r="I547" s="2397"/>
      <c r="J547" s="2397"/>
      <c r="K547" s="2397"/>
      <c r="L547" s="2397"/>
      <c r="M547" s="2397"/>
      <c r="N547" s="2397"/>
      <c r="O547" s="2397"/>
      <c r="P547" s="2397"/>
      <c r="Q547" s="2397"/>
      <c r="R547" s="2397"/>
      <c r="S547" s="2397"/>
      <c r="T547" s="2397"/>
      <c r="U547" s="2397"/>
      <c r="V547" s="2397"/>
      <c r="W547" s="2397"/>
      <c r="X547" s="2397"/>
      <c r="Y547" s="2397"/>
      <c r="Z547" s="2397"/>
    </row>
    <row r="548" spans="1:26" ht="15.75" customHeight="1">
      <c r="A548" s="2397"/>
      <c r="B548" s="2397"/>
      <c r="C548" s="2397"/>
      <c r="D548" s="2397"/>
      <c r="E548" s="2397"/>
      <c r="F548" s="2397"/>
      <c r="G548" s="2397"/>
      <c r="H548" s="2397"/>
      <c r="I548" s="2397"/>
      <c r="J548" s="2397"/>
      <c r="K548" s="2397"/>
      <c r="L548" s="2397"/>
      <c r="M548" s="2397"/>
      <c r="N548" s="2397"/>
      <c r="O548" s="2397"/>
      <c r="P548" s="2397"/>
      <c r="Q548" s="2397"/>
      <c r="R548" s="2397"/>
      <c r="S548" s="2397"/>
      <c r="T548" s="2397"/>
      <c r="U548" s="2397"/>
      <c r="V548" s="2397"/>
      <c r="W548" s="2397"/>
      <c r="X548" s="2397"/>
      <c r="Y548" s="2397"/>
      <c r="Z548" s="2397"/>
    </row>
    <row r="549" spans="1:26" ht="15.75" customHeight="1">
      <c r="A549" s="2397"/>
      <c r="B549" s="2397"/>
      <c r="C549" s="2397"/>
      <c r="D549" s="2397"/>
      <c r="E549" s="2397"/>
      <c r="F549" s="2397"/>
      <c r="G549" s="2397"/>
      <c r="H549" s="2397"/>
      <c r="I549" s="2397"/>
      <c r="J549" s="2397"/>
      <c r="K549" s="2397"/>
      <c r="L549" s="2397"/>
      <c r="M549" s="2397"/>
      <c r="N549" s="2397"/>
      <c r="O549" s="2397"/>
      <c r="P549" s="2397"/>
      <c r="Q549" s="2397"/>
      <c r="R549" s="2397"/>
      <c r="S549" s="2397"/>
      <c r="T549" s="2397"/>
      <c r="U549" s="2397"/>
      <c r="V549" s="2397"/>
      <c r="W549" s="2397"/>
      <c r="X549" s="2397"/>
      <c r="Y549" s="2397"/>
      <c r="Z549" s="2397"/>
    </row>
    <row r="550" spans="1:26" ht="15.75" customHeight="1">
      <c r="A550" s="2397"/>
      <c r="B550" s="2397"/>
      <c r="C550" s="2397"/>
      <c r="D550" s="2397"/>
      <c r="E550" s="2397"/>
      <c r="F550" s="2397"/>
      <c r="G550" s="2397"/>
      <c r="H550" s="2397"/>
      <c r="I550" s="2397"/>
      <c r="J550" s="2397"/>
      <c r="K550" s="2397"/>
      <c r="L550" s="2397"/>
      <c r="M550" s="2397"/>
      <c r="N550" s="2397"/>
      <c r="O550" s="2397"/>
      <c r="P550" s="2397"/>
      <c r="Q550" s="2397"/>
      <c r="R550" s="2397"/>
      <c r="S550" s="2397"/>
      <c r="T550" s="2397"/>
      <c r="U550" s="2397"/>
      <c r="V550" s="2397"/>
      <c r="W550" s="2397"/>
      <c r="X550" s="2397"/>
      <c r="Y550" s="2397"/>
      <c r="Z550" s="2397"/>
    </row>
    <row r="551" spans="1:26" ht="15.75" customHeight="1">
      <c r="A551" s="2397"/>
      <c r="B551" s="2397"/>
      <c r="C551" s="2397"/>
      <c r="D551" s="2397"/>
      <c r="E551" s="2397"/>
      <c r="F551" s="2397"/>
      <c r="G551" s="2397"/>
      <c r="H551" s="2397"/>
      <c r="I551" s="2397"/>
      <c r="J551" s="2397"/>
      <c r="K551" s="2397"/>
      <c r="L551" s="2397"/>
      <c r="M551" s="2397"/>
      <c r="N551" s="2397"/>
      <c r="O551" s="2397"/>
      <c r="P551" s="2397"/>
      <c r="Q551" s="2397"/>
      <c r="R551" s="2397"/>
      <c r="S551" s="2397"/>
      <c r="T551" s="2397"/>
      <c r="U551" s="2397"/>
      <c r="V551" s="2397"/>
      <c r="W551" s="2397"/>
      <c r="X551" s="2397"/>
      <c r="Y551" s="2397"/>
      <c r="Z551" s="2397"/>
    </row>
    <row r="552" spans="1:26" ht="15.75" customHeight="1">
      <c r="A552" s="2397"/>
      <c r="B552" s="2397"/>
      <c r="C552" s="2397"/>
      <c r="D552" s="2397"/>
      <c r="E552" s="2397"/>
      <c r="F552" s="2397"/>
      <c r="G552" s="2397"/>
      <c r="H552" s="2397"/>
      <c r="I552" s="2397"/>
      <c r="J552" s="2397"/>
      <c r="K552" s="2397"/>
      <c r="L552" s="2397"/>
      <c r="M552" s="2397"/>
      <c r="N552" s="2397"/>
      <c r="O552" s="2397"/>
      <c r="P552" s="2397"/>
      <c r="Q552" s="2397"/>
      <c r="R552" s="2397"/>
      <c r="S552" s="2397"/>
      <c r="T552" s="2397"/>
      <c r="U552" s="2397"/>
      <c r="V552" s="2397"/>
      <c r="W552" s="2397"/>
      <c r="X552" s="2397"/>
      <c r="Y552" s="2397"/>
      <c r="Z552" s="2397"/>
    </row>
    <row r="553" spans="1:26" ht="15.75" customHeight="1">
      <c r="A553" s="2397"/>
      <c r="B553" s="2397"/>
      <c r="C553" s="2397"/>
      <c r="D553" s="2397"/>
      <c r="E553" s="2397"/>
      <c r="F553" s="2397"/>
      <c r="G553" s="2397"/>
      <c r="H553" s="2397"/>
      <c r="I553" s="2397"/>
      <c r="J553" s="2397"/>
      <c r="K553" s="2397"/>
      <c r="L553" s="2397"/>
      <c r="M553" s="2397"/>
      <c r="N553" s="2397"/>
      <c r="O553" s="2397"/>
      <c r="P553" s="2397"/>
      <c r="Q553" s="2397"/>
      <c r="R553" s="2397"/>
      <c r="S553" s="2397"/>
      <c r="T553" s="2397"/>
      <c r="U553" s="2397"/>
      <c r="V553" s="2397"/>
      <c r="W553" s="2397"/>
      <c r="X553" s="2397"/>
      <c r="Y553" s="2397"/>
      <c r="Z553" s="2397"/>
    </row>
    <row r="554" spans="1:26" ht="15.75" customHeight="1">
      <c r="A554" s="2397"/>
      <c r="B554" s="2397"/>
      <c r="C554" s="2397"/>
      <c r="D554" s="2397"/>
      <c r="E554" s="2397"/>
      <c r="F554" s="2397"/>
      <c r="G554" s="2397"/>
      <c r="H554" s="2397"/>
      <c r="I554" s="2397"/>
      <c r="J554" s="2397"/>
      <c r="K554" s="2397"/>
      <c r="L554" s="2397"/>
      <c r="M554" s="2397"/>
      <c r="N554" s="2397"/>
      <c r="O554" s="2397"/>
      <c r="P554" s="2397"/>
      <c r="Q554" s="2397"/>
      <c r="R554" s="2397"/>
      <c r="S554" s="2397"/>
      <c r="T554" s="2397"/>
      <c r="U554" s="2397"/>
      <c r="V554" s="2397"/>
      <c r="W554" s="2397"/>
      <c r="X554" s="2397"/>
      <c r="Y554" s="2397"/>
      <c r="Z554" s="2397"/>
    </row>
    <row r="555" spans="1:26" ht="15.75" customHeight="1">
      <c r="A555" s="2397"/>
      <c r="B555" s="2397"/>
      <c r="C555" s="2397"/>
      <c r="D555" s="2397"/>
      <c r="E555" s="2397"/>
      <c r="F555" s="2397"/>
      <c r="G555" s="2397"/>
      <c r="H555" s="2397"/>
      <c r="I555" s="2397"/>
      <c r="J555" s="2397"/>
      <c r="K555" s="2397"/>
      <c r="L555" s="2397"/>
      <c r="M555" s="2397"/>
      <c r="N555" s="2397"/>
      <c r="O555" s="2397"/>
      <c r="P555" s="2397"/>
      <c r="Q555" s="2397"/>
      <c r="R555" s="2397"/>
      <c r="S555" s="2397"/>
      <c r="T555" s="2397"/>
      <c r="U555" s="2397"/>
      <c r="V555" s="2397"/>
      <c r="W555" s="2397"/>
      <c r="X555" s="2397"/>
      <c r="Y555" s="2397"/>
      <c r="Z555" s="2397"/>
    </row>
    <row r="556" spans="1:26" ht="15.75" customHeight="1">
      <c r="A556" s="2397"/>
      <c r="B556" s="2397"/>
      <c r="C556" s="2397"/>
      <c r="D556" s="2397"/>
      <c r="E556" s="2397"/>
      <c r="F556" s="2397"/>
      <c r="G556" s="2397"/>
      <c r="H556" s="2397"/>
      <c r="I556" s="2397"/>
      <c r="J556" s="2397"/>
      <c r="K556" s="2397"/>
      <c r="L556" s="2397"/>
      <c r="M556" s="2397"/>
      <c r="N556" s="2397"/>
      <c r="O556" s="2397"/>
      <c r="P556" s="2397"/>
      <c r="Q556" s="2397"/>
      <c r="R556" s="2397"/>
      <c r="S556" s="2397"/>
      <c r="T556" s="2397"/>
      <c r="U556" s="2397"/>
      <c r="V556" s="2397"/>
      <c r="W556" s="2397"/>
      <c r="X556" s="2397"/>
      <c r="Y556" s="2397"/>
      <c r="Z556" s="2397"/>
    </row>
    <row r="557" spans="1:26" ht="15.75" customHeight="1">
      <c r="A557" s="2397"/>
      <c r="B557" s="2397"/>
      <c r="C557" s="2397"/>
      <c r="D557" s="2397"/>
      <c r="E557" s="2397"/>
      <c r="F557" s="2397"/>
      <c r="G557" s="2397"/>
      <c r="H557" s="2397"/>
      <c r="I557" s="2397"/>
      <c r="J557" s="2397"/>
      <c r="K557" s="2397"/>
      <c r="L557" s="2397"/>
      <c r="M557" s="2397"/>
      <c r="N557" s="2397"/>
      <c r="O557" s="2397"/>
      <c r="P557" s="2397"/>
      <c r="Q557" s="2397"/>
      <c r="R557" s="2397"/>
      <c r="S557" s="2397"/>
      <c r="T557" s="2397"/>
      <c r="U557" s="2397"/>
      <c r="V557" s="2397"/>
      <c r="W557" s="2397"/>
      <c r="X557" s="2397"/>
      <c r="Y557" s="2397"/>
      <c r="Z557" s="2397"/>
    </row>
    <row r="558" spans="1:26" ht="15.75" customHeight="1">
      <c r="A558" s="2397"/>
      <c r="B558" s="2397"/>
      <c r="C558" s="2397"/>
      <c r="D558" s="2397"/>
      <c r="E558" s="2397"/>
      <c r="F558" s="2397"/>
      <c r="G558" s="2397"/>
      <c r="H558" s="2397"/>
      <c r="I558" s="2397"/>
      <c r="J558" s="2397"/>
      <c r="K558" s="2397"/>
      <c r="L558" s="2397"/>
      <c r="M558" s="2397"/>
      <c r="N558" s="2397"/>
      <c r="O558" s="2397"/>
      <c r="P558" s="2397"/>
      <c r="Q558" s="2397"/>
      <c r="R558" s="2397"/>
      <c r="S558" s="2397"/>
      <c r="T558" s="2397"/>
      <c r="U558" s="2397"/>
      <c r="V558" s="2397"/>
      <c r="W558" s="2397"/>
      <c r="X558" s="2397"/>
      <c r="Y558" s="2397"/>
      <c r="Z558" s="2397"/>
    </row>
    <row r="559" spans="1:26" ht="15.75" customHeight="1">
      <c r="A559" s="2397"/>
      <c r="B559" s="2397"/>
      <c r="C559" s="2397"/>
      <c r="D559" s="2397"/>
      <c r="E559" s="2397"/>
      <c r="F559" s="2397"/>
      <c r="G559" s="2397"/>
      <c r="H559" s="2397"/>
      <c r="I559" s="2397"/>
      <c r="J559" s="2397"/>
      <c r="K559" s="2397"/>
      <c r="L559" s="2397"/>
      <c r="M559" s="2397"/>
      <c r="N559" s="2397"/>
      <c r="O559" s="2397"/>
      <c r="P559" s="2397"/>
      <c r="Q559" s="2397"/>
      <c r="R559" s="2397"/>
      <c r="S559" s="2397"/>
      <c r="T559" s="2397"/>
      <c r="U559" s="2397"/>
      <c r="V559" s="2397"/>
      <c r="W559" s="2397"/>
      <c r="X559" s="2397"/>
      <c r="Y559" s="2397"/>
      <c r="Z559" s="2397"/>
    </row>
    <row r="560" spans="1:26" ht="15.75" customHeight="1">
      <c r="A560" s="2397"/>
      <c r="B560" s="2397"/>
      <c r="C560" s="2397"/>
      <c r="D560" s="2397"/>
      <c r="E560" s="2397"/>
      <c r="F560" s="2397"/>
      <c r="G560" s="2397"/>
      <c r="H560" s="2397"/>
      <c r="I560" s="2397"/>
      <c r="J560" s="2397"/>
      <c r="K560" s="2397"/>
      <c r="L560" s="2397"/>
      <c r="M560" s="2397"/>
      <c r="N560" s="2397"/>
      <c r="O560" s="2397"/>
      <c r="P560" s="2397"/>
      <c r="Q560" s="2397"/>
      <c r="R560" s="2397"/>
      <c r="S560" s="2397"/>
      <c r="T560" s="2397"/>
      <c r="U560" s="2397"/>
      <c r="V560" s="2397"/>
      <c r="W560" s="2397"/>
      <c r="X560" s="2397"/>
      <c r="Y560" s="2397"/>
      <c r="Z560" s="2397"/>
    </row>
    <row r="561" spans="1:26" ht="15.75" customHeight="1">
      <c r="A561" s="2397"/>
      <c r="B561" s="2397"/>
      <c r="C561" s="2397"/>
      <c r="D561" s="2397"/>
      <c r="E561" s="2397"/>
      <c r="F561" s="2397"/>
      <c r="G561" s="2397"/>
      <c r="H561" s="2397"/>
      <c r="I561" s="2397"/>
      <c r="J561" s="2397"/>
      <c r="K561" s="2397"/>
      <c r="L561" s="2397"/>
      <c r="M561" s="2397"/>
      <c r="N561" s="2397"/>
      <c r="O561" s="2397"/>
      <c r="P561" s="2397"/>
      <c r="Q561" s="2397"/>
      <c r="R561" s="2397"/>
      <c r="S561" s="2397"/>
      <c r="T561" s="2397"/>
      <c r="U561" s="2397"/>
      <c r="V561" s="2397"/>
      <c r="W561" s="2397"/>
      <c r="X561" s="2397"/>
      <c r="Y561" s="2397"/>
      <c r="Z561" s="2397"/>
    </row>
    <row r="562" spans="1:26" ht="15.75" customHeight="1">
      <c r="A562" s="2397"/>
      <c r="B562" s="2397"/>
      <c r="C562" s="2397"/>
      <c r="D562" s="2397"/>
      <c r="E562" s="2397"/>
      <c r="F562" s="2397"/>
      <c r="G562" s="2397"/>
      <c r="H562" s="2397"/>
      <c r="I562" s="2397"/>
      <c r="J562" s="2397"/>
      <c r="K562" s="2397"/>
      <c r="L562" s="2397"/>
      <c r="M562" s="2397"/>
      <c r="N562" s="2397"/>
      <c r="O562" s="2397"/>
      <c r="P562" s="2397"/>
      <c r="Q562" s="2397"/>
      <c r="R562" s="2397"/>
      <c r="S562" s="2397"/>
      <c r="T562" s="2397"/>
      <c r="U562" s="2397"/>
      <c r="V562" s="2397"/>
      <c r="W562" s="2397"/>
      <c r="X562" s="2397"/>
      <c r="Y562" s="2397"/>
      <c r="Z562" s="2397"/>
    </row>
    <row r="563" spans="1:26" ht="15.75" customHeight="1">
      <c r="A563" s="2397"/>
      <c r="B563" s="2397"/>
      <c r="C563" s="2397"/>
      <c r="D563" s="2397"/>
      <c r="E563" s="2397"/>
      <c r="F563" s="2397"/>
      <c r="G563" s="2397"/>
      <c r="H563" s="2397"/>
      <c r="I563" s="2397"/>
      <c r="J563" s="2397"/>
      <c r="K563" s="2397"/>
      <c r="L563" s="2397"/>
      <c r="M563" s="2397"/>
      <c r="N563" s="2397"/>
      <c r="O563" s="2397"/>
      <c r="P563" s="2397"/>
      <c r="Q563" s="2397"/>
      <c r="R563" s="2397"/>
      <c r="S563" s="2397"/>
      <c r="T563" s="2397"/>
      <c r="U563" s="2397"/>
      <c r="V563" s="2397"/>
      <c r="W563" s="2397"/>
      <c r="X563" s="2397"/>
      <c r="Y563" s="2397"/>
      <c r="Z563" s="2397"/>
    </row>
    <row r="564" spans="1:26" ht="15.75" customHeight="1">
      <c r="A564" s="2397"/>
      <c r="B564" s="2397"/>
      <c r="C564" s="2397"/>
      <c r="D564" s="2397"/>
      <c r="E564" s="2397"/>
      <c r="F564" s="2397"/>
      <c r="G564" s="2397"/>
      <c r="H564" s="2397"/>
      <c r="I564" s="2397"/>
      <c r="J564" s="2397"/>
      <c r="K564" s="2397"/>
      <c r="L564" s="2397"/>
      <c r="M564" s="2397"/>
      <c r="N564" s="2397"/>
      <c r="O564" s="2397"/>
      <c r="P564" s="2397"/>
      <c r="Q564" s="2397"/>
      <c r="R564" s="2397"/>
      <c r="S564" s="2397"/>
      <c r="T564" s="2397"/>
      <c r="U564" s="2397"/>
      <c r="V564" s="2397"/>
      <c r="W564" s="2397"/>
      <c r="X564" s="2397"/>
      <c r="Y564" s="2397"/>
      <c r="Z564" s="2397"/>
    </row>
    <row r="565" spans="1:26" ht="15.75" customHeight="1">
      <c r="A565" s="2397"/>
      <c r="B565" s="2397"/>
      <c r="C565" s="2397"/>
      <c r="D565" s="2397"/>
      <c r="E565" s="2397"/>
      <c r="F565" s="2397"/>
      <c r="G565" s="2397"/>
      <c r="H565" s="2397"/>
      <c r="I565" s="2397"/>
      <c r="J565" s="2397"/>
      <c r="K565" s="2397"/>
      <c r="L565" s="2397"/>
      <c r="M565" s="2397"/>
      <c r="N565" s="2397"/>
      <c r="O565" s="2397"/>
      <c r="P565" s="2397"/>
      <c r="Q565" s="2397"/>
      <c r="R565" s="2397"/>
      <c r="S565" s="2397"/>
      <c r="T565" s="2397"/>
      <c r="U565" s="2397"/>
      <c r="V565" s="2397"/>
      <c r="W565" s="2397"/>
      <c r="X565" s="2397"/>
      <c r="Y565" s="2397"/>
      <c r="Z565" s="2397"/>
    </row>
    <row r="566" spans="1:26" ht="15.75" customHeight="1">
      <c r="A566" s="2397"/>
      <c r="B566" s="2397"/>
      <c r="C566" s="2397"/>
      <c r="D566" s="2397"/>
      <c r="E566" s="2397"/>
      <c r="F566" s="2397"/>
      <c r="G566" s="2397"/>
      <c r="H566" s="2397"/>
      <c r="I566" s="2397"/>
      <c r="J566" s="2397"/>
      <c r="K566" s="2397"/>
      <c r="L566" s="2397"/>
      <c r="M566" s="2397"/>
      <c r="N566" s="2397"/>
      <c r="O566" s="2397"/>
      <c r="P566" s="2397"/>
      <c r="Q566" s="2397"/>
      <c r="R566" s="2397"/>
      <c r="S566" s="2397"/>
      <c r="T566" s="2397"/>
      <c r="U566" s="2397"/>
      <c r="V566" s="2397"/>
      <c r="W566" s="2397"/>
      <c r="X566" s="2397"/>
      <c r="Y566" s="2397"/>
      <c r="Z566" s="2397"/>
    </row>
    <row r="567" spans="1:26" ht="15.75" customHeight="1">
      <c r="A567" s="2397"/>
      <c r="B567" s="2397"/>
      <c r="C567" s="2397"/>
      <c r="D567" s="2397"/>
      <c r="E567" s="2397"/>
      <c r="F567" s="2397"/>
      <c r="G567" s="2397"/>
      <c r="H567" s="2397"/>
      <c r="I567" s="2397"/>
      <c r="J567" s="2397"/>
      <c r="K567" s="2397"/>
      <c r="L567" s="2397"/>
      <c r="M567" s="2397"/>
      <c r="N567" s="2397"/>
      <c r="O567" s="2397"/>
      <c r="P567" s="2397"/>
      <c r="Q567" s="2397"/>
      <c r="R567" s="2397"/>
      <c r="S567" s="2397"/>
      <c r="T567" s="2397"/>
      <c r="U567" s="2397"/>
      <c r="V567" s="2397"/>
      <c r="W567" s="2397"/>
      <c r="X567" s="2397"/>
      <c r="Y567" s="2397"/>
      <c r="Z567" s="2397"/>
    </row>
    <row r="568" spans="1:26" ht="15.75" customHeight="1">
      <c r="A568" s="2397"/>
      <c r="B568" s="2397"/>
      <c r="C568" s="2397"/>
      <c r="D568" s="2397"/>
      <c r="E568" s="2397"/>
      <c r="F568" s="2397"/>
      <c r="G568" s="2397"/>
      <c r="H568" s="2397"/>
      <c r="I568" s="2397"/>
      <c r="J568" s="2397"/>
      <c r="K568" s="2397"/>
      <c r="L568" s="2397"/>
      <c r="M568" s="2397"/>
      <c r="N568" s="2397"/>
      <c r="O568" s="2397"/>
      <c r="P568" s="2397"/>
      <c r="Q568" s="2397"/>
      <c r="R568" s="2397"/>
      <c r="S568" s="2397"/>
      <c r="T568" s="2397"/>
      <c r="U568" s="2397"/>
      <c r="V568" s="2397"/>
      <c r="W568" s="2397"/>
      <c r="X568" s="2397"/>
      <c r="Y568" s="2397"/>
      <c r="Z568" s="2397"/>
    </row>
    <row r="569" spans="1:26" ht="15.75" customHeight="1">
      <c r="A569" s="2397"/>
      <c r="B569" s="2397"/>
      <c r="C569" s="2397"/>
      <c r="D569" s="2397"/>
      <c r="E569" s="2397"/>
      <c r="F569" s="2397"/>
      <c r="G569" s="2397"/>
      <c r="H569" s="2397"/>
      <c r="I569" s="2397"/>
      <c r="J569" s="2397"/>
      <c r="K569" s="2397"/>
      <c r="L569" s="2397"/>
      <c r="M569" s="2397"/>
      <c r="N569" s="2397"/>
      <c r="O569" s="2397"/>
      <c r="P569" s="2397"/>
      <c r="Q569" s="2397"/>
      <c r="R569" s="2397"/>
      <c r="S569" s="2397"/>
      <c r="T569" s="2397"/>
      <c r="U569" s="2397"/>
      <c r="V569" s="2397"/>
      <c r="W569" s="2397"/>
      <c r="X569" s="2397"/>
      <c r="Y569" s="2397"/>
      <c r="Z569" s="2397"/>
    </row>
    <row r="570" spans="1:26" ht="15.75" customHeight="1">
      <c r="A570" s="2397"/>
      <c r="B570" s="2397"/>
      <c r="C570" s="2397"/>
      <c r="D570" s="2397"/>
      <c r="E570" s="2397"/>
      <c r="F570" s="2397"/>
      <c r="G570" s="2397"/>
      <c r="H570" s="2397"/>
      <c r="I570" s="2397"/>
      <c r="J570" s="2397"/>
      <c r="K570" s="2397"/>
      <c r="L570" s="2397"/>
      <c r="M570" s="2397"/>
      <c r="N570" s="2397"/>
      <c r="O570" s="2397"/>
      <c r="P570" s="2397"/>
      <c r="Q570" s="2397"/>
      <c r="R570" s="2397"/>
      <c r="S570" s="2397"/>
      <c r="T570" s="2397"/>
      <c r="U570" s="2397"/>
      <c r="V570" s="2397"/>
      <c r="W570" s="2397"/>
      <c r="X570" s="2397"/>
      <c r="Y570" s="2397"/>
      <c r="Z570" s="2397"/>
    </row>
    <row r="571" spans="1:26" ht="15.75" customHeight="1">
      <c r="A571" s="2397"/>
      <c r="B571" s="2397"/>
      <c r="C571" s="2397"/>
      <c r="D571" s="2397"/>
      <c r="E571" s="2397"/>
      <c r="F571" s="2397"/>
      <c r="G571" s="2397"/>
      <c r="H571" s="2397"/>
      <c r="I571" s="2397"/>
      <c r="J571" s="2397"/>
      <c r="K571" s="2397"/>
      <c r="L571" s="2397"/>
      <c r="M571" s="2397"/>
      <c r="N571" s="2397"/>
      <c r="O571" s="2397"/>
      <c r="P571" s="2397"/>
      <c r="Q571" s="2397"/>
      <c r="R571" s="2397"/>
      <c r="S571" s="2397"/>
      <c r="T571" s="2397"/>
      <c r="U571" s="2397"/>
      <c r="V571" s="2397"/>
      <c r="W571" s="2397"/>
      <c r="X571" s="2397"/>
      <c r="Y571" s="2397"/>
      <c r="Z571" s="2397"/>
    </row>
    <row r="572" spans="1:26" ht="15.75" customHeight="1">
      <c r="A572" s="2397"/>
      <c r="B572" s="2397"/>
      <c r="C572" s="2397"/>
      <c r="D572" s="2397"/>
      <c r="E572" s="2397"/>
      <c r="F572" s="2397"/>
      <c r="G572" s="2397"/>
      <c r="H572" s="2397"/>
      <c r="I572" s="2397"/>
      <c r="J572" s="2397"/>
      <c r="K572" s="2397"/>
      <c r="L572" s="2397"/>
      <c r="M572" s="2397"/>
      <c r="N572" s="2397"/>
      <c r="O572" s="2397"/>
      <c r="P572" s="2397"/>
      <c r="Q572" s="2397"/>
      <c r="R572" s="2397"/>
      <c r="S572" s="2397"/>
      <c r="T572" s="2397"/>
      <c r="U572" s="2397"/>
      <c r="V572" s="2397"/>
      <c r="W572" s="2397"/>
      <c r="X572" s="2397"/>
      <c r="Y572" s="2397"/>
      <c r="Z572" s="2397"/>
    </row>
    <row r="573" spans="1:26" ht="15.75" customHeight="1">
      <c r="A573" s="2397"/>
      <c r="B573" s="2397"/>
      <c r="C573" s="2397"/>
      <c r="D573" s="2397"/>
      <c r="E573" s="2397"/>
      <c r="F573" s="2397"/>
      <c r="G573" s="2397"/>
      <c r="H573" s="2397"/>
      <c r="I573" s="2397"/>
      <c r="J573" s="2397"/>
      <c r="K573" s="2397"/>
      <c r="L573" s="2397"/>
      <c r="M573" s="2397"/>
      <c r="N573" s="2397"/>
      <c r="O573" s="2397"/>
      <c r="P573" s="2397"/>
      <c r="Q573" s="2397"/>
      <c r="R573" s="2397"/>
      <c r="S573" s="2397"/>
      <c r="T573" s="2397"/>
      <c r="U573" s="2397"/>
      <c r="V573" s="2397"/>
      <c r="W573" s="2397"/>
      <c r="X573" s="2397"/>
      <c r="Y573" s="2397"/>
      <c r="Z573" s="2397"/>
    </row>
    <row r="574" spans="1:26" ht="15.75" customHeight="1">
      <c r="A574" s="2397"/>
      <c r="B574" s="2397"/>
      <c r="C574" s="2397"/>
      <c r="D574" s="2397"/>
      <c r="E574" s="2397"/>
      <c r="F574" s="2397"/>
      <c r="G574" s="2397"/>
      <c r="H574" s="2397"/>
      <c r="I574" s="2397"/>
      <c r="J574" s="2397"/>
      <c r="K574" s="2397"/>
      <c r="L574" s="2397"/>
      <c r="M574" s="2397"/>
      <c r="N574" s="2397"/>
      <c r="O574" s="2397"/>
      <c r="P574" s="2397"/>
      <c r="Q574" s="2397"/>
      <c r="R574" s="2397"/>
      <c r="S574" s="2397"/>
      <c r="T574" s="2397"/>
      <c r="U574" s="2397"/>
      <c r="V574" s="2397"/>
      <c r="W574" s="2397"/>
      <c r="X574" s="2397"/>
      <c r="Y574" s="2397"/>
      <c r="Z574" s="2397"/>
    </row>
    <row r="575" spans="1:26" ht="15.75" customHeight="1">
      <c r="A575" s="2397"/>
      <c r="B575" s="2397"/>
      <c r="C575" s="2397"/>
      <c r="D575" s="2397"/>
      <c r="E575" s="2397"/>
      <c r="F575" s="2397"/>
      <c r="G575" s="2397"/>
      <c r="H575" s="2397"/>
      <c r="I575" s="2397"/>
      <c r="J575" s="2397"/>
      <c r="K575" s="2397"/>
      <c r="L575" s="2397"/>
      <c r="M575" s="2397"/>
      <c r="N575" s="2397"/>
      <c r="O575" s="2397"/>
      <c r="P575" s="2397"/>
      <c r="Q575" s="2397"/>
      <c r="R575" s="2397"/>
      <c r="S575" s="2397"/>
      <c r="T575" s="2397"/>
      <c r="U575" s="2397"/>
      <c r="V575" s="2397"/>
      <c r="W575" s="2397"/>
      <c r="X575" s="2397"/>
      <c r="Y575" s="2397"/>
      <c r="Z575" s="2397"/>
    </row>
    <row r="576" spans="1:26" ht="15.75" customHeight="1">
      <c r="A576" s="2397"/>
      <c r="B576" s="2397"/>
      <c r="C576" s="2397"/>
      <c r="D576" s="2397"/>
      <c r="E576" s="2397"/>
      <c r="F576" s="2397"/>
      <c r="G576" s="2397"/>
      <c r="H576" s="2397"/>
      <c r="I576" s="2397"/>
      <c r="J576" s="2397"/>
      <c r="K576" s="2397"/>
      <c r="L576" s="2397"/>
      <c r="M576" s="2397"/>
      <c r="N576" s="2397"/>
      <c r="O576" s="2397"/>
      <c r="P576" s="2397"/>
      <c r="Q576" s="2397"/>
      <c r="R576" s="2397"/>
      <c r="S576" s="2397"/>
      <c r="T576" s="2397"/>
      <c r="U576" s="2397"/>
      <c r="V576" s="2397"/>
      <c r="W576" s="2397"/>
      <c r="X576" s="2397"/>
      <c r="Y576" s="2397"/>
      <c r="Z576" s="2397"/>
    </row>
    <row r="577" spans="1:26" ht="15.75" customHeight="1">
      <c r="A577" s="2397"/>
      <c r="B577" s="2397"/>
      <c r="C577" s="2397"/>
      <c r="D577" s="2397"/>
      <c r="E577" s="2397"/>
      <c r="F577" s="2397"/>
      <c r="G577" s="2397"/>
      <c r="H577" s="2397"/>
      <c r="I577" s="2397"/>
      <c r="J577" s="2397"/>
      <c r="K577" s="2397"/>
      <c r="L577" s="2397"/>
      <c r="M577" s="2397"/>
      <c r="N577" s="2397"/>
      <c r="O577" s="2397"/>
      <c r="P577" s="2397"/>
      <c r="Q577" s="2397"/>
      <c r="R577" s="2397"/>
      <c r="S577" s="2397"/>
      <c r="T577" s="2397"/>
      <c r="U577" s="2397"/>
      <c r="V577" s="2397"/>
      <c r="W577" s="2397"/>
      <c r="X577" s="2397"/>
      <c r="Y577" s="2397"/>
      <c r="Z577" s="2397"/>
    </row>
    <row r="578" spans="1:26" ht="15.75" customHeight="1">
      <c r="A578" s="2397"/>
      <c r="B578" s="2397"/>
      <c r="C578" s="2397"/>
      <c r="D578" s="2397"/>
      <c r="E578" s="2397"/>
      <c r="F578" s="2397"/>
      <c r="G578" s="2397"/>
      <c r="H578" s="2397"/>
      <c r="I578" s="2397"/>
      <c r="J578" s="2397"/>
      <c r="K578" s="2397"/>
      <c r="L578" s="2397"/>
      <c r="M578" s="2397"/>
      <c r="N578" s="2397"/>
      <c r="O578" s="2397"/>
      <c r="P578" s="2397"/>
      <c r="Q578" s="2397"/>
      <c r="R578" s="2397"/>
      <c r="S578" s="2397"/>
      <c r="T578" s="2397"/>
      <c r="U578" s="2397"/>
      <c r="V578" s="2397"/>
      <c r="W578" s="2397"/>
      <c r="X578" s="2397"/>
      <c r="Y578" s="2397"/>
      <c r="Z578" s="2397"/>
    </row>
    <row r="579" spans="1:26" ht="15.75" customHeight="1">
      <c r="A579" s="2397"/>
      <c r="B579" s="2397"/>
      <c r="C579" s="2397"/>
      <c r="D579" s="2397"/>
      <c r="E579" s="2397"/>
      <c r="F579" s="2397"/>
      <c r="G579" s="2397"/>
      <c r="H579" s="2397"/>
      <c r="I579" s="2397"/>
      <c r="J579" s="2397"/>
      <c r="K579" s="2397"/>
      <c r="L579" s="2397"/>
      <c r="M579" s="2397"/>
      <c r="N579" s="2397"/>
      <c r="O579" s="2397"/>
      <c r="P579" s="2397"/>
      <c r="Q579" s="2397"/>
      <c r="R579" s="2397"/>
      <c r="S579" s="2397"/>
      <c r="T579" s="2397"/>
      <c r="U579" s="2397"/>
      <c r="V579" s="2397"/>
      <c r="W579" s="2397"/>
      <c r="X579" s="2397"/>
      <c r="Y579" s="2397"/>
      <c r="Z579" s="2397"/>
    </row>
    <row r="580" spans="1:26" ht="15.75" customHeight="1">
      <c r="A580" s="2397"/>
      <c r="B580" s="2397"/>
      <c r="C580" s="2397"/>
      <c r="D580" s="2397"/>
      <c r="E580" s="2397"/>
      <c r="F580" s="2397"/>
      <c r="G580" s="2397"/>
      <c r="H580" s="2397"/>
      <c r="I580" s="2397"/>
      <c r="J580" s="2397"/>
      <c r="K580" s="2397"/>
      <c r="L580" s="2397"/>
      <c r="M580" s="2397"/>
      <c r="N580" s="2397"/>
      <c r="O580" s="2397"/>
      <c r="P580" s="2397"/>
      <c r="Q580" s="2397"/>
      <c r="R580" s="2397"/>
      <c r="S580" s="2397"/>
      <c r="T580" s="2397"/>
      <c r="U580" s="2397"/>
      <c r="V580" s="2397"/>
      <c r="W580" s="2397"/>
      <c r="X580" s="2397"/>
      <c r="Y580" s="2397"/>
      <c r="Z580" s="2397"/>
    </row>
    <row r="581" spans="1:26" ht="15.75" customHeight="1">
      <c r="A581" s="2397"/>
      <c r="B581" s="2397"/>
      <c r="C581" s="2397"/>
      <c r="D581" s="2397"/>
      <c r="E581" s="2397"/>
      <c r="F581" s="2397"/>
      <c r="G581" s="2397"/>
      <c r="H581" s="2397"/>
      <c r="I581" s="2397"/>
      <c r="J581" s="2397"/>
      <c r="K581" s="2397"/>
      <c r="L581" s="2397"/>
      <c r="M581" s="2397"/>
      <c r="N581" s="2397"/>
      <c r="O581" s="2397"/>
      <c r="P581" s="2397"/>
      <c r="Q581" s="2397"/>
      <c r="R581" s="2397"/>
      <c r="S581" s="2397"/>
      <c r="T581" s="2397"/>
      <c r="U581" s="2397"/>
      <c r="V581" s="2397"/>
      <c r="W581" s="2397"/>
      <c r="X581" s="2397"/>
      <c r="Y581" s="2397"/>
      <c r="Z581" s="2397"/>
    </row>
    <row r="582" spans="1:26" ht="15.75" customHeight="1">
      <c r="A582" s="2397"/>
      <c r="B582" s="2397"/>
      <c r="C582" s="2397"/>
      <c r="D582" s="2397"/>
      <c r="E582" s="2397"/>
      <c r="F582" s="2397"/>
      <c r="G582" s="2397"/>
      <c r="H582" s="2397"/>
      <c r="I582" s="2397"/>
      <c r="J582" s="2397"/>
      <c r="K582" s="2397"/>
      <c r="L582" s="2397"/>
      <c r="M582" s="2397"/>
      <c r="N582" s="2397"/>
      <c r="O582" s="2397"/>
      <c r="P582" s="2397"/>
      <c r="Q582" s="2397"/>
      <c r="R582" s="2397"/>
      <c r="S582" s="2397"/>
      <c r="T582" s="2397"/>
      <c r="U582" s="2397"/>
      <c r="V582" s="2397"/>
      <c r="W582" s="2397"/>
      <c r="X582" s="2397"/>
      <c r="Y582" s="2397"/>
      <c r="Z582" s="2397"/>
    </row>
    <row r="583" spans="1:26" ht="15.75" customHeight="1">
      <c r="A583" s="2397"/>
      <c r="B583" s="2397"/>
      <c r="C583" s="2397"/>
      <c r="D583" s="2397"/>
      <c r="E583" s="2397"/>
      <c r="F583" s="2397"/>
      <c r="G583" s="2397"/>
      <c r="H583" s="2397"/>
      <c r="I583" s="2397"/>
      <c r="J583" s="2397"/>
      <c r="K583" s="2397"/>
      <c r="L583" s="2397"/>
      <c r="M583" s="2397"/>
      <c r="N583" s="2397"/>
      <c r="O583" s="2397"/>
      <c r="P583" s="2397"/>
      <c r="Q583" s="2397"/>
      <c r="R583" s="2397"/>
      <c r="S583" s="2397"/>
      <c r="T583" s="2397"/>
      <c r="U583" s="2397"/>
      <c r="V583" s="2397"/>
      <c r="W583" s="2397"/>
      <c r="X583" s="2397"/>
      <c r="Y583" s="2397"/>
      <c r="Z583" s="2397"/>
    </row>
    <row r="584" spans="1:26" ht="15.75" customHeight="1">
      <c r="A584" s="2397"/>
      <c r="B584" s="2397"/>
      <c r="C584" s="2397"/>
      <c r="D584" s="2397"/>
      <c r="E584" s="2397"/>
      <c r="F584" s="2397"/>
      <c r="G584" s="2397"/>
      <c r="H584" s="2397"/>
      <c r="I584" s="2397"/>
      <c r="J584" s="2397"/>
      <c r="K584" s="2397"/>
      <c r="L584" s="2397"/>
      <c r="M584" s="2397"/>
      <c r="N584" s="2397"/>
      <c r="O584" s="2397"/>
      <c r="P584" s="2397"/>
      <c r="Q584" s="2397"/>
      <c r="R584" s="2397"/>
      <c r="S584" s="2397"/>
      <c r="T584" s="2397"/>
      <c r="U584" s="2397"/>
      <c r="V584" s="2397"/>
      <c r="W584" s="2397"/>
      <c r="X584" s="2397"/>
      <c r="Y584" s="2397"/>
      <c r="Z584" s="2397"/>
    </row>
    <row r="585" spans="1:26" ht="15.75" customHeight="1">
      <c r="A585" s="2397"/>
      <c r="B585" s="2397"/>
      <c r="C585" s="2397"/>
      <c r="D585" s="2397"/>
      <c r="E585" s="2397"/>
      <c r="F585" s="2397"/>
      <c r="G585" s="2397"/>
      <c r="H585" s="2397"/>
      <c r="I585" s="2397"/>
      <c r="J585" s="2397"/>
      <c r="K585" s="2397"/>
      <c r="L585" s="2397"/>
      <c r="M585" s="2397"/>
      <c r="N585" s="2397"/>
      <c r="O585" s="2397"/>
      <c r="P585" s="2397"/>
      <c r="Q585" s="2397"/>
      <c r="R585" s="2397"/>
      <c r="S585" s="2397"/>
      <c r="T585" s="2397"/>
      <c r="U585" s="2397"/>
      <c r="V585" s="2397"/>
      <c r="W585" s="2397"/>
      <c r="X585" s="2397"/>
      <c r="Y585" s="2397"/>
      <c r="Z585" s="2397"/>
    </row>
    <row r="586" spans="1:26" ht="15.75" customHeight="1">
      <c r="A586" s="2397"/>
      <c r="B586" s="2397"/>
      <c r="C586" s="2397"/>
      <c r="D586" s="2397"/>
      <c r="E586" s="2397"/>
      <c r="F586" s="2397"/>
      <c r="G586" s="2397"/>
      <c r="H586" s="2397"/>
      <c r="I586" s="2397"/>
      <c r="J586" s="2397"/>
      <c r="K586" s="2397"/>
      <c r="L586" s="2397"/>
      <c r="M586" s="2397"/>
      <c r="N586" s="2397"/>
      <c r="O586" s="2397"/>
      <c r="P586" s="2397"/>
      <c r="Q586" s="2397"/>
      <c r="R586" s="2397"/>
      <c r="S586" s="2397"/>
      <c r="T586" s="2397"/>
      <c r="U586" s="2397"/>
      <c r="V586" s="2397"/>
      <c r="W586" s="2397"/>
      <c r="X586" s="2397"/>
      <c r="Y586" s="2397"/>
      <c r="Z586" s="2397"/>
    </row>
    <row r="587" spans="1:26" ht="15.75" customHeight="1">
      <c r="A587" s="2397"/>
      <c r="B587" s="2397"/>
      <c r="C587" s="2397"/>
      <c r="D587" s="2397"/>
      <c r="E587" s="2397"/>
      <c r="F587" s="2397"/>
      <c r="G587" s="2397"/>
      <c r="H587" s="2397"/>
      <c r="I587" s="2397"/>
      <c r="J587" s="2397"/>
      <c r="K587" s="2397"/>
      <c r="L587" s="2397"/>
      <c r="M587" s="2397"/>
      <c r="N587" s="2397"/>
      <c r="O587" s="2397"/>
      <c r="P587" s="2397"/>
      <c r="Q587" s="2397"/>
      <c r="R587" s="2397"/>
      <c r="S587" s="2397"/>
      <c r="T587" s="2397"/>
      <c r="U587" s="2397"/>
      <c r="V587" s="2397"/>
      <c r="W587" s="2397"/>
      <c r="X587" s="2397"/>
      <c r="Y587" s="2397"/>
      <c r="Z587" s="2397"/>
    </row>
    <row r="588" spans="1:26" ht="15.75" customHeight="1">
      <c r="A588" s="2397"/>
      <c r="B588" s="2397"/>
      <c r="C588" s="2397"/>
      <c r="D588" s="2397"/>
      <c r="E588" s="2397"/>
      <c r="F588" s="2397"/>
      <c r="G588" s="2397"/>
      <c r="H588" s="2397"/>
      <c r="I588" s="2397"/>
      <c r="J588" s="2397"/>
      <c r="K588" s="2397"/>
      <c r="L588" s="2397"/>
      <c r="M588" s="2397"/>
      <c r="N588" s="2397"/>
      <c r="O588" s="2397"/>
      <c r="P588" s="2397"/>
      <c r="Q588" s="2397"/>
      <c r="R588" s="2397"/>
      <c r="S588" s="2397"/>
      <c r="T588" s="2397"/>
      <c r="U588" s="2397"/>
      <c r="V588" s="2397"/>
      <c r="W588" s="2397"/>
      <c r="X588" s="2397"/>
      <c r="Y588" s="2397"/>
      <c r="Z588" s="2397"/>
    </row>
    <row r="589" spans="1:26" ht="15.75" customHeight="1">
      <c r="A589" s="2397"/>
      <c r="B589" s="2397"/>
      <c r="C589" s="2397"/>
      <c r="D589" s="2397"/>
      <c r="E589" s="2397"/>
      <c r="F589" s="2397"/>
      <c r="G589" s="2397"/>
      <c r="H589" s="2397"/>
      <c r="I589" s="2397"/>
      <c r="J589" s="2397"/>
      <c r="K589" s="2397"/>
      <c r="L589" s="2397"/>
      <c r="M589" s="2397"/>
      <c r="N589" s="2397"/>
      <c r="O589" s="2397"/>
      <c r="P589" s="2397"/>
      <c r="Q589" s="2397"/>
      <c r="R589" s="2397"/>
      <c r="S589" s="2397"/>
      <c r="T589" s="2397"/>
      <c r="U589" s="2397"/>
      <c r="V589" s="2397"/>
      <c r="W589" s="2397"/>
      <c r="X589" s="2397"/>
      <c r="Y589" s="2397"/>
      <c r="Z589" s="2397"/>
    </row>
    <row r="590" spans="1:26" ht="15.75" customHeight="1">
      <c r="A590" s="2397"/>
      <c r="B590" s="2397"/>
      <c r="C590" s="2397"/>
      <c r="D590" s="2397"/>
      <c r="E590" s="2397"/>
      <c r="F590" s="2397"/>
      <c r="G590" s="2397"/>
      <c r="H590" s="2397"/>
      <c r="I590" s="2397"/>
      <c r="J590" s="2397"/>
      <c r="K590" s="2397"/>
      <c r="L590" s="2397"/>
      <c r="M590" s="2397"/>
      <c r="N590" s="2397"/>
      <c r="O590" s="2397"/>
      <c r="P590" s="2397"/>
      <c r="Q590" s="2397"/>
      <c r="R590" s="2397"/>
      <c r="S590" s="2397"/>
      <c r="T590" s="2397"/>
      <c r="U590" s="2397"/>
      <c r="V590" s="2397"/>
      <c r="W590" s="2397"/>
      <c r="X590" s="2397"/>
      <c r="Y590" s="2397"/>
      <c r="Z590" s="2397"/>
    </row>
    <row r="591" spans="1:26" ht="15.75" customHeight="1">
      <c r="A591" s="2397"/>
      <c r="B591" s="2397"/>
      <c r="C591" s="2397"/>
      <c r="D591" s="2397"/>
      <c r="E591" s="2397"/>
      <c r="F591" s="2397"/>
      <c r="G591" s="2397"/>
      <c r="H591" s="2397"/>
      <c r="I591" s="2397"/>
      <c r="J591" s="2397"/>
      <c r="K591" s="2397"/>
      <c r="L591" s="2397"/>
      <c r="M591" s="2397"/>
      <c r="N591" s="2397"/>
      <c r="O591" s="2397"/>
      <c r="P591" s="2397"/>
      <c r="Q591" s="2397"/>
      <c r="R591" s="2397"/>
      <c r="S591" s="2397"/>
      <c r="T591" s="2397"/>
      <c r="U591" s="2397"/>
      <c r="V591" s="2397"/>
      <c r="W591" s="2397"/>
      <c r="X591" s="2397"/>
      <c r="Y591" s="2397"/>
      <c r="Z591" s="2397"/>
    </row>
    <row r="592" spans="1:26" ht="15.75" customHeight="1">
      <c r="A592" s="2397"/>
      <c r="B592" s="2397"/>
      <c r="C592" s="2397"/>
      <c r="D592" s="2397"/>
      <c r="E592" s="2397"/>
      <c r="F592" s="2397"/>
      <c r="G592" s="2397"/>
      <c r="H592" s="2397"/>
      <c r="I592" s="2397"/>
      <c r="J592" s="2397"/>
      <c r="K592" s="2397"/>
      <c r="L592" s="2397"/>
      <c r="M592" s="2397"/>
      <c r="N592" s="2397"/>
      <c r="O592" s="2397"/>
      <c r="P592" s="2397"/>
      <c r="Q592" s="2397"/>
      <c r="R592" s="2397"/>
      <c r="S592" s="2397"/>
      <c r="T592" s="2397"/>
      <c r="U592" s="2397"/>
      <c r="V592" s="2397"/>
      <c r="W592" s="2397"/>
      <c r="X592" s="2397"/>
      <c r="Y592" s="2397"/>
      <c r="Z592" s="2397"/>
    </row>
    <row r="593" spans="1:26" ht="15.75" customHeight="1">
      <c r="A593" s="2397"/>
      <c r="B593" s="2397"/>
      <c r="C593" s="2397"/>
      <c r="D593" s="2397"/>
      <c r="E593" s="2397"/>
      <c r="F593" s="2397"/>
      <c r="G593" s="2397"/>
      <c r="H593" s="2397"/>
      <c r="I593" s="2397"/>
      <c r="J593" s="2397"/>
      <c r="K593" s="2397"/>
      <c r="L593" s="2397"/>
      <c r="M593" s="2397"/>
      <c r="N593" s="2397"/>
      <c r="O593" s="2397"/>
      <c r="P593" s="2397"/>
      <c r="Q593" s="2397"/>
      <c r="R593" s="2397"/>
      <c r="S593" s="2397"/>
      <c r="T593" s="2397"/>
      <c r="U593" s="2397"/>
      <c r="V593" s="2397"/>
      <c r="W593" s="2397"/>
      <c r="X593" s="2397"/>
      <c r="Y593" s="2397"/>
      <c r="Z593" s="2397"/>
    </row>
    <row r="594" spans="1:26" ht="15.75" customHeight="1">
      <c r="A594" s="2397"/>
      <c r="B594" s="2397"/>
      <c r="C594" s="2397"/>
      <c r="D594" s="2397"/>
      <c r="E594" s="2397"/>
      <c r="F594" s="2397"/>
      <c r="G594" s="2397"/>
      <c r="H594" s="2397"/>
      <c r="I594" s="2397"/>
      <c r="J594" s="2397"/>
      <c r="K594" s="2397"/>
      <c r="L594" s="2397"/>
      <c r="M594" s="2397"/>
      <c r="N594" s="2397"/>
      <c r="O594" s="2397"/>
      <c r="P594" s="2397"/>
      <c r="Q594" s="2397"/>
      <c r="R594" s="2397"/>
      <c r="S594" s="2397"/>
      <c r="T594" s="2397"/>
      <c r="U594" s="2397"/>
      <c r="V594" s="2397"/>
      <c r="W594" s="2397"/>
      <c r="X594" s="2397"/>
      <c r="Y594" s="2397"/>
      <c r="Z594" s="2397"/>
    </row>
    <row r="595" spans="1:26" ht="15.75" customHeight="1">
      <c r="A595" s="2397"/>
      <c r="B595" s="2397"/>
      <c r="C595" s="2397"/>
      <c r="D595" s="2397"/>
      <c r="E595" s="2397"/>
      <c r="F595" s="2397"/>
      <c r="G595" s="2397"/>
      <c r="H595" s="2397"/>
      <c r="I595" s="2397"/>
      <c r="J595" s="2397"/>
      <c r="K595" s="2397"/>
      <c r="L595" s="2397"/>
      <c r="M595" s="2397"/>
      <c r="N595" s="2397"/>
      <c r="O595" s="2397"/>
      <c r="P595" s="2397"/>
      <c r="Q595" s="2397"/>
      <c r="R595" s="2397"/>
      <c r="S595" s="2397"/>
      <c r="T595" s="2397"/>
      <c r="U595" s="2397"/>
      <c r="V595" s="2397"/>
      <c r="W595" s="2397"/>
      <c r="X595" s="2397"/>
      <c r="Y595" s="2397"/>
      <c r="Z595" s="2397"/>
    </row>
    <row r="596" spans="1:26" ht="15.75" customHeight="1">
      <c r="A596" s="2397"/>
      <c r="B596" s="2397"/>
      <c r="C596" s="2397"/>
      <c r="D596" s="2397"/>
      <c r="E596" s="2397"/>
      <c r="F596" s="2397"/>
      <c r="G596" s="2397"/>
      <c r="H596" s="2397"/>
      <c r="I596" s="2397"/>
      <c r="J596" s="2397"/>
      <c r="K596" s="2397"/>
      <c r="L596" s="2397"/>
      <c r="M596" s="2397"/>
      <c r="N596" s="2397"/>
      <c r="O596" s="2397"/>
      <c r="P596" s="2397"/>
      <c r="Q596" s="2397"/>
      <c r="R596" s="2397"/>
      <c r="S596" s="2397"/>
      <c r="T596" s="2397"/>
      <c r="U596" s="2397"/>
      <c r="V596" s="2397"/>
      <c r="W596" s="2397"/>
      <c r="X596" s="2397"/>
      <c r="Y596" s="2397"/>
      <c r="Z596" s="2397"/>
    </row>
    <row r="597" spans="1:26" ht="15.75" customHeight="1">
      <c r="A597" s="2397"/>
      <c r="B597" s="2397"/>
      <c r="C597" s="2397"/>
      <c r="D597" s="2397"/>
      <c r="E597" s="2397"/>
      <c r="F597" s="2397"/>
      <c r="G597" s="2397"/>
      <c r="H597" s="2397"/>
      <c r="I597" s="2397"/>
      <c r="J597" s="2397"/>
      <c r="K597" s="2397"/>
      <c r="L597" s="2397"/>
      <c r="M597" s="2397"/>
      <c r="N597" s="2397"/>
      <c r="O597" s="2397"/>
      <c r="P597" s="2397"/>
      <c r="Q597" s="2397"/>
      <c r="R597" s="2397"/>
      <c r="S597" s="2397"/>
      <c r="T597" s="2397"/>
      <c r="U597" s="2397"/>
      <c r="V597" s="2397"/>
      <c r="W597" s="2397"/>
      <c r="X597" s="2397"/>
      <c r="Y597" s="2397"/>
      <c r="Z597" s="2397"/>
    </row>
    <row r="598" spans="1:26" ht="15.75" customHeight="1">
      <c r="A598" s="2397"/>
      <c r="B598" s="2397"/>
      <c r="C598" s="2397"/>
      <c r="D598" s="2397"/>
      <c r="E598" s="2397"/>
      <c r="F598" s="2397"/>
      <c r="G598" s="2397"/>
      <c r="H598" s="2397"/>
      <c r="I598" s="2397"/>
      <c r="J598" s="2397"/>
      <c r="K598" s="2397"/>
      <c r="L598" s="2397"/>
      <c r="M598" s="2397"/>
      <c r="N598" s="2397"/>
      <c r="O598" s="2397"/>
      <c r="P598" s="2397"/>
      <c r="Q598" s="2397"/>
      <c r="R598" s="2397"/>
      <c r="S598" s="2397"/>
      <c r="T598" s="2397"/>
      <c r="U598" s="2397"/>
      <c r="V598" s="2397"/>
      <c r="W598" s="2397"/>
      <c r="X598" s="2397"/>
      <c r="Y598" s="2397"/>
      <c r="Z598" s="2397"/>
    </row>
    <row r="599" spans="1:26" ht="15.75" customHeight="1">
      <c r="A599" s="2397"/>
      <c r="B599" s="2397"/>
      <c r="C599" s="2397"/>
      <c r="D599" s="2397"/>
      <c r="E599" s="2397"/>
      <c r="F599" s="2397"/>
      <c r="G599" s="2397"/>
      <c r="H599" s="2397"/>
      <c r="I599" s="2397"/>
      <c r="J599" s="2397"/>
      <c r="K599" s="2397"/>
      <c r="L599" s="2397"/>
      <c r="M599" s="2397"/>
      <c r="N599" s="2397"/>
      <c r="O599" s="2397"/>
      <c r="P599" s="2397"/>
      <c r="Q599" s="2397"/>
      <c r="R599" s="2397"/>
      <c r="S599" s="2397"/>
      <c r="T599" s="2397"/>
      <c r="U599" s="2397"/>
      <c r="V599" s="2397"/>
      <c r="W599" s="2397"/>
      <c r="X599" s="2397"/>
      <c r="Y599" s="2397"/>
      <c r="Z599" s="2397"/>
    </row>
    <row r="600" spans="1:26" ht="15.75" customHeight="1">
      <c r="A600" s="2397"/>
      <c r="B600" s="2397"/>
      <c r="C600" s="2397"/>
      <c r="D600" s="2397"/>
      <c r="E600" s="2397"/>
      <c r="F600" s="2397"/>
      <c r="G600" s="2397"/>
      <c r="H600" s="2397"/>
      <c r="I600" s="2397"/>
      <c r="J600" s="2397"/>
      <c r="K600" s="2397"/>
      <c r="L600" s="2397"/>
      <c r="M600" s="2397"/>
      <c r="N600" s="2397"/>
      <c r="O600" s="2397"/>
      <c r="P600" s="2397"/>
      <c r="Q600" s="2397"/>
      <c r="R600" s="2397"/>
      <c r="S600" s="2397"/>
      <c r="T600" s="2397"/>
      <c r="U600" s="2397"/>
      <c r="V600" s="2397"/>
      <c r="W600" s="2397"/>
      <c r="X600" s="2397"/>
      <c r="Y600" s="2397"/>
      <c r="Z600" s="2397"/>
    </row>
    <row r="601" spans="1:26" ht="15.75" customHeight="1">
      <c r="A601" s="2397"/>
      <c r="B601" s="2397"/>
      <c r="C601" s="2397"/>
      <c r="D601" s="2397"/>
      <c r="E601" s="2397"/>
      <c r="F601" s="2397"/>
      <c r="G601" s="2397"/>
      <c r="H601" s="2397"/>
      <c r="I601" s="2397"/>
      <c r="J601" s="2397"/>
      <c r="K601" s="2397"/>
      <c r="L601" s="2397"/>
      <c r="M601" s="2397"/>
      <c r="N601" s="2397"/>
      <c r="O601" s="2397"/>
      <c r="P601" s="2397"/>
      <c r="Q601" s="2397"/>
      <c r="R601" s="2397"/>
      <c r="S601" s="2397"/>
      <c r="T601" s="2397"/>
      <c r="U601" s="2397"/>
      <c r="V601" s="2397"/>
      <c r="W601" s="2397"/>
      <c r="X601" s="2397"/>
      <c r="Y601" s="2397"/>
      <c r="Z601" s="2397"/>
    </row>
    <row r="602" spans="1:26" ht="15.75" customHeight="1">
      <c r="A602" s="2397"/>
      <c r="B602" s="2397"/>
      <c r="C602" s="2397"/>
      <c r="D602" s="2397"/>
      <c r="E602" s="2397"/>
      <c r="F602" s="2397"/>
      <c r="G602" s="2397"/>
      <c r="H602" s="2397"/>
      <c r="I602" s="2397"/>
      <c r="J602" s="2397"/>
      <c r="K602" s="2397"/>
      <c r="L602" s="2397"/>
      <c r="M602" s="2397"/>
      <c r="N602" s="2397"/>
      <c r="O602" s="2397"/>
      <c r="P602" s="2397"/>
      <c r="Q602" s="2397"/>
      <c r="R602" s="2397"/>
      <c r="S602" s="2397"/>
      <c r="T602" s="2397"/>
      <c r="U602" s="2397"/>
      <c r="V602" s="2397"/>
      <c r="W602" s="2397"/>
      <c r="X602" s="2397"/>
      <c r="Y602" s="2397"/>
      <c r="Z602" s="2397"/>
    </row>
    <row r="603" spans="1:26" ht="15.75" customHeight="1">
      <c r="A603" s="2397"/>
      <c r="B603" s="2397"/>
      <c r="C603" s="2397"/>
      <c r="D603" s="2397"/>
      <c r="E603" s="2397"/>
      <c r="F603" s="2397"/>
      <c r="G603" s="2397"/>
      <c r="H603" s="2397"/>
      <c r="I603" s="2397"/>
      <c r="J603" s="2397"/>
      <c r="K603" s="2397"/>
      <c r="L603" s="2397"/>
      <c r="M603" s="2397"/>
      <c r="N603" s="2397"/>
      <c r="O603" s="2397"/>
      <c r="P603" s="2397"/>
      <c r="Q603" s="2397"/>
      <c r="R603" s="2397"/>
      <c r="S603" s="2397"/>
      <c r="T603" s="2397"/>
      <c r="U603" s="2397"/>
      <c r="V603" s="2397"/>
      <c r="W603" s="2397"/>
      <c r="X603" s="2397"/>
      <c r="Y603" s="2397"/>
      <c r="Z603" s="2397"/>
    </row>
    <row r="604" spans="1:26" ht="15.75" customHeight="1">
      <c r="A604" s="2397"/>
      <c r="B604" s="2397"/>
      <c r="C604" s="2397"/>
      <c r="D604" s="2397"/>
      <c r="E604" s="2397"/>
      <c r="F604" s="2397"/>
      <c r="G604" s="2397"/>
      <c r="H604" s="2397"/>
      <c r="I604" s="2397"/>
      <c r="J604" s="2397"/>
      <c r="K604" s="2397"/>
      <c r="L604" s="2397"/>
      <c r="M604" s="2397"/>
      <c r="N604" s="2397"/>
      <c r="O604" s="2397"/>
      <c r="P604" s="2397"/>
      <c r="Q604" s="2397"/>
      <c r="R604" s="2397"/>
      <c r="S604" s="2397"/>
      <c r="T604" s="2397"/>
      <c r="U604" s="2397"/>
      <c r="V604" s="2397"/>
      <c r="W604" s="2397"/>
      <c r="X604" s="2397"/>
      <c r="Y604" s="2397"/>
      <c r="Z604" s="2397"/>
    </row>
    <row r="605" spans="1:26" ht="15.75" customHeight="1">
      <c r="A605" s="2397"/>
      <c r="B605" s="2397"/>
      <c r="C605" s="2397"/>
      <c r="D605" s="2397"/>
      <c r="E605" s="2397"/>
      <c r="F605" s="2397"/>
      <c r="G605" s="2397"/>
      <c r="H605" s="2397"/>
      <c r="I605" s="2397"/>
      <c r="J605" s="2397"/>
      <c r="K605" s="2397"/>
      <c r="L605" s="2397"/>
      <c r="M605" s="2397"/>
      <c r="N605" s="2397"/>
      <c r="O605" s="2397"/>
      <c r="P605" s="2397"/>
      <c r="Q605" s="2397"/>
      <c r="R605" s="2397"/>
      <c r="S605" s="2397"/>
      <c r="T605" s="2397"/>
      <c r="U605" s="2397"/>
      <c r="V605" s="2397"/>
      <c r="W605" s="2397"/>
      <c r="X605" s="2397"/>
      <c r="Y605" s="2397"/>
      <c r="Z605" s="2397"/>
    </row>
    <row r="606" spans="1:26" ht="15.75" customHeight="1">
      <c r="A606" s="2397"/>
      <c r="B606" s="2397"/>
      <c r="C606" s="2397"/>
      <c r="D606" s="2397"/>
      <c r="E606" s="2397"/>
      <c r="F606" s="2397"/>
      <c r="G606" s="2397"/>
      <c r="H606" s="2397"/>
      <c r="I606" s="2397"/>
      <c r="J606" s="2397"/>
      <c r="K606" s="2397"/>
      <c r="L606" s="2397"/>
      <c r="M606" s="2397"/>
      <c r="N606" s="2397"/>
      <c r="O606" s="2397"/>
      <c r="P606" s="2397"/>
      <c r="Q606" s="2397"/>
      <c r="R606" s="2397"/>
      <c r="S606" s="2397"/>
      <c r="T606" s="2397"/>
      <c r="U606" s="2397"/>
      <c r="V606" s="2397"/>
      <c r="W606" s="2397"/>
      <c r="X606" s="2397"/>
      <c r="Y606" s="2397"/>
      <c r="Z606" s="2397"/>
    </row>
    <row r="607" spans="1:26" ht="15.75" customHeight="1">
      <c r="A607" s="2397"/>
      <c r="B607" s="2397"/>
      <c r="C607" s="2397"/>
      <c r="D607" s="2397"/>
      <c r="E607" s="2397"/>
      <c r="F607" s="2397"/>
      <c r="G607" s="2397"/>
      <c r="H607" s="2397"/>
      <c r="I607" s="2397"/>
      <c r="J607" s="2397"/>
      <c r="K607" s="2397"/>
      <c r="L607" s="2397"/>
      <c r="M607" s="2397"/>
      <c r="N607" s="2397"/>
      <c r="O607" s="2397"/>
      <c r="P607" s="2397"/>
      <c r="Q607" s="2397"/>
      <c r="R607" s="2397"/>
      <c r="S607" s="2397"/>
      <c r="T607" s="2397"/>
      <c r="U607" s="2397"/>
      <c r="V607" s="2397"/>
      <c r="W607" s="2397"/>
      <c r="X607" s="2397"/>
      <c r="Y607" s="2397"/>
      <c r="Z607" s="2397"/>
    </row>
    <row r="608" spans="1:26" ht="15.75" customHeight="1">
      <c r="A608" s="2397"/>
      <c r="B608" s="2397"/>
      <c r="C608" s="2397"/>
      <c r="D608" s="2397"/>
      <c r="E608" s="2397"/>
      <c r="F608" s="2397"/>
      <c r="G608" s="2397"/>
      <c r="H608" s="2397"/>
      <c r="I608" s="2397"/>
      <c r="J608" s="2397"/>
      <c r="K608" s="2397"/>
      <c r="L608" s="2397"/>
      <c r="M608" s="2397"/>
      <c r="N608" s="2397"/>
      <c r="O608" s="2397"/>
      <c r="P608" s="2397"/>
      <c r="Q608" s="2397"/>
      <c r="R608" s="2397"/>
      <c r="S608" s="2397"/>
      <c r="T608" s="2397"/>
      <c r="U608" s="2397"/>
      <c r="V608" s="2397"/>
      <c r="W608" s="2397"/>
      <c r="X608" s="2397"/>
      <c r="Y608" s="2397"/>
      <c r="Z608" s="2397"/>
    </row>
    <row r="609" spans="1:26" ht="15.75" customHeight="1">
      <c r="A609" s="2397"/>
      <c r="B609" s="2397"/>
      <c r="C609" s="2397"/>
      <c r="D609" s="2397"/>
      <c r="E609" s="2397"/>
      <c r="F609" s="2397"/>
      <c r="G609" s="2397"/>
      <c r="H609" s="2397"/>
      <c r="I609" s="2397"/>
      <c r="J609" s="2397"/>
      <c r="K609" s="2397"/>
      <c r="L609" s="2397"/>
      <c r="M609" s="2397"/>
      <c r="N609" s="2397"/>
      <c r="O609" s="2397"/>
      <c r="P609" s="2397"/>
      <c r="Q609" s="2397"/>
      <c r="R609" s="2397"/>
      <c r="S609" s="2397"/>
      <c r="T609" s="2397"/>
      <c r="U609" s="2397"/>
      <c r="V609" s="2397"/>
      <c r="W609" s="2397"/>
      <c r="X609" s="2397"/>
      <c r="Y609" s="2397"/>
      <c r="Z609" s="2397"/>
    </row>
    <row r="610" spans="1:26" ht="15.75" customHeight="1">
      <c r="A610" s="2397"/>
      <c r="B610" s="2397"/>
      <c r="C610" s="2397"/>
      <c r="D610" s="2397"/>
      <c r="E610" s="2397"/>
      <c r="F610" s="2397"/>
      <c r="G610" s="2397"/>
      <c r="H610" s="2397"/>
      <c r="I610" s="2397"/>
      <c r="J610" s="2397"/>
      <c r="K610" s="2397"/>
      <c r="L610" s="2397"/>
      <c r="M610" s="2397"/>
      <c r="N610" s="2397"/>
      <c r="O610" s="2397"/>
      <c r="P610" s="2397"/>
      <c r="Q610" s="2397"/>
      <c r="R610" s="2397"/>
      <c r="S610" s="2397"/>
      <c r="T610" s="2397"/>
      <c r="U610" s="2397"/>
      <c r="V610" s="2397"/>
      <c r="W610" s="2397"/>
      <c r="X610" s="2397"/>
      <c r="Y610" s="2397"/>
      <c r="Z610" s="2397"/>
    </row>
    <row r="611" spans="1:26" ht="15.75" customHeight="1">
      <c r="A611" s="2397"/>
      <c r="B611" s="2397"/>
      <c r="C611" s="2397"/>
      <c r="D611" s="2397"/>
      <c r="E611" s="2397"/>
      <c r="F611" s="2397"/>
      <c r="G611" s="2397"/>
      <c r="H611" s="2397"/>
      <c r="I611" s="2397"/>
      <c r="J611" s="2397"/>
      <c r="K611" s="2397"/>
      <c r="L611" s="2397"/>
      <c r="M611" s="2397"/>
      <c r="N611" s="2397"/>
      <c r="O611" s="2397"/>
      <c r="P611" s="2397"/>
      <c r="Q611" s="2397"/>
      <c r="R611" s="2397"/>
      <c r="S611" s="2397"/>
      <c r="T611" s="2397"/>
      <c r="U611" s="2397"/>
      <c r="V611" s="2397"/>
      <c r="W611" s="2397"/>
      <c r="X611" s="2397"/>
      <c r="Y611" s="2397"/>
      <c r="Z611" s="2397"/>
    </row>
    <row r="612" spans="1:26" ht="15.75" customHeight="1">
      <c r="A612" s="2397"/>
      <c r="B612" s="2397"/>
      <c r="C612" s="2397"/>
      <c r="D612" s="2397"/>
      <c r="E612" s="2397"/>
      <c r="F612" s="2397"/>
      <c r="G612" s="2397"/>
      <c r="H612" s="2397"/>
      <c r="I612" s="2397"/>
      <c r="J612" s="2397"/>
      <c r="K612" s="2397"/>
      <c r="L612" s="2397"/>
      <c r="M612" s="2397"/>
      <c r="N612" s="2397"/>
      <c r="O612" s="2397"/>
      <c r="P612" s="2397"/>
      <c r="Q612" s="2397"/>
      <c r="R612" s="2397"/>
      <c r="S612" s="2397"/>
      <c r="T612" s="2397"/>
      <c r="U612" s="2397"/>
      <c r="V612" s="2397"/>
      <c r="W612" s="2397"/>
      <c r="X612" s="2397"/>
      <c r="Y612" s="2397"/>
      <c r="Z612" s="2397"/>
    </row>
    <row r="613" spans="1:26" ht="15.75" customHeight="1">
      <c r="A613" s="2397"/>
      <c r="B613" s="2397"/>
      <c r="C613" s="2397"/>
      <c r="D613" s="2397"/>
      <c r="E613" s="2397"/>
      <c r="F613" s="2397"/>
      <c r="G613" s="2397"/>
      <c r="H613" s="2397"/>
      <c r="I613" s="2397"/>
      <c r="J613" s="2397"/>
      <c r="K613" s="2397"/>
      <c r="L613" s="2397"/>
      <c r="M613" s="2397"/>
      <c r="N613" s="2397"/>
      <c r="O613" s="2397"/>
      <c r="P613" s="2397"/>
      <c r="Q613" s="2397"/>
      <c r="R613" s="2397"/>
      <c r="S613" s="2397"/>
      <c r="T613" s="2397"/>
      <c r="U613" s="2397"/>
      <c r="V613" s="2397"/>
      <c r="W613" s="2397"/>
      <c r="X613" s="2397"/>
      <c r="Y613" s="2397"/>
      <c r="Z613" s="2397"/>
    </row>
    <row r="614" spans="1:26" ht="15.75" customHeight="1">
      <c r="A614" s="2397"/>
      <c r="B614" s="2397"/>
      <c r="C614" s="2397"/>
      <c r="D614" s="2397"/>
      <c r="E614" s="2397"/>
      <c r="F614" s="2397"/>
      <c r="G614" s="2397"/>
      <c r="H614" s="2397"/>
      <c r="I614" s="2397"/>
      <c r="J614" s="2397"/>
      <c r="K614" s="2397"/>
      <c r="L614" s="2397"/>
      <c r="M614" s="2397"/>
      <c r="N614" s="2397"/>
      <c r="O614" s="2397"/>
      <c r="P614" s="2397"/>
      <c r="Q614" s="2397"/>
      <c r="R614" s="2397"/>
      <c r="S614" s="2397"/>
      <c r="T614" s="2397"/>
      <c r="U614" s="2397"/>
      <c r="V614" s="2397"/>
      <c r="W614" s="2397"/>
      <c r="X614" s="2397"/>
      <c r="Y614" s="2397"/>
      <c r="Z614" s="2397"/>
    </row>
    <row r="615" spans="1:26" ht="15.75" customHeight="1">
      <c r="A615" s="2397"/>
      <c r="B615" s="2397"/>
      <c r="C615" s="2397"/>
      <c r="D615" s="2397"/>
      <c r="E615" s="2397"/>
      <c r="F615" s="2397"/>
      <c r="G615" s="2397"/>
      <c r="H615" s="2397"/>
      <c r="I615" s="2397"/>
      <c r="J615" s="2397"/>
      <c r="K615" s="2397"/>
      <c r="L615" s="2397"/>
      <c r="M615" s="2397"/>
      <c r="N615" s="2397"/>
      <c r="O615" s="2397"/>
      <c r="P615" s="2397"/>
      <c r="Q615" s="2397"/>
      <c r="R615" s="2397"/>
      <c r="S615" s="2397"/>
      <c r="T615" s="2397"/>
      <c r="U615" s="2397"/>
      <c r="V615" s="2397"/>
      <c r="W615" s="2397"/>
      <c r="X615" s="2397"/>
      <c r="Y615" s="2397"/>
      <c r="Z615" s="2397"/>
    </row>
    <row r="616" spans="1:26" ht="15.75" customHeight="1">
      <c r="A616" s="2397"/>
      <c r="B616" s="2397"/>
      <c r="C616" s="2397"/>
      <c r="D616" s="2397"/>
      <c r="E616" s="2397"/>
      <c r="F616" s="2397"/>
      <c r="G616" s="2397"/>
      <c r="H616" s="2397"/>
      <c r="I616" s="2397"/>
      <c r="J616" s="2397"/>
      <c r="K616" s="2397"/>
      <c r="L616" s="2397"/>
      <c r="M616" s="2397"/>
      <c r="N616" s="2397"/>
      <c r="O616" s="2397"/>
      <c r="P616" s="2397"/>
      <c r="Q616" s="2397"/>
      <c r="R616" s="2397"/>
      <c r="S616" s="2397"/>
      <c r="T616" s="2397"/>
      <c r="U616" s="2397"/>
      <c r="V616" s="2397"/>
      <c r="W616" s="2397"/>
      <c r="X616" s="2397"/>
      <c r="Y616" s="2397"/>
      <c r="Z616" s="2397"/>
    </row>
    <row r="617" spans="1:26" ht="15.75" customHeight="1">
      <c r="A617" s="2397"/>
      <c r="B617" s="2397"/>
      <c r="C617" s="2397"/>
      <c r="D617" s="2397"/>
      <c r="E617" s="2397"/>
      <c r="F617" s="2397"/>
      <c r="G617" s="2397"/>
      <c r="H617" s="2397"/>
      <c r="I617" s="2397"/>
      <c r="J617" s="2397"/>
      <c r="K617" s="2397"/>
      <c r="L617" s="2397"/>
      <c r="M617" s="2397"/>
      <c r="N617" s="2397"/>
      <c r="O617" s="2397"/>
      <c r="P617" s="2397"/>
      <c r="Q617" s="2397"/>
      <c r="R617" s="2397"/>
      <c r="S617" s="2397"/>
      <c r="T617" s="2397"/>
      <c r="U617" s="2397"/>
      <c r="V617" s="2397"/>
      <c r="W617" s="2397"/>
      <c r="X617" s="2397"/>
      <c r="Y617" s="2397"/>
      <c r="Z617" s="2397"/>
    </row>
    <row r="618" spans="1:26" ht="15.75" customHeight="1">
      <c r="A618" s="2397"/>
      <c r="B618" s="2397"/>
      <c r="C618" s="2397"/>
      <c r="D618" s="2397"/>
      <c r="E618" s="2397"/>
      <c r="F618" s="2397"/>
      <c r="G618" s="2397"/>
      <c r="H618" s="2397"/>
      <c r="I618" s="2397"/>
      <c r="J618" s="2397"/>
      <c r="K618" s="2397"/>
      <c r="L618" s="2397"/>
      <c r="M618" s="2397"/>
      <c r="N618" s="2397"/>
      <c r="O618" s="2397"/>
      <c r="P618" s="2397"/>
      <c r="Q618" s="2397"/>
      <c r="R618" s="2397"/>
      <c r="S618" s="2397"/>
      <c r="T618" s="2397"/>
      <c r="U618" s="2397"/>
      <c r="V618" s="2397"/>
      <c r="W618" s="2397"/>
      <c r="X618" s="2397"/>
      <c r="Y618" s="2397"/>
      <c r="Z618" s="2397"/>
    </row>
    <row r="619" spans="1:26" ht="15.75" customHeight="1">
      <c r="A619" s="2397"/>
      <c r="B619" s="2397"/>
      <c r="C619" s="2397"/>
      <c r="D619" s="2397"/>
      <c r="E619" s="2397"/>
      <c r="F619" s="2397"/>
      <c r="G619" s="2397"/>
      <c r="H619" s="2397"/>
      <c r="I619" s="2397"/>
      <c r="J619" s="2397"/>
      <c r="K619" s="2397"/>
      <c r="L619" s="2397"/>
      <c r="M619" s="2397"/>
      <c r="N619" s="2397"/>
      <c r="O619" s="2397"/>
      <c r="P619" s="2397"/>
      <c r="Q619" s="2397"/>
      <c r="R619" s="2397"/>
      <c r="S619" s="2397"/>
      <c r="T619" s="2397"/>
      <c r="U619" s="2397"/>
      <c r="V619" s="2397"/>
      <c r="W619" s="2397"/>
      <c r="X619" s="2397"/>
      <c r="Y619" s="2397"/>
      <c r="Z619" s="2397"/>
    </row>
    <row r="620" spans="1:26" ht="15.75" customHeight="1">
      <c r="A620" s="2397"/>
      <c r="B620" s="2397"/>
      <c r="C620" s="2397"/>
      <c r="D620" s="2397"/>
      <c r="E620" s="2397"/>
      <c r="F620" s="2397"/>
      <c r="G620" s="2397"/>
      <c r="H620" s="2397"/>
      <c r="I620" s="2397"/>
      <c r="J620" s="2397"/>
      <c r="K620" s="2397"/>
      <c r="L620" s="2397"/>
      <c r="M620" s="2397"/>
      <c r="N620" s="2397"/>
      <c r="O620" s="2397"/>
      <c r="P620" s="2397"/>
      <c r="Q620" s="2397"/>
      <c r="R620" s="2397"/>
      <c r="S620" s="2397"/>
      <c r="T620" s="2397"/>
      <c r="U620" s="2397"/>
      <c r="V620" s="2397"/>
      <c r="W620" s="2397"/>
      <c r="X620" s="2397"/>
      <c r="Y620" s="2397"/>
      <c r="Z620" s="2397"/>
    </row>
    <row r="621" spans="1:26" ht="15.75" customHeight="1">
      <c r="A621" s="2397"/>
      <c r="B621" s="2397"/>
      <c r="C621" s="2397"/>
      <c r="D621" s="2397"/>
      <c r="E621" s="2397"/>
      <c r="F621" s="2397"/>
      <c r="G621" s="2397"/>
      <c r="H621" s="2397"/>
      <c r="I621" s="2397"/>
      <c r="J621" s="2397"/>
      <c r="K621" s="2397"/>
      <c r="L621" s="2397"/>
      <c r="M621" s="2397"/>
      <c r="N621" s="2397"/>
      <c r="O621" s="2397"/>
      <c r="P621" s="2397"/>
      <c r="Q621" s="2397"/>
      <c r="R621" s="2397"/>
      <c r="S621" s="2397"/>
      <c r="T621" s="2397"/>
      <c r="U621" s="2397"/>
      <c r="V621" s="2397"/>
      <c r="W621" s="2397"/>
      <c r="X621" s="2397"/>
      <c r="Y621" s="2397"/>
      <c r="Z621" s="2397"/>
    </row>
    <row r="622" spans="1:26" ht="15.75" customHeight="1">
      <c r="A622" s="2397"/>
      <c r="B622" s="2397"/>
      <c r="C622" s="2397"/>
      <c r="D622" s="2397"/>
      <c r="E622" s="2397"/>
      <c r="F622" s="2397"/>
      <c r="G622" s="2397"/>
      <c r="H622" s="2397"/>
      <c r="I622" s="2397"/>
      <c r="J622" s="2397"/>
      <c r="K622" s="2397"/>
      <c r="L622" s="2397"/>
      <c r="M622" s="2397"/>
      <c r="N622" s="2397"/>
      <c r="O622" s="2397"/>
      <c r="P622" s="2397"/>
      <c r="Q622" s="2397"/>
      <c r="R622" s="2397"/>
      <c r="S622" s="2397"/>
      <c r="T622" s="2397"/>
      <c r="U622" s="2397"/>
      <c r="V622" s="2397"/>
      <c r="W622" s="2397"/>
      <c r="X622" s="2397"/>
      <c r="Y622" s="2397"/>
      <c r="Z622" s="2397"/>
    </row>
    <row r="623" spans="1:26" ht="15.75" customHeight="1">
      <c r="A623" s="2397"/>
      <c r="B623" s="2397"/>
      <c r="C623" s="2397"/>
      <c r="D623" s="2397"/>
      <c r="E623" s="2397"/>
      <c r="F623" s="2397"/>
      <c r="G623" s="2397"/>
      <c r="H623" s="2397"/>
      <c r="I623" s="2397"/>
      <c r="J623" s="2397"/>
      <c r="K623" s="2397"/>
      <c r="L623" s="2397"/>
      <c r="M623" s="2397"/>
      <c r="N623" s="2397"/>
      <c r="O623" s="2397"/>
      <c r="P623" s="2397"/>
      <c r="Q623" s="2397"/>
      <c r="R623" s="2397"/>
      <c r="S623" s="2397"/>
      <c r="T623" s="2397"/>
      <c r="U623" s="2397"/>
      <c r="V623" s="2397"/>
      <c r="W623" s="2397"/>
      <c r="X623" s="2397"/>
      <c r="Y623" s="2397"/>
      <c r="Z623" s="2397"/>
    </row>
    <row r="624" spans="1:26" ht="15.75" customHeight="1">
      <c r="A624" s="2397"/>
      <c r="B624" s="2397"/>
      <c r="C624" s="2397"/>
      <c r="D624" s="2397"/>
      <c r="E624" s="2397"/>
      <c r="F624" s="2397"/>
      <c r="G624" s="2397"/>
      <c r="H624" s="2397"/>
      <c r="I624" s="2397"/>
      <c r="J624" s="2397"/>
      <c r="K624" s="2397"/>
      <c r="L624" s="2397"/>
      <c r="M624" s="2397"/>
      <c r="N624" s="2397"/>
      <c r="O624" s="2397"/>
      <c r="P624" s="2397"/>
      <c r="Q624" s="2397"/>
      <c r="R624" s="2397"/>
      <c r="S624" s="2397"/>
      <c r="T624" s="2397"/>
      <c r="U624" s="2397"/>
      <c r="V624" s="2397"/>
      <c r="W624" s="2397"/>
      <c r="X624" s="2397"/>
      <c r="Y624" s="2397"/>
      <c r="Z624" s="2397"/>
    </row>
    <row r="625" spans="1:26" ht="15.75" customHeight="1">
      <c r="A625" s="2397"/>
      <c r="B625" s="2397"/>
      <c r="C625" s="2397"/>
      <c r="D625" s="2397"/>
      <c r="E625" s="2397"/>
      <c r="F625" s="2397"/>
      <c r="G625" s="2397"/>
      <c r="H625" s="2397"/>
      <c r="I625" s="2397"/>
      <c r="J625" s="2397"/>
      <c r="K625" s="2397"/>
      <c r="L625" s="2397"/>
      <c r="M625" s="2397"/>
      <c r="N625" s="2397"/>
      <c r="O625" s="2397"/>
      <c r="P625" s="2397"/>
      <c r="Q625" s="2397"/>
      <c r="R625" s="2397"/>
      <c r="S625" s="2397"/>
      <c r="T625" s="2397"/>
      <c r="U625" s="2397"/>
      <c r="V625" s="2397"/>
      <c r="W625" s="2397"/>
      <c r="X625" s="2397"/>
      <c r="Y625" s="2397"/>
      <c r="Z625" s="2397"/>
    </row>
    <row r="626" spans="1:26" ht="15.75" customHeight="1">
      <c r="A626" s="2397"/>
      <c r="B626" s="2397"/>
      <c r="C626" s="2397"/>
      <c r="D626" s="2397"/>
      <c r="E626" s="2397"/>
      <c r="F626" s="2397"/>
      <c r="G626" s="2397"/>
      <c r="H626" s="2397"/>
      <c r="I626" s="2397"/>
      <c r="J626" s="2397"/>
      <c r="K626" s="2397"/>
      <c r="L626" s="2397"/>
      <c r="M626" s="2397"/>
      <c r="N626" s="2397"/>
      <c r="O626" s="2397"/>
      <c r="P626" s="2397"/>
      <c r="Q626" s="2397"/>
      <c r="R626" s="2397"/>
      <c r="S626" s="2397"/>
      <c r="T626" s="2397"/>
      <c r="U626" s="2397"/>
      <c r="V626" s="2397"/>
      <c r="W626" s="2397"/>
      <c r="X626" s="2397"/>
      <c r="Y626" s="2397"/>
      <c r="Z626" s="2397"/>
    </row>
    <row r="627" spans="1:26" ht="15.75" customHeight="1">
      <c r="A627" s="2397"/>
      <c r="B627" s="2397"/>
      <c r="C627" s="2397"/>
      <c r="D627" s="2397"/>
      <c r="E627" s="2397"/>
      <c r="F627" s="2397"/>
      <c r="G627" s="2397"/>
      <c r="H627" s="2397"/>
      <c r="I627" s="2397"/>
      <c r="J627" s="2397"/>
      <c r="K627" s="2397"/>
      <c r="L627" s="2397"/>
      <c r="M627" s="2397"/>
      <c r="N627" s="2397"/>
      <c r="O627" s="2397"/>
      <c r="P627" s="2397"/>
      <c r="Q627" s="2397"/>
      <c r="R627" s="2397"/>
      <c r="S627" s="2397"/>
      <c r="T627" s="2397"/>
      <c r="U627" s="2397"/>
      <c r="V627" s="2397"/>
      <c r="W627" s="2397"/>
      <c r="X627" s="2397"/>
      <c r="Y627" s="2397"/>
      <c r="Z627" s="2397"/>
    </row>
    <row r="628" spans="1:26" ht="15.75" customHeight="1">
      <c r="A628" s="2397"/>
      <c r="B628" s="2397"/>
      <c r="C628" s="2397"/>
      <c r="D628" s="2397"/>
      <c r="E628" s="2397"/>
      <c r="F628" s="2397"/>
      <c r="G628" s="2397"/>
      <c r="H628" s="2397"/>
      <c r="I628" s="2397"/>
      <c r="J628" s="2397"/>
      <c r="K628" s="2397"/>
      <c r="L628" s="2397"/>
      <c r="M628" s="2397"/>
      <c r="N628" s="2397"/>
      <c r="O628" s="2397"/>
      <c r="P628" s="2397"/>
      <c r="Q628" s="2397"/>
      <c r="R628" s="2397"/>
      <c r="S628" s="2397"/>
      <c r="T628" s="2397"/>
      <c r="U628" s="2397"/>
      <c r="V628" s="2397"/>
      <c r="W628" s="2397"/>
      <c r="X628" s="2397"/>
      <c r="Y628" s="2397"/>
      <c r="Z628" s="2397"/>
    </row>
    <row r="629" spans="1:26" ht="15.75" customHeight="1">
      <c r="A629" s="2397"/>
      <c r="B629" s="2397"/>
      <c r="C629" s="2397"/>
      <c r="D629" s="2397"/>
      <c r="E629" s="2397"/>
      <c r="F629" s="2397"/>
      <c r="G629" s="2397"/>
      <c r="H629" s="2397"/>
      <c r="I629" s="2397"/>
      <c r="J629" s="2397"/>
      <c r="K629" s="2397"/>
      <c r="L629" s="2397"/>
      <c r="M629" s="2397"/>
      <c r="N629" s="2397"/>
      <c r="O629" s="2397"/>
      <c r="P629" s="2397"/>
      <c r="Q629" s="2397"/>
      <c r="R629" s="2397"/>
      <c r="S629" s="2397"/>
      <c r="T629" s="2397"/>
      <c r="U629" s="2397"/>
      <c r="V629" s="2397"/>
      <c r="W629" s="2397"/>
      <c r="X629" s="2397"/>
      <c r="Y629" s="2397"/>
      <c r="Z629" s="2397"/>
    </row>
    <row r="630" spans="1:26" ht="15.75" customHeight="1">
      <c r="A630" s="2397"/>
      <c r="B630" s="2397"/>
      <c r="C630" s="2397"/>
      <c r="D630" s="2397"/>
      <c r="E630" s="2397"/>
      <c r="F630" s="2397"/>
      <c r="G630" s="2397"/>
      <c r="H630" s="2397"/>
      <c r="I630" s="2397"/>
      <c r="J630" s="2397"/>
      <c r="K630" s="2397"/>
      <c r="L630" s="2397"/>
      <c r="M630" s="2397"/>
      <c r="N630" s="2397"/>
      <c r="O630" s="2397"/>
      <c r="P630" s="2397"/>
      <c r="Q630" s="2397"/>
      <c r="R630" s="2397"/>
      <c r="S630" s="2397"/>
      <c r="T630" s="2397"/>
      <c r="U630" s="2397"/>
      <c r="V630" s="2397"/>
      <c r="W630" s="2397"/>
      <c r="X630" s="2397"/>
      <c r="Y630" s="2397"/>
      <c r="Z630" s="2397"/>
    </row>
    <row r="631" spans="1:26" ht="15.75" customHeight="1">
      <c r="A631" s="2397"/>
      <c r="B631" s="2397"/>
      <c r="C631" s="2397"/>
      <c r="D631" s="2397"/>
      <c r="E631" s="2397"/>
      <c r="F631" s="2397"/>
      <c r="G631" s="2397"/>
      <c r="H631" s="2397"/>
      <c r="I631" s="2397"/>
      <c r="J631" s="2397"/>
      <c r="K631" s="2397"/>
      <c r="L631" s="2397"/>
      <c r="M631" s="2397"/>
      <c r="N631" s="2397"/>
      <c r="O631" s="2397"/>
      <c r="P631" s="2397"/>
      <c r="Q631" s="2397"/>
      <c r="R631" s="2397"/>
      <c r="S631" s="2397"/>
      <c r="T631" s="2397"/>
      <c r="U631" s="2397"/>
      <c r="V631" s="2397"/>
      <c r="W631" s="2397"/>
      <c r="X631" s="2397"/>
      <c r="Y631" s="2397"/>
      <c r="Z631" s="2397"/>
    </row>
    <row r="632" spans="1:26" ht="15.75" customHeight="1">
      <c r="A632" s="2397"/>
      <c r="B632" s="2397"/>
      <c r="C632" s="2397"/>
      <c r="D632" s="2397"/>
      <c r="E632" s="2397"/>
      <c r="F632" s="2397"/>
      <c r="G632" s="2397"/>
      <c r="H632" s="2397"/>
      <c r="I632" s="2397"/>
      <c r="J632" s="2397"/>
      <c r="K632" s="2397"/>
      <c r="L632" s="2397"/>
      <c r="M632" s="2397"/>
      <c r="N632" s="2397"/>
      <c r="O632" s="2397"/>
      <c r="P632" s="2397"/>
      <c r="Q632" s="2397"/>
      <c r="R632" s="2397"/>
      <c r="S632" s="2397"/>
      <c r="T632" s="2397"/>
      <c r="U632" s="2397"/>
      <c r="V632" s="2397"/>
      <c r="W632" s="2397"/>
      <c r="X632" s="2397"/>
      <c r="Y632" s="2397"/>
      <c r="Z632" s="2397"/>
    </row>
    <row r="633" spans="1:26" ht="15.75" customHeight="1">
      <c r="A633" s="2397"/>
      <c r="B633" s="2397"/>
      <c r="C633" s="2397"/>
      <c r="D633" s="2397"/>
      <c r="E633" s="2397"/>
      <c r="F633" s="2397"/>
      <c r="G633" s="2397"/>
      <c r="H633" s="2397"/>
      <c r="I633" s="2397"/>
      <c r="J633" s="2397"/>
      <c r="K633" s="2397"/>
      <c r="L633" s="2397"/>
      <c r="M633" s="2397"/>
      <c r="N633" s="2397"/>
      <c r="O633" s="2397"/>
      <c r="P633" s="2397"/>
      <c r="Q633" s="2397"/>
      <c r="R633" s="2397"/>
      <c r="S633" s="2397"/>
      <c r="T633" s="2397"/>
      <c r="U633" s="2397"/>
      <c r="V633" s="2397"/>
      <c r="W633" s="2397"/>
      <c r="X633" s="2397"/>
      <c r="Y633" s="2397"/>
      <c r="Z633" s="2397"/>
    </row>
    <row r="634" spans="1:26" ht="15.75" customHeight="1">
      <c r="A634" s="2397"/>
      <c r="B634" s="2397"/>
      <c r="C634" s="2397"/>
      <c r="D634" s="2397"/>
      <c r="E634" s="2397"/>
      <c r="F634" s="2397"/>
      <c r="G634" s="2397"/>
      <c r="H634" s="2397"/>
      <c r="I634" s="2397"/>
      <c r="J634" s="2397"/>
      <c r="K634" s="2397"/>
      <c r="L634" s="2397"/>
      <c r="M634" s="2397"/>
      <c r="N634" s="2397"/>
      <c r="O634" s="2397"/>
      <c r="P634" s="2397"/>
      <c r="Q634" s="2397"/>
      <c r="R634" s="2397"/>
      <c r="S634" s="2397"/>
      <c r="T634" s="2397"/>
      <c r="U634" s="2397"/>
      <c r="V634" s="2397"/>
      <c r="W634" s="2397"/>
      <c r="X634" s="2397"/>
      <c r="Y634" s="2397"/>
      <c r="Z634" s="2397"/>
    </row>
    <row r="635" spans="1:26" ht="15.75" customHeight="1">
      <c r="A635" s="2397"/>
      <c r="B635" s="2397"/>
      <c r="C635" s="2397"/>
      <c r="D635" s="2397"/>
      <c r="E635" s="2397"/>
      <c r="F635" s="2397"/>
      <c r="G635" s="2397"/>
      <c r="H635" s="2397"/>
      <c r="I635" s="2397"/>
      <c r="J635" s="2397"/>
      <c r="K635" s="2397"/>
      <c r="L635" s="2397"/>
      <c r="M635" s="2397"/>
      <c r="N635" s="2397"/>
      <c r="O635" s="2397"/>
      <c r="P635" s="2397"/>
      <c r="Q635" s="2397"/>
      <c r="R635" s="2397"/>
      <c r="S635" s="2397"/>
      <c r="T635" s="2397"/>
      <c r="U635" s="2397"/>
      <c r="V635" s="2397"/>
      <c r="W635" s="2397"/>
      <c r="X635" s="2397"/>
      <c r="Y635" s="2397"/>
      <c r="Z635" s="2397"/>
    </row>
    <row r="636" spans="1:26" ht="15.75" customHeight="1">
      <c r="A636" s="2397"/>
      <c r="B636" s="2397"/>
      <c r="C636" s="2397"/>
      <c r="D636" s="2397"/>
      <c r="E636" s="2397"/>
      <c r="F636" s="2397"/>
      <c r="G636" s="2397"/>
      <c r="H636" s="2397"/>
      <c r="I636" s="2397"/>
      <c r="J636" s="2397"/>
      <c r="K636" s="2397"/>
      <c r="L636" s="2397"/>
      <c r="M636" s="2397"/>
      <c r="N636" s="2397"/>
      <c r="O636" s="2397"/>
      <c r="P636" s="2397"/>
      <c r="Q636" s="2397"/>
      <c r="R636" s="2397"/>
      <c r="S636" s="2397"/>
      <c r="T636" s="2397"/>
      <c r="U636" s="2397"/>
      <c r="V636" s="2397"/>
      <c r="W636" s="2397"/>
      <c r="X636" s="2397"/>
      <c r="Y636" s="2397"/>
      <c r="Z636" s="2397"/>
    </row>
    <row r="637" spans="1:26" ht="15.75" customHeight="1">
      <c r="A637" s="2397"/>
      <c r="B637" s="2397"/>
      <c r="C637" s="2397"/>
      <c r="D637" s="2397"/>
      <c r="E637" s="2397"/>
      <c r="F637" s="2397"/>
      <c r="G637" s="2397"/>
      <c r="H637" s="2397"/>
      <c r="I637" s="2397"/>
      <c r="J637" s="2397"/>
      <c r="K637" s="2397"/>
      <c r="L637" s="2397"/>
      <c r="M637" s="2397"/>
      <c r="N637" s="2397"/>
      <c r="O637" s="2397"/>
      <c r="P637" s="2397"/>
      <c r="Q637" s="2397"/>
      <c r="R637" s="2397"/>
      <c r="S637" s="2397"/>
      <c r="T637" s="2397"/>
      <c r="U637" s="2397"/>
      <c r="V637" s="2397"/>
      <c r="W637" s="2397"/>
      <c r="X637" s="2397"/>
      <c r="Y637" s="2397"/>
      <c r="Z637" s="2397"/>
    </row>
    <row r="638" spans="1:26" ht="15.75" customHeight="1">
      <c r="A638" s="2397"/>
      <c r="B638" s="2397"/>
      <c r="C638" s="2397"/>
      <c r="D638" s="2397"/>
      <c r="E638" s="2397"/>
      <c r="F638" s="2397"/>
      <c r="G638" s="2397"/>
      <c r="H638" s="2397"/>
      <c r="I638" s="2397"/>
      <c r="J638" s="2397"/>
      <c r="K638" s="2397"/>
      <c r="L638" s="2397"/>
      <c r="M638" s="2397"/>
      <c r="N638" s="2397"/>
      <c r="O638" s="2397"/>
      <c r="P638" s="2397"/>
      <c r="Q638" s="2397"/>
      <c r="R638" s="2397"/>
      <c r="S638" s="2397"/>
      <c r="T638" s="2397"/>
      <c r="U638" s="2397"/>
      <c r="V638" s="2397"/>
      <c r="W638" s="2397"/>
      <c r="X638" s="2397"/>
      <c r="Y638" s="2397"/>
      <c r="Z638" s="2397"/>
    </row>
    <row r="639" spans="1:26" ht="15.75" customHeight="1">
      <c r="A639" s="2397"/>
      <c r="B639" s="2397"/>
      <c r="C639" s="2397"/>
      <c r="D639" s="2397"/>
      <c r="E639" s="2397"/>
      <c r="F639" s="2397"/>
      <c r="G639" s="2397"/>
      <c r="H639" s="2397"/>
      <c r="I639" s="2397"/>
      <c r="J639" s="2397"/>
      <c r="K639" s="2397"/>
      <c r="L639" s="2397"/>
      <c r="M639" s="2397"/>
      <c r="N639" s="2397"/>
      <c r="O639" s="2397"/>
      <c r="P639" s="2397"/>
      <c r="Q639" s="2397"/>
      <c r="R639" s="2397"/>
      <c r="S639" s="2397"/>
      <c r="T639" s="2397"/>
      <c r="U639" s="2397"/>
      <c r="V639" s="2397"/>
      <c r="W639" s="2397"/>
      <c r="X639" s="2397"/>
      <c r="Y639" s="2397"/>
      <c r="Z639" s="2397"/>
    </row>
    <row r="640" spans="1:26" ht="15.75" customHeight="1">
      <c r="A640" s="2397"/>
      <c r="B640" s="2397"/>
      <c r="C640" s="2397"/>
      <c r="D640" s="2397"/>
      <c r="E640" s="2397"/>
      <c r="F640" s="2397"/>
      <c r="G640" s="2397"/>
      <c r="H640" s="2397"/>
      <c r="I640" s="2397"/>
      <c r="J640" s="2397"/>
      <c r="K640" s="2397"/>
      <c r="L640" s="2397"/>
      <c r="M640" s="2397"/>
      <c r="N640" s="2397"/>
      <c r="O640" s="2397"/>
      <c r="P640" s="2397"/>
      <c r="Q640" s="2397"/>
      <c r="R640" s="2397"/>
      <c r="S640" s="2397"/>
      <c r="T640" s="2397"/>
      <c r="U640" s="2397"/>
      <c r="V640" s="2397"/>
      <c r="W640" s="2397"/>
      <c r="X640" s="2397"/>
      <c r="Y640" s="2397"/>
      <c r="Z640" s="2397"/>
    </row>
    <row r="641" spans="1:26" ht="15.75" customHeight="1">
      <c r="A641" s="2397"/>
      <c r="B641" s="2397"/>
      <c r="C641" s="2397"/>
      <c r="D641" s="2397"/>
      <c r="E641" s="2397"/>
      <c r="F641" s="2397"/>
      <c r="G641" s="2397"/>
      <c r="H641" s="2397"/>
      <c r="I641" s="2397"/>
      <c r="J641" s="2397"/>
      <c r="K641" s="2397"/>
      <c r="L641" s="2397"/>
      <c r="M641" s="2397"/>
      <c r="N641" s="2397"/>
      <c r="O641" s="2397"/>
      <c r="P641" s="2397"/>
      <c r="Q641" s="2397"/>
      <c r="R641" s="2397"/>
      <c r="S641" s="2397"/>
      <c r="T641" s="2397"/>
      <c r="U641" s="2397"/>
      <c r="V641" s="2397"/>
      <c r="W641" s="2397"/>
      <c r="X641" s="2397"/>
      <c r="Y641" s="2397"/>
      <c r="Z641" s="2397"/>
    </row>
    <row r="642" spans="1:26" ht="15.75" customHeight="1">
      <c r="A642" s="2397"/>
      <c r="B642" s="2397"/>
      <c r="C642" s="2397"/>
      <c r="D642" s="2397"/>
      <c r="E642" s="2397"/>
      <c r="F642" s="2397"/>
      <c r="G642" s="2397"/>
      <c r="H642" s="2397"/>
      <c r="I642" s="2397"/>
      <c r="J642" s="2397"/>
      <c r="K642" s="2397"/>
      <c r="L642" s="2397"/>
      <c r="M642" s="2397"/>
      <c r="N642" s="2397"/>
      <c r="O642" s="2397"/>
      <c r="P642" s="2397"/>
      <c r="Q642" s="2397"/>
      <c r="R642" s="2397"/>
      <c r="S642" s="2397"/>
      <c r="T642" s="2397"/>
      <c r="U642" s="2397"/>
      <c r="V642" s="2397"/>
      <c r="W642" s="2397"/>
      <c r="X642" s="2397"/>
      <c r="Y642" s="2397"/>
      <c r="Z642" s="2397"/>
    </row>
    <row r="643" spans="1:26" ht="15.75" customHeight="1">
      <c r="A643" s="2397"/>
      <c r="B643" s="2397"/>
      <c r="C643" s="2397"/>
      <c r="D643" s="2397"/>
      <c r="E643" s="2397"/>
      <c r="F643" s="2397"/>
      <c r="G643" s="2397"/>
      <c r="H643" s="2397"/>
      <c r="I643" s="2397"/>
      <c r="J643" s="2397"/>
      <c r="K643" s="2397"/>
      <c r="L643" s="2397"/>
      <c r="M643" s="2397"/>
      <c r="N643" s="2397"/>
      <c r="O643" s="2397"/>
      <c r="P643" s="2397"/>
      <c r="Q643" s="2397"/>
      <c r="R643" s="2397"/>
      <c r="S643" s="2397"/>
      <c r="T643" s="2397"/>
      <c r="U643" s="2397"/>
      <c r="V643" s="2397"/>
      <c r="W643" s="2397"/>
      <c r="X643" s="2397"/>
      <c r="Y643" s="2397"/>
      <c r="Z643" s="2397"/>
    </row>
    <row r="644" spans="1:26" ht="15.75" customHeight="1">
      <c r="A644" s="2397"/>
      <c r="B644" s="2397"/>
      <c r="C644" s="2397"/>
      <c r="D644" s="2397"/>
      <c r="E644" s="2397"/>
      <c r="F644" s="2397"/>
      <c r="G644" s="2397"/>
      <c r="H644" s="2397"/>
      <c r="I644" s="2397"/>
      <c r="J644" s="2397"/>
      <c r="K644" s="2397"/>
      <c r="L644" s="2397"/>
      <c r="M644" s="2397"/>
      <c r="N644" s="2397"/>
      <c r="O644" s="2397"/>
      <c r="P644" s="2397"/>
      <c r="Q644" s="2397"/>
      <c r="R644" s="2397"/>
      <c r="S644" s="2397"/>
      <c r="T644" s="2397"/>
      <c r="U644" s="2397"/>
      <c r="V644" s="2397"/>
      <c r="W644" s="2397"/>
      <c r="X644" s="2397"/>
      <c r="Y644" s="2397"/>
      <c r="Z644" s="2397"/>
    </row>
    <row r="645" spans="1:26" ht="15.75" customHeight="1">
      <c r="A645" s="2397"/>
      <c r="B645" s="2397"/>
      <c r="C645" s="2397"/>
      <c r="D645" s="2397"/>
      <c r="E645" s="2397"/>
      <c r="F645" s="2397"/>
      <c r="G645" s="2397"/>
      <c r="H645" s="2397"/>
      <c r="I645" s="2397"/>
      <c r="J645" s="2397"/>
      <c r="K645" s="2397"/>
      <c r="L645" s="2397"/>
      <c r="M645" s="2397"/>
      <c r="N645" s="2397"/>
      <c r="O645" s="2397"/>
      <c r="P645" s="2397"/>
      <c r="Q645" s="2397"/>
      <c r="R645" s="2397"/>
      <c r="S645" s="2397"/>
      <c r="T645" s="2397"/>
      <c r="U645" s="2397"/>
      <c r="V645" s="2397"/>
      <c r="W645" s="2397"/>
      <c r="X645" s="2397"/>
      <c r="Y645" s="2397"/>
      <c r="Z645" s="2397"/>
    </row>
    <row r="646" spans="1:26" ht="15.75" customHeight="1">
      <c r="A646" s="2397"/>
      <c r="B646" s="2397"/>
      <c r="C646" s="2397"/>
      <c r="D646" s="2397"/>
      <c r="E646" s="2397"/>
      <c r="F646" s="2397"/>
      <c r="G646" s="2397"/>
      <c r="H646" s="2397"/>
      <c r="I646" s="2397"/>
      <c r="J646" s="2397"/>
      <c r="K646" s="2397"/>
      <c r="L646" s="2397"/>
      <c r="M646" s="2397"/>
      <c r="N646" s="2397"/>
      <c r="O646" s="2397"/>
      <c r="P646" s="2397"/>
      <c r="Q646" s="2397"/>
      <c r="R646" s="2397"/>
      <c r="S646" s="2397"/>
      <c r="T646" s="2397"/>
      <c r="U646" s="2397"/>
      <c r="V646" s="2397"/>
      <c r="W646" s="2397"/>
      <c r="X646" s="2397"/>
      <c r="Y646" s="2397"/>
      <c r="Z646" s="2397"/>
    </row>
    <row r="647" spans="1:26" ht="15.75" customHeight="1">
      <c r="A647" s="2397"/>
      <c r="B647" s="2397"/>
      <c r="C647" s="2397"/>
      <c r="D647" s="2397"/>
      <c r="E647" s="2397"/>
      <c r="F647" s="2397"/>
      <c r="G647" s="2397"/>
      <c r="H647" s="2397"/>
      <c r="I647" s="2397"/>
      <c r="J647" s="2397"/>
      <c r="K647" s="2397"/>
      <c r="L647" s="2397"/>
      <c r="M647" s="2397"/>
      <c r="N647" s="2397"/>
      <c r="O647" s="2397"/>
      <c r="P647" s="2397"/>
      <c r="Q647" s="2397"/>
      <c r="R647" s="2397"/>
      <c r="S647" s="2397"/>
      <c r="T647" s="2397"/>
      <c r="U647" s="2397"/>
      <c r="V647" s="2397"/>
      <c r="W647" s="2397"/>
      <c r="X647" s="2397"/>
      <c r="Y647" s="2397"/>
      <c r="Z647" s="2397"/>
    </row>
    <row r="648" spans="1:26" ht="15.75" customHeight="1">
      <c r="A648" s="2397"/>
      <c r="B648" s="2397"/>
      <c r="C648" s="2397"/>
      <c r="D648" s="2397"/>
      <c r="E648" s="2397"/>
      <c r="F648" s="2397"/>
      <c r="G648" s="2397"/>
      <c r="H648" s="2397"/>
      <c r="I648" s="2397"/>
      <c r="J648" s="2397"/>
      <c r="K648" s="2397"/>
      <c r="L648" s="2397"/>
      <c r="M648" s="2397"/>
      <c r="N648" s="2397"/>
      <c r="O648" s="2397"/>
      <c r="P648" s="2397"/>
      <c r="Q648" s="2397"/>
      <c r="R648" s="2397"/>
      <c r="S648" s="2397"/>
      <c r="T648" s="2397"/>
      <c r="U648" s="2397"/>
      <c r="V648" s="2397"/>
      <c r="W648" s="2397"/>
      <c r="X648" s="2397"/>
      <c r="Y648" s="2397"/>
      <c r="Z648" s="2397"/>
    </row>
    <row r="649" spans="1:26" ht="15.75" customHeight="1">
      <c r="A649" s="2397"/>
      <c r="B649" s="2397"/>
      <c r="C649" s="2397"/>
      <c r="D649" s="2397"/>
      <c r="E649" s="2397"/>
      <c r="F649" s="2397"/>
      <c r="G649" s="2397"/>
      <c r="H649" s="2397"/>
      <c r="I649" s="2397"/>
      <c r="J649" s="2397"/>
      <c r="K649" s="2397"/>
      <c r="L649" s="2397"/>
      <c r="M649" s="2397"/>
      <c r="N649" s="2397"/>
      <c r="O649" s="2397"/>
      <c r="P649" s="2397"/>
      <c r="Q649" s="2397"/>
      <c r="R649" s="2397"/>
      <c r="S649" s="2397"/>
      <c r="T649" s="2397"/>
      <c r="U649" s="2397"/>
      <c r="V649" s="2397"/>
      <c r="W649" s="2397"/>
      <c r="X649" s="2397"/>
      <c r="Y649" s="2397"/>
      <c r="Z649" s="2397"/>
    </row>
    <row r="650" spans="1:26" ht="15.75" customHeight="1">
      <c r="A650" s="2397"/>
      <c r="B650" s="2397"/>
      <c r="C650" s="2397"/>
      <c r="D650" s="2397"/>
      <c r="E650" s="2397"/>
      <c r="F650" s="2397"/>
      <c r="G650" s="2397"/>
      <c r="H650" s="2397"/>
      <c r="I650" s="2397"/>
      <c r="J650" s="2397"/>
      <c r="K650" s="2397"/>
      <c r="L650" s="2397"/>
      <c r="M650" s="2397"/>
      <c r="N650" s="2397"/>
      <c r="O650" s="2397"/>
      <c r="P650" s="2397"/>
      <c r="Q650" s="2397"/>
      <c r="R650" s="2397"/>
      <c r="S650" s="2397"/>
      <c r="T650" s="2397"/>
      <c r="U650" s="2397"/>
      <c r="V650" s="2397"/>
      <c r="W650" s="2397"/>
      <c r="X650" s="2397"/>
      <c r="Y650" s="2397"/>
      <c r="Z650" s="2397"/>
    </row>
    <row r="651" spans="1:26" ht="15.75" customHeight="1">
      <c r="A651" s="2397"/>
      <c r="B651" s="2397"/>
      <c r="C651" s="2397"/>
      <c r="D651" s="2397"/>
      <c r="E651" s="2397"/>
      <c r="F651" s="2397"/>
      <c r="G651" s="2397"/>
      <c r="H651" s="2397"/>
      <c r="I651" s="2397"/>
      <c r="J651" s="2397"/>
      <c r="K651" s="2397"/>
      <c r="L651" s="2397"/>
      <c r="M651" s="2397"/>
      <c r="N651" s="2397"/>
      <c r="O651" s="2397"/>
      <c r="P651" s="2397"/>
      <c r="Q651" s="2397"/>
      <c r="R651" s="2397"/>
      <c r="S651" s="2397"/>
      <c r="T651" s="2397"/>
      <c r="U651" s="2397"/>
      <c r="V651" s="2397"/>
      <c r="W651" s="2397"/>
      <c r="X651" s="2397"/>
      <c r="Y651" s="2397"/>
      <c r="Z651" s="2397"/>
    </row>
    <row r="652" spans="1:26" ht="15.75" customHeight="1">
      <c r="A652" s="2397"/>
      <c r="B652" s="2397"/>
      <c r="C652" s="2397"/>
      <c r="D652" s="2397"/>
      <c r="E652" s="2397"/>
      <c r="F652" s="2397"/>
      <c r="G652" s="2397"/>
      <c r="H652" s="2397"/>
      <c r="I652" s="2397"/>
      <c r="J652" s="2397"/>
      <c r="K652" s="2397"/>
      <c r="L652" s="2397"/>
      <c r="M652" s="2397"/>
      <c r="N652" s="2397"/>
      <c r="O652" s="2397"/>
      <c r="P652" s="2397"/>
      <c r="Q652" s="2397"/>
      <c r="R652" s="2397"/>
      <c r="S652" s="2397"/>
      <c r="T652" s="2397"/>
      <c r="U652" s="2397"/>
      <c r="V652" s="2397"/>
      <c r="W652" s="2397"/>
      <c r="X652" s="2397"/>
      <c r="Y652" s="2397"/>
      <c r="Z652" s="2397"/>
    </row>
    <row r="653" spans="1:26" ht="15.75" customHeight="1">
      <c r="A653" s="2397"/>
      <c r="B653" s="2397"/>
      <c r="C653" s="2397"/>
      <c r="D653" s="2397"/>
      <c r="E653" s="2397"/>
      <c r="F653" s="2397"/>
      <c r="G653" s="2397"/>
      <c r="H653" s="2397"/>
      <c r="I653" s="2397"/>
      <c r="J653" s="2397"/>
      <c r="K653" s="2397"/>
      <c r="L653" s="2397"/>
      <c r="M653" s="2397"/>
      <c r="N653" s="2397"/>
      <c r="O653" s="2397"/>
      <c r="P653" s="2397"/>
      <c r="Q653" s="2397"/>
      <c r="R653" s="2397"/>
      <c r="S653" s="2397"/>
      <c r="T653" s="2397"/>
      <c r="U653" s="2397"/>
      <c r="V653" s="2397"/>
      <c r="W653" s="2397"/>
      <c r="X653" s="2397"/>
      <c r="Y653" s="2397"/>
      <c r="Z653" s="2397"/>
    </row>
    <row r="654" spans="1:26" ht="15.75" customHeight="1">
      <c r="A654" s="2397"/>
      <c r="B654" s="2397"/>
      <c r="C654" s="2397"/>
      <c r="D654" s="2397"/>
      <c r="E654" s="2397"/>
      <c r="F654" s="2397"/>
      <c r="G654" s="2397"/>
      <c r="H654" s="2397"/>
      <c r="I654" s="2397"/>
      <c r="J654" s="2397"/>
      <c r="K654" s="2397"/>
      <c r="L654" s="2397"/>
      <c r="M654" s="2397"/>
      <c r="N654" s="2397"/>
      <c r="O654" s="2397"/>
      <c r="P654" s="2397"/>
      <c r="Q654" s="2397"/>
      <c r="R654" s="2397"/>
      <c r="S654" s="2397"/>
      <c r="T654" s="2397"/>
      <c r="U654" s="2397"/>
      <c r="V654" s="2397"/>
      <c r="W654" s="2397"/>
      <c r="X654" s="2397"/>
      <c r="Y654" s="2397"/>
      <c r="Z654" s="2397"/>
    </row>
    <row r="655" spans="1:26" ht="15.75" customHeight="1">
      <c r="A655" s="2397"/>
      <c r="B655" s="2397"/>
      <c r="C655" s="2397"/>
      <c r="D655" s="2397"/>
      <c r="E655" s="2397"/>
      <c r="F655" s="2397"/>
      <c r="G655" s="2397"/>
      <c r="H655" s="2397"/>
      <c r="I655" s="2397"/>
      <c r="J655" s="2397"/>
      <c r="K655" s="2397"/>
      <c r="L655" s="2397"/>
      <c r="M655" s="2397"/>
      <c r="N655" s="2397"/>
      <c r="O655" s="2397"/>
      <c r="P655" s="2397"/>
      <c r="Q655" s="2397"/>
      <c r="R655" s="2397"/>
      <c r="S655" s="2397"/>
      <c r="T655" s="2397"/>
      <c r="U655" s="2397"/>
      <c r="V655" s="2397"/>
      <c r="W655" s="2397"/>
      <c r="X655" s="2397"/>
      <c r="Y655" s="2397"/>
      <c r="Z655" s="2397"/>
    </row>
    <row r="656" spans="1:26" ht="15.75" customHeight="1">
      <c r="A656" s="2397"/>
      <c r="B656" s="2397"/>
      <c r="C656" s="2397"/>
      <c r="D656" s="2397"/>
      <c r="E656" s="2397"/>
      <c r="F656" s="2397"/>
      <c r="G656" s="2397"/>
      <c r="H656" s="2397"/>
      <c r="I656" s="2397"/>
      <c r="J656" s="2397"/>
      <c r="K656" s="2397"/>
      <c r="L656" s="2397"/>
      <c r="M656" s="2397"/>
      <c r="N656" s="2397"/>
      <c r="O656" s="2397"/>
      <c r="P656" s="2397"/>
      <c r="Q656" s="2397"/>
      <c r="R656" s="2397"/>
      <c r="S656" s="2397"/>
      <c r="T656" s="2397"/>
      <c r="U656" s="2397"/>
      <c r="V656" s="2397"/>
      <c r="W656" s="2397"/>
      <c r="X656" s="2397"/>
      <c r="Y656" s="2397"/>
      <c r="Z656" s="2397"/>
    </row>
    <row r="657" spans="1:26" ht="15.75" customHeight="1">
      <c r="A657" s="2397"/>
      <c r="B657" s="2397"/>
      <c r="C657" s="2397"/>
      <c r="D657" s="2397"/>
      <c r="E657" s="2397"/>
      <c r="F657" s="2397"/>
      <c r="G657" s="2397"/>
      <c r="H657" s="2397"/>
      <c r="I657" s="2397"/>
      <c r="J657" s="2397"/>
      <c r="K657" s="2397"/>
      <c r="L657" s="2397"/>
      <c r="M657" s="2397"/>
      <c r="N657" s="2397"/>
      <c r="O657" s="2397"/>
      <c r="P657" s="2397"/>
      <c r="Q657" s="2397"/>
      <c r="R657" s="2397"/>
      <c r="S657" s="2397"/>
      <c r="T657" s="2397"/>
      <c r="U657" s="2397"/>
      <c r="V657" s="2397"/>
      <c r="W657" s="2397"/>
      <c r="X657" s="2397"/>
      <c r="Y657" s="2397"/>
      <c r="Z657" s="2397"/>
    </row>
    <row r="658" spans="1:26" ht="15.75" customHeight="1">
      <c r="A658" s="2397"/>
      <c r="B658" s="2397"/>
      <c r="C658" s="2397"/>
      <c r="D658" s="2397"/>
      <c r="E658" s="2397"/>
      <c r="F658" s="2397"/>
      <c r="G658" s="2397"/>
      <c r="H658" s="2397"/>
      <c r="I658" s="2397"/>
      <c r="J658" s="2397"/>
      <c r="K658" s="2397"/>
      <c r="L658" s="2397"/>
      <c r="M658" s="2397"/>
      <c r="N658" s="2397"/>
      <c r="O658" s="2397"/>
      <c r="P658" s="2397"/>
      <c r="Q658" s="2397"/>
      <c r="R658" s="2397"/>
      <c r="S658" s="2397"/>
      <c r="T658" s="2397"/>
      <c r="U658" s="2397"/>
      <c r="V658" s="2397"/>
      <c r="W658" s="2397"/>
      <c r="X658" s="2397"/>
      <c r="Y658" s="2397"/>
      <c r="Z658" s="2397"/>
    </row>
    <row r="659" spans="1:26" ht="15.75" customHeight="1">
      <c r="A659" s="2397"/>
      <c r="B659" s="2397"/>
      <c r="C659" s="2397"/>
      <c r="D659" s="2397"/>
      <c r="E659" s="2397"/>
      <c r="F659" s="2397"/>
      <c r="G659" s="2397"/>
      <c r="H659" s="2397"/>
      <c r="I659" s="2397"/>
      <c r="J659" s="2397"/>
      <c r="K659" s="2397"/>
      <c r="L659" s="2397"/>
      <c r="M659" s="2397"/>
      <c r="N659" s="2397"/>
      <c r="O659" s="2397"/>
      <c r="P659" s="2397"/>
      <c r="Q659" s="2397"/>
      <c r="R659" s="2397"/>
      <c r="S659" s="2397"/>
      <c r="T659" s="2397"/>
      <c r="U659" s="2397"/>
      <c r="V659" s="2397"/>
      <c r="W659" s="2397"/>
      <c r="X659" s="2397"/>
      <c r="Y659" s="2397"/>
      <c r="Z659" s="2397"/>
    </row>
    <row r="660" spans="1:26" ht="15.75" customHeight="1">
      <c r="A660" s="2397"/>
      <c r="B660" s="2397"/>
      <c r="C660" s="2397"/>
      <c r="D660" s="2397"/>
      <c r="E660" s="2397"/>
      <c r="F660" s="2397"/>
      <c r="G660" s="2397"/>
      <c r="H660" s="2397"/>
      <c r="I660" s="2397"/>
      <c r="J660" s="2397"/>
      <c r="K660" s="2397"/>
      <c r="L660" s="2397"/>
      <c r="M660" s="2397"/>
      <c r="N660" s="2397"/>
      <c r="O660" s="2397"/>
      <c r="P660" s="2397"/>
      <c r="Q660" s="2397"/>
      <c r="R660" s="2397"/>
      <c r="S660" s="2397"/>
      <c r="T660" s="2397"/>
      <c r="U660" s="2397"/>
      <c r="V660" s="2397"/>
      <c r="W660" s="2397"/>
      <c r="X660" s="2397"/>
      <c r="Y660" s="2397"/>
      <c r="Z660" s="2397"/>
    </row>
    <row r="661" spans="1:26" ht="15.75" customHeight="1">
      <c r="A661" s="2397"/>
      <c r="B661" s="2397"/>
      <c r="C661" s="2397"/>
      <c r="D661" s="2397"/>
      <c r="E661" s="2397"/>
      <c r="F661" s="2397"/>
      <c r="G661" s="2397"/>
      <c r="H661" s="2397"/>
      <c r="I661" s="2397"/>
      <c r="J661" s="2397"/>
      <c r="K661" s="2397"/>
      <c r="L661" s="2397"/>
      <c r="M661" s="2397"/>
      <c r="N661" s="2397"/>
      <c r="O661" s="2397"/>
      <c r="P661" s="2397"/>
      <c r="Q661" s="2397"/>
      <c r="R661" s="2397"/>
      <c r="S661" s="2397"/>
      <c r="T661" s="2397"/>
      <c r="U661" s="2397"/>
      <c r="V661" s="2397"/>
      <c r="W661" s="2397"/>
      <c r="X661" s="2397"/>
      <c r="Y661" s="2397"/>
      <c r="Z661" s="2397"/>
    </row>
    <row r="662" spans="1:26" ht="15.75" customHeight="1">
      <c r="A662" s="2397"/>
      <c r="B662" s="2397"/>
      <c r="C662" s="2397"/>
      <c r="D662" s="2397"/>
      <c r="E662" s="2397"/>
      <c r="F662" s="2397"/>
      <c r="G662" s="2397"/>
      <c r="H662" s="2397"/>
      <c r="I662" s="2397"/>
      <c r="J662" s="2397"/>
      <c r="K662" s="2397"/>
      <c r="L662" s="2397"/>
      <c r="M662" s="2397"/>
      <c r="N662" s="2397"/>
      <c r="O662" s="2397"/>
      <c r="P662" s="2397"/>
      <c r="Q662" s="2397"/>
      <c r="R662" s="2397"/>
      <c r="S662" s="2397"/>
      <c r="T662" s="2397"/>
      <c r="U662" s="2397"/>
      <c r="V662" s="2397"/>
      <c r="W662" s="2397"/>
      <c r="X662" s="2397"/>
      <c r="Y662" s="2397"/>
      <c r="Z662" s="2397"/>
    </row>
    <row r="663" spans="1:26" ht="15.75" customHeight="1">
      <c r="A663" s="2397"/>
      <c r="B663" s="2397"/>
      <c r="C663" s="2397"/>
      <c r="D663" s="2397"/>
      <c r="E663" s="2397"/>
      <c r="F663" s="2397"/>
      <c r="G663" s="2397"/>
      <c r="H663" s="2397"/>
      <c r="I663" s="2397"/>
      <c r="J663" s="2397"/>
      <c r="K663" s="2397"/>
      <c r="L663" s="2397"/>
      <c r="M663" s="2397"/>
      <c r="N663" s="2397"/>
      <c r="O663" s="2397"/>
      <c r="P663" s="2397"/>
      <c r="Q663" s="2397"/>
      <c r="R663" s="2397"/>
      <c r="S663" s="2397"/>
      <c r="T663" s="2397"/>
      <c r="U663" s="2397"/>
      <c r="V663" s="2397"/>
      <c r="W663" s="2397"/>
      <c r="X663" s="2397"/>
      <c r="Y663" s="2397"/>
      <c r="Z663" s="2397"/>
    </row>
    <row r="664" spans="1:26" ht="15.75" customHeight="1">
      <c r="A664" s="2397"/>
      <c r="B664" s="2397"/>
      <c r="C664" s="2397"/>
      <c r="D664" s="2397"/>
      <c r="E664" s="2397"/>
      <c r="F664" s="2397"/>
      <c r="G664" s="2397"/>
      <c r="H664" s="2397"/>
      <c r="I664" s="2397"/>
      <c r="J664" s="2397"/>
      <c r="K664" s="2397"/>
      <c r="L664" s="2397"/>
      <c r="M664" s="2397"/>
      <c r="N664" s="2397"/>
      <c r="O664" s="2397"/>
      <c r="P664" s="2397"/>
      <c r="Q664" s="2397"/>
      <c r="R664" s="2397"/>
      <c r="S664" s="2397"/>
      <c r="T664" s="2397"/>
      <c r="U664" s="2397"/>
      <c r="V664" s="2397"/>
      <c r="W664" s="2397"/>
      <c r="X664" s="2397"/>
      <c r="Y664" s="2397"/>
      <c r="Z664" s="2397"/>
    </row>
    <row r="665" spans="1:26" ht="15.75" customHeight="1">
      <c r="A665" s="2397"/>
      <c r="B665" s="2397"/>
      <c r="C665" s="2397"/>
      <c r="D665" s="2397"/>
      <c r="E665" s="2397"/>
      <c r="F665" s="2397"/>
      <c r="G665" s="2397"/>
      <c r="H665" s="2397"/>
      <c r="I665" s="2397"/>
      <c r="J665" s="2397"/>
      <c r="K665" s="2397"/>
      <c r="L665" s="2397"/>
      <c r="M665" s="2397"/>
      <c r="N665" s="2397"/>
      <c r="O665" s="2397"/>
      <c r="P665" s="2397"/>
      <c r="Q665" s="2397"/>
      <c r="R665" s="2397"/>
      <c r="S665" s="2397"/>
      <c r="T665" s="2397"/>
      <c r="U665" s="2397"/>
      <c r="V665" s="2397"/>
      <c r="W665" s="2397"/>
      <c r="X665" s="2397"/>
      <c r="Y665" s="2397"/>
      <c r="Z665" s="2397"/>
    </row>
    <row r="666" spans="1:26" ht="15.75" customHeight="1">
      <c r="A666" s="2397"/>
      <c r="B666" s="2397"/>
      <c r="C666" s="2397"/>
      <c r="D666" s="2397"/>
      <c r="E666" s="2397"/>
      <c r="F666" s="2397"/>
      <c r="G666" s="2397"/>
      <c r="H666" s="2397"/>
      <c r="I666" s="2397"/>
      <c r="J666" s="2397"/>
      <c r="K666" s="2397"/>
      <c r="L666" s="2397"/>
      <c r="M666" s="2397"/>
      <c r="N666" s="2397"/>
      <c r="O666" s="2397"/>
      <c r="P666" s="2397"/>
      <c r="Q666" s="2397"/>
      <c r="R666" s="2397"/>
      <c r="S666" s="2397"/>
      <c r="T666" s="2397"/>
      <c r="U666" s="2397"/>
      <c r="V666" s="2397"/>
      <c r="W666" s="2397"/>
      <c r="X666" s="2397"/>
      <c r="Y666" s="2397"/>
      <c r="Z666" s="2397"/>
    </row>
    <row r="667" spans="1:26" ht="15.75" customHeight="1">
      <c r="A667" s="2397"/>
      <c r="B667" s="2397"/>
      <c r="C667" s="2397"/>
      <c r="D667" s="2397"/>
      <c r="E667" s="2397"/>
      <c r="F667" s="2397"/>
      <c r="G667" s="2397"/>
      <c r="H667" s="2397"/>
      <c r="I667" s="2397"/>
      <c r="J667" s="2397"/>
      <c r="K667" s="2397"/>
      <c r="L667" s="2397"/>
      <c r="M667" s="2397"/>
      <c r="N667" s="2397"/>
      <c r="O667" s="2397"/>
      <c r="P667" s="2397"/>
      <c r="Q667" s="2397"/>
      <c r="R667" s="2397"/>
      <c r="S667" s="2397"/>
      <c r="T667" s="2397"/>
      <c r="U667" s="2397"/>
      <c r="V667" s="2397"/>
      <c r="W667" s="2397"/>
      <c r="X667" s="2397"/>
      <c r="Y667" s="2397"/>
      <c r="Z667" s="2397"/>
    </row>
    <row r="668" spans="1:26" ht="15.75" customHeight="1">
      <c r="A668" s="2397"/>
      <c r="B668" s="2397"/>
      <c r="C668" s="2397"/>
      <c r="D668" s="2397"/>
      <c r="E668" s="2397"/>
      <c r="F668" s="2397"/>
      <c r="G668" s="2397"/>
      <c r="H668" s="2397"/>
      <c r="I668" s="2397"/>
      <c r="J668" s="2397"/>
      <c r="K668" s="2397"/>
      <c r="L668" s="2397"/>
      <c r="M668" s="2397"/>
      <c r="N668" s="2397"/>
      <c r="O668" s="2397"/>
      <c r="P668" s="2397"/>
      <c r="Q668" s="2397"/>
      <c r="R668" s="2397"/>
      <c r="S668" s="2397"/>
      <c r="T668" s="2397"/>
      <c r="U668" s="2397"/>
      <c r="V668" s="2397"/>
      <c r="W668" s="2397"/>
      <c r="X668" s="2397"/>
      <c r="Y668" s="2397"/>
      <c r="Z668" s="2397"/>
    </row>
    <row r="669" spans="1:26" ht="15.75" customHeight="1">
      <c r="A669" s="2397"/>
      <c r="B669" s="2397"/>
      <c r="C669" s="2397"/>
      <c r="D669" s="2397"/>
      <c r="E669" s="2397"/>
      <c r="F669" s="2397"/>
      <c r="G669" s="2397"/>
      <c r="H669" s="2397"/>
      <c r="I669" s="2397"/>
      <c r="J669" s="2397"/>
      <c r="K669" s="2397"/>
      <c r="L669" s="2397"/>
      <c r="M669" s="2397"/>
      <c r="N669" s="2397"/>
      <c r="O669" s="2397"/>
      <c r="P669" s="2397"/>
      <c r="Q669" s="2397"/>
      <c r="R669" s="2397"/>
      <c r="S669" s="2397"/>
      <c r="T669" s="2397"/>
      <c r="U669" s="2397"/>
      <c r="V669" s="2397"/>
      <c r="W669" s="2397"/>
      <c r="X669" s="2397"/>
      <c r="Y669" s="2397"/>
      <c r="Z669" s="2397"/>
    </row>
    <row r="670" spans="1:26" ht="15.75" customHeight="1">
      <c r="A670" s="2397"/>
      <c r="B670" s="2397"/>
      <c r="C670" s="2397"/>
      <c r="D670" s="2397"/>
      <c r="E670" s="2397"/>
      <c r="F670" s="2397"/>
      <c r="G670" s="2397"/>
      <c r="H670" s="2397"/>
      <c r="I670" s="2397"/>
      <c r="J670" s="2397"/>
      <c r="K670" s="2397"/>
      <c r="L670" s="2397"/>
      <c r="M670" s="2397"/>
      <c r="N670" s="2397"/>
      <c r="O670" s="2397"/>
      <c r="P670" s="2397"/>
      <c r="Q670" s="2397"/>
      <c r="R670" s="2397"/>
      <c r="S670" s="2397"/>
      <c r="T670" s="2397"/>
      <c r="U670" s="2397"/>
      <c r="V670" s="2397"/>
      <c r="W670" s="2397"/>
      <c r="X670" s="2397"/>
      <c r="Y670" s="2397"/>
      <c r="Z670" s="2397"/>
    </row>
    <row r="671" spans="1:26" ht="15.75" customHeight="1">
      <c r="A671" s="2397"/>
      <c r="B671" s="2397"/>
      <c r="C671" s="2397"/>
      <c r="D671" s="2397"/>
      <c r="E671" s="2397"/>
      <c r="F671" s="2397"/>
      <c r="G671" s="2397"/>
      <c r="H671" s="2397"/>
      <c r="I671" s="2397"/>
      <c r="J671" s="2397"/>
      <c r="K671" s="2397"/>
      <c r="L671" s="2397"/>
      <c r="M671" s="2397"/>
      <c r="N671" s="2397"/>
      <c r="O671" s="2397"/>
      <c r="P671" s="2397"/>
      <c r="Q671" s="2397"/>
      <c r="R671" s="2397"/>
      <c r="S671" s="2397"/>
      <c r="T671" s="2397"/>
      <c r="U671" s="2397"/>
      <c r="V671" s="2397"/>
      <c r="W671" s="2397"/>
      <c r="X671" s="2397"/>
      <c r="Y671" s="2397"/>
      <c r="Z671" s="2397"/>
    </row>
    <row r="672" spans="1:26" ht="15.75" customHeight="1">
      <c r="A672" s="2397"/>
      <c r="B672" s="2397"/>
      <c r="C672" s="2397"/>
      <c r="D672" s="2397"/>
      <c r="E672" s="2397"/>
      <c r="F672" s="2397"/>
      <c r="G672" s="2397"/>
      <c r="H672" s="2397"/>
      <c r="I672" s="2397"/>
      <c r="J672" s="2397"/>
      <c r="K672" s="2397"/>
      <c r="L672" s="2397"/>
      <c r="M672" s="2397"/>
      <c r="N672" s="2397"/>
      <c r="O672" s="2397"/>
      <c r="P672" s="2397"/>
      <c r="Q672" s="2397"/>
      <c r="R672" s="2397"/>
      <c r="S672" s="2397"/>
      <c r="T672" s="2397"/>
      <c r="U672" s="2397"/>
      <c r="V672" s="2397"/>
      <c r="W672" s="2397"/>
      <c r="X672" s="2397"/>
      <c r="Y672" s="2397"/>
      <c r="Z672" s="2397"/>
    </row>
    <row r="673" spans="1:26" ht="15.75" customHeight="1">
      <c r="A673" s="2397"/>
      <c r="B673" s="2397"/>
      <c r="C673" s="2397"/>
      <c r="D673" s="2397"/>
      <c r="E673" s="2397"/>
      <c r="F673" s="2397"/>
      <c r="G673" s="2397"/>
      <c r="H673" s="2397"/>
      <c r="I673" s="2397"/>
      <c r="J673" s="2397"/>
      <c r="K673" s="2397"/>
      <c r="L673" s="2397"/>
      <c r="M673" s="2397"/>
      <c r="N673" s="2397"/>
      <c r="O673" s="2397"/>
      <c r="P673" s="2397"/>
      <c r="Q673" s="2397"/>
      <c r="R673" s="2397"/>
      <c r="S673" s="2397"/>
      <c r="T673" s="2397"/>
      <c r="U673" s="2397"/>
      <c r="V673" s="2397"/>
      <c r="W673" s="2397"/>
      <c r="X673" s="2397"/>
      <c r="Y673" s="2397"/>
      <c r="Z673" s="2397"/>
    </row>
    <row r="674" spans="1:26" ht="15.75" customHeight="1">
      <c r="A674" s="2397"/>
      <c r="B674" s="2397"/>
      <c r="C674" s="2397"/>
      <c r="D674" s="2397"/>
      <c r="E674" s="2397"/>
      <c r="F674" s="2397"/>
      <c r="G674" s="2397"/>
      <c r="H674" s="2397"/>
      <c r="I674" s="2397"/>
      <c r="J674" s="2397"/>
      <c r="K674" s="2397"/>
      <c r="L674" s="2397"/>
      <c r="M674" s="2397"/>
      <c r="N674" s="2397"/>
      <c r="O674" s="2397"/>
      <c r="P674" s="2397"/>
      <c r="Q674" s="2397"/>
      <c r="R674" s="2397"/>
      <c r="S674" s="2397"/>
      <c r="T674" s="2397"/>
      <c r="U674" s="2397"/>
      <c r="V674" s="2397"/>
      <c r="W674" s="2397"/>
      <c r="X674" s="2397"/>
      <c r="Y674" s="2397"/>
      <c r="Z674" s="2397"/>
    </row>
    <row r="675" spans="1:26" ht="15.75" customHeight="1">
      <c r="A675" s="2397"/>
      <c r="B675" s="2397"/>
      <c r="C675" s="2397"/>
      <c r="D675" s="2397"/>
      <c r="E675" s="2397"/>
      <c r="F675" s="2397"/>
      <c r="G675" s="2397"/>
      <c r="H675" s="2397"/>
      <c r="I675" s="2397"/>
      <c r="J675" s="2397"/>
      <c r="K675" s="2397"/>
      <c r="L675" s="2397"/>
      <c r="M675" s="2397"/>
      <c r="N675" s="2397"/>
      <c r="O675" s="2397"/>
      <c r="P675" s="2397"/>
      <c r="Q675" s="2397"/>
      <c r="R675" s="2397"/>
      <c r="S675" s="2397"/>
      <c r="T675" s="2397"/>
      <c r="U675" s="2397"/>
      <c r="V675" s="2397"/>
      <c r="W675" s="2397"/>
      <c r="X675" s="2397"/>
      <c r="Y675" s="2397"/>
      <c r="Z675" s="2397"/>
    </row>
    <row r="676" spans="1:26" ht="15.75" customHeight="1">
      <c r="A676" s="2397"/>
      <c r="B676" s="2397"/>
      <c r="C676" s="2397"/>
      <c r="D676" s="2397"/>
      <c r="E676" s="2397"/>
      <c r="F676" s="2397"/>
      <c r="G676" s="2397"/>
      <c r="H676" s="2397"/>
      <c r="I676" s="2397"/>
      <c r="J676" s="2397"/>
      <c r="K676" s="2397"/>
      <c r="L676" s="2397"/>
      <c r="M676" s="2397"/>
      <c r="N676" s="2397"/>
      <c r="O676" s="2397"/>
      <c r="P676" s="2397"/>
      <c r="Q676" s="2397"/>
      <c r="R676" s="2397"/>
      <c r="S676" s="2397"/>
      <c r="T676" s="2397"/>
      <c r="U676" s="2397"/>
      <c r="V676" s="2397"/>
      <c r="W676" s="2397"/>
      <c r="X676" s="2397"/>
      <c r="Y676" s="2397"/>
      <c r="Z676" s="2397"/>
    </row>
    <row r="677" spans="1:26" ht="15.75" customHeight="1">
      <c r="A677" s="2397"/>
      <c r="B677" s="2397"/>
      <c r="C677" s="2397"/>
      <c r="D677" s="2397"/>
      <c r="E677" s="2397"/>
      <c r="F677" s="2397"/>
      <c r="G677" s="2397"/>
      <c r="H677" s="2397"/>
      <c r="I677" s="2397"/>
      <c r="J677" s="2397"/>
      <c r="K677" s="2397"/>
      <c r="L677" s="2397"/>
      <c r="M677" s="2397"/>
      <c r="N677" s="2397"/>
      <c r="O677" s="2397"/>
      <c r="P677" s="2397"/>
      <c r="Q677" s="2397"/>
      <c r="R677" s="2397"/>
      <c r="S677" s="2397"/>
      <c r="T677" s="2397"/>
      <c r="U677" s="2397"/>
      <c r="V677" s="2397"/>
      <c r="W677" s="2397"/>
      <c r="X677" s="2397"/>
      <c r="Y677" s="2397"/>
      <c r="Z677" s="2397"/>
    </row>
    <row r="678" spans="1:26" ht="15.75" customHeight="1">
      <c r="A678" s="2397"/>
      <c r="B678" s="2397"/>
      <c r="C678" s="2397"/>
      <c r="D678" s="2397"/>
      <c r="E678" s="2397"/>
      <c r="F678" s="2397"/>
      <c r="G678" s="2397"/>
      <c r="H678" s="2397"/>
      <c r="I678" s="2397"/>
      <c r="J678" s="2397"/>
      <c r="K678" s="2397"/>
      <c r="L678" s="2397"/>
      <c r="M678" s="2397"/>
      <c r="N678" s="2397"/>
      <c r="O678" s="2397"/>
      <c r="P678" s="2397"/>
      <c r="Q678" s="2397"/>
      <c r="R678" s="2397"/>
      <c r="S678" s="2397"/>
      <c r="T678" s="2397"/>
      <c r="U678" s="2397"/>
      <c r="V678" s="2397"/>
      <c r="W678" s="2397"/>
      <c r="X678" s="2397"/>
      <c r="Y678" s="2397"/>
      <c r="Z678" s="2397"/>
    </row>
    <row r="679" spans="1:26" ht="15.75" customHeight="1">
      <c r="A679" s="2397"/>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row>
    <row r="680" spans="1:26" ht="15.75" customHeight="1">
      <c r="A680" s="2397"/>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row>
    <row r="681" spans="1:26" ht="15.75" customHeight="1">
      <c r="A681" s="2397"/>
      <c r="B681" s="2397"/>
      <c r="C681" s="2397"/>
      <c r="D681" s="2397"/>
      <c r="E681" s="2397"/>
      <c r="F681" s="2397"/>
      <c r="G681" s="2397"/>
      <c r="H681" s="2397"/>
      <c r="I681" s="2397"/>
      <c r="J681" s="2397"/>
      <c r="K681" s="2397"/>
      <c r="L681" s="2397"/>
      <c r="M681" s="2397"/>
      <c r="N681" s="2397"/>
      <c r="O681" s="2397"/>
      <c r="P681" s="2397"/>
      <c r="Q681" s="2397"/>
      <c r="R681" s="2397"/>
      <c r="S681" s="2397"/>
      <c r="T681" s="2397"/>
      <c r="U681" s="2397"/>
      <c r="V681" s="2397"/>
      <c r="W681" s="2397"/>
      <c r="X681" s="2397"/>
      <c r="Y681" s="2397"/>
      <c r="Z681" s="2397"/>
    </row>
    <row r="682" spans="1:26" ht="15.75" customHeight="1">
      <c r="A682" s="2397"/>
      <c r="B682" s="2397"/>
      <c r="C682" s="2397"/>
      <c r="D682" s="2397"/>
      <c r="E682" s="2397"/>
      <c r="F682" s="2397"/>
      <c r="G682" s="2397"/>
      <c r="H682" s="2397"/>
      <c r="I682" s="2397"/>
      <c r="J682" s="2397"/>
      <c r="K682" s="2397"/>
      <c r="L682" s="2397"/>
      <c r="M682" s="2397"/>
      <c r="N682" s="2397"/>
      <c r="O682" s="2397"/>
      <c r="P682" s="2397"/>
      <c r="Q682" s="2397"/>
      <c r="R682" s="2397"/>
      <c r="S682" s="2397"/>
      <c r="T682" s="2397"/>
      <c r="U682" s="2397"/>
      <c r="V682" s="2397"/>
      <c r="W682" s="2397"/>
      <c r="X682" s="2397"/>
      <c r="Y682" s="2397"/>
      <c r="Z682" s="2397"/>
    </row>
    <row r="683" spans="1:26" ht="15.75" customHeight="1">
      <c r="A683" s="2397"/>
      <c r="B683" s="2397"/>
      <c r="C683" s="2397"/>
      <c r="D683" s="2397"/>
      <c r="E683" s="2397"/>
      <c r="F683" s="2397"/>
      <c r="G683" s="2397"/>
      <c r="H683" s="2397"/>
      <c r="I683" s="2397"/>
      <c r="J683" s="2397"/>
      <c r="K683" s="2397"/>
      <c r="L683" s="2397"/>
      <c r="M683" s="2397"/>
      <c r="N683" s="2397"/>
      <c r="O683" s="2397"/>
      <c r="P683" s="2397"/>
      <c r="Q683" s="2397"/>
      <c r="R683" s="2397"/>
      <c r="S683" s="2397"/>
      <c r="T683" s="2397"/>
      <c r="U683" s="2397"/>
      <c r="V683" s="2397"/>
      <c r="W683" s="2397"/>
      <c r="X683" s="2397"/>
      <c r="Y683" s="2397"/>
      <c r="Z683" s="2397"/>
    </row>
    <row r="684" spans="1:26" ht="15.75" customHeight="1">
      <c r="A684" s="2397"/>
      <c r="B684" s="2397"/>
      <c r="C684" s="2397"/>
      <c r="D684" s="2397"/>
      <c r="E684" s="2397"/>
      <c r="F684" s="2397"/>
      <c r="G684" s="2397"/>
      <c r="H684" s="2397"/>
      <c r="I684" s="2397"/>
      <c r="J684" s="2397"/>
      <c r="K684" s="2397"/>
      <c r="L684" s="2397"/>
      <c r="M684" s="2397"/>
      <c r="N684" s="2397"/>
      <c r="O684" s="2397"/>
      <c r="P684" s="2397"/>
      <c r="Q684" s="2397"/>
      <c r="R684" s="2397"/>
      <c r="S684" s="2397"/>
      <c r="T684" s="2397"/>
      <c r="U684" s="2397"/>
      <c r="V684" s="2397"/>
      <c r="W684" s="2397"/>
      <c r="X684" s="2397"/>
      <c r="Y684" s="2397"/>
      <c r="Z684" s="2397"/>
    </row>
    <row r="685" spans="1:26" ht="15.75" customHeight="1">
      <c r="A685" s="2397"/>
      <c r="B685" s="2397"/>
      <c r="C685" s="2397"/>
      <c r="D685" s="2397"/>
      <c r="E685" s="2397"/>
      <c r="F685" s="2397"/>
      <c r="G685" s="2397"/>
      <c r="H685" s="2397"/>
      <c r="I685" s="2397"/>
      <c r="J685" s="2397"/>
      <c r="K685" s="2397"/>
      <c r="L685" s="2397"/>
      <c r="M685" s="2397"/>
      <c r="N685" s="2397"/>
      <c r="O685" s="2397"/>
      <c r="P685" s="2397"/>
      <c r="Q685" s="2397"/>
      <c r="R685" s="2397"/>
      <c r="S685" s="2397"/>
      <c r="T685" s="2397"/>
      <c r="U685" s="2397"/>
      <c r="V685" s="2397"/>
      <c r="W685" s="2397"/>
      <c r="X685" s="2397"/>
      <c r="Y685" s="2397"/>
      <c r="Z685" s="2397"/>
    </row>
    <row r="686" spans="1:26" ht="15.75" customHeight="1">
      <c r="A686" s="2397"/>
      <c r="B686" s="2397"/>
      <c r="C686" s="2397"/>
      <c r="D686" s="2397"/>
      <c r="E686" s="2397"/>
      <c r="F686" s="2397"/>
      <c r="G686" s="2397"/>
      <c r="H686" s="2397"/>
      <c r="I686" s="2397"/>
      <c r="J686" s="2397"/>
      <c r="K686" s="2397"/>
      <c r="L686" s="2397"/>
      <c r="M686" s="2397"/>
      <c r="N686" s="2397"/>
      <c r="O686" s="2397"/>
      <c r="P686" s="2397"/>
      <c r="Q686" s="2397"/>
      <c r="R686" s="2397"/>
      <c r="S686" s="2397"/>
      <c r="T686" s="2397"/>
      <c r="U686" s="2397"/>
      <c r="V686" s="2397"/>
      <c r="W686" s="2397"/>
      <c r="X686" s="2397"/>
      <c r="Y686" s="2397"/>
      <c r="Z686" s="2397"/>
    </row>
    <row r="687" spans="1:26" ht="15.75" customHeight="1">
      <c r="A687" s="2397"/>
      <c r="B687" s="2397"/>
      <c r="C687" s="2397"/>
      <c r="D687" s="2397"/>
      <c r="E687" s="2397"/>
      <c r="F687" s="2397"/>
      <c r="G687" s="2397"/>
      <c r="H687" s="2397"/>
      <c r="I687" s="2397"/>
      <c r="J687" s="2397"/>
      <c r="K687" s="2397"/>
      <c r="L687" s="2397"/>
      <c r="M687" s="2397"/>
      <c r="N687" s="2397"/>
      <c r="O687" s="2397"/>
      <c r="P687" s="2397"/>
      <c r="Q687" s="2397"/>
      <c r="R687" s="2397"/>
      <c r="S687" s="2397"/>
      <c r="T687" s="2397"/>
      <c r="U687" s="2397"/>
      <c r="V687" s="2397"/>
      <c r="W687" s="2397"/>
      <c r="X687" s="2397"/>
      <c r="Y687" s="2397"/>
      <c r="Z687" s="2397"/>
    </row>
    <row r="688" spans="1:26" ht="15.75" customHeight="1">
      <c r="A688" s="2397"/>
      <c r="B688" s="2397"/>
      <c r="C688" s="2397"/>
      <c r="D688" s="2397"/>
      <c r="E688" s="2397"/>
      <c r="F688" s="2397"/>
      <c r="G688" s="2397"/>
      <c r="H688" s="2397"/>
      <c r="I688" s="2397"/>
      <c r="J688" s="2397"/>
      <c r="K688" s="2397"/>
      <c r="L688" s="2397"/>
      <c r="M688" s="2397"/>
      <c r="N688" s="2397"/>
      <c r="O688" s="2397"/>
      <c r="P688" s="2397"/>
      <c r="Q688" s="2397"/>
      <c r="R688" s="2397"/>
      <c r="S688" s="2397"/>
      <c r="T688" s="2397"/>
      <c r="U688" s="2397"/>
      <c r="V688" s="2397"/>
      <c r="W688" s="2397"/>
      <c r="X688" s="2397"/>
      <c r="Y688" s="2397"/>
      <c r="Z688" s="2397"/>
    </row>
    <row r="689" spans="1:26" ht="15.75" customHeight="1">
      <c r="A689" s="2397"/>
      <c r="B689" s="2397"/>
      <c r="C689" s="2397"/>
      <c r="D689" s="2397"/>
      <c r="E689" s="2397"/>
      <c r="F689" s="2397"/>
      <c r="G689" s="2397"/>
      <c r="H689" s="2397"/>
      <c r="I689" s="2397"/>
      <c r="J689" s="2397"/>
      <c r="K689" s="2397"/>
      <c r="L689" s="2397"/>
      <c r="M689" s="2397"/>
      <c r="N689" s="2397"/>
      <c r="O689" s="2397"/>
      <c r="P689" s="2397"/>
      <c r="Q689" s="2397"/>
      <c r="R689" s="2397"/>
      <c r="S689" s="2397"/>
      <c r="T689" s="2397"/>
      <c r="U689" s="2397"/>
      <c r="V689" s="2397"/>
      <c r="W689" s="2397"/>
      <c r="X689" s="2397"/>
      <c r="Y689" s="2397"/>
      <c r="Z689" s="2397"/>
    </row>
    <row r="690" spans="1:26" ht="15.75" customHeight="1">
      <c r="A690" s="2397"/>
      <c r="B690" s="2397"/>
      <c r="C690" s="2397"/>
      <c r="D690" s="2397"/>
      <c r="E690" s="2397"/>
      <c r="F690" s="2397"/>
      <c r="G690" s="2397"/>
      <c r="H690" s="2397"/>
      <c r="I690" s="2397"/>
      <c r="J690" s="2397"/>
      <c r="K690" s="2397"/>
      <c r="L690" s="2397"/>
      <c r="M690" s="2397"/>
      <c r="N690" s="2397"/>
      <c r="O690" s="2397"/>
      <c r="P690" s="2397"/>
      <c r="Q690" s="2397"/>
      <c r="R690" s="2397"/>
      <c r="S690" s="2397"/>
      <c r="T690" s="2397"/>
      <c r="U690" s="2397"/>
      <c r="V690" s="2397"/>
      <c r="W690" s="2397"/>
      <c r="X690" s="2397"/>
      <c r="Y690" s="2397"/>
      <c r="Z690" s="2397"/>
    </row>
    <row r="691" spans="1:26" ht="15.75" customHeight="1">
      <c r="A691" s="2397"/>
      <c r="B691" s="2397"/>
      <c r="C691" s="2397"/>
      <c r="D691" s="2397"/>
      <c r="E691" s="2397"/>
      <c r="F691" s="2397"/>
      <c r="G691" s="2397"/>
      <c r="H691" s="2397"/>
      <c r="I691" s="2397"/>
      <c r="J691" s="2397"/>
      <c r="K691" s="2397"/>
      <c r="L691" s="2397"/>
      <c r="M691" s="2397"/>
      <c r="N691" s="2397"/>
      <c r="O691" s="2397"/>
      <c r="P691" s="2397"/>
      <c r="Q691" s="2397"/>
      <c r="R691" s="2397"/>
      <c r="S691" s="2397"/>
      <c r="T691" s="2397"/>
      <c r="U691" s="2397"/>
      <c r="V691" s="2397"/>
      <c r="W691" s="2397"/>
      <c r="X691" s="2397"/>
      <c r="Y691" s="2397"/>
      <c r="Z691" s="2397"/>
    </row>
    <row r="692" spans="1:26" ht="15.75" customHeight="1">
      <c r="A692" s="2397"/>
      <c r="B692" s="2397"/>
      <c r="C692" s="2397"/>
      <c r="D692" s="2397"/>
      <c r="E692" s="2397"/>
      <c r="F692" s="2397"/>
      <c r="G692" s="2397"/>
      <c r="H692" s="2397"/>
      <c r="I692" s="2397"/>
      <c r="J692" s="2397"/>
      <c r="K692" s="2397"/>
      <c r="L692" s="2397"/>
      <c r="M692" s="2397"/>
      <c r="N692" s="2397"/>
      <c r="O692" s="2397"/>
      <c r="P692" s="2397"/>
      <c r="Q692" s="2397"/>
      <c r="R692" s="2397"/>
      <c r="S692" s="2397"/>
      <c r="T692" s="2397"/>
      <c r="U692" s="2397"/>
      <c r="V692" s="2397"/>
      <c r="W692" s="2397"/>
      <c r="X692" s="2397"/>
      <c r="Y692" s="2397"/>
      <c r="Z692" s="2397"/>
    </row>
    <row r="693" spans="1:26" ht="15.75" customHeight="1">
      <c r="A693" s="2397"/>
      <c r="B693" s="2397"/>
      <c r="C693" s="2397"/>
      <c r="D693" s="2397"/>
      <c r="E693" s="2397"/>
      <c r="F693" s="2397"/>
      <c r="G693" s="2397"/>
      <c r="H693" s="2397"/>
      <c r="I693" s="2397"/>
      <c r="J693" s="2397"/>
      <c r="K693" s="2397"/>
      <c r="L693" s="2397"/>
      <c r="M693" s="2397"/>
      <c r="N693" s="2397"/>
      <c r="O693" s="2397"/>
      <c r="P693" s="2397"/>
      <c r="Q693" s="2397"/>
      <c r="R693" s="2397"/>
      <c r="S693" s="2397"/>
      <c r="T693" s="2397"/>
      <c r="U693" s="2397"/>
      <c r="V693" s="2397"/>
      <c r="W693" s="2397"/>
      <c r="X693" s="2397"/>
      <c r="Y693" s="2397"/>
      <c r="Z693" s="2397"/>
    </row>
    <row r="694" spans="1:26" ht="15.75" customHeight="1">
      <c r="A694" s="2397"/>
      <c r="B694" s="2397"/>
      <c r="C694" s="2397"/>
      <c r="D694" s="2397"/>
      <c r="E694" s="2397"/>
      <c r="F694" s="2397"/>
      <c r="G694" s="2397"/>
      <c r="H694" s="2397"/>
      <c r="I694" s="2397"/>
      <c r="J694" s="2397"/>
      <c r="K694" s="2397"/>
      <c r="L694" s="2397"/>
      <c r="M694" s="2397"/>
      <c r="N694" s="2397"/>
      <c r="O694" s="2397"/>
      <c r="P694" s="2397"/>
      <c r="Q694" s="2397"/>
      <c r="R694" s="2397"/>
      <c r="S694" s="2397"/>
      <c r="T694" s="2397"/>
      <c r="U694" s="2397"/>
      <c r="V694" s="2397"/>
      <c r="W694" s="2397"/>
      <c r="X694" s="2397"/>
      <c r="Y694" s="2397"/>
      <c r="Z694" s="2397"/>
    </row>
    <row r="695" spans="1:26" ht="15.75" customHeight="1">
      <c r="A695" s="2397"/>
      <c r="B695" s="2397"/>
      <c r="C695" s="2397"/>
      <c r="D695" s="2397"/>
      <c r="E695" s="2397"/>
      <c r="F695" s="2397"/>
      <c r="G695" s="2397"/>
      <c r="H695" s="2397"/>
      <c r="I695" s="2397"/>
      <c r="J695" s="2397"/>
      <c r="K695" s="2397"/>
      <c r="L695" s="2397"/>
      <c r="M695" s="2397"/>
      <c r="N695" s="2397"/>
      <c r="O695" s="2397"/>
      <c r="P695" s="2397"/>
      <c r="Q695" s="2397"/>
      <c r="R695" s="2397"/>
      <c r="S695" s="2397"/>
      <c r="T695" s="2397"/>
      <c r="U695" s="2397"/>
      <c r="V695" s="2397"/>
      <c r="W695" s="2397"/>
      <c r="X695" s="2397"/>
      <c r="Y695" s="2397"/>
      <c r="Z695" s="2397"/>
    </row>
    <row r="696" spans="1:26" ht="15.75" customHeight="1">
      <c r="A696" s="2397"/>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row>
    <row r="697" spans="1:26" ht="15.75" customHeight="1">
      <c r="A697" s="2397"/>
      <c r="B697" s="2397"/>
      <c r="C697" s="2397"/>
      <c r="D697" s="2397"/>
      <c r="E697" s="2397"/>
      <c r="F697" s="2397"/>
      <c r="G697" s="2397"/>
      <c r="H697" s="2397"/>
      <c r="I697" s="2397"/>
      <c r="J697" s="2397"/>
      <c r="K697" s="2397"/>
      <c r="L697" s="2397"/>
      <c r="M697" s="2397"/>
      <c r="N697" s="2397"/>
      <c r="O697" s="2397"/>
      <c r="P697" s="2397"/>
      <c r="Q697" s="2397"/>
      <c r="R697" s="2397"/>
      <c r="S697" s="2397"/>
      <c r="T697" s="2397"/>
      <c r="U697" s="2397"/>
      <c r="V697" s="2397"/>
      <c r="W697" s="2397"/>
      <c r="X697" s="2397"/>
      <c r="Y697" s="2397"/>
      <c r="Z697" s="2397"/>
    </row>
    <row r="698" spans="1:26" ht="15.75" customHeight="1">
      <c r="A698" s="2397"/>
      <c r="B698" s="2397"/>
      <c r="C698" s="2397"/>
      <c r="D698" s="2397"/>
      <c r="E698" s="2397"/>
      <c r="F698" s="2397"/>
      <c r="G698" s="2397"/>
      <c r="H698" s="2397"/>
      <c r="I698" s="2397"/>
      <c r="J698" s="2397"/>
      <c r="K698" s="2397"/>
      <c r="L698" s="2397"/>
      <c r="M698" s="2397"/>
      <c r="N698" s="2397"/>
      <c r="O698" s="2397"/>
      <c r="P698" s="2397"/>
      <c r="Q698" s="2397"/>
      <c r="R698" s="2397"/>
      <c r="S698" s="2397"/>
      <c r="T698" s="2397"/>
      <c r="U698" s="2397"/>
      <c r="V698" s="2397"/>
      <c r="W698" s="2397"/>
      <c r="X698" s="2397"/>
      <c r="Y698" s="2397"/>
      <c r="Z698" s="2397"/>
    </row>
    <row r="699" spans="1:26" ht="15.75" customHeight="1">
      <c r="A699" s="2397"/>
      <c r="B699" s="2397"/>
      <c r="C699" s="2397"/>
      <c r="D699" s="2397"/>
      <c r="E699" s="2397"/>
      <c r="F699" s="2397"/>
      <c r="G699" s="2397"/>
      <c r="H699" s="2397"/>
      <c r="I699" s="2397"/>
      <c r="J699" s="2397"/>
      <c r="K699" s="2397"/>
      <c r="L699" s="2397"/>
      <c r="M699" s="2397"/>
      <c r="N699" s="2397"/>
      <c r="O699" s="2397"/>
      <c r="P699" s="2397"/>
      <c r="Q699" s="2397"/>
      <c r="R699" s="2397"/>
      <c r="S699" s="2397"/>
      <c r="T699" s="2397"/>
      <c r="U699" s="2397"/>
      <c r="V699" s="2397"/>
      <c r="W699" s="2397"/>
      <c r="X699" s="2397"/>
      <c r="Y699" s="2397"/>
      <c r="Z699" s="2397"/>
    </row>
    <row r="700" spans="1:26" ht="15.75" customHeight="1">
      <c r="A700" s="2397"/>
      <c r="B700" s="2397"/>
      <c r="C700" s="2397"/>
      <c r="D700" s="2397"/>
      <c r="E700" s="2397"/>
      <c r="F700" s="2397"/>
      <c r="G700" s="2397"/>
      <c r="H700" s="2397"/>
      <c r="I700" s="2397"/>
      <c r="J700" s="2397"/>
      <c r="K700" s="2397"/>
      <c r="L700" s="2397"/>
      <c r="M700" s="2397"/>
      <c r="N700" s="2397"/>
      <c r="O700" s="2397"/>
      <c r="P700" s="2397"/>
      <c r="Q700" s="2397"/>
      <c r="R700" s="2397"/>
      <c r="S700" s="2397"/>
      <c r="T700" s="2397"/>
      <c r="U700" s="2397"/>
      <c r="V700" s="2397"/>
      <c r="W700" s="2397"/>
      <c r="X700" s="2397"/>
      <c r="Y700" s="2397"/>
      <c r="Z700" s="2397"/>
    </row>
    <row r="701" spans="1:26" ht="15.75" customHeight="1">
      <c r="A701" s="2397"/>
      <c r="B701" s="2397"/>
      <c r="C701" s="2397"/>
      <c r="D701" s="2397"/>
      <c r="E701" s="2397"/>
      <c r="F701" s="2397"/>
      <c r="G701" s="2397"/>
      <c r="H701" s="2397"/>
      <c r="I701" s="2397"/>
      <c r="J701" s="2397"/>
      <c r="K701" s="2397"/>
      <c r="L701" s="2397"/>
      <c r="M701" s="2397"/>
      <c r="N701" s="2397"/>
      <c r="O701" s="2397"/>
      <c r="P701" s="2397"/>
      <c r="Q701" s="2397"/>
      <c r="R701" s="2397"/>
      <c r="S701" s="2397"/>
      <c r="T701" s="2397"/>
      <c r="U701" s="2397"/>
      <c r="V701" s="2397"/>
      <c r="W701" s="2397"/>
      <c r="X701" s="2397"/>
      <c r="Y701" s="2397"/>
      <c r="Z701" s="2397"/>
    </row>
    <row r="702" spans="1:26" ht="15.75" customHeight="1">
      <c r="A702" s="2397"/>
      <c r="B702" s="2397"/>
      <c r="C702" s="2397"/>
      <c r="D702" s="2397"/>
      <c r="E702" s="2397"/>
      <c r="F702" s="2397"/>
      <c r="G702" s="2397"/>
      <c r="H702" s="2397"/>
      <c r="I702" s="2397"/>
      <c r="J702" s="2397"/>
      <c r="K702" s="2397"/>
      <c r="L702" s="2397"/>
      <c r="M702" s="2397"/>
      <c r="N702" s="2397"/>
      <c r="O702" s="2397"/>
      <c r="P702" s="2397"/>
      <c r="Q702" s="2397"/>
      <c r="R702" s="2397"/>
      <c r="S702" s="2397"/>
      <c r="T702" s="2397"/>
      <c r="U702" s="2397"/>
      <c r="V702" s="2397"/>
      <c r="W702" s="2397"/>
      <c r="X702" s="2397"/>
      <c r="Y702" s="2397"/>
      <c r="Z702" s="2397"/>
    </row>
    <row r="703" spans="1:26" ht="15.75" customHeight="1">
      <c r="A703" s="2397"/>
      <c r="B703" s="2397"/>
      <c r="C703" s="2397"/>
      <c r="D703" s="2397"/>
      <c r="E703" s="2397"/>
      <c r="F703" s="2397"/>
      <c r="G703" s="2397"/>
      <c r="H703" s="2397"/>
      <c r="I703" s="2397"/>
      <c r="J703" s="2397"/>
      <c r="K703" s="2397"/>
      <c r="L703" s="2397"/>
      <c r="M703" s="2397"/>
      <c r="N703" s="2397"/>
      <c r="O703" s="2397"/>
      <c r="P703" s="2397"/>
      <c r="Q703" s="2397"/>
      <c r="R703" s="2397"/>
      <c r="S703" s="2397"/>
      <c r="T703" s="2397"/>
      <c r="U703" s="2397"/>
      <c r="V703" s="2397"/>
      <c r="W703" s="2397"/>
      <c r="X703" s="2397"/>
      <c r="Y703" s="2397"/>
      <c r="Z703" s="2397"/>
    </row>
    <row r="704" spans="1:26" ht="15.75" customHeight="1">
      <c r="A704" s="2397"/>
      <c r="B704" s="2397"/>
      <c r="C704" s="2397"/>
      <c r="D704" s="2397"/>
      <c r="E704" s="2397"/>
      <c r="F704" s="2397"/>
      <c r="G704" s="2397"/>
      <c r="H704" s="2397"/>
      <c r="I704" s="2397"/>
      <c r="J704" s="2397"/>
      <c r="K704" s="2397"/>
      <c r="L704" s="2397"/>
      <c r="M704" s="2397"/>
      <c r="N704" s="2397"/>
      <c r="O704" s="2397"/>
      <c r="P704" s="2397"/>
      <c r="Q704" s="2397"/>
      <c r="R704" s="2397"/>
      <c r="S704" s="2397"/>
      <c r="T704" s="2397"/>
      <c r="U704" s="2397"/>
      <c r="V704" s="2397"/>
      <c r="W704" s="2397"/>
      <c r="X704" s="2397"/>
      <c r="Y704" s="2397"/>
      <c r="Z704" s="2397"/>
    </row>
    <row r="705" spans="1:26" ht="15.75" customHeight="1">
      <c r="A705" s="2397"/>
      <c r="B705" s="2397"/>
      <c r="C705" s="2397"/>
      <c r="D705" s="2397"/>
      <c r="E705" s="2397"/>
      <c r="F705" s="2397"/>
      <c r="G705" s="2397"/>
      <c r="H705" s="2397"/>
      <c r="I705" s="2397"/>
      <c r="J705" s="2397"/>
      <c r="K705" s="2397"/>
      <c r="L705" s="2397"/>
      <c r="M705" s="2397"/>
      <c r="N705" s="2397"/>
      <c r="O705" s="2397"/>
      <c r="P705" s="2397"/>
      <c r="Q705" s="2397"/>
      <c r="R705" s="2397"/>
      <c r="S705" s="2397"/>
      <c r="T705" s="2397"/>
      <c r="U705" s="2397"/>
      <c r="V705" s="2397"/>
      <c r="W705" s="2397"/>
      <c r="X705" s="2397"/>
      <c r="Y705" s="2397"/>
      <c r="Z705" s="2397"/>
    </row>
    <row r="706" spans="1:26" ht="15.75" customHeight="1">
      <c r="A706" s="2397"/>
      <c r="B706" s="2397"/>
      <c r="C706" s="2397"/>
      <c r="D706" s="2397"/>
      <c r="E706" s="2397"/>
      <c r="F706" s="2397"/>
      <c r="G706" s="2397"/>
      <c r="H706" s="2397"/>
      <c r="I706" s="2397"/>
      <c r="J706" s="2397"/>
      <c r="K706" s="2397"/>
      <c r="L706" s="2397"/>
      <c r="M706" s="2397"/>
      <c r="N706" s="2397"/>
      <c r="O706" s="2397"/>
      <c r="P706" s="2397"/>
      <c r="Q706" s="2397"/>
      <c r="R706" s="2397"/>
      <c r="S706" s="2397"/>
      <c r="T706" s="2397"/>
      <c r="U706" s="2397"/>
      <c r="V706" s="2397"/>
      <c r="W706" s="2397"/>
      <c r="X706" s="2397"/>
      <c r="Y706" s="2397"/>
      <c r="Z706" s="2397"/>
    </row>
    <row r="707" spans="1:26" ht="15.75" customHeight="1">
      <c r="A707" s="2397"/>
      <c r="B707" s="2397"/>
      <c r="C707" s="2397"/>
      <c r="D707" s="2397"/>
      <c r="E707" s="2397"/>
      <c r="F707" s="2397"/>
      <c r="G707" s="2397"/>
      <c r="H707" s="2397"/>
      <c r="I707" s="2397"/>
      <c r="J707" s="2397"/>
      <c r="K707" s="2397"/>
      <c r="L707" s="2397"/>
      <c r="M707" s="2397"/>
      <c r="N707" s="2397"/>
      <c r="O707" s="2397"/>
      <c r="P707" s="2397"/>
      <c r="Q707" s="2397"/>
      <c r="R707" s="2397"/>
      <c r="S707" s="2397"/>
      <c r="T707" s="2397"/>
      <c r="U707" s="2397"/>
      <c r="V707" s="2397"/>
      <c r="W707" s="2397"/>
      <c r="X707" s="2397"/>
      <c r="Y707" s="2397"/>
      <c r="Z707" s="2397"/>
    </row>
    <row r="708" spans="1:26" ht="15.75" customHeight="1">
      <c r="A708" s="2397"/>
      <c r="B708" s="2397"/>
      <c r="C708" s="2397"/>
      <c r="D708" s="2397"/>
      <c r="E708" s="2397"/>
      <c r="F708" s="2397"/>
      <c r="G708" s="2397"/>
      <c r="H708" s="2397"/>
      <c r="I708" s="2397"/>
      <c r="J708" s="2397"/>
      <c r="K708" s="2397"/>
      <c r="L708" s="2397"/>
      <c r="M708" s="2397"/>
      <c r="N708" s="2397"/>
      <c r="O708" s="2397"/>
      <c r="P708" s="2397"/>
      <c r="Q708" s="2397"/>
      <c r="R708" s="2397"/>
      <c r="S708" s="2397"/>
      <c r="T708" s="2397"/>
      <c r="U708" s="2397"/>
      <c r="V708" s="2397"/>
      <c r="W708" s="2397"/>
      <c r="X708" s="2397"/>
      <c r="Y708" s="2397"/>
      <c r="Z708" s="2397"/>
    </row>
    <row r="709" spans="1:26" ht="15.75" customHeight="1">
      <c r="A709" s="2397"/>
      <c r="B709" s="2397"/>
      <c r="C709" s="2397"/>
      <c r="D709" s="2397"/>
      <c r="E709" s="2397"/>
      <c r="F709" s="2397"/>
      <c r="G709" s="2397"/>
      <c r="H709" s="2397"/>
      <c r="I709" s="2397"/>
      <c r="J709" s="2397"/>
      <c r="K709" s="2397"/>
      <c r="L709" s="2397"/>
      <c r="M709" s="2397"/>
      <c r="N709" s="2397"/>
      <c r="O709" s="2397"/>
      <c r="P709" s="2397"/>
      <c r="Q709" s="2397"/>
      <c r="R709" s="2397"/>
      <c r="S709" s="2397"/>
      <c r="T709" s="2397"/>
      <c r="U709" s="2397"/>
      <c r="V709" s="2397"/>
      <c r="W709" s="2397"/>
      <c r="X709" s="2397"/>
      <c r="Y709" s="2397"/>
      <c r="Z709" s="2397"/>
    </row>
    <row r="710" spans="1:26" ht="15.75" customHeight="1">
      <c r="A710" s="2397"/>
      <c r="B710" s="2397"/>
      <c r="C710" s="2397"/>
      <c r="D710" s="2397"/>
      <c r="E710" s="2397"/>
      <c r="F710" s="2397"/>
      <c r="G710" s="2397"/>
      <c r="H710" s="2397"/>
      <c r="I710" s="2397"/>
      <c r="J710" s="2397"/>
      <c r="K710" s="2397"/>
      <c r="L710" s="2397"/>
      <c r="M710" s="2397"/>
      <c r="N710" s="2397"/>
      <c r="O710" s="2397"/>
      <c r="P710" s="2397"/>
      <c r="Q710" s="2397"/>
      <c r="R710" s="2397"/>
      <c r="S710" s="2397"/>
      <c r="T710" s="2397"/>
      <c r="U710" s="2397"/>
      <c r="V710" s="2397"/>
      <c r="W710" s="2397"/>
      <c r="X710" s="2397"/>
      <c r="Y710" s="2397"/>
      <c r="Z710" s="2397"/>
    </row>
    <row r="711" spans="1:26" ht="15.75" customHeight="1">
      <c r="A711" s="2397"/>
      <c r="B711" s="2397"/>
      <c r="C711" s="2397"/>
      <c r="D711" s="2397"/>
      <c r="E711" s="2397"/>
      <c r="F711" s="2397"/>
      <c r="G711" s="2397"/>
      <c r="H711" s="2397"/>
      <c r="I711" s="2397"/>
      <c r="J711" s="2397"/>
      <c r="K711" s="2397"/>
      <c r="L711" s="2397"/>
      <c r="M711" s="2397"/>
      <c r="N711" s="2397"/>
      <c r="O711" s="2397"/>
      <c r="P711" s="2397"/>
      <c r="Q711" s="2397"/>
      <c r="R711" s="2397"/>
      <c r="S711" s="2397"/>
      <c r="T711" s="2397"/>
      <c r="U711" s="2397"/>
      <c r="V711" s="2397"/>
      <c r="W711" s="2397"/>
      <c r="X711" s="2397"/>
      <c r="Y711" s="2397"/>
      <c r="Z711" s="2397"/>
    </row>
    <row r="712" spans="1:26" ht="15.75" customHeight="1">
      <c r="A712" s="2397"/>
      <c r="B712" s="2397"/>
      <c r="C712" s="2397"/>
      <c r="D712" s="2397"/>
      <c r="E712" s="2397"/>
      <c r="F712" s="2397"/>
      <c r="G712" s="2397"/>
      <c r="H712" s="2397"/>
      <c r="I712" s="2397"/>
      <c r="J712" s="2397"/>
      <c r="K712" s="2397"/>
      <c r="L712" s="2397"/>
      <c r="M712" s="2397"/>
      <c r="N712" s="2397"/>
      <c r="O712" s="2397"/>
      <c r="P712" s="2397"/>
      <c r="Q712" s="2397"/>
      <c r="R712" s="2397"/>
      <c r="S712" s="2397"/>
      <c r="T712" s="2397"/>
      <c r="U712" s="2397"/>
      <c r="V712" s="2397"/>
      <c r="W712" s="2397"/>
      <c r="X712" s="2397"/>
      <c r="Y712" s="2397"/>
      <c r="Z712" s="2397"/>
    </row>
    <row r="713" spans="1:26" ht="15.75" customHeight="1">
      <c r="A713" s="2397"/>
      <c r="B713" s="2397"/>
      <c r="C713" s="2397"/>
      <c r="D713" s="2397"/>
      <c r="E713" s="2397"/>
      <c r="F713" s="2397"/>
      <c r="G713" s="2397"/>
      <c r="H713" s="2397"/>
      <c r="I713" s="2397"/>
      <c r="J713" s="2397"/>
      <c r="K713" s="2397"/>
      <c r="L713" s="2397"/>
      <c r="M713" s="2397"/>
      <c r="N713" s="2397"/>
      <c r="O713" s="2397"/>
      <c r="P713" s="2397"/>
      <c r="Q713" s="2397"/>
      <c r="R713" s="2397"/>
      <c r="S713" s="2397"/>
      <c r="T713" s="2397"/>
      <c r="U713" s="2397"/>
      <c r="V713" s="2397"/>
      <c r="W713" s="2397"/>
      <c r="X713" s="2397"/>
      <c r="Y713" s="2397"/>
      <c r="Z713" s="2397"/>
    </row>
    <row r="714" spans="1:26" ht="15.75" customHeight="1">
      <c r="A714" s="2397"/>
      <c r="B714" s="2397"/>
      <c r="C714" s="2397"/>
      <c r="D714" s="2397"/>
      <c r="E714" s="2397"/>
      <c r="F714" s="2397"/>
      <c r="G714" s="2397"/>
      <c r="H714" s="2397"/>
      <c r="I714" s="2397"/>
      <c r="J714" s="2397"/>
      <c r="K714" s="2397"/>
      <c r="L714" s="2397"/>
      <c r="M714" s="2397"/>
      <c r="N714" s="2397"/>
      <c r="O714" s="2397"/>
      <c r="P714" s="2397"/>
      <c r="Q714" s="2397"/>
      <c r="R714" s="2397"/>
      <c r="S714" s="2397"/>
      <c r="T714" s="2397"/>
      <c r="U714" s="2397"/>
      <c r="V714" s="2397"/>
      <c r="W714" s="2397"/>
      <c r="X714" s="2397"/>
      <c r="Y714" s="2397"/>
      <c r="Z714" s="2397"/>
    </row>
    <row r="715" spans="1:26" ht="15.75" customHeight="1">
      <c r="A715" s="2397"/>
      <c r="B715" s="2397"/>
      <c r="C715" s="2397"/>
      <c r="D715" s="2397"/>
      <c r="E715" s="2397"/>
      <c r="F715" s="2397"/>
      <c r="G715" s="2397"/>
      <c r="H715" s="2397"/>
      <c r="I715" s="2397"/>
      <c r="J715" s="2397"/>
      <c r="K715" s="2397"/>
      <c r="L715" s="2397"/>
      <c r="M715" s="2397"/>
      <c r="N715" s="2397"/>
      <c r="O715" s="2397"/>
      <c r="P715" s="2397"/>
      <c r="Q715" s="2397"/>
      <c r="R715" s="2397"/>
      <c r="S715" s="2397"/>
      <c r="T715" s="2397"/>
      <c r="U715" s="2397"/>
      <c r="V715" s="2397"/>
      <c r="W715" s="2397"/>
      <c r="X715" s="2397"/>
      <c r="Y715" s="2397"/>
      <c r="Z715" s="2397"/>
    </row>
    <row r="716" spans="1:26" ht="15.75" customHeight="1">
      <c r="A716" s="2397"/>
      <c r="B716" s="2397"/>
      <c r="C716" s="2397"/>
      <c r="D716" s="2397"/>
      <c r="E716" s="2397"/>
      <c r="F716" s="2397"/>
      <c r="G716" s="2397"/>
      <c r="H716" s="2397"/>
      <c r="I716" s="2397"/>
      <c r="J716" s="2397"/>
      <c r="K716" s="2397"/>
      <c r="L716" s="2397"/>
      <c r="M716" s="2397"/>
      <c r="N716" s="2397"/>
      <c r="O716" s="2397"/>
      <c r="P716" s="2397"/>
      <c r="Q716" s="2397"/>
      <c r="R716" s="2397"/>
      <c r="S716" s="2397"/>
      <c r="T716" s="2397"/>
      <c r="U716" s="2397"/>
      <c r="V716" s="2397"/>
      <c r="W716" s="2397"/>
      <c r="X716" s="2397"/>
      <c r="Y716" s="2397"/>
      <c r="Z716" s="2397"/>
    </row>
    <row r="717" spans="1:26" ht="15.75" customHeight="1">
      <c r="A717" s="2397"/>
      <c r="B717" s="2397"/>
      <c r="C717" s="2397"/>
      <c r="D717" s="2397"/>
      <c r="E717" s="2397"/>
      <c r="F717" s="2397"/>
      <c r="G717" s="2397"/>
      <c r="H717" s="2397"/>
      <c r="I717" s="2397"/>
      <c r="J717" s="2397"/>
      <c r="K717" s="2397"/>
      <c r="L717" s="2397"/>
      <c r="M717" s="2397"/>
      <c r="N717" s="2397"/>
      <c r="O717" s="2397"/>
      <c r="P717" s="2397"/>
      <c r="Q717" s="2397"/>
      <c r="R717" s="2397"/>
      <c r="S717" s="2397"/>
      <c r="T717" s="2397"/>
      <c r="U717" s="2397"/>
      <c r="V717" s="2397"/>
      <c r="W717" s="2397"/>
      <c r="X717" s="2397"/>
      <c r="Y717" s="2397"/>
      <c r="Z717" s="2397"/>
    </row>
    <row r="718" spans="1:26" ht="15.75" customHeight="1">
      <c r="A718" s="2397"/>
      <c r="B718" s="2397"/>
      <c r="C718" s="2397"/>
      <c r="D718" s="2397"/>
      <c r="E718" s="2397"/>
      <c r="F718" s="2397"/>
      <c r="G718" s="2397"/>
      <c r="H718" s="2397"/>
      <c r="I718" s="2397"/>
      <c r="J718" s="2397"/>
      <c r="K718" s="2397"/>
      <c r="L718" s="2397"/>
      <c r="M718" s="2397"/>
      <c r="N718" s="2397"/>
      <c r="O718" s="2397"/>
      <c r="P718" s="2397"/>
      <c r="Q718" s="2397"/>
      <c r="R718" s="2397"/>
      <c r="S718" s="2397"/>
      <c r="T718" s="2397"/>
      <c r="U718" s="2397"/>
      <c r="V718" s="2397"/>
      <c r="W718" s="2397"/>
      <c r="X718" s="2397"/>
      <c r="Y718" s="2397"/>
      <c r="Z718" s="2397"/>
    </row>
    <row r="719" spans="1:26" ht="15.75" customHeight="1">
      <c r="A719" s="2397"/>
      <c r="B719" s="2397"/>
      <c r="C719" s="2397"/>
      <c r="D719" s="2397"/>
      <c r="E719" s="2397"/>
      <c r="F719" s="2397"/>
      <c r="G719" s="2397"/>
      <c r="H719" s="2397"/>
      <c r="I719" s="2397"/>
      <c r="J719" s="2397"/>
      <c r="K719" s="2397"/>
      <c r="L719" s="2397"/>
      <c r="M719" s="2397"/>
      <c r="N719" s="2397"/>
      <c r="O719" s="2397"/>
      <c r="P719" s="2397"/>
      <c r="Q719" s="2397"/>
      <c r="R719" s="2397"/>
      <c r="S719" s="2397"/>
      <c r="T719" s="2397"/>
      <c r="U719" s="2397"/>
      <c r="V719" s="2397"/>
      <c r="W719" s="2397"/>
      <c r="X719" s="2397"/>
      <c r="Y719" s="2397"/>
      <c r="Z719" s="2397"/>
    </row>
    <row r="720" spans="1:26" ht="15.75" customHeight="1">
      <c r="A720" s="2397"/>
      <c r="B720" s="2397"/>
      <c r="C720" s="2397"/>
      <c r="D720" s="2397"/>
      <c r="E720" s="2397"/>
      <c r="F720" s="2397"/>
      <c r="G720" s="2397"/>
      <c r="H720" s="2397"/>
      <c r="I720" s="2397"/>
      <c r="J720" s="2397"/>
      <c r="K720" s="2397"/>
      <c r="L720" s="2397"/>
      <c r="M720" s="2397"/>
      <c r="N720" s="2397"/>
      <c r="O720" s="2397"/>
      <c r="P720" s="2397"/>
      <c r="Q720" s="2397"/>
      <c r="R720" s="2397"/>
      <c r="S720" s="2397"/>
      <c r="T720" s="2397"/>
      <c r="U720" s="2397"/>
      <c r="V720" s="2397"/>
      <c r="W720" s="2397"/>
      <c r="X720" s="2397"/>
      <c r="Y720" s="2397"/>
      <c r="Z720" s="2397"/>
    </row>
    <row r="721" spans="1:26" ht="15.75" customHeight="1">
      <c r="A721" s="2397"/>
      <c r="B721" s="2397"/>
      <c r="C721" s="2397"/>
      <c r="D721" s="2397"/>
      <c r="E721" s="2397"/>
      <c r="F721" s="2397"/>
      <c r="G721" s="2397"/>
      <c r="H721" s="2397"/>
      <c r="I721" s="2397"/>
      <c r="J721" s="2397"/>
      <c r="K721" s="2397"/>
      <c r="L721" s="2397"/>
      <c r="M721" s="2397"/>
      <c r="N721" s="2397"/>
      <c r="O721" s="2397"/>
      <c r="P721" s="2397"/>
      <c r="Q721" s="2397"/>
      <c r="R721" s="2397"/>
      <c r="S721" s="2397"/>
      <c r="T721" s="2397"/>
      <c r="U721" s="2397"/>
      <c r="V721" s="2397"/>
      <c r="W721" s="2397"/>
      <c r="X721" s="2397"/>
      <c r="Y721" s="2397"/>
      <c r="Z721" s="2397"/>
    </row>
    <row r="722" spans="1:26" ht="15.75" customHeight="1">
      <c r="A722" s="2397"/>
      <c r="B722" s="2397"/>
      <c r="C722" s="2397"/>
      <c r="D722" s="2397"/>
      <c r="E722" s="2397"/>
      <c r="F722" s="2397"/>
      <c r="G722" s="2397"/>
      <c r="H722" s="2397"/>
      <c r="I722" s="2397"/>
      <c r="J722" s="2397"/>
      <c r="K722" s="2397"/>
      <c r="L722" s="2397"/>
      <c r="M722" s="2397"/>
      <c r="N722" s="2397"/>
      <c r="O722" s="2397"/>
      <c r="P722" s="2397"/>
      <c r="Q722" s="2397"/>
      <c r="R722" s="2397"/>
      <c r="S722" s="2397"/>
      <c r="T722" s="2397"/>
      <c r="U722" s="2397"/>
      <c r="V722" s="2397"/>
      <c r="W722" s="2397"/>
      <c r="X722" s="2397"/>
      <c r="Y722" s="2397"/>
      <c r="Z722" s="2397"/>
    </row>
    <row r="723" spans="1:26" ht="15.75" customHeight="1">
      <c r="A723" s="2397"/>
      <c r="B723" s="2397"/>
      <c r="C723" s="2397"/>
      <c r="D723" s="2397"/>
      <c r="E723" s="2397"/>
      <c r="F723" s="2397"/>
      <c r="G723" s="2397"/>
      <c r="H723" s="2397"/>
      <c r="I723" s="2397"/>
      <c r="J723" s="2397"/>
      <c r="K723" s="2397"/>
      <c r="L723" s="2397"/>
      <c r="M723" s="2397"/>
      <c r="N723" s="2397"/>
      <c r="O723" s="2397"/>
      <c r="P723" s="2397"/>
      <c r="Q723" s="2397"/>
      <c r="R723" s="2397"/>
      <c r="S723" s="2397"/>
      <c r="T723" s="2397"/>
      <c r="U723" s="2397"/>
      <c r="V723" s="2397"/>
      <c r="W723" s="2397"/>
      <c r="X723" s="2397"/>
      <c r="Y723" s="2397"/>
      <c r="Z723" s="2397"/>
    </row>
    <row r="724" spans="1:26" ht="15.75" customHeight="1">
      <c r="A724" s="2397"/>
      <c r="B724" s="2397"/>
      <c r="C724" s="2397"/>
      <c r="D724" s="2397"/>
      <c r="E724" s="2397"/>
      <c r="F724" s="2397"/>
      <c r="G724" s="2397"/>
      <c r="H724" s="2397"/>
      <c r="I724" s="2397"/>
      <c r="J724" s="2397"/>
      <c r="K724" s="2397"/>
      <c r="L724" s="2397"/>
      <c r="M724" s="2397"/>
      <c r="N724" s="2397"/>
      <c r="O724" s="2397"/>
      <c r="P724" s="2397"/>
      <c r="Q724" s="2397"/>
      <c r="R724" s="2397"/>
      <c r="S724" s="2397"/>
      <c r="T724" s="2397"/>
      <c r="U724" s="2397"/>
      <c r="V724" s="2397"/>
      <c r="W724" s="2397"/>
      <c r="X724" s="2397"/>
      <c r="Y724" s="2397"/>
      <c r="Z724" s="2397"/>
    </row>
    <row r="725" spans="1:26" ht="15.75" customHeight="1">
      <c r="A725" s="2397"/>
      <c r="B725" s="2397"/>
      <c r="C725" s="2397"/>
      <c r="D725" s="2397"/>
      <c r="E725" s="2397"/>
      <c r="F725" s="2397"/>
      <c r="G725" s="2397"/>
      <c r="H725" s="2397"/>
      <c r="I725" s="2397"/>
      <c r="J725" s="2397"/>
      <c r="K725" s="2397"/>
      <c r="L725" s="2397"/>
      <c r="M725" s="2397"/>
      <c r="N725" s="2397"/>
      <c r="O725" s="2397"/>
      <c r="P725" s="2397"/>
      <c r="Q725" s="2397"/>
      <c r="R725" s="2397"/>
      <c r="S725" s="2397"/>
      <c r="T725" s="2397"/>
      <c r="U725" s="2397"/>
      <c r="V725" s="2397"/>
      <c r="W725" s="2397"/>
      <c r="X725" s="2397"/>
      <c r="Y725" s="2397"/>
      <c r="Z725" s="2397"/>
    </row>
    <row r="726" spans="1:26" ht="15.75" customHeight="1">
      <c r="A726" s="2397"/>
      <c r="B726" s="2397"/>
      <c r="C726" s="2397"/>
      <c r="D726" s="2397"/>
      <c r="E726" s="2397"/>
      <c r="F726" s="2397"/>
      <c r="G726" s="2397"/>
      <c r="H726" s="2397"/>
      <c r="I726" s="2397"/>
      <c r="J726" s="2397"/>
      <c r="K726" s="2397"/>
      <c r="L726" s="2397"/>
      <c r="M726" s="2397"/>
      <c r="N726" s="2397"/>
      <c r="O726" s="2397"/>
      <c r="P726" s="2397"/>
      <c r="Q726" s="2397"/>
      <c r="R726" s="2397"/>
      <c r="S726" s="2397"/>
      <c r="T726" s="2397"/>
      <c r="U726" s="2397"/>
      <c r="V726" s="2397"/>
      <c r="W726" s="2397"/>
      <c r="X726" s="2397"/>
      <c r="Y726" s="2397"/>
      <c r="Z726" s="2397"/>
    </row>
    <row r="727" spans="1:26" ht="15.75" customHeight="1">
      <c r="A727" s="2397"/>
      <c r="B727" s="2397"/>
      <c r="C727" s="2397"/>
      <c r="D727" s="2397"/>
      <c r="E727" s="2397"/>
      <c r="F727" s="2397"/>
      <c r="G727" s="2397"/>
      <c r="H727" s="2397"/>
      <c r="I727" s="2397"/>
      <c r="J727" s="2397"/>
      <c r="K727" s="2397"/>
      <c r="L727" s="2397"/>
      <c r="M727" s="2397"/>
      <c r="N727" s="2397"/>
      <c r="O727" s="2397"/>
      <c r="P727" s="2397"/>
      <c r="Q727" s="2397"/>
      <c r="R727" s="2397"/>
      <c r="S727" s="2397"/>
      <c r="T727" s="2397"/>
      <c r="U727" s="2397"/>
      <c r="V727" s="2397"/>
      <c r="W727" s="2397"/>
      <c r="X727" s="2397"/>
      <c r="Y727" s="2397"/>
      <c r="Z727" s="2397"/>
    </row>
    <row r="728" spans="1:26" ht="15.75" customHeight="1">
      <c r="A728" s="2397"/>
      <c r="B728" s="2397"/>
      <c r="C728" s="2397"/>
      <c r="D728" s="2397"/>
      <c r="E728" s="2397"/>
      <c r="F728" s="2397"/>
      <c r="G728" s="2397"/>
      <c r="H728" s="2397"/>
      <c r="I728" s="2397"/>
      <c r="J728" s="2397"/>
      <c r="K728" s="2397"/>
      <c r="L728" s="2397"/>
      <c r="M728" s="2397"/>
      <c r="N728" s="2397"/>
      <c r="O728" s="2397"/>
      <c r="P728" s="2397"/>
      <c r="Q728" s="2397"/>
      <c r="R728" s="2397"/>
      <c r="S728" s="2397"/>
      <c r="T728" s="2397"/>
      <c r="U728" s="2397"/>
      <c r="V728" s="2397"/>
      <c r="W728" s="2397"/>
      <c r="X728" s="2397"/>
      <c r="Y728" s="2397"/>
      <c r="Z728" s="2397"/>
    </row>
    <row r="729" spans="1:26" ht="15.75" customHeight="1">
      <c r="A729" s="2397"/>
      <c r="B729" s="2397"/>
      <c r="C729" s="2397"/>
      <c r="D729" s="2397"/>
      <c r="E729" s="2397"/>
      <c r="F729" s="2397"/>
      <c r="G729" s="2397"/>
      <c r="H729" s="2397"/>
      <c r="I729" s="2397"/>
      <c r="J729" s="2397"/>
      <c r="K729" s="2397"/>
      <c r="L729" s="2397"/>
      <c r="M729" s="2397"/>
      <c r="N729" s="2397"/>
      <c r="O729" s="2397"/>
      <c r="P729" s="2397"/>
      <c r="Q729" s="2397"/>
      <c r="R729" s="2397"/>
      <c r="S729" s="2397"/>
      <c r="T729" s="2397"/>
      <c r="U729" s="2397"/>
      <c r="V729" s="2397"/>
      <c r="W729" s="2397"/>
      <c r="X729" s="2397"/>
      <c r="Y729" s="2397"/>
      <c r="Z729" s="2397"/>
    </row>
    <row r="730" spans="1:26" ht="15.75" customHeight="1">
      <c r="A730" s="2397"/>
      <c r="B730" s="2397"/>
      <c r="C730" s="2397"/>
      <c r="D730" s="2397"/>
      <c r="E730" s="2397"/>
      <c r="F730" s="2397"/>
      <c r="G730" s="2397"/>
      <c r="H730" s="2397"/>
      <c r="I730" s="2397"/>
      <c r="J730" s="2397"/>
      <c r="K730" s="2397"/>
      <c r="L730" s="2397"/>
      <c r="M730" s="2397"/>
      <c r="N730" s="2397"/>
      <c r="O730" s="2397"/>
      <c r="P730" s="2397"/>
      <c r="Q730" s="2397"/>
      <c r="R730" s="2397"/>
      <c r="S730" s="2397"/>
      <c r="T730" s="2397"/>
      <c r="U730" s="2397"/>
      <c r="V730" s="2397"/>
      <c r="W730" s="2397"/>
      <c r="X730" s="2397"/>
      <c r="Y730" s="2397"/>
      <c r="Z730" s="2397"/>
    </row>
    <row r="731" spans="1:26" ht="15.75" customHeight="1">
      <c r="A731" s="2397"/>
      <c r="B731" s="2397"/>
      <c r="C731" s="2397"/>
      <c r="D731" s="2397"/>
      <c r="E731" s="2397"/>
      <c r="F731" s="2397"/>
      <c r="G731" s="2397"/>
      <c r="H731" s="2397"/>
      <c r="I731" s="2397"/>
      <c r="J731" s="2397"/>
      <c r="K731" s="2397"/>
      <c r="L731" s="2397"/>
      <c r="M731" s="2397"/>
      <c r="N731" s="2397"/>
      <c r="O731" s="2397"/>
      <c r="P731" s="2397"/>
      <c r="Q731" s="2397"/>
      <c r="R731" s="2397"/>
      <c r="S731" s="2397"/>
      <c r="T731" s="2397"/>
      <c r="U731" s="2397"/>
      <c r="V731" s="2397"/>
      <c r="W731" s="2397"/>
      <c r="X731" s="2397"/>
      <c r="Y731" s="2397"/>
      <c r="Z731" s="2397"/>
    </row>
    <row r="732" spans="1:26" ht="15.75" customHeight="1">
      <c r="A732" s="2397"/>
      <c r="B732" s="2397"/>
      <c r="C732" s="2397"/>
      <c r="D732" s="2397"/>
      <c r="E732" s="2397"/>
      <c r="F732" s="2397"/>
      <c r="G732" s="2397"/>
      <c r="H732" s="2397"/>
      <c r="I732" s="2397"/>
      <c r="J732" s="2397"/>
      <c r="K732" s="2397"/>
      <c r="L732" s="2397"/>
      <c r="M732" s="2397"/>
      <c r="N732" s="2397"/>
      <c r="O732" s="2397"/>
      <c r="P732" s="2397"/>
      <c r="Q732" s="2397"/>
      <c r="R732" s="2397"/>
      <c r="S732" s="2397"/>
      <c r="T732" s="2397"/>
      <c r="U732" s="2397"/>
      <c r="V732" s="2397"/>
      <c r="W732" s="2397"/>
      <c r="X732" s="2397"/>
      <c r="Y732" s="2397"/>
      <c r="Z732" s="2397"/>
    </row>
    <row r="733" spans="1:26" ht="15.75" customHeight="1">
      <c r="A733" s="2397"/>
      <c r="B733" s="2397"/>
      <c r="C733" s="2397"/>
      <c r="D733" s="2397"/>
      <c r="E733" s="2397"/>
      <c r="F733" s="2397"/>
      <c r="G733" s="2397"/>
      <c r="H733" s="2397"/>
      <c r="I733" s="2397"/>
      <c r="J733" s="2397"/>
      <c r="K733" s="2397"/>
      <c r="L733" s="2397"/>
      <c r="M733" s="2397"/>
      <c r="N733" s="2397"/>
      <c r="O733" s="2397"/>
      <c r="P733" s="2397"/>
      <c r="Q733" s="2397"/>
      <c r="R733" s="2397"/>
      <c r="S733" s="2397"/>
      <c r="T733" s="2397"/>
      <c r="U733" s="2397"/>
      <c r="V733" s="2397"/>
      <c r="W733" s="2397"/>
      <c r="X733" s="2397"/>
      <c r="Y733" s="2397"/>
      <c r="Z733" s="2397"/>
    </row>
    <row r="734" spans="1:26" ht="15.75" customHeight="1">
      <c r="A734" s="2397"/>
      <c r="B734" s="2397"/>
      <c r="C734" s="2397"/>
      <c r="D734" s="2397"/>
      <c r="E734" s="2397"/>
      <c r="F734" s="2397"/>
      <c r="G734" s="2397"/>
      <c r="H734" s="2397"/>
      <c r="I734" s="2397"/>
      <c r="J734" s="2397"/>
      <c r="K734" s="2397"/>
      <c r="L734" s="2397"/>
      <c r="M734" s="2397"/>
      <c r="N734" s="2397"/>
      <c r="O734" s="2397"/>
      <c r="P734" s="2397"/>
      <c r="Q734" s="2397"/>
      <c r="R734" s="2397"/>
      <c r="S734" s="2397"/>
      <c r="T734" s="2397"/>
      <c r="U734" s="2397"/>
      <c r="V734" s="2397"/>
      <c r="W734" s="2397"/>
      <c r="X734" s="2397"/>
      <c r="Y734" s="2397"/>
      <c r="Z734" s="2397"/>
    </row>
    <row r="735" spans="1:26" ht="15.75" customHeight="1">
      <c r="A735" s="2397"/>
      <c r="B735" s="2397"/>
      <c r="C735" s="2397"/>
      <c r="D735" s="2397"/>
      <c r="E735" s="2397"/>
      <c r="F735" s="2397"/>
      <c r="G735" s="2397"/>
      <c r="H735" s="2397"/>
      <c r="I735" s="2397"/>
      <c r="J735" s="2397"/>
      <c r="K735" s="2397"/>
      <c r="L735" s="2397"/>
      <c r="M735" s="2397"/>
      <c r="N735" s="2397"/>
      <c r="O735" s="2397"/>
      <c r="P735" s="2397"/>
      <c r="Q735" s="2397"/>
      <c r="R735" s="2397"/>
      <c r="S735" s="2397"/>
      <c r="T735" s="2397"/>
      <c r="U735" s="2397"/>
      <c r="V735" s="2397"/>
      <c r="W735" s="2397"/>
      <c r="X735" s="2397"/>
      <c r="Y735" s="2397"/>
      <c r="Z735" s="2397"/>
    </row>
    <row r="736" spans="1:26" ht="15.75" customHeight="1">
      <c r="A736" s="2397"/>
      <c r="B736" s="2397"/>
      <c r="C736" s="2397"/>
      <c r="D736" s="2397"/>
      <c r="E736" s="2397"/>
      <c r="F736" s="2397"/>
      <c r="G736" s="2397"/>
      <c r="H736" s="2397"/>
      <c r="I736" s="2397"/>
      <c r="J736" s="2397"/>
      <c r="K736" s="2397"/>
      <c r="L736" s="2397"/>
      <c r="M736" s="2397"/>
      <c r="N736" s="2397"/>
      <c r="O736" s="2397"/>
      <c r="P736" s="2397"/>
      <c r="Q736" s="2397"/>
      <c r="R736" s="2397"/>
      <c r="S736" s="2397"/>
      <c r="T736" s="2397"/>
      <c r="U736" s="2397"/>
      <c r="V736" s="2397"/>
      <c r="W736" s="2397"/>
      <c r="X736" s="2397"/>
      <c r="Y736" s="2397"/>
      <c r="Z736" s="2397"/>
    </row>
    <row r="737" spans="1:26" ht="15.75" customHeight="1">
      <c r="A737" s="2397"/>
      <c r="B737" s="2397"/>
      <c r="C737" s="2397"/>
      <c r="D737" s="2397"/>
      <c r="E737" s="2397"/>
      <c r="F737" s="2397"/>
      <c r="G737" s="2397"/>
      <c r="H737" s="2397"/>
      <c r="I737" s="2397"/>
      <c r="J737" s="2397"/>
      <c r="K737" s="2397"/>
      <c r="L737" s="2397"/>
      <c r="M737" s="2397"/>
      <c r="N737" s="2397"/>
      <c r="O737" s="2397"/>
      <c r="P737" s="2397"/>
      <c r="Q737" s="2397"/>
      <c r="R737" s="2397"/>
      <c r="S737" s="2397"/>
      <c r="T737" s="2397"/>
      <c r="U737" s="2397"/>
      <c r="V737" s="2397"/>
      <c r="W737" s="2397"/>
      <c r="X737" s="2397"/>
      <c r="Y737" s="2397"/>
      <c r="Z737" s="2397"/>
    </row>
    <row r="738" spans="1:26" ht="15.75" customHeight="1">
      <c r="A738" s="2397"/>
      <c r="B738" s="2397"/>
      <c r="C738" s="2397"/>
      <c r="D738" s="2397"/>
      <c r="E738" s="2397"/>
      <c r="F738" s="2397"/>
      <c r="G738" s="2397"/>
      <c r="H738" s="2397"/>
      <c r="I738" s="2397"/>
      <c r="J738" s="2397"/>
      <c r="K738" s="2397"/>
      <c r="L738" s="2397"/>
      <c r="M738" s="2397"/>
      <c r="N738" s="2397"/>
      <c r="O738" s="2397"/>
      <c r="P738" s="2397"/>
      <c r="Q738" s="2397"/>
      <c r="R738" s="2397"/>
      <c r="S738" s="2397"/>
      <c r="T738" s="2397"/>
      <c r="U738" s="2397"/>
      <c r="V738" s="2397"/>
      <c r="W738" s="2397"/>
      <c r="X738" s="2397"/>
      <c r="Y738" s="2397"/>
      <c r="Z738" s="2397"/>
    </row>
    <row r="739" spans="1:26" ht="15.75" customHeight="1">
      <c r="A739" s="2397"/>
      <c r="B739" s="2397"/>
      <c r="C739" s="2397"/>
      <c r="D739" s="2397"/>
      <c r="E739" s="2397"/>
      <c r="F739" s="2397"/>
      <c r="G739" s="2397"/>
      <c r="H739" s="2397"/>
      <c r="I739" s="2397"/>
      <c r="J739" s="2397"/>
      <c r="K739" s="2397"/>
      <c r="L739" s="2397"/>
      <c r="M739" s="2397"/>
      <c r="N739" s="2397"/>
      <c r="O739" s="2397"/>
      <c r="P739" s="2397"/>
      <c r="Q739" s="2397"/>
      <c r="R739" s="2397"/>
      <c r="S739" s="2397"/>
      <c r="T739" s="2397"/>
      <c r="U739" s="2397"/>
      <c r="V739" s="2397"/>
      <c r="W739" s="2397"/>
      <c r="X739" s="2397"/>
      <c r="Y739" s="2397"/>
      <c r="Z739" s="2397"/>
    </row>
    <row r="740" spans="1:26" ht="15.75" customHeight="1">
      <c r="A740" s="2397"/>
      <c r="B740" s="2397"/>
      <c r="C740" s="2397"/>
      <c r="D740" s="2397"/>
      <c r="E740" s="2397"/>
      <c r="F740" s="2397"/>
      <c r="G740" s="2397"/>
      <c r="H740" s="2397"/>
      <c r="I740" s="2397"/>
      <c r="J740" s="2397"/>
      <c r="K740" s="2397"/>
      <c r="L740" s="2397"/>
      <c r="M740" s="2397"/>
      <c r="N740" s="2397"/>
      <c r="O740" s="2397"/>
      <c r="P740" s="2397"/>
      <c r="Q740" s="2397"/>
      <c r="R740" s="2397"/>
      <c r="S740" s="2397"/>
      <c r="T740" s="2397"/>
      <c r="U740" s="2397"/>
      <c r="V740" s="2397"/>
      <c r="W740" s="2397"/>
      <c r="X740" s="2397"/>
      <c r="Y740" s="2397"/>
      <c r="Z740" s="2397"/>
    </row>
    <row r="741" spans="1:26" ht="15.75" customHeight="1">
      <c r="A741" s="2397"/>
      <c r="B741" s="2397"/>
      <c r="C741" s="2397"/>
      <c r="D741" s="2397"/>
      <c r="E741" s="2397"/>
      <c r="F741" s="2397"/>
      <c r="G741" s="2397"/>
      <c r="H741" s="2397"/>
      <c r="I741" s="2397"/>
      <c r="J741" s="2397"/>
      <c r="K741" s="2397"/>
      <c r="L741" s="2397"/>
      <c r="M741" s="2397"/>
      <c r="N741" s="2397"/>
      <c r="O741" s="2397"/>
      <c r="P741" s="2397"/>
      <c r="Q741" s="2397"/>
      <c r="R741" s="2397"/>
      <c r="S741" s="2397"/>
      <c r="T741" s="2397"/>
      <c r="U741" s="2397"/>
      <c r="V741" s="2397"/>
      <c r="W741" s="2397"/>
      <c r="X741" s="2397"/>
      <c r="Y741" s="2397"/>
      <c r="Z741" s="2397"/>
    </row>
    <row r="742" spans="1:26" ht="15.75" customHeight="1">
      <c r="A742" s="2397"/>
      <c r="B742" s="2397"/>
      <c r="C742" s="2397"/>
      <c r="D742" s="2397"/>
      <c r="E742" s="2397"/>
      <c r="F742" s="2397"/>
      <c r="G742" s="2397"/>
      <c r="H742" s="2397"/>
      <c r="I742" s="2397"/>
      <c r="J742" s="2397"/>
      <c r="K742" s="2397"/>
      <c r="L742" s="2397"/>
      <c r="M742" s="2397"/>
      <c r="N742" s="2397"/>
      <c r="O742" s="2397"/>
      <c r="P742" s="2397"/>
      <c r="Q742" s="2397"/>
      <c r="R742" s="2397"/>
      <c r="S742" s="2397"/>
      <c r="T742" s="2397"/>
      <c r="U742" s="2397"/>
      <c r="V742" s="2397"/>
      <c r="W742" s="2397"/>
      <c r="X742" s="2397"/>
      <c r="Y742" s="2397"/>
      <c r="Z742" s="2397"/>
    </row>
    <row r="743" spans="1:26" ht="15.75" customHeight="1">
      <c r="A743" s="2397"/>
      <c r="B743" s="2397"/>
      <c r="C743" s="2397"/>
      <c r="D743" s="2397"/>
      <c r="E743" s="2397"/>
      <c r="F743" s="2397"/>
      <c r="G743" s="2397"/>
      <c r="H743" s="2397"/>
      <c r="I743" s="2397"/>
      <c r="J743" s="2397"/>
      <c r="K743" s="2397"/>
      <c r="L743" s="2397"/>
      <c r="M743" s="2397"/>
      <c r="N743" s="2397"/>
      <c r="O743" s="2397"/>
      <c r="P743" s="2397"/>
      <c r="Q743" s="2397"/>
      <c r="R743" s="2397"/>
      <c r="S743" s="2397"/>
      <c r="T743" s="2397"/>
      <c r="U743" s="2397"/>
      <c r="V743" s="2397"/>
      <c r="W743" s="2397"/>
      <c r="X743" s="2397"/>
      <c r="Y743" s="2397"/>
      <c r="Z743" s="2397"/>
    </row>
    <row r="744" spans="1:26" ht="15.75" customHeight="1">
      <c r="A744" s="2397"/>
      <c r="B744" s="2397"/>
      <c r="C744" s="2397"/>
      <c r="D744" s="2397"/>
      <c r="E744" s="2397"/>
      <c r="F744" s="2397"/>
      <c r="G744" s="2397"/>
      <c r="H744" s="2397"/>
      <c r="I744" s="2397"/>
      <c r="J744" s="2397"/>
      <c r="K744" s="2397"/>
      <c r="L744" s="2397"/>
      <c r="M744" s="2397"/>
      <c r="N744" s="2397"/>
      <c r="O744" s="2397"/>
      <c r="P744" s="2397"/>
      <c r="Q744" s="2397"/>
      <c r="R744" s="2397"/>
      <c r="S744" s="2397"/>
      <c r="T744" s="2397"/>
      <c r="U744" s="2397"/>
      <c r="V744" s="2397"/>
      <c r="W744" s="2397"/>
      <c r="X744" s="2397"/>
      <c r="Y744" s="2397"/>
      <c r="Z744" s="2397"/>
    </row>
    <row r="745" spans="1:26" ht="15.75" customHeight="1">
      <c r="A745" s="2397"/>
      <c r="B745" s="2397"/>
      <c r="C745" s="2397"/>
      <c r="D745" s="2397"/>
      <c r="E745" s="2397"/>
      <c r="F745" s="2397"/>
      <c r="G745" s="2397"/>
      <c r="H745" s="2397"/>
      <c r="I745" s="2397"/>
      <c r="J745" s="2397"/>
      <c r="K745" s="2397"/>
      <c r="L745" s="2397"/>
      <c r="M745" s="2397"/>
      <c r="N745" s="2397"/>
      <c r="O745" s="2397"/>
      <c r="P745" s="2397"/>
      <c r="Q745" s="2397"/>
      <c r="R745" s="2397"/>
      <c r="S745" s="2397"/>
      <c r="T745" s="2397"/>
      <c r="U745" s="2397"/>
      <c r="V745" s="2397"/>
      <c r="W745" s="2397"/>
      <c r="X745" s="2397"/>
      <c r="Y745" s="2397"/>
      <c r="Z745" s="2397"/>
    </row>
    <row r="746" spans="1:26" ht="15.75" customHeight="1">
      <c r="A746" s="2397"/>
      <c r="B746" s="2397"/>
      <c r="C746" s="2397"/>
      <c r="D746" s="2397"/>
      <c r="E746" s="2397"/>
      <c r="F746" s="2397"/>
      <c r="G746" s="2397"/>
      <c r="H746" s="2397"/>
      <c r="I746" s="2397"/>
      <c r="J746" s="2397"/>
      <c r="K746" s="2397"/>
      <c r="L746" s="2397"/>
      <c r="M746" s="2397"/>
      <c r="N746" s="2397"/>
      <c r="O746" s="2397"/>
      <c r="P746" s="2397"/>
      <c r="Q746" s="2397"/>
      <c r="R746" s="2397"/>
      <c r="S746" s="2397"/>
      <c r="T746" s="2397"/>
      <c r="U746" s="2397"/>
      <c r="V746" s="2397"/>
      <c r="W746" s="2397"/>
      <c r="X746" s="2397"/>
      <c r="Y746" s="2397"/>
      <c r="Z746" s="2397"/>
    </row>
    <row r="747" spans="1:26" ht="15.75" customHeight="1">
      <c r="A747" s="2397"/>
      <c r="B747" s="2397"/>
      <c r="C747" s="2397"/>
      <c r="D747" s="2397"/>
      <c r="E747" s="2397"/>
      <c r="F747" s="2397"/>
      <c r="G747" s="2397"/>
      <c r="H747" s="2397"/>
      <c r="I747" s="2397"/>
      <c r="J747" s="2397"/>
      <c r="K747" s="2397"/>
      <c r="L747" s="2397"/>
      <c r="M747" s="2397"/>
      <c r="N747" s="2397"/>
      <c r="O747" s="2397"/>
      <c r="P747" s="2397"/>
      <c r="Q747" s="2397"/>
      <c r="R747" s="2397"/>
      <c r="S747" s="2397"/>
      <c r="T747" s="2397"/>
      <c r="U747" s="2397"/>
      <c r="V747" s="2397"/>
      <c r="W747" s="2397"/>
      <c r="X747" s="2397"/>
      <c r="Y747" s="2397"/>
      <c r="Z747" s="2397"/>
    </row>
    <row r="748" spans="1:26" ht="15.75" customHeight="1">
      <c r="A748" s="2397"/>
      <c r="B748" s="2397"/>
      <c r="C748" s="2397"/>
      <c r="D748" s="2397"/>
      <c r="E748" s="2397"/>
      <c r="F748" s="2397"/>
      <c r="G748" s="2397"/>
      <c r="H748" s="2397"/>
      <c r="I748" s="2397"/>
      <c r="J748" s="2397"/>
      <c r="K748" s="2397"/>
      <c r="L748" s="2397"/>
      <c r="M748" s="2397"/>
      <c r="N748" s="2397"/>
      <c r="O748" s="2397"/>
      <c r="P748" s="2397"/>
      <c r="Q748" s="2397"/>
      <c r="R748" s="2397"/>
      <c r="S748" s="2397"/>
      <c r="T748" s="2397"/>
      <c r="U748" s="2397"/>
      <c r="V748" s="2397"/>
      <c r="W748" s="2397"/>
      <c r="X748" s="2397"/>
      <c r="Y748" s="2397"/>
      <c r="Z748" s="2397"/>
    </row>
    <row r="749" spans="1:26" ht="15.75" customHeight="1">
      <c r="A749" s="2397"/>
      <c r="B749" s="2397"/>
      <c r="C749" s="2397"/>
      <c r="D749" s="2397"/>
      <c r="E749" s="2397"/>
      <c r="F749" s="2397"/>
      <c r="G749" s="2397"/>
      <c r="H749" s="2397"/>
      <c r="I749" s="2397"/>
      <c r="J749" s="2397"/>
      <c r="K749" s="2397"/>
      <c r="L749" s="2397"/>
      <c r="M749" s="2397"/>
      <c r="N749" s="2397"/>
      <c r="O749" s="2397"/>
      <c r="P749" s="2397"/>
      <c r="Q749" s="2397"/>
      <c r="R749" s="2397"/>
      <c r="S749" s="2397"/>
      <c r="T749" s="2397"/>
      <c r="U749" s="2397"/>
      <c r="V749" s="2397"/>
      <c r="W749" s="2397"/>
      <c r="X749" s="2397"/>
      <c r="Y749" s="2397"/>
      <c r="Z749" s="2397"/>
    </row>
    <row r="750" spans="1:26" ht="15.75" customHeight="1">
      <c r="A750" s="2397"/>
      <c r="B750" s="2397"/>
      <c r="C750" s="2397"/>
      <c r="D750" s="2397"/>
      <c r="E750" s="2397"/>
      <c r="F750" s="2397"/>
      <c r="G750" s="2397"/>
      <c r="H750" s="2397"/>
      <c r="I750" s="2397"/>
      <c r="J750" s="2397"/>
      <c r="K750" s="2397"/>
      <c r="L750" s="2397"/>
      <c r="M750" s="2397"/>
      <c r="N750" s="2397"/>
      <c r="O750" s="2397"/>
      <c r="P750" s="2397"/>
      <c r="Q750" s="2397"/>
      <c r="R750" s="2397"/>
      <c r="S750" s="2397"/>
      <c r="T750" s="2397"/>
      <c r="U750" s="2397"/>
      <c r="V750" s="2397"/>
      <c r="W750" s="2397"/>
      <c r="X750" s="2397"/>
      <c r="Y750" s="2397"/>
      <c r="Z750" s="2397"/>
    </row>
    <row r="751" spans="1:26" ht="15.75" customHeight="1">
      <c r="A751" s="2397"/>
      <c r="B751" s="2397"/>
      <c r="C751" s="2397"/>
      <c r="D751" s="2397"/>
      <c r="E751" s="2397"/>
      <c r="F751" s="2397"/>
      <c r="G751" s="2397"/>
      <c r="H751" s="2397"/>
      <c r="I751" s="2397"/>
      <c r="J751" s="2397"/>
      <c r="K751" s="2397"/>
      <c r="L751" s="2397"/>
      <c r="M751" s="2397"/>
      <c r="N751" s="2397"/>
      <c r="O751" s="2397"/>
      <c r="P751" s="2397"/>
      <c r="Q751" s="2397"/>
      <c r="R751" s="2397"/>
      <c r="S751" s="2397"/>
      <c r="T751" s="2397"/>
      <c r="U751" s="2397"/>
      <c r="V751" s="2397"/>
      <c r="W751" s="2397"/>
      <c r="X751" s="2397"/>
      <c r="Y751" s="2397"/>
      <c r="Z751" s="2397"/>
    </row>
    <row r="752" spans="1:26" ht="15.75" customHeight="1">
      <c r="A752" s="2397"/>
      <c r="B752" s="2397"/>
      <c r="C752" s="2397"/>
      <c r="D752" s="2397"/>
      <c r="E752" s="2397"/>
      <c r="F752" s="2397"/>
      <c r="G752" s="2397"/>
      <c r="H752" s="2397"/>
      <c r="I752" s="2397"/>
      <c r="J752" s="2397"/>
      <c r="K752" s="2397"/>
      <c r="L752" s="2397"/>
      <c r="M752" s="2397"/>
      <c r="N752" s="2397"/>
      <c r="O752" s="2397"/>
      <c r="P752" s="2397"/>
      <c r="Q752" s="2397"/>
      <c r="R752" s="2397"/>
      <c r="S752" s="2397"/>
      <c r="T752" s="2397"/>
      <c r="U752" s="2397"/>
      <c r="V752" s="2397"/>
      <c r="W752" s="2397"/>
      <c r="X752" s="2397"/>
      <c r="Y752" s="2397"/>
      <c r="Z752" s="2397"/>
    </row>
    <row r="753" spans="1:26" ht="15.75" customHeight="1">
      <c r="A753" s="2397"/>
      <c r="B753" s="2397"/>
      <c r="C753" s="2397"/>
      <c r="D753" s="2397"/>
      <c r="E753" s="2397"/>
      <c r="F753" s="2397"/>
      <c r="G753" s="2397"/>
      <c r="H753" s="2397"/>
      <c r="I753" s="2397"/>
      <c r="J753" s="2397"/>
      <c r="K753" s="2397"/>
      <c r="L753" s="2397"/>
      <c r="M753" s="2397"/>
      <c r="N753" s="2397"/>
      <c r="O753" s="2397"/>
      <c r="P753" s="2397"/>
      <c r="Q753" s="2397"/>
      <c r="R753" s="2397"/>
      <c r="S753" s="2397"/>
      <c r="T753" s="2397"/>
      <c r="U753" s="2397"/>
      <c r="V753" s="2397"/>
      <c r="W753" s="2397"/>
      <c r="X753" s="2397"/>
      <c r="Y753" s="2397"/>
      <c r="Z753" s="2397"/>
    </row>
    <row r="754" spans="1:26" ht="15.75" customHeight="1">
      <c r="A754" s="2397"/>
      <c r="B754" s="2397"/>
      <c r="C754" s="2397"/>
      <c r="D754" s="2397"/>
      <c r="E754" s="2397"/>
      <c r="F754" s="2397"/>
      <c r="G754" s="2397"/>
      <c r="H754" s="2397"/>
      <c r="I754" s="2397"/>
      <c r="J754" s="2397"/>
      <c r="K754" s="2397"/>
      <c r="L754" s="2397"/>
      <c r="M754" s="2397"/>
      <c r="N754" s="2397"/>
      <c r="O754" s="2397"/>
      <c r="P754" s="2397"/>
      <c r="Q754" s="2397"/>
      <c r="R754" s="2397"/>
      <c r="S754" s="2397"/>
      <c r="T754" s="2397"/>
      <c r="U754" s="2397"/>
      <c r="V754" s="2397"/>
      <c r="W754" s="2397"/>
      <c r="X754" s="2397"/>
      <c r="Y754" s="2397"/>
      <c r="Z754" s="2397"/>
    </row>
    <row r="755" spans="1:26" ht="15.75" customHeight="1">
      <c r="A755" s="2397"/>
      <c r="B755" s="2397"/>
      <c r="C755" s="2397"/>
      <c r="D755" s="2397"/>
      <c r="E755" s="2397"/>
      <c r="F755" s="2397"/>
      <c r="G755" s="2397"/>
      <c r="H755" s="2397"/>
      <c r="I755" s="2397"/>
      <c r="J755" s="2397"/>
      <c r="K755" s="2397"/>
      <c r="L755" s="2397"/>
      <c r="M755" s="2397"/>
      <c r="N755" s="2397"/>
      <c r="O755" s="2397"/>
      <c r="P755" s="2397"/>
      <c r="Q755" s="2397"/>
      <c r="R755" s="2397"/>
      <c r="S755" s="2397"/>
      <c r="T755" s="2397"/>
      <c r="U755" s="2397"/>
      <c r="V755" s="2397"/>
      <c r="W755" s="2397"/>
      <c r="X755" s="2397"/>
      <c r="Y755" s="2397"/>
      <c r="Z755" s="2397"/>
    </row>
    <row r="756" spans="1:26" ht="15.75" customHeight="1">
      <c r="A756" s="2397"/>
      <c r="B756" s="2397"/>
      <c r="C756" s="2397"/>
      <c r="D756" s="2397"/>
      <c r="E756" s="2397"/>
      <c r="F756" s="2397"/>
      <c r="G756" s="2397"/>
      <c r="H756" s="2397"/>
      <c r="I756" s="2397"/>
      <c r="J756" s="2397"/>
      <c r="K756" s="2397"/>
      <c r="L756" s="2397"/>
      <c r="M756" s="2397"/>
      <c r="N756" s="2397"/>
      <c r="O756" s="2397"/>
      <c r="P756" s="2397"/>
      <c r="Q756" s="2397"/>
      <c r="R756" s="2397"/>
      <c r="S756" s="2397"/>
      <c r="T756" s="2397"/>
      <c r="U756" s="2397"/>
      <c r="V756" s="2397"/>
      <c r="W756" s="2397"/>
      <c r="X756" s="2397"/>
      <c r="Y756" s="2397"/>
      <c r="Z756" s="2397"/>
    </row>
    <row r="757" spans="1:26" ht="15.75" customHeight="1">
      <c r="A757" s="2397"/>
      <c r="B757" s="2397"/>
      <c r="C757" s="2397"/>
      <c r="D757" s="2397"/>
      <c r="E757" s="2397"/>
      <c r="F757" s="2397"/>
      <c r="G757" s="2397"/>
      <c r="H757" s="2397"/>
      <c r="I757" s="2397"/>
      <c r="J757" s="2397"/>
      <c r="K757" s="2397"/>
      <c r="L757" s="2397"/>
      <c r="M757" s="2397"/>
      <c r="N757" s="2397"/>
      <c r="O757" s="2397"/>
      <c r="P757" s="2397"/>
      <c r="Q757" s="2397"/>
      <c r="R757" s="2397"/>
      <c r="S757" s="2397"/>
      <c r="T757" s="2397"/>
      <c r="U757" s="2397"/>
      <c r="V757" s="2397"/>
      <c r="W757" s="2397"/>
      <c r="X757" s="2397"/>
      <c r="Y757" s="2397"/>
      <c r="Z757" s="2397"/>
    </row>
    <row r="758" spans="1:26" ht="15.75" customHeight="1">
      <c r="A758" s="2397"/>
      <c r="B758" s="2397"/>
      <c r="C758" s="2397"/>
      <c r="D758" s="2397"/>
      <c r="E758" s="2397"/>
      <c r="F758" s="2397"/>
      <c r="G758" s="2397"/>
      <c r="H758" s="2397"/>
      <c r="I758" s="2397"/>
      <c r="J758" s="2397"/>
      <c r="K758" s="2397"/>
      <c r="L758" s="2397"/>
      <c r="M758" s="2397"/>
      <c r="N758" s="2397"/>
      <c r="O758" s="2397"/>
      <c r="P758" s="2397"/>
      <c r="Q758" s="2397"/>
      <c r="R758" s="2397"/>
      <c r="S758" s="2397"/>
      <c r="T758" s="2397"/>
      <c r="U758" s="2397"/>
      <c r="V758" s="2397"/>
      <c r="W758" s="2397"/>
      <c r="X758" s="2397"/>
      <c r="Y758" s="2397"/>
      <c r="Z758" s="2397"/>
    </row>
    <row r="759" spans="1:26" ht="15.75" customHeight="1">
      <c r="A759" s="2397"/>
      <c r="B759" s="2397"/>
      <c r="C759" s="2397"/>
      <c r="D759" s="2397"/>
      <c r="E759" s="2397"/>
      <c r="F759" s="2397"/>
      <c r="G759" s="2397"/>
      <c r="H759" s="2397"/>
      <c r="I759" s="2397"/>
      <c r="J759" s="2397"/>
      <c r="K759" s="2397"/>
      <c r="L759" s="2397"/>
      <c r="M759" s="2397"/>
      <c r="N759" s="2397"/>
      <c r="O759" s="2397"/>
      <c r="P759" s="2397"/>
      <c r="Q759" s="2397"/>
      <c r="R759" s="2397"/>
      <c r="S759" s="2397"/>
      <c r="T759" s="2397"/>
      <c r="U759" s="2397"/>
      <c r="V759" s="2397"/>
      <c r="W759" s="2397"/>
      <c r="X759" s="2397"/>
      <c r="Y759" s="2397"/>
      <c r="Z759" s="2397"/>
    </row>
    <row r="760" spans="1:26" ht="15.75" customHeight="1">
      <c r="A760" s="2397"/>
      <c r="B760" s="2397"/>
      <c r="C760" s="2397"/>
      <c r="D760" s="2397"/>
      <c r="E760" s="2397"/>
      <c r="F760" s="2397"/>
      <c r="G760" s="2397"/>
      <c r="H760" s="2397"/>
      <c r="I760" s="2397"/>
      <c r="J760" s="2397"/>
      <c r="K760" s="2397"/>
      <c r="L760" s="2397"/>
      <c r="M760" s="2397"/>
      <c r="N760" s="2397"/>
      <c r="O760" s="2397"/>
      <c r="P760" s="2397"/>
      <c r="Q760" s="2397"/>
      <c r="R760" s="2397"/>
      <c r="S760" s="2397"/>
      <c r="T760" s="2397"/>
      <c r="U760" s="2397"/>
      <c r="V760" s="2397"/>
      <c r="W760" s="2397"/>
      <c r="X760" s="2397"/>
      <c r="Y760" s="2397"/>
      <c r="Z760" s="2397"/>
    </row>
    <row r="761" spans="1:26" ht="15.75" customHeight="1">
      <c r="A761" s="2397"/>
      <c r="B761" s="2397"/>
      <c r="C761" s="2397"/>
      <c r="D761" s="2397"/>
      <c r="E761" s="2397"/>
      <c r="F761" s="2397"/>
      <c r="G761" s="2397"/>
      <c r="H761" s="2397"/>
      <c r="I761" s="2397"/>
      <c r="J761" s="2397"/>
      <c r="K761" s="2397"/>
      <c r="L761" s="2397"/>
      <c r="M761" s="2397"/>
      <c r="N761" s="2397"/>
      <c r="O761" s="2397"/>
      <c r="P761" s="2397"/>
      <c r="Q761" s="2397"/>
      <c r="R761" s="2397"/>
      <c r="S761" s="2397"/>
      <c r="T761" s="2397"/>
      <c r="U761" s="2397"/>
      <c r="V761" s="2397"/>
      <c r="W761" s="2397"/>
      <c r="X761" s="2397"/>
      <c r="Y761" s="2397"/>
      <c r="Z761" s="2397"/>
    </row>
    <row r="762" spans="1:26" ht="15.75" customHeight="1">
      <c r="A762" s="2397"/>
      <c r="B762" s="2397"/>
      <c r="C762" s="2397"/>
      <c r="D762" s="2397"/>
      <c r="E762" s="2397"/>
      <c r="F762" s="2397"/>
      <c r="G762" s="2397"/>
      <c r="H762" s="2397"/>
      <c r="I762" s="2397"/>
      <c r="J762" s="2397"/>
      <c r="K762" s="2397"/>
      <c r="L762" s="2397"/>
      <c r="M762" s="2397"/>
      <c r="N762" s="2397"/>
      <c r="O762" s="2397"/>
      <c r="P762" s="2397"/>
      <c r="Q762" s="2397"/>
      <c r="R762" s="2397"/>
      <c r="S762" s="2397"/>
      <c r="T762" s="2397"/>
      <c r="U762" s="2397"/>
      <c r="V762" s="2397"/>
      <c r="W762" s="2397"/>
      <c r="X762" s="2397"/>
      <c r="Y762" s="2397"/>
      <c r="Z762" s="2397"/>
    </row>
    <row r="763" spans="1:26" ht="15.75" customHeight="1">
      <c r="A763" s="2397"/>
      <c r="B763" s="2397"/>
      <c r="C763" s="2397"/>
      <c r="D763" s="2397"/>
      <c r="E763" s="2397"/>
      <c r="F763" s="2397"/>
      <c r="G763" s="2397"/>
      <c r="H763" s="2397"/>
      <c r="I763" s="2397"/>
      <c r="J763" s="2397"/>
      <c r="K763" s="2397"/>
      <c r="L763" s="2397"/>
      <c r="M763" s="2397"/>
      <c r="N763" s="2397"/>
      <c r="O763" s="2397"/>
      <c r="P763" s="2397"/>
      <c r="Q763" s="2397"/>
      <c r="R763" s="2397"/>
      <c r="S763" s="2397"/>
      <c r="T763" s="2397"/>
      <c r="U763" s="2397"/>
      <c r="V763" s="2397"/>
      <c r="W763" s="2397"/>
      <c r="X763" s="2397"/>
      <c r="Y763" s="2397"/>
      <c r="Z763" s="2397"/>
    </row>
    <row r="764" spans="1:26" ht="15.75" customHeight="1">
      <c r="A764" s="2397"/>
      <c r="B764" s="2397"/>
      <c r="C764" s="2397"/>
      <c r="D764" s="2397"/>
      <c r="E764" s="2397"/>
      <c r="F764" s="2397"/>
      <c r="G764" s="2397"/>
      <c r="H764" s="2397"/>
      <c r="I764" s="2397"/>
      <c r="J764" s="2397"/>
      <c r="K764" s="2397"/>
      <c r="L764" s="2397"/>
      <c r="M764" s="2397"/>
      <c r="N764" s="2397"/>
      <c r="O764" s="2397"/>
      <c r="P764" s="2397"/>
      <c r="Q764" s="2397"/>
      <c r="R764" s="2397"/>
      <c r="S764" s="2397"/>
      <c r="T764" s="2397"/>
      <c r="U764" s="2397"/>
      <c r="V764" s="2397"/>
      <c r="W764" s="2397"/>
      <c r="X764" s="2397"/>
      <c r="Y764" s="2397"/>
      <c r="Z764" s="2397"/>
    </row>
    <row r="765" spans="1:26" ht="15.75" customHeight="1">
      <c r="A765" s="2397"/>
      <c r="B765" s="2397"/>
      <c r="C765" s="2397"/>
      <c r="D765" s="2397"/>
      <c r="E765" s="2397"/>
      <c r="F765" s="2397"/>
      <c r="G765" s="2397"/>
      <c r="H765" s="2397"/>
      <c r="I765" s="2397"/>
      <c r="J765" s="2397"/>
      <c r="K765" s="2397"/>
      <c r="L765" s="2397"/>
      <c r="M765" s="2397"/>
      <c r="N765" s="2397"/>
      <c r="O765" s="2397"/>
      <c r="P765" s="2397"/>
      <c r="Q765" s="2397"/>
      <c r="R765" s="2397"/>
      <c r="S765" s="2397"/>
      <c r="T765" s="2397"/>
      <c r="U765" s="2397"/>
      <c r="V765" s="2397"/>
      <c r="W765" s="2397"/>
      <c r="X765" s="2397"/>
      <c r="Y765" s="2397"/>
      <c r="Z765" s="2397"/>
    </row>
    <row r="766" spans="1:26" ht="15.75" customHeight="1">
      <c r="A766" s="2397"/>
      <c r="B766" s="2397"/>
      <c r="C766" s="2397"/>
      <c r="D766" s="2397"/>
      <c r="E766" s="2397"/>
      <c r="F766" s="2397"/>
      <c r="G766" s="2397"/>
      <c r="H766" s="2397"/>
      <c r="I766" s="2397"/>
      <c r="J766" s="2397"/>
      <c r="K766" s="2397"/>
      <c r="L766" s="2397"/>
      <c r="M766" s="2397"/>
      <c r="N766" s="2397"/>
      <c r="O766" s="2397"/>
      <c r="P766" s="2397"/>
      <c r="Q766" s="2397"/>
      <c r="R766" s="2397"/>
      <c r="S766" s="2397"/>
      <c r="T766" s="2397"/>
      <c r="U766" s="2397"/>
      <c r="V766" s="2397"/>
      <c r="W766" s="2397"/>
      <c r="X766" s="2397"/>
      <c r="Y766" s="2397"/>
      <c r="Z766" s="2397"/>
    </row>
    <row r="767" spans="1:26" ht="15.75" customHeight="1">
      <c r="A767" s="2397"/>
      <c r="B767" s="2397"/>
      <c r="C767" s="2397"/>
      <c r="D767" s="2397"/>
      <c r="E767" s="2397"/>
      <c r="F767" s="2397"/>
      <c r="G767" s="2397"/>
      <c r="H767" s="2397"/>
      <c r="I767" s="2397"/>
      <c r="J767" s="2397"/>
      <c r="K767" s="2397"/>
      <c r="L767" s="2397"/>
      <c r="M767" s="2397"/>
      <c r="N767" s="2397"/>
      <c r="O767" s="2397"/>
      <c r="P767" s="2397"/>
      <c r="Q767" s="2397"/>
      <c r="R767" s="2397"/>
      <c r="S767" s="2397"/>
      <c r="T767" s="2397"/>
      <c r="U767" s="2397"/>
      <c r="V767" s="2397"/>
      <c r="W767" s="2397"/>
      <c r="X767" s="2397"/>
      <c r="Y767" s="2397"/>
      <c r="Z767" s="2397"/>
    </row>
    <row r="768" spans="1:26" ht="15.75" customHeight="1">
      <c r="A768" s="2397"/>
      <c r="B768" s="2397"/>
      <c r="C768" s="2397"/>
      <c r="D768" s="2397"/>
      <c r="E768" s="2397"/>
      <c r="F768" s="2397"/>
      <c r="G768" s="2397"/>
      <c r="H768" s="2397"/>
      <c r="I768" s="2397"/>
      <c r="J768" s="2397"/>
      <c r="K768" s="2397"/>
      <c r="L768" s="2397"/>
      <c r="M768" s="2397"/>
      <c r="N768" s="2397"/>
      <c r="O768" s="2397"/>
      <c r="P768" s="2397"/>
      <c r="Q768" s="2397"/>
      <c r="R768" s="2397"/>
      <c r="S768" s="2397"/>
      <c r="T768" s="2397"/>
      <c r="U768" s="2397"/>
      <c r="V768" s="2397"/>
      <c r="W768" s="2397"/>
      <c r="X768" s="2397"/>
      <c r="Y768" s="2397"/>
      <c r="Z768" s="2397"/>
    </row>
    <row r="769" spans="1:26" ht="15.75" customHeight="1">
      <c r="A769" s="2397"/>
      <c r="B769" s="2397"/>
      <c r="C769" s="2397"/>
      <c r="D769" s="2397"/>
      <c r="E769" s="2397"/>
      <c r="F769" s="2397"/>
      <c r="G769" s="2397"/>
      <c r="H769" s="2397"/>
      <c r="I769" s="2397"/>
      <c r="J769" s="2397"/>
      <c r="K769" s="2397"/>
      <c r="L769" s="2397"/>
      <c r="M769" s="2397"/>
      <c r="N769" s="2397"/>
      <c r="O769" s="2397"/>
      <c r="P769" s="2397"/>
      <c r="Q769" s="2397"/>
      <c r="R769" s="2397"/>
      <c r="S769" s="2397"/>
      <c r="T769" s="2397"/>
      <c r="U769" s="2397"/>
      <c r="V769" s="2397"/>
      <c r="W769" s="2397"/>
      <c r="X769" s="2397"/>
      <c r="Y769" s="2397"/>
      <c r="Z769" s="2397"/>
    </row>
    <row r="770" spans="1:26" ht="15.75" customHeight="1">
      <c r="A770" s="2397"/>
      <c r="B770" s="2397"/>
      <c r="C770" s="2397"/>
      <c r="D770" s="2397"/>
      <c r="E770" s="2397"/>
      <c r="F770" s="2397"/>
      <c r="G770" s="2397"/>
      <c r="H770" s="2397"/>
      <c r="I770" s="2397"/>
      <c r="J770" s="2397"/>
      <c r="K770" s="2397"/>
      <c r="L770" s="2397"/>
      <c r="M770" s="2397"/>
      <c r="N770" s="2397"/>
      <c r="O770" s="2397"/>
      <c r="P770" s="2397"/>
      <c r="Q770" s="2397"/>
      <c r="R770" s="2397"/>
      <c r="S770" s="2397"/>
      <c r="T770" s="2397"/>
      <c r="U770" s="2397"/>
      <c r="V770" s="2397"/>
      <c r="W770" s="2397"/>
      <c r="X770" s="2397"/>
      <c r="Y770" s="2397"/>
      <c r="Z770" s="2397"/>
    </row>
    <row r="771" spans="1:26" ht="15.75" customHeight="1">
      <c r="A771" s="2397"/>
      <c r="B771" s="2397"/>
      <c r="C771" s="2397"/>
      <c r="D771" s="2397"/>
      <c r="E771" s="2397"/>
      <c r="F771" s="2397"/>
      <c r="G771" s="2397"/>
      <c r="H771" s="2397"/>
      <c r="I771" s="2397"/>
      <c r="J771" s="2397"/>
      <c r="K771" s="2397"/>
      <c r="L771" s="2397"/>
      <c r="M771" s="2397"/>
      <c r="N771" s="2397"/>
      <c r="O771" s="2397"/>
      <c r="P771" s="2397"/>
      <c r="Q771" s="2397"/>
      <c r="R771" s="2397"/>
      <c r="S771" s="2397"/>
      <c r="T771" s="2397"/>
      <c r="U771" s="2397"/>
      <c r="V771" s="2397"/>
      <c r="W771" s="2397"/>
      <c r="X771" s="2397"/>
      <c r="Y771" s="2397"/>
      <c r="Z771" s="2397"/>
    </row>
    <row r="772" spans="1:26" ht="15.75" customHeight="1">
      <c r="A772" s="2397"/>
      <c r="B772" s="2397"/>
      <c r="C772" s="2397"/>
      <c r="D772" s="2397"/>
      <c r="E772" s="2397"/>
      <c r="F772" s="2397"/>
      <c r="G772" s="2397"/>
      <c r="H772" s="2397"/>
      <c r="I772" s="2397"/>
      <c r="J772" s="2397"/>
      <c r="K772" s="2397"/>
      <c r="L772" s="2397"/>
      <c r="M772" s="2397"/>
      <c r="N772" s="2397"/>
      <c r="O772" s="2397"/>
      <c r="P772" s="2397"/>
      <c r="Q772" s="2397"/>
      <c r="R772" s="2397"/>
      <c r="S772" s="2397"/>
      <c r="T772" s="2397"/>
      <c r="U772" s="2397"/>
      <c r="V772" s="2397"/>
      <c r="W772" s="2397"/>
      <c r="X772" s="2397"/>
      <c r="Y772" s="2397"/>
      <c r="Z772" s="2397"/>
    </row>
    <row r="773" spans="1:26" ht="15.75" customHeight="1">
      <c r="A773" s="2397"/>
      <c r="B773" s="2397"/>
      <c r="C773" s="2397"/>
      <c r="D773" s="2397"/>
      <c r="E773" s="2397"/>
      <c r="F773" s="2397"/>
      <c r="G773" s="2397"/>
      <c r="H773" s="2397"/>
      <c r="I773" s="2397"/>
      <c r="J773" s="2397"/>
      <c r="K773" s="2397"/>
      <c r="L773" s="2397"/>
      <c r="M773" s="2397"/>
      <c r="N773" s="2397"/>
      <c r="O773" s="2397"/>
      <c r="P773" s="2397"/>
      <c r="Q773" s="2397"/>
      <c r="R773" s="2397"/>
      <c r="S773" s="2397"/>
      <c r="T773" s="2397"/>
      <c r="U773" s="2397"/>
      <c r="V773" s="2397"/>
      <c r="W773" s="2397"/>
      <c r="X773" s="2397"/>
      <c r="Y773" s="2397"/>
      <c r="Z773" s="2397"/>
    </row>
    <row r="774" spans="1:26" ht="15.75" customHeight="1">
      <c r="A774" s="2397"/>
      <c r="B774" s="2397"/>
      <c r="C774" s="2397"/>
      <c r="D774" s="2397"/>
      <c r="E774" s="2397"/>
      <c r="F774" s="2397"/>
      <c r="G774" s="2397"/>
      <c r="H774" s="2397"/>
      <c r="I774" s="2397"/>
      <c r="J774" s="2397"/>
      <c r="K774" s="2397"/>
      <c r="L774" s="2397"/>
      <c r="M774" s="2397"/>
      <c r="N774" s="2397"/>
      <c r="O774" s="2397"/>
      <c r="P774" s="2397"/>
      <c r="Q774" s="2397"/>
      <c r="R774" s="2397"/>
      <c r="S774" s="2397"/>
      <c r="T774" s="2397"/>
      <c r="U774" s="2397"/>
      <c r="V774" s="2397"/>
      <c r="W774" s="2397"/>
      <c r="X774" s="2397"/>
      <c r="Y774" s="2397"/>
      <c r="Z774" s="2397"/>
    </row>
    <row r="775" spans="1:26" ht="15.75" customHeight="1">
      <c r="A775" s="2397"/>
      <c r="B775" s="2397"/>
      <c r="C775" s="2397"/>
      <c r="D775" s="2397"/>
      <c r="E775" s="2397"/>
      <c r="F775" s="2397"/>
      <c r="G775" s="2397"/>
      <c r="H775" s="2397"/>
      <c r="I775" s="2397"/>
      <c r="J775" s="2397"/>
      <c r="K775" s="2397"/>
      <c r="L775" s="2397"/>
      <c r="M775" s="2397"/>
      <c r="N775" s="2397"/>
      <c r="O775" s="2397"/>
      <c r="P775" s="2397"/>
      <c r="Q775" s="2397"/>
      <c r="R775" s="2397"/>
      <c r="S775" s="2397"/>
      <c r="T775" s="2397"/>
      <c r="U775" s="2397"/>
      <c r="V775" s="2397"/>
      <c r="W775" s="2397"/>
      <c r="X775" s="2397"/>
      <c r="Y775" s="2397"/>
      <c r="Z775" s="2397"/>
    </row>
    <row r="776" spans="1:26" ht="15.75" customHeight="1">
      <c r="A776" s="2397"/>
      <c r="B776" s="2397"/>
      <c r="C776" s="2397"/>
      <c r="D776" s="2397"/>
      <c r="E776" s="2397"/>
      <c r="F776" s="2397"/>
      <c r="G776" s="2397"/>
      <c r="H776" s="2397"/>
      <c r="I776" s="2397"/>
      <c r="J776" s="2397"/>
      <c r="K776" s="2397"/>
      <c r="L776" s="2397"/>
      <c r="M776" s="2397"/>
      <c r="N776" s="2397"/>
      <c r="O776" s="2397"/>
      <c r="P776" s="2397"/>
      <c r="Q776" s="2397"/>
      <c r="R776" s="2397"/>
      <c r="S776" s="2397"/>
      <c r="T776" s="2397"/>
      <c r="U776" s="2397"/>
      <c r="V776" s="2397"/>
      <c r="W776" s="2397"/>
      <c r="X776" s="2397"/>
      <c r="Y776" s="2397"/>
      <c r="Z776" s="2397"/>
    </row>
    <row r="777" spans="1:26" ht="15.75" customHeight="1">
      <c r="A777" s="2397"/>
      <c r="B777" s="2397"/>
      <c r="C777" s="2397"/>
      <c r="D777" s="2397"/>
      <c r="E777" s="2397"/>
      <c r="F777" s="2397"/>
      <c r="G777" s="2397"/>
      <c r="H777" s="2397"/>
      <c r="I777" s="2397"/>
      <c r="J777" s="2397"/>
      <c r="K777" s="2397"/>
      <c r="L777" s="2397"/>
      <c r="M777" s="2397"/>
      <c r="N777" s="2397"/>
      <c r="O777" s="2397"/>
      <c r="P777" s="2397"/>
      <c r="Q777" s="2397"/>
      <c r="R777" s="2397"/>
      <c r="S777" s="2397"/>
      <c r="T777" s="2397"/>
      <c r="U777" s="2397"/>
      <c r="V777" s="2397"/>
      <c r="W777" s="2397"/>
      <c r="X777" s="2397"/>
      <c r="Y777" s="2397"/>
      <c r="Z777" s="2397"/>
    </row>
    <row r="778" spans="1:26" ht="15.75" customHeight="1">
      <c r="A778" s="2397"/>
      <c r="B778" s="2397"/>
      <c r="C778" s="2397"/>
      <c r="D778" s="2397"/>
      <c r="E778" s="2397"/>
      <c r="F778" s="2397"/>
      <c r="G778" s="2397"/>
      <c r="H778" s="2397"/>
      <c r="I778" s="2397"/>
      <c r="J778" s="2397"/>
      <c r="K778" s="2397"/>
      <c r="L778" s="2397"/>
      <c r="M778" s="2397"/>
      <c r="N778" s="2397"/>
      <c r="O778" s="2397"/>
      <c r="P778" s="2397"/>
      <c r="Q778" s="2397"/>
      <c r="R778" s="2397"/>
      <c r="S778" s="2397"/>
      <c r="T778" s="2397"/>
      <c r="U778" s="2397"/>
      <c r="V778" s="2397"/>
      <c r="W778" s="2397"/>
      <c r="X778" s="2397"/>
      <c r="Y778" s="2397"/>
      <c r="Z778" s="2397"/>
    </row>
    <row r="779" spans="1:26" ht="15.75" customHeight="1">
      <c r="A779" s="2397"/>
      <c r="B779" s="2397"/>
      <c r="C779" s="2397"/>
      <c r="D779" s="2397"/>
      <c r="E779" s="2397"/>
      <c r="F779" s="2397"/>
      <c r="G779" s="2397"/>
      <c r="H779" s="2397"/>
      <c r="I779" s="2397"/>
      <c r="J779" s="2397"/>
      <c r="K779" s="2397"/>
      <c r="L779" s="2397"/>
      <c r="M779" s="2397"/>
      <c r="N779" s="2397"/>
      <c r="O779" s="2397"/>
      <c r="P779" s="2397"/>
      <c r="Q779" s="2397"/>
      <c r="R779" s="2397"/>
      <c r="S779" s="2397"/>
      <c r="T779" s="2397"/>
      <c r="U779" s="2397"/>
      <c r="V779" s="2397"/>
      <c r="W779" s="2397"/>
      <c r="X779" s="2397"/>
      <c r="Y779" s="2397"/>
      <c r="Z779" s="2397"/>
    </row>
    <row r="780" spans="1:26" ht="15.75" customHeight="1">
      <c r="A780" s="2397"/>
      <c r="B780" s="2397"/>
      <c r="C780" s="2397"/>
      <c r="D780" s="2397"/>
      <c r="E780" s="2397"/>
      <c r="F780" s="2397"/>
      <c r="G780" s="2397"/>
      <c r="H780" s="2397"/>
      <c r="I780" s="2397"/>
      <c r="J780" s="2397"/>
      <c r="K780" s="2397"/>
      <c r="L780" s="2397"/>
      <c r="M780" s="2397"/>
      <c r="N780" s="2397"/>
      <c r="O780" s="2397"/>
      <c r="P780" s="2397"/>
      <c r="Q780" s="2397"/>
      <c r="R780" s="2397"/>
      <c r="S780" s="2397"/>
      <c r="T780" s="2397"/>
      <c r="U780" s="2397"/>
      <c r="V780" s="2397"/>
      <c r="W780" s="2397"/>
      <c r="X780" s="2397"/>
      <c r="Y780" s="2397"/>
      <c r="Z780" s="2397"/>
    </row>
    <row r="781" spans="1:26" ht="15.75" customHeight="1">
      <c r="A781" s="2397"/>
      <c r="B781" s="2397"/>
      <c r="C781" s="2397"/>
      <c r="D781" s="2397"/>
      <c r="E781" s="2397"/>
      <c r="F781" s="2397"/>
      <c r="G781" s="2397"/>
      <c r="H781" s="2397"/>
      <c r="I781" s="2397"/>
      <c r="J781" s="2397"/>
      <c r="K781" s="2397"/>
      <c r="L781" s="2397"/>
      <c r="M781" s="2397"/>
      <c r="N781" s="2397"/>
      <c r="O781" s="2397"/>
      <c r="P781" s="2397"/>
      <c r="Q781" s="2397"/>
      <c r="R781" s="2397"/>
      <c r="S781" s="2397"/>
      <c r="T781" s="2397"/>
      <c r="U781" s="2397"/>
      <c r="V781" s="2397"/>
      <c r="W781" s="2397"/>
      <c r="X781" s="2397"/>
      <c r="Y781" s="2397"/>
      <c r="Z781" s="2397"/>
    </row>
    <row r="782" spans="1:26" ht="15.75" customHeight="1">
      <c r="A782" s="2397"/>
      <c r="B782" s="2397"/>
      <c r="C782" s="2397"/>
      <c r="D782" s="2397"/>
      <c r="E782" s="2397"/>
      <c r="F782" s="2397"/>
      <c r="G782" s="2397"/>
      <c r="H782" s="2397"/>
      <c r="I782" s="2397"/>
      <c r="J782" s="2397"/>
      <c r="K782" s="2397"/>
      <c r="L782" s="2397"/>
      <c r="M782" s="2397"/>
      <c r="N782" s="2397"/>
      <c r="O782" s="2397"/>
      <c r="P782" s="2397"/>
      <c r="Q782" s="2397"/>
      <c r="R782" s="2397"/>
      <c r="S782" s="2397"/>
      <c r="T782" s="2397"/>
      <c r="U782" s="2397"/>
      <c r="V782" s="2397"/>
      <c r="W782" s="2397"/>
      <c r="X782" s="2397"/>
      <c r="Y782" s="2397"/>
      <c r="Z782" s="2397"/>
    </row>
    <row r="783" spans="1:26" ht="15.75" customHeight="1">
      <c r="A783" s="2397"/>
      <c r="B783" s="2397"/>
      <c r="C783" s="2397"/>
      <c r="D783" s="2397"/>
      <c r="E783" s="2397"/>
      <c r="F783" s="2397"/>
      <c r="G783" s="2397"/>
      <c r="H783" s="2397"/>
      <c r="I783" s="2397"/>
      <c r="J783" s="2397"/>
      <c r="K783" s="2397"/>
      <c r="L783" s="2397"/>
      <c r="M783" s="2397"/>
      <c r="N783" s="2397"/>
      <c r="O783" s="2397"/>
      <c r="P783" s="2397"/>
      <c r="Q783" s="2397"/>
      <c r="R783" s="2397"/>
      <c r="S783" s="2397"/>
      <c r="T783" s="2397"/>
      <c r="U783" s="2397"/>
      <c r="V783" s="2397"/>
      <c r="W783" s="2397"/>
      <c r="X783" s="2397"/>
      <c r="Y783" s="2397"/>
      <c r="Z783" s="2397"/>
    </row>
    <row r="784" spans="1:26" ht="15.75" customHeight="1">
      <c r="A784" s="2397"/>
      <c r="B784" s="2397"/>
      <c r="C784" s="2397"/>
      <c r="D784" s="2397"/>
      <c r="E784" s="2397"/>
      <c r="F784" s="2397"/>
      <c r="G784" s="2397"/>
      <c r="H784" s="2397"/>
      <c r="I784" s="2397"/>
      <c r="J784" s="2397"/>
      <c r="K784" s="2397"/>
      <c r="L784" s="2397"/>
      <c r="M784" s="2397"/>
      <c r="N784" s="2397"/>
      <c r="O784" s="2397"/>
      <c r="P784" s="2397"/>
      <c r="Q784" s="2397"/>
      <c r="R784" s="2397"/>
      <c r="S784" s="2397"/>
      <c r="T784" s="2397"/>
      <c r="U784" s="2397"/>
      <c r="V784" s="2397"/>
      <c r="W784" s="2397"/>
      <c r="X784" s="2397"/>
      <c r="Y784" s="2397"/>
      <c r="Z784" s="2397"/>
    </row>
    <row r="785" spans="1:26" ht="15.75" customHeight="1">
      <c r="A785" s="2397"/>
      <c r="B785" s="2397"/>
      <c r="C785" s="2397"/>
      <c r="D785" s="2397"/>
      <c r="E785" s="2397"/>
      <c r="F785" s="2397"/>
      <c r="G785" s="2397"/>
      <c r="H785" s="2397"/>
      <c r="I785" s="2397"/>
      <c r="J785" s="2397"/>
      <c r="K785" s="2397"/>
      <c r="L785" s="2397"/>
      <c r="M785" s="2397"/>
      <c r="N785" s="2397"/>
      <c r="O785" s="2397"/>
      <c r="P785" s="2397"/>
      <c r="Q785" s="2397"/>
      <c r="R785" s="2397"/>
      <c r="S785" s="2397"/>
      <c r="T785" s="2397"/>
      <c r="U785" s="2397"/>
      <c r="V785" s="2397"/>
      <c r="W785" s="2397"/>
      <c r="X785" s="2397"/>
      <c r="Y785" s="2397"/>
      <c r="Z785" s="2397"/>
    </row>
    <row r="786" spans="1:26" ht="15.75" customHeight="1">
      <c r="A786" s="2397"/>
      <c r="B786" s="2397"/>
      <c r="C786" s="2397"/>
      <c r="D786" s="2397"/>
      <c r="E786" s="2397"/>
      <c r="F786" s="2397"/>
      <c r="G786" s="2397"/>
      <c r="H786" s="2397"/>
      <c r="I786" s="2397"/>
      <c r="J786" s="2397"/>
      <c r="K786" s="2397"/>
      <c r="L786" s="2397"/>
      <c r="M786" s="2397"/>
      <c r="N786" s="2397"/>
      <c r="O786" s="2397"/>
      <c r="P786" s="2397"/>
      <c r="Q786" s="2397"/>
      <c r="R786" s="2397"/>
      <c r="S786" s="2397"/>
      <c r="T786" s="2397"/>
      <c r="U786" s="2397"/>
      <c r="V786" s="2397"/>
      <c r="W786" s="2397"/>
      <c r="X786" s="2397"/>
      <c r="Y786" s="2397"/>
      <c r="Z786" s="2397"/>
    </row>
    <row r="787" spans="1:26" ht="15.75" customHeight="1">
      <c r="A787" s="2397"/>
      <c r="B787" s="2397"/>
      <c r="C787" s="2397"/>
      <c r="D787" s="2397"/>
      <c r="E787" s="2397"/>
      <c r="F787" s="2397"/>
      <c r="G787" s="2397"/>
      <c r="H787" s="2397"/>
      <c r="I787" s="2397"/>
      <c r="J787" s="2397"/>
      <c r="K787" s="2397"/>
      <c r="L787" s="2397"/>
      <c r="M787" s="2397"/>
      <c r="N787" s="2397"/>
      <c r="O787" s="2397"/>
      <c r="P787" s="2397"/>
      <c r="Q787" s="2397"/>
      <c r="R787" s="2397"/>
      <c r="S787" s="2397"/>
      <c r="T787" s="2397"/>
      <c r="U787" s="2397"/>
      <c r="V787" s="2397"/>
      <c r="W787" s="2397"/>
      <c r="X787" s="2397"/>
      <c r="Y787" s="2397"/>
      <c r="Z787" s="2397"/>
    </row>
    <row r="788" spans="1:26" ht="15.75" customHeight="1">
      <c r="A788" s="2397"/>
      <c r="B788" s="2397"/>
      <c r="C788" s="2397"/>
      <c r="D788" s="2397"/>
      <c r="E788" s="2397"/>
      <c r="F788" s="2397"/>
      <c r="G788" s="2397"/>
      <c r="H788" s="2397"/>
      <c r="I788" s="2397"/>
      <c r="J788" s="2397"/>
      <c r="K788" s="2397"/>
      <c r="L788" s="2397"/>
      <c r="M788" s="2397"/>
      <c r="N788" s="2397"/>
      <c r="O788" s="2397"/>
      <c r="P788" s="2397"/>
      <c r="Q788" s="2397"/>
      <c r="R788" s="2397"/>
      <c r="S788" s="2397"/>
      <c r="T788" s="2397"/>
      <c r="U788" s="2397"/>
      <c r="V788" s="2397"/>
      <c r="W788" s="2397"/>
      <c r="X788" s="2397"/>
      <c r="Y788" s="2397"/>
      <c r="Z788" s="2397"/>
    </row>
    <row r="789" spans="1:26" ht="15.75" customHeight="1">
      <c r="A789" s="2397"/>
      <c r="B789" s="2397"/>
      <c r="C789" s="2397"/>
      <c r="D789" s="2397"/>
      <c r="E789" s="2397"/>
      <c r="F789" s="2397"/>
      <c r="G789" s="2397"/>
      <c r="H789" s="2397"/>
      <c r="I789" s="2397"/>
      <c r="J789" s="2397"/>
      <c r="K789" s="2397"/>
      <c r="L789" s="2397"/>
      <c r="M789" s="2397"/>
      <c r="N789" s="2397"/>
      <c r="O789" s="2397"/>
      <c r="P789" s="2397"/>
      <c r="Q789" s="2397"/>
      <c r="R789" s="2397"/>
      <c r="S789" s="2397"/>
      <c r="T789" s="2397"/>
      <c r="U789" s="2397"/>
      <c r="V789" s="2397"/>
      <c r="W789" s="2397"/>
      <c r="X789" s="2397"/>
      <c r="Y789" s="2397"/>
      <c r="Z789" s="2397"/>
    </row>
    <row r="790" spans="1:26" ht="15.75" customHeight="1">
      <c r="A790" s="2397"/>
      <c r="B790" s="2397"/>
      <c r="C790" s="2397"/>
      <c r="D790" s="2397"/>
      <c r="E790" s="2397"/>
      <c r="F790" s="2397"/>
      <c r="G790" s="2397"/>
      <c r="H790" s="2397"/>
      <c r="I790" s="2397"/>
      <c r="J790" s="2397"/>
      <c r="K790" s="2397"/>
      <c r="L790" s="2397"/>
      <c r="M790" s="2397"/>
      <c r="N790" s="2397"/>
      <c r="O790" s="2397"/>
      <c r="P790" s="2397"/>
      <c r="Q790" s="2397"/>
      <c r="R790" s="2397"/>
      <c r="S790" s="2397"/>
      <c r="T790" s="2397"/>
      <c r="U790" s="2397"/>
      <c r="V790" s="2397"/>
      <c r="W790" s="2397"/>
      <c r="X790" s="2397"/>
      <c r="Y790" s="2397"/>
      <c r="Z790" s="2397"/>
    </row>
    <row r="791" spans="1:26" ht="15.75" customHeight="1">
      <c r="A791" s="2397"/>
      <c r="B791" s="2397"/>
      <c r="C791" s="2397"/>
      <c r="D791" s="2397"/>
      <c r="E791" s="2397"/>
      <c r="F791" s="2397"/>
      <c r="G791" s="2397"/>
      <c r="H791" s="2397"/>
      <c r="I791" s="2397"/>
      <c r="J791" s="2397"/>
      <c r="K791" s="2397"/>
      <c r="L791" s="2397"/>
      <c r="M791" s="2397"/>
      <c r="N791" s="2397"/>
      <c r="O791" s="2397"/>
      <c r="P791" s="2397"/>
      <c r="Q791" s="2397"/>
      <c r="R791" s="2397"/>
      <c r="S791" s="2397"/>
      <c r="T791" s="2397"/>
      <c r="U791" s="2397"/>
      <c r="V791" s="2397"/>
      <c r="W791" s="2397"/>
      <c r="X791" s="2397"/>
      <c r="Y791" s="2397"/>
      <c r="Z791" s="2397"/>
    </row>
    <row r="792" spans="1:26" ht="15.75" customHeight="1">
      <c r="A792" s="2397"/>
      <c r="B792" s="2397"/>
      <c r="C792" s="2397"/>
      <c r="D792" s="2397"/>
      <c r="E792" s="2397"/>
      <c r="F792" s="2397"/>
      <c r="G792" s="2397"/>
      <c r="H792" s="2397"/>
      <c r="I792" s="2397"/>
      <c r="J792" s="2397"/>
      <c r="K792" s="2397"/>
      <c r="L792" s="2397"/>
      <c r="M792" s="2397"/>
      <c r="N792" s="2397"/>
      <c r="O792" s="2397"/>
      <c r="P792" s="2397"/>
      <c r="Q792" s="2397"/>
      <c r="R792" s="2397"/>
      <c r="S792" s="2397"/>
      <c r="T792" s="2397"/>
      <c r="U792" s="2397"/>
      <c r="V792" s="2397"/>
      <c r="W792" s="2397"/>
      <c r="X792" s="2397"/>
      <c r="Y792" s="2397"/>
      <c r="Z792" s="2397"/>
    </row>
    <row r="793" spans="1:26" ht="15.75" customHeight="1">
      <c r="A793" s="2397"/>
      <c r="B793" s="2397"/>
      <c r="C793" s="2397"/>
      <c r="D793" s="2397"/>
      <c r="E793" s="2397"/>
      <c r="F793" s="2397"/>
      <c r="G793" s="2397"/>
      <c r="H793" s="2397"/>
      <c r="I793" s="2397"/>
      <c r="J793" s="2397"/>
      <c r="K793" s="2397"/>
      <c r="L793" s="2397"/>
      <c r="M793" s="2397"/>
      <c r="N793" s="2397"/>
      <c r="O793" s="2397"/>
      <c r="P793" s="2397"/>
      <c r="Q793" s="2397"/>
      <c r="R793" s="2397"/>
      <c r="S793" s="2397"/>
      <c r="T793" s="2397"/>
      <c r="U793" s="2397"/>
      <c r="V793" s="2397"/>
      <c r="W793" s="2397"/>
      <c r="X793" s="2397"/>
      <c r="Y793" s="2397"/>
      <c r="Z793" s="2397"/>
    </row>
    <row r="794" spans="1:26" ht="15.75" customHeight="1">
      <c r="A794" s="2397"/>
      <c r="B794" s="2397"/>
      <c r="C794" s="2397"/>
      <c r="D794" s="2397"/>
      <c r="E794" s="2397"/>
      <c r="F794" s="2397"/>
      <c r="G794" s="2397"/>
      <c r="H794" s="2397"/>
      <c r="I794" s="2397"/>
      <c r="J794" s="2397"/>
      <c r="K794" s="2397"/>
      <c r="L794" s="2397"/>
      <c r="M794" s="2397"/>
      <c r="N794" s="2397"/>
      <c r="O794" s="2397"/>
      <c r="P794" s="2397"/>
      <c r="Q794" s="2397"/>
      <c r="R794" s="2397"/>
      <c r="S794" s="2397"/>
      <c r="T794" s="2397"/>
      <c r="U794" s="2397"/>
      <c r="V794" s="2397"/>
      <c r="W794" s="2397"/>
      <c r="X794" s="2397"/>
      <c r="Y794" s="2397"/>
      <c r="Z794" s="2397"/>
    </row>
    <row r="795" spans="1:26" ht="15.75" customHeight="1">
      <c r="A795" s="2397"/>
      <c r="B795" s="2397"/>
      <c r="C795" s="2397"/>
      <c r="D795" s="2397"/>
      <c r="E795" s="2397"/>
      <c r="F795" s="2397"/>
      <c r="G795" s="2397"/>
      <c r="H795" s="2397"/>
      <c r="I795" s="2397"/>
      <c r="J795" s="2397"/>
      <c r="K795" s="2397"/>
      <c r="L795" s="2397"/>
      <c r="M795" s="2397"/>
      <c r="N795" s="2397"/>
      <c r="O795" s="2397"/>
      <c r="P795" s="2397"/>
      <c r="Q795" s="2397"/>
      <c r="R795" s="2397"/>
      <c r="S795" s="2397"/>
      <c r="T795" s="2397"/>
      <c r="U795" s="2397"/>
      <c r="V795" s="2397"/>
      <c r="W795" s="2397"/>
      <c r="X795" s="2397"/>
      <c r="Y795" s="2397"/>
      <c r="Z795" s="2397"/>
    </row>
    <row r="796" spans="1:26" ht="15.75" customHeight="1">
      <c r="A796" s="2397"/>
      <c r="B796" s="2397"/>
      <c r="C796" s="2397"/>
      <c r="D796" s="2397"/>
      <c r="E796" s="2397"/>
      <c r="F796" s="2397"/>
      <c r="G796" s="2397"/>
      <c r="H796" s="2397"/>
      <c r="I796" s="2397"/>
      <c r="J796" s="2397"/>
      <c r="K796" s="2397"/>
      <c r="L796" s="2397"/>
      <c r="M796" s="2397"/>
      <c r="N796" s="2397"/>
      <c r="O796" s="2397"/>
      <c r="P796" s="2397"/>
      <c r="Q796" s="2397"/>
      <c r="R796" s="2397"/>
      <c r="S796" s="2397"/>
      <c r="T796" s="2397"/>
      <c r="U796" s="2397"/>
      <c r="V796" s="2397"/>
      <c r="W796" s="2397"/>
      <c r="X796" s="2397"/>
      <c r="Y796" s="2397"/>
      <c r="Z796" s="2397"/>
    </row>
    <row r="797" spans="1:26" ht="15.75" customHeight="1">
      <c r="A797" s="2397"/>
      <c r="B797" s="2397"/>
      <c r="C797" s="2397"/>
      <c r="D797" s="2397"/>
      <c r="E797" s="2397"/>
      <c r="F797" s="2397"/>
      <c r="G797" s="2397"/>
      <c r="H797" s="2397"/>
      <c r="I797" s="2397"/>
      <c r="J797" s="2397"/>
      <c r="K797" s="2397"/>
      <c r="L797" s="2397"/>
      <c r="M797" s="2397"/>
      <c r="N797" s="2397"/>
      <c r="O797" s="2397"/>
      <c r="P797" s="2397"/>
      <c r="Q797" s="2397"/>
      <c r="R797" s="2397"/>
      <c r="S797" s="2397"/>
      <c r="T797" s="2397"/>
      <c r="U797" s="2397"/>
      <c r="V797" s="2397"/>
      <c r="W797" s="2397"/>
      <c r="X797" s="2397"/>
      <c r="Y797" s="2397"/>
      <c r="Z797" s="2397"/>
    </row>
    <row r="798" spans="1:26" ht="15.75" customHeight="1">
      <c r="A798" s="2397"/>
      <c r="B798" s="2397"/>
      <c r="C798" s="2397"/>
      <c r="D798" s="2397"/>
      <c r="E798" s="2397"/>
      <c r="F798" s="2397"/>
      <c r="G798" s="2397"/>
      <c r="H798" s="2397"/>
      <c r="I798" s="2397"/>
      <c r="J798" s="2397"/>
      <c r="K798" s="2397"/>
      <c r="L798" s="2397"/>
      <c r="M798" s="2397"/>
      <c r="N798" s="2397"/>
      <c r="O798" s="2397"/>
      <c r="P798" s="2397"/>
      <c r="Q798" s="2397"/>
      <c r="R798" s="2397"/>
      <c r="S798" s="2397"/>
      <c r="T798" s="2397"/>
      <c r="U798" s="2397"/>
      <c r="V798" s="2397"/>
      <c r="W798" s="2397"/>
      <c r="X798" s="2397"/>
      <c r="Y798" s="2397"/>
      <c r="Z798" s="2397"/>
    </row>
    <row r="799" spans="1:26" ht="15.75" customHeight="1">
      <c r="A799" s="2397"/>
      <c r="B799" s="2397"/>
      <c r="C799" s="2397"/>
      <c r="D799" s="2397"/>
      <c r="E799" s="2397"/>
      <c r="F799" s="2397"/>
      <c r="G799" s="2397"/>
      <c r="H799" s="2397"/>
      <c r="I799" s="2397"/>
      <c r="J799" s="2397"/>
      <c r="K799" s="2397"/>
      <c r="L799" s="2397"/>
      <c r="M799" s="2397"/>
      <c r="N799" s="2397"/>
      <c r="O799" s="2397"/>
      <c r="P799" s="2397"/>
      <c r="Q799" s="2397"/>
      <c r="R799" s="2397"/>
      <c r="S799" s="2397"/>
      <c r="T799" s="2397"/>
      <c r="U799" s="2397"/>
      <c r="V799" s="2397"/>
      <c r="W799" s="2397"/>
      <c r="X799" s="2397"/>
      <c r="Y799" s="2397"/>
      <c r="Z799" s="2397"/>
    </row>
    <row r="800" spans="1:26" ht="15.75" customHeight="1">
      <c r="A800" s="2397"/>
      <c r="B800" s="2397"/>
      <c r="C800" s="2397"/>
      <c r="D800" s="2397"/>
      <c r="E800" s="2397"/>
      <c r="F800" s="2397"/>
      <c r="G800" s="2397"/>
      <c r="H800" s="2397"/>
      <c r="I800" s="2397"/>
      <c r="J800" s="2397"/>
      <c r="K800" s="2397"/>
      <c r="L800" s="2397"/>
      <c r="M800" s="2397"/>
      <c r="N800" s="2397"/>
      <c r="O800" s="2397"/>
      <c r="P800" s="2397"/>
      <c r="Q800" s="2397"/>
      <c r="R800" s="2397"/>
      <c r="S800" s="2397"/>
      <c r="T800" s="2397"/>
      <c r="U800" s="2397"/>
      <c r="V800" s="2397"/>
      <c r="W800" s="2397"/>
      <c r="X800" s="2397"/>
      <c r="Y800" s="2397"/>
      <c r="Z800" s="2397"/>
    </row>
    <row r="801" spans="1:26" ht="15.75" customHeight="1">
      <c r="A801" s="2397"/>
      <c r="B801" s="2397"/>
      <c r="C801" s="2397"/>
      <c r="D801" s="2397"/>
      <c r="E801" s="2397"/>
      <c r="F801" s="2397"/>
      <c r="G801" s="2397"/>
      <c r="H801" s="2397"/>
      <c r="I801" s="2397"/>
      <c r="J801" s="2397"/>
      <c r="K801" s="2397"/>
      <c r="L801" s="2397"/>
      <c r="M801" s="2397"/>
      <c r="N801" s="2397"/>
      <c r="O801" s="2397"/>
      <c r="P801" s="2397"/>
      <c r="Q801" s="2397"/>
      <c r="R801" s="2397"/>
      <c r="S801" s="2397"/>
      <c r="T801" s="2397"/>
      <c r="U801" s="2397"/>
      <c r="V801" s="2397"/>
      <c r="W801" s="2397"/>
      <c r="X801" s="2397"/>
      <c r="Y801" s="2397"/>
      <c r="Z801" s="2397"/>
    </row>
    <row r="802" spans="1:26" ht="15.75" customHeight="1">
      <c r="A802" s="2397"/>
      <c r="B802" s="2397"/>
      <c r="C802" s="2397"/>
      <c r="D802" s="2397"/>
      <c r="E802" s="2397"/>
      <c r="F802" s="2397"/>
      <c r="G802" s="2397"/>
      <c r="H802" s="2397"/>
      <c r="I802" s="2397"/>
      <c r="J802" s="2397"/>
      <c r="K802" s="2397"/>
      <c r="L802" s="2397"/>
      <c r="M802" s="2397"/>
      <c r="N802" s="2397"/>
      <c r="O802" s="2397"/>
      <c r="P802" s="2397"/>
      <c r="Q802" s="2397"/>
      <c r="R802" s="2397"/>
      <c r="S802" s="2397"/>
      <c r="T802" s="2397"/>
      <c r="U802" s="2397"/>
      <c r="V802" s="2397"/>
      <c r="W802" s="2397"/>
      <c r="X802" s="2397"/>
      <c r="Y802" s="2397"/>
      <c r="Z802" s="2397"/>
    </row>
    <row r="803" spans="1:26" ht="15.75" customHeight="1">
      <c r="A803" s="2397"/>
      <c r="B803" s="2397"/>
      <c r="C803" s="2397"/>
      <c r="D803" s="2397"/>
      <c r="E803" s="2397"/>
      <c r="F803" s="2397"/>
      <c r="G803" s="2397"/>
      <c r="H803" s="2397"/>
      <c r="I803" s="2397"/>
      <c r="J803" s="2397"/>
      <c r="K803" s="2397"/>
      <c r="L803" s="2397"/>
      <c r="M803" s="2397"/>
      <c r="N803" s="2397"/>
      <c r="O803" s="2397"/>
      <c r="P803" s="2397"/>
      <c r="Q803" s="2397"/>
      <c r="R803" s="2397"/>
      <c r="S803" s="2397"/>
      <c r="T803" s="2397"/>
      <c r="U803" s="2397"/>
      <c r="V803" s="2397"/>
      <c r="W803" s="2397"/>
      <c r="X803" s="2397"/>
      <c r="Y803" s="2397"/>
      <c r="Z803" s="2397"/>
    </row>
    <row r="804" spans="1:26" ht="15.75" customHeight="1">
      <c r="A804" s="2397"/>
      <c r="B804" s="2397"/>
      <c r="C804" s="2397"/>
      <c r="D804" s="2397"/>
      <c r="E804" s="2397"/>
      <c r="F804" s="2397"/>
      <c r="G804" s="2397"/>
      <c r="H804" s="2397"/>
      <c r="I804" s="2397"/>
      <c r="J804" s="2397"/>
      <c r="K804" s="2397"/>
      <c r="L804" s="2397"/>
      <c r="M804" s="2397"/>
      <c r="N804" s="2397"/>
      <c r="O804" s="2397"/>
      <c r="P804" s="2397"/>
      <c r="Q804" s="2397"/>
      <c r="R804" s="2397"/>
      <c r="S804" s="2397"/>
      <c r="T804" s="2397"/>
      <c r="U804" s="2397"/>
      <c r="V804" s="2397"/>
      <c r="W804" s="2397"/>
      <c r="X804" s="2397"/>
      <c r="Y804" s="2397"/>
      <c r="Z804" s="2397"/>
    </row>
    <row r="805" spans="1:26" ht="15.75" customHeight="1">
      <c r="A805" s="2397"/>
      <c r="B805" s="2397"/>
      <c r="C805" s="2397"/>
      <c r="D805" s="2397"/>
      <c r="E805" s="2397"/>
      <c r="F805" s="2397"/>
      <c r="G805" s="2397"/>
      <c r="H805" s="2397"/>
      <c r="I805" s="2397"/>
      <c r="J805" s="2397"/>
      <c r="K805" s="2397"/>
      <c r="L805" s="2397"/>
      <c r="M805" s="2397"/>
      <c r="N805" s="2397"/>
      <c r="O805" s="2397"/>
      <c r="P805" s="2397"/>
      <c r="Q805" s="2397"/>
      <c r="R805" s="2397"/>
      <c r="S805" s="2397"/>
      <c r="T805" s="2397"/>
      <c r="U805" s="2397"/>
      <c r="V805" s="2397"/>
      <c r="W805" s="2397"/>
      <c r="X805" s="2397"/>
      <c r="Y805" s="2397"/>
      <c r="Z805" s="2397"/>
    </row>
    <row r="806" spans="1:26" ht="15.75" customHeight="1">
      <c r="A806" s="2397"/>
      <c r="B806" s="2397"/>
      <c r="C806" s="2397"/>
      <c r="D806" s="2397"/>
      <c r="E806" s="2397"/>
      <c r="F806" s="2397"/>
      <c r="G806" s="2397"/>
      <c r="H806" s="2397"/>
      <c r="I806" s="2397"/>
      <c r="J806" s="2397"/>
      <c r="K806" s="2397"/>
      <c r="L806" s="2397"/>
      <c r="M806" s="2397"/>
      <c r="N806" s="2397"/>
      <c r="O806" s="2397"/>
      <c r="P806" s="2397"/>
      <c r="Q806" s="2397"/>
      <c r="R806" s="2397"/>
      <c r="S806" s="2397"/>
      <c r="T806" s="2397"/>
      <c r="U806" s="2397"/>
      <c r="V806" s="2397"/>
      <c r="W806" s="2397"/>
      <c r="X806" s="2397"/>
      <c r="Y806" s="2397"/>
      <c r="Z806" s="2397"/>
    </row>
    <row r="807" spans="1:26" ht="15.75" customHeight="1">
      <c r="A807" s="2397"/>
      <c r="B807" s="2397"/>
      <c r="C807" s="2397"/>
      <c r="D807" s="2397"/>
      <c r="E807" s="2397"/>
      <c r="F807" s="2397"/>
      <c r="G807" s="2397"/>
      <c r="H807" s="2397"/>
      <c r="I807" s="2397"/>
      <c r="J807" s="2397"/>
      <c r="K807" s="2397"/>
      <c r="L807" s="2397"/>
      <c r="M807" s="2397"/>
      <c r="N807" s="2397"/>
      <c r="O807" s="2397"/>
      <c r="P807" s="2397"/>
      <c r="Q807" s="2397"/>
      <c r="R807" s="2397"/>
      <c r="S807" s="2397"/>
      <c r="T807" s="2397"/>
      <c r="U807" s="2397"/>
      <c r="V807" s="2397"/>
      <c r="W807" s="2397"/>
      <c r="X807" s="2397"/>
      <c r="Y807" s="2397"/>
      <c r="Z807" s="2397"/>
    </row>
    <row r="808" spans="1:26" ht="15.75" customHeight="1">
      <c r="A808" s="2397"/>
      <c r="B808" s="2397"/>
      <c r="C808" s="2397"/>
      <c r="D808" s="2397"/>
      <c r="E808" s="2397"/>
      <c r="F808" s="2397"/>
      <c r="G808" s="2397"/>
      <c r="H808" s="2397"/>
      <c r="I808" s="2397"/>
      <c r="J808" s="2397"/>
      <c r="K808" s="2397"/>
      <c r="L808" s="2397"/>
      <c r="M808" s="2397"/>
      <c r="N808" s="2397"/>
      <c r="O808" s="2397"/>
      <c r="P808" s="2397"/>
      <c r="Q808" s="2397"/>
      <c r="R808" s="2397"/>
      <c r="S808" s="2397"/>
      <c r="T808" s="2397"/>
      <c r="U808" s="2397"/>
      <c r="V808" s="2397"/>
      <c r="W808" s="2397"/>
      <c r="X808" s="2397"/>
      <c r="Y808" s="2397"/>
      <c r="Z808" s="2397"/>
    </row>
    <row r="809" spans="1:26" ht="15.75" customHeight="1">
      <c r="A809" s="2397"/>
      <c r="B809" s="2397"/>
      <c r="C809" s="2397"/>
      <c r="D809" s="2397"/>
      <c r="E809" s="2397"/>
      <c r="F809" s="2397"/>
      <c r="G809" s="2397"/>
      <c r="H809" s="2397"/>
      <c r="I809" s="2397"/>
      <c r="J809" s="2397"/>
      <c r="K809" s="2397"/>
      <c r="L809" s="2397"/>
      <c r="M809" s="2397"/>
      <c r="N809" s="2397"/>
      <c r="O809" s="2397"/>
      <c r="P809" s="2397"/>
      <c r="Q809" s="2397"/>
      <c r="R809" s="2397"/>
      <c r="S809" s="2397"/>
      <c r="T809" s="2397"/>
      <c r="U809" s="2397"/>
      <c r="V809" s="2397"/>
      <c r="W809" s="2397"/>
      <c r="X809" s="2397"/>
      <c r="Y809" s="2397"/>
      <c r="Z809" s="2397"/>
    </row>
    <row r="810" spans="1:26" ht="15.75" customHeight="1">
      <c r="A810" s="2397"/>
      <c r="B810" s="2397"/>
      <c r="C810" s="2397"/>
      <c r="D810" s="2397"/>
      <c r="E810" s="2397"/>
      <c r="F810" s="2397"/>
      <c r="G810" s="2397"/>
      <c r="H810" s="2397"/>
      <c r="I810" s="2397"/>
      <c r="J810" s="2397"/>
      <c r="K810" s="2397"/>
      <c r="L810" s="2397"/>
      <c r="M810" s="2397"/>
      <c r="N810" s="2397"/>
      <c r="O810" s="2397"/>
      <c r="P810" s="2397"/>
      <c r="Q810" s="2397"/>
      <c r="R810" s="2397"/>
      <c r="S810" s="2397"/>
      <c r="T810" s="2397"/>
      <c r="U810" s="2397"/>
      <c r="V810" s="2397"/>
      <c r="W810" s="2397"/>
      <c r="X810" s="2397"/>
      <c r="Y810" s="2397"/>
      <c r="Z810" s="2397"/>
    </row>
    <row r="811" spans="1:26" ht="15.75" customHeight="1">
      <c r="A811" s="2397"/>
      <c r="B811" s="2397"/>
      <c r="C811" s="2397"/>
      <c r="D811" s="2397"/>
      <c r="E811" s="2397"/>
      <c r="F811" s="2397"/>
      <c r="G811" s="2397"/>
      <c r="H811" s="2397"/>
      <c r="I811" s="2397"/>
      <c r="J811" s="2397"/>
      <c r="K811" s="2397"/>
      <c r="L811" s="2397"/>
      <c r="M811" s="2397"/>
      <c r="N811" s="2397"/>
      <c r="O811" s="2397"/>
      <c r="P811" s="2397"/>
      <c r="Q811" s="2397"/>
      <c r="R811" s="2397"/>
      <c r="S811" s="2397"/>
      <c r="T811" s="2397"/>
      <c r="U811" s="2397"/>
      <c r="V811" s="2397"/>
      <c r="W811" s="2397"/>
      <c r="X811" s="2397"/>
      <c r="Y811" s="2397"/>
      <c r="Z811" s="2397"/>
    </row>
    <row r="812" spans="1:26" ht="15.75" customHeight="1">
      <c r="A812" s="2397"/>
      <c r="B812" s="2397"/>
      <c r="C812" s="2397"/>
      <c r="D812" s="2397"/>
      <c r="E812" s="2397"/>
      <c r="F812" s="2397"/>
      <c r="G812" s="2397"/>
      <c r="H812" s="2397"/>
      <c r="I812" s="2397"/>
      <c r="J812" s="2397"/>
      <c r="K812" s="2397"/>
      <c r="L812" s="2397"/>
      <c r="M812" s="2397"/>
      <c r="N812" s="2397"/>
      <c r="O812" s="2397"/>
      <c r="P812" s="2397"/>
      <c r="Q812" s="2397"/>
      <c r="R812" s="2397"/>
      <c r="S812" s="2397"/>
      <c r="T812" s="2397"/>
      <c r="U812" s="2397"/>
      <c r="V812" s="2397"/>
      <c r="W812" s="2397"/>
      <c r="X812" s="2397"/>
      <c r="Y812" s="2397"/>
      <c r="Z812" s="2397"/>
    </row>
    <row r="813" spans="1:26" ht="15.75" customHeight="1">
      <c r="A813" s="2397"/>
      <c r="B813" s="2397"/>
      <c r="C813" s="2397"/>
      <c r="D813" s="2397"/>
      <c r="E813" s="2397"/>
      <c r="F813" s="2397"/>
      <c r="G813" s="2397"/>
      <c r="H813" s="2397"/>
      <c r="I813" s="2397"/>
      <c r="J813" s="2397"/>
      <c r="K813" s="2397"/>
      <c r="L813" s="2397"/>
      <c r="M813" s="2397"/>
      <c r="N813" s="2397"/>
      <c r="O813" s="2397"/>
      <c r="P813" s="2397"/>
      <c r="Q813" s="2397"/>
      <c r="R813" s="2397"/>
      <c r="S813" s="2397"/>
      <c r="T813" s="2397"/>
      <c r="U813" s="2397"/>
      <c r="V813" s="2397"/>
      <c r="W813" s="2397"/>
      <c r="X813" s="2397"/>
      <c r="Y813" s="2397"/>
      <c r="Z813" s="2397"/>
    </row>
    <row r="814" spans="1:26" ht="15.75" customHeight="1">
      <c r="A814" s="2397"/>
      <c r="B814" s="2397"/>
      <c r="C814" s="2397"/>
      <c r="D814" s="2397"/>
      <c r="E814" s="2397"/>
      <c r="F814" s="2397"/>
      <c r="G814" s="2397"/>
      <c r="H814" s="2397"/>
      <c r="I814" s="2397"/>
      <c r="J814" s="2397"/>
      <c r="K814" s="2397"/>
      <c r="L814" s="2397"/>
      <c r="M814" s="2397"/>
      <c r="N814" s="2397"/>
      <c r="O814" s="2397"/>
      <c r="P814" s="2397"/>
      <c r="Q814" s="2397"/>
      <c r="R814" s="2397"/>
      <c r="S814" s="2397"/>
      <c r="T814" s="2397"/>
      <c r="U814" s="2397"/>
      <c r="V814" s="2397"/>
      <c r="W814" s="2397"/>
      <c r="X814" s="2397"/>
      <c r="Y814" s="2397"/>
      <c r="Z814" s="2397"/>
    </row>
    <row r="815" spans="1:26" ht="15.75" customHeight="1">
      <c r="A815" s="2397"/>
      <c r="B815" s="2397"/>
      <c r="C815" s="2397"/>
      <c r="D815" s="2397"/>
      <c r="E815" s="2397"/>
      <c r="F815" s="2397"/>
      <c r="G815" s="2397"/>
      <c r="H815" s="2397"/>
      <c r="I815" s="2397"/>
      <c r="J815" s="2397"/>
      <c r="K815" s="2397"/>
      <c r="L815" s="2397"/>
      <c r="M815" s="2397"/>
      <c r="N815" s="2397"/>
      <c r="O815" s="2397"/>
      <c r="P815" s="2397"/>
      <c r="Q815" s="2397"/>
      <c r="R815" s="2397"/>
      <c r="S815" s="2397"/>
      <c r="T815" s="2397"/>
      <c r="U815" s="2397"/>
      <c r="V815" s="2397"/>
      <c r="W815" s="2397"/>
      <c r="X815" s="2397"/>
      <c r="Y815" s="2397"/>
      <c r="Z815" s="2397"/>
    </row>
    <row r="816" spans="1:26" ht="15.75" customHeight="1">
      <c r="A816" s="2397"/>
      <c r="B816" s="2397"/>
      <c r="C816" s="2397"/>
      <c r="D816" s="2397"/>
      <c r="E816" s="2397"/>
      <c r="F816" s="2397"/>
      <c r="G816" s="2397"/>
      <c r="H816" s="2397"/>
      <c r="I816" s="2397"/>
      <c r="J816" s="2397"/>
      <c r="K816" s="2397"/>
      <c r="L816" s="2397"/>
      <c r="M816" s="2397"/>
      <c r="N816" s="2397"/>
      <c r="O816" s="2397"/>
      <c r="P816" s="2397"/>
      <c r="Q816" s="2397"/>
      <c r="R816" s="2397"/>
      <c r="S816" s="2397"/>
      <c r="T816" s="2397"/>
      <c r="U816" s="2397"/>
      <c r="V816" s="2397"/>
      <c r="W816" s="2397"/>
      <c r="X816" s="2397"/>
      <c r="Y816" s="2397"/>
      <c r="Z816" s="2397"/>
    </row>
    <row r="817" spans="1:26" ht="15.75" customHeight="1">
      <c r="A817" s="2397"/>
      <c r="B817" s="2397"/>
      <c r="C817" s="2397"/>
      <c r="D817" s="2397"/>
      <c r="E817" s="2397"/>
      <c r="F817" s="2397"/>
      <c r="G817" s="2397"/>
      <c r="H817" s="2397"/>
      <c r="I817" s="2397"/>
      <c r="J817" s="2397"/>
      <c r="K817" s="2397"/>
      <c r="L817" s="2397"/>
      <c r="M817" s="2397"/>
      <c r="N817" s="2397"/>
      <c r="O817" s="2397"/>
      <c r="P817" s="2397"/>
      <c r="Q817" s="2397"/>
      <c r="R817" s="2397"/>
      <c r="S817" s="2397"/>
      <c r="T817" s="2397"/>
      <c r="U817" s="2397"/>
      <c r="V817" s="2397"/>
      <c r="W817" s="2397"/>
      <c r="X817" s="2397"/>
      <c r="Y817" s="2397"/>
      <c r="Z817" s="2397"/>
    </row>
    <row r="818" spans="1:26" ht="15.75" customHeight="1">
      <c r="A818" s="2397"/>
      <c r="B818" s="2397"/>
      <c r="C818" s="2397"/>
      <c r="D818" s="2397"/>
      <c r="E818" s="2397"/>
      <c r="F818" s="2397"/>
      <c r="G818" s="2397"/>
      <c r="H818" s="2397"/>
      <c r="I818" s="2397"/>
      <c r="J818" s="2397"/>
      <c r="K818" s="2397"/>
      <c r="L818" s="2397"/>
      <c r="M818" s="2397"/>
      <c r="N818" s="2397"/>
      <c r="O818" s="2397"/>
      <c r="P818" s="2397"/>
      <c r="Q818" s="2397"/>
      <c r="R818" s="2397"/>
      <c r="S818" s="2397"/>
      <c r="T818" s="2397"/>
      <c r="U818" s="2397"/>
      <c r="V818" s="2397"/>
      <c r="W818" s="2397"/>
      <c r="X818" s="2397"/>
      <c r="Y818" s="2397"/>
      <c r="Z818" s="2397"/>
    </row>
    <row r="819" spans="1:26" ht="15.75" customHeight="1">
      <c r="A819" s="2397"/>
      <c r="B819" s="2397"/>
      <c r="C819" s="2397"/>
      <c r="D819" s="2397"/>
      <c r="E819" s="2397"/>
      <c r="F819" s="2397"/>
      <c r="G819" s="2397"/>
      <c r="H819" s="2397"/>
      <c r="I819" s="2397"/>
      <c r="J819" s="2397"/>
      <c r="K819" s="2397"/>
      <c r="L819" s="2397"/>
      <c r="M819" s="2397"/>
      <c r="N819" s="2397"/>
      <c r="O819" s="2397"/>
      <c r="P819" s="2397"/>
      <c r="Q819" s="2397"/>
      <c r="R819" s="2397"/>
      <c r="S819" s="2397"/>
      <c r="T819" s="2397"/>
      <c r="U819" s="2397"/>
      <c r="V819" s="2397"/>
      <c r="W819" s="2397"/>
      <c r="X819" s="2397"/>
      <c r="Y819" s="2397"/>
      <c r="Z819" s="2397"/>
    </row>
    <row r="820" spans="1:26" ht="15.75" customHeight="1">
      <c r="A820" s="2397"/>
      <c r="B820" s="2397"/>
      <c r="C820" s="2397"/>
      <c r="D820" s="2397"/>
      <c r="E820" s="2397"/>
      <c r="F820" s="2397"/>
      <c r="G820" s="2397"/>
      <c r="H820" s="2397"/>
      <c r="I820" s="2397"/>
      <c r="J820" s="2397"/>
      <c r="K820" s="2397"/>
      <c r="L820" s="2397"/>
      <c r="M820" s="2397"/>
      <c r="N820" s="2397"/>
      <c r="O820" s="2397"/>
      <c r="P820" s="2397"/>
      <c r="Q820" s="2397"/>
      <c r="R820" s="2397"/>
      <c r="S820" s="2397"/>
      <c r="T820" s="2397"/>
      <c r="U820" s="2397"/>
      <c r="V820" s="2397"/>
      <c r="W820" s="2397"/>
      <c r="X820" s="2397"/>
      <c r="Y820" s="2397"/>
      <c r="Z820" s="2397"/>
    </row>
    <row r="821" spans="1:26" ht="15.75" customHeight="1">
      <c r="A821" s="2397"/>
      <c r="B821" s="2397"/>
      <c r="C821" s="2397"/>
      <c r="D821" s="2397"/>
      <c r="E821" s="2397"/>
      <c r="F821" s="2397"/>
      <c r="G821" s="2397"/>
      <c r="H821" s="2397"/>
      <c r="I821" s="2397"/>
      <c r="J821" s="2397"/>
      <c r="K821" s="2397"/>
      <c r="L821" s="2397"/>
      <c r="M821" s="2397"/>
      <c r="N821" s="2397"/>
      <c r="O821" s="2397"/>
      <c r="P821" s="2397"/>
      <c r="Q821" s="2397"/>
      <c r="R821" s="2397"/>
      <c r="S821" s="2397"/>
      <c r="T821" s="2397"/>
      <c r="U821" s="2397"/>
      <c r="V821" s="2397"/>
      <c r="W821" s="2397"/>
      <c r="X821" s="2397"/>
      <c r="Y821" s="2397"/>
      <c r="Z821" s="2397"/>
    </row>
    <row r="822" spans="1:26" ht="15.75" customHeight="1">
      <c r="A822" s="2397"/>
      <c r="B822" s="2397"/>
      <c r="C822" s="2397"/>
      <c r="D822" s="2397"/>
      <c r="E822" s="2397"/>
      <c r="F822" s="2397"/>
      <c r="G822" s="2397"/>
      <c r="H822" s="2397"/>
      <c r="I822" s="2397"/>
      <c r="J822" s="2397"/>
      <c r="K822" s="2397"/>
      <c r="L822" s="2397"/>
      <c r="M822" s="2397"/>
      <c r="N822" s="2397"/>
      <c r="O822" s="2397"/>
      <c r="P822" s="2397"/>
      <c r="Q822" s="2397"/>
      <c r="R822" s="2397"/>
      <c r="S822" s="2397"/>
      <c r="T822" s="2397"/>
      <c r="U822" s="2397"/>
      <c r="V822" s="2397"/>
      <c r="W822" s="2397"/>
      <c r="X822" s="2397"/>
      <c r="Y822" s="2397"/>
      <c r="Z822" s="2397"/>
    </row>
    <row r="823" spans="1:26" ht="15.75" customHeight="1">
      <c r="A823" s="2397"/>
      <c r="B823" s="2397"/>
      <c r="C823" s="2397"/>
      <c r="D823" s="2397"/>
      <c r="E823" s="2397"/>
      <c r="F823" s="2397"/>
      <c r="G823" s="2397"/>
      <c r="H823" s="2397"/>
      <c r="I823" s="2397"/>
      <c r="J823" s="2397"/>
      <c r="K823" s="2397"/>
      <c r="L823" s="2397"/>
      <c r="M823" s="2397"/>
      <c r="N823" s="2397"/>
      <c r="O823" s="2397"/>
      <c r="P823" s="2397"/>
      <c r="Q823" s="2397"/>
      <c r="R823" s="2397"/>
      <c r="S823" s="2397"/>
      <c r="T823" s="2397"/>
      <c r="U823" s="2397"/>
      <c r="V823" s="2397"/>
      <c r="W823" s="2397"/>
      <c r="X823" s="2397"/>
      <c r="Y823" s="2397"/>
      <c r="Z823" s="2397"/>
    </row>
    <row r="824" spans="1:26" ht="15.75" customHeight="1">
      <c r="A824" s="2397"/>
      <c r="B824" s="2397"/>
      <c r="C824" s="2397"/>
      <c r="D824" s="2397"/>
      <c r="E824" s="2397"/>
      <c r="F824" s="2397"/>
      <c r="G824" s="2397"/>
      <c r="H824" s="2397"/>
      <c r="I824" s="2397"/>
      <c r="J824" s="2397"/>
      <c r="K824" s="2397"/>
      <c r="L824" s="2397"/>
      <c r="M824" s="2397"/>
      <c r="N824" s="2397"/>
      <c r="O824" s="2397"/>
      <c r="P824" s="2397"/>
      <c r="Q824" s="2397"/>
      <c r="R824" s="2397"/>
      <c r="S824" s="2397"/>
      <c r="T824" s="2397"/>
      <c r="U824" s="2397"/>
      <c r="V824" s="2397"/>
      <c r="W824" s="2397"/>
      <c r="X824" s="2397"/>
      <c r="Y824" s="2397"/>
      <c r="Z824" s="2397"/>
    </row>
    <row r="825" spans="1:26" ht="15.75" customHeight="1">
      <c r="A825" s="2397"/>
      <c r="B825" s="2397"/>
      <c r="C825" s="2397"/>
      <c r="D825" s="2397"/>
      <c r="E825" s="2397"/>
      <c r="F825" s="2397"/>
      <c r="G825" s="2397"/>
      <c r="H825" s="2397"/>
      <c r="I825" s="2397"/>
      <c r="J825" s="2397"/>
      <c r="K825" s="2397"/>
      <c r="L825" s="2397"/>
      <c r="M825" s="2397"/>
      <c r="N825" s="2397"/>
      <c r="O825" s="2397"/>
      <c r="P825" s="2397"/>
      <c r="Q825" s="2397"/>
      <c r="R825" s="2397"/>
      <c r="S825" s="2397"/>
      <c r="T825" s="2397"/>
      <c r="U825" s="2397"/>
      <c r="V825" s="2397"/>
      <c r="W825" s="2397"/>
      <c r="X825" s="2397"/>
      <c r="Y825" s="2397"/>
      <c r="Z825" s="2397"/>
    </row>
    <row r="826" spans="1:26" ht="15.75" customHeight="1">
      <c r="A826" s="2397"/>
      <c r="B826" s="2397"/>
      <c r="C826" s="2397"/>
      <c r="D826" s="2397"/>
      <c r="E826" s="2397"/>
      <c r="F826" s="2397"/>
      <c r="G826" s="2397"/>
      <c r="H826" s="2397"/>
      <c r="I826" s="2397"/>
      <c r="J826" s="2397"/>
      <c r="K826" s="2397"/>
      <c r="L826" s="2397"/>
      <c r="M826" s="2397"/>
      <c r="N826" s="2397"/>
      <c r="O826" s="2397"/>
      <c r="P826" s="2397"/>
      <c r="Q826" s="2397"/>
      <c r="R826" s="2397"/>
      <c r="S826" s="2397"/>
      <c r="T826" s="2397"/>
      <c r="U826" s="2397"/>
      <c r="V826" s="2397"/>
      <c r="W826" s="2397"/>
      <c r="X826" s="2397"/>
      <c r="Y826" s="2397"/>
      <c r="Z826" s="2397"/>
    </row>
    <row r="827" spans="1:26" ht="15.75" customHeight="1">
      <c r="A827" s="2397"/>
      <c r="B827" s="2397"/>
      <c r="C827" s="2397"/>
      <c r="D827" s="2397"/>
      <c r="E827" s="2397"/>
      <c r="F827" s="2397"/>
      <c r="G827" s="2397"/>
      <c r="H827" s="2397"/>
      <c r="I827" s="2397"/>
      <c r="J827" s="2397"/>
      <c r="K827" s="2397"/>
      <c r="L827" s="2397"/>
      <c r="M827" s="2397"/>
      <c r="N827" s="2397"/>
      <c r="O827" s="2397"/>
      <c r="P827" s="2397"/>
      <c r="Q827" s="2397"/>
      <c r="R827" s="2397"/>
      <c r="S827" s="2397"/>
      <c r="T827" s="2397"/>
      <c r="U827" s="2397"/>
      <c r="V827" s="2397"/>
      <c r="W827" s="2397"/>
      <c r="X827" s="2397"/>
      <c r="Y827" s="2397"/>
      <c r="Z827" s="2397"/>
    </row>
    <row r="828" spans="1:26" ht="15.75" customHeight="1">
      <c r="A828" s="2397"/>
      <c r="B828" s="2397"/>
      <c r="C828" s="2397"/>
      <c r="D828" s="2397"/>
      <c r="E828" s="2397"/>
      <c r="F828" s="2397"/>
      <c r="G828" s="2397"/>
      <c r="H828" s="2397"/>
      <c r="I828" s="2397"/>
      <c r="J828" s="2397"/>
      <c r="K828" s="2397"/>
      <c r="L828" s="2397"/>
      <c r="M828" s="2397"/>
      <c r="N828" s="2397"/>
      <c r="O828" s="2397"/>
      <c r="P828" s="2397"/>
      <c r="Q828" s="2397"/>
      <c r="R828" s="2397"/>
      <c r="S828" s="2397"/>
      <c r="T828" s="2397"/>
      <c r="U828" s="2397"/>
      <c r="V828" s="2397"/>
      <c r="W828" s="2397"/>
      <c r="X828" s="2397"/>
      <c r="Y828" s="2397"/>
      <c r="Z828" s="2397"/>
    </row>
    <row r="829" spans="1:26" ht="15.75" customHeight="1">
      <c r="A829" s="2397"/>
      <c r="B829" s="2397"/>
      <c r="C829" s="2397"/>
      <c r="D829" s="2397"/>
      <c r="E829" s="2397"/>
      <c r="F829" s="2397"/>
      <c r="G829" s="2397"/>
      <c r="H829" s="2397"/>
      <c r="I829" s="2397"/>
      <c r="J829" s="2397"/>
      <c r="K829" s="2397"/>
      <c r="L829" s="2397"/>
      <c r="M829" s="2397"/>
      <c r="N829" s="2397"/>
      <c r="O829" s="2397"/>
      <c r="P829" s="2397"/>
      <c r="Q829" s="2397"/>
      <c r="R829" s="2397"/>
      <c r="S829" s="2397"/>
      <c r="T829" s="2397"/>
      <c r="U829" s="2397"/>
      <c r="V829" s="2397"/>
      <c r="W829" s="2397"/>
      <c r="X829" s="2397"/>
      <c r="Y829" s="2397"/>
      <c r="Z829" s="2397"/>
    </row>
    <row r="830" spans="1:26" ht="15.75" customHeight="1">
      <c r="A830" s="2397"/>
      <c r="B830" s="2397"/>
      <c r="C830" s="2397"/>
      <c r="D830" s="2397"/>
      <c r="E830" s="2397"/>
      <c r="F830" s="2397"/>
      <c r="G830" s="2397"/>
      <c r="H830" s="2397"/>
      <c r="I830" s="2397"/>
      <c r="J830" s="2397"/>
      <c r="K830" s="2397"/>
      <c r="L830" s="2397"/>
      <c r="M830" s="2397"/>
      <c r="N830" s="2397"/>
      <c r="O830" s="2397"/>
      <c r="P830" s="2397"/>
      <c r="Q830" s="2397"/>
      <c r="R830" s="2397"/>
      <c r="S830" s="2397"/>
      <c r="T830" s="2397"/>
      <c r="U830" s="2397"/>
      <c r="V830" s="2397"/>
      <c r="W830" s="2397"/>
      <c r="X830" s="2397"/>
      <c r="Y830" s="2397"/>
      <c r="Z830" s="2397"/>
    </row>
    <row r="831" spans="1:26" ht="15.75" customHeight="1">
      <c r="A831" s="2397"/>
      <c r="B831" s="2397"/>
      <c r="C831" s="2397"/>
      <c r="D831" s="2397"/>
      <c r="E831" s="2397"/>
      <c r="F831" s="2397"/>
      <c r="G831" s="2397"/>
      <c r="H831" s="2397"/>
      <c r="I831" s="2397"/>
      <c r="J831" s="2397"/>
      <c r="K831" s="2397"/>
      <c r="L831" s="2397"/>
      <c r="M831" s="2397"/>
      <c r="N831" s="2397"/>
      <c r="O831" s="2397"/>
      <c r="P831" s="2397"/>
      <c r="Q831" s="2397"/>
      <c r="R831" s="2397"/>
      <c r="S831" s="2397"/>
      <c r="T831" s="2397"/>
      <c r="U831" s="2397"/>
      <c r="V831" s="2397"/>
      <c r="W831" s="2397"/>
      <c r="X831" s="2397"/>
      <c r="Y831" s="2397"/>
      <c r="Z831" s="2397"/>
    </row>
    <row r="832" spans="1:26" ht="15.75" customHeight="1">
      <c r="A832" s="2397"/>
      <c r="B832" s="2397"/>
      <c r="C832" s="2397"/>
      <c r="D832" s="2397"/>
      <c r="E832" s="2397"/>
      <c r="F832" s="2397"/>
      <c r="G832" s="2397"/>
      <c r="H832" s="2397"/>
      <c r="I832" s="2397"/>
      <c r="J832" s="2397"/>
      <c r="K832" s="2397"/>
      <c r="L832" s="2397"/>
      <c r="M832" s="2397"/>
      <c r="N832" s="2397"/>
      <c r="O832" s="2397"/>
      <c r="P832" s="2397"/>
      <c r="Q832" s="2397"/>
      <c r="R832" s="2397"/>
      <c r="S832" s="2397"/>
      <c r="T832" s="2397"/>
      <c r="U832" s="2397"/>
      <c r="V832" s="2397"/>
      <c r="W832" s="2397"/>
      <c r="X832" s="2397"/>
      <c r="Y832" s="2397"/>
      <c r="Z832" s="2397"/>
    </row>
    <row r="833" spans="1:26" ht="15.75" customHeight="1">
      <c r="A833" s="2397"/>
      <c r="B833" s="2397"/>
      <c r="C833" s="2397"/>
      <c r="D833" s="2397"/>
      <c r="E833" s="2397"/>
      <c r="F833" s="2397"/>
      <c r="G833" s="2397"/>
      <c r="H833" s="2397"/>
      <c r="I833" s="2397"/>
      <c r="J833" s="2397"/>
      <c r="K833" s="2397"/>
      <c r="L833" s="2397"/>
      <c r="M833" s="2397"/>
      <c r="N833" s="2397"/>
      <c r="O833" s="2397"/>
      <c r="P833" s="2397"/>
      <c r="Q833" s="2397"/>
      <c r="R833" s="2397"/>
      <c r="S833" s="2397"/>
      <c r="T833" s="2397"/>
      <c r="U833" s="2397"/>
      <c r="V833" s="2397"/>
      <c r="W833" s="2397"/>
      <c r="X833" s="2397"/>
      <c r="Y833" s="2397"/>
      <c r="Z833" s="2397"/>
    </row>
    <row r="834" spans="1:26" ht="15.75" customHeight="1">
      <c r="A834" s="2397"/>
      <c r="B834" s="2397"/>
      <c r="C834" s="2397"/>
      <c r="D834" s="2397"/>
      <c r="E834" s="2397"/>
      <c r="F834" s="2397"/>
      <c r="G834" s="2397"/>
      <c r="H834" s="2397"/>
      <c r="I834" s="2397"/>
      <c r="J834" s="2397"/>
      <c r="K834" s="2397"/>
      <c r="L834" s="2397"/>
      <c r="M834" s="2397"/>
      <c r="N834" s="2397"/>
      <c r="O834" s="2397"/>
      <c r="P834" s="2397"/>
      <c r="Q834" s="2397"/>
      <c r="R834" s="2397"/>
      <c r="S834" s="2397"/>
      <c r="T834" s="2397"/>
      <c r="U834" s="2397"/>
      <c r="V834" s="2397"/>
      <c r="W834" s="2397"/>
      <c r="X834" s="2397"/>
      <c r="Y834" s="2397"/>
      <c r="Z834" s="2397"/>
    </row>
    <row r="835" spans="1:26" ht="15.75" customHeight="1">
      <c r="A835" s="2397"/>
      <c r="B835" s="2397"/>
      <c r="C835" s="2397"/>
      <c r="D835" s="2397"/>
      <c r="E835" s="2397"/>
      <c r="F835" s="2397"/>
      <c r="G835" s="2397"/>
      <c r="H835" s="2397"/>
      <c r="I835" s="2397"/>
      <c r="J835" s="2397"/>
      <c r="K835" s="2397"/>
      <c r="L835" s="2397"/>
      <c r="M835" s="2397"/>
      <c r="N835" s="2397"/>
      <c r="O835" s="2397"/>
      <c r="P835" s="2397"/>
      <c r="Q835" s="2397"/>
      <c r="R835" s="2397"/>
      <c r="S835" s="2397"/>
      <c r="T835" s="2397"/>
      <c r="U835" s="2397"/>
      <c r="V835" s="2397"/>
      <c r="W835" s="2397"/>
      <c r="X835" s="2397"/>
      <c r="Y835" s="2397"/>
      <c r="Z835" s="2397"/>
    </row>
    <row r="836" spans="1:26" ht="15.75" customHeight="1">
      <c r="A836" s="2397"/>
      <c r="B836" s="2397"/>
      <c r="C836" s="2397"/>
      <c r="D836" s="2397"/>
      <c r="E836" s="2397"/>
      <c r="F836" s="2397"/>
      <c r="G836" s="2397"/>
      <c r="H836" s="2397"/>
      <c r="I836" s="2397"/>
      <c r="J836" s="2397"/>
      <c r="K836" s="2397"/>
      <c r="L836" s="2397"/>
      <c r="M836" s="2397"/>
      <c r="N836" s="2397"/>
      <c r="O836" s="2397"/>
      <c r="P836" s="2397"/>
      <c r="Q836" s="2397"/>
      <c r="R836" s="2397"/>
      <c r="S836" s="2397"/>
      <c r="T836" s="2397"/>
      <c r="U836" s="2397"/>
      <c r="V836" s="2397"/>
      <c r="W836" s="2397"/>
      <c r="X836" s="2397"/>
      <c r="Y836" s="2397"/>
      <c r="Z836" s="2397"/>
    </row>
    <row r="837" spans="1:26" ht="15.75" customHeight="1">
      <c r="A837" s="2397"/>
      <c r="B837" s="2397"/>
      <c r="C837" s="2397"/>
      <c r="D837" s="2397"/>
      <c r="E837" s="2397"/>
      <c r="F837" s="2397"/>
      <c r="G837" s="2397"/>
      <c r="H837" s="2397"/>
      <c r="I837" s="2397"/>
      <c r="J837" s="2397"/>
      <c r="K837" s="2397"/>
      <c r="L837" s="2397"/>
      <c r="M837" s="2397"/>
      <c r="N837" s="2397"/>
      <c r="O837" s="2397"/>
      <c r="P837" s="2397"/>
      <c r="Q837" s="2397"/>
      <c r="R837" s="2397"/>
      <c r="S837" s="2397"/>
      <c r="T837" s="2397"/>
      <c r="U837" s="2397"/>
      <c r="V837" s="2397"/>
      <c r="W837" s="2397"/>
      <c r="X837" s="2397"/>
      <c r="Y837" s="2397"/>
      <c r="Z837" s="2397"/>
    </row>
    <row r="838" spans="1:26" ht="15.75" customHeight="1">
      <c r="A838" s="2397"/>
      <c r="B838" s="2397"/>
      <c r="C838" s="2397"/>
      <c r="D838" s="2397"/>
      <c r="E838" s="2397"/>
      <c r="F838" s="2397"/>
      <c r="G838" s="2397"/>
      <c r="H838" s="2397"/>
      <c r="I838" s="2397"/>
      <c r="J838" s="2397"/>
      <c r="K838" s="2397"/>
      <c r="L838" s="2397"/>
      <c r="M838" s="2397"/>
      <c r="N838" s="2397"/>
      <c r="O838" s="2397"/>
      <c r="P838" s="2397"/>
      <c r="Q838" s="2397"/>
      <c r="R838" s="2397"/>
      <c r="S838" s="2397"/>
      <c r="T838" s="2397"/>
      <c r="U838" s="2397"/>
      <c r="V838" s="2397"/>
      <c r="W838" s="2397"/>
      <c r="X838" s="2397"/>
      <c r="Y838" s="2397"/>
      <c r="Z838" s="2397"/>
    </row>
    <row r="839" spans="1:26" ht="15.75" customHeight="1">
      <c r="A839" s="2397"/>
      <c r="B839" s="2397"/>
      <c r="C839" s="2397"/>
      <c r="D839" s="2397"/>
      <c r="E839" s="2397"/>
      <c r="F839" s="2397"/>
      <c r="G839" s="2397"/>
      <c r="H839" s="2397"/>
      <c r="I839" s="2397"/>
      <c r="J839" s="2397"/>
      <c r="K839" s="2397"/>
      <c r="L839" s="2397"/>
      <c r="M839" s="2397"/>
      <c r="N839" s="2397"/>
      <c r="O839" s="2397"/>
      <c r="P839" s="2397"/>
      <c r="Q839" s="2397"/>
      <c r="R839" s="2397"/>
      <c r="S839" s="2397"/>
      <c r="T839" s="2397"/>
      <c r="U839" s="2397"/>
      <c r="V839" s="2397"/>
      <c r="W839" s="2397"/>
      <c r="X839" s="2397"/>
      <c r="Y839" s="2397"/>
      <c r="Z839" s="2397"/>
    </row>
    <row r="840" spans="1:26" ht="15.75" customHeight="1">
      <c r="A840" s="2397"/>
      <c r="B840" s="2397"/>
      <c r="C840" s="2397"/>
      <c r="D840" s="2397"/>
      <c r="E840" s="2397"/>
      <c r="F840" s="2397"/>
      <c r="G840" s="2397"/>
      <c r="H840" s="2397"/>
      <c r="I840" s="2397"/>
      <c r="J840" s="2397"/>
      <c r="K840" s="2397"/>
      <c r="L840" s="2397"/>
      <c r="M840" s="2397"/>
      <c r="N840" s="2397"/>
      <c r="O840" s="2397"/>
      <c r="P840" s="2397"/>
      <c r="Q840" s="2397"/>
      <c r="R840" s="2397"/>
      <c r="S840" s="2397"/>
      <c r="T840" s="2397"/>
      <c r="U840" s="2397"/>
      <c r="V840" s="2397"/>
      <c r="W840" s="2397"/>
      <c r="X840" s="2397"/>
      <c r="Y840" s="2397"/>
      <c r="Z840" s="2397"/>
    </row>
    <row r="841" spans="1:26" ht="15.75" customHeight="1">
      <c r="A841" s="2397"/>
      <c r="B841" s="2397"/>
      <c r="C841" s="2397"/>
      <c r="D841" s="2397"/>
      <c r="E841" s="2397"/>
      <c r="F841" s="2397"/>
      <c r="G841" s="2397"/>
      <c r="H841" s="2397"/>
      <c r="I841" s="2397"/>
      <c r="J841" s="2397"/>
      <c r="K841" s="2397"/>
      <c r="L841" s="2397"/>
      <c r="M841" s="2397"/>
      <c r="N841" s="2397"/>
      <c r="O841" s="2397"/>
      <c r="P841" s="2397"/>
      <c r="Q841" s="2397"/>
      <c r="R841" s="2397"/>
      <c r="S841" s="2397"/>
      <c r="T841" s="2397"/>
      <c r="U841" s="2397"/>
      <c r="V841" s="2397"/>
      <c r="W841" s="2397"/>
      <c r="X841" s="2397"/>
      <c r="Y841" s="2397"/>
      <c r="Z841" s="2397"/>
    </row>
    <row r="842" spans="1:26" ht="15.75" customHeight="1">
      <c r="A842" s="2397"/>
      <c r="B842" s="2397"/>
      <c r="C842" s="2397"/>
      <c r="D842" s="2397"/>
      <c r="E842" s="2397"/>
      <c r="F842" s="2397"/>
      <c r="G842" s="2397"/>
      <c r="H842" s="2397"/>
      <c r="I842" s="2397"/>
      <c r="J842" s="2397"/>
      <c r="K842" s="2397"/>
      <c r="L842" s="2397"/>
      <c r="M842" s="2397"/>
      <c r="N842" s="2397"/>
      <c r="O842" s="2397"/>
      <c r="P842" s="2397"/>
      <c r="Q842" s="2397"/>
      <c r="R842" s="2397"/>
      <c r="S842" s="2397"/>
      <c r="T842" s="2397"/>
      <c r="U842" s="2397"/>
      <c r="V842" s="2397"/>
      <c r="W842" s="2397"/>
      <c r="X842" s="2397"/>
      <c r="Y842" s="2397"/>
      <c r="Z842" s="2397"/>
    </row>
    <row r="843" spans="1:26" ht="15.75" customHeight="1">
      <c r="A843" s="2397"/>
      <c r="B843" s="2397"/>
      <c r="C843" s="2397"/>
      <c r="D843" s="2397"/>
      <c r="E843" s="2397"/>
      <c r="F843" s="2397"/>
      <c r="G843" s="2397"/>
      <c r="H843" s="2397"/>
      <c r="I843" s="2397"/>
      <c r="J843" s="2397"/>
      <c r="K843" s="2397"/>
      <c r="L843" s="2397"/>
      <c r="M843" s="2397"/>
      <c r="N843" s="2397"/>
      <c r="O843" s="2397"/>
      <c r="P843" s="2397"/>
      <c r="Q843" s="2397"/>
      <c r="R843" s="2397"/>
      <c r="S843" s="2397"/>
      <c r="T843" s="2397"/>
      <c r="U843" s="2397"/>
      <c r="V843" s="2397"/>
      <c r="W843" s="2397"/>
      <c r="X843" s="2397"/>
      <c r="Y843" s="2397"/>
      <c r="Z843" s="2397"/>
    </row>
    <row r="844" spans="1:26" ht="15.75" customHeight="1">
      <c r="A844" s="2397"/>
      <c r="B844" s="2397"/>
      <c r="C844" s="2397"/>
      <c r="D844" s="2397"/>
      <c r="E844" s="2397"/>
      <c r="F844" s="2397"/>
      <c r="G844" s="2397"/>
      <c r="H844" s="2397"/>
      <c r="I844" s="2397"/>
      <c r="J844" s="2397"/>
      <c r="K844" s="2397"/>
      <c r="L844" s="2397"/>
      <c r="M844" s="2397"/>
      <c r="N844" s="2397"/>
      <c r="O844" s="2397"/>
      <c r="P844" s="2397"/>
      <c r="Q844" s="2397"/>
      <c r="R844" s="2397"/>
      <c r="S844" s="2397"/>
      <c r="T844" s="2397"/>
      <c r="U844" s="2397"/>
      <c r="V844" s="2397"/>
      <c r="W844" s="2397"/>
      <c r="X844" s="2397"/>
      <c r="Y844" s="2397"/>
      <c r="Z844" s="2397"/>
    </row>
    <row r="845" spans="1:26" ht="15.75" customHeight="1">
      <c r="A845" s="2397"/>
      <c r="B845" s="2397"/>
      <c r="C845" s="2397"/>
      <c r="D845" s="2397"/>
      <c r="E845" s="2397"/>
      <c r="F845" s="2397"/>
      <c r="G845" s="2397"/>
      <c r="H845" s="2397"/>
      <c r="I845" s="2397"/>
      <c r="J845" s="2397"/>
      <c r="K845" s="2397"/>
      <c r="L845" s="2397"/>
      <c r="M845" s="2397"/>
      <c r="N845" s="2397"/>
      <c r="O845" s="2397"/>
      <c r="P845" s="2397"/>
      <c r="Q845" s="2397"/>
      <c r="R845" s="2397"/>
      <c r="S845" s="2397"/>
      <c r="T845" s="2397"/>
      <c r="U845" s="2397"/>
      <c r="V845" s="2397"/>
      <c r="W845" s="2397"/>
      <c r="X845" s="2397"/>
      <c r="Y845" s="2397"/>
      <c r="Z845" s="2397"/>
    </row>
    <row r="846" spans="1:26" ht="15.75" customHeight="1">
      <c r="A846" s="2397"/>
      <c r="B846" s="2397"/>
      <c r="C846" s="2397"/>
      <c r="D846" s="2397"/>
      <c r="E846" s="2397"/>
      <c r="F846" s="2397"/>
      <c r="G846" s="2397"/>
      <c r="H846" s="2397"/>
      <c r="I846" s="2397"/>
      <c r="J846" s="2397"/>
      <c r="K846" s="2397"/>
      <c r="L846" s="2397"/>
      <c r="M846" s="2397"/>
      <c r="N846" s="2397"/>
      <c r="O846" s="2397"/>
      <c r="P846" s="2397"/>
      <c r="Q846" s="2397"/>
      <c r="R846" s="2397"/>
      <c r="S846" s="2397"/>
      <c r="T846" s="2397"/>
      <c r="U846" s="2397"/>
      <c r="V846" s="2397"/>
      <c r="W846" s="2397"/>
      <c r="X846" s="2397"/>
      <c r="Y846" s="2397"/>
      <c r="Z846" s="2397"/>
    </row>
    <row r="847" spans="1:26" ht="15.75" customHeight="1">
      <c r="A847" s="2397"/>
      <c r="B847" s="2397"/>
      <c r="C847" s="2397"/>
      <c r="D847" s="2397"/>
      <c r="E847" s="2397"/>
      <c r="F847" s="2397"/>
      <c r="G847" s="2397"/>
      <c r="H847" s="2397"/>
      <c r="I847" s="2397"/>
      <c r="J847" s="2397"/>
      <c r="K847" s="2397"/>
      <c r="L847" s="2397"/>
      <c r="M847" s="2397"/>
      <c r="N847" s="2397"/>
      <c r="O847" s="2397"/>
      <c r="P847" s="2397"/>
      <c r="Q847" s="2397"/>
      <c r="R847" s="2397"/>
      <c r="S847" s="2397"/>
      <c r="T847" s="2397"/>
      <c r="U847" s="2397"/>
      <c r="V847" s="2397"/>
      <c r="W847" s="2397"/>
      <c r="X847" s="2397"/>
      <c r="Y847" s="2397"/>
      <c r="Z847" s="2397"/>
    </row>
    <row r="848" spans="1:26" ht="15.75" customHeight="1">
      <c r="A848" s="2397"/>
      <c r="B848" s="2397"/>
      <c r="C848" s="2397"/>
      <c r="D848" s="2397"/>
      <c r="E848" s="2397"/>
      <c r="F848" s="2397"/>
      <c r="G848" s="2397"/>
      <c r="H848" s="2397"/>
      <c r="I848" s="2397"/>
      <c r="J848" s="2397"/>
      <c r="K848" s="2397"/>
      <c r="L848" s="2397"/>
      <c r="M848" s="2397"/>
      <c r="N848" s="2397"/>
      <c r="O848" s="2397"/>
      <c r="P848" s="2397"/>
      <c r="Q848" s="2397"/>
      <c r="R848" s="2397"/>
      <c r="S848" s="2397"/>
      <c r="T848" s="2397"/>
      <c r="U848" s="2397"/>
      <c r="V848" s="2397"/>
      <c r="W848" s="2397"/>
      <c r="X848" s="2397"/>
      <c r="Y848" s="2397"/>
      <c r="Z848" s="2397"/>
    </row>
    <row r="849" spans="1:26" ht="15.75" customHeight="1">
      <c r="A849" s="2397"/>
      <c r="B849" s="2397"/>
      <c r="C849" s="2397"/>
      <c r="D849" s="2397"/>
      <c r="E849" s="2397"/>
      <c r="F849" s="2397"/>
      <c r="G849" s="2397"/>
      <c r="H849" s="2397"/>
      <c r="I849" s="2397"/>
      <c r="J849" s="2397"/>
      <c r="K849" s="2397"/>
      <c r="L849" s="2397"/>
      <c r="M849" s="2397"/>
      <c r="N849" s="2397"/>
      <c r="O849" s="2397"/>
      <c r="P849" s="2397"/>
      <c r="Q849" s="2397"/>
      <c r="R849" s="2397"/>
      <c r="S849" s="2397"/>
      <c r="T849" s="2397"/>
      <c r="U849" s="2397"/>
      <c r="V849" s="2397"/>
      <c r="W849" s="2397"/>
      <c r="X849" s="2397"/>
      <c r="Y849" s="2397"/>
      <c r="Z849" s="2397"/>
    </row>
    <row r="850" spans="1:26" ht="15.75" customHeight="1">
      <c r="A850" s="2397"/>
      <c r="B850" s="2397"/>
      <c r="C850" s="2397"/>
      <c r="D850" s="2397"/>
      <c r="E850" s="2397"/>
      <c r="F850" s="2397"/>
      <c r="G850" s="2397"/>
      <c r="H850" s="2397"/>
      <c r="I850" s="2397"/>
      <c r="J850" s="2397"/>
      <c r="K850" s="2397"/>
      <c r="L850" s="2397"/>
      <c r="M850" s="2397"/>
      <c r="N850" s="2397"/>
      <c r="O850" s="2397"/>
      <c r="P850" s="2397"/>
      <c r="Q850" s="2397"/>
      <c r="R850" s="2397"/>
      <c r="S850" s="2397"/>
      <c r="T850" s="2397"/>
      <c r="U850" s="2397"/>
      <c r="V850" s="2397"/>
      <c r="W850" s="2397"/>
      <c r="X850" s="2397"/>
      <c r="Y850" s="2397"/>
      <c r="Z850" s="2397"/>
    </row>
    <row r="851" spans="1:26" ht="15.75" customHeight="1">
      <c r="A851" s="2397"/>
      <c r="B851" s="2397"/>
      <c r="C851" s="2397"/>
      <c r="D851" s="2397"/>
      <c r="E851" s="2397"/>
      <c r="F851" s="2397"/>
      <c r="G851" s="2397"/>
      <c r="H851" s="2397"/>
      <c r="I851" s="2397"/>
      <c r="J851" s="2397"/>
      <c r="K851" s="2397"/>
      <c r="L851" s="2397"/>
      <c r="M851" s="2397"/>
      <c r="N851" s="2397"/>
      <c r="O851" s="2397"/>
      <c r="P851" s="2397"/>
      <c r="Q851" s="2397"/>
      <c r="R851" s="2397"/>
      <c r="S851" s="2397"/>
      <c r="T851" s="2397"/>
      <c r="U851" s="2397"/>
      <c r="V851" s="2397"/>
      <c r="W851" s="2397"/>
      <c r="X851" s="2397"/>
      <c r="Y851" s="2397"/>
      <c r="Z851" s="2397"/>
    </row>
    <row r="852" spans="1:26" ht="15.75" customHeight="1">
      <c r="A852" s="2397"/>
      <c r="B852" s="2397"/>
      <c r="C852" s="2397"/>
      <c r="D852" s="2397"/>
      <c r="E852" s="2397"/>
      <c r="F852" s="2397"/>
      <c r="G852" s="2397"/>
      <c r="H852" s="2397"/>
      <c r="I852" s="2397"/>
      <c r="J852" s="2397"/>
      <c r="K852" s="2397"/>
      <c r="L852" s="2397"/>
      <c r="M852" s="2397"/>
      <c r="N852" s="2397"/>
      <c r="O852" s="2397"/>
      <c r="P852" s="2397"/>
      <c r="Q852" s="2397"/>
      <c r="R852" s="2397"/>
      <c r="S852" s="2397"/>
      <c r="T852" s="2397"/>
      <c r="U852" s="2397"/>
      <c r="V852" s="2397"/>
      <c r="W852" s="2397"/>
      <c r="X852" s="2397"/>
      <c r="Y852" s="2397"/>
      <c r="Z852" s="2397"/>
    </row>
    <row r="853" spans="1:26" ht="15.75" customHeight="1">
      <c r="A853" s="2397"/>
      <c r="B853" s="2397"/>
      <c r="C853" s="2397"/>
      <c r="D853" s="2397"/>
      <c r="E853" s="2397"/>
      <c r="F853" s="2397"/>
      <c r="G853" s="2397"/>
      <c r="H853" s="2397"/>
      <c r="I853" s="2397"/>
      <c r="J853" s="2397"/>
      <c r="K853" s="2397"/>
      <c r="L853" s="2397"/>
      <c r="M853" s="2397"/>
      <c r="N853" s="2397"/>
      <c r="O853" s="2397"/>
      <c r="P853" s="2397"/>
      <c r="Q853" s="2397"/>
      <c r="R853" s="2397"/>
      <c r="S853" s="2397"/>
      <c r="T853" s="2397"/>
      <c r="U853" s="2397"/>
      <c r="V853" s="2397"/>
      <c r="W853" s="2397"/>
      <c r="X853" s="2397"/>
      <c r="Y853" s="2397"/>
      <c r="Z853" s="2397"/>
    </row>
    <row r="854" spans="1:26" ht="15.75" customHeight="1">
      <c r="A854" s="2397"/>
      <c r="B854" s="2397"/>
      <c r="C854" s="2397"/>
      <c r="D854" s="2397"/>
      <c r="E854" s="2397"/>
      <c r="F854" s="2397"/>
      <c r="G854" s="2397"/>
      <c r="H854" s="2397"/>
      <c r="I854" s="2397"/>
      <c r="J854" s="2397"/>
      <c r="K854" s="2397"/>
      <c r="L854" s="2397"/>
      <c r="M854" s="2397"/>
      <c r="N854" s="2397"/>
      <c r="O854" s="2397"/>
      <c r="P854" s="2397"/>
      <c r="Q854" s="2397"/>
      <c r="R854" s="2397"/>
      <c r="S854" s="2397"/>
      <c r="T854" s="2397"/>
      <c r="U854" s="2397"/>
      <c r="V854" s="2397"/>
      <c r="W854" s="2397"/>
      <c r="X854" s="2397"/>
      <c r="Y854" s="2397"/>
      <c r="Z854" s="2397"/>
    </row>
    <row r="855" spans="1:26" ht="15.75" customHeight="1">
      <c r="A855" s="2397"/>
      <c r="B855" s="2397"/>
      <c r="C855" s="2397"/>
      <c r="D855" s="2397"/>
      <c r="E855" s="2397"/>
      <c r="F855" s="2397"/>
      <c r="G855" s="2397"/>
      <c r="H855" s="2397"/>
      <c r="I855" s="2397"/>
      <c r="J855" s="2397"/>
      <c r="K855" s="2397"/>
      <c r="L855" s="2397"/>
      <c r="M855" s="2397"/>
      <c r="N855" s="2397"/>
      <c r="O855" s="2397"/>
      <c r="P855" s="2397"/>
      <c r="Q855" s="2397"/>
      <c r="R855" s="2397"/>
      <c r="S855" s="2397"/>
      <c r="T855" s="2397"/>
      <c r="U855" s="2397"/>
      <c r="V855" s="2397"/>
      <c r="W855" s="2397"/>
      <c r="X855" s="2397"/>
      <c r="Y855" s="2397"/>
      <c r="Z855" s="2397"/>
    </row>
    <row r="856" spans="1:26" ht="15.75" customHeight="1">
      <c r="A856" s="2397"/>
      <c r="B856" s="2397"/>
      <c r="C856" s="2397"/>
      <c r="D856" s="2397"/>
      <c r="E856" s="2397"/>
      <c r="F856" s="2397"/>
      <c r="G856" s="2397"/>
      <c r="H856" s="2397"/>
      <c r="I856" s="2397"/>
      <c r="J856" s="2397"/>
      <c r="K856" s="2397"/>
      <c r="L856" s="2397"/>
      <c r="M856" s="2397"/>
      <c r="N856" s="2397"/>
      <c r="O856" s="2397"/>
      <c r="P856" s="2397"/>
      <c r="Q856" s="2397"/>
      <c r="R856" s="2397"/>
      <c r="S856" s="2397"/>
      <c r="T856" s="2397"/>
      <c r="U856" s="2397"/>
      <c r="V856" s="2397"/>
      <c r="W856" s="2397"/>
      <c r="X856" s="2397"/>
      <c r="Y856" s="2397"/>
      <c r="Z856" s="2397"/>
    </row>
    <row r="857" spans="1:26" ht="15.75" customHeight="1">
      <c r="A857" s="2397"/>
      <c r="B857" s="2397"/>
      <c r="C857" s="2397"/>
      <c r="D857" s="2397"/>
      <c r="E857" s="2397"/>
      <c r="F857" s="2397"/>
      <c r="G857" s="2397"/>
      <c r="H857" s="2397"/>
      <c r="I857" s="2397"/>
      <c r="J857" s="2397"/>
      <c r="K857" s="2397"/>
      <c r="L857" s="2397"/>
      <c r="M857" s="2397"/>
      <c r="N857" s="2397"/>
      <c r="O857" s="2397"/>
      <c r="P857" s="2397"/>
      <c r="Q857" s="2397"/>
      <c r="R857" s="2397"/>
      <c r="S857" s="2397"/>
      <c r="T857" s="2397"/>
      <c r="U857" s="2397"/>
      <c r="V857" s="2397"/>
      <c r="W857" s="2397"/>
      <c r="X857" s="2397"/>
      <c r="Y857" s="2397"/>
      <c r="Z857" s="2397"/>
    </row>
    <row r="858" spans="1:26" ht="15.75" customHeight="1">
      <c r="A858" s="2397"/>
      <c r="B858" s="2397"/>
      <c r="C858" s="2397"/>
      <c r="D858" s="2397"/>
      <c r="E858" s="2397"/>
      <c r="F858" s="2397"/>
      <c r="G858" s="2397"/>
      <c r="H858" s="2397"/>
      <c r="I858" s="2397"/>
      <c r="J858" s="2397"/>
      <c r="K858" s="2397"/>
      <c r="L858" s="2397"/>
      <c r="M858" s="2397"/>
      <c r="N858" s="2397"/>
      <c r="O858" s="2397"/>
      <c r="P858" s="2397"/>
      <c r="Q858" s="2397"/>
      <c r="R858" s="2397"/>
      <c r="S858" s="2397"/>
      <c r="T858" s="2397"/>
      <c r="U858" s="2397"/>
      <c r="V858" s="2397"/>
      <c r="W858" s="2397"/>
      <c r="X858" s="2397"/>
      <c r="Y858" s="2397"/>
      <c r="Z858" s="2397"/>
    </row>
    <row r="859" spans="1:26" ht="15.75" customHeight="1">
      <c r="A859" s="2397"/>
      <c r="B859" s="2397"/>
      <c r="C859" s="2397"/>
      <c r="D859" s="2397"/>
      <c r="E859" s="2397"/>
      <c r="F859" s="2397"/>
      <c r="G859" s="2397"/>
      <c r="H859" s="2397"/>
      <c r="I859" s="2397"/>
      <c r="J859" s="2397"/>
      <c r="K859" s="2397"/>
      <c r="L859" s="2397"/>
      <c r="M859" s="2397"/>
      <c r="N859" s="2397"/>
      <c r="O859" s="2397"/>
      <c r="P859" s="2397"/>
      <c r="Q859" s="2397"/>
      <c r="R859" s="2397"/>
      <c r="S859" s="2397"/>
      <c r="T859" s="2397"/>
      <c r="U859" s="2397"/>
      <c r="V859" s="2397"/>
      <c r="W859" s="2397"/>
      <c r="X859" s="2397"/>
      <c r="Y859" s="2397"/>
      <c r="Z859" s="2397"/>
    </row>
    <row r="860" spans="1:26" ht="15.75" customHeight="1">
      <c r="A860" s="2397"/>
      <c r="B860" s="2397"/>
      <c r="C860" s="2397"/>
      <c r="D860" s="2397"/>
      <c r="E860" s="2397"/>
      <c r="F860" s="2397"/>
      <c r="G860" s="2397"/>
      <c r="H860" s="2397"/>
      <c r="I860" s="2397"/>
      <c r="J860" s="2397"/>
      <c r="K860" s="2397"/>
      <c r="L860" s="2397"/>
      <c r="M860" s="2397"/>
      <c r="N860" s="2397"/>
      <c r="O860" s="2397"/>
      <c r="P860" s="2397"/>
      <c r="Q860" s="2397"/>
      <c r="R860" s="2397"/>
      <c r="S860" s="2397"/>
      <c r="T860" s="2397"/>
      <c r="U860" s="2397"/>
      <c r="V860" s="2397"/>
      <c r="W860" s="2397"/>
      <c r="X860" s="2397"/>
      <c r="Y860" s="2397"/>
      <c r="Z860" s="2397"/>
    </row>
    <row r="861" spans="1:26" ht="15.75" customHeight="1">
      <c r="A861" s="2397"/>
      <c r="B861" s="2397"/>
      <c r="C861" s="2397"/>
      <c r="D861" s="2397"/>
      <c r="E861" s="2397"/>
      <c r="F861" s="2397"/>
      <c r="G861" s="2397"/>
      <c r="H861" s="2397"/>
      <c r="I861" s="2397"/>
      <c r="J861" s="2397"/>
      <c r="K861" s="2397"/>
      <c r="L861" s="2397"/>
      <c r="M861" s="2397"/>
      <c r="N861" s="2397"/>
      <c r="O861" s="2397"/>
      <c r="P861" s="2397"/>
      <c r="Q861" s="2397"/>
      <c r="R861" s="2397"/>
      <c r="S861" s="2397"/>
      <c r="T861" s="2397"/>
      <c r="U861" s="2397"/>
      <c r="V861" s="2397"/>
      <c r="W861" s="2397"/>
      <c r="X861" s="2397"/>
      <c r="Y861" s="2397"/>
      <c r="Z861" s="2397"/>
    </row>
    <row r="862" spans="1:26" ht="15.75" customHeight="1">
      <c r="A862" s="2397"/>
      <c r="B862" s="2397"/>
      <c r="C862" s="2397"/>
      <c r="D862" s="2397"/>
      <c r="E862" s="2397"/>
      <c r="F862" s="2397"/>
      <c r="G862" s="2397"/>
      <c r="H862" s="2397"/>
      <c r="I862" s="2397"/>
      <c r="J862" s="2397"/>
      <c r="K862" s="2397"/>
      <c r="L862" s="2397"/>
      <c r="M862" s="2397"/>
      <c r="N862" s="2397"/>
      <c r="O862" s="2397"/>
      <c r="P862" s="2397"/>
      <c r="Q862" s="2397"/>
      <c r="R862" s="2397"/>
      <c r="S862" s="2397"/>
      <c r="T862" s="2397"/>
      <c r="U862" s="2397"/>
      <c r="V862" s="2397"/>
      <c r="W862" s="2397"/>
      <c r="X862" s="2397"/>
      <c r="Y862" s="2397"/>
      <c r="Z862" s="2397"/>
    </row>
    <row r="863" spans="1:26" ht="15.75" customHeight="1">
      <c r="A863" s="2397"/>
      <c r="B863" s="2397"/>
      <c r="C863" s="2397"/>
      <c r="D863" s="2397"/>
      <c r="E863" s="2397"/>
      <c r="F863" s="2397"/>
      <c r="G863" s="2397"/>
      <c r="H863" s="2397"/>
      <c r="I863" s="2397"/>
      <c r="J863" s="2397"/>
      <c r="K863" s="2397"/>
      <c r="L863" s="2397"/>
      <c r="M863" s="2397"/>
      <c r="N863" s="2397"/>
      <c r="O863" s="2397"/>
      <c r="P863" s="2397"/>
      <c r="Q863" s="2397"/>
      <c r="R863" s="2397"/>
      <c r="S863" s="2397"/>
      <c r="T863" s="2397"/>
      <c r="U863" s="2397"/>
      <c r="V863" s="2397"/>
      <c r="W863" s="2397"/>
      <c r="X863" s="2397"/>
      <c r="Y863" s="2397"/>
      <c r="Z863" s="2397"/>
    </row>
    <row r="864" spans="1:26" ht="15.75" customHeight="1">
      <c r="A864" s="2397"/>
      <c r="B864" s="2397"/>
      <c r="C864" s="2397"/>
      <c r="D864" s="2397"/>
      <c r="E864" s="2397"/>
      <c r="F864" s="2397"/>
      <c r="G864" s="2397"/>
      <c r="H864" s="2397"/>
      <c r="I864" s="2397"/>
      <c r="J864" s="2397"/>
      <c r="K864" s="2397"/>
      <c r="L864" s="2397"/>
      <c r="M864" s="2397"/>
      <c r="N864" s="2397"/>
      <c r="O864" s="2397"/>
      <c r="P864" s="2397"/>
      <c r="Q864" s="2397"/>
      <c r="R864" s="2397"/>
      <c r="S864" s="2397"/>
      <c r="T864" s="2397"/>
      <c r="U864" s="2397"/>
      <c r="V864" s="2397"/>
      <c r="W864" s="2397"/>
      <c r="X864" s="2397"/>
      <c r="Y864" s="2397"/>
      <c r="Z864" s="2397"/>
    </row>
    <row r="865" spans="1:26" ht="15.75" customHeight="1">
      <c r="A865" s="2397"/>
      <c r="B865" s="2397"/>
      <c r="C865" s="2397"/>
      <c r="D865" s="2397"/>
      <c r="E865" s="2397"/>
      <c r="F865" s="2397"/>
      <c r="G865" s="2397"/>
      <c r="H865" s="2397"/>
      <c r="I865" s="2397"/>
      <c r="J865" s="2397"/>
      <c r="K865" s="2397"/>
      <c r="L865" s="2397"/>
      <c r="M865" s="2397"/>
      <c r="N865" s="2397"/>
      <c r="O865" s="2397"/>
      <c r="P865" s="2397"/>
      <c r="Q865" s="2397"/>
      <c r="R865" s="2397"/>
      <c r="S865" s="2397"/>
      <c r="T865" s="2397"/>
      <c r="U865" s="2397"/>
      <c r="V865" s="2397"/>
      <c r="W865" s="2397"/>
      <c r="X865" s="2397"/>
      <c r="Y865" s="2397"/>
      <c r="Z865" s="2397"/>
    </row>
    <row r="866" spans="1:26" ht="15.75" customHeight="1">
      <c r="A866" s="2397"/>
      <c r="B866" s="2397"/>
      <c r="C866" s="2397"/>
      <c r="D866" s="2397"/>
      <c r="E866" s="2397"/>
      <c r="F866" s="2397"/>
      <c r="G866" s="2397"/>
      <c r="H866" s="2397"/>
      <c r="I866" s="2397"/>
      <c r="J866" s="2397"/>
      <c r="K866" s="2397"/>
      <c r="L866" s="2397"/>
      <c r="M866" s="2397"/>
      <c r="N866" s="2397"/>
      <c r="O866" s="2397"/>
      <c r="P866" s="2397"/>
      <c r="Q866" s="2397"/>
      <c r="R866" s="2397"/>
      <c r="S866" s="2397"/>
      <c r="T866" s="2397"/>
      <c r="U866" s="2397"/>
      <c r="V866" s="2397"/>
      <c r="W866" s="2397"/>
      <c r="X866" s="2397"/>
      <c r="Y866" s="2397"/>
      <c r="Z866" s="2397"/>
    </row>
    <row r="867" spans="1:26" ht="15.75" customHeight="1">
      <c r="A867" s="2397"/>
      <c r="B867" s="2397"/>
      <c r="C867" s="2397"/>
      <c r="D867" s="2397"/>
      <c r="E867" s="2397"/>
      <c r="F867" s="2397"/>
      <c r="G867" s="2397"/>
      <c r="H867" s="2397"/>
      <c r="I867" s="2397"/>
      <c r="J867" s="2397"/>
      <c r="K867" s="2397"/>
      <c r="L867" s="2397"/>
      <c r="M867" s="2397"/>
      <c r="N867" s="2397"/>
      <c r="O867" s="2397"/>
      <c r="P867" s="2397"/>
      <c r="Q867" s="2397"/>
      <c r="R867" s="2397"/>
      <c r="S867" s="2397"/>
      <c r="T867" s="2397"/>
      <c r="U867" s="2397"/>
      <c r="V867" s="2397"/>
      <c r="W867" s="2397"/>
      <c r="X867" s="2397"/>
      <c r="Y867" s="2397"/>
      <c r="Z867" s="2397"/>
    </row>
    <row r="868" spans="1:26" ht="15.75" customHeight="1">
      <c r="A868" s="2397"/>
      <c r="B868" s="2397"/>
      <c r="C868" s="2397"/>
      <c r="D868" s="2397"/>
      <c r="E868" s="2397"/>
      <c r="F868" s="2397"/>
      <c r="G868" s="2397"/>
      <c r="H868" s="2397"/>
      <c r="I868" s="2397"/>
      <c r="J868" s="2397"/>
      <c r="K868" s="2397"/>
      <c r="L868" s="2397"/>
      <c r="M868" s="2397"/>
      <c r="N868" s="2397"/>
      <c r="O868" s="2397"/>
      <c r="P868" s="2397"/>
      <c r="Q868" s="2397"/>
      <c r="R868" s="2397"/>
      <c r="S868" s="2397"/>
      <c r="T868" s="2397"/>
      <c r="U868" s="2397"/>
      <c r="V868" s="2397"/>
      <c r="W868" s="2397"/>
      <c r="X868" s="2397"/>
      <c r="Y868" s="2397"/>
      <c r="Z868" s="2397"/>
    </row>
    <row r="869" spans="1:26" ht="15.75" customHeight="1">
      <c r="A869" s="2397"/>
      <c r="B869" s="2397"/>
      <c r="C869" s="2397"/>
      <c r="D869" s="2397"/>
      <c r="E869" s="2397"/>
      <c r="F869" s="2397"/>
      <c r="G869" s="2397"/>
      <c r="H869" s="2397"/>
      <c r="I869" s="2397"/>
      <c r="J869" s="2397"/>
      <c r="K869" s="2397"/>
      <c r="L869" s="2397"/>
      <c r="M869" s="2397"/>
      <c r="N869" s="2397"/>
      <c r="O869" s="2397"/>
      <c r="P869" s="2397"/>
      <c r="Q869" s="2397"/>
      <c r="R869" s="2397"/>
      <c r="S869" s="2397"/>
      <c r="T869" s="2397"/>
      <c r="U869" s="2397"/>
      <c r="V869" s="2397"/>
      <c r="W869" s="2397"/>
      <c r="X869" s="2397"/>
      <c r="Y869" s="2397"/>
      <c r="Z869" s="2397"/>
    </row>
    <row r="870" spans="1:26" ht="15.75" customHeight="1">
      <c r="A870" s="2397"/>
      <c r="B870" s="2397"/>
      <c r="C870" s="2397"/>
      <c r="D870" s="2397"/>
      <c r="E870" s="2397"/>
      <c r="F870" s="2397"/>
      <c r="G870" s="2397"/>
      <c r="H870" s="2397"/>
      <c r="I870" s="2397"/>
      <c r="J870" s="2397"/>
      <c r="K870" s="2397"/>
      <c r="L870" s="2397"/>
      <c r="M870" s="2397"/>
      <c r="N870" s="2397"/>
      <c r="O870" s="2397"/>
      <c r="P870" s="2397"/>
      <c r="Q870" s="2397"/>
      <c r="R870" s="2397"/>
      <c r="S870" s="2397"/>
      <c r="T870" s="2397"/>
      <c r="U870" s="2397"/>
      <c r="V870" s="2397"/>
      <c r="W870" s="2397"/>
      <c r="X870" s="2397"/>
      <c r="Y870" s="2397"/>
      <c r="Z870" s="2397"/>
    </row>
    <row r="871" spans="1:26" ht="15.75" customHeight="1">
      <c r="A871" s="2397"/>
      <c r="B871" s="2397"/>
      <c r="C871" s="2397"/>
      <c r="D871" s="2397"/>
      <c r="E871" s="2397"/>
      <c r="F871" s="2397"/>
      <c r="G871" s="2397"/>
      <c r="H871" s="2397"/>
      <c r="I871" s="2397"/>
      <c r="J871" s="2397"/>
      <c r="K871" s="2397"/>
      <c r="L871" s="2397"/>
      <c r="M871" s="2397"/>
      <c r="N871" s="2397"/>
      <c r="O871" s="2397"/>
      <c r="P871" s="2397"/>
      <c r="Q871" s="2397"/>
      <c r="R871" s="2397"/>
      <c r="S871" s="2397"/>
      <c r="T871" s="2397"/>
      <c r="U871" s="2397"/>
      <c r="V871" s="2397"/>
      <c r="W871" s="2397"/>
      <c r="X871" s="2397"/>
      <c r="Y871" s="2397"/>
      <c r="Z871" s="2397"/>
    </row>
    <row r="872" spans="1:26" ht="15.75" customHeight="1">
      <c r="A872" s="2397"/>
      <c r="B872" s="2397"/>
      <c r="C872" s="2397"/>
      <c r="D872" s="2397"/>
      <c r="E872" s="2397"/>
      <c r="F872" s="2397"/>
      <c r="G872" s="2397"/>
      <c r="H872" s="2397"/>
      <c r="I872" s="2397"/>
      <c r="J872" s="2397"/>
      <c r="K872" s="2397"/>
      <c r="L872" s="2397"/>
      <c r="M872" s="2397"/>
      <c r="N872" s="2397"/>
      <c r="O872" s="2397"/>
      <c r="P872" s="2397"/>
      <c r="Q872" s="2397"/>
      <c r="R872" s="2397"/>
      <c r="S872" s="2397"/>
      <c r="T872" s="2397"/>
      <c r="U872" s="2397"/>
      <c r="V872" s="2397"/>
      <c r="W872" s="2397"/>
      <c r="X872" s="2397"/>
      <c r="Y872" s="2397"/>
      <c r="Z872" s="2397"/>
    </row>
    <row r="873" spans="1:26" ht="15.75" customHeight="1">
      <c r="A873" s="2397"/>
      <c r="B873" s="2397"/>
      <c r="C873" s="2397"/>
      <c r="D873" s="2397"/>
      <c r="E873" s="2397"/>
      <c r="F873" s="2397"/>
      <c r="G873" s="2397"/>
      <c r="H873" s="2397"/>
      <c r="I873" s="2397"/>
      <c r="J873" s="2397"/>
      <c r="K873" s="2397"/>
      <c r="L873" s="2397"/>
      <c r="M873" s="2397"/>
      <c r="N873" s="2397"/>
      <c r="O873" s="2397"/>
      <c r="P873" s="2397"/>
      <c r="Q873" s="2397"/>
      <c r="R873" s="2397"/>
      <c r="S873" s="2397"/>
      <c r="T873" s="2397"/>
      <c r="U873" s="2397"/>
      <c r="V873" s="2397"/>
      <c r="W873" s="2397"/>
      <c r="X873" s="2397"/>
      <c r="Y873" s="2397"/>
      <c r="Z873" s="2397"/>
    </row>
    <row r="874" spans="1:26" ht="15.75" customHeight="1">
      <c r="A874" s="2397"/>
      <c r="B874" s="2397"/>
      <c r="C874" s="2397"/>
      <c r="D874" s="2397"/>
      <c r="E874" s="2397"/>
      <c r="F874" s="2397"/>
      <c r="G874" s="2397"/>
      <c r="H874" s="2397"/>
      <c r="I874" s="2397"/>
      <c r="J874" s="2397"/>
      <c r="K874" s="2397"/>
      <c r="L874" s="2397"/>
      <c r="M874" s="2397"/>
      <c r="N874" s="2397"/>
      <c r="O874" s="2397"/>
      <c r="P874" s="2397"/>
      <c r="Q874" s="2397"/>
      <c r="R874" s="2397"/>
      <c r="S874" s="2397"/>
      <c r="T874" s="2397"/>
      <c r="U874" s="2397"/>
      <c r="V874" s="2397"/>
      <c r="W874" s="2397"/>
      <c r="X874" s="2397"/>
      <c r="Y874" s="2397"/>
      <c r="Z874" s="2397"/>
    </row>
    <row r="875" spans="1:26" ht="15.75" customHeight="1">
      <c r="A875" s="2397"/>
      <c r="B875" s="2397"/>
      <c r="C875" s="2397"/>
      <c r="D875" s="2397"/>
      <c r="E875" s="2397"/>
      <c r="F875" s="2397"/>
      <c r="G875" s="2397"/>
      <c r="H875" s="2397"/>
      <c r="I875" s="2397"/>
      <c r="J875" s="2397"/>
      <c r="K875" s="2397"/>
      <c r="L875" s="2397"/>
      <c r="M875" s="2397"/>
      <c r="N875" s="2397"/>
      <c r="O875" s="2397"/>
      <c r="P875" s="2397"/>
      <c r="Q875" s="2397"/>
      <c r="R875" s="2397"/>
      <c r="S875" s="2397"/>
      <c r="T875" s="2397"/>
      <c r="U875" s="2397"/>
      <c r="V875" s="2397"/>
      <c r="W875" s="2397"/>
      <c r="X875" s="2397"/>
      <c r="Y875" s="2397"/>
      <c r="Z875" s="2397"/>
    </row>
    <row r="876" spans="1:26" ht="15.75" customHeight="1">
      <c r="A876" s="2397"/>
      <c r="B876" s="2397"/>
      <c r="C876" s="2397"/>
      <c r="D876" s="2397"/>
      <c r="E876" s="2397"/>
      <c r="F876" s="2397"/>
      <c r="G876" s="2397"/>
      <c r="H876" s="2397"/>
      <c r="I876" s="2397"/>
      <c r="J876" s="2397"/>
      <c r="K876" s="2397"/>
      <c r="L876" s="2397"/>
      <c r="M876" s="2397"/>
      <c r="N876" s="2397"/>
      <c r="O876" s="2397"/>
      <c r="P876" s="2397"/>
      <c r="Q876" s="2397"/>
      <c r="R876" s="2397"/>
      <c r="S876" s="2397"/>
      <c r="T876" s="2397"/>
      <c r="U876" s="2397"/>
      <c r="V876" s="2397"/>
      <c r="W876" s="2397"/>
      <c r="X876" s="2397"/>
      <c r="Y876" s="2397"/>
      <c r="Z876" s="2397"/>
    </row>
    <row r="877" spans="1:26" ht="15.75" customHeight="1">
      <c r="A877" s="2397"/>
      <c r="B877" s="2397"/>
      <c r="C877" s="2397"/>
      <c r="D877" s="2397"/>
      <c r="E877" s="2397"/>
      <c r="F877" s="2397"/>
      <c r="G877" s="2397"/>
      <c r="H877" s="2397"/>
      <c r="I877" s="2397"/>
      <c r="J877" s="2397"/>
      <c r="K877" s="2397"/>
      <c r="L877" s="2397"/>
      <c r="M877" s="2397"/>
      <c r="N877" s="2397"/>
      <c r="O877" s="2397"/>
      <c r="P877" s="2397"/>
      <c r="Q877" s="2397"/>
      <c r="R877" s="2397"/>
      <c r="S877" s="2397"/>
      <c r="T877" s="2397"/>
      <c r="U877" s="2397"/>
      <c r="V877" s="2397"/>
      <c r="W877" s="2397"/>
      <c r="X877" s="2397"/>
      <c r="Y877" s="2397"/>
      <c r="Z877" s="2397"/>
    </row>
    <row r="878" spans="1:26" ht="15.75" customHeight="1">
      <c r="A878" s="2397"/>
      <c r="B878" s="2397"/>
      <c r="C878" s="2397"/>
      <c r="D878" s="2397"/>
      <c r="E878" s="2397"/>
      <c r="F878" s="2397"/>
      <c r="G878" s="2397"/>
      <c r="H878" s="2397"/>
      <c r="I878" s="2397"/>
      <c r="J878" s="2397"/>
      <c r="K878" s="2397"/>
      <c r="L878" s="2397"/>
      <c r="M878" s="2397"/>
      <c r="N878" s="2397"/>
      <c r="O878" s="2397"/>
      <c r="P878" s="2397"/>
      <c r="Q878" s="2397"/>
      <c r="R878" s="2397"/>
      <c r="S878" s="2397"/>
      <c r="T878" s="2397"/>
      <c r="U878" s="2397"/>
      <c r="V878" s="2397"/>
      <c r="W878" s="2397"/>
      <c r="X878" s="2397"/>
      <c r="Y878" s="2397"/>
      <c r="Z878" s="2397"/>
    </row>
    <row r="879" spans="1:26" ht="15.75" customHeight="1">
      <c r="A879" s="2397"/>
      <c r="B879" s="2397"/>
      <c r="C879" s="2397"/>
      <c r="D879" s="2397"/>
      <c r="E879" s="2397"/>
      <c r="F879" s="2397"/>
      <c r="G879" s="2397"/>
      <c r="H879" s="2397"/>
      <c r="I879" s="2397"/>
      <c r="J879" s="2397"/>
      <c r="K879" s="2397"/>
      <c r="L879" s="2397"/>
      <c r="M879" s="2397"/>
      <c r="N879" s="2397"/>
      <c r="O879" s="2397"/>
      <c r="P879" s="2397"/>
      <c r="Q879" s="2397"/>
      <c r="R879" s="2397"/>
      <c r="S879" s="2397"/>
      <c r="T879" s="2397"/>
      <c r="U879" s="2397"/>
      <c r="V879" s="2397"/>
      <c r="W879" s="2397"/>
      <c r="X879" s="2397"/>
      <c r="Y879" s="2397"/>
      <c r="Z879" s="2397"/>
    </row>
    <row r="880" spans="1:26" ht="15.75" customHeight="1">
      <c r="A880" s="2397"/>
      <c r="B880" s="2397"/>
      <c r="C880" s="2397"/>
      <c r="D880" s="2397"/>
      <c r="E880" s="2397"/>
      <c r="F880" s="2397"/>
      <c r="G880" s="2397"/>
      <c r="H880" s="2397"/>
      <c r="I880" s="2397"/>
      <c r="J880" s="2397"/>
      <c r="K880" s="2397"/>
      <c r="L880" s="2397"/>
      <c r="M880" s="2397"/>
      <c r="N880" s="2397"/>
      <c r="O880" s="2397"/>
      <c r="P880" s="2397"/>
      <c r="Q880" s="2397"/>
      <c r="R880" s="2397"/>
      <c r="S880" s="2397"/>
      <c r="T880" s="2397"/>
      <c r="U880" s="2397"/>
      <c r="V880" s="2397"/>
      <c r="W880" s="2397"/>
      <c r="X880" s="2397"/>
      <c r="Y880" s="2397"/>
      <c r="Z880" s="2397"/>
    </row>
    <row r="881" spans="1:26" ht="15.75" customHeight="1">
      <c r="A881" s="2397"/>
      <c r="B881" s="2397"/>
      <c r="C881" s="2397"/>
      <c r="D881" s="2397"/>
      <c r="E881" s="2397"/>
      <c r="F881" s="2397"/>
      <c r="G881" s="2397"/>
      <c r="H881" s="2397"/>
      <c r="I881" s="2397"/>
      <c r="J881" s="2397"/>
      <c r="K881" s="2397"/>
      <c r="L881" s="2397"/>
      <c r="M881" s="2397"/>
      <c r="N881" s="2397"/>
      <c r="O881" s="2397"/>
      <c r="P881" s="2397"/>
      <c r="Q881" s="2397"/>
      <c r="R881" s="2397"/>
      <c r="S881" s="2397"/>
      <c r="T881" s="2397"/>
      <c r="U881" s="2397"/>
      <c r="V881" s="2397"/>
      <c r="W881" s="2397"/>
      <c r="X881" s="2397"/>
      <c r="Y881" s="2397"/>
      <c r="Z881" s="2397"/>
    </row>
    <row r="882" spans="1:26" ht="15.75" customHeight="1">
      <c r="A882" s="2397"/>
      <c r="B882" s="2397"/>
      <c r="C882" s="2397"/>
      <c r="D882" s="2397"/>
      <c r="E882" s="2397"/>
      <c r="F882" s="2397"/>
      <c r="G882" s="2397"/>
      <c r="H882" s="2397"/>
      <c r="I882" s="2397"/>
      <c r="J882" s="2397"/>
      <c r="K882" s="2397"/>
      <c r="L882" s="2397"/>
      <c r="M882" s="2397"/>
      <c r="N882" s="2397"/>
      <c r="O882" s="2397"/>
      <c r="P882" s="2397"/>
      <c r="Q882" s="2397"/>
      <c r="R882" s="2397"/>
      <c r="S882" s="2397"/>
      <c r="T882" s="2397"/>
      <c r="U882" s="2397"/>
      <c r="V882" s="2397"/>
      <c r="W882" s="2397"/>
      <c r="X882" s="2397"/>
      <c r="Y882" s="2397"/>
      <c r="Z882" s="2397"/>
    </row>
    <row r="883" spans="1:26" ht="15.75" customHeight="1">
      <c r="A883" s="2397"/>
      <c r="B883" s="2397"/>
      <c r="C883" s="2397"/>
      <c r="D883" s="2397"/>
      <c r="E883" s="2397"/>
      <c r="F883" s="2397"/>
      <c r="G883" s="2397"/>
      <c r="H883" s="2397"/>
      <c r="I883" s="2397"/>
      <c r="J883" s="2397"/>
      <c r="K883" s="2397"/>
      <c r="L883" s="2397"/>
      <c r="M883" s="2397"/>
      <c r="N883" s="2397"/>
      <c r="O883" s="2397"/>
      <c r="P883" s="2397"/>
      <c r="Q883" s="2397"/>
      <c r="R883" s="2397"/>
      <c r="S883" s="2397"/>
      <c r="T883" s="2397"/>
      <c r="U883" s="2397"/>
      <c r="V883" s="2397"/>
      <c r="W883" s="2397"/>
      <c r="X883" s="2397"/>
      <c r="Y883" s="2397"/>
      <c r="Z883" s="2397"/>
    </row>
    <row r="884" spans="1:26" ht="15.75" customHeight="1">
      <c r="A884" s="2397"/>
      <c r="B884" s="2397"/>
      <c r="C884" s="2397"/>
      <c r="D884" s="2397"/>
      <c r="E884" s="2397"/>
      <c r="F884" s="2397"/>
      <c r="G884" s="2397"/>
      <c r="H884" s="2397"/>
      <c r="I884" s="2397"/>
      <c r="J884" s="2397"/>
      <c r="K884" s="2397"/>
      <c r="L884" s="2397"/>
      <c r="M884" s="2397"/>
      <c r="N884" s="2397"/>
      <c r="O884" s="2397"/>
      <c r="P884" s="2397"/>
      <c r="Q884" s="2397"/>
      <c r="R884" s="2397"/>
      <c r="S884" s="2397"/>
      <c r="T884" s="2397"/>
      <c r="U884" s="2397"/>
      <c r="V884" s="2397"/>
      <c r="W884" s="2397"/>
      <c r="X884" s="2397"/>
      <c r="Y884" s="2397"/>
      <c r="Z884" s="2397"/>
    </row>
    <row r="885" spans="1:26" ht="15.75" customHeight="1">
      <c r="A885" s="2397"/>
      <c r="B885" s="2397"/>
      <c r="C885" s="2397"/>
      <c r="D885" s="2397"/>
      <c r="E885" s="2397"/>
      <c r="F885" s="2397"/>
      <c r="G885" s="2397"/>
      <c r="H885" s="2397"/>
      <c r="I885" s="2397"/>
      <c r="J885" s="2397"/>
      <c r="K885" s="2397"/>
      <c r="L885" s="2397"/>
      <c r="M885" s="2397"/>
      <c r="N885" s="2397"/>
      <c r="O885" s="2397"/>
      <c r="P885" s="2397"/>
      <c r="Q885" s="2397"/>
      <c r="R885" s="2397"/>
      <c r="S885" s="2397"/>
      <c r="T885" s="2397"/>
      <c r="U885" s="2397"/>
      <c r="V885" s="2397"/>
      <c r="W885" s="2397"/>
      <c r="X885" s="2397"/>
      <c r="Y885" s="2397"/>
      <c r="Z885" s="2397"/>
    </row>
    <row r="886" spans="1:26" ht="15.75" customHeight="1">
      <c r="A886" s="2397"/>
      <c r="B886" s="2397"/>
      <c r="C886" s="2397"/>
      <c r="D886" s="2397"/>
      <c r="E886" s="2397"/>
      <c r="F886" s="2397"/>
      <c r="G886" s="2397"/>
      <c r="H886" s="2397"/>
      <c r="I886" s="2397"/>
      <c r="J886" s="2397"/>
      <c r="K886" s="2397"/>
      <c r="L886" s="2397"/>
      <c r="M886" s="2397"/>
      <c r="N886" s="2397"/>
      <c r="O886" s="2397"/>
      <c r="P886" s="2397"/>
      <c r="Q886" s="2397"/>
      <c r="R886" s="2397"/>
      <c r="S886" s="2397"/>
      <c r="T886" s="2397"/>
      <c r="U886" s="2397"/>
      <c r="V886" s="2397"/>
      <c r="W886" s="2397"/>
      <c r="X886" s="2397"/>
      <c r="Y886" s="2397"/>
      <c r="Z886" s="2397"/>
    </row>
    <row r="887" spans="1:26" ht="15.75" customHeight="1">
      <c r="A887" s="2397"/>
      <c r="B887" s="2397"/>
      <c r="C887" s="2397"/>
      <c r="D887" s="2397"/>
      <c r="E887" s="2397"/>
      <c r="F887" s="2397"/>
      <c r="G887" s="2397"/>
      <c r="H887" s="2397"/>
      <c r="I887" s="2397"/>
      <c r="J887" s="2397"/>
      <c r="K887" s="2397"/>
      <c r="L887" s="2397"/>
      <c r="M887" s="2397"/>
      <c r="N887" s="2397"/>
      <c r="O887" s="2397"/>
      <c r="P887" s="2397"/>
      <c r="Q887" s="2397"/>
      <c r="R887" s="2397"/>
      <c r="S887" s="2397"/>
      <c r="T887" s="2397"/>
      <c r="U887" s="2397"/>
      <c r="V887" s="2397"/>
      <c r="W887" s="2397"/>
      <c r="X887" s="2397"/>
      <c r="Y887" s="2397"/>
      <c r="Z887" s="2397"/>
    </row>
    <row r="888" spans="1:26" ht="15.75" customHeight="1">
      <c r="A888" s="2397"/>
      <c r="B888" s="2397"/>
      <c r="C888" s="2397"/>
      <c r="D888" s="2397"/>
      <c r="E888" s="2397"/>
      <c r="F888" s="2397"/>
      <c r="G888" s="2397"/>
      <c r="H888" s="2397"/>
      <c r="I888" s="2397"/>
      <c r="J888" s="2397"/>
      <c r="K888" s="2397"/>
      <c r="L888" s="2397"/>
      <c r="M888" s="2397"/>
      <c r="N888" s="2397"/>
      <c r="O888" s="2397"/>
      <c r="P888" s="2397"/>
      <c r="Q888" s="2397"/>
      <c r="R888" s="2397"/>
      <c r="S888" s="2397"/>
      <c r="T888" s="2397"/>
      <c r="U888" s="2397"/>
      <c r="V888" s="2397"/>
      <c r="W888" s="2397"/>
      <c r="X888" s="2397"/>
      <c r="Y888" s="2397"/>
      <c r="Z888" s="2397"/>
    </row>
    <row r="889" spans="1:26" ht="15.75" customHeight="1">
      <c r="A889" s="2397"/>
      <c r="B889" s="2397"/>
      <c r="C889" s="2397"/>
      <c r="D889" s="2397"/>
      <c r="E889" s="2397"/>
      <c r="F889" s="2397"/>
      <c r="G889" s="2397"/>
      <c r="H889" s="2397"/>
      <c r="I889" s="2397"/>
      <c r="J889" s="2397"/>
      <c r="K889" s="2397"/>
      <c r="L889" s="2397"/>
      <c r="M889" s="2397"/>
      <c r="N889" s="2397"/>
      <c r="O889" s="2397"/>
      <c r="P889" s="2397"/>
      <c r="Q889" s="2397"/>
      <c r="R889" s="2397"/>
      <c r="S889" s="2397"/>
      <c r="T889" s="2397"/>
      <c r="U889" s="2397"/>
      <c r="V889" s="2397"/>
      <c r="W889" s="2397"/>
      <c r="X889" s="2397"/>
      <c r="Y889" s="2397"/>
      <c r="Z889" s="2397"/>
    </row>
    <row r="890" spans="1:26" ht="15.75" customHeight="1">
      <c r="A890" s="2397"/>
      <c r="B890" s="2397"/>
      <c r="C890" s="2397"/>
      <c r="D890" s="2397"/>
      <c r="E890" s="2397"/>
      <c r="F890" s="2397"/>
      <c r="G890" s="2397"/>
      <c r="H890" s="2397"/>
      <c r="I890" s="2397"/>
      <c r="J890" s="2397"/>
      <c r="K890" s="2397"/>
      <c r="L890" s="2397"/>
      <c r="M890" s="2397"/>
      <c r="N890" s="2397"/>
      <c r="O890" s="2397"/>
      <c r="P890" s="2397"/>
      <c r="Q890" s="2397"/>
      <c r="R890" s="2397"/>
      <c r="S890" s="2397"/>
      <c r="T890" s="2397"/>
      <c r="U890" s="2397"/>
      <c r="V890" s="2397"/>
      <c r="W890" s="2397"/>
      <c r="X890" s="2397"/>
      <c r="Y890" s="2397"/>
      <c r="Z890" s="2397"/>
    </row>
    <row r="891" spans="1:26" ht="15.75" customHeight="1">
      <c r="A891" s="2397"/>
      <c r="B891" s="2397"/>
      <c r="C891" s="2397"/>
      <c r="D891" s="2397"/>
      <c r="E891" s="2397"/>
      <c r="F891" s="2397"/>
      <c r="G891" s="2397"/>
      <c r="H891" s="2397"/>
      <c r="I891" s="2397"/>
      <c r="J891" s="2397"/>
      <c r="K891" s="2397"/>
      <c r="L891" s="2397"/>
      <c r="M891" s="2397"/>
      <c r="N891" s="2397"/>
      <c r="O891" s="2397"/>
      <c r="P891" s="2397"/>
      <c r="Q891" s="2397"/>
      <c r="R891" s="2397"/>
      <c r="S891" s="2397"/>
      <c r="T891" s="2397"/>
      <c r="U891" s="2397"/>
      <c r="V891" s="2397"/>
      <c r="W891" s="2397"/>
      <c r="X891" s="2397"/>
      <c r="Y891" s="2397"/>
      <c r="Z891" s="2397"/>
    </row>
    <row r="892" spans="1:26" ht="15.75" customHeight="1">
      <c r="A892" s="2397"/>
      <c r="B892" s="2397"/>
      <c r="C892" s="2397"/>
      <c r="D892" s="2397"/>
      <c r="E892" s="2397"/>
      <c r="F892" s="2397"/>
      <c r="G892" s="2397"/>
      <c r="H892" s="2397"/>
      <c r="I892" s="2397"/>
      <c r="J892" s="2397"/>
      <c r="K892" s="2397"/>
      <c r="L892" s="2397"/>
      <c r="M892" s="2397"/>
      <c r="N892" s="2397"/>
      <c r="O892" s="2397"/>
      <c r="P892" s="2397"/>
      <c r="Q892" s="2397"/>
      <c r="R892" s="2397"/>
      <c r="S892" s="2397"/>
      <c r="T892" s="2397"/>
      <c r="U892" s="2397"/>
      <c r="V892" s="2397"/>
      <c r="W892" s="2397"/>
      <c r="X892" s="2397"/>
      <c r="Y892" s="2397"/>
      <c r="Z892" s="2397"/>
    </row>
    <row r="893" spans="1:26" ht="15.75" customHeight="1">
      <c r="A893" s="2397"/>
      <c r="B893" s="2397"/>
      <c r="C893" s="2397"/>
      <c r="D893" s="2397"/>
      <c r="E893" s="2397"/>
      <c r="F893" s="2397"/>
      <c r="G893" s="2397"/>
      <c r="H893" s="2397"/>
      <c r="I893" s="2397"/>
      <c r="J893" s="2397"/>
      <c r="K893" s="2397"/>
      <c r="L893" s="2397"/>
      <c r="M893" s="2397"/>
      <c r="N893" s="2397"/>
      <c r="O893" s="2397"/>
      <c r="P893" s="2397"/>
      <c r="Q893" s="2397"/>
      <c r="R893" s="2397"/>
      <c r="S893" s="2397"/>
      <c r="T893" s="2397"/>
      <c r="U893" s="2397"/>
      <c r="V893" s="2397"/>
      <c r="W893" s="2397"/>
      <c r="X893" s="2397"/>
      <c r="Y893" s="2397"/>
      <c r="Z893" s="2397"/>
    </row>
    <row r="894" spans="1:26" ht="15.75" customHeight="1">
      <c r="A894" s="2397"/>
      <c r="B894" s="2397"/>
      <c r="C894" s="2397"/>
      <c r="D894" s="2397"/>
      <c r="E894" s="2397"/>
      <c r="F894" s="2397"/>
      <c r="G894" s="2397"/>
      <c r="H894" s="2397"/>
      <c r="I894" s="2397"/>
      <c r="J894" s="2397"/>
      <c r="K894" s="2397"/>
      <c r="L894" s="2397"/>
      <c r="M894" s="2397"/>
      <c r="N894" s="2397"/>
      <c r="O894" s="2397"/>
      <c r="P894" s="2397"/>
      <c r="Q894" s="2397"/>
      <c r="R894" s="2397"/>
      <c r="S894" s="2397"/>
      <c r="T894" s="2397"/>
      <c r="U894" s="2397"/>
      <c r="V894" s="2397"/>
      <c r="W894" s="2397"/>
      <c r="X894" s="2397"/>
      <c r="Y894" s="2397"/>
      <c r="Z894" s="2397"/>
    </row>
    <row r="895" spans="1:26" ht="15.75" customHeight="1">
      <c r="A895" s="2397"/>
      <c r="B895" s="2397"/>
      <c r="C895" s="2397"/>
      <c r="D895" s="2397"/>
      <c r="E895" s="2397"/>
      <c r="F895" s="2397"/>
      <c r="G895" s="2397"/>
      <c r="H895" s="2397"/>
      <c r="I895" s="2397"/>
      <c r="J895" s="2397"/>
      <c r="K895" s="2397"/>
      <c r="L895" s="2397"/>
      <c r="M895" s="2397"/>
      <c r="N895" s="2397"/>
      <c r="O895" s="2397"/>
      <c r="P895" s="2397"/>
      <c r="Q895" s="2397"/>
      <c r="R895" s="2397"/>
      <c r="S895" s="2397"/>
      <c r="T895" s="2397"/>
      <c r="U895" s="2397"/>
      <c r="V895" s="2397"/>
      <c r="W895" s="2397"/>
      <c r="X895" s="2397"/>
      <c r="Y895" s="2397"/>
      <c r="Z895" s="2397"/>
    </row>
    <row r="896" spans="1:26" ht="15.75" customHeight="1">
      <c r="A896" s="2397"/>
      <c r="B896" s="2397"/>
      <c r="C896" s="2397"/>
      <c r="D896" s="2397"/>
      <c r="E896" s="2397"/>
      <c r="F896" s="2397"/>
      <c r="G896" s="2397"/>
      <c r="H896" s="2397"/>
      <c r="I896" s="2397"/>
      <c r="J896" s="2397"/>
      <c r="K896" s="2397"/>
      <c r="L896" s="2397"/>
      <c r="M896" s="2397"/>
      <c r="N896" s="2397"/>
      <c r="O896" s="2397"/>
      <c r="P896" s="2397"/>
      <c r="Q896" s="2397"/>
      <c r="R896" s="2397"/>
      <c r="S896" s="2397"/>
      <c r="T896" s="2397"/>
      <c r="U896" s="2397"/>
      <c r="V896" s="2397"/>
      <c r="W896" s="2397"/>
      <c r="X896" s="2397"/>
      <c r="Y896" s="2397"/>
      <c r="Z896" s="2397"/>
    </row>
    <row r="897" spans="1:26" ht="15.75" customHeight="1">
      <c r="A897" s="2397"/>
      <c r="B897" s="2397"/>
      <c r="C897" s="2397"/>
      <c r="D897" s="2397"/>
      <c r="E897" s="2397"/>
      <c r="F897" s="2397"/>
      <c r="G897" s="2397"/>
      <c r="H897" s="2397"/>
      <c r="I897" s="2397"/>
      <c r="J897" s="2397"/>
      <c r="K897" s="2397"/>
      <c r="L897" s="2397"/>
      <c r="M897" s="2397"/>
      <c r="N897" s="2397"/>
      <c r="O897" s="2397"/>
      <c r="P897" s="2397"/>
      <c r="Q897" s="2397"/>
      <c r="R897" s="2397"/>
      <c r="S897" s="2397"/>
      <c r="T897" s="2397"/>
      <c r="U897" s="2397"/>
      <c r="V897" s="2397"/>
      <c r="W897" s="2397"/>
      <c r="X897" s="2397"/>
      <c r="Y897" s="2397"/>
      <c r="Z897" s="2397"/>
    </row>
    <row r="898" spans="1:26" ht="15.75" customHeight="1">
      <c r="A898" s="2397"/>
      <c r="B898" s="2397"/>
      <c r="C898" s="2397"/>
      <c r="D898" s="2397"/>
      <c r="E898" s="2397"/>
      <c r="F898" s="2397"/>
      <c r="G898" s="2397"/>
      <c r="H898" s="2397"/>
      <c r="I898" s="2397"/>
      <c r="J898" s="2397"/>
      <c r="K898" s="2397"/>
      <c r="L898" s="2397"/>
      <c r="M898" s="2397"/>
      <c r="N898" s="2397"/>
      <c r="O898" s="2397"/>
      <c r="P898" s="2397"/>
      <c r="Q898" s="2397"/>
      <c r="R898" s="2397"/>
      <c r="S898" s="2397"/>
      <c r="T898" s="2397"/>
      <c r="U898" s="2397"/>
      <c r="V898" s="2397"/>
      <c r="W898" s="2397"/>
      <c r="X898" s="2397"/>
      <c r="Y898" s="2397"/>
      <c r="Z898" s="2397"/>
    </row>
    <row r="899" spans="1:26" ht="15.75" customHeight="1">
      <c r="A899" s="2397"/>
      <c r="B899" s="2397"/>
      <c r="C899" s="2397"/>
      <c r="D899" s="2397"/>
      <c r="E899" s="2397"/>
      <c r="F899" s="2397"/>
      <c r="G899" s="2397"/>
      <c r="H899" s="2397"/>
      <c r="I899" s="2397"/>
      <c r="J899" s="2397"/>
      <c r="K899" s="2397"/>
      <c r="L899" s="2397"/>
      <c r="M899" s="2397"/>
      <c r="N899" s="2397"/>
      <c r="O899" s="2397"/>
      <c r="P899" s="2397"/>
      <c r="Q899" s="2397"/>
      <c r="R899" s="2397"/>
      <c r="S899" s="2397"/>
      <c r="T899" s="2397"/>
      <c r="U899" s="2397"/>
      <c r="V899" s="2397"/>
      <c r="W899" s="2397"/>
      <c r="X899" s="2397"/>
      <c r="Y899" s="2397"/>
      <c r="Z899" s="2397"/>
    </row>
    <row r="900" spans="1:26" ht="15.75" customHeight="1">
      <c r="A900" s="2397"/>
      <c r="B900" s="2397"/>
      <c r="C900" s="2397"/>
      <c r="D900" s="2397"/>
      <c r="E900" s="2397"/>
      <c r="F900" s="2397"/>
      <c r="G900" s="2397"/>
      <c r="H900" s="2397"/>
      <c r="I900" s="2397"/>
      <c r="J900" s="2397"/>
      <c r="K900" s="2397"/>
      <c r="L900" s="2397"/>
      <c r="M900" s="2397"/>
      <c r="N900" s="2397"/>
      <c r="O900" s="2397"/>
      <c r="P900" s="2397"/>
      <c r="Q900" s="2397"/>
      <c r="R900" s="2397"/>
      <c r="S900" s="2397"/>
      <c r="T900" s="2397"/>
      <c r="U900" s="2397"/>
      <c r="V900" s="2397"/>
      <c r="W900" s="2397"/>
      <c r="X900" s="2397"/>
      <c r="Y900" s="2397"/>
      <c r="Z900" s="2397"/>
    </row>
    <row r="901" spans="1:26" ht="15.75" customHeight="1">
      <c r="A901" s="2397"/>
      <c r="B901" s="2397"/>
      <c r="C901" s="2397"/>
      <c r="D901" s="2397"/>
      <c r="E901" s="2397"/>
      <c r="F901" s="2397"/>
      <c r="G901" s="2397"/>
      <c r="H901" s="2397"/>
      <c r="I901" s="2397"/>
      <c r="J901" s="2397"/>
      <c r="K901" s="2397"/>
      <c r="L901" s="2397"/>
      <c r="M901" s="2397"/>
      <c r="N901" s="2397"/>
      <c r="O901" s="2397"/>
      <c r="P901" s="2397"/>
      <c r="Q901" s="2397"/>
      <c r="R901" s="2397"/>
      <c r="S901" s="2397"/>
      <c r="T901" s="2397"/>
      <c r="U901" s="2397"/>
      <c r="V901" s="2397"/>
      <c r="W901" s="2397"/>
      <c r="X901" s="2397"/>
      <c r="Y901" s="2397"/>
      <c r="Z901" s="2397"/>
    </row>
    <row r="902" spans="1:26" ht="15.75" customHeight="1">
      <c r="A902" s="2397"/>
      <c r="B902" s="2397"/>
      <c r="C902" s="2397"/>
      <c r="D902" s="2397"/>
      <c r="E902" s="2397"/>
      <c r="F902" s="2397"/>
      <c r="G902" s="2397"/>
      <c r="H902" s="2397"/>
      <c r="I902" s="2397"/>
      <c r="J902" s="2397"/>
      <c r="K902" s="2397"/>
      <c r="L902" s="2397"/>
      <c r="M902" s="2397"/>
      <c r="N902" s="2397"/>
      <c r="O902" s="2397"/>
      <c r="P902" s="2397"/>
      <c r="Q902" s="2397"/>
      <c r="R902" s="2397"/>
      <c r="S902" s="2397"/>
      <c r="T902" s="2397"/>
      <c r="U902" s="2397"/>
      <c r="V902" s="2397"/>
      <c r="W902" s="2397"/>
      <c r="X902" s="2397"/>
      <c r="Y902" s="2397"/>
      <c r="Z902" s="2397"/>
    </row>
    <row r="903" spans="1:26" ht="15.75" customHeight="1">
      <c r="A903" s="2397"/>
      <c r="B903" s="2397"/>
      <c r="C903" s="2397"/>
      <c r="D903" s="2397"/>
      <c r="E903" s="2397"/>
      <c r="F903" s="2397"/>
      <c r="G903" s="2397"/>
      <c r="H903" s="2397"/>
      <c r="I903" s="2397"/>
      <c r="J903" s="2397"/>
      <c r="K903" s="2397"/>
      <c r="L903" s="2397"/>
      <c r="M903" s="2397"/>
      <c r="N903" s="2397"/>
      <c r="O903" s="2397"/>
      <c r="P903" s="2397"/>
      <c r="Q903" s="2397"/>
      <c r="R903" s="2397"/>
      <c r="S903" s="2397"/>
      <c r="T903" s="2397"/>
      <c r="U903" s="2397"/>
      <c r="V903" s="2397"/>
      <c r="W903" s="2397"/>
      <c r="X903" s="2397"/>
      <c r="Y903" s="2397"/>
      <c r="Z903" s="2397"/>
    </row>
    <row r="904" spans="1:26" ht="15.75" customHeight="1">
      <c r="A904" s="2397"/>
      <c r="B904" s="2397"/>
      <c r="C904" s="2397"/>
      <c r="D904" s="2397"/>
      <c r="E904" s="2397"/>
      <c r="F904" s="2397"/>
      <c r="G904" s="2397"/>
      <c r="H904" s="2397"/>
      <c r="I904" s="2397"/>
      <c r="J904" s="2397"/>
      <c r="K904" s="2397"/>
      <c r="L904" s="2397"/>
      <c r="M904" s="2397"/>
      <c r="N904" s="2397"/>
      <c r="O904" s="2397"/>
      <c r="P904" s="2397"/>
      <c r="Q904" s="2397"/>
      <c r="R904" s="2397"/>
      <c r="S904" s="2397"/>
      <c r="T904" s="2397"/>
      <c r="U904" s="2397"/>
      <c r="V904" s="2397"/>
      <c r="W904" s="2397"/>
      <c r="X904" s="2397"/>
      <c r="Y904" s="2397"/>
      <c r="Z904" s="2397"/>
    </row>
    <row r="905" spans="1:26" ht="15.75" customHeight="1">
      <c r="A905" s="2397"/>
      <c r="B905" s="2397"/>
      <c r="C905" s="2397"/>
      <c r="D905" s="2397"/>
      <c r="E905" s="2397"/>
      <c r="F905" s="2397"/>
      <c r="G905" s="2397"/>
      <c r="H905" s="2397"/>
      <c r="I905" s="2397"/>
      <c r="J905" s="2397"/>
      <c r="K905" s="2397"/>
      <c r="L905" s="2397"/>
      <c r="M905" s="2397"/>
      <c r="N905" s="2397"/>
      <c r="O905" s="2397"/>
      <c r="P905" s="2397"/>
      <c r="Q905" s="2397"/>
      <c r="R905" s="2397"/>
      <c r="S905" s="2397"/>
      <c r="T905" s="2397"/>
      <c r="U905" s="2397"/>
      <c r="V905" s="2397"/>
      <c r="W905" s="2397"/>
      <c r="X905" s="2397"/>
      <c r="Y905" s="2397"/>
      <c r="Z905" s="2397"/>
    </row>
    <row r="906" spans="1:26" ht="15.75" customHeight="1">
      <c r="A906" s="2397"/>
      <c r="B906" s="2397"/>
      <c r="C906" s="2397"/>
      <c r="D906" s="2397"/>
      <c r="E906" s="2397"/>
      <c r="F906" s="2397"/>
      <c r="G906" s="2397"/>
      <c r="H906" s="2397"/>
      <c r="I906" s="2397"/>
      <c r="J906" s="2397"/>
      <c r="K906" s="2397"/>
      <c r="L906" s="2397"/>
      <c r="M906" s="2397"/>
      <c r="N906" s="2397"/>
      <c r="O906" s="2397"/>
      <c r="P906" s="2397"/>
      <c r="Q906" s="2397"/>
      <c r="R906" s="2397"/>
      <c r="S906" s="2397"/>
      <c r="T906" s="2397"/>
      <c r="U906" s="2397"/>
      <c r="V906" s="2397"/>
      <c r="W906" s="2397"/>
      <c r="X906" s="2397"/>
      <c r="Y906" s="2397"/>
      <c r="Z906" s="2397"/>
    </row>
    <row r="907" spans="1:26" ht="15.75" customHeight="1">
      <c r="A907" s="2397"/>
      <c r="B907" s="2397"/>
      <c r="C907" s="2397"/>
      <c r="D907" s="2397"/>
      <c r="E907" s="2397"/>
      <c r="F907" s="2397"/>
      <c r="G907" s="2397"/>
      <c r="H907" s="2397"/>
      <c r="I907" s="2397"/>
      <c r="J907" s="2397"/>
      <c r="K907" s="2397"/>
      <c r="L907" s="2397"/>
      <c r="M907" s="2397"/>
      <c r="N907" s="2397"/>
      <c r="O907" s="2397"/>
      <c r="P907" s="2397"/>
      <c r="Q907" s="2397"/>
      <c r="R907" s="2397"/>
      <c r="S907" s="2397"/>
      <c r="T907" s="2397"/>
      <c r="U907" s="2397"/>
      <c r="V907" s="2397"/>
      <c r="W907" s="2397"/>
      <c r="X907" s="2397"/>
      <c r="Y907" s="2397"/>
      <c r="Z907" s="2397"/>
    </row>
    <row r="908" spans="1:26" ht="15.75" customHeight="1">
      <c r="A908" s="2397"/>
      <c r="B908" s="2397"/>
      <c r="C908" s="2397"/>
      <c r="D908" s="2397"/>
      <c r="E908" s="2397"/>
      <c r="F908" s="2397"/>
      <c r="G908" s="2397"/>
      <c r="H908" s="2397"/>
      <c r="I908" s="2397"/>
      <c r="J908" s="2397"/>
      <c r="K908" s="2397"/>
      <c r="L908" s="2397"/>
      <c r="M908" s="2397"/>
      <c r="N908" s="2397"/>
      <c r="O908" s="2397"/>
      <c r="P908" s="2397"/>
      <c r="Q908" s="2397"/>
      <c r="R908" s="2397"/>
      <c r="S908" s="2397"/>
      <c r="T908" s="2397"/>
      <c r="U908" s="2397"/>
      <c r="V908" s="2397"/>
      <c r="W908" s="2397"/>
      <c r="X908" s="2397"/>
      <c r="Y908" s="2397"/>
      <c r="Z908" s="2397"/>
    </row>
    <row r="909" spans="1:26" ht="15.75" customHeight="1">
      <c r="A909" s="2397"/>
      <c r="B909" s="2397"/>
      <c r="C909" s="2397"/>
      <c r="D909" s="2397"/>
      <c r="E909" s="2397"/>
      <c r="F909" s="2397"/>
      <c r="G909" s="2397"/>
      <c r="H909" s="2397"/>
      <c r="I909" s="2397"/>
      <c r="J909" s="2397"/>
      <c r="K909" s="2397"/>
      <c r="L909" s="2397"/>
      <c r="M909" s="2397"/>
      <c r="N909" s="2397"/>
      <c r="O909" s="2397"/>
      <c r="P909" s="2397"/>
      <c r="Q909" s="2397"/>
      <c r="R909" s="2397"/>
      <c r="S909" s="2397"/>
      <c r="T909" s="2397"/>
      <c r="U909" s="2397"/>
      <c r="V909" s="2397"/>
      <c r="W909" s="2397"/>
      <c r="X909" s="2397"/>
      <c r="Y909" s="2397"/>
      <c r="Z909" s="2397"/>
    </row>
    <row r="910" spans="1:26" ht="15.75" customHeight="1">
      <c r="A910" s="2397"/>
      <c r="B910" s="2397"/>
      <c r="C910" s="2397"/>
      <c r="D910" s="2397"/>
      <c r="E910" s="2397"/>
      <c r="F910" s="2397"/>
      <c r="G910" s="2397"/>
      <c r="H910" s="2397"/>
      <c r="I910" s="2397"/>
      <c r="J910" s="2397"/>
      <c r="K910" s="2397"/>
      <c r="L910" s="2397"/>
      <c r="M910" s="2397"/>
      <c r="N910" s="2397"/>
      <c r="O910" s="2397"/>
      <c r="P910" s="2397"/>
      <c r="Q910" s="2397"/>
      <c r="R910" s="2397"/>
      <c r="S910" s="2397"/>
      <c r="T910" s="2397"/>
      <c r="U910" s="2397"/>
      <c r="V910" s="2397"/>
      <c r="W910" s="2397"/>
      <c r="X910" s="2397"/>
      <c r="Y910" s="2397"/>
      <c r="Z910" s="2397"/>
    </row>
    <row r="911" spans="1:26" ht="15.75" customHeight="1">
      <c r="A911" s="2397"/>
      <c r="B911" s="2397"/>
      <c r="C911" s="2397"/>
      <c r="D911" s="2397"/>
      <c r="E911" s="2397"/>
      <c r="F911" s="2397"/>
      <c r="G911" s="2397"/>
      <c r="H911" s="2397"/>
      <c r="I911" s="2397"/>
      <c r="J911" s="2397"/>
      <c r="K911" s="2397"/>
      <c r="L911" s="2397"/>
      <c r="M911" s="2397"/>
      <c r="N911" s="2397"/>
      <c r="O911" s="2397"/>
      <c r="P911" s="2397"/>
      <c r="Q911" s="2397"/>
      <c r="R911" s="2397"/>
      <c r="S911" s="2397"/>
      <c r="T911" s="2397"/>
      <c r="U911" s="2397"/>
      <c r="V911" s="2397"/>
      <c r="W911" s="2397"/>
      <c r="X911" s="2397"/>
      <c r="Y911" s="2397"/>
      <c r="Z911" s="2397"/>
    </row>
    <row r="912" spans="1:26" ht="15.75" customHeight="1">
      <c r="A912" s="2397"/>
      <c r="B912" s="2397"/>
      <c r="C912" s="2397"/>
      <c r="D912" s="2397"/>
      <c r="E912" s="2397"/>
      <c r="F912" s="2397"/>
      <c r="G912" s="2397"/>
      <c r="H912" s="2397"/>
      <c r="I912" s="2397"/>
      <c r="J912" s="2397"/>
      <c r="K912" s="2397"/>
      <c r="L912" s="2397"/>
      <c r="M912" s="2397"/>
      <c r="N912" s="2397"/>
      <c r="O912" s="2397"/>
      <c r="P912" s="2397"/>
      <c r="Q912" s="2397"/>
      <c r="R912" s="2397"/>
      <c r="S912" s="2397"/>
      <c r="T912" s="2397"/>
      <c r="U912" s="2397"/>
      <c r="V912" s="2397"/>
      <c r="W912" s="2397"/>
      <c r="X912" s="2397"/>
      <c r="Y912" s="2397"/>
      <c r="Z912" s="2397"/>
    </row>
    <row r="913" spans="1:26" ht="15.75" customHeight="1">
      <c r="A913" s="2397"/>
      <c r="B913" s="2397"/>
      <c r="C913" s="2397"/>
      <c r="D913" s="2397"/>
      <c r="E913" s="2397"/>
      <c r="F913" s="2397"/>
      <c r="G913" s="2397"/>
      <c r="H913" s="2397"/>
      <c r="I913" s="2397"/>
      <c r="J913" s="2397"/>
      <c r="K913" s="2397"/>
      <c r="L913" s="2397"/>
      <c r="M913" s="2397"/>
      <c r="N913" s="2397"/>
      <c r="O913" s="2397"/>
      <c r="P913" s="2397"/>
      <c r="Q913" s="2397"/>
      <c r="R913" s="2397"/>
      <c r="S913" s="2397"/>
      <c r="T913" s="2397"/>
      <c r="U913" s="2397"/>
      <c r="V913" s="2397"/>
      <c r="W913" s="2397"/>
      <c r="X913" s="2397"/>
      <c r="Y913" s="2397"/>
      <c r="Z913" s="2397"/>
    </row>
    <row r="914" spans="1:26" ht="15.75" customHeight="1">
      <c r="A914" s="2397"/>
      <c r="B914" s="2397"/>
      <c r="C914" s="2397"/>
      <c r="D914" s="2397"/>
      <c r="E914" s="2397"/>
      <c r="F914" s="2397"/>
      <c r="G914" s="2397"/>
      <c r="H914" s="2397"/>
      <c r="I914" s="2397"/>
      <c r="J914" s="2397"/>
      <c r="K914" s="2397"/>
      <c r="L914" s="2397"/>
      <c r="M914" s="2397"/>
      <c r="N914" s="2397"/>
      <c r="O914" s="2397"/>
      <c r="P914" s="2397"/>
      <c r="Q914" s="2397"/>
      <c r="R914" s="2397"/>
      <c r="S914" s="2397"/>
      <c r="T914" s="2397"/>
      <c r="U914" s="2397"/>
      <c r="V914" s="2397"/>
      <c r="W914" s="2397"/>
      <c r="X914" s="2397"/>
      <c r="Y914" s="2397"/>
      <c r="Z914" s="2397"/>
    </row>
    <row r="915" spans="1:26" ht="15.75" customHeight="1">
      <c r="A915" s="2397"/>
      <c r="B915" s="2397"/>
      <c r="C915" s="2397"/>
      <c r="D915" s="2397"/>
      <c r="E915" s="2397"/>
      <c r="F915" s="2397"/>
      <c r="G915" s="2397"/>
      <c r="H915" s="2397"/>
      <c r="I915" s="2397"/>
      <c r="J915" s="2397"/>
      <c r="K915" s="2397"/>
      <c r="L915" s="2397"/>
      <c r="M915" s="2397"/>
      <c r="N915" s="2397"/>
      <c r="O915" s="2397"/>
      <c r="P915" s="2397"/>
      <c r="Q915" s="2397"/>
      <c r="R915" s="2397"/>
      <c r="S915" s="2397"/>
      <c r="T915" s="2397"/>
      <c r="U915" s="2397"/>
      <c r="V915" s="2397"/>
      <c r="W915" s="2397"/>
      <c r="X915" s="2397"/>
      <c r="Y915" s="2397"/>
      <c r="Z915" s="2397"/>
    </row>
    <row r="916" spans="1:26" ht="15.75" customHeight="1">
      <c r="A916" s="2397"/>
      <c r="B916" s="2397"/>
      <c r="C916" s="2397"/>
      <c r="D916" s="2397"/>
      <c r="E916" s="2397"/>
      <c r="F916" s="2397"/>
      <c r="G916" s="2397"/>
      <c r="H916" s="2397"/>
      <c r="I916" s="2397"/>
      <c r="J916" s="2397"/>
      <c r="K916" s="2397"/>
      <c r="L916" s="2397"/>
      <c r="M916" s="2397"/>
      <c r="N916" s="2397"/>
      <c r="O916" s="2397"/>
      <c r="P916" s="2397"/>
      <c r="Q916" s="2397"/>
      <c r="R916" s="2397"/>
      <c r="S916" s="2397"/>
      <c r="T916" s="2397"/>
      <c r="U916" s="2397"/>
      <c r="V916" s="2397"/>
      <c r="W916" s="2397"/>
      <c r="X916" s="2397"/>
      <c r="Y916" s="2397"/>
      <c r="Z916" s="2397"/>
    </row>
    <row r="917" spans="1:26" ht="15.75" customHeight="1">
      <c r="A917" s="2397"/>
      <c r="B917" s="2397"/>
      <c r="C917" s="2397"/>
      <c r="D917" s="2397"/>
      <c r="E917" s="2397"/>
      <c r="F917" s="2397"/>
      <c r="G917" s="2397"/>
      <c r="H917" s="2397"/>
      <c r="I917" s="2397"/>
      <c r="J917" s="2397"/>
      <c r="K917" s="2397"/>
      <c r="L917" s="2397"/>
      <c r="M917" s="2397"/>
      <c r="N917" s="2397"/>
      <c r="O917" s="2397"/>
      <c r="P917" s="2397"/>
      <c r="Q917" s="2397"/>
      <c r="R917" s="2397"/>
      <c r="S917" s="2397"/>
      <c r="T917" s="2397"/>
      <c r="U917" s="2397"/>
      <c r="V917" s="2397"/>
      <c r="W917" s="2397"/>
      <c r="X917" s="2397"/>
      <c r="Y917" s="2397"/>
      <c r="Z917" s="2397"/>
    </row>
    <row r="918" spans="1:26" ht="15.75" customHeight="1">
      <c r="A918" s="2397"/>
      <c r="B918" s="2397"/>
      <c r="C918" s="2397"/>
      <c r="D918" s="2397"/>
      <c r="E918" s="2397"/>
      <c r="F918" s="2397"/>
      <c r="G918" s="2397"/>
      <c r="H918" s="2397"/>
      <c r="I918" s="2397"/>
      <c r="J918" s="2397"/>
      <c r="K918" s="2397"/>
      <c r="L918" s="2397"/>
      <c r="M918" s="2397"/>
      <c r="N918" s="2397"/>
      <c r="O918" s="2397"/>
      <c r="P918" s="2397"/>
      <c r="Q918" s="2397"/>
      <c r="R918" s="2397"/>
      <c r="S918" s="2397"/>
      <c r="T918" s="2397"/>
      <c r="U918" s="2397"/>
      <c r="V918" s="2397"/>
      <c r="W918" s="2397"/>
      <c r="X918" s="2397"/>
      <c r="Y918" s="2397"/>
      <c r="Z918" s="2397"/>
    </row>
    <row r="919" spans="1:26" ht="15.75" customHeight="1">
      <c r="A919" s="2397"/>
      <c r="B919" s="2397"/>
      <c r="C919" s="2397"/>
      <c r="D919" s="2397"/>
      <c r="E919" s="2397"/>
      <c r="F919" s="2397"/>
      <c r="G919" s="2397"/>
      <c r="H919" s="2397"/>
      <c r="I919" s="2397"/>
      <c r="J919" s="2397"/>
      <c r="K919" s="2397"/>
      <c r="L919" s="2397"/>
      <c r="M919" s="2397"/>
      <c r="N919" s="2397"/>
      <c r="O919" s="2397"/>
      <c r="P919" s="2397"/>
      <c r="Q919" s="2397"/>
      <c r="R919" s="2397"/>
      <c r="S919" s="2397"/>
      <c r="T919" s="2397"/>
      <c r="U919" s="2397"/>
      <c r="V919" s="2397"/>
      <c r="W919" s="2397"/>
      <c r="X919" s="2397"/>
      <c r="Y919" s="2397"/>
      <c r="Z919" s="2397"/>
    </row>
    <row r="920" spans="1:26" ht="15.75" customHeight="1">
      <c r="A920" s="2397"/>
      <c r="B920" s="2397"/>
      <c r="C920" s="2397"/>
      <c r="D920" s="2397"/>
      <c r="E920" s="2397"/>
      <c r="F920" s="2397"/>
      <c r="G920" s="2397"/>
      <c r="H920" s="2397"/>
      <c r="I920" s="2397"/>
      <c r="J920" s="2397"/>
      <c r="K920" s="2397"/>
      <c r="L920" s="2397"/>
      <c r="M920" s="2397"/>
      <c r="N920" s="2397"/>
      <c r="O920" s="2397"/>
      <c r="P920" s="2397"/>
      <c r="Q920" s="2397"/>
      <c r="R920" s="2397"/>
      <c r="S920" s="2397"/>
      <c r="T920" s="2397"/>
      <c r="U920" s="2397"/>
      <c r="V920" s="2397"/>
      <c r="W920" s="2397"/>
      <c r="X920" s="2397"/>
      <c r="Y920" s="2397"/>
      <c r="Z920" s="2397"/>
    </row>
    <row r="921" spans="1:26" ht="15.75" customHeight="1">
      <c r="A921" s="2397"/>
      <c r="B921" s="2397"/>
      <c r="C921" s="2397"/>
      <c r="D921" s="2397"/>
      <c r="E921" s="2397"/>
      <c r="F921" s="2397"/>
      <c r="G921" s="2397"/>
      <c r="H921" s="2397"/>
      <c r="I921" s="2397"/>
      <c r="J921" s="2397"/>
      <c r="K921" s="2397"/>
      <c r="L921" s="2397"/>
      <c r="M921" s="2397"/>
      <c r="N921" s="2397"/>
      <c r="O921" s="2397"/>
      <c r="P921" s="2397"/>
      <c r="Q921" s="2397"/>
      <c r="R921" s="2397"/>
      <c r="S921" s="2397"/>
      <c r="T921" s="2397"/>
      <c r="U921" s="2397"/>
      <c r="V921" s="2397"/>
      <c r="W921" s="2397"/>
      <c r="X921" s="2397"/>
      <c r="Y921" s="2397"/>
      <c r="Z921" s="2397"/>
    </row>
    <row r="922" spans="1:26" ht="15.75" customHeight="1">
      <c r="A922" s="2397"/>
      <c r="B922" s="2397"/>
      <c r="C922" s="2397"/>
      <c r="D922" s="2397"/>
      <c r="E922" s="2397"/>
      <c r="F922" s="2397"/>
      <c r="G922" s="2397"/>
      <c r="H922" s="2397"/>
      <c r="I922" s="2397"/>
      <c r="J922" s="2397"/>
      <c r="K922" s="2397"/>
      <c r="L922" s="2397"/>
      <c r="M922" s="2397"/>
      <c r="N922" s="2397"/>
      <c r="O922" s="2397"/>
      <c r="P922" s="2397"/>
      <c r="Q922" s="2397"/>
      <c r="R922" s="2397"/>
      <c r="S922" s="2397"/>
      <c r="T922" s="2397"/>
      <c r="U922" s="2397"/>
      <c r="V922" s="2397"/>
      <c r="W922" s="2397"/>
      <c r="X922" s="2397"/>
      <c r="Y922" s="2397"/>
      <c r="Z922" s="2397"/>
    </row>
    <row r="923" spans="1:26" ht="15.75" customHeight="1">
      <c r="A923" s="2397"/>
      <c r="B923" s="2397"/>
      <c r="C923" s="2397"/>
      <c r="D923" s="2397"/>
      <c r="E923" s="2397"/>
      <c r="F923" s="2397"/>
      <c r="G923" s="2397"/>
      <c r="H923" s="2397"/>
      <c r="I923" s="2397"/>
      <c r="J923" s="2397"/>
      <c r="K923" s="2397"/>
      <c r="L923" s="2397"/>
      <c r="M923" s="2397"/>
      <c r="N923" s="2397"/>
      <c r="O923" s="2397"/>
      <c r="P923" s="2397"/>
      <c r="Q923" s="2397"/>
      <c r="R923" s="2397"/>
      <c r="S923" s="2397"/>
      <c r="T923" s="2397"/>
      <c r="U923" s="2397"/>
      <c r="V923" s="2397"/>
      <c r="W923" s="2397"/>
      <c r="X923" s="2397"/>
      <c r="Y923" s="2397"/>
      <c r="Z923" s="2397"/>
    </row>
    <row r="924" spans="1:26" ht="15.75" customHeight="1">
      <c r="A924" s="2397"/>
      <c r="B924" s="2397"/>
      <c r="C924" s="2397"/>
      <c r="D924" s="2397"/>
      <c r="E924" s="2397"/>
      <c r="F924" s="2397"/>
      <c r="G924" s="2397"/>
      <c r="H924" s="2397"/>
      <c r="I924" s="2397"/>
      <c r="J924" s="2397"/>
      <c r="K924" s="2397"/>
      <c r="L924" s="2397"/>
      <c r="M924" s="2397"/>
      <c r="N924" s="2397"/>
      <c r="O924" s="2397"/>
      <c r="P924" s="2397"/>
      <c r="Q924" s="2397"/>
      <c r="R924" s="2397"/>
      <c r="S924" s="2397"/>
      <c r="T924" s="2397"/>
      <c r="U924" s="2397"/>
      <c r="V924" s="2397"/>
      <c r="W924" s="2397"/>
      <c r="X924" s="2397"/>
      <c r="Y924" s="2397"/>
      <c r="Z924" s="2397"/>
    </row>
    <row r="925" spans="1:26" ht="15.75" customHeight="1">
      <c r="A925" s="2397"/>
      <c r="B925" s="2397"/>
      <c r="C925" s="2397"/>
      <c r="D925" s="2397"/>
      <c r="E925" s="2397"/>
      <c r="F925" s="2397"/>
      <c r="G925" s="2397"/>
      <c r="H925" s="2397"/>
      <c r="I925" s="2397"/>
      <c r="J925" s="2397"/>
      <c r="K925" s="2397"/>
      <c r="L925" s="2397"/>
      <c r="M925" s="2397"/>
      <c r="N925" s="2397"/>
      <c r="O925" s="2397"/>
      <c r="P925" s="2397"/>
      <c r="Q925" s="2397"/>
      <c r="R925" s="2397"/>
      <c r="S925" s="2397"/>
      <c r="T925" s="2397"/>
      <c r="U925" s="2397"/>
      <c r="V925" s="2397"/>
      <c r="W925" s="2397"/>
      <c r="X925" s="2397"/>
      <c r="Y925" s="2397"/>
      <c r="Z925" s="2397"/>
    </row>
    <row r="926" spans="1:26" ht="15.75" customHeight="1">
      <c r="A926" s="2397"/>
      <c r="B926" s="2397"/>
      <c r="C926" s="2397"/>
      <c r="D926" s="2397"/>
      <c r="E926" s="2397"/>
      <c r="F926" s="2397"/>
      <c r="G926" s="2397"/>
      <c r="H926" s="2397"/>
      <c r="I926" s="2397"/>
      <c r="J926" s="2397"/>
      <c r="K926" s="2397"/>
      <c r="L926" s="2397"/>
      <c r="M926" s="2397"/>
      <c r="N926" s="2397"/>
      <c r="O926" s="2397"/>
      <c r="P926" s="2397"/>
      <c r="Q926" s="2397"/>
      <c r="R926" s="2397"/>
      <c r="S926" s="2397"/>
      <c r="T926" s="2397"/>
      <c r="U926" s="2397"/>
      <c r="V926" s="2397"/>
      <c r="W926" s="2397"/>
      <c r="X926" s="2397"/>
      <c r="Y926" s="2397"/>
      <c r="Z926" s="2397"/>
    </row>
    <row r="927" spans="1:26" ht="15.75" customHeight="1">
      <c r="A927" s="2397"/>
      <c r="B927" s="2397"/>
      <c r="C927" s="2397"/>
      <c r="D927" s="2397"/>
      <c r="E927" s="2397"/>
      <c r="F927" s="2397"/>
      <c r="G927" s="2397"/>
      <c r="H927" s="2397"/>
      <c r="I927" s="2397"/>
      <c r="J927" s="2397"/>
      <c r="K927" s="2397"/>
      <c r="L927" s="2397"/>
      <c r="M927" s="2397"/>
      <c r="N927" s="2397"/>
      <c r="O927" s="2397"/>
      <c r="P927" s="2397"/>
      <c r="Q927" s="2397"/>
      <c r="R927" s="2397"/>
      <c r="S927" s="2397"/>
      <c r="T927" s="2397"/>
      <c r="U927" s="2397"/>
      <c r="V927" s="2397"/>
      <c r="W927" s="2397"/>
      <c r="X927" s="2397"/>
      <c r="Y927" s="2397"/>
      <c r="Z927" s="2397"/>
    </row>
    <row r="928" spans="1:26" ht="15.75" customHeight="1">
      <c r="A928" s="2397"/>
      <c r="B928" s="2397"/>
      <c r="C928" s="2397"/>
      <c r="D928" s="2397"/>
      <c r="E928" s="2397"/>
      <c r="F928" s="2397"/>
      <c r="G928" s="2397"/>
      <c r="H928" s="2397"/>
      <c r="I928" s="2397"/>
      <c r="J928" s="2397"/>
      <c r="K928" s="2397"/>
      <c r="L928" s="2397"/>
      <c r="M928" s="2397"/>
      <c r="N928" s="2397"/>
      <c r="O928" s="2397"/>
      <c r="P928" s="2397"/>
      <c r="Q928" s="2397"/>
      <c r="R928" s="2397"/>
      <c r="S928" s="2397"/>
      <c r="T928" s="2397"/>
      <c r="U928" s="2397"/>
      <c r="V928" s="2397"/>
      <c r="W928" s="2397"/>
      <c r="X928" s="2397"/>
      <c r="Y928" s="2397"/>
      <c r="Z928" s="2397"/>
    </row>
    <row r="929" spans="1:26" ht="15.75" customHeight="1">
      <c r="A929" s="2397"/>
      <c r="B929" s="2397"/>
      <c r="C929" s="2397"/>
      <c r="D929" s="2397"/>
      <c r="E929" s="2397"/>
      <c r="F929" s="2397"/>
      <c r="G929" s="2397"/>
      <c r="H929" s="2397"/>
      <c r="I929" s="2397"/>
      <c r="J929" s="2397"/>
      <c r="K929" s="2397"/>
      <c r="L929" s="2397"/>
      <c r="M929" s="2397"/>
      <c r="N929" s="2397"/>
      <c r="O929" s="2397"/>
      <c r="P929" s="2397"/>
      <c r="Q929" s="2397"/>
      <c r="R929" s="2397"/>
      <c r="S929" s="2397"/>
      <c r="T929" s="2397"/>
      <c r="U929" s="2397"/>
      <c r="V929" s="2397"/>
      <c r="W929" s="2397"/>
      <c r="X929" s="2397"/>
      <c r="Y929" s="2397"/>
      <c r="Z929" s="2397"/>
    </row>
    <row r="930" spans="1:26" ht="15.75" customHeight="1">
      <c r="A930" s="2397"/>
      <c r="B930" s="2397"/>
      <c r="C930" s="2397"/>
      <c r="D930" s="2397"/>
      <c r="E930" s="2397"/>
      <c r="F930" s="2397"/>
      <c r="G930" s="2397"/>
      <c r="H930" s="2397"/>
      <c r="I930" s="2397"/>
      <c r="J930" s="2397"/>
      <c r="K930" s="2397"/>
      <c r="L930" s="2397"/>
      <c r="M930" s="2397"/>
      <c r="N930" s="2397"/>
      <c r="O930" s="2397"/>
      <c r="P930" s="2397"/>
      <c r="Q930" s="2397"/>
      <c r="R930" s="2397"/>
      <c r="S930" s="2397"/>
      <c r="T930" s="2397"/>
      <c r="U930" s="2397"/>
      <c r="V930" s="2397"/>
      <c r="W930" s="2397"/>
      <c r="X930" s="2397"/>
      <c r="Y930" s="2397"/>
      <c r="Z930" s="2397"/>
    </row>
    <row r="931" spans="1:26" ht="15.75" customHeight="1">
      <c r="A931" s="2397"/>
      <c r="B931" s="2397"/>
      <c r="C931" s="2397"/>
      <c r="D931" s="2397"/>
      <c r="E931" s="2397"/>
      <c r="F931" s="2397"/>
      <c r="G931" s="2397"/>
      <c r="H931" s="2397"/>
      <c r="I931" s="2397"/>
      <c r="J931" s="2397"/>
      <c r="K931" s="2397"/>
      <c r="L931" s="2397"/>
      <c r="M931" s="2397"/>
      <c r="N931" s="2397"/>
      <c r="O931" s="2397"/>
      <c r="P931" s="2397"/>
      <c r="Q931" s="2397"/>
      <c r="R931" s="2397"/>
      <c r="S931" s="2397"/>
      <c r="T931" s="2397"/>
      <c r="U931" s="2397"/>
      <c r="V931" s="2397"/>
      <c r="W931" s="2397"/>
      <c r="X931" s="2397"/>
      <c r="Y931" s="2397"/>
      <c r="Z931" s="2397"/>
    </row>
    <row r="932" spans="1:26" ht="15.75" customHeight="1">
      <c r="A932" s="2397"/>
      <c r="B932" s="2397"/>
      <c r="C932" s="2397"/>
      <c r="D932" s="2397"/>
      <c r="E932" s="2397"/>
      <c r="F932" s="2397"/>
      <c r="G932" s="2397"/>
      <c r="H932" s="2397"/>
      <c r="I932" s="2397"/>
      <c r="J932" s="2397"/>
      <c r="K932" s="2397"/>
      <c r="L932" s="2397"/>
      <c r="M932" s="2397"/>
      <c r="N932" s="2397"/>
      <c r="O932" s="2397"/>
      <c r="P932" s="2397"/>
      <c r="Q932" s="2397"/>
      <c r="R932" s="2397"/>
      <c r="S932" s="2397"/>
      <c r="T932" s="2397"/>
      <c r="U932" s="2397"/>
      <c r="V932" s="2397"/>
      <c r="W932" s="2397"/>
      <c r="X932" s="2397"/>
      <c r="Y932" s="2397"/>
      <c r="Z932" s="2397"/>
    </row>
    <row r="933" spans="1:26" ht="15.75" customHeight="1">
      <c r="A933" s="2397"/>
      <c r="B933" s="2397"/>
      <c r="C933" s="2397"/>
      <c r="D933" s="2397"/>
      <c r="E933" s="2397"/>
      <c r="F933" s="2397"/>
      <c r="G933" s="2397"/>
      <c r="H933" s="2397"/>
      <c r="I933" s="2397"/>
      <c r="J933" s="2397"/>
      <c r="K933" s="2397"/>
      <c r="L933" s="2397"/>
      <c r="M933" s="2397"/>
      <c r="N933" s="2397"/>
      <c r="O933" s="2397"/>
      <c r="P933" s="2397"/>
      <c r="Q933" s="2397"/>
      <c r="R933" s="2397"/>
      <c r="S933" s="2397"/>
      <c r="T933" s="2397"/>
      <c r="U933" s="2397"/>
      <c r="V933" s="2397"/>
      <c r="W933" s="2397"/>
      <c r="X933" s="2397"/>
      <c r="Y933" s="2397"/>
      <c r="Z933" s="2397"/>
    </row>
    <row r="934" spans="1:26" ht="15.75" customHeight="1">
      <c r="A934" s="2397"/>
      <c r="B934" s="2397"/>
      <c r="C934" s="2397"/>
      <c r="D934" s="2397"/>
      <c r="E934" s="2397"/>
      <c r="F934" s="2397"/>
      <c r="G934" s="2397"/>
      <c r="H934" s="2397"/>
      <c r="I934" s="2397"/>
      <c r="J934" s="2397"/>
      <c r="K934" s="2397"/>
      <c r="L934" s="2397"/>
      <c r="M934" s="2397"/>
      <c r="N934" s="2397"/>
      <c r="O934" s="2397"/>
      <c r="P934" s="2397"/>
      <c r="Q934" s="2397"/>
      <c r="R934" s="2397"/>
      <c r="S934" s="2397"/>
      <c r="T934" s="2397"/>
      <c r="U934" s="2397"/>
      <c r="V934" s="2397"/>
      <c r="W934" s="2397"/>
      <c r="X934" s="2397"/>
      <c r="Y934" s="2397"/>
      <c r="Z934" s="2397"/>
    </row>
    <row r="935" spans="1:26" ht="15.75" customHeight="1">
      <c r="A935" s="2397"/>
      <c r="B935" s="2397"/>
      <c r="C935" s="2397"/>
      <c r="D935" s="2397"/>
      <c r="E935" s="2397"/>
      <c r="F935" s="2397"/>
      <c r="G935" s="2397"/>
      <c r="H935" s="2397"/>
      <c r="I935" s="2397"/>
      <c r="J935" s="2397"/>
      <c r="K935" s="2397"/>
      <c r="L935" s="2397"/>
      <c r="M935" s="2397"/>
      <c r="N935" s="2397"/>
      <c r="O935" s="2397"/>
      <c r="P935" s="2397"/>
      <c r="Q935" s="2397"/>
      <c r="R935" s="2397"/>
      <c r="S935" s="2397"/>
      <c r="T935" s="2397"/>
      <c r="U935" s="2397"/>
      <c r="V935" s="2397"/>
      <c r="W935" s="2397"/>
      <c r="X935" s="2397"/>
      <c r="Y935" s="2397"/>
      <c r="Z935" s="2397"/>
    </row>
    <row r="936" spans="1:26" ht="15.75" customHeight="1">
      <c r="A936" s="2397"/>
      <c r="B936" s="2397"/>
      <c r="C936" s="2397"/>
      <c r="D936" s="2397"/>
      <c r="E936" s="2397"/>
      <c r="F936" s="2397"/>
      <c r="G936" s="2397"/>
      <c r="H936" s="2397"/>
      <c r="I936" s="2397"/>
      <c r="J936" s="2397"/>
      <c r="K936" s="2397"/>
      <c r="L936" s="2397"/>
      <c r="M936" s="2397"/>
      <c r="N936" s="2397"/>
      <c r="O936" s="2397"/>
      <c r="P936" s="2397"/>
      <c r="Q936" s="2397"/>
      <c r="R936" s="2397"/>
      <c r="S936" s="2397"/>
      <c r="T936" s="2397"/>
      <c r="U936" s="2397"/>
      <c r="V936" s="2397"/>
      <c r="W936" s="2397"/>
      <c r="X936" s="2397"/>
      <c r="Y936" s="2397"/>
      <c r="Z936" s="2397"/>
    </row>
    <row r="937" spans="1:26" ht="15.75" customHeight="1">
      <c r="A937" s="2397"/>
      <c r="B937" s="2397"/>
      <c r="C937" s="2397"/>
      <c r="D937" s="2397"/>
      <c r="E937" s="2397"/>
      <c r="F937" s="2397"/>
      <c r="G937" s="2397"/>
      <c r="H937" s="2397"/>
      <c r="I937" s="2397"/>
      <c r="J937" s="2397"/>
      <c r="K937" s="2397"/>
      <c r="L937" s="2397"/>
      <c r="M937" s="2397"/>
      <c r="N937" s="2397"/>
      <c r="O937" s="2397"/>
      <c r="P937" s="2397"/>
      <c r="Q937" s="2397"/>
      <c r="R937" s="2397"/>
      <c r="S937" s="2397"/>
      <c r="T937" s="2397"/>
      <c r="U937" s="2397"/>
      <c r="V937" s="2397"/>
      <c r="W937" s="2397"/>
      <c r="X937" s="2397"/>
      <c r="Y937" s="2397"/>
      <c r="Z937" s="2397"/>
    </row>
    <row r="938" spans="1:26" ht="15.75" customHeight="1">
      <c r="A938" s="2397"/>
      <c r="B938" s="2397"/>
      <c r="C938" s="2397"/>
      <c r="D938" s="2397"/>
      <c r="E938" s="2397"/>
      <c r="F938" s="2397"/>
      <c r="G938" s="2397"/>
      <c r="H938" s="2397"/>
      <c r="I938" s="2397"/>
      <c r="J938" s="2397"/>
      <c r="K938" s="2397"/>
      <c r="L938" s="2397"/>
      <c r="M938" s="2397"/>
      <c r="N938" s="2397"/>
      <c r="O938" s="2397"/>
      <c r="P938" s="2397"/>
      <c r="Q938" s="2397"/>
      <c r="R938" s="2397"/>
      <c r="S938" s="2397"/>
      <c r="T938" s="2397"/>
      <c r="U938" s="2397"/>
      <c r="V938" s="2397"/>
      <c r="W938" s="2397"/>
      <c r="X938" s="2397"/>
      <c r="Y938" s="2397"/>
      <c r="Z938" s="2397"/>
    </row>
    <row r="939" spans="1:26" ht="15.75" customHeight="1">
      <c r="A939" s="2397"/>
      <c r="B939" s="2397"/>
      <c r="C939" s="2397"/>
      <c r="D939" s="2397"/>
      <c r="E939" s="2397"/>
      <c r="F939" s="2397"/>
      <c r="G939" s="2397"/>
      <c r="H939" s="2397"/>
      <c r="I939" s="2397"/>
      <c r="J939" s="2397"/>
      <c r="K939" s="2397"/>
      <c r="L939" s="2397"/>
      <c r="M939" s="2397"/>
      <c r="N939" s="2397"/>
      <c r="O939" s="2397"/>
      <c r="P939" s="2397"/>
      <c r="Q939" s="2397"/>
      <c r="R939" s="2397"/>
      <c r="S939" s="2397"/>
      <c r="T939" s="2397"/>
      <c r="U939" s="2397"/>
      <c r="V939" s="2397"/>
      <c r="W939" s="2397"/>
      <c r="X939" s="2397"/>
      <c r="Y939" s="2397"/>
      <c r="Z939" s="2397"/>
    </row>
    <row r="940" spans="1:26" ht="15.75" customHeight="1">
      <c r="A940" s="2397"/>
      <c r="B940" s="2397"/>
      <c r="C940" s="2397"/>
      <c r="D940" s="2397"/>
      <c r="E940" s="2397"/>
      <c r="F940" s="2397"/>
      <c r="G940" s="2397"/>
      <c r="H940" s="2397"/>
      <c r="I940" s="2397"/>
      <c r="J940" s="2397"/>
      <c r="K940" s="2397"/>
      <c r="L940" s="2397"/>
      <c r="M940" s="2397"/>
      <c r="N940" s="2397"/>
      <c r="O940" s="2397"/>
      <c r="P940" s="2397"/>
      <c r="Q940" s="2397"/>
      <c r="R940" s="2397"/>
      <c r="S940" s="2397"/>
      <c r="T940" s="2397"/>
      <c r="U940" s="2397"/>
      <c r="V940" s="2397"/>
      <c r="W940" s="2397"/>
      <c r="X940" s="2397"/>
      <c r="Y940" s="2397"/>
      <c r="Z940" s="2397"/>
    </row>
    <row r="941" spans="1:26" ht="15.75" customHeight="1">
      <c r="A941" s="2397"/>
      <c r="B941" s="2397"/>
      <c r="C941" s="2397"/>
      <c r="D941" s="2397"/>
      <c r="E941" s="2397"/>
      <c r="F941" s="2397"/>
      <c r="G941" s="2397"/>
      <c r="H941" s="2397"/>
      <c r="I941" s="2397"/>
      <c r="J941" s="2397"/>
      <c r="K941" s="2397"/>
      <c r="L941" s="2397"/>
      <c r="M941" s="2397"/>
      <c r="N941" s="2397"/>
      <c r="O941" s="2397"/>
      <c r="P941" s="2397"/>
      <c r="Q941" s="2397"/>
      <c r="R941" s="2397"/>
      <c r="S941" s="2397"/>
      <c r="T941" s="2397"/>
      <c r="U941" s="2397"/>
      <c r="V941" s="2397"/>
      <c r="W941" s="2397"/>
      <c r="X941" s="2397"/>
      <c r="Y941" s="2397"/>
      <c r="Z941" s="2397"/>
    </row>
    <row r="942" spans="1:26" ht="15.75" customHeight="1">
      <c r="A942" s="2397"/>
      <c r="B942" s="2397"/>
      <c r="C942" s="2397"/>
      <c r="D942" s="2397"/>
      <c r="E942" s="2397"/>
      <c r="F942" s="2397"/>
      <c r="G942" s="2397"/>
      <c r="H942" s="2397"/>
      <c r="I942" s="2397"/>
      <c r="J942" s="2397"/>
      <c r="K942" s="2397"/>
      <c r="L942" s="2397"/>
      <c r="M942" s="2397"/>
      <c r="N942" s="2397"/>
      <c r="O942" s="2397"/>
      <c r="P942" s="2397"/>
      <c r="Q942" s="2397"/>
      <c r="R942" s="2397"/>
      <c r="S942" s="2397"/>
      <c r="T942" s="2397"/>
      <c r="U942" s="2397"/>
      <c r="V942" s="2397"/>
      <c r="W942" s="2397"/>
      <c r="X942" s="2397"/>
      <c r="Y942" s="2397"/>
      <c r="Z942" s="2397"/>
    </row>
    <row r="943" spans="1:26" ht="15.75" customHeight="1">
      <c r="A943" s="2397"/>
      <c r="B943" s="2397"/>
      <c r="C943" s="2397"/>
      <c r="D943" s="2397"/>
      <c r="E943" s="2397"/>
      <c r="F943" s="2397"/>
      <c r="G943" s="2397"/>
      <c r="H943" s="2397"/>
      <c r="I943" s="2397"/>
      <c r="J943" s="2397"/>
      <c r="K943" s="2397"/>
      <c r="L943" s="2397"/>
      <c r="M943" s="2397"/>
      <c r="N943" s="2397"/>
      <c r="O943" s="2397"/>
      <c r="P943" s="2397"/>
      <c r="Q943" s="2397"/>
      <c r="R943" s="2397"/>
      <c r="S943" s="2397"/>
      <c r="T943" s="2397"/>
      <c r="U943" s="2397"/>
      <c r="V943" s="2397"/>
      <c r="W943" s="2397"/>
      <c r="X943" s="2397"/>
      <c r="Y943" s="2397"/>
      <c r="Z943" s="2397"/>
    </row>
    <row r="944" spans="1:26" ht="15.75" customHeight="1">
      <c r="A944" s="2397"/>
      <c r="B944" s="2397"/>
      <c r="C944" s="2397"/>
      <c r="D944" s="2397"/>
      <c r="E944" s="2397"/>
      <c r="F944" s="2397"/>
      <c r="G944" s="2397"/>
      <c r="H944" s="2397"/>
      <c r="I944" s="2397"/>
      <c r="J944" s="2397"/>
      <c r="K944" s="2397"/>
      <c r="L944" s="2397"/>
      <c r="M944" s="2397"/>
      <c r="N944" s="2397"/>
      <c r="O944" s="2397"/>
      <c r="P944" s="2397"/>
      <c r="Q944" s="2397"/>
      <c r="R944" s="2397"/>
      <c r="S944" s="2397"/>
      <c r="T944" s="2397"/>
      <c r="U944" s="2397"/>
      <c r="V944" s="2397"/>
      <c r="W944" s="2397"/>
      <c r="X944" s="2397"/>
      <c r="Y944" s="2397"/>
      <c r="Z944" s="2397"/>
    </row>
    <row r="945" spans="1:26" ht="15.75" customHeight="1">
      <c r="A945" s="2397"/>
      <c r="B945" s="2397"/>
      <c r="C945" s="2397"/>
      <c r="D945" s="2397"/>
      <c r="E945" s="2397"/>
      <c r="F945" s="2397"/>
      <c r="G945" s="2397"/>
      <c r="H945" s="2397"/>
      <c r="I945" s="2397"/>
      <c r="J945" s="2397"/>
      <c r="K945" s="2397"/>
      <c r="L945" s="2397"/>
      <c r="M945" s="2397"/>
      <c r="N945" s="2397"/>
      <c r="O945" s="2397"/>
      <c r="P945" s="2397"/>
      <c r="Q945" s="2397"/>
      <c r="R945" s="2397"/>
      <c r="S945" s="2397"/>
      <c r="T945" s="2397"/>
      <c r="U945" s="2397"/>
      <c r="V945" s="2397"/>
      <c r="W945" s="2397"/>
      <c r="X945" s="2397"/>
      <c r="Y945" s="2397"/>
      <c r="Z945" s="2397"/>
    </row>
    <row r="946" spans="1:26" ht="15.75" customHeight="1">
      <c r="A946" s="2397"/>
      <c r="B946" s="2397"/>
      <c r="C946" s="2397"/>
      <c r="D946" s="2397"/>
      <c r="E946" s="2397"/>
      <c r="F946" s="2397"/>
      <c r="G946" s="2397"/>
      <c r="H946" s="2397"/>
      <c r="I946" s="2397"/>
      <c r="J946" s="2397"/>
      <c r="K946" s="2397"/>
      <c r="L946" s="2397"/>
      <c r="M946" s="2397"/>
      <c r="N946" s="2397"/>
      <c r="O946" s="2397"/>
      <c r="P946" s="2397"/>
      <c r="Q946" s="2397"/>
      <c r="R946" s="2397"/>
      <c r="S946" s="2397"/>
      <c r="T946" s="2397"/>
      <c r="U946" s="2397"/>
      <c r="V946" s="2397"/>
      <c r="W946" s="2397"/>
      <c r="X946" s="2397"/>
      <c r="Y946" s="2397"/>
      <c r="Z946" s="2397"/>
    </row>
    <row r="947" spans="1:26" ht="15.75" customHeight="1">
      <c r="A947" s="2397"/>
      <c r="B947" s="2397"/>
      <c r="C947" s="2397"/>
      <c r="D947" s="2397"/>
      <c r="E947" s="2397"/>
      <c r="F947" s="2397"/>
      <c r="G947" s="2397"/>
      <c r="H947" s="2397"/>
      <c r="I947" s="2397"/>
      <c r="J947" s="2397"/>
      <c r="K947" s="2397"/>
      <c r="L947" s="2397"/>
      <c r="M947" s="2397"/>
      <c r="N947" s="2397"/>
      <c r="O947" s="2397"/>
      <c r="P947" s="2397"/>
      <c r="Q947" s="2397"/>
      <c r="R947" s="2397"/>
      <c r="S947" s="2397"/>
      <c r="T947" s="2397"/>
      <c r="U947" s="2397"/>
      <c r="V947" s="2397"/>
      <c r="W947" s="2397"/>
      <c r="X947" s="2397"/>
      <c r="Y947" s="2397"/>
      <c r="Z947" s="2397"/>
    </row>
    <row r="948" spans="1:26" ht="15.75" customHeight="1">
      <c r="A948" s="2397"/>
      <c r="B948" s="2397"/>
      <c r="C948" s="2397"/>
      <c r="D948" s="2397"/>
      <c r="E948" s="2397"/>
      <c r="F948" s="2397"/>
      <c r="G948" s="2397"/>
      <c r="H948" s="2397"/>
      <c r="I948" s="2397"/>
      <c r="J948" s="2397"/>
      <c r="K948" s="2397"/>
      <c r="L948" s="2397"/>
      <c r="M948" s="2397"/>
      <c r="N948" s="2397"/>
      <c r="O948" s="2397"/>
      <c r="P948" s="2397"/>
      <c r="Q948" s="2397"/>
      <c r="R948" s="2397"/>
      <c r="S948" s="2397"/>
      <c r="T948" s="2397"/>
      <c r="U948" s="2397"/>
      <c r="V948" s="2397"/>
      <c r="W948" s="2397"/>
      <c r="X948" s="2397"/>
      <c r="Y948" s="2397"/>
      <c r="Z948" s="2397"/>
    </row>
    <row r="949" spans="1:26" ht="15.75" customHeight="1">
      <c r="A949" s="2397"/>
      <c r="B949" s="2397"/>
      <c r="C949" s="2397"/>
      <c r="D949" s="2397"/>
      <c r="E949" s="2397"/>
      <c r="F949" s="2397"/>
      <c r="G949" s="2397"/>
      <c r="H949" s="2397"/>
      <c r="I949" s="2397"/>
      <c r="J949" s="2397"/>
      <c r="K949" s="2397"/>
      <c r="L949" s="2397"/>
      <c r="M949" s="2397"/>
      <c r="N949" s="2397"/>
      <c r="O949" s="2397"/>
      <c r="P949" s="2397"/>
      <c r="Q949" s="2397"/>
      <c r="R949" s="2397"/>
      <c r="S949" s="2397"/>
      <c r="T949" s="2397"/>
      <c r="U949" s="2397"/>
      <c r="V949" s="2397"/>
      <c r="W949" s="2397"/>
      <c r="X949" s="2397"/>
      <c r="Y949" s="2397"/>
      <c r="Z949" s="2397"/>
    </row>
  </sheetData>
  <mergeCells count="4">
    <mergeCell ref="A1:B1"/>
    <mergeCell ref="A2:B2"/>
    <mergeCell ref="A4:U4"/>
    <mergeCell ref="A5:U5"/>
  </mergeCell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Z1000"/>
  <sheetViews>
    <sheetView workbookViewId="0"/>
  </sheetViews>
  <sheetFormatPr defaultColWidth="14.453125" defaultRowHeight="15" customHeight="1"/>
  <cols>
    <col min="1" max="1" width="5.08984375" customWidth="1"/>
    <col min="2" max="2" width="58.453125" customWidth="1"/>
    <col min="3" max="3" width="10.7265625" customWidth="1"/>
    <col min="4" max="4" width="10.453125" customWidth="1"/>
    <col min="5" max="5" width="12.453125" customWidth="1"/>
    <col min="6" max="6" width="12.81640625" customWidth="1"/>
    <col min="7" max="7" width="18.7265625" customWidth="1"/>
    <col min="8" max="24" width="9" customWidth="1"/>
  </cols>
  <sheetData>
    <row r="1" spans="1:24" ht="18" customHeight="1">
      <c r="A1" s="2412"/>
      <c r="B1" s="2413" t="s">
        <v>0</v>
      </c>
      <c r="C1" s="2412"/>
      <c r="D1" s="2414"/>
      <c r="E1" s="2412"/>
      <c r="F1" s="2412"/>
      <c r="G1" s="2415" t="s">
        <v>3182</v>
      </c>
      <c r="H1" s="2412"/>
      <c r="I1" s="2412"/>
      <c r="J1" s="2146"/>
      <c r="K1" s="2146"/>
      <c r="L1" s="2146"/>
      <c r="M1" s="2146"/>
      <c r="N1" s="2146"/>
      <c r="O1" s="2146"/>
      <c r="P1" s="2146"/>
      <c r="Q1" s="2146"/>
      <c r="R1" s="2146"/>
      <c r="S1" s="2146"/>
      <c r="T1" s="2146"/>
      <c r="U1" s="2146"/>
      <c r="V1" s="2146"/>
      <c r="W1" s="2146"/>
      <c r="X1" s="2146"/>
    </row>
    <row r="2" spans="1:24" ht="18" customHeight="1">
      <c r="A2" s="2413"/>
      <c r="B2" s="2414" t="s">
        <v>1</v>
      </c>
      <c r="C2" s="2416"/>
      <c r="D2" s="2414"/>
      <c r="E2" s="2412"/>
      <c r="F2" s="2412"/>
      <c r="G2" s="2415"/>
      <c r="H2" s="2412"/>
      <c r="I2" s="2412"/>
      <c r="J2" s="2146"/>
      <c r="K2" s="2146"/>
      <c r="L2" s="2146"/>
      <c r="M2" s="2146"/>
      <c r="N2" s="2146"/>
      <c r="O2" s="2146"/>
      <c r="P2" s="2146"/>
      <c r="Q2" s="2146"/>
      <c r="R2" s="2146"/>
      <c r="S2" s="2146"/>
      <c r="T2" s="2146"/>
      <c r="U2" s="2146"/>
      <c r="V2" s="2146"/>
      <c r="W2" s="2146"/>
      <c r="X2" s="2146"/>
    </row>
    <row r="3" spans="1:24" ht="30" customHeight="1">
      <c r="A3" s="2413"/>
      <c r="B3" s="2414"/>
      <c r="C3" s="2417"/>
      <c r="D3" s="2414"/>
      <c r="E3" s="2412"/>
      <c r="F3" s="2412"/>
      <c r="G3" s="2415"/>
      <c r="H3" s="2412"/>
      <c r="I3" s="2412"/>
      <c r="J3" s="2146"/>
      <c r="K3" s="2146"/>
      <c r="L3" s="2146"/>
      <c r="M3" s="2146"/>
      <c r="N3" s="2146"/>
      <c r="O3" s="2146"/>
      <c r="P3" s="2146"/>
      <c r="Q3" s="2146"/>
      <c r="R3" s="2146"/>
      <c r="S3" s="2146"/>
      <c r="T3" s="2146"/>
      <c r="U3" s="2146"/>
      <c r="V3" s="2146"/>
      <c r="W3" s="2146"/>
      <c r="X3" s="2146"/>
    </row>
    <row r="4" spans="1:24" ht="30" customHeight="1">
      <c r="A4" s="2413"/>
      <c r="B4" s="2414" t="s">
        <v>3183</v>
      </c>
      <c r="C4" s="2418"/>
      <c r="D4" s="2414"/>
      <c r="E4" s="2412"/>
      <c r="F4" s="2412"/>
      <c r="G4" s="2415"/>
      <c r="H4" s="2412"/>
      <c r="I4" s="2412"/>
      <c r="J4" s="2146"/>
      <c r="K4" s="2146"/>
      <c r="L4" s="2146"/>
      <c r="M4" s="2146"/>
      <c r="N4" s="2146"/>
      <c r="O4" s="2146"/>
      <c r="P4" s="2146"/>
      <c r="Q4" s="2146"/>
      <c r="R4" s="2146"/>
      <c r="S4" s="2146"/>
      <c r="T4" s="2146"/>
      <c r="U4" s="2146"/>
      <c r="V4" s="2146"/>
      <c r="W4" s="2146"/>
      <c r="X4" s="2146"/>
    </row>
    <row r="5" spans="1:24" ht="18" customHeight="1">
      <c r="A5" s="3128" t="s">
        <v>3184</v>
      </c>
      <c r="B5" s="2874"/>
      <c r="C5" s="2874"/>
      <c r="D5" s="2874"/>
      <c r="E5" s="2874"/>
      <c r="F5" s="2874"/>
      <c r="G5" s="2874"/>
      <c r="H5" s="2412"/>
      <c r="I5" s="2412"/>
      <c r="J5" s="2146"/>
      <c r="K5" s="2146"/>
      <c r="L5" s="2146"/>
      <c r="M5" s="2146"/>
      <c r="N5" s="2146"/>
      <c r="O5" s="2146"/>
      <c r="P5" s="2146"/>
      <c r="Q5" s="2146"/>
      <c r="R5" s="2146"/>
      <c r="S5" s="2146"/>
      <c r="T5" s="2146"/>
      <c r="U5" s="2146"/>
      <c r="V5" s="2146"/>
      <c r="W5" s="2146"/>
      <c r="X5" s="2146"/>
    </row>
    <row r="6" spans="1:24" ht="33.75" customHeight="1">
      <c r="A6" s="3129" t="s">
        <v>2936</v>
      </c>
      <c r="B6" s="2874"/>
      <c r="C6" s="2874"/>
      <c r="D6" s="2874"/>
      <c r="E6" s="2874"/>
      <c r="F6" s="2874"/>
      <c r="G6" s="2874"/>
      <c r="H6" s="2412"/>
      <c r="I6" s="2412"/>
      <c r="J6" s="17"/>
      <c r="K6" s="17"/>
      <c r="L6" s="17"/>
      <c r="M6" s="17"/>
      <c r="N6" s="17"/>
      <c r="O6" s="17"/>
      <c r="P6" s="17"/>
      <c r="Q6" s="17"/>
      <c r="R6" s="17"/>
      <c r="S6" s="17"/>
      <c r="T6" s="17"/>
      <c r="U6" s="17"/>
      <c r="V6" s="17"/>
      <c r="W6" s="17"/>
      <c r="X6" s="17"/>
    </row>
    <row r="7" spans="1:24" ht="24" customHeight="1">
      <c r="A7" s="2412"/>
      <c r="B7" s="2412"/>
      <c r="C7" s="2419"/>
      <c r="D7" s="2412"/>
      <c r="E7" s="2412"/>
      <c r="F7" s="3130" t="s">
        <v>2937</v>
      </c>
      <c r="G7" s="2874"/>
      <c r="H7" s="2412"/>
      <c r="I7" s="2412"/>
      <c r="J7" s="10"/>
      <c r="K7" s="10"/>
      <c r="L7" s="10"/>
      <c r="M7" s="10"/>
      <c r="N7" s="10"/>
      <c r="O7" s="10"/>
      <c r="P7" s="10"/>
      <c r="Q7" s="10"/>
      <c r="R7" s="10"/>
      <c r="S7" s="10"/>
      <c r="T7" s="10"/>
      <c r="U7" s="10"/>
      <c r="V7" s="10"/>
      <c r="W7" s="10"/>
      <c r="X7" s="10"/>
    </row>
    <row r="8" spans="1:24" ht="39.75" customHeight="1">
      <c r="A8" s="2420" t="s">
        <v>79</v>
      </c>
      <c r="B8" s="2421" t="s">
        <v>80</v>
      </c>
      <c r="C8" s="2422" t="s">
        <v>187</v>
      </c>
      <c r="D8" s="2421" t="s">
        <v>1865</v>
      </c>
      <c r="E8" s="2421" t="s">
        <v>1866</v>
      </c>
      <c r="F8" s="2421" t="s">
        <v>1867</v>
      </c>
      <c r="G8" s="2423" t="s">
        <v>6</v>
      </c>
      <c r="H8" s="2414"/>
      <c r="I8" s="2414"/>
      <c r="J8" s="13"/>
      <c r="K8" s="13"/>
      <c r="L8" s="13"/>
      <c r="M8" s="13"/>
      <c r="N8" s="13"/>
      <c r="O8" s="13"/>
      <c r="P8" s="13"/>
      <c r="Q8" s="13"/>
      <c r="R8" s="13"/>
      <c r="S8" s="13"/>
      <c r="T8" s="13"/>
      <c r="U8" s="13"/>
      <c r="V8" s="13"/>
      <c r="W8" s="13"/>
      <c r="X8" s="13"/>
    </row>
    <row r="9" spans="1:24" ht="28.5" customHeight="1">
      <c r="A9" s="2424"/>
      <c r="B9" s="2425" t="s">
        <v>3185</v>
      </c>
      <c r="C9" s="2159"/>
      <c r="D9" s="2158"/>
      <c r="E9" s="1837"/>
      <c r="F9" s="2425">
        <v>747.61800000000005</v>
      </c>
      <c r="G9" s="2158"/>
      <c r="H9" s="2412"/>
      <c r="I9" s="2412"/>
      <c r="J9" s="13"/>
      <c r="K9" s="13"/>
      <c r="L9" s="13"/>
      <c r="M9" s="13"/>
      <c r="N9" s="13"/>
      <c r="O9" s="13"/>
      <c r="P9" s="13"/>
      <c r="Q9" s="13"/>
      <c r="R9" s="13"/>
      <c r="S9" s="13"/>
      <c r="T9" s="13"/>
      <c r="U9" s="13"/>
      <c r="V9" s="13"/>
      <c r="W9" s="13"/>
      <c r="X9" s="13"/>
    </row>
    <row r="10" spans="1:24" ht="39.75" customHeight="1">
      <c r="A10" s="2426">
        <v>1</v>
      </c>
      <c r="B10" s="1800" t="s">
        <v>3186</v>
      </c>
      <c r="C10" s="2427" t="s">
        <v>3187</v>
      </c>
      <c r="D10" s="2160">
        <v>7</v>
      </c>
      <c r="E10" s="2428">
        <v>14.106</v>
      </c>
      <c r="F10" s="2160">
        <v>98.742000000000004</v>
      </c>
      <c r="G10" s="2429"/>
      <c r="H10" s="2412"/>
      <c r="I10" s="2412"/>
      <c r="J10" s="13"/>
      <c r="K10" s="13"/>
      <c r="L10" s="13"/>
      <c r="M10" s="13"/>
      <c r="N10" s="13"/>
      <c r="O10" s="13"/>
      <c r="P10" s="13"/>
      <c r="Q10" s="13"/>
      <c r="R10" s="13"/>
      <c r="S10" s="13"/>
      <c r="T10" s="13"/>
      <c r="U10" s="13"/>
      <c r="V10" s="13"/>
      <c r="W10" s="13"/>
      <c r="X10" s="13"/>
    </row>
    <row r="11" spans="1:24" ht="39.75" customHeight="1">
      <c r="A11" s="2426">
        <v>2</v>
      </c>
      <c r="B11" s="1800" t="s">
        <v>3188</v>
      </c>
      <c r="C11" s="2427" t="s">
        <v>3187</v>
      </c>
      <c r="D11" s="2160">
        <v>8</v>
      </c>
      <c r="E11" s="2428">
        <v>14.106</v>
      </c>
      <c r="F11" s="2160">
        <v>112.848</v>
      </c>
      <c r="G11" s="2429"/>
      <c r="H11" s="2412"/>
      <c r="I11" s="2412"/>
      <c r="J11" s="13"/>
      <c r="K11" s="13"/>
      <c r="L11" s="13"/>
      <c r="M11" s="13"/>
      <c r="N11" s="13"/>
      <c r="O11" s="13"/>
      <c r="P11" s="13"/>
      <c r="Q11" s="13"/>
      <c r="R11" s="13"/>
      <c r="S11" s="13"/>
      <c r="T11" s="13"/>
      <c r="U11" s="13"/>
      <c r="V11" s="13"/>
      <c r="W11" s="13"/>
      <c r="X11" s="13"/>
    </row>
    <row r="12" spans="1:24" ht="32.25" customHeight="1">
      <c r="A12" s="2426">
        <v>3</v>
      </c>
      <c r="B12" s="1800" t="s">
        <v>3189</v>
      </c>
      <c r="C12" s="2427" t="s">
        <v>3187</v>
      </c>
      <c r="D12" s="2160">
        <v>8</v>
      </c>
      <c r="E12" s="2428">
        <v>14.106</v>
      </c>
      <c r="F12" s="2160">
        <v>112.848</v>
      </c>
      <c r="G12" s="2429"/>
      <c r="H12" s="2412"/>
      <c r="I12" s="2412"/>
      <c r="J12" s="13"/>
      <c r="K12" s="13"/>
      <c r="L12" s="13"/>
      <c r="M12" s="13"/>
      <c r="N12" s="13"/>
      <c r="O12" s="13"/>
      <c r="P12" s="13"/>
      <c r="Q12" s="13"/>
      <c r="R12" s="13"/>
      <c r="S12" s="13"/>
      <c r="T12" s="13"/>
      <c r="U12" s="13"/>
      <c r="V12" s="13"/>
      <c r="W12" s="13"/>
      <c r="X12" s="13"/>
    </row>
    <row r="13" spans="1:24" ht="33.75" customHeight="1">
      <c r="A13" s="2426">
        <v>4</v>
      </c>
      <c r="B13" s="1800" t="s">
        <v>3190</v>
      </c>
      <c r="C13" s="2427" t="s">
        <v>3187</v>
      </c>
      <c r="D13" s="2160">
        <v>8</v>
      </c>
      <c r="E13" s="2428">
        <v>14.106</v>
      </c>
      <c r="F13" s="2160">
        <v>112.848</v>
      </c>
      <c r="G13" s="2429"/>
      <c r="H13" s="2412"/>
      <c r="I13" s="2412"/>
      <c r="J13" s="13"/>
      <c r="K13" s="13"/>
      <c r="L13" s="13"/>
      <c r="M13" s="13"/>
      <c r="N13" s="13"/>
      <c r="O13" s="13"/>
      <c r="P13" s="13"/>
      <c r="Q13" s="13"/>
      <c r="R13" s="13"/>
      <c r="S13" s="13"/>
      <c r="T13" s="13"/>
      <c r="U13" s="13"/>
      <c r="V13" s="13"/>
      <c r="W13" s="13"/>
      <c r="X13" s="13"/>
    </row>
    <row r="14" spans="1:24" ht="36.75" customHeight="1">
      <c r="A14" s="2426">
        <v>5</v>
      </c>
      <c r="B14" s="1800" t="s">
        <v>3191</v>
      </c>
      <c r="C14" s="2427" t="s">
        <v>3187</v>
      </c>
      <c r="D14" s="2160">
        <v>11</v>
      </c>
      <c r="E14" s="2428">
        <v>14.106</v>
      </c>
      <c r="F14" s="2160">
        <v>155.166</v>
      </c>
      <c r="G14" s="2429"/>
      <c r="H14" s="2412"/>
      <c r="I14" s="2412"/>
      <c r="J14" s="13"/>
      <c r="K14" s="13"/>
      <c r="L14" s="13"/>
      <c r="M14" s="13"/>
      <c r="N14" s="13"/>
      <c r="O14" s="13"/>
      <c r="P14" s="13"/>
      <c r="Q14" s="13"/>
      <c r="R14" s="13"/>
      <c r="S14" s="13"/>
      <c r="T14" s="13"/>
      <c r="U14" s="13"/>
      <c r="V14" s="13"/>
      <c r="W14" s="13"/>
      <c r="X14" s="13"/>
    </row>
    <row r="15" spans="1:24" ht="38.25" customHeight="1">
      <c r="A15" s="2426">
        <v>6</v>
      </c>
      <c r="B15" s="1800" t="s">
        <v>3192</v>
      </c>
      <c r="C15" s="2427" t="s">
        <v>3187</v>
      </c>
      <c r="D15" s="2160">
        <v>11</v>
      </c>
      <c r="E15" s="2428">
        <v>14.106</v>
      </c>
      <c r="F15" s="2160">
        <v>155.166</v>
      </c>
      <c r="G15" s="2429"/>
      <c r="H15" s="2412"/>
      <c r="I15" s="2412"/>
      <c r="J15" s="13"/>
      <c r="K15" s="13"/>
      <c r="L15" s="13"/>
      <c r="M15" s="13"/>
      <c r="N15" s="13"/>
      <c r="O15" s="13"/>
      <c r="P15" s="13"/>
      <c r="Q15" s="13"/>
      <c r="R15" s="13"/>
      <c r="S15" s="13"/>
      <c r="T15" s="13"/>
      <c r="U15" s="13"/>
      <c r="V15" s="13"/>
      <c r="W15" s="13"/>
      <c r="X15" s="13"/>
    </row>
    <row r="16" spans="1:24" ht="54" customHeight="1">
      <c r="A16" s="2426">
        <v>7</v>
      </c>
      <c r="B16" s="1800" t="s">
        <v>3193</v>
      </c>
      <c r="C16" s="1800" t="s">
        <v>3194</v>
      </c>
      <c r="D16" s="2429"/>
      <c r="E16" s="2428"/>
      <c r="F16" s="2160"/>
      <c r="G16" s="1800" t="s">
        <v>3195</v>
      </c>
      <c r="H16" s="2412"/>
      <c r="I16" s="2412"/>
      <c r="J16" s="13"/>
      <c r="K16" s="13"/>
      <c r="L16" s="13"/>
      <c r="M16" s="13"/>
      <c r="N16" s="13"/>
      <c r="O16" s="13"/>
      <c r="P16" s="13"/>
      <c r="Q16" s="13"/>
      <c r="R16" s="13"/>
      <c r="S16" s="13"/>
      <c r="T16" s="13"/>
      <c r="U16" s="13"/>
      <c r="V16" s="13"/>
      <c r="W16" s="13"/>
      <c r="X16" s="13"/>
    </row>
    <row r="17" spans="1:24" ht="57.75" customHeight="1">
      <c r="A17" s="2430"/>
      <c r="B17" s="2431"/>
      <c r="C17" s="2432"/>
      <c r="D17" s="2431"/>
      <c r="E17" s="2433"/>
      <c r="F17" s="2434"/>
      <c r="G17" s="2435"/>
      <c r="H17" s="2412"/>
      <c r="I17" s="2412"/>
      <c r="J17" s="13"/>
      <c r="K17" s="13"/>
      <c r="L17" s="13"/>
      <c r="M17" s="13"/>
      <c r="N17" s="13"/>
      <c r="O17" s="13"/>
      <c r="P17" s="13"/>
      <c r="Q17" s="13"/>
      <c r="R17" s="13"/>
      <c r="S17" s="13"/>
      <c r="T17" s="13"/>
      <c r="U17" s="13"/>
      <c r="V17" s="13"/>
      <c r="W17" s="13"/>
      <c r="X17" s="13"/>
    </row>
    <row r="18" spans="1:24" ht="54" customHeight="1">
      <c r="A18" s="2436">
        <v>8</v>
      </c>
      <c r="B18" s="1800" t="s">
        <v>3196</v>
      </c>
      <c r="C18" s="2432" t="s">
        <v>3194</v>
      </c>
      <c r="D18" s="2431"/>
      <c r="E18" s="2433"/>
      <c r="F18" s="2434"/>
      <c r="G18" s="2435" t="s">
        <v>3197</v>
      </c>
      <c r="H18" s="2412"/>
      <c r="I18" s="2412"/>
      <c r="J18" s="13"/>
      <c r="K18" s="13"/>
      <c r="L18" s="13"/>
      <c r="M18" s="13"/>
      <c r="N18" s="13"/>
      <c r="O18" s="13"/>
      <c r="P18" s="13"/>
      <c r="Q18" s="13"/>
      <c r="R18" s="13"/>
      <c r="S18" s="13"/>
      <c r="T18" s="13"/>
      <c r="U18" s="13"/>
      <c r="V18" s="13"/>
      <c r="W18" s="13"/>
      <c r="X18" s="13"/>
    </row>
    <row r="19" spans="1:24" ht="39.75" customHeight="1">
      <c r="A19" s="2436"/>
      <c r="B19" s="2431"/>
      <c r="C19" s="2432"/>
      <c r="D19" s="2431"/>
      <c r="E19" s="2433"/>
      <c r="F19" s="2434"/>
      <c r="G19" s="2435"/>
      <c r="H19" s="2412"/>
      <c r="I19" s="2412"/>
      <c r="J19" s="13"/>
      <c r="K19" s="13"/>
      <c r="L19" s="13"/>
      <c r="M19" s="13"/>
      <c r="N19" s="13"/>
      <c r="O19" s="13"/>
      <c r="P19" s="13"/>
      <c r="Q19" s="13"/>
      <c r="R19" s="13"/>
      <c r="S19" s="13"/>
      <c r="T19" s="13"/>
      <c r="U19" s="13"/>
      <c r="V19" s="13"/>
      <c r="W19" s="13"/>
      <c r="X19" s="13"/>
    </row>
    <row r="20" spans="1:24" ht="19.5" customHeight="1">
      <c r="A20" s="2436">
        <v>2</v>
      </c>
      <c r="B20" s="2437" t="s">
        <v>2951</v>
      </c>
      <c r="C20" s="2438"/>
      <c r="D20" s="2439"/>
      <c r="E20" s="2440"/>
      <c r="F20" s="2439"/>
      <c r="G20" s="2441"/>
      <c r="H20" s="2418"/>
      <c r="I20" s="2418"/>
      <c r="J20" s="13"/>
      <c r="K20" s="13"/>
      <c r="L20" s="13"/>
      <c r="M20" s="13"/>
      <c r="N20" s="13"/>
      <c r="O20" s="13"/>
      <c r="P20" s="13"/>
      <c r="Q20" s="13"/>
      <c r="R20" s="13"/>
      <c r="S20" s="13"/>
      <c r="T20" s="13"/>
      <c r="U20" s="13"/>
      <c r="V20" s="13"/>
      <c r="W20" s="13"/>
      <c r="X20" s="13"/>
    </row>
    <row r="21" spans="1:24" ht="19.5" customHeight="1">
      <c r="A21" s="2436"/>
      <c r="B21" s="2437"/>
      <c r="C21" s="2432" t="s">
        <v>3198</v>
      </c>
      <c r="D21" s="2439"/>
      <c r="E21" s="2440"/>
      <c r="F21" s="2439"/>
      <c r="G21" s="2441"/>
      <c r="H21" s="2418"/>
      <c r="I21" s="2418"/>
      <c r="J21" s="13"/>
      <c r="K21" s="13"/>
      <c r="L21" s="13"/>
      <c r="M21" s="13"/>
      <c r="N21" s="13"/>
      <c r="O21" s="13"/>
      <c r="P21" s="13"/>
      <c r="Q21" s="13"/>
      <c r="R21" s="13"/>
      <c r="S21" s="13"/>
      <c r="T21" s="13"/>
      <c r="U21" s="13"/>
      <c r="V21" s="13"/>
      <c r="W21" s="13"/>
      <c r="X21" s="13"/>
    </row>
    <row r="22" spans="1:24" ht="67.5" customHeight="1">
      <c r="A22" s="2442"/>
      <c r="B22" s="2443"/>
      <c r="C22" s="2444"/>
      <c r="D22" s="2445"/>
      <c r="E22" s="2446"/>
      <c r="F22" s="2443"/>
      <c r="G22" s="2447"/>
      <c r="H22" s="2412"/>
      <c r="I22" s="2412"/>
      <c r="J22" s="13"/>
      <c r="K22" s="13"/>
      <c r="L22" s="13"/>
      <c r="M22" s="13"/>
      <c r="N22" s="13"/>
      <c r="O22" s="13"/>
      <c r="P22" s="13"/>
      <c r="Q22" s="13"/>
      <c r="R22" s="13"/>
      <c r="S22" s="13"/>
      <c r="T22" s="13"/>
      <c r="U22" s="13"/>
      <c r="V22" s="13"/>
      <c r="W22" s="13"/>
      <c r="X22" s="13"/>
    </row>
    <row r="23" spans="1:24" ht="39.75" customHeight="1">
      <c r="A23" s="2418"/>
      <c r="B23" s="2412"/>
      <c r="C23" s="2419"/>
      <c r="D23" s="2412"/>
      <c r="E23" s="2412"/>
      <c r="F23" s="2412"/>
      <c r="G23" s="2412"/>
      <c r="H23" s="2412"/>
      <c r="I23" s="2412"/>
      <c r="J23" s="13"/>
      <c r="K23" s="13"/>
      <c r="L23" s="13"/>
      <c r="M23" s="13"/>
      <c r="N23" s="13"/>
      <c r="O23" s="13"/>
      <c r="P23" s="13"/>
      <c r="Q23" s="13"/>
      <c r="R23" s="13"/>
      <c r="S23" s="13"/>
      <c r="T23" s="13"/>
      <c r="U23" s="13"/>
      <c r="V23" s="13"/>
      <c r="W23" s="13"/>
      <c r="X23" s="13"/>
    </row>
    <row r="24" spans="1:24" ht="24" customHeight="1">
      <c r="A24" s="2412"/>
      <c r="B24" s="2412"/>
      <c r="C24" s="2448"/>
      <c r="D24" s="3131" t="s">
        <v>1735</v>
      </c>
      <c r="E24" s="2874"/>
      <c r="F24" s="2874"/>
      <c r="G24" s="2874"/>
      <c r="H24" s="2449"/>
      <c r="I24" s="2449"/>
      <c r="J24" s="13"/>
      <c r="K24" s="13"/>
      <c r="L24" s="13"/>
      <c r="M24" s="13"/>
      <c r="N24" s="13"/>
      <c r="O24" s="13"/>
      <c r="P24" s="13"/>
      <c r="Q24" s="13"/>
      <c r="R24" s="13"/>
      <c r="S24" s="13"/>
      <c r="T24" s="13"/>
      <c r="U24" s="13"/>
      <c r="V24" s="13"/>
      <c r="W24" s="13"/>
      <c r="X24" s="13"/>
    </row>
    <row r="25" spans="1:24" ht="24" customHeight="1">
      <c r="A25" s="2412"/>
      <c r="B25" s="2414" t="s">
        <v>992</v>
      </c>
      <c r="C25" s="2419"/>
      <c r="D25" s="3132" t="s">
        <v>993</v>
      </c>
      <c r="E25" s="2874"/>
      <c r="F25" s="2874"/>
      <c r="G25" s="2874"/>
      <c r="H25" s="2418"/>
      <c r="I25" s="2418"/>
      <c r="J25" s="13"/>
      <c r="K25" s="13"/>
      <c r="L25" s="13"/>
      <c r="M25" s="13"/>
      <c r="N25" s="13"/>
      <c r="O25" s="13"/>
      <c r="P25" s="13"/>
      <c r="Q25" s="13"/>
      <c r="R25" s="13"/>
      <c r="S25" s="13"/>
      <c r="T25" s="13"/>
      <c r="U25" s="13"/>
      <c r="V25" s="13"/>
      <c r="W25" s="13"/>
      <c r="X25" s="13"/>
    </row>
    <row r="26" spans="1:24" ht="24" customHeight="1">
      <c r="A26" s="2412"/>
      <c r="B26" s="2450" t="s">
        <v>994</v>
      </c>
      <c r="C26" s="2419"/>
      <c r="D26" s="3127" t="s">
        <v>994</v>
      </c>
      <c r="E26" s="2874"/>
      <c r="F26" s="2874"/>
      <c r="G26" s="2874"/>
      <c r="H26" s="2451"/>
      <c r="I26" s="2451"/>
      <c r="J26" s="13"/>
      <c r="K26" s="13"/>
      <c r="L26" s="13"/>
      <c r="M26" s="13"/>
      <c r="N26" s="13"/>
      <c r="O26" s="13"/>
      <c r="P26" s="13"/>
      <c r="Q26" s="13"/>
      <c r="R26" s="13"/>
      <c r="S26" s="13"/>
      <c r="T26" s="13"/>
      <c r="U26" s="13"/>
      <c r="V26" s="13"/>
      <c r="W26" s="13"/>
      <c r="X26" s="13"/>
    </row>
    <row r="27" spans="1:24" ht="19.5" customHeight="1">
      <c r="A27" s="2146"/>
      <c r="B27" s="2146"/>
      <c r="C27" s="2323"/>
      <c r="D27" s="2146"/>
      <c r="E27" s="2146"/>
      <c r="F27" s="2146"/>
      <c r="G27" s="2146"/>
      <c r="H27" s="13"/>
      <c r="I27" s="13"/>
      <c r="J27" s="13"/>
      <c r="K27" s="13"/>
      <c r="L27" s="13"/>
      <c r="M27" s="13"/>
      <c r="N27" s="13"/>
      <c r="O27" s="13"/>
      <c r="P27" s="13"/>
      <c r="Q27" s="13"/>
      <c r="R27" s="13"/>
      <c r="S27" s="13"/>
      <c r="T27" s="13"/>
      <c r="U27" s="13"/>
      <c r="V27" s="13"/>
      <c r="W27" s="13"/>
      <c r="X27" s="13"/>
    </row>
    <row r="28" spans="1:24" ht="19.5" customHeight="1">
      <c r="A28" s="2146"/>
      <c r="B28" s="2146"/>
      <c r="C28" s="2323"/>
      <c r="D28" s="2146"/>
      <c r="E28" s="2146"/>
      <c r="F28" s="2146"/>
      <c r="G28" s="2146"/>
      <c r="H28" s="13"/>
      <c r="I28" s="13"/>
      <c r="J28" s="13"/>
      <c r="K28" s="13"/>
      <c r="L28" s="13"/>
      <c r="M28" s="13"/>
      <c r="N28" s="13"/>
      <c r="O28" s="13"/>
      <c r="P28" s="13"/>
      <c r="Q28" s="13"/>
      <c r="R28" s="13"/>
      <c r="S28" s="13"/>
      <c r="T28" s="13"/>
      <c r="U28" s="13"/>
      <c r="V28" s="13"/>
      <c r="W28" s="13"/>
      <c r="X28" s="13"/>
    </row>
    <row r="29" spans="1:24" ht="46.5" customHeight="1">
      <c r="A29" s="2146"/>
      <c r="B29" s="2146"/>
      <c r="C29" s="2323"/>
      <c r="D29" s="2146"/>
      <c r="E29" s="2146"/>
      <c r="F29" s="2146"/>
      <c r="G29" s="2146"/>
      <c r="H29" s="13"/>
      <c r="I29" s="13"/>
      <c r="J29" s="13"/>
      <c r="K29" s="13"/>
      <c r="L29" s="13"/>
      <c r="M29" s="13"/>
      <c r="N29" s="13"/>
      <c r="O29" s="13"/>
      <c r="P29" s="13"/>
      <c r="Q29" s="13"/>
      <c r="R29" s="13"/>
      <c r="S29" s="13"/>
      <c r="T29" s="13"/>
      <c r="U29" s="13"/>
      <c r="V29" s="13"/>
      <c r="W29" s="13"/>
      <c r="X29" s="13"/>
    </row>
    <row r="30" spans="1:24" ht="19.5" customHeight="1">
      <c r="A30" s="2146"/>
      <c r="B30" s="2146"/>
      <c r="C30" s="2323"/>
      <c r="D30" s="2146"/>
      <c r="E30" s="2146"/>
      <c r="F30" s="2146"/>
      <c r="G30" s="2146"/>
      <c r="H30" s="13"/>
      <c r="I30" s="13"/>
      <c r="J30" s="13"/>
      <c r="K30" s="13"/>
      <c r="L30" s="13"/>
      <c r="M30" s="13"/>
      <c r="N30" s="13"/>
      <c r="O30" s="13"/>
      <c r="P30" s="13"/>
      <c r="Q30" s="13"/>
      <c r="R30" s="13"/>
      <c r="S30" s="13"/>
      <c r="T30" s="13"/>
      <c r="U30" s="13"/>
      <c r="V30" s="13"/>
      <c r="W30" s="13"/>
      <c r="X30" s="13"/>
    </row>
    <row r="31" spans="1:24" ht="60" customHeight="1">
      <c r="A31" s="2146"/>
      <c r="B31" s="2146"/>
      <c r="C31" s="2323"/>
      <c r="D31" s="2146"/>
      <c r="E31" s="2146"/>
      <c r="F31" s="2146"/>
      <c r="G31" s="2146"/>
      <c r="H31" s="13"/>
      <c r="I31" s="13"/>
      <c r="J31" s="13"/>
      <c r="K31" s="13"/>
      <c r="L31" s="13"/>
      <c r="M31" s="13"/>
      <c r="N31" s="13"/>
      <c r="O31" s="13"/>
      <c r="P31" s="13"/>
      <c r="Q31" s="13"/>
      <c r="R31" s="13"/>
      <c r="S31" s="13"/>
      <c r="T31" s="13"/>
      <c r="U31" s="13"/>
      <c r="V31" s="13"/>
      <c r="W31" s="13"/>
      <c r="X31" s="13"/>
    </row>
    <row r="32" spans="1:24" ht="25.5" customHeight="1">
      <c r="A32" s="2146"/>
      <c r="B32" s="2146"/>
      <c r="C32" s="2323"/>
      <c r="D32" s="2146"/>
      <c r="E32" s="2146"/>
      <c r="F32" s="2146"/>
      <c r="G32" s="2146"/>
      <c r="H32" s="13"/>
      <c r="I32" s="13"/>
      <c r="J32" s="13"/>
      <c r="K32" s="13"/>
      <c r="L32" s="13"/>
      <c r="M32" s="13"/>
      <c r="N32" s="13"/>
      <c r="O32" s="13"/>
      <c r="P32" s="13"/>
      <c r="Q32" s="13"/>
      <c r="R32" s="13"/>
      <c r="S32" s="13"/>
      <c r="T32" s="13"/>
      <c r="U32" s="13"/>
      <c r="V32" s="13"/>
      <c r="W32" s="13"/>
      <c r="X32" s="13"/>
    </row>
    <row r="33" spans="1:24" ht="19.5" customHeight="1">
      <c r="A33" s="2146"/>
      <c r="B33" s="2146"/>
      <c r="C33" s="2323"/>
      <c r="D33" s="2146"/>
      <c r="E33" s="2146"/>
      <c r="F33" s="2146"/>
      <c r="G33" s="2146"/>
      <c r="H33" s="13"/>
      <c r="I33" s="13"/>
      <c r="J33" s="13"/>
      <c r="K33" s="13"/>
      <c r="L33" s="13"/>
      <c r="M33" s="13"/>
      <c r="N33" s="13"/>
      <c r="O33" s="13"/>
      <c r="P33" s="13"/>
      <c r="Q33" s="13"/>
      <c r="R33" s="13"/>
      <c r="S33" s="13"/>
      <c r="T33" s="13"/>
      <c r="U33" s="13"/>
      <c r="V33" s="13"/>
      <c r="W33" s="13"/>
      <c r="X33" s="13"/>
    </row>
    <row r="34" spans="1:24" ht="42" customHeight="1">
      <c r="A34" s="2146"/>
      <c r="B34" s="2146"/>
      <c r="C34" s="2323"/>
      <c r="D34" s="2146"/>
      <c r="E34" s="2146"/>
      <c r="F34" s="2146"/>
      <c r="G34" s="2146"/>
      <c r="H34" s="13"/>
      <c r="I34" s="13"/>
      <c r="J34" s="13"/>
      <c r="K34" s="13"/>
      <c r="L34" s="13"/>
      <c r="M34" s="13"/>
      <c r="N34" s="13"/>
      <c r="O34" s="13"/>
      <c r="P34" s="13"/>
      <c r="Q34" s="13"/>
      <c r="R34" s="13"/>
      <c r="S34" s="13"/>
      <c r="T34" s="13"/>
      <c r="U34" s="13"/>
      <c r="V34" s="13"/>
      <c r="W34" s="13"/>
      <c r="X34" s="13"/>
    </row>
    <row r="35" spans="1:24" ht="19.5" customHeight="1">
      <c r="A35" s="2146"/>
      <c r="B35" s="2146"/>
      <c r="C35" s="2323"/>
      <c r="D35" s="2146"/>
      <c r="E35" s="2146"/>
      <c r="F35" s="2146"/>
      <c r="G35" s="2146"/>
      <c r="H35" s="13"/>
      <c r="I35" s="13"/>
      <c r="J35" s="13"/>
      <c r="K35" s="13"/>
      <c r="L35" s="13"/>
      <c r="M35" s="13"/>
      <c r="N35" s="13"/>
      <c r="O35" s="13"/>
      <c r="P35" s="13"/>
      <c r="Q35" s="13"/>
      <c r="R35" s="13"/>
      <c r="S35" s="13"/>
      <c r="T35" s="13"/>
      <c r="U35" s="13"/>
      <c r="V35" s="13"/>
      <c r="W35" s="13"/>
      <c r="X35" s="13"/>
    </row>
    <row r="36" spans="1:24" ht="18" customHeight="1">
      <c r="A36" s="2146"/>
      <c r="B36" s="2146"/>
      <c r="C36" s="2323"/>
      <c r="D36" s="2146"/>
      <c r="E36" s="2146"/>
      <c r="F36" s="2146"/>
      <c r="G36" s="2146"/>
      <c r="H36" s="13"/>
      <c r="I36" s="13"/>
      <c r="J36" s="13"/>
      <c r="K36" s="13"/>
      <c r="L36" s="13"/>
      <c r="M36" s="13"/>
      <c r="N36" s="13"/>
      <c r="O36" s="13"/>
      <c r="P36" s="13"/>
      <c r="Q36" s="13"/>
      <c r="R36" s="13"/>
      <c r="S36" s="13"/>
      <c r="T36" s="13"/>
      <c r="U36" s="13"/>
      <c r="V36" s="13"/>
      <c r="W36" s="13"/>
      <c r="X36" s="13"/>
    </row>
    <row r="37" spans="1:24" ht="35.25" customHeight="1">
      <c r="A37" s="2146"/>
      <c r="B37" s="2146"/>
      <c r="C37" s="2323"/>
      <c r="D37" s="2146"/>
      <c r="E37" s="2146"/>
      <c r="F37" s="2146"/>
      <c r="G37" s="2146"/>
      <c r="H37" s="13"/>
      <c r="I37" s="13"/>
      <c r="J37" s="13"/>
      <c r="K37" s="13"/>
      <c r="L37" s="13"/>
      <c r="M37" s="13"/>
      <c r="N37" s="13"/>
      <c r="O37" s="13"/>
      <c r="P37" s="13"/>
      <c r="Q37" s="13"/>
      <c r="R37" s="13"/>
      <c r="S37" s="13"/>
      <c r="T37" s="13"/>
      <c r="U37" s="13"/>
      <c r="V37" s="13"/>
      <c r="W37" s="13"/>
      <c r="X37" s="13"/>
    </row>
    <row r="38" spans="1:24" ht="24" customHeight="1">
      <c r="A38" s="2146"/>
      <c r="B38" s="2146"/>
      <c r="C38" s="2323"/>
      <c r="D38" s="2146"/>
      <c r="E38" s="2146"/>
      <c r="F38" s="2146"/>
      <c r="G38" s="2146"/>
      <c r="H38" s="13"/>
      <c r="I38" s="13"/>
      <c r="J38" s="13"/>
      <c r="K38" s="13"/>
      <c r="L38" s="13"/>
      <c r="M38" s="13"/>
      <c r="N38" s="13"/>
      <c r="O38" s="13"/>
      <c r="P38" s="13"/>
      <c r="Q38" s="13"/>
      <c r="R38" s="13"/>
      <c r="S38" s="13"/>
      <c r="T38" s="13"/>
      <c r="U38" s="13"/>
      <c r="V38" s="13"/>
      <c r="W38" s="13"/>
      <c r="X38" s="13"/>
    </row>
    <row r="39" spans="1:24" ht="24" customHeight="1">
      <c r="A39" s="2146"/>
      <c r="B39" s="2146"/>
      <c r="C39" s="2323"/>
      <c r="D39" s="2146"/>
      <c r="E39" s="2146"/>
      <c r="F39" s="2146"/>
      <c r="G39" s="2146"/>
      <c r="H39" s="13"/>
      <c r="I39" s="13"/>
      <c r="J39" s="13"/>
      <c r="K39" s="13"/>
      <c r="L39" s="13"/>
      <c r="M39" s="13"/>
      <c r="N39" s="13"/>
      <c r="O39" s="13"/>
      <c r="P39" s="13"/>
      <c r="Q39" s="13"/>
      <c r="R39" s="13"/>
      <c r="S39" s="13"/>
      <c r="T39" s="13"/>
      <c r="U39" s="13"/>
      <c r="V39" s="13"/>
      <c r="W39" s="13"/>
      <c r="X39" s="13"/>
    </row>
    <row r="40" spans="1:24" ht="24" customHeight="1">
      <c r="A40" s="2146"/>
      <c r="B40" s="2146"/>
      <c r="C40" s="2323"/>
      <c r="D40" s="2146"/>
      <c r="E40" s="2146"/>
      <c r="F40" s="2146"/>
      <c r="G40" s="2146"/>
      <c r="H40" s="13"/>
      <c r="I40" s="13"/>
      <c r="J40" s="13"/>
      <c r="K40" s="13"/>
      <c r="L40" s="13"/>
      <c r="M40" s="13"/>
      <c r="N40" s="13"/>
      <c r="O40" s="13"/>
      <c r="P40" s="13"/>
      <c r="Q40" s="13"/>
      <c r="R40" s="13"/>
      <c r="S40" s="13"/>
      <c r="T40" s="13"/>
      <c r="U40" s="13"/>
      <c r="V40" s="13"/>
      <c r="W40" s="13"/>
      <c r="X40" s="13"/>
    </row>
    <row r="41" spans="1:24" ht="19.5" customHeight="1">
      <c r="A41" s="2146"/>
      <c r="B41" s="2146"/>
      <c r="C41" s="2323"/>
      <c r="D41" s="2146"/>
      <c r="E41" s="2146"/>
      <c r="F41" s="2146"/>
      <c r="G41" s="2146"/>
      <c r="H41" s="13"/>
      <c r="I41" s="13"/>
      <c r="J41" s="13"/>
      <c r="K41" s="13"/>
      <c r="L41" s="13"/>
      <c r="M41" s="13"/>
      <c r="N41" s="13"/>
      <c r="O41" s="13"/>
      <c r="P41" s="13"/>
      <c r="Q41" s="13"/>
      <c r="R41" s="13"/>
      <c r="S41" s="13"/>
      <c r="T41" s="13"/>
      <c r="U41" s="13"/>
      <c r="V41" s="13"/>
      <c r="W41" s="13"/>
      <c r="X41" s="13"/>
    </row>
    <row r="42" spans="1:24" ht="19.5" customHeight="1">
      <c r="A42" s="2146"/>
      <c r="B42" s="2146"/>
      <c r="C42" s="2323"/>
      <c r="D42" s="2146"/>
      <c r="E42" s="2146"/>
      <c r="F42" s="2146"/>
      <c r="G42" s="2146"/>
      <c r="H42" s="13"/>
      <c r="I42" s="13"/>
      <c r="J42" s="13"/>
      <c r="K42" s="13"/>
      <c r="L42" s="13"/>
      <c r="M42" s="13"/>
      <c r="N42" s="13"/>
      <c r="O42" s="13"/>
      <c r="P42" s="13"/>
      <c r="Q42" s="13"/>
      <c r="R42" s="13"/>
      <c r="S42" s="13"/>
      <c r="T42" s="13"/>
      <c r="U42" s="13"/>
      <c r="V42" s="13"/>
      <c r="W42" s="13"/>
      <c r="X42" s="13"/>
    </row>
    <row r="43" spans="1:24" ht="21.75" customHeight="1">
      <c r="A43" s="2146"/>
      <c r="B43" s="2146"/>
      <c r="C43" s="2323"/>
      <c r="D43" s="2146"/>
      <c r="E43" s="2146"/>
      <c r="F43" s="2146"/>
      <c r="G43" s="2146"/>
      <c r="H43" s="13"/>
      <c r="I43" s="13"/>
      <c r="J43" s="13"/>
      <c r="K43" s="13"/>
      <c r="L43" s="13"/>
      <c r="M43" s="13"/>
      <c r="N43" s="13"/>
      <c r="O43" s="13"/>
      <c r="P43" s="13"/>
      <c r="Q43" s="13"/>
      <c r="R43" s="13"/>
      <c r="S43" s="13"/>
      <c r="T43" s="13"/>
      <c r="U43" s="13"/>
      <c r="V43" s="13"/>
      <c r="W43" s="13"/>
      <c r="X43" s="13"/>
    </row>
    <row r="44" spans="1:24" ht="19.5" customHeight="1">
      <c r="A44" s="2146"/>
      <c r="B44" s="2146"/>
      <c r="C44" s="2323"/>
      <c r="D44" s="2146"/>
      <c r="E44" s="2146"/>
      <c r="F44" s="2146"/>
      <c r="G44" s="2146"/>
      <c r="H44" s="13"/>
      <c r="I44" s="13"/>
      <c r="J44" s="13"/>
      <c r="K44" s="13"/>
      <c r="L44" s="13"/>
      <c r="M44" s="13"/>
      <c r="N44" s="13"/>
      <c r="O44" s="13"/>
      <c r="P44" s="13"/>
      <c r="Q44" s="13"/>
      <c r="R44" s="13"/>
      <c r="S44" s="13"/>
      <c r="T44" s="13"/>
      <c r="U44" s="13"/>
      <c r="V44" s="13"/>
      <c r="W44" s="13"/>
      <c r="X44" s="13"/>
    </row>
    <row r="45" spans="1:24" ht="26.25" customHeight="1">
      <c r="A45" s="2146"/>
      <c r="B45" s="2146"/>
      <c r="C45" s="2323"/>
      <c r="D45" s="2146"/>
      <c r="E45" s="2146"/>
      <c r="F45" s="2146"/>
      <c r="G45" s="2146"/>
      <c r="H45" s="13"/>
      <c r="I45" s="13"/>
      <c r="J45" s="13"/>
      <c r="K45" s="13"/>
      <c r="L45" s="13"/>
      <c r="M45" s="13"/>
      <c r="N45" s="13"/>
      <c r="O45" s="13"/>
      <c r="P45" s="13"/>
      <c r="Q45" s="13"/>
      <c r="R45" s="13"/>
      <c r="S45" s="13"/>
      <c r="T45" s="13"/>
      <c r="U45" s="13"/>
      <c r="V45" s="13"/>
      <c r="W45" s="13"/>
      <c r="X45" s="13"/>
    </row>
    <row r="46" spans="1:24" ht="45.75" customHeight="1">
      <c r="A46" s="2146"/>
      <c r="B46" s="2146"/>
      <c r="C46" s="2323"/>
      <c r="D46" s="2146"/>
      <c r="E46" s="2146"/>
      <c r="F46" s="2146"/>
      <c r="G46" s="2146"/>
      <c r="H46" s="13"/>
      <c r="I46" s="13"/>
      <c r="J46" s="13"/>
      <c r="K46" s="13"/>
      <c r="L46" s="13"/>
      <c r="M46" s="13"/>
      <c r="N46" s="13"/>
      <c r="O46" s="13"/>
      <c r="P46" s="13"/>
      <c r="Q46" s="13"/>
      <c r="R46" s="13"/>
      <c r="S46" s="13"/>
      <c r="T46" s="13"/>
      <c r="U46" s="13"/>
      <c r="V46" s="13"/>
      <c r="W46" s="13"/>
      <c r="X46" s="13"/>
    </row>
    <row r="47" spans="1:24" ht="39.75" customHeight="1">
      <c r="A47" s="2146"/>
      <c r="B47" s="2146"/>
      <c r="C47" s="2323"/>
      <c r="D47" s="2146"/>
      <c r="E47" s="2146"/>
      <c r="F47" s="2146"/>
      <c r="G47" s="2146"/>
      <c r="H47" s="10"/>
      <c r="I47" s="10"/>
      <c r="J47" s="10"/>
      <c r="K47" s="10"/>
      <c r="L47" s="10"/>
      <c r="M47" s="10"/>
      <c r="N47" s="10"/>
      <c r="O47" s="10"/>
      <c r="P47" s="10"/>
      <c r="Q47" s="10"/>
      <c r="R47" s="10"/>
      <c r="S47" s="10"/>
      <c r="T47" s="10"/>
      <c r="U47" s="10"/>
      <c r="V47" s="10"/>
      <c r="W47" s="10"/>
      <c r="X47" s="10"/>
    </row>
    <row r="48" spans="1:24" ht="24.75" customHeight="1">
      <c r="A48" s="2146"/>
      <c r="B48" s="2146"/>
      <c r="C48" s="2323"/>
      <c r="D48" s="2146"/>
      <c r="E48" s="2146"/>
      <c r="F48" s="2146"/>
      <c r="G48" s="2146"/>
      <c r="H48" s="10"/>
      <c r="I48" s="10"/>
      <c r="J48" s="10"/>
      <c r="K48" s="10"/>
      <c r="L48" s="10"/>
      <c r="M48" s="10"/>
      <c r="N48" s="10"/>
      <c r="O48" s="10"/>
      <c r="P48" s="10"/>
      <c r="Q48" s="10"/>
      <c r="R48" s="10"/>
      <c r="S48" s="10"/>
      <c r="T48" s="10"/>
      <c r="U48" s="10"/>
      <c r="V48" s="10"/>
      <c r="W48" s="10"/>
      <c r="X48" s="10"/>
    </row>
    <row r="49" spans="1:26" ht="39.75" customHeight="1">
      <c r="A49" s="2146"/>
      <c r="B49" s="2146"/>
      <c r="C49" s="2323"/>
      <c r="D49" s="2146"/>
      <c r="E49" s="2146"/>
      <c r="F49" s="2146"/>
      <c r="G49" s="2146"/>
      <c r="H49" s="13"/>
      <c r="I49" s="13"/>
      <c r="J49" s="13"/>
      <c r="K49" s="13"/>
      <c r="L49" s="13"/>
      <c r="M49" s="13"/>
      <c r="N49" s="13"/>
      <c r="O49" s="13"/>
      <c r="P49" s="13"/>
      <c r="Q49" s="13"/>
      <c r="R49" s="13"/>
      <c r="S49" s="13"/>
      <c r="T49" s="13"/>
      <c r="U49" s="13"/>
      <c r="V49" s="13"/>
      <c r="W49" s="13"/>
      <c r="X49" s="13"/>
    </row>
    <row r="50" spans="1:26" ht="39.75" customHeight="1">
      <c r="A50" s="2146"/>
      <c r="B50" s="2146"/>
      <c r="C50" s="2323"/>
      <c r="D50" s="2146"/>
      <c r="E50" s="2146"/>
      <c r="F50" s="2146"/>
      <c r="G50" s="2146"/>
      <c r="H50" s="13"/>
      <c r="I50" s="13"/>
      <c r="J50" s="13"/>
      <c r="K50" s="13"/>
      <c r="L50" s="13"/>
      <c r="M50" s="13"/>
      <c r="N50" s="13"/>
      <c r="O50" s="13"/>
      <c r="P50" s="13"/>
      <c r="Q50" s="13"/>
      <c r="R50" s="13"/>
      <c r="S50" s="13"/>
      <c r="T50" s="13"/>
      <c r="U50" s="13"/>
      <c r="V50" s="13"/>
      <c r="W50" s="13"/>
      <c r="X50" s="13"/>
    </row>
    <row r="51" spans="1:26" ht="39.75" customHeight="1">
      <c r="A51" s="2146"/>
      <c r="B51" s="2146"/>
      <c r="C51" s="2323"/>
      <c r="D51" s="2146"/>
      <c r="E51" s="2146"/>
      <c r="F51" s="2146"/>
      <c r="G51" s="2146"/>
      <c r="H51" s="13"/>
      <c r="I51" s="13"/>
      <c r="J51" s="13"/>
      <c r="K51" s="13"/>
      <c r="L51" s="13"/>
      <c r="M51" s="13"/>
      <c r="N51" s="13"/>
      <c r="O51" s="13"/>
      <c r="P51" s="13"/>
      <c r="Q51" s="13"/>
      <c r="R51" s="13"/>
      <c r="S51" s="13"/>
      <c r="T51" s="13"/>
      <c r="U51" s="13"/>
      <c r="V51" s="13"/>
      <c r="W51" s="13"/>
      <c r="X51" s="13"/>
    </row>
    <row r="52" spans="1:26" ht="30" customHeight="1">
      <c r="A52" s="2146"/>
      <c r="B52" s="2146"/>
      <c r="C52" s="2323"/>
      <c r="D52" s="2146"/>
      <c r="E52" s="2146"/>
      <c r="F52" s="2146"/>
      <c r="G52" s="2146"/>
      <c r="H52" s="13"/>
      <c r="I52" s="13"/>
      <c r="J52" s="13"/>
      <c r="K52" s="13"/>
      <c r="L52" s="13"/>
      <c r="M52" s="13"/>
      <c r="N52" s="13"/>
      <c r="O52" s="13"/>
      <c r="P52" s="13"/>
      <c r="Q52" s="13"/>
      <c r="R52" s="13"/>
      <c r="S52" s="13"/>
      <c r="T52" s="13"/>
      <c r="U52" s="13"/>
      <c r="V52" s="13"/>
      <c r="W52" s="13"/>
      <c r="X52" s="13"/>
    </row>
    <row r="53" spans="1:26" ht="24" customHeight="1">
      <c r="A53" s="2146"/>
      <c r="B53" s="2146"/>
      <c r="C53" s="2323"/>
      <c r="D53" s="2146"/>
      <c r="E53" s="2146"/>
      <c r="F53" s="2146"/>
      <c r="G53" s="2146"/>
      <c r="H53" s="13"/>
      <c r="I53" s="13"/>
      <c r="J53" s="13"/>
      <c r="K53" s="13"/>
      <c r="L53" s="13"/>
      <c r="M53" s="13"/>
      <c r="N53" s="13"/>
      <c r="O53" s="13"/>
      <c r="P53" s="13"/>
      <c r="Q53" s="13"/>
      <c r="R53" s="13"/>
      <c r="S53" s="13"/>
      <c r="T53" s="13"/>
      <c r="U53" s="13"/>
      <c r="V53" s="13"/>
      <c r="W53" s="13"/>
      <c r="X53" s="13"/>
    </row>
    <row r="54" spans="1:26" ht="24" customHeight="1">
      <c r="A54" s="2146"/>
      <c r="B54" s="2146"/>
      <c r="C54" s="2323"/>
      <c r="D54" s="2146"/>
      <c r="E54" s="2146"/>
      <c r="F54" s="2146"/>
      <c r="G54" s="2146"/>
      <c r="H54" s="1611"/>
      <c r="I54" s="1611"/>
      <c r="J54" s="1611"/>
      <c r="K54" s="1611"/>
      <c r="L54" s="1611"/>
      <c r="M54" s="1611"/>
      <c r="N54" s="1611"/>
      <c r="O54" s="1611"/>
      <c r="P54" s="1611"/>
      <c r="Q54" s="1611"/>
      <c r="R54" s="1611"/>
      <c r="S54" s="1611"/>
      <c r="T54" s="1611"/>
      <c r="U54" s="1611"/>
      <c r="V54" s="1611"/>
      <c r="W54" s="1611"/>
      <c r="X54" s="1611"/>
      <c r="Y54" s="2452"/>
      <c r="Z54" s="2452"/>
    </row>
    <row r="55" spans="1:26" ht="24" customHeight="1">
      <c r="A55" s="2146"/>
      <c r="B55" s="2146"/>
      <c r="C55" s="2323"/>
      <c r="D55" s="2146"/>
      <c r="E55" s="2146"/>
      <c r="F55" s="2146"/>
      <c r="G55" s="2146"/>
      <c r="H55" s="13"/>
      <c r="I55" s="13"/>
      <c r="J55" s="13"/>
      <c r="K55" s="13"/>
      <c r="L55" s="13"/>
      <c r="M55" s="13"/>
      <c r="N55" s="13"/>
      <c r="O55" s="13"/>
      <c r="P55" s="13"/>
      <c r="Q55" s="13"/>
      <c r="R55" s="13"/>
      <c r="S55" s="13"/>
      <c r="T55" s="13"/>
      <c r="U55" s="13"/>
      <c r="V55" s="13"/>
      <c r="W55" s="13"/>
      <c r="X55" s="13"/>
    </row>
    <row r="56" spans="1:26" ht="24.75" customHeight="1">
      <c r="A56" s="2146"/>
      <c r="B56" s="2146"/>
      <c r="C56" s="2323"/>
      <c r="D56" s="2146"/>
      <c r="E56" s="2146"/>
      <c r="F56" s="2146"/>
      <c r="G56" s="2146"/>
      <c r="H56" s="13"/>
      <c r="I56" s="13"/>
      <c r="J56" s="13"/>
      <c r="K56" s="13"/>
      <c r="L56" s="13"/>
      <c r="M56" s="13"/>
      <c r="N56" s="13"/>
      <c r="O56" s="13"/>
      <c r="P56" s="13"/>
      <c r="Q56" s="13"/>
      <c r="R56" s="13"/>
      <c r="S56" s="13"/>
      <c r="T56" s="13"/>
      <c r="U56" s="13"/>
      <c r="V56" s="13"/>
      <c r="W56" s="13"/>
      <c r="X56" s="13"/>
    </row>
    <row r="57" spans="1:26" ht="39" customHeight="1">
      <c r="A57" s="2146"/>
      <c r="B57" s="2146"/>
      <c r="C57" s="2323"/>
      <c r="D57" s="2146"/>
      <c r="E57" s="2146"/>
      <c r="F57" s="2146"/>
      <c r="G57" s="2146"/>
      <c r="H57" s="13"/>
      <c r="I57" s="13"/>
      <c r="J57" s="13"/>
      <c r="K57" s="13"/>
      <c r="L57" s="13"/>
      <c r="M57" s="13"/>
      <c r="N57" s="13"/>
      <c r="O57" s="13"/>
      <c r="P57" s="13"/>
      <c r="Q57" s="13"/>
      <c r="R57" s="13"/>
      <c r="S57" s="13"/>
      <c r="T57" s="13"/>
      <c r="U57" s="13"/>
      <c r="V57" s="13"/>
      <c r="W57" s="13"/>
      <c r="X57" s="13"/>
    </row>
    <row r="58" spans="1:26" ht="39" customHeight="1">
      <c r="A58" s="2146"/>
      <c r="B58" s="2146"/>
      <c r="C58" s="2323"/>
      <c r="D58" s="2146"/>
      <c r="E58" s="2146"/>
      <c r="F58" s="2146"/>
      <c r="G58" s="2146"/>
      <c r="H58" s="13"/>
      <c r="I58" s="13"/>
      <c r="J58" s="13"/>
      <c r="K58" s="13"/>
      <c r="L58" s="13"/>
      <c r="M58" s="13"/>
      <c r="N58" s="13"/>
      <c r="O58" s="13"/>
      <c r="P58" s="13"/>
      <c r="Q58" s="13"/>
      <c r="R58" s="13"/>
      <c r="S58" s="13"/>
      <c r="T58" s="13"/>
      <c r="U58" s="13"/>
      <c r="V58" s="13"/>
      <c r="W58" s="13"/>
      <c r="X58" s="13"/>
    </row>
    <row r="59" spans="1:26" ht="28.5" customHeight="1">
      <c r="A59" s="2146"/>
      <c r="B59" s="2146"/>
      <c r="C59" s="2323"/>
      <c r="D59" s="2146"/>
      <c r="E59" s="2146"/>
      <c r="F59" s="2146"/>
      <c r="G59" s="2146"/>
      <c r="H59" s="2146"/>
      <c r="I59" s="2146"/>
      <c r="J59" s="2146"/>
      <c r="K59" s="2146"/>
      <c r="L59" s="2146"/>
      <c r="M59" s="2146"/>
      <c r="N59" s="2146"/>
      <c r="O59" s="2146"/>
      <c r="P59" s="2146"/>
      <c r="Q59" s="2146"/>
      <c r="R59" s="2146"/>
      <c r="S59" s="2146"/>
      <c r="T59" s="2146"/>
      <c r="U59" s="2146"/>
      <c r="V59" s="2146"/>
      <c r="W59" s="2146"/>
      <c r="X59" s="2146"/>
    </row>
    <row r="60" spans="1:26" ht="18" customHeight="1">
      <c r="A60" s="2146"/>
      <c r="B60" s="2146"/>
      <c r="C60" s="2323"/>
      <c r="D60" s="2146"/>
      <c r="E60" s="2146"/>
      <c r="F60" s="2146"/>
      <c r="G60" s="2146"/>
      <c r="H60" s="2146"/>
      <c r="I60" s="2146"/>
      <c r="J60" s="2146"/>
      <c r="K60" s="2146"/>
      <c r="L60" s="2146"/>
      <c r="M60" s="2146"/>
      <c r="N60" s="2146"/>
      <c r="O60" s="2146"/>
      <c r="P60" s="2146"/>
      <c r="Q60" s="2146"/>
      <c r="R60" s="2146"/>
      <c r="S60" s="2146"/>
      <c r="T60" s="2146"/>
      <c r="U60" s="2146"/>
      <c r="V60" s="2146"/>
      <c r="W60" s="2146"/>
      <c r="X60" s="2146"/>
    </row>
    <row r="61" spans="1:26" ht="30" customHeight="1">
      <c r="A61" s="2146"/>
      <c r="B61" s="2146"/>
      <c r="C61" s="2323"/>
      <c r="D61" s="2146"/>
      <c r="E61" s="2146"/>
      <c r="F61" s="2146"/>
      <c r="G61" s="2146"/>
      <c r="H61" s="13"/>
      <c r="I61" s="13"/>
      <c r="J61" s="13"/>
      <c r="K61" s="13"/>
      <c r="L61" s="13"/>
      <c r="M61" s="13"/>
      <c r="N61" s="13"/>
      <c r="O61" s="13"/>
      <c r="P61" s="13"/>
      <c r="Q61" s="13"/>
      <c r="R61" s="13"/>
      <c r="S61" s="13"/>
      <c r="T61" s="13"/>
      <c r="U61" s="13"/>
      <c r="V61" s="13"/>
      <c r="W61" s="13"/>
      <c r="X61" s="13"/>
    </row>
    <row r="62" spans="1:26" ht="18" customHeight="1">
      <c r="A62" s="2146"/>
      <c r="B62" s="2146"/>
      <c r="C62" s="2323"/>
      <c r="D62" s="2146"/>
      <c r="E62" s="2146"/>
      <c r="F62" s="2146"/>
      <c r="G62" s="2146"/>
      <c r="H62" s="13"/>
      <c r="I62" s="13"/>
      <c r="J62" s="13"/>
      <c r="K62" s="13"/>
      <c r="L62" s="13"/>
      <c r="M62" s="13"/>
      <c r="N62" s="13"/>
      <c r="O62" s="13"/>
      <c r="P62" s="13"/>
      <c r="Q62" s="13"/>
      <c r="R62" s="13"/>
      <c r="S62" s="13"/>
      <c r="T62" s="13"/>
      <c r="U62" s="13"/>
      <c r="V62" s="13"/>
      <c r="W62" s="13"/>
      <c r="X62" s="13"/>
    </row>
    <row r="63" spans="1:26" ht="18" customHeight="1">
      <c r="A63" s="2146"/>
      <c r="B63" s="2146"/>
      <c r="C63" s="2323"/>
      <c r="D63" s="2146"/>
      <c r="E63" s="2146"/>
      <c r="F63" s="2146"/>
      <c r="G63" s="2146"/>
      <c r="H63" s="13"/>
      <c r="I63" s="13"/>
      <c r="J63" s="13"/>
      <c r="K63" s="13"/>
      <c r="L63" s="13"/>
      <c r="M63" s="13"/>
      <c r="N63" s="13"/>
      <c r="O63" s="13"/>
      <c r="P63" s="13"/>
      <c r="Q63" s="13"/>
      <c r="R63" s="13"/>
      <c r="S63" s="13"/>
      <c r="T63" s="13"/>
      <c r="U63" s="13"/>
      <c r="V63" s="13"/>
      <c r="W63" s="13"/>
      <c r="X63" s="13"/>
    </row>
    <row r="64" spans="1:26" ht="18" customHeight="1">
      <c r="A64" s="2146"/>
      <c r="B64" s="2146"/>
      <c r="C64" s="2323"/>
      <c r="D64" s="2146"/>
      <c r="E64" s="2146"/>
      <c r="F64" s="2146"/>
      <c r="G64" s="2146"/>
      <c r="H64" s="13"/>
      <c r="I64" s="13"/>
      <c r="J64" s="13"/>
      <c r="K64" s="13"/>
      <c r="L64" s="13"/>
      <c r="M64" s="13"/>
      <c r="N64" s="13"/>
      <c r="O64" s="13"/>
      <c r="P64" s="13"/>
      <c r="Q64" s="13"/>
      <c r="R64" s="13"/>
      <c r="S64" s="13"/>
      <c r="T64" s="13"/>
      <c r="U64" s="13"/>
      <c r="V64" s="13"/>
      <c r="W64" s="13"/>
      <c r="X64" s="13"/>
    </row>
    <row r="65" spans="1:24" ht="18" customHeight="1">
      <c r="A65" s="2146"/>
      <c r="B65" s="2146"/>
      <c r="C65" s="2323"/>
      <c r="D65" s="2146"/>
      <c r="E65" s="2146"/>
      <c r="F65" s="2146"/>
      <c r="G65" s="2146"/>
      <c r="H65" s="13"/>
      <c r="I65" s="13"/>
      <c r="J65" s="13"/>
      <c r="K65" s="13"/>
      <c r="L65" s="13"/>
      <c r="M65" s="13"/>
      <c r="N65" s="13"/>
      <c r="O65" s="13"/>
      <c r="P65" s="13"/>
      <c r="Q65" s="13"/>
      <c r="R65" s="13"/>
      <c r="S65" s="13"/>
      <c r="T65" s="13"/>
      <c r="U65" s="13"/>
      <c r="V65" s="13"/>
      <c r="W65" s="13"/>
      <c r="X65" s="13"/>
    </row>
    <row r="66" spans="1:24" ht="18" customHeight="1">
      <c r="A66" s="2146"/>
      <c r="B66" s="2146"/>
      <c r="C66" s="2323"/>
      <c r="D66" s="2146"/>
      <c r="E66" s="2146"/>
      <c r="F66" s="2146"/>
      <c r="G66" s="2146"/>
      <c r="H66" s="13"/>
      <c r="I66" s="13"/>
      <c r="J66" s="13"/>
      <c r="K66" s="13"/>
      <c r="L66" s="13"/>
      <c r="M66" s="13"/>
      <c r="N66" s="13"/>
      <c r="O66" s="13"/>
      <c r="P66" s="13"/>
      <c r="Q66" s="13"/>
      <c r="R66" s="13"/>
      <c r="S66" s="13"/>
      <c r="T66" s="13"/>
      <c r="U66" s="13"/>
      <c r="V66" s="13"/>
      <c r="W66" s="13"/>
      <c r="X66" s="13"/>
    </row>
    <row r="67" spans="1:24" ht="18" customHeight="1">
      <c r="A67" s="2146"/>
      <c r="B67" s="2146"/>
      <c r="C67" s="2323"/>
      <c r="D67" s="2146"/>
      <c r="E67" s="2146"/>
      <c r="F67" s="2146"/>
      <c r="G67" s="2146"/>
      <c r="H67" s="13"/>
      <c r="I67" s="13"/>
      <c r="J67" s="13"/>
      <c r="K67" s="13"/>
      <c r="L67" s="13"/>
      <c r="M67" s="13"/>
      <c r="N67" s="13"/>
      <c r="O67" s="13"/>
      <c r="P67" s="13"/>
      <c r="Q67" s="13"/>
      <c r="R67" s="13"/>
      <c r="S67" s="13"/>
      <c r="T67" s="13"/>
      <c r="U67" s="13"/>
      <c r="V67" s="13"/>
      <c r="W67" s="13"/>
      <c r="X67" s="13"/>
    </row>
    <row r="68" spans="1:24" ht="63" customHeight="1">
      <c r="A68" s="2146"/>
      <c r="B68" s="2146"/>
      <c r="C68" s="2323"/>
      <c r="D68" s="2146"/>
      <c r="E68" s="2146"/>
      <c r="F68" s="2146"/>
      <c r="G68" s="2146"/>
      <c r="H68" s="13"/>
      <c r="I68" s="13"/>
      <c r="J68" s="13"/>
      <c r="K68" s="13"/>
      <c r="L68" s="13"/>
      <c r="M68" s="13"/>
      <c r="N68" s="13"/>
      <c r="O68" s="13"/>
      <c r="P68" s="13"/>
      <c r="Q68" s="13"/>
      <c r="R68" s="13"/>
      <c r="S68" s="13"/>
      <c r="T68" s="13"/>
      <c r="U68" s="13"/>
      <c r="V68" s="13"/>
      <c r="W68" s="13"/>
      <c r="X68" s="13"/>
    </row>
    <row r="69" spans="1:24" ht="18" customHeight="1">
      <c r="A69" s="2146"/>
      <c r="B69" s="2146"/>
      <c r="C69" s="2323"/>
      <c r="D69" s="2146"/>
      <c r="E69" s="2146"/>
      <c r="F69" s="2146"/>
      <c r="G69" s="2146"/>
      <c r="H69" s="2146"/>
      <c r="I69" s="2146"/>
      <c r="J69" s="2146"/>
      <c r="K69" s="2146"/>
      <c r="L69" s="2146"/>
      <c r="M69" s="2146"/>
      <c r="N69" s="2146"/>
      <c r="O69" s="2146"/>
      <c r="P69" s="2146"/>
      <c r="Q69" s="2146"/>
      <c r="R69" s="2146"/>
      <c r="S69" s="2146"/>
      <c r="T69" s="2146"/>
      <c r="U69" s="2146"/>
      <c r="V69" s="2146"/>
      <c r="W69" s="2146"/>
      <c r="X69" s="2146"/>
    </row>
    <row r="70" spans="1:24" ht="18" customHeight="1">
      <c r="A70" s="2146"/>
      <c r="B70" s="2146"/>
      <c r="C70" s="2323"/>
      <c r="D70" s="2146"/>
      <c r="E70" s="2146"/>
      <c r="F70" s="2146"/>
      <c r="G70" s="2146"/>
      <c r="H70" s="2146"/>
      <c r="I70" s="2146"/>
      <c r="J70" s="2146"/>
      <c r="K70" s="2146"/>
      <c r="L70" s="2146"/>
      <c r="M70" s="2146"/>
      <c r="N70" s="2146"/>
      <c r="O70" s="2146"/>
      <c r="P70" s="2146"/>
      <c r="Q70" s="2146"/>
      <c r="R70" s="2146"/>
      <c r="S70" s="2146"/>
      <c r="T70" s="2146"/>
      <c r="U70" s="2146"/>
      <c r="V70" s="2146"/>
      <c r="W70" s="2146"/>
      <c r="X70" s="2146"/>
    </row>
    <row r="71" spans="1:24" ht="18" customHeight="1">
      <c r="A71" s="2146"/>
      <c r="B71" s="2146"/>
      <c r="C71" s="2323"/>
      <c r="D71" s="2146"/>
      <c r="E71" s="2146"/>
      <c r="F71" s="2146"/>
      <c r="G71" s="2146"/>
      <c r="H71" s="2146"/>
      <c r="I71" s="2146"/>
      <c r="J71" s="2146"/>
      <c r="K71" s="2146"/>
      <c r="L71" s="2146"/>
      <c r="M71" s="2146"/>
      <c r="N71" s="2146"/>
      <c r="O71" s="2146"/>
      <c r="P71" s="2146"/>
      <c r="Q71" s="2146"/>
      <c r="R71" s="2146"/>
      <c r="S71" s="2146"/>
      <c r="T71" s="2146"/>
      <c r="U71" s="2146"/>
      <c r="V71" s="2146"/>
      <c r="W71" s="2146"/>
      <c r="X71" s="2146"/>
    </row>
    <row r="72" spans="1:24" ht="18" customHeight="1">
      <c r="A72" s="2146"/>
      <c r="B72" s="2146"/>
      <c r="C72" s="2323"/>
      <c r="D72" s="2146"/>
      <c r="E72" s="2146"/>
      <c r="F72" s="2146"/>
      <c r="G72" s="2146"/>
      <c r="H72" s="2146"/>
      <c r="I72" s="2146"/>
      <c r="J72" s="2146"/>
      <c r="K72" s="2146"/>
      <c r="L72" s="2146"/>
      <c r="M72" s="2146"/>
      <c r="N72" s="2146"/>
      <c r="O72" s="2146"/>
      <c r="P72" s="2146"/>
      <c r="Q72" s="2146"/>
      <c r="R72" s="2146"/>
      <c r="S72" s="2146"/>
      <c r="T72" s="2146"/>
      <c r="U72" s="2146"/>
      <c r="V72" s="2146"/>
      <c r="W72" s="2146"/>
      <c r="X72" s="2146"/>
    </row>
    <row r="73" spans="1:24" ht="18" customHeight="1">
      <c r="A73" s="2146"/>
      <c r="B73" s="2146"/>
      <c r="C73" s="2323"/>
      <c r="D73" s="2146"/>
      <c r="E73" s="2146"/>
      <c r="F73" s="2146"/>
      <c r="G73" s="2146"/>
      <c r="H73" s="2146"/>
      <c r="I73" s="2146"/>
      <c r="J73" s="2146"/>
      <c r="K73" s="2146"/>
      <c r="L73" s="2146"/>
      <c r="M73" s="2146"/>
      <c r="N73" s="2146"/>
      <c r="O73" s="2146"/>
      <c r="P73" s="2146"/>
      <c r="Q73" s="2146"/>
      <c r="R73" s="2146"/>
      <c r="S73" s="2146"/>
      <c r="T73" s="2146"/>
      <c r="U73" s="2146"/>
      <c r="V73" s="2146"/>
      <c r="W73" s="2146"/>
      <c r="X73" s="2146"/>
    </row>
    <row r="74" spans="1:24" ht="18" customHeight="1">
      <c r="A74" s="2146"/>
      <c r="B74" s="2146"/>
      <c r="C74" s="2323"/>
      <c r="D74" s="2146"/>
      <c r="E74" s="2146"/>
      <c r="F74" s="2146"/>
      <c r="G74" s="2146"/>
      <c r="H74" s="2146"/>
      <c r="I74" s="2146"/>
      <c r="J74" s="2146"/>
      <c r="K74" s="2146"/>
      <c r="L74" s="2146"/>
      <c r="M74" s="2146"/>
      <c r="N74" s="2146"/>
      <c r="O74" s="2146"/>
      <c r="P74" s="2146"/>
      <c r="Q74" s="2146"/>
      <c r="R74" s="2146"/>
      <c r="S74" s="2146"/>
      <c r="T74" s="2146"/>
      <c r="U74" s="2146"/>
      <c r="V74" s="2146"/>
      <c r="W74" s="2146"/>
      <c r="X74" s="2146"/>
    </row>
    <row r="75" spans="1:24" ht="18" customHeight="1">
      <c r="A75" s="2146"/>
      <c r="B75" s="2146"/>
      <c r="C75" s="2323"/>
      <c r="D75" s="2146"/>
      <c r="E75" s="2146"/>
      <c r="F75" s="2146"/>
      <c r="G75" s="2146"/>
      <c r="H75" s="2146"/>
      <c r="I75" s="2146"/>
      <c r="J75" s="2146"/>
      <c r="K75" s="2146"/>
      <c r="L75" s="2146"/>
      <c r="M75" s="2146"/>
      <c r="N75" s="2146"/>
      <c r="O75" s="2146"/>
      <c r="P75" s="2146"/>
      <c r="Q75" s="2146"/>
      <c r="R75" s="2146"/>
      <c r="S75" s="2146"/>
      <c r="T75" s="2146"/>
      <c r="U75" s="2146"/>
      <c r="V75" s="2146"/>
      <c r="W75" s="2146"/>
      <c r="X75" s="2146"/>
    </row>
    <row r="76" spans="1:24" ht="18" customHeight="1">
      <c r="A76" s="2146"/>
      <c r="B76" s="2146"/>
      <c r="C76" s="2323"/>
      <c r="D76" s="2146"/>
      <c r="E76" s="2146"/>
      <c r="F76" s="2146"/>
      <c r="G76" s="2146"/>
      <c r="H76" s="2146"/>
      <c r="I76" s="2146"/>
      <c r="J76" s="2146"/>
      <c r="K76" s="2146"/>
      <c r="L76" s="2146"/>
      <c r="M76" s="2146"/>
      <c r="N76" s="2146"/>
      <c r="O76" s="2146"/>
      <c r="P76" s="2146"/>
      <c r="Q76" s="2146"/>
      <c r="R76" s="2146"/>
      <c r="S76" s="2146"/>
      <c r="T76" s="2146"/>
      <c r="U76" s="2146"/>
      <c r="V76" s="2146"/>
      <c r="W76" s="2146"/>
      <c r="X76" s="2146"/>
    </row>
    <row r="77" spans="1:24" ht="18" customHeight="1">
      <c r="A77" s="2146"/>
      <c r="B77" s="2146"/>
      <c r="C77" s="2323"/>
      <c r="D77" s="2146"/>
      <c r="E77" s="2146"/>
      <c r="F77" s="2146"/>
      <c r="G77" s="2146"/>
      <c r="H77" s="2146"/>
      <c r="I77" s="2146"/>
      <c r="J77" s="2146"/>
      <c r="K77" s="2146"/>
      <c r="L77" s="2146"/>
      <c r="M77" s="2146"/>
      <c r="N77" s="2146"/>
      <c r="O77" s="2146"/>
      <c r="P77" s="2146"/>
      <c r="Q77" s="2146"/>
      <c r="R77" s="2146"/>
      <c r="S77" s="2146"/>
      <c r="T77" s="2146"/>
      <c r="U77" s="2146"/>
      <c r="V77" s="2146"/>
      <c r="W77" s="2146"/>
      <c r="X77" s="2146"/>
    </row>
    <row r="78" spans="1:24" ht="18" customHeight="1">
      <c r="A78" s="2146"/>
      <c r="B78" s="2146"/>
      <c r="C78" s="2323"/>
      <c r="D78" s="2146"/>
      <c r="E78" s="2146"/>
      <c r="F78" s="2146"/>
      <c r="G78" s="2146"/>
      <c r="H78" s="2146"/>
      <c r="I78" s="2146"/>
      <c r="J78" s="2146"/>
      <c r="K78" s="2146"/>
      <c r="L78" s="2146"/>
      <c r="M78" s="2146"/>
      <c r="N78" s="2146"/>
      <c r="O78" s="2146"/>
      <c r="P78" s="2146"/>
      <c r="Q78" s="2146"/>
      <c r="R78" s="2146"/>
      <c r="S78" s="2146"/>
      <c r="T78" s="2146"/>
      <c r="U78" s="2146"/>
      <c r="V78" s="2146"/>
      <c r="W78" s="2146"/>
      <c r="X78" s="2146"/>
    </row>
    <row r="79" spans="1:24" ht="18" customHeight="1">
      <c r="A79" s="2146"/>
      <c r="B79" s="2146"/>
      <c r="C79" s="2323"/>
      <c r="D79" s="2146"/>
      <c r="E79" s="2146"/>
      <c r="F79" s="2146"/>
      <c r="G79" s="2146"/>
      <c r="H79" s="2146"/>
      <c r="I79" s="2146"/>
      <c r="J79" s="2146"/>
      <c r="K79" s="2146"/>
      <c r="L79" s="2146"/>
      <c r="M79" s="2146"/>
      <c r="N79" s="2146"/>
      <c r="O79" s="2146"/>
      <c r="P79" s="2146"/>
      <c r="Q79" s="2146"/>
      <c r="R79" s="2146"/>
      <c r="S79" s="2146"/>
      <c r="T79" s="2146"/>
      <c r="U79" s="2146"/>
      <c r="V79" s="2146"/>
      <c r="W79" s="2146"/>
      <c r="X79" s="2146"/>
    </row>
    <row r="80" spans="1:24" ht="18" customHeight="1">
      <c r="A80" s="2146"/>
      <c r="B80" s="2146"/>
      <c r="C80" s="2323"/>
      <c r="D80" s="2146"/>
      <c r="E80" s="2146"/>
      <c r="F80" s="2146"/>
      <c r="G80" s="2146"/>
      <c r="H80" s="2146"/>
      <c r="I80" s="2146"/>
      <c r="J80" s="2146"/>
      <c r="K80" s="2146"/>
      <c r="L80" s="2146"/>
      <c r="M80" s="2146"/>
      <c r="N80" s="2146"/>
      <c r="O80" s="2146"/>
      <c r="P80" s="2146"/>
      <c r="Q80" s="2146"/>
      <c r="R80" s="2146"/>
      <c r="S80" s="2146"/>
      <c r="T80" s="2146"/>
      <c r="U80" s="2146"/>
      <c r="V80" s="2146"/>
      <c r="W80" s="2146"/>
      <c r="X80" s="2146"/>
    </row>
    <row r="81" spans="1:24" ht="18" customHeight="1">
      <c r="A81" s="2146"/>
      <c r="B81" s="2146"/>
      <c r="C81" s="2323"/>
      <c r="D81" s="2146"/>
      <c r="E81" s="2146"/>
      <c r="F81" s="2146"/>
      <c r="G81" s="2146"/>
      <c r="H81" s="2146"/>
      <c r="I81" s="2146"/>
      <c r="J81" s="2146"/>
      <c r="K81" s="2146"/>
      <c r="L81" s="2146"/>
      <c r="M81" s="2146"/>
      <c r="N81" s="2146"/>
      <c r="O81" s="2146"/>
      <c r="P81" s="2146"/>
      <c r="Q81" s="2146"/>
      <c r="R81" s="2146"/>
      <c r="S81" s="2146"/>
      <c r="T81" s="2146"/>
      <c r="U81" s="2146"/>
      <c r="V81" s="2146"/>
      <c r="W81" s="2146"/>
      <c r="X81" s="2146"/>
    </row>
    <row r="82" spans="1:24" ht="18" customHeight="1">
      <c r="A82" s="2146"/>
      <c r="B82" s="2146"/>
      <c r="C82" s="2323"/>
      <c r="D82" s="2146"/>
      <c r="E82" s="2146"/>
      <c r="F82" s="2146"/>
      <c r="G82" s="2146"/>
      <c r="H82" s="2146"/>
      <c r="I82" s="2146"/>
      <c r="J82" s="2146"/>
      <c r="K82" s="2146"/>
      <c r="L82" s="2146"/>
      <c r="M82" s="2146"/>
      <c r="N82" s="2146"/>
      <c r="O82" s="2146"/>
      <c r="P82" s="2146"/>
      <c r="Q82" s="2146"/>
      <c r="R82" s="2146"/>
      <c r="S82" s="2146"/>
      <c r="T82" s="2146"/>
      <c r="U82" s="2146"/>
      <c r="V82" s="2146"/>
      <c r="W82" s="2146"/>
      <c r="X82" s="2146"/>
    </row>
    <row r="83" spans="1:24" ht="18" customHeight="1">
      <c r="A83" s="2146"/>
      <c r="B83" s="2146"/>
      <c r="C83" s="2323"/>
      <c r="D83" s="2146"/>
      <c r="E83" s="2146"/>
      <c r="F83" s="2146"/>
      <c r="G83" s="2146"/>
      <c r="H83" s="2146"/>
      <c r="I83" s="2146"/>
      <c r="J83" s="2146"/>
      <c r="K83" s="2146"/>
      <c r="L83" s="2146"/>
      <c r="M83" s="2146"/>
      <c r="N83" s="2146"/>
      <c r="O83" s="2146"/>
      <c r="P83" s="2146"/>
      <c r="Q83" s="2146"/>
      <c r="R83" s="2146"/>
      <c r="S83" s="2146"/>
      <c r="T83" s="2146"/>
      <c r="U83" s="2146"/>
      <c r="V83" s="2146"/>
      <c r="W83" s="2146"/>
      <c r="X83" s="2146"/>
    </row>
    <row r="84" spans="1:24" ht="18" customHeight="1">
      <c r="A84" s="2146"/>
      <c r="B84" s="2146"/>
      <c r="C84" s="2323"/>
      <c r="D84" s="2146"/>
      <c r="E84" s="2146"/>
      <c r="F84" s="2146"/>
      <c r="G84" s="2146"/>
      <c r="H84" s="2146"/>
      <c r="I84" s="2146"/>
      <c r="J84" s="2146"/>
      <c r="K84" s="2146"/>
      <c r="L84" s="2146"/>
      <c r="M84" s="2146"/>
      <c r="N84" s="2146"/>
      <c r="O84" s="2146"/>
      <c r="P84" s="2146"/>
      <c r="Q84" s="2146"/>
      <c r="R84" s="2146"/>
      <c r="S84" s="2146"/>
      <c r="T84" s="2146"/>
      <c r="U84" s="2146"/>
      <c r="V84" s="2146"/>
      <c r="W84" s="2146"/>
      <c r="X84" s="2146"/>
    </row>
    <row r="85" spans="1:24" ht="18" customHeight="1">
      <c r="A85" s="2146"/>
      <c r="B85" s="2146"/>
      <c r="C85" s="2323"/>
      <c r="D85" s="2146"/>
      <c r="E85" s="2146"/>
      <c r="F85" s="2146"/>
      <c r="G85" s="2146"/>
      <c r="H85" s="2146"/>
      <c r="I85" s="2146"/>
      <c r="J85" s="2146"/>
      <c r="K85" s="2146"/>
      <c r="L85" s="2146"/>
      <c r="M85" s="2146"/>
      <c r="N85" s="2146"/>
      <c r="O85" s="2146"/>
      <c r="P85" s="2146"/>
      <c r="Q85" s="2146"/>
      <c r="R85" s="2146"/>
      <c r="S85" s="2146"/>
      <c r="T85" s="2146"/>
      <c r="U85" s="2146"/>
      <c r="V85" s="2146"/>
      <c r="W85" s="2146"/>
      <c r="X85" s="2146"/>
    </row>
    <row r="86" spans="1:24" ht="18" customHeight="1">
      <c r="A86" s="2146"/>
      <c r="B86" s="2146"/>
      <c r="C86" s="2323"/>
      <c r="D86" s="2146"/>
      <c r="E86" s="2146"/>
      <c r="F86" s="2146"/>
      <c r="G86" s="2146"/>
      <c r="H86" s="2146"/>
      <c r="I86" s="2146"/>
      <c r="J86" s="2146"/>
      <c r="K86" s="2146"/>
      <c r="L86" s="2146"/>
      <c r="M86" s="2146"/>
      <c r="N86" s="2146"/>
      <c r="O86" s="2146"/>
      <c r="P86" s="2146"/>
      <c r="Q86" s="2146"/>
      <c r="R86" s="2146"/>
      <c r="S86" s="2146"/>
      <c r="T86" s="2146"/>
      <c r="U86" s="2146"/>
      <c r="V86" s="2146"/>
      <c r="W86" s="2146"/>
      <c r="X86" s="2146"/>
    </row>
    <row r="87" spans="1:24" ht="18" customHeight="1">
      <c r="A87" s="2146"/>
      <c r="B87" s="2146"/>
      <c r="C87" s="2323"/>
      <c r="D87" s="2146"/>
      <c r="E87" s="2146"/>
      <c r="F87" s="2146"/>
      <c r="G87" s="2146"/>
      <c r="H87" s="2146"/>
      <c r="I87" s="2146"/>
      <c r="J87" s="2146"/>
      <c r="K87" s="2146"/>
      <c r="L87" s="2146"/>
      <c r="M87" s="2146"/>
      <c r="N87" s="2146"/>
      <c r="O87" s="2146"/>
      <c r="P87" s="2146"/>
      <c r="Q87" s="2146"/>
      <c r="R87" s="2146"/>
      <c r="S87" s="2146"/>
      <c r="T87" s="2146"/>
      <c r="U87" s="2146"/>
      <c r="V87" s="2146"/>
      <c r="W87" s="2146"/>
      <c r="X87" s="2146"/>
    </row>
    <row r="88" spans="1:24" ht="18" customHeight="1">
      <c r="A88" s="2146"/>
      <c r="B88" s="2146"/>
      <c r="C88" s="2323"/>
      <c r="D88" s="2146"/>
      <c r="E88" s="2146"/>
      <c r="F88" s="2146"/>
      <c r="G88" s="2146"/>
      <c r="H88" s="2146"/>
      <c r="I88" s="2146"/>
      <c r="J88" s="2146"/>
      <c r="K88" s="2146"/>
      <c r="L88" s="2146"/>
      <c r="M88" s="2146"/>
      <c r="N88" s="2146"/>
      <c r="O88" s="2146"/>
      <c r="P88" s="2146"/>
      <c r="Q88" s="2146"/>
      <c r="R88" s="2146"/>
      <c r="S88" s="2146"/>
      <c r="T88" s="2146"/>
      <c r="U88" s="2146"/>
      <c r="V88" s="2146"/>
      <c r="W88" s="2146"/>
      <c r="X88" s="2146"/>
    </row>
    <row r="89" spans="1:24" ht="18" customHeight="1">
      <c r="A89" s="2146"/>
      <c r="B89" s="2146"/>
      <c r="C89" s="2323"/>
      <c r="D89" s="2146"/>
      <c r="E89" s="2146"/>
      <c r="F89" s="2146"/>
      <c r="G89" s="2146"/>
      <c r="H89" s="2146"/>
      <c r="I89" s="2146"/>
      <c r="J89" s="2146"/>
      <c r="K89" s="2146"/>
      <c r="L89" s="2146"/>
      <c r="M89" s="2146"/>
      <c r="N89" s="2146"/>
      <c r="O89" s="2146"/>
      <c r="P89" s="2146"/>
      <c r="Q89" s="2146"/>
      <c r="R89" s="2146"/>
      <c r="S89" s="2146"/>
      <c r="T89" s="2146"/>
      <c r="U89" s="2146"/>
      <c r="V89" s="2146"/>
      <c r="W89" s="2146"/>
      <c r="X89" s="2146"/>
    </row>
    <row r="90" spans="1:24" ht="18" customHeight="1">
      <c r="A90" s="2146"/>
      <c r="B90" s="2146"/>
      <c r="C90" s="2323"/>
      <c r="D90" s="2146"/>
      <c r="E90" s="2146"/>
      <c r="F90" s="2146"/>
      <c r="G90" s="2146"/>
      <c r="H90" s="2146"/>
      <c r="I90" s="2146"/>
      <c r="J90" s="2146"/>
      <c r="K90" s="2146"/>
      <c r="L90" s="2146"/>
      <c r="M90" s="2146"/>
      <c r="N90" s="2146"/>
      <c r="O90" s="2146"/>
      <c r="P90" s="2146"/>
      <c r="Q90" s="2146"/>
      <c r="R90" s="2146"/>
      <c r="S90" s="2146"/>
      <c r="T90" s="2146"/>
      <c r="U90" s="2146"/>
      <c r="V90" s="2146"/>
      <c r="W90" s="2146"/>
      <c r="X90" s="2146"/>
    </row>
    <row r="91" spans="1:24" ht="18" customHeight="1">
      <c r="A91" s="2146"/>
      <c r="B91" s="2146"/>
      <c r="C91" s="2323"/>
      <c r="D91" s="2146"/>
      <c r="E91" s="2146"/>
      <c r="F91" s="2146"/>
      <c r="G91" s="2146"/>
      <c r="H91" s="2146"/>
      <c r="I91" s="2146"/>
      <c r="J91" s="2146"/>
      <c r="K91" s="2146"/>
      <c r="L91" s="2146"/>
      <c r="M91" s="2146"/>
      <c r="N91" s="2146"/>
      <c r="O91" s="2146"/>
      <c r="P91" s="2146"/>
      <c r="Q91" s="2146"/>
      <c r="R91" s="2146"/>
      <c r="S91" s="2146"/>
      <c r="T91" s="2146"/>
      <c r="U91" s="2146"/>
      <c r="V91" s="2146"/>
      <c r="W91" s="2146"/>
      <c r="X91" s="2146"/>
    </row>
    <row r="92" spans="1:24" ht="18" customHeight="1">
      <c r="A92" s="2146"/>
      <c r="B92" s="2146"/>
      <c r="C92" s="2323"/>
      <c r="D92" s="2146"/>
      <c r="E92" s="2146"/>
      <c r="F92" s="2146"/>
      <c r="G92" s="2146"/>
      <c r="H92" s="2146"/>
      <c r="I92" s="2146"/>
      <c r="J92" s="2146"/>
      <c r="K92" s="2146"/>
      <c r="L92" s="2146"/>
      <c r="M92" s="2146"/>
      <c r="N92" s="2146"/>
      <c r="O92" s="2146"/>
      <c r="P92" s="2146"/>
      <c r="Q92" s="2146"/>
      <c r="R92" s="2146"/>
      <c r="S92" s="2146"/>
      <c r="T92" s="2146"/>
      <c r="U92" s="2146"/>
      <c r="V92" s="2146"/>
      <c r="W92" s="2146"/>
      <c r="X92" s="2146"/>
    </row>
    <row r="93" spans="1:24" ht="18" customHeight="1">
      <c r="A93" s="2146"/>
      <c r="B93" s="2146"/>
      <c r="C93" s="2323"/>
      <c r="D93" s="2146"/>
      <c r="E93" s="2146"/>
      <c r="F93" s="2146"/>
      <c r="G93" s="2146"/>
      <c r="H93" s="2146"/>
      <c r="I93" s="2146"/>
      <c r="J93" s="2146"/>
      <c r="K93" s="2146"/>
      <c r="L93" s="2146"/>
      <c r="M93" s="2146"/>
      <c r="N93" s="2146"/>
      <c r="O93" s="2146"/>
      <c r="P93" s="2146"/>
      <c r="Q93" s="2146"/>
      <c r="R93" s="2146"/>
      <c r="S93" s="2146"/>
      <c r="T93" s="2146"/>
      <c r="U93" s="2146"/>
      <c r="V93" s="2146"/>
      <c r="W93" s="2146"/>
      <c r="X93" s="2146"/>
    </row>
    <row r="94" spans="1:24" ht="18" customHeight="1">
      <c r="A94" s="2146"/>
      <c r="B94" s="2146"/>
      <c r="C94" s="2323"/>
      <c r="D94" s="2146"/>
      <c r="E94" s="2146"/>
      <c r="F94" s="2146"/>
      <c r="G94" s="2146"/>
      <c r="H94" s="2146"/>
      <c r="I94" s="2146"/>
      <c r="J94" s="2146"/>
      <c r="K94" s="2146"/>
      <c r="L94" s="2146"/>
      <c r="M94" s="2146"/>
      <c r="N94" s="2146"/>
      <c r="O94" s="2146"/>
      <c r="P94" s="2146"/>
      <c r="Q94" s="2146"/>
      <c r="R94" s="2146"/>
      <c r="S94" s="2146"/>
      <c r="T94" s="2146"/>
      <c r="U94" s="2146"/>
      <c r="V94" s="2146"/>
      <c r="W94" s="2146"/>
      <c r="X94" s="2146"/>
    </row>
    <row r="95" spans="1:24" ht="18" customHeight="1">
      <c r="A95" s="2146"/>
      <c r="B95" s="2146"/>
      <c r="C95" s="2323"/>
      <c r="D95" s="2146"/>
      <c r="E95" s="2146"/>
      <c r="F95" s="2146"/>
      <c r="G95" s="2146"/>
      <c r="H95" s="2146"/>
      <c r="I95" s="2146"/>
      <c r="J95" s="2146"/>
      <c r="K95" s="2146"/>
      <c r="L95" s="2146"/>
      <c r="M95" s="2146"/>
      <c r="N95" s="2146"/>
      <c r="O95" s="2146"/>
      <c r="P95" s="2146"/>
      <c r="Q95" s="2146"/>
      <c r="R95" s="2146"/>
      <c r="S95" s="2146"/>
      <c r="T95" s="2146"/>
      <c r="U95" s="2146"/>
      <c r="V95" s="2146"/>
      <c r="W95" s="2146"/>
      <c r="X95" s="2146"/>
    </row>
    <row r="96" spans="1:24" ht="18" customHeight="1">
      <c r="A96" s="2146"/>
      <c r="B96" s="2146"/>
      <c r="C96" s="2323"/>
      <c r="D96" s="2146"/>
      <c r="E96" s="2146"/>
      <c r="F96" s="2146"/>
      <c r="G96" s="2146"/>
      <c r="H96" s="2146"/>
      <c r="I96" s="2146"/>
      <c r="J96" s="2146"/>
      <c r="K96" s="2146"/>
      <c r="L96" s="2146"/>
      <c r="M96" s="2146"/>
      <c r="N96" s="2146"/>
      <c r="O96" s="2146"/>
      <c r="P96" s="2146"/>
      <c r="Q96" s="2146"/>
      <c r="R96" s="2146"/>
      <c r="S96" s="2146"/>
      <c r="T96" s="2146"/>
      <c r="U96" s="2146"/>
      <c r="V96" s="2146"/>
      <c r="W96" s="2146"/>
      <c r="X96" s="2146"/>
    </row>
    <row r="97" spans="1:24" ht="18" customHeight="1">
      <c r="A97" s="2146"/>
      <c r="B97" s="2146"/>
      <c r="C97" s="2323"/>
      <c r="D97" s="2146"/>
      <c r="E97" s="2146"/>
      <c r="F97" s="2146"/>
      <c r="G97" s="2146"/>
      <c r="H97" s="2146"/>
      <c r="I97" s="2146"/>
      <c r="J97" s="2146"/>
      <c r="K97" s="2146"/>
      <c r="L97" s="2146"/>
      <c r="M97" s="2146"/>
      <c r="N97" s="2146"/>
      <c r="O97" s="2146"/>
      <c r="P97" s="2146"/>
      <c r="Q97" s="2146"/>
      <c r="R97" s="2146"/>
      <c r="S97" s="2146"/>
      <c r="T97" s="2146"/>
      <c r="U97" s="2146"/>
      <c r="V97" s="2146"/>
      <c r="W97" s="2146"/>
      <c r="X97" s="2146"/>
    </row>
    <row r="98" spans="1:24" ht="18" customHeight="1">
      <c r="A98" s="2146"/>
      <c r="B98" s="2146"/>
      <c r="C98" s="2323"/>
      <c r="D98" s="2146"/>
      <c r="E98" s="2146"/>
      <c r="F98" s="2146"/>
      <c r="G98" s="2146"/>
      <c r="H98" s="2146"/>
      <c r="I98" s="2146"/>
      <c r="J98" s="2146"/>
      <c r="K98" s="2146"/>
      <c r="L98" s="2146"/>
      <c r="M98" s="2146"/>
      <c r="N98" s="2146"/>
      <c r="O98" s="2146"/>
      <c r="P98" s="2146"/>
      <c r="Q98" s="2146"/>
      <c r="R98" s="2146"/>
      <c r="S98" s="2146"/>
      <c r="T98" s="2146"/>
      <c r="U98" s="2146"/>
      <c r="V98" s="2146"/>
      <c r="W98" s="2146"/>
      <c r="X98" s="2146"/>
    </row>
    <row r="99" spans="1:24" ht="18" customHeight="1">
      <c r="A99" s="2146"/>
      <c r="B99" s="2146"/>
      <c r="C99" s="2323"/>
      <c r="D99" s="2146"/>
      <c r="E99" s="2146"/>
      <c r="F99" s="2146"/>
      <c r="G99" s="2146"/>
      <c r="H99" s="2146"/>
      <c r="I99" s="2146"/>
      <c r="J99" s="2146"/>
      <c r="K99" s="2146"/>
      <c r="L99" s="2146"/>
      <c r="M99" s="2146"/>
      <c r="N99" s="2146"/>
      <c r="O99" s="2146"/>
      <c r="P99" s="2146"/>
      <c r="Q99" s="2146"/>
      <c r="R99" s="2146"/>
      <c r="S99" s="2146"/>
      <c r="T99" s="2146"/>
      <c r="U99" s="2146"/>
      <c r="V99" s="2146"/>
      <c r="W99" s="2146"/>
      <c r="X99" s="2146"/>
    </row>
    <row r="100" spans="1:24" ht="18" customHeight="1">
      <c r="A100" s="2146"/>
      <c r="B100" s="2146"/>
      <c r="C100" s="232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row>
    <row r="101" spans="1:24" ht="18" customHeight="1">
      <c r="A101" s="2146"/>
      <c r="B101" s="2146"/>
      <c r="C101" s="232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row>
    <row r="102" spans="1:24" ht="18" customHeight="1">
      <c r="A102" s="2146"/>
      <c r="B102" s="2146"/>
      <c r="C102" s="232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row>
    <row r="103" spans="1:24" ht="18" customHeight="1">
      <c r="A103" s="2146"/>
      <c r="B103" s="2146"/>
      <c r="C103" s="232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row>
    <row r="104" spans="1:24" ht="18" customHeight="1">
      <c r="A104" s="2146"/>
      <c r="B104" s="2146"/>
      <c r="C104" s="232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row>
    <row r="105" spans="1:24" ht="18" customHeight="1">
      <c r="A105" s="2146"/>
      <c r="B105" s="2146"/>
      <c r="C105" s="232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row>
    <row r="106" spans="1:24" ht="18" customHeight="1">
      <c r="A106" s="2146"/>
      <c r="B106" s="2146"/>
      <c r="C106" s="232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row>
    <row r="107" spans="1:24" ht="18" customHeight="1">
      <c r="A107" s="2146"/>
      <c r="B107" s="2146"/>
      <c r="C107" s="232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row>
    <row r="108" spans="1:24" ht="18" customHeight="1">
      <c r="A108" s="2146"/>
      <c r="B108" s="2146"/>
      <c r="C108" s="232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row>
    <row r="109" spans="1:24" ht="18" customHeight="1">
      <c r="A109" s="2146"/>
      <c r="B109" s="2146"/>
      <c r="C109" s="232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row>
    <row r="110" spans="1:24" ht="18" customHeight="1">
      <c r="A110" s="2146"/>
      <c r="B110" s="2146"/>
      <c r="C110" s="232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row>
    <row r="111" spans="1:24" ht="18" customHeight="1">
      <c r="A111" s="2146"/>
      <c r="B111" s="2146"/>
      <c r="C111" s="232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row>
    <row r="112" spans="1:24" ht="18" customHeight="1">
      <c r="A112" s="2146"/>
      <c r="B112" s="2146"/>
      <c r="C112" s="232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row>
    <row r="113" spans="1:24" ht="18" customHeight="1">
      <c r="A113" s="2146"/>
      <c r="B113" s="2146"/>
      <c r="C113" s="232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row>
    <row r="114" spans="1:24" ht="18" customHeight="1">
      <c r="A114" s="2146"/>
      <c r="B114" s="2146"/>
      <c r="C114" s="232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row>
    <row r="115" spans="1:24" ht="18" customHeight="1">
      <c r="A115" s="2146"/>
      <c r="B115" s="2146"/>
      <c r="C115" s="232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row>
    <row r="116" spans="1:24" ht="18" customHeight="1">
      <c r="A116" s="2146"/>
      <c r="B116" s="2146"/>
      <c r="C116" s="232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row>
    <row r="117" spans="1:24" ht="18" customHeight="1">
      <c r="A117" s="2146"/>
      <c r="B117" s="2146"/>
      <c r="C117" s="232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row>
    <row r="118" spans="1:24" ht="18" customHeight="1">
      <c r="A118" s="2146"/>
      <c r="B118" s="2146"/>
      <c r="C118" s="232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row>
    <row r="119" spans="1:24" ht="18" customHeight="1">
      <c r="A119" s="2146"/>
      <c r="B119" s="2146"/>
      <c r="C119" s="232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row>
    <row r="120" spans="1:24" ht="18" customHeight="1">
      <c r="A120" s="2146"/>
      <c r="B120" s="2146"/>
      <c r="C120" s="232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row>
    <row r="121" spans="1:24" ht="18" customHeight="1">
      <c r="A121" s="2146"/>
      <c r="B121" s="2146"/>
      <c r="C121" s="232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row>
    <row r="122" spans="1:24" ht="18" customHeight="1">
      <c r="A122" s="2146"/>
      <c r="B122" s="2146"/>
      <c r="C122" s="232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row>
    <row r="123" spans="1:24" ht="18" customHeight="1">
      <c r="A123" s="2146"/>
      <c r="B123" s="2146"/>
      <c r="C123" s="232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row>
    <row r="124" spans="1:24" ht="18" customHeight="1">
      <c r="A124" s="2146"/>
      <c r="B124" s="2146"/>
      <c r="C124" s="232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row>
    <row r="125" spans="1:24" ht="18" customHeight="1">
      <c r="A125" s="2146"/>
      <c r="B125" s="2146"/>
      <c r="C125" s="232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row>
    <row r="126" spans="1:24" ht="18" customHeight="1">
      <c r="A126" s="2146"/>
      <c r="B126" s="2146"/>
      <c r="C126" s="232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row>
    <row r="127" spans="1:24" ht="18" customHeight="1">
      <c r="A127" s="2146"/>
      <c r="B127" s="2146"/>
      <c r="C127" s="232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row>
    <row r="128" spans="1:24" ht="18" customHeight="1">
      <c r="A128" s="2146"/>
      <c r="B128" s="2146"/>
      <c r="C128" s="232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row>
    <row r="129" spans="1:24" ht="18" customHeight="1">
      <c r="A129" s="2146"/>
      <c r="B129" s="2146"/>
      <c r="C129" s="232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row>
    <row r="130" spans="1:24" ht="18" customHeight="1">
      <c r="A130" s="2146"/>
      <c r="B130" s="2146"/>
      <c r="C130" s="232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row>
    <row r="131" spans="1:24" ht="18" customHeight="1">
      <c r="A131" s="2146"/>
      <c r="B131" s="2146"/>
      <c r="C131" s="232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row>
    <row r="132" spans="1:24" ht="18" customHeight="1">
      <c r="A132" s="2146"/>
      <c r="B132" s="2146"/>
      <c r="C132" s="232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row>
    <row r="133" spans="1:24" ht="18" customHeight="1">
      <c r="A133" s="2146"/>
      <c r="B133" s="2146"/>
      <c r="C133" s="232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row>
    <row r="134" spans="1:24" ht="18" customHeight="1">
      <c r="A134" s="2146"/>
      <c r="B134" s="2146"/>
      <c r="C134" s="232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row>
    <row r="135" spans="1:24" ht="18" customHeight="1">
      <c r="A135" s="2146"/>
      <c r="B135" s="2146"/>
      <c r="C135" s="232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row>
    <row r="136" spans="1:24" ht="18" customHeight="1">
      <c r="A136" s="2146"/>
      <c r="B136" s="2146"/>
      <c r="C136" s="232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row>
    <row r="137" spans="1:24" ht="18" customHeight="1">
      <c r="A137" s="2146"/>
      <c r="B137" s="2146"/>
      <c r="C137" s="232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row>
    <row r="138" spans="1:24" ht="18" customHeight="1">
      <c r="A138" s="2146"/>
      <c r="B138" s="2146"/>
      <c r="C138" s="232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row>
    <row r="139" spans="1:24" ht="18" customHeight="1">
      <c r="A139" s="2146"/>
      <c r="B139" s="2146"/>
      <c r="C139" s="232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row>
    <row r="140" spans="1:24" ht="18" customHeight="1">
      <c r="A140" s="2146"/>
      <c r="B140" s="2146"/>
      <c r="C140" s="232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row>
    <row r="141" spans="1:24" ht="18" customHeight="1">
      <c r="A141" s="2146"/>
      <c r="B141" s="2146"/>
      <c r="C141" s="232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row>
    <row r="142" spans="1:24" ht="18" customHeight="1">
      <c r="A142" s="2146"/>
      <c r="B142" s="2146"/>
      <c r="C142" s="232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row>
    <row r="143" spans="1:24" ht="18" customHeight="1">
      <c r="A143" s="2146"/>
      <c r="B143" s="2146"/>
      <c r="C143" s="232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row>
    <row r="144" spans="1:24" ht="18" customHeight="1">
      <c r="A144" s="2146"/>
      <c r="B144" s="2146"/>
      <c r="C144" s="232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row>
    <row r="145" spans="1:24" ht="18" customHeight="1">
      <c r="A145" s="2146"/>
      <c r="B145" s="2146"/>
      <c r="C145" s="232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row>
    <row r="146" spans="1:24" ht="18" customHeight="1">
      <c r="A146" s="2146"/>
      <c r="B146" s="2146"/>
      <c r="C146" s="232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row>
    <row r="147" spans="1:24" ht="18" customHeight="1">
      <c r="A147" s="2146"/>
      <c r="B147" s="2146"/>
      <c r="C147" s="232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row>
    <row r="148" spans="1:24" ht="18" customHeight="1">
      <c r="A148" s="2146"/>
      <c r="B148" s="2146"/>
      <c r="C148" s="232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row>
    <row r="149" spans="1:24" ht="18" customHeight="1">
      <c r="A149" s="2146"/>
      <c r="B149" s="2146"/>
      <c r="C149" s="232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row>
    <row r="150" spans="1:24" ht="18" customHeight="1">
      <c r="A150" s="2146"/>
      <c r="B150" s="2146"/>
      <c r="C150" s="232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row>
    <row r="151" spans="1:24" ht="18" customHeight="1">
      <c r="A151" s="2146"/>
      <c r="B151" s="2146"/>
      <c r="C151" s="232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row>
    <row r="152" spans="1:24" ht="18" customHeight="1">
      <c r="A152" s="2146"/>
      <c r="B152" s="2146"/>
      <c r="C152" s="232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row>
    <row r="153" spans="1:24" ht="18" customHeight="1">
      <c r="A153" s="2146"/>
      <c r="B153" s="2146"/>
      <c r="C153" s="232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row>
    <row r="154" spans="1:24" ht="18" customHeight="1">
      <c r="A154" s="2146"/>
      <c r="B154" s="2146"/>
      <c r="C154" s="232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row>
    <row r="155" spans="1:24" ht="18" customHeight="1">
      <c r="A155" s="2146"/>
      <c r="B155" s="2146"/>
      <c r="C155" s="232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row>
    <row r="156" spans="1:24" ht="18" customHeight="1">
      <c r="A156" s="2146"/>
      <c r="B156" s="2146"/>
      <c r="C156" s="232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row>
    <row r="157" spans="1:24" ht="18" customHeight="1">
      <c r="A157" s="2146"/>
      <c r="B157" s="2146"/>
      <c r="C157" s="232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row>
    <row r="158" spans="1:24" ht="18" customHeight="1">
      <c r="A158" s="2146"/>
      <c r="B158" s="2146"/>
      <c r="C158" s="232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row>
    <row r="159" spans="1:24" ht="18" customHeight="1">
      <c r="A159" s="2146"/>
      <c r="B159" s="2146"/>
      <c r="C159" s="232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row>
    <row r="160" spans="1:24" ht="18" customHeight="1">
      <c r="A160" s="2146"/>
      <c r="B160" s="2146"/>
      <c r="C160" s="232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row>
    <row r="161" spans="1:24" ht="18" customHeight="1">
      <c r="A161" s="2146"/>
      <c r="B161" s="2146"/>
      <c r="C161" s="232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row>
    <row r="162" spans="1:24" ht="18" customHeight="1">
      <c r="A162" s="2146"/>
      <c r="B162" s="2146"/>
      <c r="C162" s="232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row>
    <row r="163" spans="1:24" ht="18" customHeight="1">
      <c r="A163" s="2146"/>
      <c r="B163" s="2146"/>
      <c r="C163" s="232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row>
    <row r="164" spans="1:24" ht="18" customHeight="1">
      <c r="A164" s="2146"/>
      <c r="B164" s="2146"/>
      <c r="C164" s="232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row>
    <row r="165" spans="1:24" ht="18" customHeight="1">
      <c r="A165" s="2146"/>
      <c r="B165" s="2146"/>
      <c r="C165" s="232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row>
    <row r="166" spans="1:24" ht="18" customHeight="1">
      <c r="A166" s="2146"/>
      <c r="B166" s="2146"/>
      <c r="C166" s="232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row>
    <row r="167" spans="1:24" ht="18" customHeight="1">
      <c r="A167" s="2146"/>
      <c r="B167" s="2146"/>
      <c r="C167" s="232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row>
    <row r="168" spans="1:24" ht="18" customHeight="1">
      <c r="A168" s="2146"/>
      <c r="B168" s="2146"/>
      <c r="C168" s="232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row>
    <row r="169" spans="1:24" ht="18" customHeight="1">
      <c r="A169" s="2146"/>
      <c r="B169" s="2146"/>
      <c r="C169" s="232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row>
    <row r="170" spans="1:24" ht="18" customHeight="1">
      <c r="A170" s="2146"/>
      <c r="B170" s="2146"/>
      <c r="C170" s="232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row>
    <row r="171" spans="1:24" ht="18" customHeight="1">
      <c r="A171" s="2146"/>
      <c r="B171" s="2146"/>
      <c r="C171" s="232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row>
    <row r="172" spans="1:24" ht="18" customHeight="1">
      <c r="A172" s="2146"/>
      <c r="B172" s="2146"/>
      <c r="C172" s="232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row>
    <row r="173" spans="1:24" ht="18" customHeight="1">
      <c r="A173" s="2146"/>
      <c r="B173" s="2146"/>
      <c r="C173" s="232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row>
    <row r="174" spans="1:24" ht="18" customHeight="1">
      <c r="A174" s="2146"/>
      <c r="B174" s="2146"/>
      <c r="C174" s="232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row>
    <row r="175" spans="1:24" ht="18" customHeight="1">
      <c r="A175" s="2146"/>
      <c r="B175" s="2146"/>
      <c r="C175" s="232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row>
    <row r="176" spans="1:24" ht="18" customHeight="1">
      <c r="A176" s="2146"/>
      <c r="B176" s="2146"/>
      <c r="C176" s="232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row>
    <row r="177" spans="1:24" ht="18" customHeight="1">
      <c r="A177" s="2146"/>
      <c r="B177" s="2146"/>
      <c r="C177" s="232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row>
    <row r="178" spans="1:24" ht="18" customHeight="1">
      <c r="A178" s="2146"/>
      <c r="B178" s="2146"/>
      <c r="C178" s="232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row>
    <row r="179" spans="1:24" ht="18" customHeight="1">
      <c r="A179" s="2146"/>
      <c r="B179" s="2146"/>
      <c r="C179" s="232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row>
    <row r="180" spans="1:24" ht="18" customHeight="1">
      <c r="A180" s="2146"/>
      <c r="B180" s="2146"/>
      <c r="C180" s="232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row>
    <row r="181" spans="1:24" ht="18" customHeight="1">
      <c r="A181" s="2146"/>
      <c r="B181" s="2146"/>
      <c r="C181" s="232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row>
    <row r="182" spans="1:24" ht="18" customHeight="1">
      <c r="A182" s="2146"/>
      <c r="B182" s="2146"/>
      <c r="C182" s="232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row>
    <row r="183" spans="1:24" ht="18" customHeight="1">
      <c r="A183" s="2146"/>
      <c r="B183" s="2146"/>
      <c r="C183" s="232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row>
    <row r="184" spans="1:24" ht="18" customHeight="1">
      <c r="A184" s="2146"/>
      <c r="B184" s="2146"/>
      <c r="C184" s="232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row>
    <row r="185" spans="1:24" ht="18" customHeight="1">
      <c r="A185" s="2146"/>
      <c r="B185" s="2146"/>
      <c r="C185" s="232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row>
    <row r="186" spans="1:24" ht="18" customHeight="1">
      <c r="A186" s="2146"/>
      <c r="B186" s="2146"/>
      <c r="C186" s="232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row>
    <row r="187" spans="1:24" ht="18" customHeight="1">
      <c r="A187" s="2146"/>
      <c r="B187" s="2146"/>
      <c r="C187" s="232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row>
    <row r="188" spans="1:24" ht="18" customHeight="1">
      <c r="A188" s="2146"/>
      <c r="B188" s="2146"/>
      <c r="C188" s="232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row>
    <row r="189" spans="1:24" ht="18" customHeight="1">
      <c r="A189" s="2146"/>
      <c r="B189" s="2146"/>
      <c r="C189" s="232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row>
    <row r="190" spans="1:24" ht="18" customHeight="1">
      <c r="A190" s="2146"/>
      <c r="B190" s="2146"/>
      <c r="C190" s="232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row>
    <row r="191" spans="1:24" ht="18" customHeight="1">
      <c r="A191" s="2146"/>
      <c r="B191" s="2146"/>
      <c r="C191" s="232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row>
    <row r="192" spans="1:24" ht="18" customHeight="1">
      <c r="A192" s="2146"/>
      <c r="B192" s="2146"/>
      <c r="C192" s="232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row>
    <row r="193" spans="1:24" ht="18" customHeight="1">
      <c r="A193" s="2146"/>
      <c r="B193" s="2146"/>
      <c r="C193" s="232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row>
    <row r="194" spans="1:24" ht="18" customHeight="1">
      <c r="A194" s="2146"/>
      <c r="B194" s="2146"/>
      <c r="C194" s="232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row>
    <row r="195" spans="1:24" ht="18" customHeight="1">
      <c r="A195" s="2146"/>
      <c r="B195" s="2146"/>
      <c r="C195" s="232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row>
    <row r="196" spans="1:24" ht="18" customHeight="1">
      <c r="A196" s="2146"/>
      <c r="B196" s="2146"/>
      <c r="C196" s="232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row>
    <row r="197" spans="1:24" ht="18" customHeight="1">
      <c r="A197" s="2146"/>
      <c r="B197" s="2146"/>
      <c r="C197" s="232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row>
    <row r="198" spans="1:24" ht="18" customHeight="1">
      <c r="A198" s="2146"/>
      <c r="B198" s="2146"/>
      <c r="C198" s="232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row>
    <row r="199" spans="1:24" ht="18" customHeight="1">
      <c r="A199" s="2146"/>
      <c r="B199" s="2146"/>
      <c r="C199" s="232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row>
    <row r="200" spans="1:24" ht="18" customHeight="1">
      <c r="A200" s="2146"/>
      <c r="B200" s="2146"/>
      <c r="C200" s="232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row>
    <row r="201" spans="1:24" ht="18" customHeight="1">
      <c r="A201" s="2146"/>
      <c r="B201" s="2146"/>
      <c r="C201" s="232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row>
    <row r="202" spans="1:24" ht="18" customHeight="1">
      <c r="A202" s="2146"/>
      <c r="B202" s="2146"/>
      <c r="C202" s="232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row>
    <row r="203" spans="1:24" ht="18" customHeight="1">
      <c r="A203" s="2146"/>
      <c r="B203" s="2146"/>
      <c r="C203" s="232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row>
    <row r="204" spans="1:24" ht="18" customHeight="1">
      <c r="A204" s="2146"/>
      <c r="B204" s="2146"/>
      <c r="C204" s="232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row>
    <row r="205" spans="1:24" ht="18" customHeight="1">
      <c r="A205" s="2146"/>
      <c r="B205" s="2146"/>
      <c r="C205" s="232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row>
    <row r="206" spans="1:24" ht="18" customHeight="1">
      <c r="A206" s="2146"/>
      <c r="B206" s="2146"/>
      <c r="C206" s="232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row>
    <row r="207" spans="1:24" ht="18" customHeight="1">
      <c r="A207" s="2146"/>
      <c r="B207" s="2146"/>
      <c r="C207" s="232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row>
    <row r="208" spans="1:24" ht="18" customHeight="1">
      <c r="A208" s="2146"/>
      <c r="B208" s="2146"/>
      <c r="C208" s="232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row>
    <row r="209" spans="1:24" ht="18" customHeight="1">
      <c r="A209" s="2146"/>
      <c r="B209" s="2146"/>
      <c r="C209" s="232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row>
    <row r="210" spans="1:24" ht="18" customHeight="1">
      <c r="A210" s="2146"/>
      <c r="B210" s="2146"/>
      <c r="C210" s="232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row>
    <row r="211" spans="1:24" ht="18" customHeight="1">
      <c r="A211" s="2146"/>
      <c r="B211" s="2146"/>
      <c r="C211" s="232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row>
    <row r="212" spans="1:24" ht="18" customHeight="1">
      <c r="A212" s="2146"/>
      <c r="B212" s="2146"/>
      <c r="C212" s="232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row>
    <row r="213" spans="1:24" ht="18" customHeight="1">
      <c r="A213" s="2146"/>
      <c r="B213" s="2146"/>
      <c r="C213" s="232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row>
    <row r="214" spans="1:24" ht="18" customHeight="1">
      <c r="H214" s="2146"/>
      <c r="I214" s="2146"/>
      <c r="J214" s="2146"/>
      <c r="K214" s="2146"/>
      <c r="L214" s="2146"/>
      <c r="M214" s="2146"/>
      <c r="N214" s="2146"/>
      <c r="O214" s="2146"/>
      <c r="P214" s="2146"/>
      <c r="Q214" s="2146"/>
      <c r="R214" s="2146"/>
      <c r="S214" s="2146"/>
      <c r="T214" s="2146"/>
      <c r="U214" s="2146"/>
      <c r="V214" s="2146"/>
      <c r="W214" s="2146"/>
      <c r="X214" s="2146"/>
    </row>
    <row r="215" spans="1:24" ht="18" customHeight="1">
      <c r="H215" s="2146"/>
      <c r="I215" s="2146"/>
      <c r="J215" s="2146"/>
      <c r="K215" s="2146"/>
      <c r="L215" s="2146"/>
      <c r="M215" s="2146"/>
      <c r="N215" s="2146"/>
      <c r="O215" s="2146"/>
      <c r="P215" s="2146"/>
      <c r="Q215" s="2146"/>
      <c r="R215" s="2146"/>
      <c r="S215" s="2146"/>
      <c r="T215" s="2146"/>
      <c r="U215" s="2146"/>
      <c r="V215" s="2146"/>
      <c r="W215" s="2146"/>
      <c r="X215" s="2146"/>
    </row>
    <row r="216" spans="1:24" ht="18" customHeight="1">
      <c r="H216" s="2146"/>
      <c r="I216" s="2146"/>
      <c r="J216" s="2146"/>
      <c r="K216" s="2146"/>
      <c r="L216" s="2146"/>
      <c r="M216" s="2146"/>
      <c r="N216" s="2146"/>
      <c r="O216" s="2146"/>
      <c r="P216" s="2146"/>
      <c r="Q216" s="2146"/>
      <c r="R216" s="2146"/>
      <c r="S216" s="2146"/>
      <c r="T216" s="2146"/>
      <c r="U216" s="2146"/>
      <c r="V216" s="2146"/>
      <c r="W216" s="2146"/>
      <c r="X216" s="2146"/>
    </row>
    <row r="217" spans="1:24" ht="18" customHeight="1">
      <c r="H217" s="2146"/>
      <c r="I217" s="2146"/>
      <c r="J217" s="2146"/>
      <c r="K217" s="2146"/>
      <c r="L217" s="2146"/>
      <c r="M217" s="2146"/>
      <c r="N217" s="2146"/>
      <c r="O217" s="2146"/>
      <c r="P217" s="2146"/>
      <c r="Q217" s="2146"/>
      <c r="R217" s="2146"/>
      <c r="S217" s="2146"/>
      <c r="T217" s="2146"/>
      <c r="U217" s="2146"/>
      <c r="V217" s="2146"/>
      <c r="W217" s="2146"/>
      <c r="X217" s="2146"/>
    </row>
    <row r="218" spans="1:24" ht="18" customHeight="1">
      <c r="H218" s="2146"/>
      <c r="I218" s="2146"/>
      <c r="J218" s="2146"/>
      <c r="K218" s="2146"/>
      <c r="L218" s="2146"/>
      <c r="M218" s="2146"/>
      <c r="N218" s="2146"/>
      <c r="O218" s="2146"/>
      <c r="P218" s="2146"/>
      <c r="Q218" s="2146"/>
      <c r="R218" s="2146"/>
      <c r="S218" s="2146"/>
      <c r="T218" s="2146"/>
      <c r="U218" s="2146"/>
      <c r="V218" s="2146"/>
      <c r="W218" s="2146"/>
      <c r="X218" s="2146"/>
    </row>
    <row r="219" spans="1:24" ht="18" customHeight="1">
      <c r="H219" s="2146"/>
      <c r="I219" s="2146"/>
      <c r="J219" s="2146"/>
      <c r="K219" s="2146"/>
      <c r="L219" s="2146"/>
      <c r="M219" s="2146"/>
      <c r="N219" s="2146"/>
      <c r="O219" s="2146"/>
      <c r="P219" s="2146"/>
      <c r="Q219" s="2146"/>
      <c r="R219" s="2146"/>
      <c r="S219" s="2146"/>
      <c r="T219" s="2146"/>
      <c r="U219" s="2146"/>
      <c r="V219" s="2146"/>
      <c r="W219" s="2146"/>
      <c r="X219" s="2146"/>
    </row>
    <row r="220" spans="1:24" ht="18" customHeight="1">
      <c r="H220" s="2146"/>
      <c r="I220" s="2146"/>
      <c r="J220" s="2146"/>
      <c r="K220" s="2146"/>
      <c r="L220" s="2146"/>
      <c r="M220" s="2146"/>
      <c r="N220" s="2146"/>
      <c r="O220" s="2146"/>
      <c r="P220" s="2146"/>
      <c r="Q220" s="2146"/>
      <c r="R220" s="2146"/>
      <c r="S220" s="2146"/>
      <c r="T220" s="2146"/>
      <c r="U220" s="2146"/>
      <c r="V220" s="2146"/>
      <c r="W220" s="2146"/>
      <c r="X220" s="2146"/>
    </row>
    <row r="221" spans="1:24" ht="18" customHeight="1">
      <c r="H221" s="2146"/>
      <c r="I221" s="2146"/>
      <c r="J221" s="2146"/>
      <c r="K221" s="2146"/>
      <c r="L221" s="2146"/>
      <c r="M221" s="2146"/>
      <c r="N221" s="2146"/>
      <c r="O221" s="2146"/>
      <c r="P221" s="2146"/>
      <c r="Q221" s="2146"/>
      <c r="R221" s="2146"/>
      <c r="S221" s="2146"/>
      <c r="T221" s="2146"/>
      <c r="U221" s="2146"/>
      <c r="V221" s="2146"/>
      <c r="W221" s="2146"/>
      <c r="X221" s="2146"/>
    </row>
    <row r="222" spans="1:24" ht="18" customHeight="1">
      <c r="H222" s="2146"/>
      <c r="I222" s="2146"/>
      <c r="J222" s="2146"/>
      <c r="K222" s="2146"/>
      <c r="L222" s="2146"/>
      <c r="M222" s="2146"/>
      <c r="N222" s="2146"/>
      <c r="O222" s="2146"/>
      <c r="P222" s="2146"/>
      <c r="Q222" s="2146"/>
      <c r="R222" s="2146"/>
      <c r="S222" s="2146"/>
      <c r="T222" s="2146"/>
      <c r="U222" s="2146"/>
      <c r="V222" s="2146"/>
      <c r="W222" s="2146"/>
      <c r="X222" s="2146"/>
    </row>
    <row r="223" spans="1:24" ht="18" customHeight="1">
      <c r="H223" s="2146"/>
      <c r="I223" s="2146"/>
      <c r="J223" s="2146"/>
      <c r="K223" s="2146"/>
      <c r="L223" s="2146"/>
      <c r="M223" s="2146"/>
      <c r="N223" s="2146"/>
      <c r="O223" s="2146"/>
      <c r="P223" s="2146"/>
      <c r="Q223" s="2146"/>
      <c r="R223" s="2146"/>
      <c r="S223" s="2146"/>
      <c r="T223" s="2146"/>
      <c r="U223" s="2146"/>
      <c r="V223" s="2146"/>
      <c r="W223" s="2146"/>
      <c r="X223" s="2146"/>
    </row>
    <row r="224" spans="1:24" ht="18" customHeight="1">
      <c r="H224" s="2146"/>
      <c r="I224" s="2146"/>
      <c r="J224" s="2146"/>
      <c r="K224" s="2146"/>
      <c r="L224" s="2146"/>
      <c r="M224" s="2146"/>
      <c r="N224" s="2146"/>
      <c r="O224" s="2146"/>
      <c r="P224" s="2146"/>
      <c r="Q224" s="2146"/>
      <c r="R224" s="2146"/>
      <c r="S224" s="2146"/>
      <c r="T224" s="2146"/>
      <c r="U224" s="2146"/>
      <c r="V224" s="2146"/>
      <c r="W224" s="2146"/>
      <c r="X224" s="2146"/>
    </row>
    <row r="225" spans="8:24" ht="18" customHeight="1">
      <c r="H225" s="2146"/>
      <c r="I225" s="2146"/>
      <c r="J225" s="2146"/>
      <c r="K225" s="2146"/>
      <c r="L225" s="2146"/>
      <c r="M225" s="2146"/>
      <c r="N225" s="2146"/>
      <c r="O225" s="2146"/>
      <c r="P225" s="2146"/>
      <c r="Q225" s="2146"/>
      <c r="R225" s="2146"/>
      <c r="S225" s="2146"/>
      <c r="T225" s="2146"/>
      <c r="U225" s="2146"/>
      <c r="V225" s="2146"/>
      <c r="W225" s="2146"/>
      <c r="X225" s="2146"/>
    </row>
    <row r="226" spans="8:24" ht="18" customHeight="1">
      <c r="H226" s="2146"/>
      <c r="I226" s="2146"/>
      <c r="J226" s="2146"/>
      <c r="K226" s="2146"/>
      <c r="L226" s="2146"/>
      <c r="M226" s="2146"/>
      <c r="N226" s="2146"/>
      <c r="O226" s="2146"/>
      <c r="P226" s="2146"/>
      <c r="Q226" s="2146"/>
      <c r="R226" s="2146"/>
      <c r="S226" s="2146"/>
      <c r="T226" s="2146"/>
      <c r="U226" s="2146"/>
      <c r="V226" s="2146"/>
      <c r="W226" s="2146"/>
      <c r="X226" s="2146"/>
    </row>
    <row r="227" spans="8:24" ht="18" customHeight="1">
      <c r="H227" s="2146"/>
      <c r="I227" s="2146"/>
      <c r="J227" s="2146"/>
      <c r="K227" s="2146"/>
      <c r="L227" s="2146"/>
      <c r="M227" s="2146"/>
      <c r="N227" s="2146"/>
      <c r="O227" s="2146"/>
      <c r="P227" s="2146"/>
      <c r="Q227" s="2146"/>
      <c r="R227" s="2146"/>
      <c r="S227" s="2146"/>
      <c r="T227" s="2146"/>
      <c r="U227" s="2146"/>
      <c r="V227" s="2146"/>
      <c r="W227" s="2146"/>
      <c r="X227" s="2146"/>
    </row>
    <row r="228" spans="8:24" ht="18" customHeight="1">
      <c r="H228" s="2146"/>
      <c r="I228" s="2146"/>
      <c r="J228" s="2146"/>
      <c r="K228" s="2146"/>
      <c r="L228" s="2146"/>
      <c r="M228" s="2146"/>
      <c r="N228" s="2146"/>
      <c r="O228" s="2146"/>
      <c r="P228" s="2146"/>
      <c r="Q228" s="2146"/>
      <c r="R228" s="2146"/>
      <c r="S228" s="2146"/>
      <c r="T228" s="2146"/>
      <c r="U228" s="2146"/>
      <c r="V228" s="2146"/>
      <c r="W228" s="2146"/>
      <c r="X228" s="2146"/>
    </row>
    <row r="229" spans="8:24" ht="18" customHeight="1">
      <c r="H229" s="2146"/>
      <c r="I229" s="2146"/>
      <c r="J229" s="2146"/>
      <c r="K229" s="2146"/>
      <c r="L229" s="2146"/>
      <c r="M229" s="2146"/>
      <c r="N229" s="2146"/>
      <c r="O229" s="2146"/>
      <c r="P229" s="2146"/>
      <c r="Q229" s="2146"/>
      <c r="R229" s="2146"/>
      <c r="S229" s="2146"/>
      <c r="T229" s="2146"/>
      <c r="U229" s="2146"/>
      <c r="V229" s="2146"/>
      <c r="W229" s="2146"/>
      <c r="X229" s="2146"/>
    </row>
    <row r="230" spans="8:24" ht="18" customHeight="1">
      <c r="H230" s="2146"/>
      <c r="I230" s="2146"/>
      <c r="J230" s="2146"/>
      <c r="K230" s="2146"/>
      <c r="L230" s="2146"/>
      <c r="M230" s="2146"/>
      <c r="N230" s="2146"/>
      <c r="O230" s="2146"/>
      <c r="P230" s="2146"/>
      <c r="Q230" s="2146"/>
      <c r="R230" s="2146"/>
      <c r="S230" s="2146"/>
      <c r="T230" s="2146"/>
      <c r="U230" s="2146"/>
      <c r="V230" s="2146"/>
      <c r="W230" s="2146"/>
      <c r="X230" s="2146"/>
    </row>
    <row r="231" spans="8:24" ht="18" customHeight="1">
      <c r="H231" s="2146"/>
      <c r="I231" s="2146"/>
      <c r="J231" s="2146"/>
      <c r="K231" s="2146"/>
      <c r="L231" s="2146"/>
      <c r="M231" s="2146"/>
      <c r="N231" s="2146"/>
      <c r="O231" s="2146"/>
      <c r="P231" s="2146"/>
      <c r="Q231" s="2146"/>
      <c r="R231" s="2146"/>
      <c r="S231" s="2146"/>
      <c r="T231" s="2146"/>
      <c r="U231" s="2146"/>
      <c r="V231" s="2146"/>
      <c r="W231" s="2146"/>
      <c r="X231" s="2146"/>
    </row>
    <row r="232" spans="8:24" ht="18" customHeight="1">
      <c r="H232" s="2146"/>
      <c r="I232" s="2146"/>
      <c r="J232" s="2146"/>
      <c r="K232" s="2146"/>
      <c r="L232" s="2146"/>
      <c r="M232" s="2146"/>
      <c r="N232" s="2146"/>
      <c r="O232" s="2146"/>
      <c r="P232" s="2146"/>
      <c r="Q232" s="2146"/>
      <c r="R232" s="2146"/>
      <c r="S232" s="2146"/>
      <c r="T232" s="2146"/>
      <c r="U232" s="2146"/>
      <c r="V232" s="2146"/>
      <c r="W232" s="2146"/>
      <c r="X232" s="2146"/>
    </row>
    <row r="233" spans="8:24" ht="18" customHeight="1">
      <c r="H233" s="2146"/>
      <c r="I233" s="2146"/>
      <c r="J233" s="2146"/>
      <c r="K233" s="2146"/>
      <c r="L233" s="2146"/>
      <c r="M233" s="2146"/>
      <c r="N233" s="2146"/>
      <c r="O233" s="2146"/>
      <c r="P233" s="2146"/>
      <c r="Q233" s="2146"/>
      <c r="R233" s="2146"/>
      <c r="S233" s="2146"/>
      <c r="T233" s="2146"/>
      <c r="U233" s="2146"/>
      <c r="V233" s="2146"/>
      <c r="W233" s="2146"/>
      <c r="X233" s="2146"/>
    </row>
    <row r="234" spans="8:24" ht="18" customHeight="1">
      <c r="H234" s="2146"/>
      <c r="I234" s="2146"/>
      <c r="J234" s="2146"/>
      <c r="K234" s="2146"/>
      <c r="L234" s="2146"/>
      <c r="M234" s="2146"/>
      <c r="N234" s="2146"/>
      <c r="O234" s="2146"/>
      <c r="P234" s="2146"/>
      <c r="Q234" s="2146"/>
      <c r="R234" s="2146"/>
      <c r="S234" s="2146"/>
      <c r="T234" s="2146"/>
      <c r="U234" s="2146"/>
      <c r="V234" s="2146"/>
      <c r="W234" s="2146"/>
      <c r="X234" s="2146"/>
    </row>
    <row r="235" spans="8:24" ht="18" customHeight="1">
      <c r="H235" s="2146"/>
      <c r="I235" s="2146"/>
      <c r="J235" s="2146"/>
      <c r="K235" s="2146"/>
      <c r="L235" s="2146"/>
      <c r="M235" s="2146"/>
      <c r="N235" s="2146"/>
      <c r="O235" s="2146"/>
      <c r="P235" s="2146"/>
      <c r="Q235" s="2146"/>
      <c r="R235" s="2146"/>
      <c r="S235" s="2146"/>
      <c r="T235" s="2146"/>
      <c r="U235" s="2146"/>
      <c r="V235" s="2146"/>
      <c r="W235" s="2146"/>
      <c r="X235" s="2146"/>
    </row>
    <row r="236" spans="8:24" ht="18" customHeight="1">
      <c r="H236" s="2146"/>
      <c r="I236" s="2146"/>
      <c r="J236" s="2146"/>
      <c r="K236" s="2146"/>
      <c r="L236" s="2146"/>
      <c r="M236" s="2146"/>
      <c r="N236" s="2146"/>
      <c r="O236" s="2146"/>
      <c r="P236" s="2146"/>
      <c r="Q236" s="2146"/>
      <c r="R236" s="2146"/>
      <c r="S236" s="2146"/>
      <c r="T236" s="2146"/>
      <c r="U236" s="2146"/>
      <c r="V236" s="2146"/>
      <c r="W236" s="2146"/>
      <c r="X236" s="2146"/>
    </row>
    <row r="237" spans="8:24" ht="18" customHeight="1">
      <c r="H237" s="2146"/>
      <c r="I237" s="2146"/>
      <c r="J237" s="2146"/>
      <c r="K237" s="2146"/>
      <c r="L237" s="2146"/>
      <c r="M237" s="2146"/>
      <c r="N237" s="2146"/>
      <c r="O237" s="2146"/>
      <c r="P237" s="2146"/>
      <c r="Q237" s="2146"/>
      <c r="R237" s="2146"/>
      <c r="S237" s="2146"/>
      <c r="T237" s="2146"/>
      <c r="U237" s="2146"/>
      <c r="V237" s="2146"/>
      <c r="W237" s="2146"/>
      <c r="X237" s="2146"/>
    </row>
    <row r="238" spans="8:24" ht="18" customHeight="1">
      <c r="H238" s="2146"/>
      <c r="I238" s="2146"/>
      <c r="J238" s="2146"/>
      <c r="K238" s="2146"/>
      <c r="L238" s="2146"/>
      <c r="M238" s="2146"/>
      <c r="N238" s="2146"/>
      <c r="O238" s="2146"/>
      <c r="P238" s="2146"/>
      <c r="Q238" s="2146"/>
      <c r="R238" s="2146"/>
      <c r="S238" s="2146"/>
      <c r="T238" s="2146"/>
      <c r="U238" s="2146"/>
      <c r="V238" s="2146"/>
      <c r="W238" s="2146"/>
      <c r="X238" s="2146"/>
    </row>
    <row r="239" spans="8:24" ht="18" customHeight="1">
      <c r="H239" s="2146"/>
      <c r="I239" s="2146"/>
      <c r="J239" s="2146"/>
      <c r="K239" s="2146"/>
      <c r="L239" s="2146"/>
      <c r="M239" s="2146"/>
      <c r="N239" s="2146"/>
      <c r="O239" s="2146"/>
      <c r="P239" s="2146"/>
      <c r="Q239" s="2146"/>
      <c r="R239" s="2146"/>
      <c r="S239" s="2146"/>
      <c r="T239" s="2146"/>
      <c r="U239" s="2146"/>
      <c r="V239" s="2146"/>
      <c r="W239" s="2146"/>
      <c r="X239" s="2146"/>
    </row>
    <row r="240" spans="8:24" ht="18" customHeight="1">
      <c r="H240" s="2146"/>
      <c r="I240" s="2146"/>
      <c r="J240" s="2146"/>
      <c r="K240" s="2146"/>
      <c r="L240" s="2146"/>
      <c r="M240" s="2146"/>
      <c r="N240" s="2146"/>
      <c r="O240" s="2146"/>
      <c r="P240" s="2146"/>
      <c r="Q240" s="2146"/>
      <c r="R240" s="2146"/>
      <c r="S240" s="2146"/>
      <c r="T240" s="2146"/>
      <c r="U240" s="2146"/>
      <c r="V240" s="2146"/>
      <c r="W240" s="2146"/>
      <c r="X240" s="2146"/>
    </row>
    <row r="241" spans="8:24" ht="18" customHeight="1">
      <c r="H241" s="2146"/>
      <c r="I241" s="2146"/>
      <c r="J241" s="2146"/>
      <c r="K241" s="2146"/>
      <c r="L241" s="2146"/>
      <c r="M241" s="2146"/>
      <c r="N241" s="2146"/>
      <c r="O241" s="2146"/>
      <c r="P241" s="2146"/>
      <c r="Q241" s="2146"/>
      <c r="R241" s="2146"/>
      <c r="S241" s="2146"/>
      <c r="T241" s="2146"/>
      <c r="U241" s="2146"/>
      <c r="V241" s="2146"/>
      <c r="W241" s="2146"/>
      <c r="X241" s="2146"/>
    </row>
    <row r="242" spans="8:24" ht="18" customHeight="1">
      <c r="H242" s="2146"/>
      <c r="I242" s="2146"/>
      <c r="J242" s="2146"/>
      <c r="K242" s="2146"/>
      <c r="L242" s="2146"/>
      <c r="M242" s="2146"/>
      <c r="N242" s="2146"/>
      <c r="O242" s="2146"/>
      <c r="P242" s="2146"/>
      <c r="Q242" s="2146"/>
      <c r="R242" s="2146"/>
      <c r="S242" s="2146"/>
      <c r="T242" s="2146"/>
      <c r="U242" s="2146"/>
      <c r="V242" s="2146"/>
      <c r="W242" s="2146"/>
      <c r="X242" s="2146"/>
    </row>
    <row r="243" spans="8:24" ht="18" customHeight="1">
      <c r="H243" s="2146"/>
      <c r="I243" s="2146"/>
      <c r="J243" s="2146"/>
      <c r="K243" s="2146"/>
      <c r="L243" s="2146"/>
      <c r="M243" s="2146"/>
      <c r="N243" s="2146"/>
      <c r="O243" s="2146"/>
      <c r="P243" s="2146"/>
      <c r="Q243" s="2146"/>
      <c r="R243" s="2146"/>
      <c r="S243" s="2146"/>
      <c r="T243" s="2146"/>
      <c r="U243" s="2146"/>
      <c r="V243" s="2146"/>
      <c r="W243" s="2146"/>
      <c r="X243" s="2146"/>
    </row>
    <row r="244" spans="8:24" ht="18" customHeight="1">
      <c r="H244" s="2146"/>
      <c r="I244" s="2146"/>
      <c r="J244" s="2146"/>
      <c r="K244" s="2146"/>
      <c r="L244" s="2146"/>
      <c r="M244" s="2146"/>
      <c r="N244" s="2146"/>
      <c r="O244" s="2146"/>
      <c r="P244" s="2146"/>
      <c r="Q244" s="2146"/>
      <c r="R244" s="2146"/>
      <c r="S244" s="2146"/>
      <c r="T244" s="2146"/>
      <c r="U244" s="2146"/>
      <c r="V244" s="2146"/>
      <c r="W244" s="2146"/>
      <c r="X244" s="2146"/>
    </row>
    <row r="245" spans="8:24" ht="18" customHeight="1">
      <c r="H245" s="2146"/>
      <c r="I245" s="2146"/>
      <c r="J245" s="2146"/>
      <c r="K245" s="2146"/>
      <c r="L245" s="2146"/>
      <c r="M245" s="2146"/>
      <c r="N245" s="2146"/>
      <c r="O245" s="2146"/>
      <c r="P245" s="2146"/>
      <c r="Q245" s="2146"/>
      <c r="R245" s="2146"/>
      <c r="S245" s="2146"/>
      <c r="T245" s="2146"/>
      <c r="U245" s="2146"/>
      <c r="V245" s="2146"/>
      <c r="W245" s="2146"/>
      <c r="X245" s="2146"/>
    </row>
    <row r="246" spans="8:24" ht="18" customHeight="1">
      <c r="H246" s="2146"/>
      <c r="I246" s="2146"/>
      <c r="J246" s="2146"/>
      <c r="K246" s="2146"/>
      <c r="L246" s="2146"/>
      <c r="M246" s="2146"/>
      <c r="N246" s="2146"/>
      <c r="O246" s="2146"/>
      <c r="P246" s="2146"/>
      <c r="Q246" s="2146"/>
      <c r="R246" s="2146"/>
      <c r="S246" s="2146"/>
      <c r="T246" s="2146"/>
      <c r="U246" s="2146"/>
      <c r="V246" s="2146"/>
      <c r="W246" s="2146"/>
      <c r="X246" s="2146"/>
    </row>
    <row r="247" spans="8:24" ht="18" customHeight="1">
      <c r="H247" s="2146"/>
      <c r="I247" s="2146"/>
      <c r="J247" s="2146"/>
      <c r="K247" s="2146"/>
      <c r="L247" s="2146"/>
      <c r="M247" s="2146"/>
      <c r="N247" s="2146"/>
      <c r="O247" s="2146"/>
      <c r="P247" s="2146"/>
      <c r="Q247" s="2146"/>
      <c r="R247" s="2146"/>
      <c r="S247" s="2146"/>
      <c r="T247" s="2146"/>
      <c r="U247" s="2146"/>
      <c r="V247" s="2146"/>
      <c r="W247" s="2146"/>
      <c r="X247" s="2146"/>
    </row>
    <row r="248" spans="8:24" ht="18" customHeight="1">
      <c r="H248" s="2146"/>
      <c r="I248" s="2146"/>
      <c r="J248" s="2146"/>
      <c r="K248" s="2146"/>
      <c r="L248" s="2146"/>
      <c r="M248" s="2146"/>
      <c r="N248" s="2146"/>
      <c r="O248" s="2146"/>
      <c r="P248" s="2146"/>
      <c r="Q248" s="2146"/>
      <c r="R248" s="2146"/>
      <c r="S248" s="2146"/>
      <c r="T248" s="2146"/>
      <c r="U248" s="2146"/>
      <c r="V248" s="2146"/>
      <c r="W248" s="2146"/>
      <c r="X248" s="2146"/>
    </row>
    <row r="249" spans="8:24" ht="18" customHeight="1">
      <c r="H249" s="2146"/>
      <c r="I249" s="2146"/>
      <c r="J249" s="2146"/>
      <c r="K249" s="2146"/>
      <c r="L249" s="2146"/>
      <c r="M249" s="2146"/>
      <c r="N249" s="2146"/>
      <c r="O249" s="2146"/>
      <c r="P249" s="2146"/>
      <c r="Q249" s="2146"/>
      <c r="R249" s="2146"/>
      <c r="S249" s="2146"/>
      <c r="T249" s="2146"/>
      <c r="U249" s="2146"/>
      <c r="V249" s="2146"/>
      <c r="W249" s="2146"/>
      <c r="X249" s="2146"/>
    </row>
    <row r="250" spans="8:24" ht="18" customHeight="1">
      <c r="H250" s="2146"/>
      <c r="I250" s="2146"/>
      <c r="J250" s="2146"/>
      <c r="K250" s="2146"/>
      <c r="L250" s="2146"/>
      <c r="M250" s="2146"/>
      <c r="N250" s="2146"/>
      <c r="O250" s="2146"/>
      <c r="P250" s="2146"/>
      <c r="Q250" s="2146"/>
      <c r="R250" s="2146"/>
      <c r="S250" s="2146"/>
      <c r="T250" s="2146"/>
      <c r="U250" s="2146"/>
      <c r="V250" s="2146"/>
      <c r="W250" s="2146"/>
      <c r="X250" s="2146"/>
    </row>
    <row r="251" spans="8:24" ht="18" customHeight="1">
      <c r="H251" s="2146"/>
      <c r="I251" s="2146"/>
      <c r="J251" s="2146"/>
      <c r="K251" s="2146"/>
      <c r="L251" s="2146"/>
      <c r="M251" s="2146"/>
      <c r="N251" s="2146"/>
      <c r="O251" s="2146"/>
      <c r="P251" s="2146"/>
      <c r="Q251" s="2146"/>
      <c r="R251" s="2146"/>
      <c r="S251" s="2146"/>
      <c r="T251" s="2146"/>
      <c r="U251" s="2146"/>
      <c r="V251" s="2146"/>
      <c r="W251" s="2146"/>
      <c r="X251" s="2146"/>
    </row>
    <row r="252" spans="8:24" ht="18" customHeight="1">
      <c r="H252" s="2146"/>
      <c r="I252" s="2146"/>
      <c r="J252" s="2146"/>
      <c r="K252" s="2146"/>
      <c r="L252" s="2146"/>
      <c r="M252" s="2146"/>
      <c r="N252" s="2146"/>
      <c r="O252" s="2146"/>
      <c r="P252" s="2146"/>
      <c r="Q252" s="2146"/>
      <c r="R252" s="2146"/>
      <c r="S252" s="2146"/>
      <c r="T252" s="2146"/>
      <c r="U252" s="2146"/>
      <c r="V252" s="2146"/>
      <c r="W252" s="2146"/>
      <c r="X252" s="2146"/>
    </row>
    <row r="253" spans="8:24" ht="18" customHeight="1">
      <c r="H253" s="2146"/>
      <c r="I253" s="2146"/>
      <c r="J253" s="2146"/>
      <c r="K253" s="2146"/>
      <c r="L253" s="2146"/>
      <c r="M253" s="2146"/>
      <c r="N253" s="2146"/>
      <c r="O253" s="2146"/>
      <c r="P253" s="2146"/>
      <c r="Q253" s="2146"/>
      <c r="R253" s="2146"/>
      <c r="S253" s="2146"/>
      <c r="T253" s="2146"/>
      <c r="U253" s="2146"/>
      <c r="V253" s="2146"/>
      <c r="W253" s="2146"/>
      <c r="X253" s="2146"/>
    </row>
    <row r="254" spans="8:24" ht="18" customHeight="1">
      <c r="H254" s="2146"/>
      <c r="I254" s="2146"/>
      <c r="J254" s="2146"/>
      <c r="K254" s="2146"/>
      <c r="L254" s="2146"/>
      <c r="M254" s="2146"/>
      <c r="N254" s="2146"/>
      <c r="O254" s="2146"/>
      <c r="P254" s="2146"/>
      <c r="Q254" s="2146"/>
      <c r="R254" s="2146"/>
      <c r="S254" s="2146"/>
      <c r="T254" s="2146"/>
      <c r="U254" s="2146"/>
      <c r="V254" s="2146"/>
      <c r="W254" s="2146"/>
      <c r="X254" s="2146"/>
    </row>
    <row r="255" spans="8:24" ht="18" customHeight="1">
      <c r="H255" s="2146"/>
      <c r="I255" s="2146"/>
      <c r="J255" s="2146"/>
      <c r="K255" s="2146"/>
      <c r="L255" s="2146"/>
      <c r="M255" s="2146"/>
      <c r="N255" s="2146"/>
      <c r="O255" s="2146"/>
      <c r="P255" s="2146"/>
      <c r="Q255" s="2146"/>
      <c r="R255" s="2146"/>
      <c r="S255" s="2146"/>
      <c r="T255" s="2146"/>
      <c r="U255" s="2146"/>
      <c r="V255" s="2146"/>
      <c r="W255" s="2146"/>
      <c r="X255" s="2146"/>
    </row>
    <row r="256" spans="8:24" ht="18" customHeight="1">
      <c r="H256" s="2146"/>
      <c r="I256" s="2146"/>
      <c r="J256" s="2146"/>
      <c r="K256" s="2146"/>
      <c r="L256" s="2146"/>
      <c r="M256" s="2146"/>
      <c r="N256" s="2146"/>
      <c r="O256" s="2146"/>
      <c r="P256" s="2146"/>
      <c r="Q256" s="2146"/>
      <c r="R256" s="2146"/>
      <c r="S256" s="2146"/>
      <c r="T256" s="2146"/>
      <c r="U256" s="2146"/>
      <c r="V256" s="2146"/>
      <c r="W256" s="2146"/>
      <c r="X256" s="2146"/>
    </row>
    <row r="257" spans="8:24" ht="18" customHeight="1">
      <c r="H257" s="2146"/>
      <c r="I257" s="2146"/>
      <c r="J257" s="2146"/>
      <c r="K257" s="2146"/>
      <c r="L257" s="2146"/>
      <c r="M257" s="2146"/>
      <c r="N257" s="2146"/>
      <c r="O257" s="2146"/>
      <c r="P257" s="2146"/>
      <c r="Q257" s="2146"/>
      <c r="R257" s="2146"/>
      <c r="S257" s="2146"/>
      <c r="T257" s="2146"/>
      <c r="U257" s="2146"/>
      <c r="V257" s="2146"/>
      <c r="W257" s="2146"/>
      <c r="X257" s="2146"/>
    </row>
    <row r="258" spans="8:24" ht="18" customHeight="1">
      <c r="H258" s="2146"/>
      <c r="I258" s="2146"/>
      <c r="J258" s="2146"/>
      <c r="K258" s="2146"/>
      <c r="L258" s="2146"/>
      <c r="M258" s="2146"/>
      <c r="N258" s="2146"/>
      <c r="O258" s="2146"/>
      <c r="P258" s="2146"/>
      <c r="Q258" s="2146"/>
      <c r="R258" s="2146"/>
      <c r="S258" s="2146"/>
      <c r="T258" s="2146"/>
      <c r="U258" s="2146"/>
      <c r="V258" s="2146"/>
      <c r="W258" s="2146"/>
      <c r="X258" s="2146"/>
    </row>
    <row r="259" spans="8:24" ht="18" customHeight="1">
      <c r="H259" s="2146"/>
      <c r="I259" s="2146"/>
      <c r="J259" s="2146"/>
      <c r="K259" s="2146"/>
      <c r="L259" s="2146"/>
      <c r="M259" s="2146"/>
      <c r="N259" s="2146"/>
      <c r="O259" s="2146"/>
      <c r="P259" s="2146"/>
      <c r="Q259" s="2146"/>
      <c r="R259" s="2146"/>
      <c r="S259" s="2146"/>
      <c r="T259" s="2146"/>
      <c r="U259" s="2146"/>
      <c r="V259" s="2146"/>
      <c r="W259" s="2146"/>
      <c r="X259" s="2146"/>
    </row>
    <row r="260" spans="8:24" ht="18" customHeight="1">
      <c r="H260" s="2146"/>
      <c r="I260" s="2146"/>
      <c r="J260" s="2146"/>
      <c r="K260" s="2146"/>
      <c r="L260" s="2146"/>
      <c r="M260" s="2146"/>
      <c r="N260" s="2146"/>
      <c r="O260" s="2146"/>
      <c r="P260" s="2146"/>
      <c r="Q260" s="2146"/>
      <c r="R260" s="2146"/>
      <c r="S260" s="2146"/>
      <c r="T260" s="2146"/>
      <c r="U260" s="2146"/>
      <c r="V260" s="2146"/>
      <c r="W260" s="2146"/>
      <c r="X260" s="2146"/>
    </row>
    <row r="261" spans="8:24" ht="18" customHeight="1">
      <c r="H261" s="2146"/>
      <c r="I261" s="2146"/>
      <c r="J261" s="2146"/>
      <c r="K261" s="2146"/>
      <c r="L261" s="2146"/>
      <c r="M261" s="2146"/>
      <c r="N261" s="2146"/>
      <c r="O261" s="2146"/>
      <c r="P261" s="2146"/>
      <c r="Q261" s="2146"/>
      <c r="R261" s="2146"/>
      <c r="S261" s="2146"/>
      <c r="T261" s="2146"/>
      <c r="U261" s="2146"/>
      <c r="V261" s="2146"/>
      <c r="W261" s="2146"/>
      <c r="X261" s="2146"/>
    </row>
    <row r="262" spans="8:24" ht="15.75" customHeight="1"/>
    <row r="263" spans="8:24" ht="15.75" customHeight="1"/>
    <row r="264" spans="8:24" ht="15.75" customHeight="1"/>
    <row r="265" spans="8:24" ht="15.75" customHeight="1"/>
    <row r="266" spans="8:24" ht="15.75" customHeight="1"/>
    <row r="267" spans="8:24" ht="15.75" customHeight="1"/>
    <row r="268" spans="8:24" ht="15.75" customHeight="1"/>
    <row r="269" spans="8:24" ht="15.75" customHeight="1"/>
    <row r="270" spans="8:24" ht="15.75" customHeight="1"/>
    <row r="271" spans="8:24" ht="15.75" customHeight="1"/>
    <row r="272" spans="8:24"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D26:G26"/>
    <mergeCell ref="A5:G5"/>
    <mergeCell ref="A6:G6"/>
    <mergeCell ref="F7:G7"/>
    <mergeCell ref="D24:G24"/>
    <mergeCell ref="D25:G25"/>
  </mergeCells>
  <pageMargins left="0.68" right="0.17" top="0.41" bottom="0.17" header="0" footer="0"/>
  <pageSetup paperSize="9" fitToHeight="0" orientation="portrait"/>
  <legacy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Y1000"/>
  <sheetViews>
    <sheetView workbookViewId="0"/>
  </sheetViews>
  <sheetFormatPr defaultColWidth="14.453125" defaultRowHeight="15" customHeight="1"/>
  <cols>
    <col min="1" max="1" width="7.26953125" customWidth="1"/>
    <col min="2" max="2" width="61.26953125" customWidth="1"/>
    <col min="3" max="3" width="21.26953125" customWidth="1"/>
    <col min="4" max="4" width="32.7265625" customWidth="1"/>
    <col min="5" max="5" width="42.26953125" customWidth="1"/>
    <col min="6" max="25" width="9" customWidth="1"/>
  </cols>
  <sheetData>
    <row r="1" spans="1:25" ht="18.75" customHeight="1">
      <c r="A1" s="2876" t="s">
        <v>2002</v>
      </c>
      <c r="B1" s="2874"/>
      <c r="C1" s="2453"/>
      <c r="D1" s="2146"/>
      <c r="E1" s="2146"/>
      <c r="F1" s="2146"/>
      <c r="G1" s="2146"/>
      <c r="H1" s="2146"/>
      <c r="I1" s="2146"/>
      <c r="J1" s="2146"/>
      <c r="K1" s="2146"/>
      <c r="L1" s="2146"/>
      <c r="M1" s="2146"/>
      <c r="N1" s="2146"/>
      <c r="O1" s="2146"/>
      <c r="P1" s="2146"/>
      <c r="Q1" s="2146"/>
      <c r="R1" s="2146"/>
      <c r="S1" s="2146"/>
      <c r="T1" s="2146"/>
      <c r="U1" s="2146"/>
      <c r="V1" s="2146"/>
      <c r="W1" s="2146"/>
      <c r="X1" s="2146"/>
      <c r="Y1" s="2146"/>
    </row>
    <row r="2" spans="1:25" ht="18.75" customHeight="1">
      <c r="A2" s="2877" t="s">
        <v>1</v>
      </c>
      <c r="B2" s="2874"/>
      <c r="C2" s="2453"/>
      <c r="D2" s="2146"/>
      <c r="E2" s="2146"/>
      <c r="F2" s="2146"/>
      <c r="G2" s="2146"/>
      <c r="H2" s="2146"/>
      <c r="I2" s="2146"/>
      <c r="J2" s="2146"/>
      <c r="K2" s="2146"/>
      <c r="L2" s="2146"/>
      <c r="M2" s="2146"/>
      <c r="N2" s="2146"/>
      <c r="O2" s="2146"/>
      <c r="P2" s="2146"/>
      <c r="Q2" s="2146"/>
      <c r="R2" s="2146"/>
      <c r="S2" s="2146"/>
      <c r="T2" s="2146"/>
      <c r="U2" s="2146"/>
      <c r="V2" s="2146"/>
      <c r="W2" s="2146"/>
      <c r="X2" s="2146"/>
      <c r="Y2" s="2146"/>
    </row>
    <row r="3" spans="1:25" ht="18.75" customHeight="1">
      <c r="A3" s="2146"/>
      <c r="B3" s="2146"/>
      <c r="C3" s="2453"/>
      <c r="D3" s="2146"/>
      <c r="E3" s="2146"/>
      <c r="F3" s="2146"/>
      <c r="G3" s="2146"/>
      <c r="H3" s="2146"/>
      <c r="I3" s="2146"/>
      <c r="J3" s="2146"/>
      <c r="K3" s="2146"/>
      <c r="L3" s="2146"/>
      <c r="M3" s="2146"/>
      <c r="N3" s="2146"/>
      <c r="O3" s="2146"/>
      <c r="P3" s="2146"/>
      <c r="Q3" s="2146"/>
      <c r="R3" s="2146"/>
      <c r="S3" s="2146"/>
      <c r="T3" s="2146"/>
      <c r="U3" s="2146"/>
      <c r="V3" s="2146"/>
      <c r="W3" s="2146"/>
      <c r="X3" s="2146"/>
      <c r="Y3" s="2146"/>
    </row>
    <row r="4" spans="1:25" ht="24" customHeight="1">
      <c r="A4" s="2877" t="s">
        <v>3199</v>
      </c>
      <c r="B4" s="2874"/>
      <c r="C4" s="2874"/>
      <c r="D4" s="2874"/>
      <c r="E4" s="2146"/>
      <c r="F4" s="2146"/>
      <c r="G4" s="2146"/>
      <c r="H4" s="2146"/>
      <c r="I4" s="2146"/>
      <c r="J4" s="2146"/>
      <c r="K4" s="2146"/>
      <c r="L4" s="2146"/>
      <c r="M4" s="2146"/>
      <c r="N4" s="2146"/>
      <c r="O4" s="2146"/>
      <c r="P4" s="2146"/>
      <c r="Q4" s="2146"/>
      <c r="R4" s="2146"/>
      <c r="S4" s="2146"/>
      <c r="T4" s="2146"/>
      <c r="U4" s="2146"/>
      <c r="V4" s="2146"/>
      <c r="W4" s="2146"/>
      <c r="X4" s="2146"/>
      <c r="Y4" s="2146"/>
    </row>
    <row r="5" spans="1:25" ht="18.75" customHeight="1">
      <c r="A5" s="2879" t="s">
        <v>3041</v>
      </c>
      <c r="B5" s="2880"/>
      <c r="C5" s="2880"/>
      <c r="D5" s="2880"/>
      <c r="E5" s="2146"/>
      <c r="F5" s="2146"/>
      <c r="G5" s="2146"/>
      <c r="H5" s="2146"/>
      <c r="I5" s="2146"/>
      <c r="J5" s="2146"/>
      <c r="K5" s="2146"/>
      <c r="L5" s="2146"/>
      <c r="M5" s="2146"/>
      <c r="N5" s="2146"/>
      <c r="O5" s="2146"/>
      <c r="P5" s="2146"/>
      <c r="Q5" s="2146"/>
      <c r="R5" s="2146"/>
      <c r="S5" s="2146"/>
      <c r="T5" s="2146"/>
      <c r="U5" s="2146"/>
      <c r="V5" s="2146"/>
      <c r="W5" s="2146"/>
      <c r="X5" s="2146"/>
      <c r="Y5" s="2146"/>
    </row>
    <row r="6" spans="1:25" ht="18.75" customHeight="1">
      <c r="A6" s="2146"/>
      <c r="B6" s="2146"/>
      <c r="C6" s="2145" t="s">
        <v>3042</v>
      </c>
      <c r="D6" s="2146"/>
      <c r="E6" s="2146"/>
      <c r="F6" s="2146"/>
      <c r="G6" s="2146"/>
      <c r="H6" s="2146"/>
      <c r="I6" s="2146"/>
      <c r="J6" s="2146"/>
      <c r="K6" s="2146"/>
      <c r="L6" s="2146"/>
      <c r="M6" s="2146"/>
      <c r="N6" s="2146"/>
      <c r="O6" s="2146"/>
      <c r="P6" s="2146"/>
      <c r="Q6" s="2146"/>
      <c r="R6" s="2146"/>
      <c r="S6" s="2146"/>
      <c r="T6" s="2146"/>
      <c r="U6" s="2146"/>
      <c r="V6" s="2146"/>
      <c r="W6" s="2146"/>
      <c r="X6" s="2146"/>
      <c r="Y6" s="2146"/>
    </row>
    <row r="7" spans="1:25" ht="21.75" customHeight="1">
      <c r="A7" s="8" t="s">
        <v>79</v>
      </c>
      <c r="B7" s="8" t="s">
        <v>80</v>
      </c>
      <c r="C7" s="265" t="s">
        <v>3200</v>
      </c>
      <c r="D7" s="8" t="s">
        <v>6</v>
      </c>
      <c r="E7" s="18" t="s">
        <v>3201</v>
      </c>
      <c r="F7" s="17"/>
      <c r="G7" s="17"/>
      <c r="H7" s="17"/>
      <c r="I7" s="17"/>
      <c r="J7" s="17"/>
      <c r="K7" s="17"/>
      <c r="L7" s="17"/>
      <c r="M7" s="17"/>
      <c r="N7" s="17"/>
      <c r="O7" s="17"/>
      <c r="P7" s="17"/>
      <c r="Q7" s="17"/>
      <c r="R7" s="17"/>
      <c r="S7" s="17"/>
      <c r="T7" s="17"/>
      <c r="U7" s="17"/>
      <c r="V7" s="17"/>
      <c r="W7" s="17"/>
      <c r="X7" s="17"/>
      <c r="Y7" s="17"/>
    </row>
    <row r="8" spans="1:25" ht="21.75" customHeight="1">
      <c r="A8" s="2454"/>
      <c r="B8" s="2454" t="s">
        <v>3202</v>
      </c>
      <c r="C8" s="2455">
        <f>+C9-C27</f>
        <v>0</v>
      </c>
      <c r="D8" s="2454"/>
      <c r="E8" s="10">
        <v>19953039</v>
      </c>
      <c r="F8" s="10"/>
      <c r="G8" s="10"/>
      <c r="H8" s="10"/>
      <c r="I8" s="10"/>
      <c r="J8" s="10"/>
      <c r="K8" s="10"/>
      <c r="L8" s="10"/>
      <c r="M8" s="10"/>
      <c r="N8" s="10"/>
      <c r="O8" s="10"/>
      <c r="P8" s="10"/>
      <c r="Q8" s="10"/>
      <c r="R8" s="10"/>
      <c r="S8" s="10"/>
      <c r="T8" s="10"/>
      <c r="U8" s="10"/>
      <c r="V8" s="10"/>
      <c r="W8" s="10"/>
      <c r="X8" s="10"/>
      <c r="Y8" s="10"/>
    </row>
    <row r="9" spans="1:25" ht="21.75" customHeight="1">
      <c r="A9" s="2456" t="s">
        <v>84</v>
      </c>
      <c r="B9" s="2457" t="s">
        <v>3203</v>
      </c>
      <c r="C9" s="2458">
        <f>SUM(C11:C26)</f>
        <v>0</v>
      </c>
      <c r="D9" s="2459"/>
      <c r="E9" s="133">
        <f>E8-C8</f>
        <v>19953039</v>
      </c>
      <c r="F9" s="13"/>
      <c r="G9" s="13"/>
      <c r="H9" s="13"/>
      <c r="I9" s="13"/>
      <c r="J9" s="13"/>
      <c r="K9" s="13"/>
      <c r="L9" s="13"/>
      <c r="M9" s="13"/>
      <c r="N9" s="13"/>
      <c r="O9" s="13"/>
      <c r="P9" s="13"/>
      <c r="Q9" s="13"/>
      <c r="R9" s="13"/>
      <c r="S9" s="13"/>
      <c r="T9" s="13"/>
      <c r="U9" s="13"/>
      <c r="V9" s="13"/>
      <c r="W9" s="13"/>
      <c r="X9" s="13"/>
      <c r="Y9" s="13"/>
    </row>
    <row r="10" spans="1:25" ht="21.75" customHeight="1">
      <c r="A10" s="41" t="s">
        <v>3204</v>
      </c>
      <c r="B10" s="2460" t="s">
        <v>3205</v>
      </c>
      <c r="C10" s="2461">
        <f>SUM(C11:C22)</f>
        <v>0</v>
      </c>
      <c r="D10" s="2317" t="s">
        <v>3206</v>
      </c>
      <c r="E10" s="13"/>
      <c r="F10" s="13"/>
      <c r="G10" s="13"/>
      <c r="H10" s="13"/>
      <c r="I10" s="13"/>
      <c r="J10" s="13"/>
      <c r="K10" s="13"/>
      <c r="L10" s="13"/>
      <c r="M10" s="13"/>
      <c r="N10" s="13"/>
      <c r="O10" s="13"/>
      <c r="P10" s="13"/>
      <c r="Q10" s="13"/>
      <c r="R10" s="13"/>
      <c r="S10" s="13"/>
      <c r="T10" s="13"/>
      <c r="U10" s="13"/>
      <c r="V10" s="13"/>
      <c r="W10" s="13"/>
      <c r="X10" s="13"/>
      <c r="Y10" s="13"/>
    </row>
    <row r="11" spans="1:25" ht="14.25" customHeight="1">
      <c r="A11" s="1793">
        <v>1</v>
      </c>
      <c r="B11" s="1830" t="s">
        <v>3046</v>
      </c>
      <c r="C11" s="2139"/>
      <c r="D11" s="47" t="s">
        <v>3206</v>
      </c>
      <c r="E11" s="13"/>
      <c r="F11" s="13"/>
      <c r="G11" s="13"/>
      <c r="H11" s="13"/>
      <c r="I11" s="13"/>
      <c r="J11" s="13"/>
      <c r="K11" s="13"/>
      <c r="L11" s="13"/>
      <c r="M11" s="13"/>
      <c r="N11" s="13"/>
      <c r="O11" s="13"/>
      <c r="P11" s="13"/>
      <c r="Q11" s="13"/>
      <c r="R11" s="13"/>
      <c r="S11" s="13"/>
      <c r="T11" s="13"/>
      <c r="U11" s="13"/>
      <c r="V11" s="13"/>
      <c r="W11" s="13"/>
      <c r="X11" s="13"/>
      <c r="Y11" s="13"/>
    </row>
    <row r="12" spans="1:25" ht="14.25" customHeight="1">
      <c r="A12" s="1793"/>
      <c r="B12" s="1830" t="s">
        <v>3047</v>
      </c>
      <c r="C12" s="2139"/>
      <c r="D12" s="47" t="s">
        <v>3206</v>
      </c>
      <c r="E12" s="13"/>
      <c r="F12" s="13"/>
      <c r="G12" s="13"/>
      <c r="H12" s="13"/>
      <c r="I12" s="13"/>
      <c r="J12" s="13"/>
      <c r="K12" s="13"/>
      <c r="L12" s="13"/>
      <c r="M12" s="13"/>
      <c r="N12" s="13"/>
      <c r="O12" s="13"/>
      <c r="P12" s="13"/>
      <c r="Q12" s="13"/>
      <c r="R12" s="13"/>
      <c r="S12" s="13"/>
      <c r="T12" s="13"/>
      <c r="U12" s="13"/>
      <c r="V12" s="13"/>
      <c r="W12" s="13"/>
      <c r="X12" s="13"/>
      <c r="Y12" s="13"/>
    </row>
    <row r="13" spans="1:25" ht="14.25" customHeight="1">
      <c r="A13" s="1793"/>
      <c r="B13" s="12" t="s">
        <v>2984</v>
      </c>
      <c r="C13" s="2139"/>
      <c r="D13" s="47" t="s">
        <v>3206</v>
      </c>
      <c r="E13" s="13"/>
      <c r="F13" s="13"/>
      <c r="G13" s="13"/>
      <c r="H13" s="13"/>
      <c r="I13" s="13"/>
      <c r="J13" s="13"/>
      <c r="K13" s="13"/>
      <c r="L13" s="13"/>
      <c r="M13" s="13"/>
      <c r="N13" s="13"/>
      <c r="O13" s="13"/>
      <c r="P13" s="13"/>
      <c r="Q13" s="13"/>
      <c r="R13" s="13"/>
      <c r="S13" s="13"/>
      <c r="T13" s="13"/>
      <c r="U13" s="13"/>
      <c r="V13" s="13"/>
      <c r="W13" s="13"/>
      <c r="X13" s="13"/>
      <c r="Y13" s="13"/>
    </row>
    <row r="14" spans="1:25" ht="14.25" customHeight="1">
      <c r="A14" s="1793"/>
      <c r="B14" s="12" t="s">
        <v>2985</v>
      </c>
      <c r="C14" s="2139"/>
      <c r="D14" s="47" t="s">
        <v>3206</v>
      </c>
      <c r="E14" s="13"/>
      <c r="F14" s="13"/>
      <c r="G14" s="13"/>
      <c r="H14" s="13"/>
      <c r="I14" s="13"/>
      <c r="J14" s="13"/>
      <c r="K14" s="13"/>
      <c r="L14" s="13"/>
      <c r="M14" s="13"/>
      <c r="N14" s="13"/>
      <c r="O14" s="13"/>
      <c r="P14" s="13"/>
      <c r="Q14" s="13"/>
      <c r="R14" s="13"/>
      <c r="S14" s="13"/>
      <c r="T14" s="13"/>
      <c r="U14" s="13"/>
      <c r="V14" s="13"/>
      <c r="W14" s="13"/>
      <c r="X14" s="13"/>
      <c r="Y14" s="13"/>
    </row>
    <row r="15" spans="1:25" ht="14.25" customHeight="1">
      <c r="A15" s="1793"/>
      <c r="B15" s="12" t="s">
        <v>2986</v>
      </c>
      <c r="C15" s="2139"/>
      <c r="D15" s="47" t="s">
        <v>3206</v>
      </c>
      <c r="E15" s="13"/>
      <c r="F15" s="13"/>
      <c r="G15" s="13"/>
      <c r="H15" s="13"/>
      <c r="I15" s="13"/>
      <c r="J15" s="13"/>
      <c r="K15" s="13"/>
      <c r="L15" s="13"/>
      <c r="M15" s="13"/>
      <c r="N15" s="13"/>
      <c r="O15" s="13"/>
      <c r="P15" s="13"/>
      <c r="Q15" s="13"/>
      <c r="R15" s="13"/>
      <c r="S15" s="13"/>
      <c r="T15" s="13"/>
      <c r="U15" s="13"/>
      <c r="V15" s="13"/>
      <c r="W15" s="13"/>
      <c r="X15" s="13"/>
      <c r="Y15" s="13"/>
    </row>
    <row r="16" spans="1:25" ht="14.25" customHeight="1">
      <c r="A16" s="1793"/>
      <c r="B16" s="12" t="s">
        <v>2987</v>
      </c>
      <c r="C16" s="2139"/>
      <c r="D16" s="47" t="s">
        <v>3206</v>
      </c>
      <c r="E16" s="13"/>
      <c r="F16" s="13"/>
      <c r="G16" s="13"/>
      <c r="H16" s="13"/>
      <c r="I16" s="13"/>
      <c r="J16" s="13"/>
      <c r="K16" s="13"/>
      <c r="L16" s="13"/>
      <c r="M16" s="13"/>
      <c r="N16" s="13"/>
      <c r="O16" s="13"/>
      <c r="P16" s="13"/>
      <c r="Q16" s="13"/>
      <c r="R16" s="13"/>
      <c r="S16" s="13"/>
      <c r="T16" s="13"/>
      <c r="U16" s="13"/>
      <c r="V16" s="13"/>
      <c r="W16" s="13"/>
      <c r="X16" s="13"/>
      <c r="Y16" s="13"/>
    </row>
    <row r="17" spans="1:25" ht="14.25" customHeight="1">
      <c r="A17" s="1793"/>
      <c r="B17" s="12" t="s">
        <v>2988</v>
      </c>
      <c r="C17" s="2139"/>
      <c r="D17" s="47" t="s">
        <v>3206</v>
      </c>
      <c r="E17" s="13"/>
      <c r="F17" s="13"/>
      <c r="G17" s="13"/>
      <c r="H17" s="13"/>
      <c r="I17" s="13"/>
      <c r="J17" s="13"/>
      <c r="K17" s="13"/>
      <c r="L17" s="13"/>
      <c r="M17" s="13"/>
      <c r="N17" s="13"/>
      <c r="O17" s="13"/>
      <c r="P17" s="13"/>
      <c r="Q17" s="13"/>
      <c r="R17" s="13"/>
      <c r="S17" s="13"/>
      <c r="T17" s="13"/>
      <c r="U17" s="13"/>
      <c r="V17" s="13"/>
      <c r="W17" s="13"/>
      <c r="X17" s="13"/>
      <c r="Y17" s="13"/>
    </row>
    <row r="18" spans="1:25" ht="14.25" customHeight="1">
      <c r="A18" s="1793"/>
      <c r="B18" s="2462" t="s">
        <v>2999</v>
      </c>
      <c r="C18" s="2139"/>
      <c r="D18" s="47" t="s">
        <v>3206</v>
      </c>
      <c r="E18" s="13"/>
      <c r="F18" s="13"/>
      <c r="G18" s="13"/>
      <c r="H18" s="13"/>
      <c r="I18" s="13"/>
      <c r="J18" s="13"/>
      <c r="K18" s="13"/>
      <c r="L18" s="13"/>
      <c r="M18" s="13"/>
      <c r="N18" s="13"/>
      <c r="O18" s="13"/>
      <c r="P18" s="13"/>
      <c r="Q18" s="13"/>
      <c r="R18" s="13"/>
      <c r="S18" s="13"/>
      <c r="T18" s="13"/>
      <c r="U18" s="13"/>
      <c r="V18" s="13"/>
      <c r="W18" s="13"/>
      <c r="X18" s="13"/>
      <c r="Y18" s="13"/>
    </row>
    <row r="19" spans="1:25" ht="14.25" customHeight="1">
      <c r="A19" s="1793"/>
      <c r="B19" s="1830" t="s">
        <v>3048</v>
      </c>
      <c r="C19" s="2139"/>
      <c r="D19" s="47" t="s">
        <v>3206</v>
      </c>
      <c r="E19" s="13"/>
      <c r="F19" s="13"/>
      <c r="G19" s="13"/>
      <c r="H19" s="13"/>
      <c r="I19" s="13"/>
      <c r="J19" s="13"/>
      <c r="K19" s="13"/>
      <c r="L19" s="13"/>
      <c r="M19" s="13"/>
      <c r="N19" s="13"/>
      <c r="O19" s="13"/>
      <c r="P19" s="13"/>
      <c r="Q19" s="13"/>
      <c r="R19" s="13"/>
      <c r="S19" s="13"/>
      <c r="T19" s="13"/>
      <c r="U19" s="13"/>
      <c r="V19" s="13"/>
      <c r="W19" s="13"/>
      <c r="X19" s="13"/>
      <c r="Y19" s="13"/>
    </row>
    <row r="20" spans="1:25" ht="14.25" customHeight="1">
      <c r="A20" s="1793"/>
      <c r="B20" s="1830" t="s">
        <v>3049</v>
      </c>
      <c r="C20" s="2139"/>
      <c r="D20" s="47" t="s">
        <v>3206</v>
      </c>
      <c r="E20" s="13"/>
      <c r="F20" s="13"/>
      <c r="G20" s="13"/>
      <c r="H20" s="13"/>
      <c r="I20" s="13"/>
      <c r="J20" s="13"/>
      <c r="K20" s="13"/>
      <c r="L20" s="13"/>
      <c r="M20" s="13"/>
      <c r="N20" s="13"/>
      <c r="O20" s="13"/>
      <c r="P20" s="13"/>
      <c r="Q20" s="13"/>
      <c r="R20" s="13"/>
      <c r="S20" s="13"/>
      <c r="T20" s="13"/>
      <c r="U20" s="13"/>
      <c r="V20" s="13"/>
      <c r="W20" s="13"/>
      <c r="X20" s="13"/>
      <c r="Y20" s="13"/>
    </row>
    <row r="21" spans="1:25" ht="14.25" customHeight="1">
      <c r="A21" s="1793"/>
      <c r="B21" s="1830" t="s">
        <v>3050</v>
      </c>
      <c r="C21" s="2139"/>
      <c r="D21" s="47" t="s">
        <v>3206</v>
      </c>
      <c r="E21" s="13"/>
      <c r="F21" s="13"/>
      <c r="G21" s="13"/>
      <c r="H21" s="13"/>
      <c r="I21" s="13"/>
      <c r="J21" s="13"/>
      <c r="K21" s="13"/>
      <c r="L21" s="13"/>
      <c r="M21" s="13"/>
      <c r="N21" s="13"/>
      <c r="O21" s="13"/>
      <c r="P21" s="13"/>
      <c r="Q21" s="13"/>
      <c r="R21" s="13"/>
      <c r="S21" s="13"/>
      <c r="T21" s="13"/>
      <c r="U21" s="13"/>
      <c r="V21" s="13"/>
      <c r="W21" s="13"/>
      <c r="X21" s="13"/>
      <c r="Y21" s="13"/>
    </row>
    <row r="22" spans="1:25" ht="17.25" customHeight="1">
      <c r="A22" s="1793">
        <v>2</v>
      </c>
      <c r="B22" s="1830" t="s">
        <v>3051</v>
      </c>
      <c r="C22" s="2139"/>
      <c r="D22" s="47" t="s">
        <v>3206</v>
      </c>
      <c r="E22" s="13"/>
      <c r="F22" s="13"/>
      <c r="G22" s="13"/>
      <c r="H22" s="13"/>
      <c r="I22" s="13"/>
      <c r="J22" s="13"/>
      <c r="K22" s="13"/>
      <c r="L22" s="13"/>
      <c r="M22" s="13"/>
      <c r="N22" s="13"/>
      <c r="O22" s="13"/>
      <c r="P22" s="13"/>
      <c r="Q22" s="13"/>
      <c r="R22" s="13"/>
      <c r="S22" s="13"/>
      <c r="T22" s="13"/>
      <c r="U22" s="13"/>
      <c r="V22" s="13"/>
      <c r="W22" s="13"/>
      <c r="X22" s="13"/>
      <c r="Y22" s="13"/>
    </row>
    <row r="23" spans="1:25" ht="17.25" customHeight="1">
      <c r="A23" s="1793">
        <v>3</v>
      </c>
      <c r="B23" s="1830" t="s">
        <v>3207</v>
      </c>
      <c r="C23" s="2139"/>
      <c r="D23" s="47"/>
      <c r="E23" s="13"/>
      <c r="F23" s="13"/>
      <c r="G23" s="13"/>
      <c r="H23" s="13"/>
      <c r="I23" s="13"/>
      <c r="J23" s="13"/>
      <c r="K23" s="13"/>
      <c r="L23" s="13"/>
      <c r="M23" s="13"/>
      <c r="N23" s="13"/>
      <c r="O23" s="13"/>
      <c r="P23" s="13"/>
      <c r="Q23" s="13"/>
      <c r="R23" s="13"/>
      <c r="S23" s="13"/>
      <c r="T23" s="13"/>
      <c r="U23" s="13"/>
      <c r="V23" s="13"/>
      <c r="W23" s="13"/>
      <c r="X23" s="13"/>
      <c r="Y23" s="13"/>
    </row>
    <row r="24" spans="1:25" ht="43.5" customHeight="1">
      <c r="A24" s="1788" t="s">
        <v>3208</v>
      </c>
      <c r="B24" s="1815" t="s">
        <v>3022</v>
      </c>
      <c r="C24" s="2137"/>
      <c r="D24" s="47" t="s">
        <v>3206</v>
      </c>
      <c r="E24" s="10"/>
      <c r="F24" s="10"/>
      <c r="G24" s="10"/>
      <c r="H24" s="10"/>
      <c r="I24" s="10"/>
      <c r="J24" s="10"/>
      <c r="K24" s="10"/>
      <c r="L24" s="10"/>
      <c r="M24" s="10"/>
      <c r="N24" s="10"/>
      <c r="O24" s="10"/>
      <c r="P24" s="10"/>
      <c r="Q24" s="10"/>
      <c r="R24" s="10"/>
      <c r="S24" s="10"/>
      <c r="T24" s="10"/>
      <c r="U24" s="10"/>
      <c r="V24" s="10"/>
      <c r="W24" s="10"/>
      <c r="X24" s="10"/>
      <c r="Y24" s="10"/>
    </row>
    <row r="25" spans="1:25" ht="43.5" customHeight="1">
      <c r="A25" s="1788" t="s">
        <v>3209</v>
      </c>
      <c r="B25" s="1815" t="s">
        <v>3210</v>
      </c>
      <c r="C25" s="2137"/>
      <c r="D25" s="47" t="s">
        <v>3206</v>
      </c>
      <c r="E25" s="10"/>
      <c r="F25" s="10"/>
      <c r="G25" s="10"/>
      <c r="H25" s="10"/>
      <c r="I25" s="10"/>
      <c r="J25" s="10"/>
      <c r="K25" s="10"/>
      <c r="L25" s="10"/>
      <c r="M25" s="10"/>
      <c r="N25" s="10"/>
      <c r="O25" s="10"/>
      <c r="P25" s="10"/>
      <c r="Q25" s="10"/>
      <c r="R25" s="10"/>
      <c r="S25" s="10"/>
      <c r="T25" s="10"/>
      <c r="U25" s="10"/>
      <c r="V25" s="10"/>
      <c r="W25" s="10"/>
      <c r="X25" s="10"/>
      <c r="Y25" s="10"/>
    </row>
    <row r="26" spans="1:25" ht="43.5" customHeight="1">
      <c r="A26" s="1788" t="s">
        <v>3211</v>
      </c>
      <c r="B26" s="1815" t="s">
        <v>3054</v>
      </c>
      <c r="C26" s="2137"/>
      <c r="D26" s="47" t="s">
        <v>3206</v>
      </c>
      <c r="E26" s="10"/>
      <c r="F26" s="10"/>
      <c r="G26" s="10"/>
      <c r="H26" s="10"/>
      <c r="I26" s="10"/>
      <c r="J26" s="10"/>
      <c r="K26" s="10"/>
      <c r="L26" s="10"/>
      <c r="M26" s="10"/>
      <c r="N26" s="10"/>
      <c r="O26" s="10"/>
      <c r="P26" s="10"/>
      <c r="Q26" s="10"/>
      <c r="R26" s="10"/>
      <c r="S26" s="10"/>
      <c r="T26" s="10"/>
      <c r="U26" s="10"/>
      <c r="V26" s="10"/>
      <c r="W26" s="10"/>
      <c r="X26" s="10"/>
      <c r="Y26" s="10"/>
    </row>
    <row r="27" spans="1:25" ht="21.75" customHeight="1">
      <c r="A27" s="2456" t="s">
        <v>85</v>
      </c>
      <c r="B27" s="2457" t="s">
        <v>3212</v>
      </c>
      <c r="C27" s="2458">
        <f>+C28+C33+C34</f>
        <v>0</v>
      </c>
      <c r="D27" s="2459" t="s">
        <v>71</v>
      </c>
      <c r="E27" s="10"/>
      <c r="F27" s="10"/>
      <c r="G27" s="10"/>
      <c r="H27" s="10"/>
      <c r="I27" s="10"/>
      <c r="J27" s="10"/>
      <c r="K27" s="10"/>
      <c r="L27" s="10"/>
      <c r="M27" s="10"/>
      <c r="N27" s="10"/>
      <c r="O27" s="10"/>
      <c r="P27" s="10"/>
      <c r="Q27" s="10"/>
      <c r="R27" s="10"/>
      <c r="S27" s="10"/>
      <c r="T27" s="10"/>
      <c r="U27" s="10"/>
      <c r="V27" s="10"/>
      <c r="W27" s="10"/>
      <c r="X27" s="10"/>
      <c r="Y27" s="10"/>
    </row>
    <row r="28" spans="1:25" ht="21.75" customHeight="1">
      <c r="A28" s="8" t="s">
        <v>3213</v>
      </c>
      <c r="B28" s="2136" t="s">
        <v>3214</v>
      </c>
      <c r="C28" s="2137">
        <f>SUM(C29:C32)</f>
        <v>0</v>
      </c>
      <c r="D28" s="47"/>
      <c r="E28" s="10"/>
      <c r="F28" s="10"/>
      <c r="G28" s="10"/>
      <c r="H28" s="10"/>
      <c r="I28" s="10"/>
      <c r="J28" s="10"/>
      <c r="K28" s="10"/>
      <c r="L28" s="10"/>
      <c r="M28" s="10"/>
      <c r="N28" s="10"/>
      <c r="O28" s="10"/>
      <c r="P28" s="10"/>
      <c r="Q28" s="10"/>
      <c r="R28" s="10"/>
      <c r="S28" s="10"/>
      <c r="T28" s="10"/>
      <c r="U28" s="10"/>
      <c r="V28" s="10"/>
      <c r="W28" s="10"/>
      <c r="X28" s="10"/>
      <c r="Y28" s="10"/>
    </row>
    <row r="29" spans="1:25" ht="21.75" customHeight="1">
      <c r="A29" s="14">
        <v>1</v>
      </c>
      <c r="B29" s="12" t="s">
        <v>3060</v>
      </c>
      <c r="C29" s="2139"/>
      <c r="D29" s="47" t="s">
        <v>71</v>
      </c>
      <c r="E29" s="565"/>
      <c r="F29" s="565"/>
      <c r="G29" s="565"/>
      <c r="H29" s="565"/>
      <c r="I29" s="565"/>
      <c r="J29" s="565"/>
      <c r="K29" s="565"/>
      <c r="L29" s="565"/>
      <c r="M29" s="565"/>
      <c r="N29" s="565"/>
      <c r="O29" s="565"/>
      <c r="P29" s="565"/>
      <c r="Q29" s="565"/>
      <c r="R29" s="565"/>
      <c r="S29" s="565"/>
      <c r="T29" s="565"/>
      <c r="U29" s="565"/>
      <c r="V29" s="565"/>
      <c r="W29" s="565"/>
      <c r="X29" s="565"/>
      <c r="Y29" s="565"/>
    </row>
    <row r="30" spans="1:25" ht="21.75" customHeight="1">
      <c r="A30" s="14">
        <v>2</v>
      </c>
      <c r="B30" s="12" t="s">
        <v>3088</v>
      </c>
      <c r="C30" s="2139"/>
      <c r="D30" s="47" t="s">
        <v>71</v>
      </c>
      <c r="E30" s="565"/>
      <c r="F30" s="565"/>
      <c r="G30" s="565"/>
      <c r="H30" s="565"/>
      <c r="I30" s="565"/>
      <c r="J30" s="565"/>
      <c r="K30" s="565"/>
      <c r="L30" s="565"/>
      <c r="M30" s="565"/>
      <c r="N30" s="565"/>
      <c r="O30" s="565"/>
      <c r="P30" s="565"/>
      <c r="Q30" s="565"/>
      <c r="R30" s="565"/>
      <c r="S30" s="565"/>
      <c r="T30" s="565"/>
      <c r="U30" s="565"/>
      <c r="V30" s="565"/>
      <c r="W30" s="565"/>
      <c r="X30" s="565"/>
      <c r="Y30" s="565"/>
    </row>
    <row r="31" spans="1:25" ht="49.5" customHeight="1">
      <c r="A31" s="14">
        <v>3</v>
      </c>
      <c r="B31" s="12" t="s">
        <v>3215</v>
      </c>
      <c r="C31" s="2139"/>
      <c r="D31" s="47" t="s">
        <v>71</v>
      </c>
      <c r="E31" s="565"/>
      <c r="F31" s="565"/>
      <c r="G31" s="565"/>
      <c r="H31" s="565"/>
      <c r="I31" s="565"/>
      <c r="J31" s="565"/>
      <c r="K31" s="565"/>
      <c r="L31" s="565"/>
      <c r="M31" s="565"/>
      <c r="N31" s="565"/>
      <c r="O31" s="565"/>
      <c r="P31" s="565"/>
      <c r="Q31" s="565"/>
      <c r="R31" s="565"/>
      <c r="S31" s="565"/>
      <c r="T31" s="565"/>
      <c r="U31" s="565"/>
      <c r="V31" s="565"/>
      <c r="W31" s="565"/>
      <c r="X31" s="565"/>
      <c r="Y31" s="565"/>
    </row>
    <row r="32" spans="1:25" ht="21.75" customHeight="1">
      <c r="A32" s="14">
        <v>4</v>
      </c>
      <c r="B32" s="12" t="s">
        <v>3128</v>
      </c>
      <c r="C32" s="2139"/>
      <c r="D32" s="47" t="s">
        <v>71</v>
      </c>
      <c r="E32" s="565"/>
      <c r="F32" s="565"/>
      <c r="G32" s="565"/>
      <c r="H32" s="565"/>
      <c r="I32" s="565"/>
      <c r="J32" s="565"/>
      <c r="K32" s="565"/>
      <c r="L32" s="565"/>
      <c r="M32" s="565"/>
      <c r="N32" s="565"/>
      <c r="O32" s="565"/>
      <c r="P32" s="565"/>
      <c r="Q32" s="565"/>
      <c r="R32" s="565"/>
      <c r="S32" s="565"/>
      <c r="T32" s="565"/>
      <c r="U32" s="565"/>
      <c r="V32" s="565"/>
      <c r="W32" s="565"/>
      <c r="X32" s="565"/>
      <c r="Y32" s="565"/>
    </row>
    <row r="33" spans="1:25" ht="21.75" customHeight="1">
      <c r="A33" s="14" t="s">
        <v>3216</v>
      </c>
      <c r="B33" s="1815" t="s">
        <v>3217</v>
      </c>
      <c r="C33" s="2139"/>
      <c r="D33" s="47"/>
      <c r="E33" s="565"/>
      <c r="F33" s="565"/>
      <c r="G33" s="565"/>
      <c r="H33" s="565"/>
      <c r="I33" s="565"/>
      <c r="J33" s="565"/>
      <c r="K33" s="565"/>
      <c r="L33" s="565"/>
      <c r="M33" s="565"/>
      <c r="N33" s="565"/>
      <c r="O33" s="565"/>
      <c r="P33" s="565"/>
      <c r="Q33" s="565"/>
      <c r="R33" s="565"/>
      <c r="S33" s="565"/>
      <c r="T33" s="565"/>
      <c r="U33" s="565"/>
      <c r="V33" s="565"/>
      <c r="W33" s="565"/>
      <c r="X33" s="565"/>
      <c r="Y33" s="565"/>
    </row>
    <row r="34" spans="1:25" ht="21.75" customHeight="1">
      <c r="A34" s="14" t="s">
        <v>3218</v>
      </c>
      <c r="B34" s="1815" t="s">
        <v>3219</v>
      </c>
      <c r="C34" s="2139"/>
      <c r="D34" s="47"/>
      <c r="E34" s="565"/>
      <c r="F34" s="565"/>
      <c r="G34" s="565"/>
      <c r="H34" s="565"/>
      <c r="I34" s="565"/>
      <c r="J34" s="565"/>
      <c r="K34" s="565"/>
      <c r="L34" s="565"/>
      <c r="M34" s="565"/>
      <c r="N34" s="565"/>
      <c r="O34" s="565"/>
      <c r="P34" s="565"/>
      <c r="Q34" s="565"/>
      <c r="R34" s="565"/>
      <c r="S34" s="565"/>
      <c r="T34" s="565"/>
      <c r="U34" s="565"/>
      <c r="V34" s="565"/>
      <c r="W34" s="565"/>
      <c r="X34" s="565"/>
      <c r="Y34" s="565"/>
    </row>
    <row r="35" spans="1:25" ht="21.75" customHeight="1">
      <c r="A35" s="14" t="s">
        <v>3220</v>
      </c>
      <c r="B35" s="2463" t="s">
        <v>3132</v>
      </c>
      <c r="C35" s="2139"/>
      <c r="D35" s="47"/>
      <c r="E35" s="565"/>
      <c r="F35" s="565"/>
      <c r="G35" s="565"/>
      <c r="H35" s="565"/>
      <c r="I35" s="565"/>
      <c r="J35" s="565"/>
      <c r="K35" s="565"/>
      <c r="L35" s="565"/>
      <c r="M35" s="565"/>
      <c r="N35" s="565"/>
      <c r="O35" s="565"/>
      <c r="P35" s="565"/>
      <c r="Q35" s="565"/>
      <c r="R35" s="565"/>
      <c r="S35" s="565"/>
      <c r="T35" s="565"/>
      <c r="U35" s="565"/>
      <c r="V35" s="565"/>
      <c r="W35" s="565"/>
      <c r="X35" s="565"/>
      <c r="Y35" s="565"/>
    </row>
    <row r="36" spans="1:25" ht="14.25" customHeight="1">
      <c r="A36" s="14"/>
      <c r="B36" s="12" t="s">
        <v>3133</v>
      </c>
      <c r="C36" s="2139"/>
      <c r="D36" s="12" t="s">
        <v>3221</v>
      </c>
      <c r="E36" s="565"/>
      <c r="F36" s="565"/>
      <c r="G36" s="565"/>
      <c r="H36" s="565"/>
      <c r="I36" s="565"/>
      <c r="J36" s="565"/>
      <c r="K36" s="565"/>
      <c r="L36" s="565"/>
      <c r="M36" s="565"/>
      <c r="N36" s="565"/>
      <c r="O36" s="565"/>
      <c r="P36" s="565"/>
      <c r="Q36" s="565"/>
      <c r="R36" s="565"/>
      <c r="S36" s="565"/>
      <c r="T36" s="565"/>
      <c r="U36" s="565"/>
      <c r="V36" s="565"/>
      <c r="W36" s="565"/>
      <c r="X36" s="565"/>
      <c r="Y36" s="565"/>
    </row>
    <row r="37" spans="1:25" ht="14.25" customHeight="1">
      <c r="A37" s="14"/>
      <c r="B37" s="12" t="s">
        <v>3135</v>
      </c>
      <c r="C37" s="2139"/>
      <c r="D37" s="12" t="s">
        <v>3136</v>
      </c>
      <c r="E37" s="565"/>
      <c r="F37" s="565"/>
      <c r="G37" s="565"/>
      <c r="H37" s="565"/>
      <c r="I37" s="565"/>
      <c r="J37" s="565"/>
      <c r="K37" s="565"/>
      <c r="L37" s="565"/>
      <c r="M37" s="565"/>
      <c r="N37" s="565"/>
      <c r="O37" s="565"/>
      <c r="P37" s="565"/>
      <c r="Q37" s="565"/>
      <c r="R37" s="565"/>
      <c r="S37" s="565"/>
      <c r="T37" s="565"/>
      <c r="U37" s="565"/>
      <c r="V37" s="565"/>
      <c r="W37" s="565"/>
      <c r="X37" s="565"/>
      <c r="Y37" s="565"/>
    </row>
    <row r="38" spans="1:25" ht="18.75" customHeight="1">
      <c r="A38" s="2146"/>
      <c r="B38" s="17" t="s">
        <v>648</v>
      </c>
      <c r="C38" s="2881" t="s">
        <v>3000</v>
      </c>
      <c r="D38" s="2874"/>
      <c r="E38" s="13"/>
      <c r="F38" s="2146"/>
      <c r="G38" s="2146"/>
      <c r="H38" s="2146"/>
      <c r="I38" s="2146"/>
      <c r="J38" s="2146"/>
      <c r="K38" s="2146"/>
      <c r="L38" s="2146"/>
      <c r="M38" s="2146"/>
      <c r="N38" s="2146"/>
      <c r="O38" s="2146"/>
      <c r="P38" s="2146"/>
      <c r="Q38" s="2146"/>
      <c r="R38" s="2146"/>
      <c r="S38" s="2146"/>
      <c r="T38" s="2146"/>
      <c r="U38" s="2146"/>
      <c r="V38" s="2146"/>
      <c r="W38" s="2146"/>
      <c r="X38" s="2146"/>
      <c r="Y38" s="2146"/>
    </row>
    <row r="39" spans="1:25" ht="18.75" customHeight="1">
      <c r="A39" s="2146"/>
      <c r="B39" s="36" t="s">
        <v>2456</v>
      </c>
      <c r="C39" s="3005" t="s">
        <v>155</v>
      </c>
      <c r="D39" s="2874"/>
      <c r="E39" s="13"/>
      <c r="F39" s="2146"/>
      <c r="G39" s="2146"/>
      <c r="H39" s="2146"/>
      <c r="I39" s="2146"/>
      <c r="J39" s="2146"/>
      <c r="K39" s="2146"/>
      <c r="L39" s="2146"/>
      <c r="M39" s="2146"/>
      <c r="N39" s="2146"/>
      <c r="O39" s="2146"/>
      <c r="P39" s="2146"/>
      <c r="Q39" s="2146"/>
      <c r="R39" s="2146"/>
      <c r="S39" s="2146"/>
      <c r="T39" s="2146"/>
      <c r="U39" s="2146"/>
      <c r="V39" s="2146"/>
      <c r="W39" s="2146"/>
      <c r="X39" s="2146"/>
      <c r="Y39" s="2146"/>
    </row>
    <row r="40" spans="1:25" ht="18.75" customHeight="1">
      <c r="A40" s="2146"/>
      <c r="B40" s="13"/>
      <c r="C40" s="1786"/>
      <c r="D40" s="1786"/>
      <c r="E40" s="13"/>
      <c r="F40" s="2146"/>
      <c r="G40" s="2146"/>
      <c r="H40" s="2146"/>
      <c r="I40" s="2146"/>
      <c r="J40" s="2146"/>
      <c r="K40" s="2146"/>
      <c r="L40" s="2146"/>
      <c r="M40" s="2146"/>
      <c r="N40" s="2146"/>
      <c r="O40" s="2146"/>
      <c r="P40" s="2146"/>
      <c r="Q40" s="2146"/>
      <c r="R40" s="2146"/>
      <c r="S40" s="2146"/>
      <c r="T40" s="2146"/>
      <c r="U40" s="2146"/>
      <c r="V40" s="2146"/>
      <c r="W40" s="2146"/>
      <c r="X40" s="2146"/>
      <c r="Y40" s="2146"/>
    </row>
    <row r="41" spans="1:25" ht="18.75" customHeight="1">
      <c r="A41" s="2146"/>
      <c r="B41" s="13"/>
      <c r="C41" s="13"/>
      <c r="D41" s="13"/>
      <c r="E41" s="13"/>
      <c r="F41" s="2146"/>
      <c r="G41" s="2146"/>
      <c r="H41" s="2146"/>
      <c r="I41" s="2146"/>
      <c r="J41" s="2146"/>
      <c r="K41" s="2146"/>
      <c r="L41" s="2146"/>
      <c r="M41" s="2146"/>
      <c r="N41" s="2146"/>
      <c r="O41" s="2146"/>
      <c r="P41" s="2146"/>
      <c r="Q41" s="2146"/>
      <c r="R41" s="2146"/>
      <c r="S41" s="2146"/>
      <c r="T41" s="2146"/>
      <c r="U41" s="2146"/>
      <c r="V41" s="2146"/>
      <c r="W41" s="2146"/>
      <c r="X41" s="2146"/>
      <c r="Y41" s="2146"/>
    </row>
    <row r="42" spans="1:25" ht="18.75" customHeight="1">
      <c r="A42" s="2146"/>
      <c r="B42" s="13"/>
      <c r="C42" s="13"/>
      <c r="D42" s="13"/>
      <c r="E42" s="13"/>
      <c r="F42" s="2146"/>
      <c r="G42" s="2146"/>
      <c r="H42" s="2146"/>
      <c r="I42" s="2146"/>
      <c r="J42" s="2146"/>
      <c r="K42" s="2146"/>
      <c r="L42" s="2146"/>
      <c r="M42" s="2146"/>
      <c r="N42" s="2146"/>
      <c r="O42" s="2146"/>
      <c r="P42" s="2146"/>
      <c r="Q42" s="2146"/>
      <c r="R42" s="2146"/>
      <c r="S42" s="2146"/>
      <c r="T42" s="2146"/>
      <c r="U42" s="2146"/>
      <c r="V42" s="2146"/>
      <c r="W42" s="2146"/>
      <c r="X42" s="2146"/>
      <c r="Y42" s="2146"/>
    </row>
    <row r="43" spans="1:25" ht="18.75" customHeight="1">
      <c r="A43" s="2146"/>
      <c r="B43" s="13"/>
      <c r="C43" s="13"/>
      <c r="D43" s="13"/>
      <c r="E43" s="13"/>
      <c r="F43" s="2146"/>
      <c r="G43" s="2146"/>
      <c r="H43" s="2146"/>
      <c r="I43" s="2146"/>
      <c r="J43" s="2146"/>
      <c r="K43" s="2146"/>
      <c r="L43" s="2146"/>
      <c r="M43" s="2146"/>
      <c r="N43" s="2146"/>
      <c r="O43" s="2146"/>
      <c r="P43" s="2146"/>
      <c r="Q43" s="2146"/>
      <c r="R43" s="2146"/>
      <c r="S43" s="2146"/>
      <c r="T43" s="2146"/>
      <c r="U43" s="2146"/>
      <c r="V43" s="2146"/>
      <c r="W43" s="2146"/>
      <c r="X43" s="2146"/>
      <c r="Y43" s="2146"/>
    </row>
    <row r="44" spans="1:25" ht="18.75" customHeight="1">
      <c r="A44" s="2146"/>
      <c r="B44" s="13"/>
      <c r="C44" s="13"/>
      <c r="D44" s="13"/>
      <c r="E44" s="13"/>
      <c r="F44" s="2146"/>
      <c r="G44" s="2146"/>
      <c r="H44" s="2146"/>
      <c r="I44" s="2146"/>
      <c r="J44" s="2146"/>
      <c r="K44" s="2146"/>
      <c r="L44" s="2146"/>
      <c r="M44" s="2146"/>
      <c r="N44" s="2146"/>
      <c r="O44" s="2146"/>
      <c r="P44" s="2146"/>
      <c r="Q44" s="2146"/>
      <c r="R44" s="2146"/>
      <c r="S44" s="2146"/>
      <c r="T44" s="2146"/>
      <c r="U44" s="2146"/>
      <c r="V44" s="2146"/>
      <c r="W44" s="2146"/>
      <c r="X44" s="2146"/>
      <c r="Y44" s="2146"/>
    </row>
    <row r="45" spans="1:25" ht="18.75" customHeight="1">
      <c r="A45" s="2146"/>
      <c r="B45" s="13"/>
      <c r="C45" s="2877" t="s">
        <v>652</v>
      </c>
      <c r="D45" s="2874"/>
      <c r="E45" s="13"/>
      <c r="F45" s="2146"/>
      <c r="G45" s="2146"/>
      <c r="H45" s="2146"/>
      <c r="I45" s="2146"/>
      <c r="J45" s="2146"/>
      <c r="K45" s="2146"/>
      <c r="L45" s="2146"/>
      <c r="M45" s="2146"/>
      <c r="N45" s="2146"/>
      <c r="O45" s="2146"/>
      <c r="P45" s="2146"/>
      <c r="Q45" s="2146"/>
      <c r="R45" s="2146"/>
      <c r="S45" s="2146"/>
      <c r="T45" s="2146"/>
      <c r="U45" s="2146"/>
      <c r="V45" s="2146"/>
      <c r="W45" s="2146"/>
      <c r="X45" s="2146"/>
      <c r="Y45" s="2146"/>
    </row>
    <row r="46" spans="1:25" ht="18.75" customHeight="1">
      <c r="A46" s="2146"/>
      <c r="B46" s="13"/>
      <c r="C46" s="2161"/>
      <c r="D46" s="13"/>
      <c r="E46" s="13"/>
      <c r="F46" s="2146"/>
      <c r="G46" s="2146"/>
      <c r="H46" s="2146"/>
      <c r="I46" s="2146"/>
      <c r="J46" s="2146"/>
      <c r="K46" s="2146"/>
      <c r="L46" s="2146"/>
      <c r="M46" s="2146"/>
      <c r="N46" s="2146"/>
      <c r="O46" s="2146"/>
      <c r="P46" s="2146"/>
      <c r="Q46" s="2146"/>
      <c r="R46" s="2146"/>
      <c r="S46" s="2146"/>
      <c r="T46" s="2146"/>
      <c r="U46" s="2146"/>
      <c r="V46" s="2146"/>
      <c r="W46" s="2146"/>
      <c r="X46" s="2146"/>
      <c r="Y46" s="2146"/>
    </row>
    <row r="47" spans="1:25" ht="18.75" customHeight="1">
      <c r="A47" s="2146"/>
      <c r="B47" s="2146"/>
      <c r="C47" s="2453"/>
      <c r="D47" s="2146"/>
      <c r="E47" s="2146"/>
      <c r="F47" s="2146"/>
      <c r="G47" s="2146"/>
      <c r="H47" s="2146"/>
      <c r="I47" s="2146"/>
      <c r="J47" s="2146"/>
      <c r="K47" s="2146"/>
      <c r="L47" s="2146"/>
      <c r="M47" s="2146"/>
      <c r="N47" s="2146"/>
      <c r="O47" s="2146"/>
      <c r="P47" s="2146"/>
      <c r="Q47" s="2146"/>
      <c r="R47" s="2146"/>
      <c r="S47" s="2146"/>
      <c r="T47" s="2146"/>
      <c r="U47" s="2146"/>
      <c r="V47" s="2146"/>
      <c r="W47" s="2146"/>
      <c r="X47" s="2146"/>
      <c r="Y47" s="2146"/>
    </row>
    <row r="48" spans="1:25" ht="18.75" customHeight="1">
      <c r="A48" s="2146"/>
      <c r="B48" s="2146"/>
      <c r="C48" s="2453"/>
      <c r="D48" s="2146"/>
      <c r="E48" s="2146"/>
      <c r="F48" s="2146"/>
      <c r="G48" s="2146"/>
      <c r="H48" s="2146"/>
      <c r="I48" s="2146"/>
      <c r="J48" s="2146"/>
      <c r="K48" s="2146"/>
      <c r="L48" s="2146"/>
      <c r="M48" s="2146"/>
      <c r="N48" s="2146"/>
      <c r="O48" s="2146"/>
      <c r="P48" s="2146"/>
      <c r="Q48" s="2146"/>
      <c r="R48" s="2146"/>
      <c r="S48" s="2146"/>
      <c r="T48" s="2146"/>
      <c r="U48" s="2146"/>
      <c r="V48" s="2146"/>
      <c r="W48" s="2146"/>
      <c r="X48" s="2146"/>
      <c r="Y48" s="2146"/>
    </row>
    <row r="49" spans="1:25" ht="18.75" customHeight="1">
      <c r="A49" s="2146"/>
      <c r="B49" s="2146"/>
      <c r="C49" s="2453"/>
      <c r="D49" s="2146"/>
      <c r="E49" s="2146"/>
      <c r="F49" s="2146"/>
      <c r="G49" s="2146"/>
      <c r="H49" s="2146"/>
      <c r="I49" s="2146"/>
      <c r="J49" s="2146"/>
      <c r="K49" s="2146"/>
      <c r="L49" s="2146"/>
      <c r="M49" s="2146"/>
      <c r="N49" s="2146"/>
      <c r="O49" s="2146"/>
      <c r="P49" s="2146"/>
      <c r="Q49" s="2146"/>
      <c r="R49" s="2146"/>
      <c r="S49" s="2146"/>
      <c r="T49" s="2146"/>
      <c r="U49" s="2146"/>
      <c r="V49" s="2146"/>
      <c r="W49" s="2146"/>
      <c r="X49" s="2146"/>
      <c r="Y49" s="2146"/>
    </row>
    <row r="50" spans="1:25" ht="18.75" customHeight="1">
      <c r="A50" s="2146"/>
      <c r="B50" s="2146"/>
      <c r="C50" s="2453"/>
      <c r="D50" s="2146"/>
      <c r="E50" s="2146"/>
      <c r="F50" s="2146"/>
      <c r="G50" s="2146"/>
      <c r="H50" s="2146"/>
      <c r="I50" s="2146"/>
      <c r="J50" s="2146"/>
      <c r="K50" s="2146"/>
      <c r="L50" s="2146"/>
      <c r="M50" s="2146"/>
      <c r="N50" s="2146"/>
      <c r="O50" s="2146"/>
      <c r="P50" s="2146"/>
      <c r="Q50" s="2146"/>
      <c r="R50" s="2146"/>
      <c r="S50" s="2146"/>
      <c r="T50" s="2146"/>
      <c r="U50" s="2146"/>
      <c r="V50" s="2146"/>
      <c r="W50" s="2146"/>
      <c r="X50" s="2146"/>
      <c r="Y50" s="2146"/>
    </row>
    <row r="51" spans="1:25" ht="18.75" customHeight="1">
      <c r="A51" s="2146"/>
      <c r="B51" s="2146"/>
      <c r="C51" s="2453"/>
      <c r="D51" s="2146"/>
      <c r="E51" s="2146"/>
      <c r="F51" s="2146"/>
      <c r="G51" s="2146"/>
      <c r="H51" s="2146"/>
      <c r="I51" s="2146"/>
      <c r="J51" s="2146"/>
      <c r="K51" s="2146"/>
      <c r="L51" s="2146"/>
      <c r="M51" s="2146"/>
      <c r="N51" s="2146"/>
      <c r="O51" s="2146"/>
      <c r="P51" s="2146"/>
      <c r="Q51" s="2146"/>
      <c r="R51" s="2146"/>
      <c r="S51" s="2146"/>
      <c r="T51" s="2146"/>
      <c r="U51" s="2146"/>
      <c r="V51" s="2146"/>
      <c r="W51" s="2146"/>
      <c r="X51" s="2146"/>
      <c r="Y51" s="2146"/>
    </row>
    <row r="52" spans="1:25" ht="18.75" customHeight="1">
      <c r="A52" s="2146"/>
      <c r="B52" s="2146"/>
      <c r="C52" s="2453"/>
      <c r="D52" s="2146"/>
      <c r="E52" s="2146"/>
      <c r="F52" s="2146"/>
      <c r="G52" s="2146"/>
      <c r="H52" s="2146"/>
      <c r="I52" s="2146"/>
      <c r="J52" s="2146"/>
      <c r="K52" s="2146"/>
      <c r="L52" s="2146"/>
      <c r="M52" s="2146"/>
      <c r="N52" s="2146"/>
      <c r="O52" s="2146"/>
      <c r="P52" s="2146"/>
      <c r="Q52" s="2146"/>
      <c r="R52" s="2146"/>
      <c r="S52" s="2146"/>
      <c r="T52" s="2146"/>
      <c r="U52" s="2146"/>
      <c r="V52" s="2146"/>
      <c r="W52" s="2146"/>
      <c r="X52" s="2146"/>
      <c r="Y52" s="2146"/>
    </row>
    <row r="53" spans="1:25" ht="18.75" customHeight="1">
      <c r="A53" s="2146"/>
      <c r="B53" s="2146"/>
      <c r="C53" s="2453"/>
      <c r="D53" s="2146"/>
      <c r="E53" s="2146"/>
      <c r="F53" s="2146"/>
      <c r="G53" s="2146"/>
      <c r="H53" s="2146"/>
      <c r="I53" s="2146"/>
      <c r="J53" s="2146"/>
      <c r="K53" s="2146"/>
      <c r="L53" s="2146"/>
      <c r="M53" s="2146"/>
      <c r="N53" s="2146"/>
      <c r="O53" s="2146"/>
      <c r="P53" s="2146"/>
      <c r="Q53" s="2146"/>
      <c r="R53" s="2146"/>
      <c r="S53" s="2146"/>
      <c r="T53" s="2146"/>
      <c r="U53" s="2146"/>
      <c r="V53" s="2146"/>
      <c r="W53" s="2146"/>
      <c r="X53" s="2146"/>
      <c r="Y53" s="2146"/>
    </row>
    <row r="54" spans="1:25" ht="18.75" customHeight="1">
      <c r="A54" s="2146"/>
      <c r="B54" s="2146"/>
      <c r="C54" s="2453"/>
      <c r="D54" s="2146"/>
      <c r="E54" s="2146"/>
      <c r="F54" s="2146"/>
      <c r="G54" s="2146"/>
      <c r="H54" s="2146"/>
      <c r="I54" s="2146"/>
      <c r="J54" s="2146"/>
      <c r="K54" s="2146"/>
      <c r="L54" s="2146"/>
      <c r="M54" s="2146"/>
      <c r="N54" s="2146"/>
      <c r="O54" s="2146"/>
      <c r="P54" s="2146"/>
      <c r="Q54" s="2146"/>
      <c r="R54" s="2146"/>
      <c r="S54" s="2146"/>
      <c r="T54" s="2146"/>
      <c r="U54" s="2146"/>
      <c r="V54" s="2146"/>
      <c r="W54" s="2146"/>
      <c r="X54" s="2146"/>
      <c r="Y54" s="2146"/>
    </row>
    <row r="55" spans="1:25" ht="18.75" customHeight="1">
      <c r="A55" s="2146"/>
      <c r="B55" s="2146"/>
      <c r="C55" s="2453"/>
      <c r="D55" s="2146"/>
      <c r="E55" s="2146"/>
      <c r="F55" s="2146"/>
      <c r="G55" s="2146"/>
      <c r="H55" s="2146"/>
      <c r="I55" s="2146"/>
      <c r="J55" s="2146"/>
      <c r="K55" s="2146"/>
      <c r="L55" s="2146"/>
      <c r="M55" s="2146"/>
      <c r="N55" s="2146"/>
      <c r="O55" s="2146"/>
      <c r="P55" s="2146"/>
      <c r="Q55" s="2146"/>
      <c r="R55" s="2146"/>
      <c r="S55" s="2146"/>
      <c r="T55" s="2146"/>
      <c r="U55" s="2146"/>
      <c r="V55" s="2146"/>
      <c r="W55" s="2146"/>
      <c r="X55" s="2146"/>
      <c r="Y55" s="2146"/>
    </row>
    <row r="56" spans="1:25" ht="18.75" customHeight="1">
      <c r="A56" s="2146"/>
      <c r="B56" s="2146"/>
      <c r="C56" s="2453"/>
      <c r="D56" s="2146"/>
      <c r="E56" s="2146"/>
      <c r="F56" s="2146"/>
      <c r="G56" s="2146"/>
      <c r="H56" s="2146"/>
      <c r="I56" s="2146"/>
      <c r="J56" s="2146"/>
      <c r="K56" s="2146"/>
      <c r="L56" s="2146"/>
      <c r="M56" s="2146"/>
      <c r="N56" s="2146"/>
      <c r="O56" s="2146"/>
      <c r="P56" s="2146"/>
      <c r="Q56" s="2146"/>
      <c r="R56" s="2146"/>
      <c r="S56" s="2146"/>
      <c r="T56" s="2146"/>
      <c r="U56" s="2146"/>
      <c r="V56" s="2146"/>
      <c r="W56" s="2146"/>
      <c r="X56" s="2146"/>
      <c r="Y56" s="2146"/>
    </row>
    <row r="57" spans="1:25" ht="18.75" customHeight="1">
      <c r="A57" s="2146"/>
      <c r="B57" s="2146"/>
      <c r="C57" s="2453"/>
      <c r="D57" s="2146"/>
      <c r="E57" s="2146"/>
      <c r="F57" s="2146"/>
      <c r="G57" s="2146"/>
      <c r="H57" s="2146"/>
      <c r="I57" s="2146"/>
      <c r="J57" s="2146"/>
      <c r="K57" s="2146"/>
      <c r="L57" s="2146"/>
      <c r="M57" s="2146"/>
      <c r="N57" s="2146"/>
      <c r="O57" s="2146"/>
      <c r="P57" s="2146"/>
      <c r="Q57" s="2146"/>
      <c r="R57" s="2146"/>
      <c r="S57" s="2146"/>
      <c r="T57" s="2146"/>
      <c r="U57" s="2146"/>
      <c r="V57" s="2146"/>
      <c r="W57" s="2146"/>
      <c r="X57" s="2146"/>
      <c r="Y57" s="2146"/>
    </row>
    <row r="58" spans="1:25" ht="18.75" customHeight="1">
      <c r="A58" s="2146"/>
      <c r="B58" s="2146"/>
      <c r="C58" s="2453"/>
      <c r="D58" s="2146"/>
      <c r="E58" s="2146"/>
      <c r="F58" s="2146"/>
      <c r="G58" s="2146"/>
      <c r="H58" s="2146"/>
      <c r="I58" s="2146"/>
      <c r="J58" s="2146"/>
      <c r="K58" s="2146"/>
      <c r="L58" s="2146"/>
      <c r="M58" s="2146"/>
      <c r="N58" s="2146"/>
      <c r="O58" s="2146"/>
      <c r="P58" s="2146"/>
      <c r="Q58" s="2146"/>
      <c r="R58" s="2146"/>
      <c r="S58" s="2146"/>
      <c r="T58" s="2146"/>
      <c r="U58" s="2146"/>
      <c r="V58" s="2146"/>
      <c r="W58" s="2146"/>
      <c r="X58" s="2146"/>
      <c r="Y58" s="2146"/>
    </row>
    <row r="59" spans="1:25" ht="18.75" customHeight="1">
      <c r="A59" s="2146"/>
      <c r="B59" s="2146"/>
      <c r="C59" s="2453"/>
      <c r="D59" s="2146"/>
      <c r="E59" s="2146"/>
      <c r="F59" s="2146"/>
      <c r="G59" s="2146"/>
      <c r="H59" s="2146"/>
      <c r="I59" s="2146"/>
      <c r="J59" s="2146"/>
      <c r="K59" s="2146"/>
      <c r="L59" s="2146"/>
      <c r="M59" s="2146"/>
      <c r="N59" s="2146"/>
      <c r="O59" s="2146"/>
      <c r="P59" s="2146"/>
      <c r="Q59" s="2146"/>
      <c r="R59" s="2146"/>
      <c r="S59" s="2146"/>
      <c r="T59" s="2146"/>
      <c r="U59" s="2146"/>
      <c r="V59" s="2146"/>
      <c r="W59" s="2146"/>
      <c r="X59" s="2146"/>
      <c r="Y59" s="2146"/>
    </row>
    <row r="60" spans="1:25" ht="18.75" customHeight="1">
      <c r="A60" s="2146"/>
      <c r="B60" s="2146"/>
      <c r="C60" s="2453"/>
      <c r="D60" s="2146"/>
      <c r="E60" s="2146"/>
      <c r="F60" s="2146"/>
      <c r="G60" s="2146"/>
      <c r="H60" s="2146"/>
      <c r="I60" s="2146"/>
      <c r="J60" s="2146"/>
      <c r="K60" s="2146"/>
      <c r="L60" s="2146"/>
      <c r="M60" s="2146"/>
      <c r="N60" s="2146"/>
      <c r="O60" s="2146"/>
      <c r="P60" s="2146"/>
      <c r="Q60" s="2146"/>
      <c r="R60" s="2146"/>
      <c r="S60" s="2146"/>
      <c r="T60" s="2146"/>
      <c r="U60" s="2146"/>
      <c r="V60" s="2146"/>
      <c r="W60" s="2146"/>
      <c r="X60" s="2146"/>
      <c r="Y60" s="2146"/>
    </row>
    <row r="61" spans="1:25" ht="18.75" customHeight="1">
      <c r="A61" s="2146"/>
      <c r="B61" s="2146"/>
      <c r="C61" s="2453"/>
      <c r="D61" s="2146"/>
      <c r="E61" s="2146"/>
      <c r="F61" s="2146"/>
      <c r="G61" s="2146"/>
      <c r="H61" s="2146"/>
      <c r="I61" s="2146"/>
      <c r="J61" s="2146"/>
      <c r="K61" s="2146"/>
      <c r="L61" s="2146"/>
      <c r="M61" s="2146"/>
      <c r="N61" s="2146"/>
      <c r="O61" s="2146"/>
      <c r="P61" s="2146"/>
      <c r="Q61" s="2146"/>
      <c r="R61" s="2146"/>
      <c r="S61" s="2146"/>
      <c r="T61" s="2146"/>
      <c r="U61" s="2146"/>
      <c r="V61" s="2146"/>
      <c r="W61" s="2146"/>
      <c r="X61" s="2146"/>
      <c r="Y61" s="2146"/>
    </row>
    <row r="62" spans="1:25" ht="18.75" customHeight="1">
      <c r="A62" s="2146"/>
      <c r="B62" s="2146"/>
      <c r="C62" s="2453"/>
      <c r="D62" s="2146"/>
      <c r="E62" s="2146"/>
      <c r="F62" s="2146"/>
      <c r="G62" s="2146"/>
      <c r="H62" s="2146"/>
      <c r="I62" s="2146"/>
      <c r="J62" s="2146"/>
      <c r="K62" s="2146"/>
      <c r="L62" s="2146"/>
      <c r="M62" s="2146"/>
      <c r="N62" s="2146"/>
      <c r="O62" s="2146"/>
      <c r="P62" s="2146"/>
      <c r="Q62" s="2146"/>
      <c r="R62" s="2146"/>
      <c r="S62" s="2146"/>
      <c r="T62" s="2146"/>
      <c r="U62" s="2146"/>
      <c r="V62" s="2146"/>
      <c r="W62" s="2146"/>
      <c r="X62" s="2146"/>
      <c r="Y62" s="2146"/>
    </row>
    <row r="63" spans="1:25" ht="18.75" customHeight="1">
      <c r="A63" s="2146"/>
      <c r="B63" s="2146"/>
      <c r="C63" s="2453"/>
      <c r="D63" s="2146"/>
      <c r="E63" s="2146"/>
      <c r="F63" s="2146"/>
      <c r="G63" s="2146"/>
      <c r="H63" s="2146"/>
      <c r="I63" s="2146"/>
      <c r="J63" s="2146"/>
      <c r="K63" s="2146"/>
      <c r="L63" s="2146"/>
      <c r="M63" s="2146"/>
      <c r="N63" s="2146"/>
      <c r="O63" s="2146"/>
      <c r="P63" s="2146"/>
      <c r="Q63" s="2146"/>
      <c r="R63" s="2146"/>
      <c r="S63" s="2146"/>
      <c r="T63" s="2146"/>
      <c r="U63" s="2146"/>
      <c r="V63" s="2146"/>
      <c r="W63" s="2146"/>
      <c r="X63" s="2146"/>
      <c r="Y63" s="2146"/>
    </row>
    <row r="64" spans="1:25" ht="18.75" customHeight="1">
      <c r="A64" s="2146"/>
      <c r="B64" s="2146"/>
      <c r="C64" s="2453"/>
      <c r="D64" s="2146"/>
      <c r="E64" s="2146"/>
      <c r="F64" s="2146"/>
      <c r="G64" s="2146"/>
      <c r="H64" s="2146"/>
      <c r="I64" s="2146"/>
      <c r="J64" s="2146"/>
      <c r="K64" s="2146"/>
      <c r="L64" s="2146"/>
      <c r="M64" s="2146"/>
      <c r="N64" s="2146"/>
      <c r="O64" s="2146"/>
      <c r="P64" s="2146"/>
      <c r="Q64" s="2146"/>
      <c r="R64" s="2146"/>
      <c r="S64" s="2146"/>
      <c r="T64" s="2146"/>
      <c r="U64" s="2146"/>
      <c r="V64" s="2146"/>
      <c r="W64" s="2146"/>
      <c r="X64" s="2146"/>
      <c r="Y64" s="2146"/>
    </row>
    <row r="65" spans="1:25" ht="18.75" customHeight="1">
      <c r="A65" s="2146"/>
      <c r="B65" s="2146"/>
      <c r="C65" s="2453"/>
      <c r="D65" s="2146"/>
      <c r="E65" s="2146"/>
      <c r="F65" s="2146"/>
      <c r="G65" s="2146"/>
      <c r="H65" s="2146"/>
      <c r="I65" s="2146"/>
      <c r="J65" s="2146"/>
      <c r="K65" s="2146"/>
      <c r="L65" s="2146"/>
      <c r="M65" s="2146"/>
      <c r="N65" s="2146"/>
      <c r="O65" s="2146"/>
      <c r="P65" s="2146"/>
      <c r="Q65" s="2146"/>
      <c r="R65" s="2146"/>
      <c r="S65" s="2146"/>
      <c r="T65" s="2146"/>
      <c r="U65" s="2146"/>
      <c r="V65" s="2146"/>
      <c r="W65" s="2146"/>
      <c r="X65" s="2146"/>
      <c r="Y65" s="2146"/>
    </row>
    <row r="66" spans="1:25" ht="18.75" customHeight="1">
      <c r="A66" s="2146"/>
      <c r="B66" s="2146"/>
      <c r="C66" s="2453"/>
      <c r="D66" s="2146"/>
      <c r="E66" s="2146"/>
      <c r="F66" s="2146"/>
      <c r="G66" s="2146"/>
      <c r="H66" s="2146"/>
      <c r="I66" s="2146"/>
      <c r="J66" s="2146"/>
      <c r="K66" s="2146"/>
      <c r="L66" s="2146"/>
      <c r="M66" s="2146"/>
      <c r="N66" s="2146"/>
      <c r="O66" s="2146"/>
      <c r="P66" s="2146"/>
      <c r="Q66" s="2146"/>
      <c r="R66" s="2146"/>
      <c r="S66" s="2146"/>
      <c r="T66" s="2146"/>
      <c r="U66" s="2146"/>
      <c r="V66" s="2146"/>
      <c r="W66" s="2146"/>
      <c r="X66" s="2146"/>
      <c r="Y66" s="2146"/>
    </row>
    <row r="67" spans="1:25" ht="18.75" customHeight="1">
      <c r="A67" s="2146"/>
      <c r="B67" s="2146"/>
      <c r="C67" s="2453"/>
      <c r="D67" s="2146"/>
      <c r="E67" s="2146"/>
      <c r="F67" s="2146"/>
      <c r="G67" s="2146"/>
      <c r="H67" s="2146"/>
      <c r="I67" s="2146"/>
      <c r="J67" s="2146"/>
      <c r="K67" s="2146"/>
      <c r="L67" s="2146"/>
      <c r="M67" s="2146"/>
      <c r="N67" s="2146"/>
      <c r="O67" s="2146"/>
      <c r="P67" s="2146"/>
      <c r="Q67" s="2146"/>
      <c r="R67" s="2146"/>
      <c r="S67" s="2146"/>
      <c r="T67" s="2146"/>
      <c r="U67" s="2146"/>
      <c r="V67" s="2146"/>
      <c r="W67" s="2146"/>
      <c r="X67" s="2146"/>
      <c r="Y67" s="2146"/>
    </row>
    <row r="68" spans="1:25" ht="18.75" customHeight="1">
      <c r="A68" s="2146"/>
      <c r="B68" s="2146"/>
      <c r="C68" s="2453"/>
      <c r="D68" s="2146"/>
      <c r="E68" s="2146"/>
      <c r="F68" s="2146"/>
      <c r="G68" s="2146"/>
      <c r="H68" s="2146"/>
      <c r="I68" s="2146"/>
      <c r="J68" s="2146"/>
      <c r="K68" s="2146"/>
      <c r="L68" s="2146"/>
      <c r="M68" s="2146"/>
      <c r="N68" s="2146"/>
      <c r="O68" s="2146"/>
      <c r="P68" s="2146"/>
      <c r="Q68" s="2146"/>
      <c r="R68" s="2146"/>
      <c r="S68" s="2146"/>
      <c r="T68" s="2146"/>
      <c r="U68" s="2146"/>
      <c r="V68" s="2146"/>
      <c r="W68" s="2146"/>
      <c r="X68" s="2146"/>
      <c r="Y68" s="2146"/>
    </row>
    <row r="69" spans="1:25" ht="18.75" customHeight="1">
      <c r="A69" s="2146"/>
      <c r="B69" s="2146"/>
      <c r="C69" s="2453"/>
      <c r="D69" s="2146"/>
      <c r="E69" s="2146"/>
      <c r="F69" s="2146"/>
      <c r="G69" s="2146"/>
      <c r="H69" s="2146"/>
      <c r="I69" s="2146"/>
      <c r="J69" s="2146"/>
      <c r="K69" s="2146"/>
      <c r="L69" s="2146"/>
      <c r="M69" s="2146"/>
      <c r="N69" s="2146"/>
      <c r="O69" s="2146"/>
      <c r="P69" s="2146"/>
      <c r="Q69" s="2146"/>
      <c r="R69" s="2146"/>
      <c r="S69" s="2146"/>
      <c r="T69" s="2146"/>
      <c r="U69" s="2146"/>
      <c r="V69" s="2146"/>
      <c r="W69" s="2146"/>
      <c r="X69" s="2146"/>
      <c r="Y69" s="2146"/>
    </row>
    <row r="70" spans="1:25" ht="18.75" customHeight="1">
      <c r="A70" s="2146"/>
      <c r="B70" s="2146"/>
      <c r="C70" s="2453"/>
      <c r="D70" s="2146"/>
      <c r="E70" s="2146"/>
      <c r="F70" s="2146"/>
      <c r="G70" s="2146"/>
      <c r="H70" s="2146"/>
      <c r="I70" s="2146"/>
      <c r="J70" s="2146"/>
      <c r="K70" s="2146"/>
      <c r="L70" s="2146"/>
      <c r="M70" s="2146"/>
      <c r="N70" s="2146"/>
      <c r="O70" s="2146"/>
      <c r="P70" s="2146"/>
      <c r="Q70" s="2146"/>
      <c r="R70" s="2146"/>
      <c r="S70" s="2146"/>
      <c r="T70" s="2146"/>
      <c r="U70" s="2146"/>
      <c r="V70" s="2146"/>
      <c r="W70" s="2146"/>
      <c r="X70" s="2146"/>
      <c r="Y70" s="2146"/>
    </row>
    <row r="71" spans="1:25" ht="18.75" customHeight="1">
      <c r="A71" s="2146"/>
      <c r="B71" s="2146"/>
      <c r="C71" s="2453"/>
      <c r="D71" s="2146"/>
      <c r="E71" s="2146"/>
      <c r="F71" s="2146"/>
      <c r="G71" s="2146"/>
      <c r="H71" s="2146"/>
      <c r="I71" s="2146"/>
      <c r="J71" s="2146"/>
      <c r="K71" s="2146"/>
      <c r="L71" s="2146"/>
      <c r="M71" s="2146"/>
      <c r="N71" s="2146"/>
      <c r="O71" s="2146"/>
      <c r="P71" s="2146"/>
      <c r="Q71" s="2146"/>
      <c r="R71" s="2146"/>
      <c r="S71" s="2146"/>
      <c r="T71" s="2146"/>
      <c r="U71" s="2146"/>
      <c r="V71" s="2146"/>
      <c r="W71" s="2146"/>
      <c r="X71" s="2146"/>
      <c r="Y71" s="2146"/>
    </row>
    <row r="72" spans="1:25" ht="18.75" customHeight="1">
      <c r="A72" s="2146"/>
      <c r="B72" s="2146"/>
      <c r="C72" s="2453"/>
      <c r="D72" s="2146"/>
      <c r="E72" s="2146"/>
      <c r="F72" s="2146"/>
      <c r="G72" s="2146"/>
      <c r="H72" s="2146"/>
      <c r="I72" s="2146"/>
      <c r="J72" s="2146"/>
      <c r="K72" s="2146"/>
      <c r="L72" s="2146"/>
      <c r="M72" s="2146"/>
      <c r="N72" s="2146"/>
      <c r="O72" s="2146"/>
      <c r="P72" s="2146"/>
      <c r="Q72" s="2146"/>
      <c r="R72" s="2146"/>
      <c r="S72" s="2146"/>
      <c r="T72" s="2146"/>
      <c r="U72" s="2146"/>
      <c r="V72" s="2146"/>
      <c r="W72" s="2146"/>
      <c r="X72" s="2146"/>
      <c r="Y72" s="2146"/>
    </row>
    <row r="73" spans="1:25" ht="18.75" customHeight="1">
      <c r="A73" s="2146"/>
      <c r="B73" s="2146"/>
      <c r="C73" s="2453"/>
      <c r="D73" s="2146"/>
      <c r="E73" s="2146"/>
      <c r="F73" s="2146"/>
      <c r="G73" s="2146"/>
      <c r="H73" s="2146"/>
      <c r="I73" s="2146"/>
      <c r="J73" s="2146"/>
      <c r="K73" s="2146"/>
      <c r="L73" s="2146"/>
      <c r="M73" s="2146"/>
      <c r="N73" s="2146"/>
      <c r="O73" s="2146"/>
      <c r="P73" s="2146"/>
      <c r="Q73" s="2146"/>
      <c r="R73" s="2146"/>
      <c r="S73" s="2146"/>
      <c r="T73" s="2146"/>
      <c r="U73" s="2146"/>
      <c r="V73" s="2146"/>
      <c r="W73" s="2146"/>
      <c r="X73" s="2146"/>
      <c r="Y73" s="2146"/>
    </row>
    <row r="74" spans="1:25" ht="18.75" customHeight="1">
      <c r="A74" s="2146"/>
      <c r="B74" s="2146"/>
      <c r="C74" s="2453"/>
      <c r="D74" s="2146"/>
      <c r="E74" s="2146"/>
      <c r="F74" s="2146"/>
      <c r="G74" s="2146"/>
      <c r="H74" s="2146"/>
      <c r="I74" s="2146"/>
      <c r="J74" s="2146"/>
      <c r="K74" s="2146"/>
      <c r="L74" s="2146"/>
      <c r="M74" s="2146"/>
      <c r="N74" s="2146"/>
      <c r="O74" s="2146"/>
      <c r="P74" s="2146"/>
      <c r="Q74" s="2146"/>
      <c r="R74" s="2146"/>
      <c r="S74" s="2146"/>
      <c r="T74" s="2146"/>
      <c r="U74" s="2146"/>
      <c r="V74" s="2146"/>
      <c r="W74" s="2146"/>
      <c r="X74" s="2146"/>
      <c r="Y74" s="2146"/>
    </row>
    <row r="75" spans="1:25" ht="18.75" customHeight="1">
      <c r="A75" s="2146"/>
      <c r="B75" s="2146"/>
      <c r="C75" s="2453"/>
      <c r="D75" s="2146"/>
      <c r="E75" s="2146"/>
      <c r="F75" s="2146"/>
      <c r="G75" s="2146"/>
      <c r="H75" s="2146"/>
      <c r="I75" s="2146"/>
      <c r="J75" s="2146"/>
      <c r="K75" s="2146"/>
      <c r="L75" s="2146"/>
      <c r="M75" s="2146"/>
      <c r="N75" s="2146"/>
      <c r="O75" s="2146"/>
      <c r="P75" s="2146"/>
      <c r="Q75" s="2146"/>
      <c r="R75" s="2146"/>
      <c r="S75" s="2146"/>
      <c r="T75" s="2146"/>
      <c r="U75" s="2146"/>
      <c r="V75" s="2146"/>
      <c r="W75" s="2146"/>
      <c r="X75" s="2146"/>
      <c r="Y75" s="2146"/>
    </row>
    <row r="76" spans="1:25" ht="18.75" customHeight="1">
      <c r="A76" s="2146"/>
      <c r="B76" s="2146"/>
      <c r="C76" s="2453"/>
      <c r="D76" s="2146"/>
      <c r="E76" s="2146"/>
      <c r="F76" s="2146"/>
      <c r="G76" s="2146"/>
      <c r="H76" s="2146"/>
      <c r="I76" s="2146"/>
      <c r="J76" s="2146"/>
      <c r="K76" s="2146"/>
      <c r="L76" s="2146"/>
      <c r="M76" s="2146"/>
      <c r="N76" s="2146"/>
      <c r="O76" s="2146"/>
      <c r="P76" s="2146"/>
      <c r="Q76" s="2146"/>
      <c r="R76" s="2146"/>
      <c r="S76" s="2146"/>
      <c r="T76" s="2146"/>
      <c r="U76" s="2146"/>
      <c r="V76" s="2146"/>
      <c r="W76" s="2146"/>
      <c r="X76" s="2146"/>
      <c r="Y76" s="2146"/>
    </row>
    <row r="77" spans="1:25" ht="18.75" customHeight="1">
      <c r="A77" s="2146"/>
      <c r="B77" s="2146"/>
      <c r="C77" s="2453"/>
      <c r="D77" s="2146"/>
      <c r="E77" s="2146"/>
      <c r="F77" s="2146"/>
      <c r="G77" s="2146"/>
      <c r="H77" s="2146"/>
      <c r="I77" s="2146"/>
      <c r="J77" s="2146"/>
      <c r="K77" s="2146"/>
      <c r="L77" s="2146"/>
      <c r="M77" s="2146"/>
      <c r="N77" s="2146"/>
      <c r="O77" s="2146"/>
      <c r="P77" s="2146"/>
      <c r="Q77" s="2146"/>
      <c r="R77" s="2146"/>
      <c r="S77" s="2146"/>
      <c r="T77" s="2146"/>
      <c r="U77" s="2146"/>
      <c r="V77" s="2146"/>
      <c r="W77" s="2146"/>
      <c r="X77" s="2146"/>
      <c r="Y77" s="2146"/>
    </row>
    <row r="78" spans="1:25" ht="18.75" customHeight="1">
      <c r="A78" s="2146"/>
      <c r="B78" s="2146"/>
      <c r="C78" s="2453"/>
      <c r="D78" s="2146"/>
      <c r="E78" s="2146"/>
      <c r="F78" s="2146"/>
      <c r="G78" s="2146"/>
      <c r="H78" s="2146"/>
      <c r="I78" s="2146"/>
      <c r="J78" s="2146"/>
      <c r="K78" s="2146"/>
      <c r="L78" s="2146"/>
      <c r="M78" s="2146"/>
      <c r="N78" s="2146"/>
      <c r="O78" s="2146"/>
      <c r="P78" s="2146"/>
      <c r="Q78" s="2146"/>
      <c r="R78" s="2146"/>
      <c r="S78" s="2146"/>
      <c r="T78" s="2146"/>
      <c r="U78" s="2146"/>
      <c r="V78" s="2146"/>
      <c r="W78" s="2146"/>
      <c r="X78" s="2146"/>
      <c r="Y78" s="2146"/>
    </row>
    <row r="79" spans="1:25" ht="18.75" customHeight="1">
      <c r="A79" s="2146"/>
      <c r="B79" s="2146"/>
      <c r="C79" s="2453"/>
      <c r="D79" s="2146"/>
      <c r="E79" s="2146"/>
      <c r="F79" s="2146"/>
      <c r="G79" s="2146"/>
      <c r="H79" s="2146"/>
      <c r="I79" s="2146"/>
      <c r="J79" s="2146"/>
      <c r="K79" s="2146"/>
      <c r="L79" s="2146"/>
      <c r="M79" s="2146"/>
      <c r="N79" s="2146"/>
      <c r="O79" s="2146"/>
      <c r="P79" s="2146"/>
      <c r="Q79" s="2146"/>
      <c r="R79" s="2146"/>
      <c r="S79" s="2146"/>
      <c r="T79" s="2146"/>
      <c r="U79" s="2146"/>
      <c r="V79" s="2146"/>
      <c r="W79" s="2146"/>
      <c r="X79" s="2146"/>
      <c r="Y79" s="2146"/>
    </row>
    <row r="80" spans="1:25" ht="18.75" customHeight="1">
      <c r="A80" s="2146"/>
      <c r="B80" s="2146"/>
      <c r="C80" s="2453"/>
      <c r="D80" s="2146"/>
      <c r="E80" s="2146"/>
      <c r="F80" s="2146"/>
      <c r="G80" s="2146"/>
      <c r="H80" s="2146"/>
      <c r="I80" s="2146"/>
      <c r="J80" s="2146"/>
      <c r="K80" s="2146"/>
      <c r="L80" s="2146"/>
      <c r="M80" s="2146"/>
      <c r="N80" s="2146"/>
      <c r="O80" s="2146"/>
      <c r="P80" s="2146"/>
      <c r="Q80" s="2146"/>
      <c r="R80" s="2146"/>
      <c r="S80" s="2146"/>
      <c r="T80" s="2146"/>
      <c r="U80" s="2146"/>
      <c r="V80" s="2146"/>
      <c r="W80" s="2146"/>
      <c r="X80" s="2146"/>
      <c r="Y80" s="2146"/>
    </row>
    <row r="81" spans="1:25" ht="18.75" customHeight="1">
      <c r="A81" s="2146"/>
      <c r="B81" s="2146"/>
      <c r="C81" s="2453"/>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row>
    <row r="82" spans="1:25" ht="18.75" customHeight="1">
      <c r="A82" s="2146"/>
      <c r="B82" s="2146"/>
      <c r="C82" s="2453"/>
      <c r="D82" s="2146"/>
      <c r="E82" s="2146"/>
      <c r="F82" s="2146"/>
      <c r="G82" s="2146"/>
      <c r="H82" s="2146"/>
      <c r="I82" s="2146"/>
      <c r="J82" s="2146"/>
      <c r="K82" s="2146"/>
      <c r="L82" s="2146"/>
      <c r="M82" s="2146"/>
      <c r="N82" s="2146"/>
      <c r="O82" s="2146"/>
      <c r="P82" s="2146"/>
      <c r="Q82" s="2146"/>
      <c r="R82" s="2146"/>
      <c r="S82" s="2146"/>
      <c r="T82" s="2146"/>
      <c r="U82" s="2146"/>
      <c r="V82" s="2146"/>
      <c r="W82" s="2146"/>
      <c r="X82" s="2146"/>
      <c r="Y82" s="2146"/>
    </row>
    <row r="83" spans="1:25" ht="18.75" customHeight="1">
      <c r="A83" s="2146"/>
      <c r="B83" s="2146"/>
      <c r="C83" s="2453"/>
      <c r="D83" s="2146"/>
      <c r="E83" s="2146"/>
      <c r="F83" s="2146"/>
      <c r="G83" s="2146"/>
      <c r="H83" s="2146"/>
      <c r="I83" s="2146"/>
      <c r="J83" s="2146"/>
      <c r="K83" s="2146"/>
      <c r="L83" s="2146"/>
      <c r="M83" s="2146"/>
      <c r="N83" s="2146"/>
      <c r="O83" s="2146"/>
      <c r="P83" s="2146"/>
      <c r="Q83" s="2146"/>
      <c r="R83" s="2146"/>
      <c r="S83" s="2146"/>
      <c r="T83" s="2146"/>
      <c r="U83" s="2146"/>
      <c r="V83" s="2146"/>
      <c r="W83" s="2146"/>
      <c r="X83" s="2146"/>
      <c r="Y83" s="2146"/>
    </row>
    <row r="84" spans="1:25" ht="18.75" customHeight="1">
      <c r="A84" s="2146"/>
      <c r="B84" s="2146"/>
      <c r="C84" s="2453"/>
      <c r="D84" s="2146"/>
      <c r="E84" s="2146"/>
      <c r="F84" s="2146"/>
      <c r="G84" s="2146"/>
      <c r="H84" s="2146"/>
      <c r="I84" s="2146"/>
      <c r="J84" s="2146"/>
      <c r="K84" s="2146"/>
      <c r="L84" s="2146"/>
      <c r="M84" s="2146"/>
      <c r="N84" s="2146"/>
      <c r="O84" s="2146"/>
      <c r="P84" s="2146"/>
      <c r="Q84" s="2146"/>
      <c r="R84" s="2146"/>
      <c r="S84" s="2146"/>
      <c r="T84" s="2146"/>
      <c r="U84" s="2146"/>
      <c r="V84" s="2146"/>
      <c r="W84" s="2146"/>
      <c r="X84" s="2146"/>
      <c r="Y84" s="2146"/>
    </row>
    <row r="85" spans="1:25" ht="18.75" customHeight="1">
      <c r="A85" s="2146"/>
      <c r="B85" s="2146"/>
      <c r="C85" s="2453"/>
      <c r="D85" s="2146"/>
      <c r="E85" s="2146"/>
      <c r="F85" s="2146"/>
      <c r="G85" s="2146"/>
      <c r="H85" s="2146"/>
      <c r="I85" s="2146"/>
      <c r="J85" s="2146"/>
      <c r="K85" s="2146"/>
      <c r="L85" s="2146"/>
      <c r="M85" s="2146"/>
      <c r="N85" s="2146"/>
      <c r="O85" s="2146"/>
      <c r="P85" s="2146"/>
      <c r="Q85" s="2146"/>
      <c r="R85" s="2146"/>
      <c r="S85" s="2146"/>
      <c r="T85" s="2146"/>
      <c r="U85" s="2146"/>
      <c r="V85" s="2146"/>
      <c r="W85" s="2146"/>
      <c r="X85" s="2146"/>
      <c r="Y85" s="2146"/>
    </row>
    <row r="86" spans="1:25" ht="18.75" customHeight="1">
      <c r="A86" s="2146"/>
      <c r="B86" s="2146"/>
      <c r="C86" s="2453"/>
      <c r="D86" s="2146"/>
      <c r="E86" s="2146"/>
      <c r="F86" s="2146"/>
      <c r="G86" s="2146"/>
      <c r="H86" s="2146"/>
      <c r="I86" s="2146"/>
      <c r="J86" s="2146"/>
      <c r="K86" s="2146"/>
      <c r="L86" s="2146"/>
      <c r="M86" s="2146"/>
      <c r="N86" s="2146"/>
      <c r="O86" s="2146"/>
      <c r="P86" s="2146"/>
      <c r="Q86" s="2146"/>
      <c r="R86" s="2146"/>
      <c r="S86" s="2146"/>
      <c r="T86" s="2146"/>
      <c r="U86" s="2146"/>
      <c r="V86" s="2146"/>
      <c r="W86" s="2146"/>
      <c r="X86" s="2146"/>
      <c r="Y86" s="2146"/>
    </row>
    <row r="87" spans="1:25" ht="18.75" customHeight="1">
      <c r="A87" s="2146"/>
      <c r="B87" s="2146"/>
      <c r="C87" s="2453"/>
      <c r="D87" s="2146"/>
      <c r="E87" s="2146"/>
      <c r="F87" s="2146"/>
      <c r="G87" s="2146"/>
      <c r="H87" s="2146"/>
      <c r="I87" s="2146"/>
      <c r="J87" s="2146"/>
      <c r="K87" s="2146"/>
      <c r="L87" s="2146"/>
      <c r="M87" s="2146"/>
      <c r="N87" s="2146"/>
      <c r="O87" s="2146"/>
      <c r="P87" s="2146"/>
      <c r="Q87" s="2146"/>
      <c r="R87" s="2146"/>
      <c r="S87" s="2146"/>
      <c r="T87" s="2146"/>
      <c r="U87" s="2146"/>
      <c r="V87" s="2146"/>
      <c r="W87" s="2146"/>
      <c r="X87" s="2146"/>
      <c r="Y87" s="2146"/>
    </row>
    <row r="88" spans="1:25" ht="18.75" customHeight="1">
      <c r="A88" s="2146"/>
      <c r="B88" s="2146"/>
      <c r="C88" s="2453"/>
      <c r="D88" s="2146"/>
      <c r="E88" s="2146"/>
      <c r="F88" s="2146"/>
      <c r="G88" s="2146"/>
      <c r="H88" s="2146"/>
      <c r="I88" s="2146"/>
      <c r="J88" s="2146"/>
      <c r="K88" s="2146"/>
      <c r="L88" s="2146"/>
      <c r="M88" s="2146"/>
      <c r="N88" s="2146"/>
      <c r="O88" s="2146"/>
      <c r="P88" s="2146"/>
      <c r="Q88" s="2146"/>
      <c r="R88" s="2146"/>
      <c r="S88" s="2146"/>
      <c r="T88" s="2146"/>
      <c r="U88" s="2146"/>
      <c r="V88" s="2146"/>
      <c r="W88" s="2146"/>
      <c r="X88" s="2146"/>
      <c r="Y88" s="2146"/>
    </row>
    <row r="89" spans="1:25" ht="18.75" customHeight="1">
      <c r="A89" s="2146"/>
      <c r="B89" s="2146"/>
      <c r="C89" s="2453"/>
      <c r="D89" s="2146"/>
      <c r="E89" s="2146"/>
      <c r="F89" s="2146"/>
      <c r="G89" s="2146"/>
      <c r="H89" s="2146"/>
      <c r="I89" s="2146"/>
      <c r="J89" s="2146"/>
      <c r="K89" s="2146"/>
      <c r="L89" s="2146"/>
      <c r="M89" s="2146"/>
      <c r="N89" s="2146"/>
      <c r="O89" s="2146"/>
      <c r="P89" s="2146"/>
      <c r="Q89" s="2146"/>
      <c r="R89" s="2146"/>
      <c r="S89" s="2146"/>
      <c r="T89" s="2146"/>
      <c r="U89" s="2146"/>
      <c r="V89" s="2146"/>
      <c r="W89" s="2146"/>
      <c r="X89" s="2146"/>
      <c r="Y89" s="2146"/>
    </row>
    <row r="90" spans="1:25" ht="18.75" customHeight="1">
      <c r="A90" s="2146"/>
      <c r="B90" s="2146"/>
      <c r="C90" s="2453"/>
      <c r="D90" s="2146"/>
      <c r="E90" s="2146"/>
      <c r="F90" s="2146"/>
      <c r="G90" s="2146"/>
      <c r="H90" s="2146"/>
      <c r="I90" s="2146"/>
      <c r="J90" s="2146"/>
      <c r="K90" s="2146"/>
      <c r="L90" s="2146"/>
      <c r="M90" s="2146"/>
      <c r="N90" s="2146"/>
      <c r="O90" s="2146"/>
      <c r="P90" s="2146"/>
      <c r="Q90" s="2146"/>
      <c r="R90" s="2146"/>
      <c r="S90" s="2146"/>
      <c r="T90" s="2146"/>
      <c r="U90" s="2146"/>
      <c r="V90" s="2146"/>
      <c r="W90" s="2146"/>
      <c r="X90" s="2146"/>
      <c r="Y90" s="2146"/>
    </row>
    <row r="91" spans="1:25" ht="18.75" customHeight="1">
      <c r="A91" s="2146"/>
      <c r="B91" s="2146"/>
      <c r="C91" s="2453"/>
      <c r="D91" s="2146"/>
      <c r="E91" s="2146"/>
      <c r="F91" s="2146"/>
      <c r="G91" s="2146"/>
      <c r="H91" s="2146"/>
      <c r="I91" s="2146"/>
      <c r="J91" s="2146"/>
      <c r="K91" s="2146"/>
      <c r="L91" s="2146"/>
      <c r="M91" s="2146"/>
      <c r="N91" s="2146"/>
      <c r="O91" s="2146"/>
      <c r="P91" s="2146"/>
      <c r="Q91" s="2146"/>
      <c r="R91" s="2146"/>
      <c r="S91" s="2146"/>
      <c r="T91" s="2146"/>
      <c r="U91" s="2146"/>
      <c r="V91" s="2146"/>
      <c r="W91" s="2146"/>
      <c r="X91" s="2146"/>
      <c r="Y91" s="2146"/>
    </row>
    <row r="92" spans="1:25" ht="18.75" customHeight="1">
      <c r="A92" s="2146"/>
      <c r="B92" s="2146"/>
      <c r="C92" s="2453"/>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row>
    <row r="93" spans="1:25" ht="18.75" customHeight="1">
      <c r="A93" s="2146"/>
      <c r="B93" s="2146"/>
      <c r="C93" s="2453"/>
      <c r="D93" s="2146"/>
      <c r="E93" s="2146"/>
      <c r="F93" s="2146"/>
      <c r="G93" s="2146"/>
      <c r="H93" s="2146"/>
      <c r="I93" s="2146"/>
      <c r="J93" s="2146"/>
      <c r="K93" s="2146"/>
      <c r="L93" s="2146"/>
      <c r="M93" s="2146"/>
      <c r="N93" s="2146"/>
      <c r="O93" s="2146"/>
      <c r="P93" s="2146"/>
      <c r="Q93" s="2146"/>
      <c r="R93" s="2146"/>
      <c r="S93" s="2146"/>
      <c r="T93" s="2146"/>
      <c r="U93" s="2146"/>
      <c r="V93" s="2146"/>
      <c r="W93" s="2146"/>
      <c r="X93" s="2146"/>
      <c r="Y93" s="2146"/>
    </row>
    <row r="94" spans="1:25" ht="18.75" customHeight="1">
      <c r="A94" s="2146"/>
      <c r="B94" s="2146"/>
      <c r="C94" s="2453"/>
      <c r="D94" s="2146"/>
      <c r="E94" s="2146"/>
      <c r="F94" s="2146"/>
      <c r="G94" s="2146"/>
      <c r="H94" s="2146"/>
      <c r="I94" s="2146"/>
      <c r="J94" s="2146"/>
      <c r="K94" s="2146"/>
      <c r="L94" s="2146"/>
      <c r="M94" s="2146"/>
      <c r="N94" s="2146"/>
      <c r="O94" s="2146"/>
      <c r="P94" s="2146"/>
      <c r="Q94" s="2146"/>
      <c r="R94" s="2146"/>
      <c r="S94" s="2146"/>
      <c r="T94" s="2146"/>
      <c r="U94" s="2146"/>
      <c r="V94" s="2146"/>
      <c r="W94" s="2146"/>
      <c r="X94" s="2146"/>
      <c r="Y94" s="2146"/>
    </row>
    <row r="95" spans="1:25" ht="18.75" customHeight="1">
      <c r="A95" s="2146"/>
      <c r="B95" s="2146"/>
      <c r="C95" s="2453"/>
      <c r="D95" s="2146"/>
      <c r="E95" s="2146"/>
      <c r="F95" s="2146"/>
      <c r="G95" s="2146"/>
      <c r="H95" s="2146"/>
      <c r="I95" s="2146"/>
      <c r="J95" s="2146"/>
      <c r="K95" s="2146"/>
      <c r="L95" s="2146"/>
      <c r="M95" s="2146"/>
      <c r="N95" s="2146"/>
      <c r="O95" s="2146"/>
      <c r="P95" s="2146"/>
      <c r="Q95" s="2146"/>
      <c r="R95" s="2146"/>
      <c r="S95" s="2146"/>
      <c r="T95" s="2146"/>
      <c r="U95" s="2146"/>
      <c r="V95" s="2146"/>
      <c r="W95" s="2146"/>
      <c r="X95" s="2146"/>
      <c r="Y95" s="2146"/>
    </row>
    <row r="96" spans="1:25" ht="18.75" customHeight="1">
      <c r="A96" s="2146"/>
      <c r="B96" s="2146"/>
      <c r="C96" s="2453"/>
      <c r="D96" s="2146"/>
      <c r="E96" s="2146"/>
      <c r="F96" s="2146"/>
      <c r="G96" s="2146"/>
      <c r="H96" s="2146"/>
      <c r="I96" s="2146"/>
      <c r="J96" s="2146"/>
      <c r="K96" s="2146"/>
      <c r="L96" s="2146"/>
      <c r="M96" s="2146"/>
      <c r="N96" s="2146"/>
      <c r="O96" s="2146"/>
      <c r="P96" s="2146"/>
      <c r="Q96" s="2146"/>
      <c r="R96" s="2146"/>
      <c r="S96" s="2146"/>
      <c r="T96" s="2146"/>
      <c r="U96" s="2146"/>
      <c r="V96" s="2146"/>
      <c r="W96" s="2146"/>
      <c r="X96" s="2146"/>
      <c r="Y96" s="2146"/>
    </row>
    <row r="97" spans="1:25" ht="18.75" customHeight="1">
      <c r="A97" s="2146"/>
      <c r="B97" s="2146"/>
      <c r="C97" s="2453"/>
      <c r="D97" s="2146"/>
      <c r="E97" s="2146"/>
      <c r="F97" s="2146"/>
      <c r="G97" s="2146"/>
      <c r="H97" s="2146"/>
      <c r="I97" s="2146"/>
      <c r="J97" s="2146"/>
      <c r="K97" s="2146"/>
      <c r="L97" s="2146"/>
      <c r="M97" s="2146"/>
      <c r="N97" s="2146"/>
      <c r="O97" s="2146"/>
      <c r="P97" s="2146"/>
      <c r="Q97" s="2146"/>
      <c r="R97" s="2146"/>
      <c r="S97" s="2146"/>
      <c r="T97" s="2146"/>
      <c r="U97" s="2146"/>
      <c r="V97" s="2146"/>
      <c r="W97" s="2146"/>
      <c r="X97" s="2146"/>
      <c r="Y97" s="2146"/>
    </row>
    <row r="98" spans="1:25" ht="18.75" customHeight="1">
      <c r="A98" s="2146"/>
      <c r="B98" s="2146"/>
      <c r="C98" s="2453"/>
      <c r="D98" s="2146"/>
      <c r="E98" s="2146"/>
      <c r="F98" s="2146"/>
      <c r="G98" s="2146"/>
      <c r="H98" s="2146"/>
      <c r="I98" s="2146"/>
      <c r="J98" s="2146"/>
      <c r="K98" s="2146"/>
      <c r="L98" s="2146"/>
      <c r="M98" s="2146"/>
      <c r="N98" s="2146"/>
      <c r="O98" s="2146"/>
      <c r="P98" s="2146"/>
      <c r="Q98" s="2146"/>
      <c r="R98" s="2146"/>
      <c r="S98" s="2146"/>
      <c r="T98" s="2146"/>
      <c r="U98" s="2146"/>
      <c r="V98" s="2146"/>
      <c r="W98" s="2146"/>
      <c r="X98" s="2146"/>
      <c r="Y98" s="2146"/>
    </row>
    <row r="99" spans="1:25" ht="18.75" customHeight="1">
      <c r="A99" s="2146"/>
      <c r="B99" s="2146"/>
      <c r="C99" s="2453"/>
      <c r="D99" s="2146"/>
      <c r="E99" s="2146"/>
      <c r="F99" s="2146"/>
      <c r="G99" s="2146"/>
      <c r="H99" s="2146"/>
      <c r="I99" s="2146"/>
      <c r="J99" s="2146"/>
      <c r="K99" s="2146"/>
      <c r="L99" s="2146"/>
      <c r="M99" s="2146"/>
      <c r="N99" s="2146"/>
      <c r="O99" s="2146"/>
      <c r="P99" s="2146"/>
      <c r="Q99" s="2146"/>
      <c r="R99" s="2146"/>
      <c r="S99" s="2146"/>
      <c r="T99" s="2146"/>
      <c r="U99" s="2146"/>
      <c r="V99" s="2146"/>
      <c r="W99" s="2146"/>
      <c r="X99" s="2146"/>
      <c r="Y99" s="2146"/>
    </row>
    <row r="100" spans="1:25" ht="18.75" customHeight="1">
      <c r="A100" s="2146"/>
      <c r="B100" s="2146"/>
      <c r="C100" s="2453"/>
      <c r="D100" s="2146"/>
      <c r="E100" s="2146"/>
      <c r="F100" s="2146"/>
      <c r="G100" s="2146"/>
      <c r="H100" s="2146"/>
      <c r="I100" s="2146"/>
      <c r="J100" s="2146"/>
      <c r="K100" s="2146"/>
      <c r="L100" s="2146"/>
      <c r="M100" s="2146"/>
      <c r="N100" s="2146"/>
      <c r="O100" s="2146"/>
      <c r="P100" s="2146"/>
      <c r="Q100" s="2146"/>
      <c r="R100" s="2146"/>
      <c r="S100" s="2146"/>
      <c r="T100" s="2146"/>
      <c r="U100" s="2146"/>
      <c r="V100" s="2146"/>
      <c r="W100" s="2146"/>
      <c r="X100" s="2146"/>
      <c r="Y100" s="2146"/>
    </row>
    <row r="101" spans="1:25" ht="18.75" customHeight="1">
      <c r="A101" s="2146"/>
      <c r="B101" s="2146"/>
      <c r="C101" s="2453"/>
      <c r="D101" s="2146"/>
      <c r="E101" s="2146"/>
      <c r="F101" s="2146"/>
      <c r="G101" s="2146"/>
      <c r="H101" s="2146"/>
      <c r="I101" s="2146"/>
      <c r="J101" s="2146"/>
      <c r="K101" s="2146"/>
      <c r="L101" s="2146"/>
      <c r="M101" s="2146"/>
      <c r="N101" s="2146"/>
      <c r="O101" s="2146"/>
      <c r="P101" s="2146"/>
      <c r="Q101" s="2146"/>
      <c r="R101" s="2146"/>
      <c r="S101" s="2146"/>
      <c r="T101" s="2146"/>
      <c r="U101" s="2146"/>
      <c r="V101" s="2146"/>
      <c r="W101" s="2146"/>
      <c r="X101" s="2146"/>
      <c r="Y101" s="2146"/>
    </row>
    <row r="102" spans="1:25" ht="18.75" customHeight="1">
      <c r="A102" s="2146"/>
      <c r="B102" s="2146"/>
      <c r="C102" s="2453"/>
      <c r="D102" s="2146"/>
      <c r="E102" s="2146"/>
      <c r="F102" s="2146"/>
      <c r="G102" s="2146"/>
      <c r="H102" s="2146"/>
      <c r="I102" s="2146"/>
      <c r="J102" s="2146"/>
      <c r="K102" s="2146"/>
      <c r="L102" s="2146"/>
      <c r="M102" s="2146"/>
      <c r="N102" s="2146"/>
      <c r="O102" s="2146"/>
      <c r="P102" s="2146"/>
      <c r="Q102" s="2146"/>
      <c r="R102" s="2146"/>
      <c r="S102" s="2146"/>
      <c r="T102" s="2146"/>
      <c r="U102" s="2146"/>
      <c r="V102" s="2146"/>
      <c r="W102" s="2146"/>
      <c r="X102" s="2146"/>
      <c r="Y102" s="2146"/>
    </row>
    <row r="103" spans="1:25" ht="18.75" customHeight="1">
      <c r="A103" s="2146"/>
      <c r="B103" s="2146"/>
      <c r="C103" s="2453"/>
      <c r="D103" s="2146"/>
      <c r="E103" s="2146"/>
      <c r="F103" s="2146"/>
      <c r="G103" s="2146"/>
      <c r="H103" s="2146"/>
      <c r="I103" s="2146"/>
      <c r="J103" s="2146"/>
      <c r="K103" s="2146"/>
      <c r="L103" s="2146"/>
      <c r="M103" s="2146"/>
      <c r="N103" s="2146"/>
      <c r="O103" s="2146"/>
      <c r="P103" s="2146"/>
      <c r="Q103" s="2146"/>
      <c r="R103" s="2146"/>
      <c r="S103" s="2146"/>
      <c r="T103" s="2146"/>
      <c r="U103" s="2146"/>
      <c r="V103" s="2146"/>
      <c r="W103" s="2146"/>
      <c r="X103" s="2146"/>
      <c r="Y103" s="2146"/>
    </row>
    <row r="104" spans="1:25" ht="18.75" customHeight="1">
      <c r="A104" s="2146"/>
      <c r="B104" s="2146"/>
      <c r="C104" s="2453"/>
      <c r="D104" s="2146"/>
      <c r="E104" s="2146"/>
      <c r="F104" s="2146"/>
      <c r="G104" s="2146"/>
      <c r="H104" s="2146"/>
      <c r="I104" s="2146"/>
      <c r="J104" s="2146"/>
      <c r="K104" s="2146"/>
      <c r="L104" s="2146"/>
      <c r="M104" s="2146"/>
      <c r="N104" s="2146"/>
      <c r="O104" s="2146"/>
      <c r="P104" s="2146"/>
      <c r="Q104" s="2146"/>
      <c r="R104" s="2146"/>
      <c r="S104" s="2146"/>
      <c r="T104" s="2146"/>
      <c r="U104" s="2146"/>
      <c r="V104" s="2146"/>
      <c r="W104" s="2146"/>
      <c r="X104" s="2146"/>
      <c r="Y104" s="2146"/>
    </row>
    <row r="105" spans="1:25" ht="18.75" customHeight="1">
      <c r="A105" s="2146"/>
      <c r="B105" s="2146"/>
      <c r="C105" s="2453"/>
      <c r="D105" s="2146"/>
      <c r="E105" s="2146"/>
      <c r="F105" s="2146"/>
      <c r="G105" s="2146"/>
      <c r="H105" s="2146"/>
      <c r="I105" s="2146"/>
      <c r="J105" s="2146"/>
      <c r="K105" s="2146"/>
      <c r="L105" s="2146"/>
      <c r="M105" s="2146"/>
      <c r="N105" s="2146"/>
      <c r="O105" s="2146"/>
      <c r="P105" s="2146"/>
      <c r="Q105" s="2146"/>
      <c r="R105" s="2146"/>
      <c r="S105" s="2146"/>
      <c r="T105" s="2146"/>
      <c r="U105" s="2146"/>
      <c r="V105" s="2146"/>
      <c r="W105" s="2146"/>
      <c r="X105" s="2146"/>
      <c r="Y105" s="2146"/>
    </row>
    <row r="106" spans="1:25" ht="18.75" customHeight="1">
      <c r="A106" s="2146"/>
      <c r="B106" s="2146"/>
      <c r="C106" s="2453"/>
      <c r="D106" s="2146"/>
      <c r="E106" s="2146"/>
      <c r="F106" s="2146"/>
      <c r="G106" s="2146"/>
      <c r="H106" s="2146"/>
      <c r="I106" s="2146"/>
      <c r="J106" s="2146"/>
      <c r="K106" s="2146"/>
      <c r="L106" s="2146"/>
      <c r="M106" s="2146"/>
      <c r="N106" s="2146"/>
      <c r="O106" s="2146"/>
      <c r="P106" s="2146"/>
      <c r="Q106" s="2146"/>
      <c r="R106" s="2146"/>
      <c r="S106" s="2146"/>
      <c r="T106" s="2146"/>
      <c r="U106" s="2146"/>
      <c r="V106" s="2146"/>
      <c r="W106" s="2146"/>
      <c r="X106" s="2146"/>
      <c r="Y106" s="2146"/>
    </row>
    <row r="107" spans="1:25" ht="18.75" customHeight="1">
      <c r="A107" s="2146"/>
      <c r="B107" s="2146"/>
      <c r="C107" s="2453"/>
      <c r="D107" s="2146"/>
      <c r="E107" s="2146"/>
      <c r="F107" s="2146"/>
      <c r="G107" s="2146"/>
      <c r="H107" s="2146"/>
      <c r="I107" s="2146"/>
      <c r="J107" s="2146"/>
      <c r="K107" s="2146"/>
      <c r="L107" s="2146"/>
      <c r="M107" s="2146"/>
      <c r="N107" s="2146"/>
      <c r="O107" s="2146"/>
      <c r="P107" s="2146"/>
      <c r="Q107" s="2146"/>
      <c r="R107" s="2146"/>
      <c r="S107" s="2146"/>
      <c r="T107" s="2146"/>
      <c r="U107" s="2146"/>
      <c r="V107" s="2146"/>
      <c r="W107" s="2146"/>
      <c r="X107" s="2146"/>
      <c r="Y107" s="2146"/>
    </row>
    <row r="108" spans="1:25" ht="18.75" customHeight="1">
      <c r="A108" s="2146"/>
      <c r="B108" s="2146"/>
      <c r="C108" s="2453"/>
      <c r="D108" s="2146"/>
      <c r="E108" s="2146"/>
      <c r="F108" s="2146"/>
      <c r="G108" s="2146"/>
      <c r="H108" s="2146"/>
      <c r="I108" s="2146"/>
      <c r="J108" s="2146"/>
      <c r="K108" s="2146"/>
      <c r="L108" s="2146"/>
      <c r="M108" s="2146"/>
      <c r="N108" s="2146"/>
      <c r="O108" s="2146"/>
      <c r="P108" s="2146"/>
      <c r="Q108" s="2146"/>
      <c r="R108" s="2146"/>
      <c r="S108" s="2146"/>
      <c r="T108" s="2146"/>
      <c r="U108" s="2146"/>
      <c r="V108" s="2146"/>
      <c r="W108" s="2146"/>
      <c r="X108" s="2146"/>
      <c r="Y108" s="2146"/>
    </row>
    <row r="109" spans="1:25" ht="18.75" customHeight="1">
      <c r="A109" s="2146"/>
      <c r="B109" s="2146"/>
      <c r="C109" s="2453"/>
      <c r="D109" s="2146"/>
      <c r="E109" s="2146"/>
      <c r="F109" s="2146"/>
      <c r="G109" s="2146"/>
      <c r="H109" s="2146"/>
      <c r="I109" s="2146"/>
      <c r="J109" s="2146"/>
      <c r="K109" s="2146"/>
      <c r="L109" s="2146"/>
      <c r="M109" s="2146"/>
      <c r="N109" s="2146"/>
      <c r="O109" s="2146"/>
      <c r="P109" s="2146"/>
      <c r="Q109" s="2146"/>
      <c r="R109" s="2146"/>
      <c r="S109" s="2146"/>
      <c r="T109" s="2146"/>
      <c r="U109" s="2146"/>
      <c r="V109" s="2146"/>
      <c r="W109" s="2146"/>
      <c r="X109" s="2146"/>
      <c r="Y109" s="2146"/>
    </row>
    <row r="110" spans="1:25" ht="18.75" customHeight="1">
      <c r="A110" s="2146"/>
      <c r="B110" s="2146"/>
      <c r="C110" s="2453"/>
      <c r="D110" s="2146"/>
      <c r="E110" s="2146"/>
      <c r="F110" s="2146"/>
      <c r="G110" s="2146"/>
      <c r="H110" s="2146"/>
      <c r="I110" s="2146"/>
      <c r="J110" s="2146"/>
      <c r="K110" s="2146"/>
      <c r="L110" s="2146"/>
      <c r="M110" s="2146"/>
      <c r="N110" s="2146"/>
      <c r="O110" s="2146"/>
      <c r="P110" s="2146"/>
      <c r="Q110" s="2146"/>
      <c r="R110" s="2146"/>
      <c r="S110" s="2146"/>
      <c r="T110" s="2146"/>
      <c r="U110" s="2146"/>
      <c r="V110" s="2146"/>
      <c r="W110" s="2146"/>
      <c r="X110" s="2146"/>
      <c r="Y110" s="2146"/>
    </row>
    <row r="111" spans="1:25" ht="18.75" customHeight="1">
      <c r="A111" s="2146"/>
      <c r="B111" s="2146"/>
      <c r="C111" s="2453"/>
      <c r="D111" s="2146"/>
      <c r="E111" s="2146"/>
      <c r="F111" s="2146"/>
      <c r="G111" s="2146"/>
      <c r="H111" s="2146"/>
      <c r="I111" s="2146"/>
      <c r="J111" s="2146"/>
      <c r="K111" s="2146"/>
      <c r="L111" s="2146"/>
      <c r="M111" s="2146"/>
      <c r="N111" s="2146"/>
      <c r="O111" s="2146"/>
      <c r="P111" s="2146"/>
      <c r="Q111" s="2146"/>
      <c r="R111" s="2146"/>
      <c r="S111" s="2146"/>
      <c r="T111" s="2146"/>
      <c r="U111" s="2146"/>
      <c r="V111" s="2146"/>
      <c r="W111" s="2146"/>
      <c r="X111" s="2146"/>
      <c r="Y111" s="2146"/>
    </row>
    <row r="112" spans="1:25" ht="18.75" customHeight="1">
      <c r="A112" s="2146"/>
      <c r="B112" s="2146"/>
      <c r="C112" s="2453"/>
      <c r="D112" s="2146"/>
      <c r="E112" s="2146"/>
      <c r="F112" s="2146"/>
      <c r="G112" s="2146"/>
      <c r="H112" s="2146"/>
      <c r="I112" s="2146"/>
      <c r="J112" s="2146"/>
      <c r="K112" s="2146"/>
      <c r="L112" s="2146"/>
      <c r="M112" s="2146"/>
      <c r="N112" s="2146"/>
      <c r="O112" s="2146"/>
      <c r="P112" s="2146"/>
      <c r="Q112" s="2146"/>
      <c r="R112" s="2146"/>
      <c r="S112" s="2146"/>
      <c r="T112" s="2146"/>
      <c r="U112" s="2146"/>
      <c r="V112" s="2146"/>
      <c r="W112" s="2146"/>
      <c r="X112" s="2146"/>
      <c r="Y112" s="2146"/>
    </row>
    <row r="113" spans="1:25" ht="18.75" customHeight="1">
      <c r="A113" s="2146"/>
      <c r="B113" s="2146"/>
      <c r="C113" s="2453"/>
      <c r="D113" s="2146"/>
      <c r="E113" s="2146"/>
      <c r="F113" s="2146"/>
      <c r="G113" s="2146"/>
      <c r="H113" s="2146"/>
      <c r="I113" s="2146"/>
      <c r="J113" s="2146"/>
      <c r="K113" s="2146"/>
      <c r="L113" s="2146"/>
      <c r="M113" s="2146"/>
      <c r="N113" s="2146"/>
      <c r="O113" s="2146"/>
      <c r="P113" s="2146"/>
      <c r="Q113" s="2146"/>
      <c r="R113" s="2146"/>
      <c r="S113" s="2146"/>
      <c r="T113" s="2146"/>
      <c r="U113" s="2146"/>
      <c r="V113" s="2146"/>
      <c r="W113" s="2146"/>
      <c r="X113" s="2146"/>
      <c r="Y113" s="2146"/>
    </row>
    <row r="114" spans="1:25" ht="18.75" customHeight="1">
      <c r="A114" s="2146"/>
      <c r="B114" s="2146"/>
      <c r="C114" s="2453"/>
      <c r="D114" s="2146"/>
      <c r="E114" s="2146"/>
      <c r="F114" s="2146"/>
      <c r="G114" s="2146"/>
      <c r="H114" s="2146"/>
      <c r="I114" s="2146"/>
      <c r="J114" s="2146"/>
      <c r="K114" s="2146"/>
      <c r="L114" s="2146"/>
      <c r="M114" s="2146"/>
      <c r="N114" s="2146"/>
      <c r="O114" s="2146"/>
      <c r="P114" s="2146"/>
      <c r="Q114" s="2146"/>
      <c r="R114" s="2146"/>
      <c r="S114" s="2146"/>
      <c r="T114" s="2146"/>
      <c r="U114" s="2146"/>
      <c r="V114" s="2146"/>
      <c r="W114" s="2146"/>
      <c r="X114" s="2146"/>
      <c r="Y114" s="2146"/>
    </row>
    <row r="115" spans="1:25" ht="18.75" customHeight="1">
      <c r="A115" s="2146"/>
      <c r="B115" s="2146"/>
      <c r="C115" s="2453"/>
      <c r="D115" s="2146"/>
      <c r="E115" s="2146"/>
      <c r="F115" s="2146"/>
      <c r="G115" s="2146"/>
      <c r="H115" s="2146"/>
      <c r="I115" s="2146"/>
      <c r="J115" s="2146"/>
      <c r="K115" s="2146"/>
      <c r="L115" s="2146"/>
      <c r="M115" s="2146"/>
      <c r="N115" s="2146"/>
      <c r="O115" s="2146"/>
      <c r="P115" s="2146"/>
      <c r="Q115" s="2146"/>
      <c r="R115" s="2146"/>
      <c r="S115" s="2146"/>
      <c r="T115" s="2146"/>
      <c r="U115" s="2146"/>
      <c r="V115" s="2146"/>
      <c r="W115" s="2146"/>
      <c r="X115" s="2146"/>
      <c r="Y115" s="2146"/>
    </row>
    <row r="116" spans="1:25" ht="18.75" customHeight="1">
      <c r="A116" s="2146"/>
      <c r="B116" s="2146"/>
      <c r="C116" s="2453"/>
      <c r="D116" s="2146"/>
      <c r="E116" s="2146"/>
      <c r="F116" s="2146"/>
      <c r="G116" s="2146"/>
      <c r="H116" s="2146"/>
      <c r="I116" s="2146"/>
      <c r="J116" s="2146"/>
      <c r="K116" s="2146"/>
      <c r="L116" s="2146"/>
      <c r="M116" s="2146"/>
      <c r="N116" s="2146"/>
      <c r="O116" s="2146"/>
      <c r="P116" s="2146"/>
      <c r="Q116" s="2146"/>
      <c r="R116" s="2146"/>
      <c r="S116" s="2146"/>
      <c r="T116" s="2146"/>
      <c r="U116" s="2146"/>
      <c r="V116" s="2146"/>
      <c r="W116" s="2146"/>
      <c r="X116" s="2146"/>
      <c r="Y116" s="2146"/>
    </row>
    <row r="117" spans="1:25" ht="18.75" customHeight="1">
      <c r="A117" s="2146"/>
      <c r="B117" s="2146"/>
      <c r="C117" s="2453"/>
      <c r="D117" s="2146"/>
      <c r="E117" s="2146"/>
      <c r="F117" s="2146"/>
      <c r="G117" s="2146"/>
      <c r="H117" s="2146"/>
      <c r="I117" s="2146"/>
      <c r="J117" s="2146"/>
      <c r="K117" s="2146"/>
      <c r="L117" s="2146"/>
      <c r="M117" s="2146"/>
      <c r="N117" s="2146"/>
      <c r="O117" s="2146"/>
      <c r="P117" s="2146"/>
      <c r="Q117" s="2146"/>
      <c r="R117" s="2146"/>
      <c r="S117" s="2146"/>
      <c r="T117" s="2146"/>
      <c r="U117" s="2146"/>
      <c r="V117" s="2146"/>
      <c r="W117" s="2146"/>
      <c r="X117" s="2146"/>
      <c r="Y117" s="2146"/>
    </row>
    <row r="118" spans="1:25" ht="18.75" customHeight="1">
      <c r="A118" s="2146"/>
      <c r="B118" s="2146"/>
      <c r="C118" s="2453"/>
      <c r="D118" s="2146"/>
      <c r="E118" s="2146"/>
      <c r="F118" s="2146"/>
      <c r="G118" s="2146"/>
      <c r="H118" s="2146"/>
      <c r="I118" s="2146"/>
      <c r="J118" s="2146"/>
      <c r="K118" s="2146"/>
      <c r="L118" s="2146"/>
      <c r="M118" s="2146"/>
      <c r="N118" s="2146"/>
      <c r="O118" s="2146"/>
      <c r="P118" s="2146"/>
      <c r="Q118" s="2146"/>
      <c r="R118" s="2146"/>
      <c r="S118" s="2146"/>
      <c r="T118" s="2146"/>
      <c r="U118" s="2146"/>
      <c r="V118" s="2146"/>
      <c r="W118" s="2146"/>
      <c r="X118" s="2146"/>
      <c r="Y118" s="2146"/>
    </row>
    <row r="119" spans="1:25" ht="18.75" customHeight="1">
      <c r="A119" s="2146"/>
      <c r="B119" s="2146"/>
      <c r="C119" s="2453"/>
      <c r="D119" s="2146"/>
      <c r="E119" s="2146"/>
      <c r="F119" s="2146"/>
      <c r="G119" s="2146"/>
      <c r="H119" s="2146"/>
      <c r="I119" s="2146"/>
      <c r="J119" s="2146"/>
      <c r="K119" s="2146"/>
      <c r="L119" s="2146"/>
      <c r="M119" s="2146"/>
      <c r="N119" s="2146"/>
      <c r="O119" s="2146"/>
      <c r="P119" s="2146"/>
      <c r="Q119" s="2146"/>
      <c r="R119" s="2146"/>
      <c r="S119" s="2146"/>
      <c r="T119" s="2146"/>
      <c r="U119" s="2146"/>
      <c r="V119" s="2146"/>
      <c r="W119" s="2146"/>
      <c r="X119" s="2146"/>
      <c r="Y119" s="2146"/>
    </row>
    <row r="120" spans="1:25" ht="18.75" customHeight="1">
      <c r="A120" s="2146"/>
      <c r="B120" s="2146"/>
      <c r="C120" s="2453"/>
      <c r="D120" s="2146"/>
      <c r="E120" s="2146"/>
      <c r="F120" s="2146"/>
      <c r="G120" s="2146"/>
      <c r="H120" s="2146"/>
      <c r="I120" s="2146"/>
      <c r="J120" s="2146"/>
      <c r="K120" s="2146"/>
      <c r="L120" s="2146"/>
      <c r="M120" s="2146"/>
      <c r="N120" s="2146"/>
      <c r="O120" s="2146"/>
      <c r="P120" s="2146"/>
      <c r="Q120" s="2146"/>
      <c r="R120" s="2146"/>
      <c r="S120" s="2146"/>
      <c r="T120" s="2146"/>
      <c r="U120" s="2146"/>
      <c r="V120" s="2146"/>
      <c r="W120" s="2146"/>
      <c r="X120" s="2146"/>
      <c r="Y120" s="2146"/>
    </row>
    <row r="121" spans="1:25" ht="18.75" customHeight="1">
      <c r="A121" s="2146"/>
      <c r="B121" s="2146"/>
      <c r="C121" s="2453"/>
      <c r="D121" s="2146"/>
      <c r="E121" s="2146"/>
      <c r="F121" s="2146"/>
      <c r="G121" s="2146"/>
      <c r="H121" s="2146"/>
      <c r="I121" s="2146"/>
      <c r="J121" s="2146"/>
      <c r="K121" s="2146"/>
      <c r="L121" s="2146"/>
      <c r="M121" s="2146"/>
      <c r="N121" s="2146"/>
      <c r="O121" s="2146"/>
      <c r="P121" s="2146"/>
      <c r="Q121" s="2146"/>
      <c r="R121" s="2146"/>
      <c r="S121" s="2146"/>
      <c r="T121" s="2146"/>
      <c r="U121" s="2146"/>
      <c r="V121" s="2146"/>
      <c r="W121" s="2146"/>
      <c r="X121" s="2146"/>
      <c r="Y121" s="2146"/>
    </row>
    <row r="122" spans="1:25" ht="18.75" customHeight="1">
      <c r="A122" s="2146"/>
      <c r="B122" s="2146"/>
      <c r="C122" s="2453"/>
      <c r="D122" s="2146"/>
      <c r="E122" s="2146"/>
      <c r="F122" s="2146"/>
      <c r="G122" s="2146"/>
      <c r="H122" s="2146"/>
      <c r="I122" s="2146"/>
      <c r="J122" s="2146"/>
      <c r="K122" s="2146"/>
      <c r="L122" s="2146"/>
      <c r="M122" s="2146"/>
      <c r="N122" s="2146"/>
      <c r="O122" s="2146"/>
      <c r="P122" s="2146"/>
      <c r="Q122" s="2146"/>
      <c r="R122" s="2146"/>
      <c r="S122" s="2146"/>
      <c r="T122" s="2146"/>
      <c r="U122" s="2146"/>
      <c r="V122" s="2146"/>
      <c r="W122" s="2146"/>
      <c r="X122" s="2146"/>
      <c r="Y122" s="2146"/>
    </row>
    <row r="123" spans="1:25" ht="18.75" customHeight="1">
      <c r="A123" s="2146"/>
      <c r="B123" s="2146"/>
      <c r="C123" s="2453"/>
      <c r="D123" s="2146"/>
      <c r="E123" s="2146"/>
      <c r="F123" s="2146"/>
      <c r="G123" s="2146"/>
      <c r="H123" s="2146"/>
      <c r="I123" s="2146"/>
      <c r="J123" s="2146"/>
      <c r="K123" s="2146"/>
      <c r="L123" s="2146"/>
      <c r="M123" s="2146"/>
      <c r="N123" s="2146"/>
      <c r="O123" s="2146"/>
      <c r="P123" s="2146"/>
      <c r="Q123" s="2146"/>
      <c r="R123" s="2146"/>
      <c r="S123" s="2146"/>
      <c r="T123" s="2146"/>
      <c r="U123" s="2146"/>
      <c r="V123" s="2146"/>
      <c r="W123" s="2146"/>
      <c r="X123" s="2146"/>
      <c r="Y123" s="2146"/>
    </row>
    <row r="124" spans="1:25" ht="18.75" customHeight="1">
      <c r="A124" s="2146"/>
      <c r="B124" s="2146"/>
      <c r="C124" s="2453"/>
      <c r="D124" s="2146"/>
      <c r="E124" s="2146"/>
      <c r="F124" s="2146"/>
      <c r="G124" s="2146"/>
      <c r="H124" s="2146"/>
      <c r="I124" s="2146"/>
      <c r="J124" s="2146"/>
      <c r="K124" s="2146"/>
      <c r="L124" s="2146"/>
      <c r="M124" s="2146"/>
      <c r="N124" s="2146"/>
      <c r="O124" s="2146"/>
      <c r="P124" s="2146"/>
      <c r="Q124" s="2146"/>
      <c r="R124" s="2146"/>
      <c r="S124" s="2146"/>
      <c r="T124" s="2146"/>
      <c r="U124" s="2146"/>
      <c r="V124" s="2146"/>
      <c r="W124" s="2146"/>
      <c r="X124" s="2146"/>
      <c r="Y124" s="2146"/>
    </row>
    <row r="125" spans="1:25" ht="18.75" customHeight="1">
      <c r="A125" s="2146"/>
      <c r="B125" s="2146"/>
      <c r="C125" s="2453"/>
      <c r="D125" s="2146"/>
      <c r="E125" s="2146"/>
      <c r="F125" s="2146"/>
      <c r="G125" s="2146"/>
      <c r="H125" s="2146"/>
      <c r="I125" s="2146"/>
      <c r="J125" s="2146"/>
      <c r="K125" s="2146"/>
      <c r="L125" s="2146"/>
      <c r="M125" s="2146"/>
      <c r="N125" s="2146"/>
      <c r="O125" s="2146"/>
      <c r="P125" s="2146"/>
      <c r="Q125" s="2146"/>
      <c r="R125" s="2146"/>
      <c r="S125" s="2146"/>
      <c r="T125" s="2146"/>
      <c r="U125" s="2146"/>
      <c r="V125" s="2146"/>
      <c r="W125" s="2146"/>
      <c r="X125" s="2146"/>
      <c r="Y125" s="2146"/>
    </row>
    <row r="126" spans="1:25" ht="18.75" customHeight="1">
      <c r="A126" s="2146"/>
      <c r="B126" s="2146"/>
      <c r="C126" s="2453"/>
      <c r="D126" s="2146"/>
      <c r="E126" s="2146"/>
      <c r="F126" s="2146"/>
      <c r="G126" s="2146"/>
      <c r="H126" s="2146"/>
      <c r="I126" s="2146"/>
      <c r="J126" s="2146"/>
      <c r="K126" s="2146"/>
      <c r="L126" s="2146"/>
      <c r="M126" s="2146"/>
      <c r="N126" s="2146"/>
      <c r="O126" s="2146"/>
      <c r="P126" s="2146"/>
      <c r="Q126" s="2146"/>
      <c r="R126" s="2146"/>
      <c r="S126" s="2146"/>
      <c r="T126" s="2146"/>
      <c r="U126" s="2146"/>
      <c r="V126" s="2146"/>
      <c r="W126" s="2146"/>
      <c r="X126" s="2146"/>
      <c r="Y126" s="2146"/>
    </row>
    <row r="127" spans="1:25" ht="18.75" customHeight="1">
      <c r="A127" s="2146"/>
      <c r="B127" s="2146"/>
      <c r="C127" s="2453"/>
      <c r="D127" s="2146"/>
      <c r="E127" s="2146"/>
      <c r="F127" s="2146"/>
      <c r="G127" s="2146"/>
      <c r="H127" s="2146"/>
      <c r="I127" s="2146"/>
      <c r="J127" s="2146"/>
      <c r="K127" s="2146"/>
      <c r="L127" s="2146"/>
      <c r="M127" s="2146"/>
      <c r="N127" s="2146"/>
      <c r="O127" s="2146"/>
      <c r="P127" s="2146"/>
      <c r="Q127" s="2146"/>
      <c r="R127" s="2146"/>
      <c r="S127" s="2146"/>
      <c r="T127" s="2146"/>
      <c r="U127" s="2146"/>
      <c r="V127" s="2146"/>
      <c r="W127" s="2146"/>
      <c r="X127" s="2146"/>
      <c r="Y127" s="2146"/>
    </row>
    <row r="128" spans="1:25" ht="18.75" customHeight="1">
      <c r="A128" s="2146"/>
      <c r="B128" s="2146"/>
      <c r="C128" s="2453"/>
      <c r="D128" s="2146"/>
      <c r="E128" s="2146"/>
      <c r="F128" s="2146"/>
      <c r="G128" s="2146"/>
      <c r="H128" s="2146"/>
      <c r="I128" s="2146"/>
      <c r="J128" s="2146"/>
      <c r="K128" s="2146"/>
      <c r="L128" s="2146"/>
      <c r="M128" s="2146"/>
      <c r="N128" s="2146"/>
      <c r="O128" s="2146"/>
      <c r="P128" s="2146"/>
      <c r="Q128" s="2146"/>
      <c r="R128" s="2146"/>
      <c r="S128" s="2146"/>
      <c r="T128" s="2146"/>
      <c r="U128" s="2146"/>
      <c r="V128" s="2146"/>
      <c r="W128" s="2146"/>
      <c r="X128" s="2146"/>
      <c r="Y128" s="2146"/>
    </row>
    <row r="129" spans="1:25" ht="18.75" customHeight="1">
      <c r="A129" s="2146"/>
      <c r="B129" s="2146"/>
      <c r="C129" s="2453"/>
      <c r="D129" s="2146"/>
      <c r="E129" s="2146"/>
      <c r="F129" s="2146"/>
      <c r="G129" s="2146"/>
      <c r="H129" s="2146"/>
      <c r="I129" s="2146"/>
      <c r="J129" s="2146"/>
      <c r="K129" s="2146"/>
      <c r="L129" s="2146"/>
      <c r="M129" s="2146"/>
      <c r="N129" s="2146"/>
      <c r="O129" s="2146"/>
      <c r="P129" s="2146"/>
      <c r="Q129" s="2146"/>
      <c r="R129" s="2146"/>
      <c r="S129" s="2146"/>
      <c r="T129" s="2146"/>
      <c r="U129" s="2146"/>
      <c r="V129" s="2146"/>
      <c r="W129" s="2146"/>
      <c r="X129" s="2146"/>
      <c r="Y129" s="2146"/>
    </row>
    <row r="130" spans="1:25" ht="18.75" customHeight="1">
      <c r="A130" s="2146"/>
      <c r="B130" s="2146"/>
      <c r="C130" s="2453"/>
      <c r="D130" s="2146"/>
      <c r="E130" s="2146"/>
      <c r="F130" s="2146"/>
      <c r="G130" s="2146"/>
      <c r="H130" s="2146"/>
      <c r="I130" s="2146"/>
      <c r="J130" s="2146"/>
      <c r="K130" s="2146"/>
      <c r="L130" s="2146"/>
      <c r="M130" s="2146"/>
      <c r="N130" s="2146"/>
      <c r="O130" s="2146"/>
      <c r="P130" s="2146"/>
      <c r="Q130" s="2146"/>
      <c r="R130" s="2146"/>
      <c r="S130" s="2146"/>
      <c r="T130" s="2146"/>
      <c r="U130" s="2146"/>
      <c r="V130" s="2146"/>
      <c r="W130" s="2146"/>
      <c r="X130" s="2146"/>
      <c r="Y130" s="2146"/>
    </row>
    <row r="131" spans="1:25" ht="18.75" customHeight="1">
      <c r="A131" s="2146"/>
      <c r="B131" s="2146"/>
      <c r="C131" s="2453"/>
      <c r="D131" s="2146"/>
      <c r="E131" s="2146"/>
      <c r="F131" s="2146"/>
      <c r="G131" s="2146"/>
      <c r="H131" s="2146"/>
      <c r="I131" s="2146"/>
      <c r="J131" s="2146"/>
      <c r="K131" s="2146"/>
      <c r="L131" s="2146"/>
      <c r="M131" s="2146"/>
      <c r="N131" s="2146"/>
      <c r="O131" s="2146"/>
      <c r="P131" s="2146"/>
      <c r="Q131" s="2146"/>
      <c r="R131" s="2146"/>
      <c r="S131" s="2146"/>
      <c r="T131" s="2146"/>
      <c r="U131" s="2146"/>
      <c r="V131" s="2146"/>
      <c r="W131" s="2146"/>
      <c r="X131" s="2146"/>
      <c r="Y131" s="2146"/>
    </row>
    <row r="132" spans="1:25" ht="18.75" customHeight="1">
      <c r="A132" s="2146"/>
      <c r="B132" s="2146"/>
      <c r="C132" s="2453"/>
      <c r="D132" s="2146"/>
      <c r="E132" s="2146"/>
      <c r="F132" s="2146"/>
      <c r="G132" s="2146"/>
      <c r="H132" s="2146"/>
      <c r="I132" s="2146"/>
      <c r="J132" s="2146"/>
      <c r="K132" s="2146"/>
      <c r="L132" s="2146"/>
      <c r="M132" s="2146"/>
      <c r="N132" s="2146"/>
      <c r="O132" s="2146"/>
      <c r="P132" s="2146"/>
      <c r="Q132" s="2146"/>
      <c r="R132" s="2146"/>
      <c r="S132" s="2146"/>
      <c r="T132" s="2146"/>
      <c r="U132" s="2146"/>
      <c r="V132" s="2146"/>
      <c r="W132" s="2146"/>
      <c r="X132" s="2146"/>
      <c r="Y132" s="2146"/>
    </row>
    <row r="133" spans="1:25" ht="18.75" customHeight="1">
      <c r="A133" s="2146"/>
      <c r="B133" s="2146"/>
      <c r="C133" s="2453"/>
      <c r="D133" s="2146"/>
      <c r="E133" s="2146"/>
      <c r="F133" s="2146"/>
      <c r="G133" s="2146"/>
      <c r="H133" s="2146"/>
      <c r="I133" s="2146"/>
      <c r="J133" s="2146"/>
      <c r="K133" s="2146"/>
      <c r="L133" s="2146"/>
      <c r="M133" s="2146"/>
      <c r="N133" s="2146"/>
      <c r="O133" s="2146"/>
      <c r="P133" s="2146"/>
      <c r="Q133" s="2146"/>
      <c r="R133" s="2146"/>
      <c r="S133" s="2146"/>
      <c r="T133" s="2146"/>
      <c r="U133" s="2146"/>
      <c r="V133" s="2146"/>
      <c r="W133" s="2146"/>
      <c r="X133" s="2146"/>
      <c r="Y133" s="2146"/>
    </row>
    <row r="134" spans="1:25" ht="18.75" customHeight="1">
      <c r="A134" s="2146"/>
      <c r="B134" s="2146"/>
      <c r="C134" s="2453"/>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row>
    <row r="135" spans="1:25" ht="18.75" customHeight="1">
      <c r="A135" s="2146"/>
      <c r="B135" s="2146"/>
      <c r="C135" s="2453"/>
      <c r="D135" s="2146"/>
      <c r="E135" s="2146"/>
      <c r="F135" s="2146"/>
      <c r="G135" s="2146"/>
      <c r="H135" s="2146"/>
      <c r="I135" s="2146"/>
      <c r="J135" s="2146"/>
      <c r="K135" s="2146"/>
      <c r="L135" s="2146"/>
      <c r="M135" s="2146"/>
      <c r="N135" s="2146"/>
      <c r="O135" s="2146"/>
      <c r="P135" s="2146"/>
      <c r="Q135" s="2146"/>
      <c r="R135" s="2146"/>
      <c r="S135" s="2146"/>
      <c r="T135" s="2146"/>
      <c r="U135" s="2146"/>
      <c r="V135" s="2146"/>
      <c r="W135" s="2146"/>
      <c r="X135" s="2146"/>
      <c r="Y135" s="2146"/>
    </row>
    <row r="136" spans="1:25" ht="18.75" customHeight="1">
      <c r="A136" s="2146"/>
      <c r="B136" s="2146"/>
      <c r="C136" s="2453"/>
      <c r="D136" s="2146"/>
      <c r="E136" s="2146"/>
      <c r="F136" s="2146"/>
      <c r="G136" s="2146"/>
      <c r="H136" s="2146"/>
      <c r="I136" s="2146"/>
      <c r="J136" s="2146"/>
      <c r="K136" s="2146"/>
      <c r="L136" s="2146"/>
      <c r="M136" s="2146"/>
      <c r="N136" s="2146"/>
      <c r="O136" s="2146"/>
      <c r="P136" s="2146"/>
      <c r="Q136" s="2146"/>
      <c r="R136" s="2146"/>
      <c r="S136" s="2146"/>
      <c r="T136" s="2146"/>
      <c r="U136" s="2146"/>
      <c r="V136" s="2146"/>
      <c r="W136" s="2146"/>
      <c r="X136" s="2146"/>
      <c r="Y136" s="2146"/>
    </row>
    <row r="137" spans="1:25" ht="18.75" customHeight="1">
      <c r="A137" s="2146"/>
      <c r="B137" s="2146"/>
      <c r="C137" s="2453"/>
      <c r="D137" s="2146"/>
      <c r="E137" s="2146"/>
      <c r="F137" s="2146"/>
      <c r="G137" s="2146"/>
      <c r="H137" s="2146"/>
      <c r="I137" s="2146"/>
      <c r="J137" s="2146"/>
      <c r="K137" s="2146"/>
      <c r="L137" s="2146"/>
      <c r="M137" s="2146"/>
      <c r="N137" s="2146"/>
      <c r="O137" s="2146"/>
      <c r="P137" s="2146"/>
      <c r="Q137" s="2146"/>
      <c r="R137" s="2146"/>
      <c r="S137" s="2146"/>
      <c r="T137" s="2146"/>
      <c r="U137" s="2146"/>
      <c r="V137" s="2146"/>
      <c r="W137" s="2146"/>
      <c r="X137" s="2146"/>
      <c r="Y137" s="2146"/>
    </row>
    <row r="138" spans="1:25" ht="18.75" customHeight="1">
      <c r="A138" s="2146"/>
      <c r="B138" s="2146"/>
      <c r="C138" s="2453"/>
      <c r="D138" s="2146"/>
      <c r="E138" s="2146"/>
      <c r="F138" s="2146"/>
      <c r="G138" s="2146"/>
      <c r="H138" s="2146"/>
      <c r="I138" s="2146"/>
      <c r="J138" s="2146"/>
      <c r="K138" s="2146"/>
      <c r="L138" s="2146"/>
      <c r="M138" s="2146"/>
      <c r="N138" s="2146"/>
      <c r="O138" s="2146"/>
      <c r="P138" s="2146"/>
      <c r="Q138" s="2146"/>
      <c r="R138" s="2146"/>
      <c r="S138" s="2146"/>
      <c r="T138" s="2146"/>
      <c r="U138" s="2146"/>
      <c r="V138" s="2146"/>
      <c r="W138" s="2146"/>
      <c r="X138" s="2146"/>
      <c r="Y138" s="2146"/>
    </row>
    <row r="139" spans="1:25" ht="18.75" customHeight="1">
      <c r="A139" s="2146"/>
      <c r="B139" s="2146"/>
      <c r="C139" s="2453"/>
      <c r="D139" s="2146"/>
      <c r="E139" s="2146"/>
      <c r="F139" s="2146"/>
      <c r="G139" s="2146"/>
      <c r="H139" s="2146"/>
      <c r="I139" s="2146"/>
      <c r="J139" s="2146"/>
      <c r="K139" s="2146"/>
      <c r="L139" s="2146"/>
      <c r="M139" s="2146"/>
      <c r="N139" s="2146"/>
      <c r="O139" s="2146"/>
      <c r="P139" s="2146"/>
      <c r="Q139" s="2146"/>
      <c r="R139" s="2146"/>
      <c r="S139" s="2146"/>
      <c r="T139" s="2146"/>
      <c r="U139" s="2146"/>
      <c r="V139" s="2146"/>
      <c r="W139" s="2146"/>
      <c r="X139" s="2146"/>
      <c r="Y139" s="2146"/>
    </row>
    <row r="140" spans="1:25" ht="18.75" customHeight="1">
      <c r="A140" s="2146"/>
      <c r="B140" s="2146"/>
      <c r="C140" s="2453"/>
      <c r="D140" s="2146"/>
      <c r="E140" s="2146"/>
      <c r="F140" s="2146"/>
      <c r="G140" s="2146"/>
      <c r="H140" s="2146"/>
      <c r="I140" s="2146"/>
      <c r="J140" s="2146"/>
      <c r="K140" s="2146"/>
      <c r="L140" s="2146"/>
      <c r="M140" s="2146"/>
      <c r="N140" s="2146"/>
      <c r="O140" s="2146"/>
      <c r="P140" s="2146"/>
      <c r="Q140" s="2146"/>
      <c r="R140" s="2146"/>
      <c r="S140" s="2146"/>
      <c r="T140" s="2146"/>
      <c r="U140" s="2146"/>
      <c r="V140" s="2146"/>
      <c r="W140" s="2146"/>
      <c r="X140" s="2146"/>
      <c r="Y140" s="2146"/>
    </row>
    <row r="141" spans="1:25" ht="18.75" customHeight="1">
      <c r="A141" s="2146"/>
      <c r="B141" s="2146"/>
      <c r="C141" s="2453"/>
      <c r="D141" s="2146"/>
      <c r="E141" s="2146"/>
      <c r="F141" s="2146"/>
      <c r="G141" s="2146"/>
      <c r="H141" s="2146"/>
      <c r="I141" s="2146"/>
      <c r="J141" s="2146"/>
      <c r="K141" s="2146"/>
      <c r="L141" s="2146"/>
      <c r="M141" s="2146"/>
      <c r="N141" s="2146"/>
      <c r="O141" s="2146"/>
      <c r="P141" s="2146"/>
      <c r="Q141" s="2146"/>
      <c r="R141" s="2146"/>
      <c r="S141" s="2146"/>
      <c r="T141" s="2146"/>
      <c r="U141" s="2146"/>
      <c r="V141" s="2146"/>
      <c r="W141" s="2146"/>
      <c r="X141" s="2146"/>
      <c r="Y141" s="2146"/>
    </row>
    <row r="142" spans="1:25" ht="18.75" customHeight="1">
      <c r="A142" s="2146"/>
      <c r="B142" s="2146"/>
      <c r="C142" s="2453"/>
      <c r="D142" s="2146"/>
      <c r="E142" s="2146"/>
      <c r="F142" s="2146"/>
      <c r="G142" s="2146"/>
      <c r="H142" s="2146"/>
      <c r="I142" s="2146"/>
      <c r="J142" s="2146"/>
      <c r="K142" s="2146"/>
      <c r="L142" s="2146"/>
      <c r="M142" s="2146"/>
      <c r="N142" s="2146"/>
      <c r="O142" s="2146"/>
      <c r="P142" s="2146"/>
      <c r="Q142" s="2146"/>
      <c r="R142" s="2146"/>
      <c r="S142" s="2146"/>
      <c r="T142" s="2146"/>
      <c r="U142" s="2146"/>
      <c r="V142" s="2146"/>
      <c r="W142" s="2146"/>
      <c r="X142" s="2146"/>
      <c r="Y142" s="2146"/>
    </row>
    <row r="143" spans="1:25" ht="18.75" customHeight="1">
      <c r="A143" s="2146"/>
      <c r="B143" s="2146"/>
      <c r="C143" s="2453"/>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row>
    <row r="144" spans="1:25" ht="18.75" customHeight="1">
      <c r="A144" s="2146"/>
      <c r="B144" s="2146"/>
      <c r="C144" s="2453"/>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row>
    <row r="145" spans="1:25" ht="18.75" customHeight="1">
      <c r="A145" s="2146"/>
      <c r="B145" s="2146"/>
      <c r="C145" s="2453"/>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row>
    <row r="146" spans="1:25" ht="18.75" customHeight="1">
      <c r="A146" s="2146"/>
      <c r="B146" s="2146"/>
      <c r="C146" s="2453"/>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row>
    <row r="147" spans="1:25" ht="18.75" customHeight="1">
      <c r="A147" s="2146"/>
      <c r="B147" s="2146"/>
      <c r="C147" s="2453"/>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row>
    <row r="148" spans="1:25" ht="18.75" customHeight="1">
      <c r="A148" s="2146"/>
      <c r="B148" s="2146"/>
      <c r="C148" s="2453"/>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row>
    <row r="149" spans="1:25" ht="18.75" customHeight="1">
      <c r="A149" s="2146"/>
      <c r="B149" s="2146"/>
      <c r="C149" s="2453"/>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row>
    <row r="150" spans="1:25" ht="18.75" customHeight="1">
      <c r="A150" s="2146"/>
      <c r="B150" s="2146"/>
      <c r="C150" s="2453"/>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row>
    <row r="151" spans="1:25" ht="18.75" customHeight="1">
      <c r="A151" s="2146"/>
      <c r="B151" s="2146"/>
      <c r="C151" s="2453"/>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row>
    <row r="152" spans="1:25" ht="18.75" customHeight="1">
      <c r="A152" s="2146"/>
      <c r="B152" s="2146"/>
      <c r="C152" s="2453"/>
      <c r="D152" s="2146"/>
      <c r="E152" s="2146"/>
      <c r="F152" s="2146"/>
      <c r="G152" s="2146"/>
      <c r="H152" s="2146"/>
      <c r="I152" s="2146"/>
      <c r="J152" s="2146"/>
      <c r="K152" s="2146"/>
      <c r="L152" s="2146"/>
      <c r="M152" s="2146"/>
      <c r="N152" s="2146"/>
      <c r="O152" s="2146"/>
      <c r="P152" s="2146"/>
      <c r="Q152" s="2146"/>
      <c r="R152" s="2146"/>
      <c r="S152" s="2146"/>
      <c r="T152" s="2146"/>
      <c r="U152" s="2146"/>
      <c r="V152" s="2146"/>
      <c r="W152" s="2146"/>
      <c r="X152" s="2146"/>
      <c r="Y152" s="2146"/>
    </row>
    <row r="153" spans="1:25" ht="18.75" customHeight="1">
      <c r="A153" s="2146"/>
      <c r="B153" s="2146"/>
      <c r="C153" s="2453"/>
      <c r="D153" s="2146"/>
      <c r="E153" s="2146"/>
      <c r="F153" s="2146"/>
      <c r="G153" s="2146"/>
      <c r="H153" s="2146"/>
      <c r="I153" s="2146"/>
      <c r="J153" s="2146"/>
      <c r="K153" s="2146"/>
      <c r="L153" s="2146"/>
      <c r="M153" s="2146"/>
      <c r="N153" s="2146"/>
      <c r="O153" s="2146"/>
      <c r="P153" s="2146"/>
      <c r="Q153" s="2146"/>
      <c r="R153" s="2146"/>
      <c r="S153" s="2146"/>
      <c r="T153" s="2146"/>
      <c r="U153" s="2146"/>
      <c r="V153" s="2146"/>
      <c r="W153" s="2146"/>
      <c r="X153" s="2146"/>
      <c r="Y153" s="2146"/>
    </row>
    <row r="154" spans="1:25" ht="18.75" customHeight="1">
      <c r="A154" s="2146"/>
      <c r="B154" s="2146"/>
      <c r="C154" s="2453"/>
      <c r="D154" s="2146"/>
      <c r="E154" s="2146"/>
      <c r="F154" s="2146"/>
      <c r="G154" s="2146"/>
      <c r="H154" s="2146"/>
      <c r="I154" s="2146"/>
      <c r="J154" s="2146"/>
      <c r="K154" s="2146"/>
      <c r="L154" s="2146"/>
      <c r="M154" s="2146"/>
      <c r="N154" s="2146"/>
      <c r="O154" s="2146"/>
      <c r="P154" s="2146"/>
      <c r="Q154" s="2146"/>
      <c r="R154" s="2146"/>
      <c r="S154" s="2146"/>
      <c r="T154" s="2146"/>
      <c r="U154" s="2146"/>
      <c r="V154" s="2146"/>
      <c r="W154" s="2146"/>
      <c r="X154" s="2146"/>
      <c r="Y154" s="2146"/>
    </row>
    <row r="155" spans="1:25" ht="18.75" customHeight="1">
      <c r="A155" s="2146"/>
      <c r="B155" s="2146"/>
      <c r="C155" s="2453"/>
      <c r="D155" s="2146"/>
      <c r="E155" s="2146"/>
      <c r="F155" s="2146"/>
      <c r="G155" s="2146"/>
      <c r="H155" s="2146"/>
      <c r="I155" s="2146"/>
      <c r="J155" s="2146"/>
      <c r="K155" s="2146"/>
      <c r="L155" s="2146"/>
      <c r="M155" s="2146"/>
      <c r="N155" s="2146"/>
      <c r="O155" s="2146"/>
      <c r="P155" s="2146"/>
      <c r="Q155" s="2146"/>
      <c r="R155" s="2146"/>
      <c r="S155" s="2146"/>
      <c r="T155" s="2146"/>
      <c r="U155" s="2146"/>
      <c r="V155" s="2146"/>
      <c r="W155" s="2146"/>
      <c r="X155" s="2146"/>
      <c r="Y155" s="2146"/>
    </row>
    <row r="156" spans="1:25" ht="18.75" customHeight="1">
      <c r="A156" s="2146"/>
      <c r="B156" s="2146"/>
      <c r="C156" s="2453"/>
      <c r="D156" s="2146"/>
      <c r="E156" s="2146"/>
      <c r="F156" s="2146"/>
      <c r="G156" s="2146"/>
      <c r="H156" s="2146"/>
      <c r="I156" s="2146"/>
      <c r="J156" s="2146"/>
      <c r="K156" s="2146"/>
      <c r="L156" s="2146"/>
      <c r="M156" s="2146"/>
      <c r="N156" s="2146"/>
      <c r="O156" s="2146"/>
      <c r="P156" s="2146"/>
      <c r="Q156" s="2146"/>
      <c r="R156" s="2146"/>
      <c r="S156" s="2146"/>
      <c r="T156" s="2146"/>
      <c r="U156" s="2146"/>
      <c r="V156" s="2146"/>
      <c r="W156" s="2146"/>
      <c r="X156" s="2146"/>
      <c r="Y156" s="2146"/>
    </row>
    <row r="157" spans="1:25" ht="18.75" customHeight="1">
      <c r="A157" s="2146"/>
      <c r="B157" s="2146"/>
      <c r="C157" s="2453"/>
      <c r="D157" s="2146"/>
      <c r="E157" s="2146"/>
      <c r="F157" s="2146"/>
      <c r="G157" s="2146"/>
      <c r="H157" s="2146"/>
      <c r="I157" s="2146"/>
      <c r="J157" s="2146"/>
      <c r="K157" s="2146"/>
      <c r="L157" s="2146"/>
      <c r="M157" s="2146"/>
      <c r="N157" s="2146"/>
      <c r="O157" s="2146"/>
      <c r="P157" s="2146"/>
      <c r="Q157" s="2146"/>
      <c r="R157" s="2146"/>
      <c r="S157" s="2146"/>
      <c r="T157" s="2146"/>
      <c r="U157" s="2146"/>
      <c r="V157" s="2146"/>
      <c r="W157" s="2146"/>
      <c r="X157" s="2146"/>
      <c r="Y157" s="2146"/>
    </row>
    <row r="158" spans="1:25" ht="18.75" customHeight="1">
      <c r="A158" s="2146"/>
      <c r="B158" s="2146"/>
      <c r="C158" s="2453"/>
      <c r="D158" s="2146"/>
      <c r="E158" s="2146"/>
      <c r="F158" s="2146"/>
      <c r="G158" s="2146"/>
      <c r="H158" s="2146"/>
      <c r="I158" s="2146"/>
      <c r="J158" s="2146"/>
      <c r="K158" s="2146"/>
      <c r="L158" s="2146"/>
      <c r="M158" s="2146"/>
      <c r="N158" s="2146"/>
      <c r="O158" s="2146"/>
      <c r="P158" s="2146"/>
      <c r="Q158" s="2146"/>
      <c r="R158" s="2146"/>
      <c r="S158" s="2146"/>
      <c r="T158" s="2146"/>
      <c r="U158" s="2146"/>
      <c r="V158" s="2146"/>
      <c r="W158" s="2146"/>
      <c r="X158" s="2146"/>
      <c r="Y158" s="2146"/>
    </row>
    <row r="159" spans="1:25" ht="18.75" customHeight="1">
      <c r="A159" s="2146"/>
      <c r="B159" s="2146"/>
      <c r="C159" s="2453"/>
      <c r="D159" s="2146"/>
      <c r="E159" s="2146"/>
      <c r="F159" s="2146"/>
      <c r="G159" s="2146"/>
      <c r="H159" s="2146"/>
      <c r="I159" s="2146"/>
      <c r="J159" s="2146"/>
      <c r="K159" s="2146"/>
      <c r="L159" s="2146"/>
      <c r="M159" s="2146"/>
      <c r="N159" s="2146"/>
      <c r="O159" s="2146"/>
      <c r="P159" s="2146"/>
      <c r="Q159" s="2146"/>
      <c r="R159" s="2146"/>
      <c r="S159" s="2146"/>
      <c r="T159" s="2146"/>
      <c r="U159" s="2146"/>
      <c r="V159" s="2146"/>
      <c r="W159" s="2146"/>
      <c r="X159" s="2146"/>
      <c r="Y159" s="2146"/>
    </row>
    <row r="160" spans="1:25" ht="18.75" customHeight="1">
      <c r="A160" s="2146"/>
      <c r="B160" s="2146"/>
      <c r="C160" s="2453"/>
      <c r="D160" s="2146"/>
      <c r="E160" s="2146"/>
      <c r="F160" s="2146"/>
      <c r="G160" s="2146"/>
      <c r="H160" s="2146"/>
      <c r="I160" s="2146"/>
      <c r="J160" s="2146"/>
      <c r="K160" s="2146"/>
      <c r="L160" s="2146"/>
      <c r="M160" s="2146"/>
      <c r="N160" s="2146"/>
      <c r="O160" s="2146"/>
      <c r="P160" s="2146"/>
      <c r="Q160" s="2146"/>
      <c r="R160" s="2146"/>
      <c r="S160" s="2146"/>
      <c r="T160" s="2146"/>
      <c r="U160" s="2146"/>
      <c r="V160" s="2146"/>
      <c r="W160" s="2146"/>
      <c r="X160" s="2146"/>
      <c r="Y160" s="2146"/>
    </row>
    <row r="161" spans="1:25" ht="18.75" customHeight="1">
      <c r="A161" s="2146"/>
      <c r="B161" s="2146"/>
      <c r="C161" s="2453"/>
      <c r="D161" s="2146"/>
      <c r="E161" s="2146"/>
      <c r="F161" s="2146"/>
      <c r="G161" s="2146"/>
      <c r="H161" s="2146"/>
      <c r="I161" s="2146"/>
      <c r="J161" s="2146"/>
      <c r="K161" s="2146"/>
      <c r="L161" s="2146"/>
      <c r="M161" s="2146"/>
      <c r="N161" s="2146"/>
      <c r="O161" s="2146"/>
      <c r="P161" s="2146"/>
      <c r="Q161" s="2146"/>
      <c r="R161" s="2146"/>
      <c r="S161" s="2146"/>
      <c r="T161" s="2146"/>
      <c r="U161" s="2146"/>
      <c r="V161" s="2146"/>
      <c r="W161" s="2146"/>
      <c r="X161" s="2146"/>
      <c r="Y161" s="2146"/>
    </row>
    <row r="162" spans="1:25" ht="18.75" customHeight="1">
      <c r="A162" s="2146"/>
      <c r="B162" s="2146"/>
      <c r="C162" s="2453"/>
      <c r="D162" s="2146"/>
      <c r="E162" s="2146"/>
      <c r="F162" s="2146"/>
      <c r="G162" s="2146"/>
      <c r="H162" s="2146"/>
      <c r="I162" s="2146"/>
      <c r="J162" s="2146"/>
      <c r="K162" s="2146"/>
      <c r="L162" s="2146"/>
      <c r="M162" s="2146"/>
      <c r="N162" s="2146"/>
      <c r="O162" s="2146"/>
      <c r="P162" s="2146"/>
      <c r="Q162" s="2146"/>
      <c r="R162" s="2146"/>
      <c r="S162" s="2146"/>
      <c r="T162" s="2146"/>
      <c r="U162" s="2146"/>
      <c r="V162" s="2146"/>
      <c r="W162" s="2146"/>
      <c r="X162" s="2146"/>
      <c r="Y162" s="2146"/>
    </row>
    <row r="163" spans="1:25" ht="18.75" customHeight="1">
      <c r="A163" s="2146"/>
      <c r="B163" s="2146"/>
      <c r="C163" s="2453"/>
      <c r="D163" s="2146"/>
      <c r="E163" s="2146"/>
      <c r="F163" s="2146"/>
      <c r="G163" s="2146"/>
      <c r="H163" s="2146"/>
      <c r="I163" s="2146"/>
      <c r="J163" s="2146"/>
      <c r="K163" s="2146"/>
      <c r="L163" s="2146"/>
      <c r="M163" s="2146"/>
      <c r="N163" s="2146"/>
      <c r="O163" s="2146"/>
      <c r="P163" s="2146"/>
      <c r="Q163" s="2146"/>
      <c r="R163" s="2146"/>
      <c r="S163" s="2146"/>
      <c r="T163" s="2146"/>
      <c r="U163" s="2146"/>
      <c r="V163" s="2146"/>
      <c r="W163" s="2146"/>
      <c r="X163" s="2146"/>
      <c r="Y163" s="2146"/>
    </row>
    <row r="164" spans="1:25" ht="18.75" customHeight="1">
      <c r="A164" s="2146"/>
      <c r="B164" s="2146"/>
      <c r="C164" s="2453"/>
      <c r="D164" s="2146"/>
      <c r="E164" s="2146"/>
      <c r="F164" s="2146"/>
      <c r="G164" s="2146"/>
      <c r="H164" s="2146"/>
      <c r="I164" s="2146"/>
      <c r="J164" s="2146"/>
      <c r="K164" s="2146"/>
      <c r="L164" s="2146"/>
      <c r="M164" s="2146"/>
      <c r="N164" s="2146"/>
      <c r="O164" s="2146"/>
      <c r="P164" s="2146"/>
      <c r="Q164" s="2146"/>
      <c r="R164" s="2146"/>
      <c r="S164" s="2146"/>
      <c r="T164" s="2146"/>
      <c r="U164" s="2146"/>
      <c r="V164" s="2146"/>
      <c r="W164" s="2146"/>
      <c r="X164" s="2146"/>
      <c r="Y164" s="2146"/>
    </row>
    <row r="165" spans="1:25" ht="18.75" customHeight="1">
      <c r="A165" s="2146"/>
      <c r="B165" s="2146"/>
      <c r="C165" s="2453"/>
      <c r="D165" s="2146"/>
      <c r="E165" s="2146"/>
      <c r="F165" s="2146"/>
      <c r="G165" s="2146"/>
      <c r="H165" s="2146"/>
      <c r="I165" s="2146"/>
      <c r="J165" s="2146"/>
      <c r="K165" s="2146"/>
      <c r="L165" s="2146"/>
      <c r="M165" s="2146"/>
      <c r="N165" s="2146"/>
      <c r="O165" s="2146"/>
      <c r="P165" s="2146"/>
      <c r="Q165" s="2146"/>
      <c r="R165" s="2146"/>
      <c r="S165" s="2146"/>
      <c r="T165" s="2146"/>
      <c r="U165" s="2146"/>
      <c r="V165" s="2146"/>
      <c r="W165" s="2146"/>
      <c r="X165" s="2146"/>
      <c r="Y165" s="2146"/>
    </row>
    <row r="166" spans="1:25" ht="18.75" customHeight="1">
      <c r="A166" s="2146"/>
      <c r="B166" s="2146"/>
      <c r="C166" s="2453"/>
      <c r="D166" s="2146"/>
      <c r="E166" s="2146"/>
      <c r="F166" s="2146"/>
      <c r="G166" s="2146"/>
      <c r="H166" s="2146"/>
      <c r="I166" s="2146"/>
      <c r="J166" s="2146"/>
      <c r="K166" s="2146"/>
      <c r="L166" s="2146"/>
      <c r="M166" s="2146"/>
      <c r="N166" s="2146"/>
      <c r="O166" s="2146"/>
      <c r="P166" s="2146"/>
      <c r="Q166" s="2146"/>
      <c r="R166" s="2146"/>
      <c r="S166" s="2146"/>
      <c r="T166" s="2146"/>
      <c r="U166" s="2146"/>
      <c r="V166" s="2146"/>
      <c r="W166" s="2146"/>
      <c r="X166" s="2146"/>
      <c r="Y166" s="2146"/>
    </row>
    <row r="167" spans="1:25" ht="18.75" customHeight="1">
      <c r="A167" s="2146"/>
      <c r="B167" s="2146"/>
      <c r="C167" s="2453"/>
      <c r="D167" s="2146"/>
      <c r="E167" s="2146"/>
      <c r="F167" s="2146"/>
      <c r="G167" s="2146"/>
      <c r="H167" s="2146"/>
      <c r="I167" s="2146"/>
      <c r="J167" s="2146"/>
      <c r="K167" s="2146"/>
      <c r="L167" s="2146"/>
      <c r="M167" s="2146"/>
      <c r="N167" s="2146"/>
      <c r="O167" s="2146"/>
      <c r="P167" s="2146"/>
      <c r="Q167" s="2146"/>
      <c r="R167" s="2146"/>
      <c r="S167" s="2146"/>
      <c r="T167" s="2146"/>
      <c r="U167" s="2146"/>
      <c r="V167" s="2146"/>
      <c r="W167" s="2146"/>
      <c r="X167" s="2146"/>
      <c r="Y167" s="2146"/>
    </row>
    <row r="168" spans="1:25" ht="18.75" customHeight="1">
      <c r="A168" s="2146"/>
      <c r="B168" s="2146"/>
      <c r="C168" s="2453"/>
      <c r="D168" s="2146"/>
      <c r="E168" s="2146"/>
      <c r="F168" s="2146"/>
      <c r="G168" s="2146"/>
      <c r="H168" s="2146"/>
      <c r="I168" s="2146"/>
      <c r="J168" s="2146"/>
      <c r="K168" s="2146"/>
      <c r="L168" s="2146"/>
      <c r="M168" s="2146"/>
      <c r="N168" s="2146"/>
      <c r="O168" s="2146"/>
      <c r="P168" s="2146"/>
      <c r="Q168" s="2146"/>
      <c r="R168" s="2146"/>
      <c r="S168" s="2146"/>
      <c r="T168" s="2146"/>
      <c r="U168" s="2146"/>
      <c r="V168" s="2146"/>
      <c r="W168" s="2146"/>
      <c r="X168" s="2146"/>
      <c r="Y168" s="2146"/>
    </row>
    <row r="169" spans="1:25" ht="18.75" customHeight="1">
      <c r="A169" s="2146"/>
      <c r="B169" s="2146"/>
      <c r="C169" s="2453"/>
      <c r="D169" s="2146"/>
      <c r="E169" s="2146"/>
      <c r="F169" s="2146"/>
      <c r="G169" s="2146"/>
      <c r="H169" s="2146"/>
      <c r="I169" s="2146"/>
      <c r="J169" s="2146"/>
      <c r="K169" s="2146"/>
      <c r="L169" s="2146"/>
      <c r="M169" s="2146"/>
      <c r="N169" s="2146"/>
      <c r="O169" s="2146"/>
      <c r="P169" s="2146"/>
      <c r="Q169" s="2146"/>
      <c r="R169" s="2146"/>
      <c r="S169" s="2146"/>
      <c r="T169" s="2146"/>
      <c r="U169" s="2146"/>
      <c r="V169" s="2146"/>
      <c r="W169" s="2146"/>
      <c r="X169" s="2146"/>
      <c r="Y169" s="2146"/>
    </row>
    <row r="170" spans="1:25" ht="18.75" customHeight="1">
      <c r="A170" s="2146"/>
      <c r="B170" s="2146"/>
      <c r="C170" s="2453"/>
      <c r="D170" s="2146"/>
      <c r="E170" s="2146"/>
      <c r="F170" s="2146"/>
      <c r="G170" s="2146"/>
      <c r="H170" s="2146"/>
      <c r="I170" s="2146"/>
      <c r="J170" s="2146"/>
      <c r="K170" s="2146"/>
      <c r="L170" s="2146"/>
      <c r="M170" s="2146"/>
      <c r="N170" s="2146"/>
      <c r="O170" s="2146"/>
      <c r="P170" s="2146"/>
      <c r="Q170" s="2146"/>
      <c r="R170" s="2146"/>
      <c r="S170" s="2146"/>
      <c r="T170" s="2146"/>
      <c r="U170" s="2146"/>
      <c r="V170" s="2146"/>
      <c r="W170" s="2146"/>
      <c r="X170" s="2146"/>
      <c r="Y170" s="2146"/>
    </row>
    <row r="171" spans="1:25" ht="18.75" customHeight="1">
      <c r="A171" s="2146"/>
      <c r="B171" s="2146"/>
      <c r="C171" s="2453"/>
      <c r="D171" s="2146"/>
      <c r="E171" s="2146"/>
      <c r="F171" s="2146"/>
      <c r="G171" s="2146"/>
      <c r="H171" s="2146"/>
      <c r="I171" s="2146"/>
      <c r="J171" s="2146"/>
      <c r="K171" s="2146"/>
      <c r="L171" s="2146"/>
      <c r="M171" s="2146"/>
      <c r="N171" s="2146"/>
      <c r="O171" s="2146"/>
      <c r="P171" s="2146"/>
      <c r="Q171" s="2146"/>
      <c r="R171" s="2146"/>
      <c r="S171" s="2146"/>
      <c r="T171" s="2146"/>
      <c r="U171" s="2146"/>
      <c r="V171" s="2146"/>
      <c r="W171" s="2146"/>
      <c r="X171" s="2146"/>
      <c r="Y171" s="2146"/>
    </row>
    <row r="172" spans="1:25" ht="18.75" customHeight="1">
      <c r="A172" s="2146"/>
      <c r="B172" s="2146"/>
      <c r="C172" s="2453"/>
      <c r="D172" s="2146"/>
      <c r="E172" s="2146"/>
      <c r="F172" s="2146"/>
      <c r="G172" s="2146"/>
      <c r="H172" s="2146"/>
      <c r="I172" s="2146"/>
      <c r="J172" s="2146"/>
      <c r="K172" s="2146"/>
      <c r="L172" s="2146"/>
      <c r="M172" s="2146"/>
      <c r="N172" s="2146"/>
      <c r="O172" s="2146"/>
      <c r="P172" s="2146"/>
      <c r="Q172" s="2146"/>
      <c r="R172" s="2146"/>
      <c r="S172" s="2146"/>
      <c r="T172" s="2146"/>
      <c r="U172" s="2146"/>
      <c r="V172" s="2146"/>
      <c r="W172" s="2146"/>
      <c r="X172" s="2146"/>
      <c r="Y172" s="2146"/>
    </row>
    <row r="173" spans="1:25" ht="18.75" customHeight="1">
      <c r="A173" s="2146"/>
      <c r="B173" s="2146"/>
      <c r="C173" s="2453"/>
      <c r="D173" s="2146"/>
      <c r="E173" s="2146"/>
      <c r="F173" s="2146"/>
      <c r="G173" s="2146"/>
      <c r="H173" s="2146"/>
      <c r="I173" s="2146"/>
      <c r="J173" s="2146"/>
      <c r="K173" s="2146"/>
      <c r="L173" s="2146"/>
      <c r="M173" s="2146"/>
      <c r="N173" s="2146"/>
      <c r="O173" s="2146"/>
      <c r="P173" s="2146"/>
      <c r="Q173" s="2146"/>
      <c r="R173" s="2146"/>
      <c r="S173" s="2146"/>
      <c r="T173" s="2146"/>
      <c r="U173" s="2146"/>
      <c r="V173" s="2146"/>
      <c r="W173" s="2146"/>
      <c r="X173" s="2146"/>
      <c r="Y173" s="2146"/>
    </row>
    <row r="174" spans="1:25" ht="18.75" customHeight="1">
      <c r="A174" s="2146"/>
      <c r="B174" s="2146"/>
      <c r="C174" s="2453"/>
      <c r="D174" s="2146"/>
      <c r="E174" s="2146"/>
      <c r="F174" s="2146"/>
      <c r="G174" s="2146"/>
      <c r="H174" s="2146"/>
      <c r="I174" s="2146"/>
      <c r="J174" s="2146"/>
      <c r="K174" s="2146"/>
      <c r="L174" s="2146"/>
      <c r="M174" s="2146"/>
      <c r="N174" s="2146"/>
      <c r="O174" s="2146"/>
      <c r="P174" s="2146"/>
      <c r="Q174" s="2146"/>
      <c r="R174" s="2146"/>
      <c r="S174" s="2146"/>
      <c r="T174" s="2146"/>
      <c r="U174" s="2146"/>
      <c r="V174" s="2146"/>
      <c r="W174" s="2146"/>
      <c r="X174" s="2146"/>
      <c r="Y174" s="2146"/>
    </row>
    <row r="175" spans="1:25" ht="18.75" customHeight="1">
      <c r="A175" s="2146"/>
      <c r="B175" s="2146"/>
      <c r="C175" s="2453"/>
      <c r="D175" s="2146"/>
      <c r="E175" s="2146"/>
      <c r="F175" s="2146"/>
      <c r="G175" s="2146"/>
      <c r="H175" s="2146"/>
      <c r="I175" s="2146"/>
      <c r="J175" s="2146"/>
      <c r="K175" s="2146"/>
      <c r="L175" s="2146"/>
      <c r="M175" s="2146"/>
      <c r="N175" s="2146"/>
      <c r="O175" s="2146"/>
      <c r="P175" s="2146"/>
      <c r="Q175" s="2146"/>
      <c r="R175" s="2146"/>
      <c r="S175" s="2146"/>
      <c r="T175" s="2146"/>
      <c r="U175" s="2146"/>
      <c r="V175" s="2146"/>
      <c r="W175" s="2146"/>
      <c r="X175" s="2146"/>
      <c r="Y175" s="2146"/>
    </row>
    <row r="176" spans="1:25" ht="18.75" customHeight="1">
      <c r="A176" s="2146"/>
      <c r="B176" s="2146"/>
      <c r="C176" s="2453"/>
      <c r="D176" s="2146"/>
      <c r="E176" s="2146"/>
      <c r="F176" s="2146"/>
      <c r="G176" s="2146"/>
      <c r="H176" s="2146"/>
      <c r="I176" s="2146"/>
      <c r="J176" s="2146"/>
      <c r="K176" s="2146"/>
      <c r="L176" s="2146"/>
      <c r="M176" s="2146"/>
      <c r="N176" s="2146"/>
      <c r="O176" s="2146"/>
      <c r="P176" s="2146"/>
      <c r="Q176" s="2146"/>
      <c r="R176" s="2146"/>
      <c r="S176" s="2146"/>
      <c r="T176" s="2146"/>
      <c r="U176" s="2146"/>
      <c r="V176" s="2146"/>
      <c r="W176" s="2146"/>
      <c r="X176" s="2146"/>
      <c r="Y176" s="2146"/>
    </row>
    <row r="177" spans="1:25" ht="18.75" customHeight="1">
      <c r="A177" s="2146"/>
      <c r="B177" s="2146"/>
      <c r="C177" s="2453"/>
      <c r="D177" s="2146"/>
      <c r="E177" s="2146"/>
      <c r="F177" s="2146"/>
      <c r="G177" s="2146"/>
      <c r="H177" s="2146"/>
      <c r="I177" s="2146"/>
      <c r="J177" s="2146"/>
      <c r="K177" s="2146"/>
      <c r="L177" s="2146"/>
      <c r="M177" s="2146"/>
      <c r="N177" s="2146"/>
      <c r="O177" s="2146"/>
      <c r="P177" s="2146"/>
      <c r="Q177" s="2146"/>
      <c r="R177" s="2146"/>
      <c r="S177" s="2146"/>
      <c r="T177" s="2146"/>
      <c r="U177" s="2146"/>
      <c r="V177" s="2146"/>
      <c r="W177" s="2146"/>
      <c r="X177" s="2146"/>
      <c r="Y177" s="2146"/>
    </row>
    <row r="178" spans="1:25" ht="18.75" customHeight="1">
      <c r="A178" s="2146"/>
      <c r="B178" s="2146"/>
      <c r="C178" s="2453"/>
      <c r="D178" s="2146"/>
      <c r="E178" s="2146"/>
      <c r="F178" s="2146"/>
      <c r="G178" s="2146"/>
      <c r="H178" s="2146"/>
      <c r="I178" s="2146"/>
      <c r="J178" s="2146"/>
      <c r="K178" s="2146"/>
      <c r="L178" s="2146"/>
      <c r="M178" s="2146"/>
      <c r="N178" s="2146"/>
      <c r="O178" s="2146"/>
      <c r="P178" s="2146"/>
      <c r="Q178" s="2146"/>
      <c r="R178" s="2146"/>
      <c r="S178" s="2146"/>
      <c r="T178" s="2146"/>
      <c r="U178" s="2146"/>
      <c r="V178" s="2146"/>
      <c r="W178" s="2146"/>
      <c r="X178" s="2146"/>
      <c r="Y178" s="2146"/>
    </row>
    <row r="179" spans="1:25" ht="18.75" customHeight="1">
      <c r="A179" s="2146"/>
      <c r="B179" s="2146"/>
      <c r="C179" s="2453"/>
      <c r="D179" s="2146"/>
      <c r="E179" s="2146"/>
      <c r="F179" s="2146"/>
      <c r="G179" s="2146"/>
      <c r="H179" s="2146"/>
      <c r="I179" s="2146"/>
      <c r="J179" s="2146"/>
      <c r="K179" s="2146"/>
      <c r="L179" s="2146"/>
      <c r="M179" s="2146"/>
      <c r="N179" s="2146"/>
      <c r="O179" s="2146"/>
      <c r="P179" s="2146"/>
      <c r="Q179" s="2146"/>
      <c r="R179" s="2146"/>
      <c r="S179" s="2146"/>
      <c r="T179" s="2146"/>
      <c r="U179" s="2146"/>
      <c r="V179" s="2146"/>
      <c r="W179" s="2146"/>
      <c r="X179" s="2146"/>
      <c r="Y179" s="2146"/>
    </row>
    <row r="180" spans="1:25" ht="18.75" customHeight="1">
      <c r="A180" s="2146"/>
      <c r="B180" s="2146"/>
      <c r="C180" s="2453"/>
      <c r="D180" s="2146"/>
      <c r="E180" s="2146"/>
      <c r="F180" s="2146"/>
      <c r="G180" s="2146"/>
      <c r="H180" s="2146"/>
      <c r="I180" s="2146"/>
      <c r="J180" s="2146"/>
      <c r="K180" s="2146"/>
      <c r="L180" s="2146"/>
      <c r="M180" s="2146"/>
      <c r="N180" s="2146"/>
      <c r="O180" s="2146"/>
      <c r="P180" s="2146"/>
      <c r="Q180" s="2146"/>
      <c r="R180" s="2146"/>
      <c r="S180" s="2146"/>
      <c r="T180" s="2146"/>
      <c r="U180" s="2146"/>
      <c r="V180" s="2146"/>
      <c r="W180" s="2146"/>
      <c r="X180" s="2146"/>
      <c r="Y180" s="2146"/>
    </row>
    <row r="181" spans="1:25" ht="18.75" customHeight="1">
      <c r="A181" s="2146"/>
      <c r="B181" s="2146"/>
      <c r="C181" s="2453"/>
      <c r="D181" s="2146"/>
      <c r="E181" s="2146"/>
      <c r="F181" s="2146"/>
      <c r="G181" s="2146"/>
      <c r="H181" s="2146"/>
      <c r="I181" s="2146"/>
      <c r="J181" s="2146"/>
      <c r="K181" s="2146"/>
      <c r="L181" s="2146"/>
      <c r="M181" s="2146"/>
      <c r="N181" s="2146"/>
      <c r="O181" s="2146"/>
      <c r="P181" s="2146"/>
      <c r="Q181" s="2146"/>
      <c r="R181" s="2146"/>
      <c r="S181" s="2146"/>
      <c r="T181" s="2146"/>
      <c r="U181" s="2146"/>
      <c r="V181" s="2146"/>
      <c r="W181" s="2146"/>
      <c r="X181" s="2146"/>
      <c r="Y181" s="2146"/>
    </row>
    <row r="182" spans="1:25" ht="18.75" customHeight="1">
      <c r="A182" s="2146"/>
      <c r="B182" s="2146"/>
      <c r="C182" s="2453"/>
      <c r="D182" s="2146"/>
      <c r="E182" s="2146"/>
      <c r="F182" s="2146"/>
      <c r="G182" s="2146"/>
      <c r="H182" s="2146"/>
      <c r="I182" s="2146"/>
      <c r="J182" s="2146"/>
      <c r="K182" s="2146"/>
      <c r="L182" s="2146"/>
      <c r="M182" s="2146"/>
      <c r="N182" s="2146"/>
      <c r="O182" s="2146"/>
      <c r="P182" s="2146"/>
      <c r="Q182" s="2146"/>
      <c r="R182" s="2146"/>
      <c r="S182" s="2146"/>
      <c r="T182" s="2146"/>
      <c r="U182" s="2146"/>
      <c r="V182" s="2146"/>
      <c r="W182" s="2146"/>
      <c r="X182" s="2146"/>
      <c r="Y182" s="2146"/>
    </row>
    <row r="183" spans="1:25" ht="18.75" customHeight="1">
      <c r="A183" s="2146"/>
      <c r="B183" s="2146"/>
      <c r="C183" s="2453"/>
      <c r="D183" s="2146"/>
      <c r="E183" s="2146"/>
      <c r="F183" s="2146"/>
      <c r="G183" s="2146"/>
      <c r="H183" s="2146"/>
      <c r="I183" s="2146"/>
      <c r="J183" s="2146"/>
      <c r="K183" s="2146"/>
      <c r="L183" s="2146"/>
      <c r="M183" s="2146"/>
      <c r="N183" s="2146"/>
      <c r="O183" s="2146"/>
      <c r="P183" s="2146"/>
      <c r="Q183" s="2146"/>
      <c r="R183" s="2146"/>
      <c r="S183" s="2146"/>
      <c r="T183" s="2146"/>
      <c r="U183" s="2146"/>
      <c r="V183" s="2146"/>
      <c r="W183" s="2146"/>
      <c r="X183" s="2146"/>
      <c r="Y183" s="2146"/>
    </row>
    <row r="184" spans="1:25" ht="18.75" customHeight="1">
      <c r="A184" s="2146"/>
      <c r="B184" s="2146"/>
      <c r="C184" s="2453"/>
      <c r="D184" s="2146"/>
      <c r="E184" s="2146"/>
      <c r="F184" s="2146"/>
      <c r="G184" s="2146"/>
      <c r="H184" s="2146"/>
      <c r="I184" s="2146"/>
      <c r="J184" s="2146"/>
      <c r="K184" s="2146"/>
      <c r="L184" s="2146"/>
      <c r="M184" s="2146"/>
      <c r="N184" s="2146"/>
      <c r="O184" s="2146"/>
      <c r="P184" s="2146"/>
      <c r="Q184" s="2146"/>
      <c r="R184" s="2146"/>
      <c r="S184" s="2146"/>
      <c r="T184" s="2146"/>
      <c r="U184" s="2146"/>
      <c r="V184" s="2146"/>
      <c r="W184" s="2146"/>
      <c r="X184" s="2146"/>
      <c r="Y184" s="2146"/>
    </row>
    <row r="185" spans="1:25" ht="18.75" customHeight="1">
      <c r="A185" s="2146"/>
      <c r="B185" s="2146"/>
      <c r="C185" s="2453"/>
      <c r="D185" s="2146"/>
      <c r="E185" s="2146"/>
      <c r="F185" s="2146"/>
      <c r="G185" s="2146"/>
      <c r="H185" s="2146"/>
      <c r="I185" s="2146"/>
      <c r="J185" s="2146"/>
      <c r="K185" s="2146"/>
      <c r="L185" s="2146"/>
      <c r="M185" s="2146"/>
      <c r="N185" s="2146"/>
      <c r="O185" s="2146"/>
      <c r="P185" s="2146"/>
      <c r="Q185" s="2146"/>
      <c r="R185" s="2146"/>
      <c r="S185" s="2146"/>
      <c r="T185" s="2146"/>
      <c r="U185" s="2146"/>
      <c r="V185" s="2146"/>
      <c r="W185" s="2146"/>
      <c r="X185" s="2146"/>
      <c r="Y185" s="2146"/>
    </row>
    <row r="186" spans="1:25" ht="18.75" customHeight="1">
      <c r="A186" s="2146"/>
      <c r="B186" s="2146"/>
      <c r="C186" s="2453"/>
      <c r="D186" s="2146"/>
      <c r="E186" s="2146"/>
      <c r="F186" s="2146"/>
      <c r="G186" s="2146"/>
      <c r="H186" s="2146"/>
      <c r="I186" s="2146"/>
      <c r="J186" s="2146"/>
      <c r="K186" s="2146"/>
      <c r="L186" s="2146"/>
      <c r="M186" s="2146"/>
      <c r="N186" s="2146"/>
      <c r="O186" s="2146"/>
      <c r="P186" s="2146"/>
      <c r="Q186" s="2146"/>
      <c r="R186" s="2146"/>
      <c r="S186" s="2146"/>
      <c r="T186" s="2146"/>
      <c r="U186" s="2146"/>
      <c r="V186" s="2146"/>
      <c r="W186" s="2146"/>
      <c r="X186" s="2146"/>
      <c r="Y186" s="2146"/>
    </row>
    <row r="187" spans="1:25" ht="18.75" customHeight="1">
      <c r="A187" s="2146"/>
      <c r="B187" s="2146"/>
      <c r="C187" s="2453"/>
      <c r="D187" s="2146"/>
      <c r="E187" s="2146"/>
      <c r="F187" s="2146"/>
      <c r="G187" s="2146"/>
      <c r="H187" s="2146"/>
      <c r="I187" s="2146"/>
      <c r="J187" s="2146"/>
      <c r="K187" s="2146"/>
      <c r="L187" s="2146"/>
      <c r="M187" s="2146"/>
      <c r="N187" s="2146"/>
      <c r="O187" s="2146"/>
      <c r="P187" s="2146"/>
      <c r="Q187" s="2146"/>
      <c r="R187" s="2146"/>
      <c r="S187" s="2146"/>
      <c r="T187" s="2146"/>
      <c r="U187" s="2146"/>
      <c r="V187" s="2146"/>
      <c r="W187" s="2146"/>
      <c r="X187" s="2146"/>
      <c r="Y187" s="2146"/>
    </row>
    <row r="188" spans="1:25" ht="18.75" customHeight="1">
      <c r="A188" s="2146"/>
      <c r="B188" s="2146"/>
      <c r="C188" s="2453"/>
      <c r="D188" s="2146"/>
      <c r="E188" s="2146"/>
      <c r="F188" s="2146"/>
      <c r="G188" s="2146"/>
      <c r="H188" s="2146"/>
      <c r="I188" s="2146"/>
      <c r="J188" s="2146"/>
      <c r="K188" s="2146"/>
      <c r="L188" s="2146"/>
      <c r="M188" s="2146"/>
      <c r="N188" s="2146"/>
      <c r="O188" s="2146"/>
      <c r="P188" s="2146"/>
      <c r="Q188" s="2146"/>
      <c r="R188" s="2146"/>
      <c r="S188" s="2146"/>
      <c r="T188" s="2146"/>
      <c r="U188" s="2146"/>
      <c r="V188" s="2146"/>
      <c r="W188" s="2146"/>
      <c r="X188" s="2146"/>
      <c r="Y188" s="2146"/>
    </row>
    <row r="189" spans="1:25" ht="18.75" customHeight="1">
      <c r="A189" s="2146"/>
      <c r="B189" s="2146"/>
      <c r="C189" s="2453"/>
      <c r="D189" s="2146"/>
      <c r="E189" s="2146"/>
      <c r="F189" s="2146"/>
      <c r="G189" s="2146"/>
      <c r="H189" s="2146"/>
      <c r="I189" s="2146"/>
      <c r="J189" s="2146"/>
      <c r="K189" s="2146"/>
      <c r="L189" s="2146"/>
      <c r="M189" s="2146"/>
      <c r="N189" s="2146"/>
      <c r="O189" s="2146"/>
      <c r="P189" s="2146"/>
      <c r="Q189" s="2146"/>
      <c r="R189" s="2146"/>
      <c r="S189" s="2146"/>
      <c r="T189" s="2146"/>
      <c r="U189" s="2146"/>
      <c r="V189" s="2146"/>
      <c r="W189" s="2146"/>
      <c r="X189" s="2146"/>
      <c r="Y189" s="2146"/>
    </row>
    <row r="190" spans="1:25" ht="18.75" customHeight="1">
      <c r="A190" s="2146"/>
      <c r="B190" s="2146"/>
      <c r="C190" s="2453"/>
      <c r="D190" s="2146"/>
      <c r="E190" s="2146"/>
      <c r="F190" s="2146"/>
      <c r="G190" s="2146"/>
      <c r="H190" s="2146"/>
      <c r="I190" s="2146"/>
      <c r="J190" s="2146"/>
      <c r="K190" s="2146"/>
      <c r="L190" s="2146"/>
      <c r="M190" s="2146"/>
      <c r="N190" s="2146"/>
      <c r="O190" s="2146"/>
      <c r="P190" s="2146"/>
      <c r="Q190" s="2146"/>
      <c r="R190" s="2146"/>
      <c r="S190" s="2146"/>
      <c r="T190" s="2146"/>
      <c r="U190" s="2146"/>
      <c r="V190" s="2146"/>
      <c r="W190" s="2146"/>
      <c r="X190" s="2146"/>
      <c r="Y190" s="2146"/>
    </row>
    <row r="191" spans="1:25" ht="18.75" customHeight="1">
      <c r="A191" s="2146"/>
      <c r="B191" s="2146"/>
      <c r="C191" s="2453"/>
      <c r="D191" s="2146"/>
      <c r="E191" s="2146"/>
      <c r="F191" s="2146"/>
      <c r="G191" s="2146"/>
      <c r="H191" s="2146"/>
      <c r="I191" s="2146"/>
      <c r="J191" s="2146"/>
      <c r="K191" s="2146"/>
      <c r="L191" s="2146"/>
      <c r="M191" s="2146"/>
      <c r="N191" s="2146"/>
      <c r="O191" s="2146"/>
      <c r="P191" s="2146"/>
      <c r="Q191" s="2146"/>
      <c r="R191" s="2146"/>
      <c r="S191" s="2146"/>
      <c r="T191" s="2146"/>
      <c r="U191" s="2146"/>
      <c r="V191" s="2146"/>
      <c r="W191" s="2146"/>
      <c r="X191" s="2146"/>
      <c r="Y191" s="2146"/>
    </row>
    <row r="192" spans="1:25" ht="18.75" customHeight="1">
      <c r="A192" s="2146"/>
      <c r="B192" s="2146"/>
      <c r="C192" s="2453"/>
      <c r="D192" s="2146"/>
      <c r="E192" s="2146"/>
      <c r="F192" s="2146"/>
      <c r="G192" s="2146"/>
      <c r="H192" s="2146"/>
      <c r="I192" s="2146"/>
      <c r="J192" s="2146"/>
      <c r="K192" s="2146"/>
      <c r="L192" s="2146"/>
      <c r="M192" s="2146"/>
      <c r="N192" s="2146"/>
      <c r="O192" s="2146"/>
      <c r="P192" s="2146"/>
      <c r="Q192" s="2146"/>
      <c r="R192" s="2146"/>
      <c r="S192" s="2146"/>
      <c r="T192" s="2146"/>
      <c r="U192" s="2146"/>
      <c r="V192" s="2146"/>
      <c r="W192" s="2146"/>
      <c r="X192" s="2146"/>
      <c r="Y192" s="2146"/>
    </row>
    <row r="193" spans="1:25" ht="18.75" customHeight="1">
      <c r="A193" s="2146"/>
      <c r="B193" s="2146"/>
      <c r="C193" s="2453"/>
      <c r="D193" s="2146"/>
      <c r="E193" s="2146"/>
      <c r="F193" s="2146"/>
      <c r="G193" s="2146"/>
      <c r="H193" s="2146"/>
      <c r="I193" s="2146"/>
      <c r="J193" s="2146"/>
      <c r="K193" s="2146"/>
      <c r="L193" s="2146"/>
      <c r="M193" s="2146"/>
      <c r="N193" s="2146"/>
      <c r="O193" s="2146"/>
      <c r="P193" s="2146"/>
      <c r="Q193" s="2146"/>
      <c r="R193" s="2146"/>
      <c r="S193" s="2146"/>
      <c r="T193" s="2146"/>
      <c r="U193" s="2146"/>
      <c r="V193" s="2146"/>
      <c r="W193" s="2146"/>
      <c r="X193" s="2146"/>
      <c r="Y193" s="2146"/>
    </row>
    <row r="194" spans="1:25" ht="18.75" customHeight="1">
      <c r="A194" s="2146"/>
      <c r="B194" s="2146"/>
      <c r="C194" s="2453"/>
      <c r="D194" s="2146"/>
      <c r="E194" s="2146"/>
      <c r="F194" s="2146"/>
      <c r="G194" s="2146"/>
      <c r="H194" s="2146"/>
      <c r="I194" s="2146"/>
      <c r="J194" s="2146"/>
      <c r="K194" s="2146"/>
      <c r="L194" s="2146"/>
      <c r="M194" s="2146"/>
      <c r="N194" s="2146"/>
      <c r="O194" s="2146"/>
      <c r="P194" s="2146"/>
      <c r="Q194" s="2146"/>
      <c r="R194" s="2146"/>
      <c r="S194" s="2146"/>
      <c r="T194" s="2146"/>
      <c r="U194" s="2146"/>
      <c r="V194" s="2146"/>
      <c r="W194" s="2146"/>
      <c r="X194" s="2146"/>
      <c r="Y194" s="2146"/>
    </row>
    <row r="195" spans="1:25" ht="18.75" customHeight="1">
      <c r="A195" s="2146"/>
      <c r="B195" s="2146"/>
      <c r="C195" s="2453"/>
      <c r="D195" s="2146"/>
      <c r="E195" s="2146"/>
      <c r="F195" s="2146"/>
      <c r="G195" s="2146"/>
      <c r="H195" s="2146"/>
      <c r="I195" s="2146"/>
      <c r="J195" s="2146"/>
      <c r="K195" s="2146"/>
      <c r="L195" s="2146"/>
      <c r="M195" s="2146"/>
      <c r="N195" s="2146"/>
      <c r="O195" s="2146"/>
      <c r="P195" s="2146"/>
      <c r="Q195" s="2146"/>
      <c r="R195" s="2146"/>
      <c r="S195" s="2146"/>
      <c r="T195" s="2146"/>
      <c r="U195" s="2146"/>
      <c r="V195" s="2146"/>
      <c r="W195" s="2146"/>
      <c r="X195" s="2146"/>
      <c r="Y195" s="2146"/>
    </row>
    <row r="196" spans="1:25" ht="18.75" customHeight="1">
      <c r="A196" s="2146"/>
      <c r="B196" s="2146"/>
      <c r="C196" s="2453"/>
      <c r="D196" s="2146"/>
      <c r="E196" s="2146"/>
      <c r="F196" s="2146"/>
      <c r="G196" s="2146"/>
      <c r="H196" s="2146"/>
      <c r="I196" s="2146"/>
      <c r="J196" s="2146"/>
      <c r="K196" s="2146"/>
      <c r="L196" s="2146"/>
      <c r="M196" s="2146"/>
      <c r="N196" s="2146"/>
      <c r="O196" s="2146"/>
      <c r="P196" s="2146"/>
      <c r="Q196" s="2146"/>
      <c r="R196" s="2146"/>
      <c r="S196" s="2146"/>
      <c r="T196" s="2146"/>
      <c r="U196" s="2146"/>
      <c r="V196" s="2146"/>
      <c r="W196" s="2146"/>
      <c r="X196" s="2146"/>
      <c r="Y196" s="2146"/>
    </row>
    <row r="197" spans="1:25" ht="18.75" customHeight="1">
      <c r="A197" s="2146"/>
      <c r="B197" s="2146"/>
      <c r="C197" s="2453"/>
      <c r="D197" s="2146"/>
      <c r="E197" s="2146"/>
      <c r="F197" s="2146"/>
      <c r="G197" s="2146"/>
      <c r="H197" s="2146"/>
      <c r="I197" s="2146"/>
      <c r="J197" s="2146"/>
      <c r="K197" s="2146"/>
      <c r="L197" s="2146"/>
      <c r="M197" s="2146"/>
      <c r="N197" s="2146"/>
      <c r="O197" s="2146"/>
      <c r="P197" s="2146"/>
      <c r="Q197" s="2146"/>
      <c r="R197" s="2146"/>
      <c r="S197" s="2146"/>
      <c r="T197" s="2146"/>
      <c r="U197" s="2146"/>
      <c r="V197" s="2146"/>
      <c r="W197" s="2146"/>
      <c r="X197" s="2146"/>
      <c r="Y197" s="2146"/>
    </row>
    <row r="198" spans="1:25" ht="18.75" customHeight="1">
      <c r="A198" s="2146"/>
      <c r="B198" s="2146"/>
      <c r="C198" s="2453"/>
      <c r="D198" s="2146"/>
      <c r="E198" s="2146"/>
      <c r="F198" s="2146"/>
      <c r="G198" s="2146"/>
      <c r="H198" s="2146"/>
      <c r="I198" s="2146"/>
      <c r="J198" s="2146"/>
      <c r="K198" s="2146"/>
      <c r="L198" s="2146"/>
      <c r="M198" s="2146"/>
      <c r="N198" s="2146"/>
      <c r="O198" s="2146"/>
      <c r="P198" s="2146"/>
      <c r="Q198" s="2146"/>
      <c r="R198" s="2146"/>
      <c r="S198" s="2146"/>
      <c r="T198" s="2146"/>
      <c r="U198" s="2146"/>
      <c r="V198" s="2146"/>
      <c r="W198" s="2146"/>
      <c r="X198" s="2146"/>
      <c r="Y198" s="2146"/>
    </row>
    <row r="199" spans="1:25" ht="18.75" customHeight="1">
      <c r="A199" s="2146"/>
      <c r="B199" s="2146"/>
      <c r="C199" s="2453"/>
      <c r="D199" s="2146"/>
      <c r="E199" s="2146"/>
      <c r="F199" s="2146"/>
      <c r="G199" s="2146"/>
      <c r="H199" s="2146"/>
      <c r="I199" s="2146"/>
      <c r="J199" s="2146"/>
      <c r="K199" s="2146"/>
      <c r="L199" s="2146"/>
      <c r="M199" s="2146"/>
      <c r="N199" s="2146"/>
      <c r="O199" s="2146"/>
      <c r="P199" s="2146"/>
      <c r="Q199" s="2146"/>
      <c r="R199" s="2146"/>
      <c r="S199" s="2146"/>
      <c r="T199" s="2146"/>
      <c r="U199" s="2146"/>
      <c r="V199" s="2146"/>
      <c r="W199" s="2146"/>
      <c r="X199" s="2146"/>
      <c r="Y199" s="2146"/>
    </row>
    <row r="200" spans="1:25" ht="18.75" customHeight="1">
      <c r="A200" s="2146"/>
      <c r="B200" s="2146"/>
      <c r="C200" s="2453"/>
      <c r="D200" s="2146"/>
      <c r="E200" s="2146"/>
      <c r="F200" s="2146"/>
      <c r="G200" s="2146"/>
      <c r="H200" s="2146"/>
      <c r="I200" s="2146"/>
      <c r="J200" s="2146"/>
      <c r="K200" s="2146"/>
      <c r="L200" s="2146"/>
      <c r="M200" s="2146"/>
      <c r="N200" s="2146"/>
      <c r="O200" s="2146"/>
      <c r="P200" s="2146"/>
      <c r="Q200" s="2146"/>
      <c r="R200" s="2146"/>
      <c r="S200" s="2146"/>
      <c r="T200" s="2146"/>
      <c r="U200" s="2146"/>
      <c r="V200" s="2146"/>
      <c r="W200" s="2146"/>
      <c r="X200" s="2146"/>
      <c r="Y200" s="2146"/>
    </row>
    <row r="201" spans="1:25" ht="18.75" customHeight="1">
      <c r="A201" s="2146"/>
      <c r="B201" s="2146"/>
      <c r="C201" s="2453"/>
      <c r="D201" s="2146"/>
      <c r="E201" s="2146"/>
      <c r="F201" s="2146"/>
      <c r="G201" s="2146"/>
      <c r="H201" s="2146"/>
      <c r="I201" s="2146"/>
      <c r="J201" s="2146"/>
      <c r="K201" s="2146"/>
      <c r="L201" s="2146"/>
      <c r="M201" s="2146"/>
      <c r="N201" s="2146"/>
      <c r="O201" s="2146"/>
      <c r="P201" s="2146"/>
      <c r="Q201" s="2146"/>
      <c r="R201" s="2146"/>
      <c r="S201" s="2146"/>
      <c r="T201" s="2146"/>
      <c r="U201" s="2146"/>
      <c r="V201" s="2146"/>
      <c r="W201" s="2146"/>
      <c r="X201" s="2146"/>
      <c r="Y201" s="2146"/>
    </row>
    <row r="202" spans="1:25" ht="18.75" customHeight="1">
      <c r="A202" s="2146"/>
      <c r="B202" s="2146"/>
      <c r="C202" s="2453"/>
      <c r="D202" s="2146"/>
      <c r="E202" s="2146"/>
      <c r="F202" s="2146"/>
      <c r="G202" s="2146"/>
      <c r="H202" s="2146"/>
      <c r="I202" s="2146"/>
      <c r="J202" s="2146"/>
      <c r="K202" s="2146"/>
      <c r="L202" s="2146"/>
      <c r="M202" s="2146"/>
      <c r="N202" s="2146"/>
      <c r="O202" s="2146"/>
      <c r="P202" s="2146"/>
      <c r="Q202" s="2146"/>
      <c r="R202" s="2146"/>
      <c r="S202" s="2146"/>
      <c r="T202" s="2146"/>
      <c r="U202" s="2146"/>
      <c r="V202" s="2146"/>
      <c r="W202" s="2146"/>
      <c r="X202" s="2146"/>
      <c r="Y202" s="2146"/>
    </row>
    <row r="203" spans="1:25" ht="18.75" customHeight="1">
      <c r="A203" s="2146"/>
      <c r="B203" s="2146"/>
      <c r="C203" s="2453"/>
      <c r="D203" s="2146"/>
      <c r="E203" s="2146"/>
      <c r="F203" s="2146"/>
      <c r="G203" s="2146"/>
      <c r="H203" s="2146"/>
      <c r="I203" s="2146"/>
      <c r="J203" s="2146"/>
      <c r="K203" s="2146"/>
      <c r="L203" s="2146"/>
      <c r="M203" s="2146"/>
      <c r="N203" s="2146"/>
      <c r="O203" s="2146"/>
      <c r="P203" s="2146"/>
      <c r="Q203" s="2146"/>
      <c r="R203" s="2146"/>
      <c r="S203" s="2146"/>
      <c r="T203" s="2146"/>
      <c r="U203" s="2146"/>
      <c r="V203" s="2146"/>
      <c r="W203" s="2146"/>
      <c r="X203" s="2146"/>
      <c r="Y203" s="2146"/>
    </row>
    <row r="204" spans="1:25" ht="18.75" customHeight="1">
      <c r="A204" s="2146"/>
      <c r="B204" s="2146"/>
      <c r="C204" s="2453"/>
      <c r="D204" s="2146"/>
      <c r="E204" s="2146"/>
      <c r="F204" s="2146"/>
      <c r="G204" s="2146"/>
      <c r="H204" s="2146"/>
      <c r="I204" s="2146"/>
      <c r="J204" s="2146"/>
      <c r="K204" s="2146"/>
      <c r="L204" s="2146"/>
      <c r="M204" s="2146"/>
      <c r="N204" s="2146"/>
      <c r="O204" s="2146"/>
      <c r="P204" s="2146"/>
      <c r="Q204" s="2146"/>
      <c r="R204" s="2146"/>
      <c r="S204" s="2146"/>
      <c r="T204" s="2146"/>
      <c r="U204" s="2146"/>
      <c r="V204" s="2146"/>
      <c r="W204" s="2146"/>
      <c r="X204" s="2146"/>
      <c r="Y204" s="2146"/>
    </row>
    <row r="205" spans="1:25" ht="18.75" customHeight="1">
      <c r="A205" s="2146"/>
      <c r="B205" s="2146"/>
      <c r="C205" s="2453"/>
      <c r="D205" s="2146"/>
      <c r="E205" s="2146"/>
      <c r="F205" s="2146"/>
      <c r="G205" s="2146"/>
      <c r="H205" s="2146"/>
      <c r="I205" s="2146"/>
      <c r="J205" s="2146"/>
      <c r="K205" s="2146"/>
      <c r="L205" s="2146"/>
      <c r="M205" s="2146"/>
      <c r="N205" s="2146"/>
      <c r="O205" s="2146"/>
      <c r="P205" s="2146"/>
      <c r="Q205" s="2146"/>
      <c r="R205" s="2146"/>
      <c r="S205" s="2146"/>
      <c r="T205" s="2146"/>
      <c r="U205" s="2146"/>
      <c r="V205" s="2146"/>
      <c r="W205" s="2146"/>
      <c r="X205" s="2146"/>
      <c r="Y205" s="2146"/>
    </row>
    <row r="206" spans="1:25" ht="18.75" customHeight="1">
      <c r="A206" s="2146"/>
      <c r="B206" s="2146"/>
      <c r="C206" s="2453"/>
      <c r="D206" s="2146"/>
      <c r="E206" s="2146"/>
      <c r="F206" s="2146"/>
      <c r="G206" s="2146"/>
      <c r="H206" s="2146"/>
      <c r="I206" s="2146"/>
      <c r="J206" s="2146"/>
      <c r="K206" s="2146"/>
      <c r="L206" s="2146"/>
      <c r="M206" s="2146"/>
      <c r="N206" s="2146"/>
      <c r="O206" s="2146"/>
      <c r="P206" s="2146"/>
      <c r="Q206" s="2146"/>
      <c r="R206" s="2146"/>
      <c r="S206" s="2146"/>
      <c r="T206" s="2146"/>
      <c r="U206" s="2146"/>
      <c r="V206" s="2146"/>
      <c r="W206" s="2146"/>
      <c r="X206" s="2146"/>
      <c r="Y206" s="2146"/>
    </row>
    <row r="207" spans="1:25" ht="18.75" customHeight="1">
      <c r="A207" s="2146"/>
      <c r="B207" s="2146"/>
      <c r="C207" s="2453"/>
      <c r="D207" s="2146"/>
      <c r="E207" s="2146"/>
      <c r="F207" s="2146"/>
      <c r="G207" s="2146"/>
      <c r="H207" s="2146"/>
      <c r="I207" s="2146"/>
      <c r="J207" s="2146"/>
      <c r="K207" s="2146"/>
      <c r="L207" s="2146"/>
      <c r="M207" s="2146"/>
      <c r="N207" s="2146"/>
      <c r="O207" s="2146"/>
      <c r="P207" s="2146"/>
      <c r="Q207" s="2146"/>
      <c r="R207" s="2146"/>
      <c r="S207" s="2146"/>
      <c r="T207" s="2146"/>
      <c r="U207" s="2146"/>
      <c r="V207" s="2146"/>
      <c r="W207" s="2146"/>
      <c r="X207" s="2146"/>
      <c r="Y207" s="2146"/>
    </row>
    <row r="208" spans="1:25" ht="18.75" customHeight="1">
      <c r="A208" s="2146"/>
      <c r="B208" s="2146"/>
      <c r="C208" s="2453"/>
      <c r="D208" s="2146"/>
      <c r="E208" s="2146"/>
      <c r="F208" s="2146"/>
      <c r="G208" s="2146"/>
      <c r="H208" s="2146"/>
      <c r="I208" s="2146"/>
      <c r="J208" s="2146"/>
      <c r="K208" s="2146"/>
      <c r="L208" s="2146"/>
      <c r="M208" s="2146"/>
      <c r="N208" s="2146"/>
      <c r="O208" s="2146"/>
      <c r="P208" s="2146"/>
      <c r="Q208" s="2146"/>
      <c r="R208" s="2146"/>
      <c r="S208" s="2146"/>
      <c r="T208" s="2146"/>
      <c r="U208" s="2146"/>
      <c r="V208" s="2146"/>
      <c r="W208" s="2146"/>
      <c r="X208" s="2146"/>
      <c r="Y208" s="2146"/>
    </row>
    <row r="209" spans="1:25" ht="18.75" customHeight="1">
      <c r="A209" s="2146"/>
      <c r="B209" s="2146"/>
      <c r="C209" s="2453"/>
      <c r="D209" s="2146"/>
      <c r="E209" s="2146"/>
      <c r="F209" s="2146"/>
      <c r="G209" s="2146"/>
      <c r="H209" s="2146"/>
      <c r="I209" s="2146"/>
      <c r="J209" s="2146"/>
      <c r="K209" s="2146"/>
      <c r="L209" s="2146"/>
      <c r="M209" s="2146"/>
      <c r="N209" s="2146"/>
      <c r="O209" s="2146"/>
      <c r="P209" s="2146"/>
      <c r="Q209" s="2146"/>
      <c r="R209" s="2146"/>
      <c r="S209" s="2146"/>
      <c r="T209" s="2146"/>
      <c r="U209" s="2146"/>
      <c r="V209" s="2146"/>
      <c r="W209" s="2146"/>
      <c r="X209" s="2146"/>
      <c r="Y209" s="2146"/>
    </row>
    <row r="210" spans="1:25" ht="18.75" customHeight="1">
      <c r="A210" s="2146"/>
      <c r="B210" s="2146"/>
      <c r="C210" s="2453"/>
      <c r="D210" s="2146"/>
      <c r="E210" s="2146"/>
      <c r="F210" s="2146"/>
      <c r="G210" s="2146"/>
      <c r="H210" s="2146"/>
      <c r="I210" s="2146"/>
      <c r="J210" s="2146"/>
      <c r="K210" s="2146"/>
      <c r="L210" s="2146"/>
      <c r="M210" s="2146"/>
      <c r="N210" s="2146"/>
      <c r="O210" s="2146"/>
      <c r="P210" s="2146"/>
      <c r="Q210" s="2146"/>
      <c r="R210" s="2146"/>
      <c r="S210" s="2146"/>
      <c r="T210" s="2146"/>
      <c r="U210" s="2146"/>
      <c r="V210" s="2146"/>
      <c r="W210" s="2146"/>
      <c r="X210" s="2146"/>
      <c r="Y210" s="2146"/>
    </row>
    <row r="211" spans="1:25" ht="18.75" customHeight="1">
      <c r="A211" s="2146"/>
      <c r="B211" s="2146"/>
      <c r="C211" s="2453"/>
      <c r="D211" s="2146"/>
      <c r="E211" s="2146"/>
      <c r="F211" s="2146"/>
      <c r="G211" s="2146"/>
      <c r="H211" s="2146"/>
      <c r="I211" s="2146"/>
      <c r="J211" s="2146"/>
      <c r="K211" s="2146"/>
      <c r="L211" s="2146"/>
      <c r="M211" s="2146"/>
      <c r="N211" s="2146"/>
      <c r="O211" s="2146"/>
      <c r="P211" s="2146"/>
      <c r="Q211" s="2146"/>
      <c r="R211" s="2146"/>
      <c r="S211" s="2146"/>
      <c r="T211" s="2146"/>
      <c r="U211" s="2146"/>
      <c r="V211" s="2146"/>
      <c r="W211" s="2146"/>
      <c r="X211" s="2146"/>
      <c r="Y211" s="2146"/>
    </row>
    <row r="212" spans="1:25" ht="18.75" customHeight="1">
      <c r="A212" s="2146"/>
      <c r="B212" s="2146"/>
      <c r="C212" s="2453"/>
      <c r="D212" s="2146"/>
      <c r="E212" s="2146"/>
      <c r="F212" s="2146"/>
      <c r="G212" s="2146"/>
      <c r="H212" s="2146"/>
      <c r="I212" s="2146"/>
      <c r="J212" s="2146"/>
      <c r="K212" s="2146"/>
      <c r="L212" s="2146"/>
      <c r="M212" s="2146"/>
      <c r="N212" s="2146"/>
      <c r="O212" s="2146"/>
      <c r="P212" s="2146"/>
      <c r="Q212" s="2146"/>
      <c r="R212" s="2146"/>
      <c r="S212" s="2146"/>
      <c r="T212" s="2146"/>
      <c r="U212" s="2146"/>
      <c r="V212" s="2146"/>
      <c r="W212" s="2146"/>
      <c r="X212" s="2146"/>
      <c r="Y212" s="2146"/>
    </row>
    <row r="213" spans="1:25" ht="18.75" customHeight="1">
      <c r="A213" s="2146"/>
      <c r="B213" s="2146"/>
      <c r="C213" s="2453"/>
      <c r="D213" s="2146"/>
      <c r="E213" s="2146"/>
      <c r="F213" s="2146"/>
      <c r="G213" s="2146"/>
      <c r="H213" s="2146"/>
      <c r="I213" s="2146"/>
      <c r="J213" s="2146"/>
      <c r="K213" s="2146"/>
      <c r="L213" s="2146"/>
      <c r="M213" s="2146"/>
      <c r="N213" s="2146"/>
      <c r="O213" s="2146"/>
      <c r="P213" s="2146"/>
      <c r="Q213" s="2146"/>
      <c r="R213" s="2146"/>
      <c r="S213" s="2146"/>
      <c r="T213" s="2146"/>
      <c r="U213" s="2146"/>
      <c r="V213" s="2146"/>
      <c r="W213" s="2146"/>
      <c r="X213" s="2146"/>
      <c r="Y213" s="2146"/>
    </row>
    <row r="214" spans="1:25" ht="18.75" customHeight="1">
      <c r="A214" s="2146"/>
      <c r="B214" s="2146"/>
      <c r="C214" s="2453"/>
      <c r="D214" s="2146"/>
      <c r="E214" s="2146"/>
      <c r="F214" s="2146"/>
      <c r="G214" s="2146"/>
      <c r="H214" s="2146"/>
      <c r="I214" s="2146"/>
      <c r="J214" s="2146"/>
      <c r="K214" s="2146"/>
      <c r="L214" s="2146"/>
      <c r="M214" s="2146"/>
      <c r="N214" s="2146"/>
      <c r="O214" s="2146"/>
      <c r="P214" s="2146"/>
      <c r="Q214" s="2146"/>
      <c r="R214" s="2146"/>
      <c r="S214" s="2146"/>
      <c r="T214" s="2146"/>
      <c r="U214" s="2146"/>
      <c r="V214" s="2146"/>
      <c r="W214" s="2146"/>
      <c r="X214" s="2146"/>
      <c r="Y214" s="2146"/>
    </row>
    <row r="215" spans="1:25" ht="18.75" customHeight="1">
      <c r="A215" s="2146"/>
      <c r="B215" s="2146"/>
      <c r="C215" s="2453"/>
      <c r="D215" s="2146"/>
      <c r="E215" s="2146"/>
      <c r="F215" s="2146"/>
      <c r="G215" s="2146"/>
      <c r="H215" s="2146"/>
      <c r="I215" s="2146"/>
      <c r="J215" s="2146"/>
      <c r="K215" s="2146"/>
      <c r="L215" s="2146"/>
      <c r="M215" s="2146"/>
      <c r="N215" s="2146"/>
      <c r="O215" s="2146"/>
      <c r="P215" s="2146"/>
      <c r="Q215" s="2146"/>
      <c r="R215" s="2146"/>
      <c r="S215" s="2146"/>
      <c r="T215" s="2146"/>
      <c r="U215" s="2146"/>
      <c r="V215" s="2146"/>
      <c r="W215" s="2146"/>
      <c r="X215" s="2146"/>
      <c r="Y215" s="2146"/>
    </row>
    <row r="216" spans="1:25" ht="18.75" customHeight="1">
      <c r="A216" s="2146"/>
      <c r="B216" s="2146"/>
      <c r="C216" s="2453"/>
      <c r="D216" s="2146"/>
      <c r="E216" s="2146"/>
      <c r="F216" s="2146"/>
      <c r="G216" s="2146"/>
      <c r="H216" s="2146"/>
      <c r="I216" s="2146"/>
      <c r="J216" s="2146"/>
      <c r="K216" s="2146"/>
      <c r="L216" s="2146"/>
      <c r="M216" s="2146"/>
      <c r="N216" s="2146"/>
      <c r="O216" s="2146"/>
      <c r="P216" s="2146"/>
      <c r="Q216" s="2146"/>
      <c r="R216" s="2146"/>
      <c r="S216" s="2146"/>
      <c r="T216" s="2146"/>
      <c r="U216" s="2146"/>
      <c r="V216" s="2146"/>
      <c r="W216" s="2146"/>
      <c r="X216" s="2146"/>
      <c r="Y216" s="2146"/>
    </row>
    <row r="217" spans="1:25" ht="18.75" customHeight="1">
      <c r="A217" s="2146"/>
      <c r="B217" s="2146"/>
      <c r="C217" s="2453"/>
      <c r="D217" s="2146"/>
      <c r="E217" s="2146"/>
      <c r="F217" s="2146"/>
      <c r="G217" s="2146"/>
      <c r="H217" s="2146"/>
      <c r="I217" s="2146"/>
      <c r="J217" s="2146"/>
      <c r="K217" s="2146"/>
      <c r="L217" s="2146"/>
      <c r="M217" s="2146"/>
      <c r="N217" s="2146"/>
      <c r="O217" s="2146"/>
      <c r="P217" s="2146"/>
      <c r="Q217" s="2146"/>
      <c r="R217" s="2146"/>
      <c r="S217" s="2146"/>
      <c r="T217" s="2146"/>
      <c r="U217" s="2146"/>
      <c r="V217" s="2146"/>
      <c r="W217" s="2146"/>
      <c r="X217" s="2146"/>
      <c r="Y217" s="2146"/>
    </row>
    <row r="218" spans="1:25" ht="18.75" customHeight="1">
      <c r="A218" s="2146"/>
      <c r="B218" s="2146"/>
      <c r="C218" s="2453"/>
      <c r="D218" s="2146"/>
      <c r="E218" s="2146"/>
      <c r="F218" s="2146"/>
      <c r="G218" s="2146"/>
      <c r="H218" s="2146"/>
      <c r="I218" s="2146"/>
      <c r="J218" s="2146"/>
      <c r="K218" s="2146"/>
      <c r="L218" s="2146"/>
      <c r="M218" s="2146"/>
      <c r="N218" s="2146"/>
      <c r="O218" s="2146"/>
      <c r="P218" s="2146"/>
      <c r="Q218" s="2146"/>
      <c r="R218" s="2146"/>
      <c r="S218" s="2146"/>
      <c r="T218" s="2146"/>
      <c r="U218" s="2146"/>
      <c r="V218" s="2146"/>
      <c r="W218" s="2146"/>
      <c r="X218" s="2146"/>
      <c r="Y218" s="2146"/>
    </row>
    <row r="219" spans="1:25" ht="18.75" customHeight="1">
      <c r="A219" s="2146"/>
      <c r="B219" s="2146"/>
      <c r="C219" s="2453"/>
      <c r="D219" s="2146"/>
      <c r="E219" s="2146"/>
      <c r="F219" s="2146"/>
      <c r="G219" s="2146"/>
      <c r="H219" s="2146"/>
      <c r="I219" s="2146"/>
      <c r="J219" s="2146"/>
      <c r="K219" s="2146"/>
      <c r="L219" s="2146"/>
      <c r="M219" s="2146"/>
      <c r="N219" s="2146"/>
      <c r="O219" s="2146"/>
      <c r="P219" s="2146"/>
      <c r="Q219" s="2146"/>
      <c r="R219" s="2146"/>
      <c r="S219" s="2146"/>
      <c r="T219" s="2146"/>
      <c r="U219" s="2146"/>
      <c r="V219" s="2146"/>
      <c r="W219" s="2146"/>
      <c r="X219" s="2146"/>
      <c r="Y219" s="2146"/>
    </row>
    <row r="220" spans="1:25" ht="18.75" customHeight="1">
      <c r="A220" s="2146"/>
      <c r="B220" s="2146"/>
      <c r="C220" s="2453"/>
      <c r="D220" s="2146"/>
      <c r="E220" s="2146"/>
      <c r="F220" s="2146"/>
      <c r="G220" s="2146"/>
      <c r="H220" s="2146"/>
      <c r="I220" s="2146"/>
      <c r="J220" s="2146"/>
      <c r="K220" s="2146"/>
      <c r="L220" s="2146"/>
      <c r="M220" s="2146"/>
      <c r="N220" s="2146"/>
      <c r="O220" s="2146"/>
      <c r="P220" s="2146"/>
      <c r="Q220" s="2146"/>
      <c r="R220" s="2146"/>
      <c r="S220" s="2146"/>
      <c r="T220" s="2146"/>
      <c r="U220" s="2146"/>
      <c r="V220" s="2146"/>
      <c r="W220" s="2146"/>
      <c r="X220" s="2146"/>
      <c r="Y220" s="2146"/>
    </row>
    <row r="221" spans="1:25" ht="18.75" customHeight="1">
      <c r="A221" s="2146"/>
      <c r="B221" s="2146"/>
      <c r="C221" s="2453"/>
      <c r="D221" s="2146"/>
      <c r="E221" s="2146"/>
      <c r="F221" s="2146"/>
      <c r="G221" s="2146"/>
      <c r="H221" s="2146"/>
      <c r="I221" s="2146"/>
      <c r="J221" s="2146"/>
      <c r="K221" s="2146"/>
      <c r="L221" s="2146"/>
      <c r="M221" s="2146"/>
      <c r="N221" s="2146"/>
      <c r="O221" s="2146"/>
      <c r="P221" s="2146"/>
      <c r="Q221" s="2146"/>
      <c r="R221" s="2146"/>
      <c r="S221" s="2146"/>
      <c r="T221" s="2146"/>
      <c r="U221" s="2146"/>
      <c r="V221" s="2146"/>
      <c r="W221" s="2146"/>
      <c r="X221" s="2146"/>
      <c r="Y221" s="2146"/>
    </row>
    <row r="222" spans="1:25" ht="18.75" customHeight="1">
      <c r="A222" s="2146"/>
      <c r="B222" s="2146"/>
      <c r="C222" s="2453"/>
      <c r="D222" s="2146"/>
      <c r="E222" s="2146"/>
      <c r="F222" s="2146"/>
      <c r="G222" s="2146"/>
      <c r="H222" s="2146"/>
      <c r="I222" s="2146"/>
      <c r="J222" s="2146"/>
      <c r="K222" s="2146"/>
      <c r="L222" s="2146"/>
      <c r="M222" s="2146"/>
      <c r="N222" s="2146"/>
      <c r="O222" s="2146"/>
      <c r="P222" s="2146"/>
      <c r="Q222" s="2146"/>
      <c r="R222" s="2146"/>
      <c r="S222" s="2146"/>
      <c r="T222" s="2146"/>
      <c r="U222" s="2146"/>
      <c r="V222" s="2146"/>
      <c r="W222" s="2146"/>
      <c r="X222" s="2146"/>
      <c r="Y222" s="2146"/>
    </row>
    <row r="223" spans="1:25" ht="18.75" customHeight="1">
      <c r="A223" s="2146"/>
      <c r="B223" s="2146"/>
      <c r="C223" s="2453"/>
      <c r="D223" s="2146"/>
      <c r="E223" s="2146"/>
      <c r="F223" s="2146"/>
      <c r="G223" s="2146"/>
      <c r="H223" s="2146"/>
      <c r="I223" s="2146"/>
      <c r="J223" s="2146"/>
      <c r="K223" s="2146"/>
      <c r="L223" s="2146"/>
      <c r="M223" s="2146"/>
      <c r="N223" s="2146"/>
      <c r="O223" s="2146"/>
      <c r="P223" s="2146"/>
      <c r="Q223" s="2146"/>
      <c r="R223" s="2146"/>
      <c r="S223" s="2146"/>
      <c r="T223" s="2146"/>
      <c r="U223" s="2146"/>
      <c r="V223" s="2146"/>
      <c r="W223" s="2146"/>
      <c r="X223" s="2146"/>
      <c r="Y223" s="2146"/>
    </row>
    <row r="224" spans="1:25" ht="18.75" customHeight="1">
      <c r="A224" s="2146"/>
      <c r="B224" s="2146"/>
      <c r="C224" s="2453"/>
      <c r="D224" s="2146"/>
      <c r="E224" s="2146"/>
      <c r="F224" s="2146"/>
      <c r="G224" s="2146"/>
      <c r="H224" s="2146"/>
      <c r="I224" s="2146"/>
      <c r="J224" s="2146"/>
      <c r="K224" s="2146"/>
      <c r="L224" s="2146"/>
      <c r="M224" s="2146"/>
      <c r="N224" s="2146"/>
      <c r="O224" s="2146"/>
      <c r="P224" s="2146"/>
      <c r="Q224" s="2146"/>
      <c r="R224" s="2146"/>
      <c r="S224" s="2146"/>
      <c r="T224" s="2146"/>
      <c r="U224" s="2146"/>
      <c r="V224" s="2146"/>
      <c r="W224" s="2146"/>
      <c r="X224" s="2146"/>
      <c r="Y224" s="2146"/>
    </row>
    <row r="225" spans="1:25" ht="18.75" customHeight="1">
      <c r="A225" s="2146"/>
      <c r="B225" s="2146"/>
      <c r="C225" s="2453"/>
      <c r="D225" s="2146"/>
      <c r="E225" s="2146"/>
      <c r="F225" s="2146"/>
      <c r="G225" s="2146"/>
      <c r="H225" s="2146"/>
      <c r="I225" s="2146"/>
      <c r="J225" s="2146"/>
      <c r="K225" s="2146"/>
      <c r="L225" s="2146"/>
      <c r="M225" s="2146"/>
      <c r="N225" s="2146"/>
      <c r="O225" s="2146"/>
      <c r="P225" s="2146"/>
      <c r="Q225" s="2146"/>
      <c r="R225" s="2146"/>
      <c r="S225" s="2146"/>
      <c r="T225" s="2146"/>
      <c r="U225" s="2146"/>
      <c r="V225" s="2146"/>
      <c r="W225" s="2146"/>
      <c r="X225" s="2146"/>
      <c r="Y225" s="2146"/>
    </row>
    <row r="226" spans="1:25" ht="18.75" customHeight="1">
      <c r="A226" s="2146"/>
      <c r="B226" s="2146"/>
      <c r="C226" s="2453"/>
      <c r="D226" s="2146"/>
      <c r="E226" s="2146"/>
      <c r="F226" s="2146"/>
      <c r="G226" s="2146"/>
      <c r="H226" s="2146"/>
      <c r="I226" s="2146"/>
      <c r="J226" s="2146"/>
      <c r="K226" s="2146"/>
      <c r="L226" s="2146"/>
      <c r="M226" s="2146"/>
      <c r="N226" s="2146"/>
      <c r="O226" s="2146"/>
      <c r="P226" s="2146"/>
      <c r="Q226" s="2146"/>
      <c r="R226" s="2146"/>
      <c r="S226" s="2146"/>
      <c r="T226" s="2146"/>
      <c r="U226" s="2146"/>
      <c r="V226" s="2146"/>
      <c r="W226" s="2146"/>
      <c r="X226" s="2146"/>
      <c r="Y226" s="2146"/>
    </row>
    <row r="227" spans="1:25" ht="18.75" customHeight="1">
      <c r="A227" s="2146"/>
      <c r="B227" s="2146"/>
      <c r="C227" s="2453"/>
      <c r="D227" s="2146"/>
      <c r="E227" s="2146"/>
      <c r="F227" s="2146"/>
      <c r="G227" s="2146"/>
      <c r="H227" s="2146"/>
      <c r="I227" s="2146"/>
      <c r="J227" s="2146"/>
      <c r="K227" s="2146"/>
      <c r="L227" s="2146"/>
      <c r="M227" s="2146"/>
      <c r="N227" s="2146"/>
      <c r="O227" s="2146"/>
      <c r="P227" s="2146"/>
      <c r="Q227" s="2146"/>
      <c r="R227" s="2146"/>
      <c r="S227" s="2146"/>
      <c r="T227" s="2146"/>
      <c r="U227" s="2146"/>
      <c r="V227" s="2146"/>
      <c r="W227" s="2146"/>
      <c r="X227" s="2146"/>
      <c r="Y227" s="2146"/>
    </row>
    <row r="228" spans="1:25" ht="18.75" customHeight="1">
      <c r="A228" s="2146"/>
      <c r="B228" s="2146"/>
      <c r="C228" s="2453"/>
      <c r="D228" s="2146"/>
      <c r="E228" s="2146"/>
      <c r="F228" s="2146"/>
      <c r="G228" s="2146"/>
      <c r="H228" s="2146"/>
      <c r="I228" s="2146"/>
      <c r="J228" s="2146"/>
      <c r="K228" s="2146"/>
      <c r="L228" s="2146"/>
      <c r="M228" s="2146"/>
      <c r="N228" s="2146"/>
      <c r="O228" s="2146"/>
      <c r="P228" s="2146"/>
      <c r="Q228" s="2146"/>
      <c r="R228" s="2146"/>
      <c r="S228" s="2146"/>
      <c r="T228" s="2146"/>
      <c r="U228" s="2146"/>
      <c r="V228" s="2146"/>
      <c r="W228" s="2146"/>
      <c r="X228" s="2146"/>
      <c r="Y228" s="2146"/>
    </row>
    <row r="229" spans="1:25" ht="18.75" customHeight="1">
      <c r="A229" s="2146"/>
      <c r="B229" s="2146"/>
      <c r="C229" s="2453"/>
      <c r="D229" s="2146"/>
      <c r="E229" s="2146"/>
      <c r="F229" s="2146"/>
      <c r="G229" s="2146"/>
      <c r="H229" s="2146"/>
      <c r="I229" s="2146"/>
      <c r="J229" s="2146"/>
      <c r="K229" s="2146"/>
      <c r="L229" s="2146"/>
      <c r="M229" s="2146"/>
      <c r="N229" s="2146"/>
      <c r="O229" s="2146"/>
      <c r="P229" s="2146"/>
      <c r="Q229" s="2146"/>
      <c r="R229" s="2146"/>
      <c r="S229" s="2146"/>
      <c r="T229" s="2146"/>
      <c r="U229" s="2146"/>
      <c r="V229" s="2146"/>
      <c r="W229" s="2146"/>
      <c r="X229" s="2146"/>
      <c r="Y229" s="2146"/>
    </row>
    <row r="230" spans="1:25" ht="18.75" customHeight="1">
      <c r="A230" s="2146"/>
      <c r="B230" s="2146"/>
      <c r="C230" s="2453"/>
      <c r="D230" s="2146"/>
      <c r="E230" s="2146"/>
      <c r="F230" s="2146"/>
      <c r="G230" s="2146"/>
      <c r="H230" s="2146"/>
      <c r="I230" s="2146"/>
      <c r="J230" s="2146"/>
      <c r="K230" s="2146"/>
      <c r="L230" s="2146"/>
      <c r="M230" s="2146"/>
      <c r="N230" s="2146"/>
      <c r="O230" s="2146"/>
      <c r="P230" s="2146"/>
      <c r="Q230" s="2146"/>
      <c r="R230" s="2146"/>
      <c r="S230" s="2146"/>
      <c r="T230" s="2146"/>
      <c r="U230" s="2146"/>
      <c r="V230" s="2146"/>
      <c r="W230" s="2146"/>
      <c r="X230" s="2146"/>
      <c r="Y230" s="2146"/>
    </row>
    <row r="231" spans="1:25" ht="18.75" customHeight="1">
      <c r="A231" s="2146"/>
      <c r="B231" s="2146"/>
      <c r="C231" s="2453"/>
      <c r="D231" s="2146"/>
      <c r="E231" s="2146"/>
      <c r="F231" s="2146"/>
      <c r="G231" s="2146"/>
      <c r="H231" s="2146"/>
      <c r="I231" s="2146"/>
      <c r="J231" s="2146"/>
      <c r="K231" s="2146"/>
      <c r="L231" s="2146"/>
      <c r="M231" s="2146"/>
      <c r="N231" s="2146"/>
      <c r="O231" s="2146"/>
      <c r="P231" s="2146"/>
      <c r="Q231" s="2146"/>
      <c r="R231" s="2146"/>
      <c r="S231" s="2146"/>
      <c r="T231" s="2146"/>
      <c r="U231" s="2146"/>
      <c r="V231" s="2146"/>
      <c r="W231" s="2146"/>
      <c r="X231" s="2146"/>
      <c r="Y231" s="2146"/>
    </row>
    <row r="232" spans="1:25" ht="18.75" customHeight="1">
      <c r="A232" s="2146"/>
      <c r="B232" s="2146"/>
      <c r="C232" s="2453"/>
      <c r="D232" s="2146"/>
      <c r="E232" s="2146"/>
      <c r="F232" s="2146"/>
      <c r="G232" s="2146"/>
      <c r="H232" s="2146"/>
      <c r="I232" s="2146"/>
      <c r="J232" s="2146"/>
      <c r="K232" s="2146"/>
      <c r="L232" s="2146"/>
      <c r="M232" s="2146"/>
      <c r="N232" s="2146"/>
      <c r="O232" s="2146"/>
      <c r="P232" s="2146"/>
      <c r="Q232" s="2146"/>
      <c r="R232" s="2146"/>
      <c r="S232" s="2146"/>
      <c r="T232" s="2146"/>
      <c r="U232" s="2146"/>
      <c r="V232" s="2146"/>
      <c r="W232" s="2146"/>
      <c r="X232" s="2146"/>
      <c r="Y232" s="2146"/>
    </row>
    <row r="233" spans="1:25" ht="18.75" customHeight="1">
      <c r="A233" s="2146"/>
      <c r="B233" s="2146"/>
      <c r="C233" s="2453"/>
      <c r="D233" s="2146"/>
      <c r="E233" s="2146"/>
      <c r="F233" s="2146"/>
      <c r="G233" s="2146"/>
      <c r="H233" s="2146"/>
      <c r="I233" s="2146"/>
      <c r="J233" s="2146"/>
      <c r="K233" s="2146"/>
      <c r="L233" s="2146"/>
      <c r="M233" s="2146"/>
      <c r="N233" s="2146"/>
      <c r="O233" s="2146"/>
      <c r="P233" s="2146"/>
      <c r="Q233" s="2146"/>
      <c r="R233" s="2146"/>
      <c r="S233" s="2146"/>
      <c r="T233" s="2146"/>
      <c r="U233" s="2146"/>
      <c r="V233" s="2146"/>
      <c r="W233" s="2146"/>
      <c r="X233" s="2146"/>
      <c r="Y233" s="2146"/>
    </row>
    <row r="234" spans="1:25" ht="18.75" customHeight="1">
      <c r="A234" s="2146"/>
      <c r="B234" s="2146"/>
      <c r="C234" s="2453"/>
      <c r="D234" s="2146"/>
      <c r="E234" s="2146"/>
      <c r="F234" s="2146"/>
      <c r="G234" s="2146"/>
      <c r="H234" s="2146"/>
      <c r="I234" s="2146"/>
      <c r="J234" s="2146"/>
      <c r="K234" s="2146"/>
      <c r="L234" s="2146"/>
      <c r="M234" s="2146"/>
      <c r="N234" s="2146"/>
      <c r="O234" s="2146"/>
      <c r="P234" s="2146"/>
      <c r="Q234" s="2146"/>
      <c r="R234" s="2146"/>
      <c r="S234" s="2146"/>
      <c r="T234" s="2146"/>
      <c r="U234" s="2146"/>
      <c r="V234" s="2146"/>
      <c r="W234" s="2146"/>
      <c r="X234" s="2146"/>
      <c r="Y234" s="2146"/>
    </row>
    <row r="235" spans="1:25" ht="18.75" customHeight="1">
      <c r="A235" s="2146"/>
      <c r="B235" s="2146"/>
      <c r="C235" s="2453"/>
      <c r="D235" s="2146"/>
      <c r="E235" s="2146"/>
      <c r="F235" s="2146"/>
      <c r="G235" s="2146"/>
      <c r="H235" s="2146"/>
      <c r="I235" s="2146"/>
      <c r="J235" s="2146"/>
      <c r="K235" s="2146"/>
      <c r="L235" s="2146"/>
      <c r="M235" s="2146"/>
      <c r="N235" s="2146"/>
      <c r="O235" s="2146"/>
      <c r="P235" s="2146"/>
      <c r="Q235" s="2146"/>
      <c r="R235" s="2146"/>
      <c r="S235" s="2146"/>
      <c r="T235" s="2146"/>
      <c r="U235" s="2146"/>
      <c r="V235" s="2146"/>
      <c r="W235" s="2146"/>
      <c r="X235" s="2146"/>
      <c r="Y235" s="2146"/>
    </row>
    <row r="236" spans="1:25" ht="18.75" customHeight="1">
      <c r="A236" s="2146"/>
      <c r="B236" s="2146"/>
      <c r="C236" s="2453"/>
      <c r="D236" s="2146"/>
      <c r="E236" s="2146"/>
      <c r="F236" s="2146"/>
      <c r="G236" s="2146"/>
      <c r="H236" s="2146"/>
      <c r="I236" s="2146"/>
      <c r="J236" s="2146"/>
      <c r="K236" s="2146"/>
      <c r="L236" s="2146"/>
      <c r="M236" s="2146"/>
      <c r="N236" s="2146"/>
      <c r="O236" s="2146"/>
      <c r="P236" s="2146"/>
      <c r="Q236" s="2146"/>
      <c r="R236" s="2146"/>
      <c r="S236" s="2146"/>
      <c r="T236" s="2146"/>
      <c r="U236" s="2146"/>
      <c r="V236" s="2146"/>
      <c r="W236" s="2146"/>
      <c r="X236" s="2146"/>
      <c r="Y236" s="2146"/>
    </row>
    <row r="237" spans="1:25" ht="18.75" customHeight="1">
      <c r="A237" s="2146"/>
      <c r="B237" s="2146"/>
      <c r="C237" s="2453"/>
      <c r="D237" s="2146"/>
      <c r="E237" s="2146"/>
      <c r="F237" s="2146"/>
      <c r="G237" s="2146"/>
      <c r="H237" s="2146"/>
      <c r="I237" s="2146"/>
      <c r="J237" s="2146"/>
      <c r="K237" s="2146"/>
      <c r="L237" s="2146"/>
      <c r="M237" s="2146"/>
      <c r="N237" s="2146"/>
      <c r="O237" s="2146"/>
      <c r="P237" s="2146"/>
      <c r="Q237" s="2146"/>
      <c r="R237" s="2146"/>
      <c r="S237" s="2146"/>
      <c r="T237" s="2146"/>
      <c r="U237" s="2146"/>
      <c r="V237" s="2146"/>
      <c r="W237" s="2146"/>
      <c r="X237" s="2146"/>
      <c r="Y237" s="2146"/>
    </row>
    <row r="238" spans="1:25" ht="18.75" customHeight="1">
      <c r="A238" s="2146"/>
      <c r="B238" s="2146"/>
      <c r="C238" s="2453"/>
      <c r="D238" s="2146"/>
      <c r="E238" s="2146"/>
      <c r="F238" s="2146"/>
      <c r="G238" s="2146"/>
      <c r="H238" s="2146"/>
      <c r="I238" s="2146"/>
      <c r="J238" s="2146"/>
      <c r="K238" s="2146"/>
      <c r="L238" s="2146"/>
      <c r="M238" s="2146"/>
      <c r="N238" s="2146"/>
      <c r="O238" s="2146"/>
      <c r="P238" s="2146"/>
      <c r="Q238" s="2146"/>
      <c r="R238" s="2146"/>
      <c r="S238" s="2146"/>
      <c r="T238" s="2146"/>
      <c r="U238" s="2146"/>
      <c r="V238" s="2146"/>
      <c r="W238" s="2146"/>
      <c r="X238" s="2146"/>
      <c r="Y238" s="2146"/>
    </row>
    <row r="239" spans="1:25" ht="18.75" customHeight="1">
      <c r="A239" s="2146"/>
      <c r="B239" s="2146"/>
      <c r="C239" s="2453"/>
      <c r="D239" s="2146"/>
      <c r="E239" s="2146"/>
      <c r="F239" s="2146"/>
      <c r="G239" s="2146"/>
      <c r="H239" s="2146"/>
      <c r="I239" s="2146"/>
      <c r="J239" s="2146"/>
      <c r="K239" s="2146"/>
      <c r="L239" s="2146"/>
      <c r="M239" s="2146"/>
      <c r="N239" s="2146"/>
      <c r="O239" s="2146"/>
      <c r="P239" s="2146"/>
      <c r="Q239" s="2146"/>
      <c r="R239" s="2146"/>
      <c r="S239" s="2146"/>
      <c r="T239" s="2146"/>
      <c r="U239" s="2146"/>
      <c r="V239" s="2146"/>
      <c r="W239" s="2146"/>
      <c r="X239" s="2146"/>
      <c r="Y239" s="2146"/>
    </row>
    <row r="240" spans="1:25" ht="18.75" customHeight="1">
      <c r="A240" s="2146"/>
      <c r="B240" s="2146"/>
      <c r="C240" s="2453"/>
      <c r="D240" s="2146"/>
      <c r="E240" s="2146"/>
      <c r="F240" s="2146"/>
      <c r="G240" s="2146"/>
      <c r="H240" s="2146"/>
      <c r="I240" s="2146"/>
      <c r="J240" s="2146"/>
      <c r="K240" s="2146"/>
      <c r="L240" s="2146"/>
      <c r="M240" s="2146"/>
      <c r="N240" s="2146"/>
      <c r="O240" s="2146"/>
      <c r="P240" s="2146"/>
      <c r="Q240" s="2146"/>
      <c r="R240" s="2146"/>
      <c r="S240" s="2146"/>
      <c r="T240" s="2146"/>
      <c r="U240" s="2146"/>
      <c r="V240" s="2146"/>
      <c r="W240" s="2146"/>
      <c r="X240" s="2146"/>
      <c r="Y240" s="2146"/>
    </row>
    <row r="241" spans="1:25" ht="18.75" customHeight="1">
      <c r="A241" s="2146"/>
      <c r="B241" s="2146"/>
      <c r="C241" s="2453"/>
      <c r="D241" s="2146"/>
      <c r="E241" s="2146"/>
      <c r="F241" s="2146"/>
      <c r="G241" s="2146"/>
      <c r="H241" s="2146"/>
      <c r="I241" s="2146"/>
      <c r="J241" s="2146"/>
      <c r="K241" s="2146"/>
      <c r="L241" s="2146"/>
      <c r="M241" s="2146"/>
      <c r="N241" s="2146"/>
      <c r="O241" s="2146"/>
      <c r="P241" s="2146"/>
      <c r="Q241" s="2146"/>
      <c r="R241" s="2146"/>
      <c r="S241" s="2146"/>
      <c r="T241" s="2146"/>
      <c r="U241" s="2146"/>
      <c r="V241" s="2146"/>
      <c r="W241" s="2146"/>
      <c r="X241" s="2146"/>
      <c r="Y241" s="2146"/>
    </row>
    <row r="242" spans="1:25" ht="18.75" customHeight="1">
      <c r="A242" s="2146"/>
      <c r="B242" s="2146"/>
      <c r="C242" s="2453"/>
      <c r="D242" s="2146"/>
      <c r="E242" s="2146"/>
      <c r="F242" s="2146"/>
      <c r="G242" s="2146"/>
      <c r="H242" s="2146"/>
      <c r="I242" s="2146"/>
      <c r="J242" s="2146"/>
      <c r="K242" s="2146"/>
      <c r="L242" s="2146"/>
      <c r="M242" s="2146"/>
      <c r="N242" s="2146"/>
      <c r="O242" s="2146"/>
      <c r="P242" s="2146"/>
      <c r="Q242" s="2146"/>
      <c r="R242" s="2146"/>
      <c r="S242" s="2146"/>
      <c r="T242" s="2146"/>
      <c r="U242" s="2146"/>
      <c r="V242" s="2146"/>
      <c r="W242" s="2146"/>
      <c r="X242" s="2146"/>
      <c r="Y242" s="2146"/>
    </row>
    <row r="243" spans="1:25" ht="18.75" customHeight="1">
      <c r="A243" s="2146"/>
      <c r="B243" s="2146"/>
      <c r="C243" s="2453"/>
      <c r="D243" s="2146"/>
      <c r="E243" s="2146"/>
      <c r="F243" s="2146"/>
      <c r="G243" s="2146"/>
      <c r="H243" s="2146"/>
      <c r="I243" s="2146"/>
      <c r="J243" s="2146"/>
      <c r="K243" s="2146"/>
      <c r="L243" s="2146"/>
      <c r="M243" s="2146"/>
      <c r="N243" s="2146"/>
      <c r="O243" s="2146"/>
      <c r="P243" s="2146"/>
      <c r="Q243" s="2146"/>
      <c r="R243" s="2146"/>
      <c r="S243" s="2146"/>
      <c r="T243" s="2146"/>
      <c r="U243" s="2146"/>
      <c r="V243" s="2146"/>
      <c r="W243" s="2146"/>
      <c r="X243" s="2146"/>
      <c r="Y243" s="2146"/>
    </row>
    <row r="244" spans="1:25" ht="18.75" customHeight="1">
      <c r="A244" s="2146"/>
      <c r="B244" s="2146"/>
      <c r="C244" s="2453"/>
      <c r="D244" s="2146"/>
      <c r="E244" s="2146"/>
      <c r="F244" s="2146"/>
      <c r="G244" s="2146"/>
      <c r="H244" s="2146"/>
      <c r="I244" s="2146"/>
      <c r="J244" s="2146"/>
      <c r="K244" s="2146"/>
      <c r="L244" s="2146"/>
      <c r="M244" s="2146"/>
      <c r="N244" s="2146"/>
      <c r="O244" s="2146"/>
      <c r="P244" s="2146"/>
      <c r="Q244" s="2146"/>
      <c r="R244" s="2146"/>
      <c r="S244" s="2146"/>
      <c r="T244" s="2146"/>
      <c r="U244" s="2146"/>
      <c r="V244" s="2146"/>
      <c r="W244" s="2146"/>
      <c r="X244" s="2146"/>
      <c r="Y244" s="2146"/>
    </row>
    <row r="245" spans="1:25" ht="18.75" customHeight="1">
      <c r="A245" s="2146"/>
      <c r="B245" s="2146"/>
      <c r="C245" s="2453"/>
      <c r="D245" s="2146"/>
      <c r="E245" s="2146"/>
      <c r="F245" s="2146"/>
      <c r="G245" s="2146"/>
      <c r="H245" s="2146"/>
      <c r="I245" s="2146"/>
      <c r="J245" s="2146"/>
      <c r="K245" s="2146"/>
      <c r="L245" s="2146"/>
      <c r="M245" s="2146"/>
      <c r="N245" s="2146"/>
      <c r="O245" s="2146"/>
      <c r="P245" s="2146"/>
      <c r="Q245" s="2146"/>
      <c r="R245" s="2146"/>
      <c r="S245" s="2146"/>
      <c r="T245" s="2146"/>
      <c r="U245" s="2146"/>
      <c r="V245" s="2146"/>
      <c r="W245" s="2146"/>
      <c r="X245" s="2146"/>
      <c r="Y245" s="2146"/>
    </row>
    <row r="246" spans="1:25" ht="15.75" customHeight="1"/>
    <row r="247" spans="1:25" ht="15.75" customHeight="1"/>
    <row r="248" spans="1:25" ht="15.75" customHeight="1"/>
    <row r="249" spans="1:25" ht="15.75" customHeight="1"/>
    <row r="250" spans="1:25" ht="15.75" customHeight="1"/>
    <row r="251" spans="1:25" ht="15.75" customHeight="1"/>
    <row r="252" spans="1:25" ht="15.75" customHeight="1"/>
    <row r="253" spans="1:25" ht="15.75" customHeight="1"/>
    <row r="254" spans="1:25" ht="15.75" customHeight="1"/>
    <row r="255" spans="1:25" ht="15.75" customHeight="1"/>
    <row r="256" spans="1:25"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C39:D39"/>
    <mergeCell ref="C45:D45"/>
    <mergeCell ref="A1:B1"/>
    <mergeCell ref="A2:B2"/>
    <mergeCell ref="A4:D4"/>
    <mergeCell ref="A5:D5"/>
    <mergeCell ref="C38:D38"/>
  </mergeCells>
  <pageMargins left="0.7" right="0.7" top="0.75" bottom="0.75" header="0" footer="0"/>
  <pageSetup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0"/>
  <sheetViews>
    <sheetView workbookViewId="0"/>
  </sheetViews>
  <sheetFormatPr defaultColWidth="14.453125" defaultRowHeight="15" customHeight="1"/>
  <cols>
    <col min="1" max="1" width="5.54296875" customWidth="1"/>
    <col min="2" max="2" width="28.7265625" customWidth="1"/>
    <col min="3" max="3" width="16.81640625" customWidth="1"/>
    <col min="4" max="4" width="37.7265625" customWidth="1"/>
    <col min="5" max="6" width="8.7265625" customWidth="1"/>
    <col min="7" max="7" width="11.26953125" customWidth="1"/>
    <col min="8" max="8" width="11.08984375" customWidth="1"/>
    <col min="9" max="9" width="8.7265625" customWidth="1"/>
    <col min="10" max="10" width="11.81640625" customWidth="1"/>
    <col min="11" max="11" width="24.81640625" customWidth="1"/>
    <col min="12" max="12" width="44.26953125" customWidth="1"/>
    <col min="13" max="13" width="8.7265625" customWidth="1"/>
    <col min="14" max="14" width="46.26953125" customWidth="1"/>
    <col min="15" max="15" width="8.7265625" customWidth="1"/>
    <col min="16" max="16" width="21.7265625" customWidth="1"/>
    <col min="17" max="17" width="26.26953125" customWidth="1"/>
    <col min="18" max="18" width="27.54296875" customWidth="1"/>
    <col min="19" max="19" width="7.81640625" customWidth="1"/>
    <col min="20" max="20" width="32.08984375" customWidth="1"/>
    <col min="21" max="21" width="8.81640625" customWidth="1"/>
    <col min="22" max="22" width="25.81640625" customWidth="1"/>
    <col min="23" max="23" width="19.453125" customWidth="1"/>
    <col min="24" max="25" width="11.26953125" customWidth="1"/>
    <col min="26" max="26" width="8.54296875" customWidth="1"/>
  </cols>
  <sheetData>
    <row r="1" spans="1:26" ht="14.25" customHeight="1">
      <c r="A1" s="3133" t="s">
        <v>1800</v>
      </c>
      <c r="B1" s="2880"/>
      <c r="C1" s="2880"/>
      <c r="D1" s="2880"/>
      <c r="E1" s="2464"/>
      <c r="F1" s="2464"/>
      <c r="G1" s="2465"/>
      <c r="H1" s="2466"/>
      <c r="I1" s="2464"/>
      <c r="J1" s="2464"/>
      <c r="K1" s="2467"/>
      <c r="L1" s="2467"/>
      <c r="M1" s="2467"/>
      <c r="N1" s="2467"/>
      <c r="O1" s="2468"/>
      <c r="P1" s="2467"/>
      <c r="Q1" s="2469"/>
      <c r="R1" s="2469"/>
      <c r="S1" s="2469"/>
      <c r="T1" s="2469"/>
      <c r="U1" s="2469"/>
      <c r="V1" s="2469"/>
      <c r="W1" s="2469"/>
      <c r="X1" s="2466"/>
      <c r="Y1" s="2466"/>
      <c r="Z1" s="2464"/>
    </row>
    <row r="2" spans="1:26" ht="14.25" customHeight="1">
      <c r="A2" s="3134" t="s">
        <v>0</v>
      </c>
      <c r="B2" s="2880"/>
      <c r="C2" s="2880"/>
      <c r="D2" s="2880"/>
      <c r="E2" s="2464"/>
      <c r="F2" s="2464"/>
      <c r="G2" s="2465"/>
      <c r="H2" s="2466"/>
      <c r="I2" s="2464"/>
      <c r="J2" s="2464"/>
      <c r="K2" s="2467"/>
      <c r="L2" s="2467"/>
      <c r="M2" s="2467"/>
      <c r="N2" s="2467"/>
      <c r="O2" s="2468"/>
      <c r="P2" s="2467"/>
      <c r="Q2" s="2469"/>
      <c r="R2" s="2469"/>
      <c r="S2" s="2469"/>
      <c r="T2" s="2469"/>
      <c r="U2" s="2469"/>
      <c r="V2" s="2469"/>
      <c r="W2" s="2469"/>
      <c r="X2" s="2466"/>
      <c r="Y2" s="2466"/>
      <c r="Z2" s="2464"/>
    </row>
    <row r="3" spans="1:26" ht="14.25" customHeight="1">
      <c r="A3" s="2470"/>
      <c r="B3" s="565"/>
      <c r="C3" s="130"/>
      <c r="D3" s="565"/>
      <c r="E3" s="2464"/>
      <c r="F3" s="2464"/>
      <c r="G3" s="2465"/>
      <c r="H3" s="2466"/>
      <c r="I3" s="2464"/>
      <c r="J3" s="2464"/>
      <c r="K3" s="2467"/>
      <c r="L3" s="2467"/>
      <c r="M3" s="2467"/>
      <c r="N3" s="2467"/>
      <c r="O3" s="2468"/>
      <c r="P3" s="2467"/>
      <c r="Q3" s="2469"/>
      <c r="R3" s="2469"/>
      <c r="S3" s="2469"/>
      <c r="T3" s="2469"/>
      <c r="U3" s="2469"/>
      <c r="V3" s="2469"/>
      <c r="W3" s="2469"/>
      <c r="X3" s="2466"/>
      <c r="Y3" s="2466"/>
      <c r="Z3" s="2464"/>
    </row>
    <row r="4" spans="1:26" ht="14.25" customHeight="1">
      <c r="A4" s="2471" t="s">
        <v>79</v>
      </c>
      <c r="B4" s="2471" t="s">
        <v>2216</v>
      </c>
      <c r="C4" s="2472" t="s">
        <v>3222</v>
      </c>
      <c r="D4" s="2471" t="s">
        <v>3223</v>
      </c>
      <c r="E4" s="2471" t="s">
        <v>3224</v>
      </c>
      <c r="F4" s="2471" t="s">
        <v>2379</v>
      </c>
      <c r="G4" s="2473" t="s">
        <v>3225</v>
      </c>
      <c r="H4" s="2474" t="s">
        <v>3226</v>
      </c>
      <c r="I4" s="2471" t="s">
        <v>3227</v>
      </c>
      <c r="J4" s="2471" t="s">
        <v>3228</v>
      </c>
      <c r="K4" s="3135" t="s">
        <v>3229</v>
      </c>
      <c r="L4" s="2888"/>
      <c r="M4" s="2888"/>
      <c r="N4" s="2888"/>
      <c r="O4" s="2889"/>
      <c r="P4" s="2471" t="s">
        <v>3230</v>
      </c>
      <c r="Q4" s="2474" t="s">
        <v>3231</v>
      </c>
      <c r="R4" s="2474" t="s">
        <v>3232</v>
      </c>
      <c r="S4" s="2474" t="s">
        <v>3233</v>
      </c>
      <c r="T4" s="2474" t="s">
        <v>3234</v>
      </c>
      <c r="U4" s="2474" t="s">
        <v>3235</v>
      </c>
      <c r="V4" s="2474" t="s">
        <v>3236</v>
      </c>
      <c r="W4" s="2474" t="s">
        <v>3237</v>
      </c>
      <c r="X4" s="3136" t="s">
        <v>3238</v>
      </c>
      <c r="Y4" s="2889"/>
      <c r="Z4" s="2471" t="s">
        <v>3239</v>
      </c>
    </row>
    <row r="5" spans="1:26" ht="14.25" customHeight="1">
      <c r="A5" s="2475">
        <f t="shared" ref="A5:A178" si="0">+SUBTOTAL(3,$C$5:C5)</f>
        <v>1</v>
      </c>
      <c r="B5" s="2476" t="s">
        <v>1544</v>
      </c>
      <c r="C5" s="2477" t="s">
        <v>2116</v>
      </c>
      <c r="D5" s="2476" t="s">
        <v>836</v>
      </c>
      <c r="E5" s="2478" t="s">
        <v>2224</v>
      </c>
      <c r="F5" s="2475">
        <f t="shared" ref="F5:F173" si="1">YEAR(G5)</f>
        <v>1982</v>
      </c>
      <c r="G5" s="2479">
        <v>30045</v>
      </c>
      <c r="H5" s="2475" t="s">
        <v>3240</v>
      </c>
      <c r="I5" s="2475" t="s">
        <v>105</v>
      </c>
      <c r="J5" s="2475">
        <v>0</v>
      </c>
      <c r="K5" s="2476" t="s">
        <v>3241</v>
      </c>
      <c r="L5" s="2476" t="s">
        <v>3242</v>
      </c>
      <c r="M5" s="2476"/>
      <c r="N5" s="2476" t="s">
        <v>3243</v>
      </c>
      <c r="O5" s="2480"/>
      <c r="P5" s="2476" t="s">
        <v>3244</v>
      </c>
      <c r="Q5" s="2479" t="s">
        <v>3245</v>
      </c>
      <c r="R5" s="2475" t="s">
        <v>3246</v>
      </c>
      <c r="S5" s="2475" t="s">
        <v>1130</v>
      </c>
      <c r="T5" s="2475" t="s">
        <v>3247</v>
      </c>
      <c r="U5" s="2475"/>
      <c r="V5" s="2481" t="s">
        <v>3248</v>
      </c>
      <c r="W5" s="2475"/>
      <c r="X5" s="2479">
        <v>39616</v>
      </c>
      <c r="Y5" s="2479">
        <v>39981</v>
      </c>
      <c r="Z5" s="2481">
        <f t="shared" ref="Z5:Z45" ca="1" si="2">IF(E5="nữ",660-DATEDIF(G5,TODAY(),"m"),720-DATEDIF(G5,TODAY(),"m"))/12</f>
        <v>13.25</v>
      </c>
    </row>
    <row r="6" spans="1:26" ht="14.25" customHeight="1">
      <c r="A6" s="2475">
        <f t="shared" si="0"/>
        <v>2</v>
      </c>
      <c r="B6" s="2476" t="s">
        <v>3249</v>
      </c>
      <c r="C6" s="2477" t="s">
        <v>2116</v>
      </c>
      <c r="D6" s="2476" t="s">
        <v>836</v>
      </c>
      <c r="E6" s="2475" t="s">
        <v>2224</v>
      </c>
      <c r="F6" s="2475">
        <f t="shared" si="1"/>
        <v>1978</v>
      </c>
      <c r="G6" s="2479">
        <v>28611</v>
      </c>
      <c r="H6" s="2475" t="s">
        <v>3240</v>
      </c>
      <c r="I6" s="2475" t="s">
        <v>105</v>
      </c>
      <c r="J6" s="2475">
        <v>0</v>
      </c>
      <c r="K6" s="2476" t="s">
        <v>3250</v>
      </c>
      <c r="L6" s="2476" t="s">
        <v>3242</v>
      </c>
      <c r="M6" s="2476"/>
      <c r="N6" s="2476" t="s">
        <v>3243</v>
      </c>
      <c r="O6" s="2480"/>
      <c r="P6" s="2476" t="s">
        <v>3244</v>
      </c>
      <c r="Q6" s="2479" t="s">
        <v>3251</v>
      </c>
      <c r="R6" s="2475" t="s">
        <v>3246</v>
      </c>
      <c r="S6" s="2475" t="s">
        <v>1130</v>
      </c>
      <c r="T6" s="2475" t="s">
        <v>3247</v>
      </c>
      <c r="U6" s="2475"/>
      <c r="V6" s="2475">
        <v>0</v>
      </c>
      <c r="W6" s="2475" t="s">
        <v>3252</v>
      </c>
      <c r="X6" s="2479">
        <v>37126</v>
      </c>
      <c r="Y6" s="2479">
        <v>37491</v>
      </c>
      <c r="Z6" s="2481">
        <f t="shared" ca="1" si="2"/>
        <v>9.3333333333333339</v>
      </c>
    </row>
    <row r="7" spans="1:26" ht="14.25" customHeight="1">
      <c r="A7" s="2475">
        <f t="shared" si="0"/>
        <v>3</v>
      </c>
      <c r="B7" s="2476" t="s">
        <v>3253</v>
      </c>
      <c r="C7" s="2477" t="s">
        <v>2116</v>
      </c>
      <c r="D7" s="2476" t="s">
        <v>836</v>
      </c>
      <c r="E7" s="2475" t="s">
        <v>2224</v>
      </c>
      <c r="F7" s="2475">
        <f t="shared" si="1"/>
        <v>1980</v>
      </c>
      <c r="G7" s="2479">
        <v>29479</v>
      </c>
      <c r="H7" s="2475" t="s">
        <v>3254</v>
      </c>
      <c r="I7" s="2475" t="s">
        <v>107</v>
      </c>
      <c r="J7" s="2475">
        <v>0</v>
      </c>
      <c r="K7" s="2476" t="s">
        <v>3250</v>
      </c>
      <c r="L7" s="2476" t="s">
        <v>3255</v>
      </c>
      <c r="M7" s="2476"/>
      <c r="N7" s="2476" t="s">
        <v>1386</v>
      </c>
      <c r="O7" s="2480"/>
      <c r="P7" s="2476"/>
      <c r="Q7" s="2475" t="s">
        <v>3256</v>
      </c>
      <c r="R7" s="2475"/>
      <c r="S7" s="2475" t="s">
        <v>1130</v>
      </c>
      <c r="T7" s="2475"/>
      <c r="U7" s="2475"/>
      <c r="V7" s="2475" t="s">
        <v>3257</v>
      </c>
      <c r="W7" s="2475" t="s">
        <v>3252</v>
      </c>
      <c r="X7" s="2479"/>
      <c r="Y7" s="2479" t="s">
        <v>1130</v>
      </c>
      <c r="Z7" s="2481">
        <f t="shared" ca="1" si="2"/>
        <v>11.75</v>
      </c>
    </row>
    <row r="8" spans="1:26" ht="14.25" customHeight="1">
      <c r="A8" s="2475">
        <f t="shared" si="0"/>
        <v>4</v>
      </c>
      <c r="B8" s="2476" t="s">
        <v>1541</v>
      </c>
      <c r="C8" s="2477" t="s">
        <v>2116</v>
      </c>
      <c r="D8" s="2476" t="s">
        <v>836</v>
      </c>
      <c r="E8" s="2478" t="s">
        <v>2224</v>
      </c>
      <c r="F8" s="2475">
        <f t="shared" si="1"/>
        <v>1974</v>
      </c>
      <c r="G8" s="2479">
        <v>27275</v>
      </c>
      <c r="H8" s="2475" t="s">
        <v>3258</v>
      </c>
      <c r="I8" s="2475" t="s">
        <v>105</v>
      </c>
      <c r="J8" s="2475" t="s">
        <v>114</v>
      </c>
      <c r="K8" s="2476" t="s">
        <v>3250</v>
      </c>
      <c r="L8" s="2476" t="s">
        <v>3259</v>
      </c>
      <c r="M8" s="2476"/>
      <c r="N8" s="2476" t="s">
        <v>3243</v>
      </c>
      <c r="O8" s="2480"/>
      <c r="P8" s="2476" t="s">
        <v>3260</v>
      </c>
      <c r="Q8" s="2479" t="s">
        <v>3261</v>
      </c>
      <c r="R8" s="2475" t="s">
        <v>3246</v>
      </c>
      <c r="S8" s="2475" t="s">
        <v>1130</v>
      </c>
      <c r="T8" s="2475" t="s">
        <v>3262</v>
      </c>
      <c r="U8" s="2475"/>
      <c r="V8" s="2475" t="s">
        <v>3263</v>
      </c>
      <c r="W8" s="2475" t="s">
        <v>3252</v>
      </c>
      <c r="X8" s="2479">
        <v>38872</v>
      </c>
      <c r="Y8" s="2479">
        <v>39237</v>
      </c>
      <c r="Z8" s="2481">
        <f t="shared" ca="1" si="2"/>
        <v>5.666666666666667</v>
      </c>
    </row>
    <row r="9" spans="1:26" ht="14.25" customHeight="1">
      <c r="A9" s="2475">
        <f t="shared" si="0"/>
        <v>5</v>
      </c>
      <c r="B9" s="2476" t="s">
        <v>1534</v>
      </c>
      <c r="C9" s="2477" t="s">
        <v>2116</v>
      </c>
      <c r="D9" s="2476" t="s">
        <v>836</v>
      </c>
      <c r="E9" s="2478" t="s">
        <v>2224</v>
      </c>
      <c r="F9" s="2475">
        <f t="shared" si="1"/>
        <v>1982</v>
      </c>
      <c r="G9" s="2479">
        <v>30205</v>
      </c>
      <c r="H9" s="2475" t="s">
        <v>3240</v>
      </c>
      <c r="I9" s="2475" t="s">
        <v>105</v>
      </c>
      <c r="J9" s="2475">
        <v>0</v>
      </c>
      <c r="K9" s="2476" t="s">
        <v>3241</v>
      </c>
      <c r="L9" s="2476" t="s">
        <v>3264</v>
      </c>
      <c r="M9" s="2476"/>
      <c r="N9" s="2476" t="s">
        <v>3265</v>
      </c>
      <c r="O9" s="2480"/>
      <c r="P9" s="2476" t="s">
        <v>3260</v>
      </c>
      <c r="Q9" s="2479" t="s">
        <v>3245</v>
      </c>
      <c r="R9" s="2475"/>
      <c r="S9" s="2475" t="s">
        <v>1130</v>
      </c>
      <c r="T9" s="2475" t="s">
        <v>3247</v>
      </c>
      <c r="U9" s="2475"/>
      <c r="V9" s="2475" t="s">
        <v>3266</v>
      </c>
      <c r="W9" s="2475" t="s">
        <v>3252</v>
      </c>
      <c r="X9" s="2479">
        <v>38178</v>
      </c>
      <c r="Y9" s="2479">
        <v>38543</v>
      </c>
      <c r="Z9" s="2481">
        <f t="shared" ca="1" si="2"/>
        <v>13.666666666666666</v>
      </c>
    </row>
    <row r="10" spans="1:26" ht="14.25" customHeight="1">
      <c r="A10" s="2475">
        <f t="shared" si="0"/>
        <v>6</v>
      </c>
      <c r="B10" s="2476" t="s">
        <v>1532</v>
      </c>
      <c r="C10" s="2477" t="s">
        <v>2116</v>
      </c>
      <c r="D10" s="2476" t="s">
        <v>836</v>
      </c>
      <c r="E10" s="2475" t="s">
        <v>2223</v>
      </c>
      <c r="F10" s="2475">
        <f t="shared" si="1"/>
        <v>1973</v>
      </c>
      <c r="G10" s="2479">
        <v>26688</v>
      </c>
      <c r="H10" s="2475" t="s">
        <v>3254</v>
      </c>
      <c r="I10" s="2475" t="s">
        <v>107</v>
      </c>
      <c r="J10" s="2475">
        <v>0</v>
      </c>
      <c r="K10" s="2476" t="s">
        <v>3241</v>
      </c>
      <c r="L10" s="2476" t="s">
        <v>3255</v>
      </c>
      <c r="M10" s="2476"/>
      <c r="N10" s="2476" t="s">
        <v>1386</v>
      </c>
      <c r="O10" s="2480"/>
      <c r="P10" s="2476" t="s">
        <v>3244</v>
      </c>
      <c r="Q10" s="2479" t="s">
        <v>3267</v>
      </c>
      <c r="R10" s="2475" t="s">
        <v>3246</v>
      </c>
      <c r="S10" s="2475" t="s">
        <v>1130</v>
      </c>
      <c r="T10" s="2475"/>
      <c r="U10" s="2475"/>
      <c r="V10" s="2481" t="s">
        <v>3268</v>
      </c>
      <c r="W10" s="2475" t="s">
        <v>2340</v>
      </c>
      <c r="X10" s="2479"/>
      <c r="Y10" s="2479"/>
      <c r="Z10" s="2481">
        <f t="shared" ca="1" si="2"/>
        <v>9.0833333333333339</v>
      </c>
    </row>
    <row r="11" spans="1:26" ht="14.25" customHeight="1">
      <c r="A11" s="2475">
        <f t="shared" si="0"/>
        <v>7</v>
      </c>
      <c r="B11" s="2476" t="s">
        <v>1529</v>
      </c>
      <c r="C11" s="2477" t="s">
        <v>2116</v>
      </c>
      <c r="D11" s="2476" t="s">
        <v>836</v>
      </c>
      <c r="E11" s="2478" t="s">
        <v>2223</v>
      </c>
      <c r="F11" s="2475">
        <f t="shared" si="1"/>
        <v>1977</v>
      </c>
      <c r="G11" s="2479">
        <v>28204</v>
      </c>
      <c r="H11" s="2475" t="s">
        <v>3240</v>
      </c>
      <c r="I11" s="2475" t="s">
        <v>105</v>
      </c>
      <c r="J11" s="2475">
        <v>0</v>
      </c>
      <c r="K11" s="2476" t="s">
        <v>3250</v>
      </c>
      <c r="L11" s="2476" t="s">
        <v>3255</v>
      </c>
      <c r="M11" s="2476"/>
      <c r="N11" s="2476" t="s">
        <v>3269</v>
      </c>
      <c r="O11" s="2480"/>
      <c r="P11" s="2476" t="s">
        <v>3270</v>
      </c>
      <c r="Q11" s="2479" t="s">
        <v>3271</v>
      </c>
      <c r="R11" s="2475" t="s">
        <v>3246</v>
      </c>
      <c r="S11" s="2475" t="s">
        <v>1130</v>
      </c>
      <c r="T11" s="2475" t="s">
        <v>3272</v>
      </c>
      <c r="U11" s="2475"/>
      <c r="V11" s="2475">
        <v>0</v>
      </c>
      <c r="W11" s="2475"/>
      <c r="X11" s="2479">
        <v>37975</v>
      </c>
      <c r="Y11" s="2479">
        <v>38341</v>
      </c>
      <c r="Z11" s="2481">
        <f t="shared" ca="1" si="2"/>
        <v>13.25</v>
      </c>
    </row>
    <row r="12" spans="1:26" ht="14.25" customHeight="1">
      <c r="A12" s="2475">
        <f t="shared" si="0"/>
        <v>8</v>
      </c>
      <c r="B12" s="2476" t="s">
        <v>3273</v>
      </c>
      <c r="C12" s="2477" t="s">
        <v>2116</v>
      </c>
      <c r="D12" s="2476" t="s">
        <v>836</v>
      </c>
      <c r="E12" s="2475" t="s">
        <v>2224</v>
      </c>
      <c r="F12" s="2475">
        <f t="shared" si="1"/>
        <v>1976</v>
      </c>
      <c r="G12" s="2479">
        <v>28011</v>
      </c>
      <c r="H12" s="2475" t="s">
        <v>3254</v>
      </c>
      <c r="I12" s="2475" t="s">
        <v>107</v>
      </c>
      <c r="J12" s="2475">
        <v>0</v>
      </c>
      <c r="K12" s="2476" t="s">
        <v>3241</v>
      </c>
      <c r="L12" s="2476" t="s">
        <v>3255</v>
      </c>
      <c r="M12" s="2476"/>
      <c r="N12" s="2476" t="s">
        <v>1386</v>
      </c>
      <c r="O12" s="2480"/>
      <c r="P12" s="2476" t="s">
        <v>3244</v>
      </c>
      <c r="Q12" s="2479" t="s">
        <v>3251</v>
      </c>
      <c r="R12" s="2475" t="s">
        <v>3246</v>
      </c>
      <c r="S12" s="2475" t="s">
        <v>1130</v>
      </c>
      <c r="T12" s="2475"/>
      <c r="U12" s="2475"/>
      <c r="V12" s="2475">
        <v>0</v>
      </c>
      <c r="W12" s="2475"/>
      <c r="X12" s="2479">
        <v>42325</v>
      </c>
      <c r="Y12" s="2479">
        <v>42691</v>
      </c>
      <c r="Z12" s="2481">
        <f t="shared" ca="1" si="2"/>
        <v>7.666666666666667</v>
      </c>
    </row>
    <row r="13" spans="1:26" ht="14.25" customHeight="1">
      <c r="A13" s="2475">
        <f t="shared" si="0"/>
        <v>9</v>
      </c>
      <c r="B13" s="2476" t="s">
        <v>1538</v>
      </c>
      <c r="C13" s="2477" t="s">
        <v>2116</v>
      </c>
      <c r="D13" s="2476" t="s">
        <v>836</v>
      </c>
      <c r="E13" s="2478" t="s">
        <v>2224</v>
      </c>
      <c r="F13" s="2475">
        <f t="shared" si="1"/>
        <v>1977</v>
      </c>
      <c r="G13" s="2479">
        <v>28364</v>
      </c>
      <c r="H13" s="2475" t="s">
        <v>3240</v>
      </c>
      <c r="I13" s="2475" t="s">
        <v>105</v>
      </c>
      <c r="J13" s="2475">
        <v>0</v>
      </c>
      <c r="K13" s="2476" t="s">
        <v>3241</v>
      </c>
      <c r="L13" s="2476" t="s">
        <v>3274</v>
      </c>
      <c r="M13" s="2476"/>
      <c r="N13" s="2476" t="s">
        <v>3275</v>
      </c>
      <c r="O13" s="2480"/>
      <c r="P13" s="2476" t="s">
        <v>3244</v>
      </c>
      <c r="Q13" s="2479" t="s">
        <v>2275</v>
      </c>
      <c r="R13" s="2475" t="s">
        <v>3246</v>
      </c>
      <c r="S13" s="2475" t="s">
        <v>1130</v>
      </c>
      <c r="T13" s="2475" t="s">
        <v>3272</v>
      </c>
      <c r="U13" s="2475"/>
      <c r="V13" s="2475">
        <v>0</v>
      </c>
      <c r="W13" s="2475"/>
      <c r="X13" s="2479">
        <v>41975</v>
      </c>
      <c r="Y13" s="2479">
        <v>42340</v>
      </c>
      <c r="Z13" s="2481">
        <f t="shared" ca="1" si="2"/>
        <v>8.6666666666666661</v>
      </c>
    </row>
    <row r="14" spans="1:26" ht="14.25" customHeight="1">
      <c r="A14" s="2475">
        <f t="shared" si="0"/>
        <v>10</v>
      </c>
      <c r="B14" s="2476" t="s">
        <v>1549</v>
      </c>
      <c r="C14" s="2477" t="s">
        <v>2116</v>
      </c>
      <c r="D14" s="2476" t="s">
        <v>1547</v>
      </c>
      <c r="E14" s="2475" t="s">
        <v>2224</v>
      </c>
      <c r="F14" s="2475">
        <f t="shared" si="1"/>
        <v>1980</v>
      </c>
      <c r="G14" s="2479">
        <v>29488</v>
      </c>
      <c r="H14" s="2475" t="s">
        <v>3240</v>
      </c>
      <c r="I14" s="2475" t="s">
        <v>105</v>
      </c>
      <c r="J14" s="2475">
        <v>0</v>
      </c>
      <c r="K14" s="2476" t="s">
        <v>3276</v>
      </c>
      <c r="L14" s="2476" t="s">
        <v>3277</v>
      </c>
      <c r="M14" s="2476"/>
      <c r="N14" s="2476" t="s">
        <v>3277</v>
      </c>
      <c r="O14" s="2480"/>
      <c r="P14" s="2476" t="s">
        <v>3244</v>
      </c>
      <c r="Q14" s="2479" t="s">
        <v>3261</v>
      </c>
      <c r="R14" s="2475" t="s">
        <v>3246</v>
      </c>
      <c r="S14" s="2475" t="s">
        <v>1130</v>
      </c>
      <c r="T14" s="2475" t="s">
        <v>3272</v>
      </c>
      <c r="U14" s="2475"/>
      <c r="V14" s="2475" t="s">
        <v>3278</v>
      </c>
      <c r="W14" s="2475" t="s">
        <v>3279</v>
      </c>
      <c r="X14" s="2479">
        <v>37735</v>
      </c>
      <c r="Y14" s="2479">
        <v>38101</v>
      </c>
      <c r="Z14" s="2481">
        <f t="shared" ca="1" si="2"/>
        <v>11.75</v>
      </c>
    </row>
    <row r="15" spans="1:26" ht="14.25" customHeight="1">
      <c r="A15" s="2475">
        <f t="shared" si="0"/>
        <v>11</v>
      </c>
      <c r="B15" s="2476" t="s">
        <v>1563</v>
      </c>
      <c r="C15" s="2477" t="s">
        <v>2116</v>
      </c>
      <c r="D15" s="2476" t="s">
        <v>1547</v>
      </c>
      <c r="E15" s="2478" t="s">
        <v>2224</v>
      </c>
      <c r="F15" s="2475">
        <f t="shared" si="1"/>
        <v>1988</v>
      </c>
      <c r="G15" s="2479">
        <v>32188</v>
      </c>
      <c r="H15" s="2475" t="s">
        <v>3254</v>
      </c>
      <c r="I15" s="2475" t="s">
        <v>107</v>
      </c>
      <c r="J15" s="2475">
        <v>0</v>
      </c>
      <c r="K15" s="2476" t="s">
        <v>2897</v>
      </c>
      <c r="L15" s="2476" t="s">
        <v>3280</v>
      </c>
      <c r="M15" s="2476"/>
      <c r="N15" s="2476">
        <v>0</v>
      </c>
      <c r="O15" s="2480"/>
      <c r="P15" s="2476" t="s">
        <v>3244</v>
      </c>
      <c r="Q15" s="2475" t="s">
        <v>3251</v>
      </c>
      <c r="R15" s="2475" t="s">
        <v>3246</v>
      </c>
      <c r="S15" s="2475" t="s">
        <v>1130</v>
      </c>
      <c r="T15" s="2475"/>
      <c r="U15" s="2475"/>
      <c r="V15" s="2475">
        <v>0</v>
      </c>
      <c r="W15" s="2475" t="s">
        <v>3252</v>
      </c>
      <c r="X15" s="2479">
        <v>40283</v>
      </c>
      <c r="Y15" s="2479">
        <v>40648</v>
      </c>
      <c r="Z15" s="2481">
        <f t="shared" ca="1" si="2"/>
        <v>19.166666666666668</v>
      </c>
    </row>
    <row r="16" spans="1:26" ht="14.25" customHeight="1">
      <c r="A16" s="2475">
        <f t="shared" si="0"/>
        <v>12</v>
      </c>
      <c r="B16" s="2476" t="s">
        <v>3281</v>
      </c>
      <c r="C16" s="2477" t="s">
        <v>2116</v>
      </c>
      <c r="D16" s="2476" t="s">
        <v>1547</v>
      </c>
      <c r="E16" s="2478" t="s">
        <v>2224</v>
      </c>
      <c r="F16" s="2475">
        <f t="shared" si="1"/>
        <v>1970</v>
      </c>
      <c r="G16" s="2479">
        <v>25669</v>
      </c>
      <c r="H16" s="2475" t="s">
        <v>3254</v>
      </c>
      <c r="I16" s="2475" t="s">
        <v>107</v>
      </c>
      <c r="J16" s="2475">
        <v>0</v>
      </c>
      <c r="K16" s="2476" t="s">
        <v>3276</v>
      </c>
      <c r="L16" s="2476" t="s">
        <v>2441</v>
      </c>
      <c r="M16" s="2476"/>
      <c r="N16" s="2476" t="s">
        <v>1386</v>
      </c>
      <c r="O16" s="2480"/>
      <c r="P16" s="2476" t="s">
        <v>3244</v>
      </c>
      <c r="Q16" s="2479" t="s">
        <v>3282</v>
      </c>
      <c r="R16" s="2475" t="s">
        <v>3246</v>
      </c>
      <c r="S16" s="2475"/>
      <c r="T16" s="2475" t="s">
        <v>3283</v>
      </c>
      <c r="U16" s="2475"/>
      <c r="V16" s="2475" t="s">
        <v>3284</v>
      </c>
      <c r="W16" s="2475"/>
      <c r="X16" s="2479">
        <v>34859</v>
      </c>
      <c r="Y16" s="2479">
        <v>35225</v>
      </c>
      <c r="Z16" s="2481">
        <f t="shared" ca="1" si="2"/>
        <v>1.25</v>
      </c>
    </row>
    <row r="17" spans="1:26" ht="14.25" customHeight="1">
      <c r="A17" s="2475">
        <f t="shared" si="0"/>
        <v>13</v>
      </c>
      <c r="B17" s="2476" t="s">
        <v>1548</v>
      </c>
      <c r="C17" s="2477" t="s">
        <v>2116</v>
      </c>
      <c r="D17" s="2476" t="s">
        <v>1547</v>
      </c>
      <c r="E17" s="2478" t="s">
        <v>2224</v>
      </c>
      <c r="F17" s="2475">
        <f t="shared" si="1"/>
        <v>1980</v>
      </c>
      <c r="G17" s="2479">
        <v>29313</v>
      </c>
      <c r="H17" s="2475" t="s">
        <v>3254</v>
      </c>
      <c r="I17" s="2475" t="s">
        <v>107</v>
      </c>
      <c r="J17" s="2475">
        <v>0</v>
      </c>
      <c r="K17" s="2476" t="s">
        <v>3276</v>
      </c>
      <c r="L17" s="2476" t="s">
        <v>2441</v>
      </c>
      <c r="M17" s="2476"/>
      <c r="N17" s="2476" t="s">
        <v>1386</v>
      </c>
      <c r="O17" s="2480"/>
      <c r="P17" s="2476" t="s">
        <v>3244</v>
      </c>
      <c r="Q17" s="2479" t="s">
        <v>3282</v>
      </c>
      <c r="R17" s="2475" t="s">
        <v>3246</v>
      </c>
      <c r="S17" s="2475" t="s">
        <v>1130</v>
      </c>
      <c r="T17" s="2475" t="s">
        <v>3272</v>
      </c>
      <c r="U17" s="2475"/>
      <c r="V17" s="2481" t="s">
        <v>3268</v>
      </c>
      <c r="W17" s="2475" t="s">
        <v>3252</v>
      </c>
      <c r="X17" s="2479">
        <v>0</v>
      </c>
      <c r="Y17" s="2479">
        <v>0</v>
      </c>
      <c r="Z17" s="2481">
        <f t="shared" ca="1" si="2"/>
        <v>11.25</v>
      </c>
    </row>
    <row r="18" spans="1:26" ht="14.25" customHeight="1">
      <c r="A18" s="2475">
        <f t="shared" si="0"/>
        <v>14</v>
      </c>
      <c r="B18" s="2476" t="s">
        <v>3285</v>
      </c>
      <c r="C18" s="2477" t="s">
        <v>2116</v>
      </c>
      <c r="D18" s="2476" t="s">
        <v>1547</v>
      </c>
      <c r="E18" s="2478" t="s">
        <v>2223</v>
      </c>
      <c r="F18" s="2475">
        <f t="shared" si="1"/>
        <v>1969</v>
      </c>
      <c r="G18" s="2479">
        <v>25514</v>
      </c>
      <c r="H18" s="2475" t="s">
        <v>3258</v>
      </c>
      <c r="I18" s="2475" t="s">
        <v>105</v>
      </c>
      <c r="J18" s="2475" t="s">
        <v>114</v>
      </c>
      <c r="K18" s="2476" t="s">
        <v>3276</v>
      </c>
      <c r="L18" s="2476" t="s">
        <v>2441</v>
      </c>
      <c r="M18" s="2476"/>
      <c r="N18" s="2476" t="s">
        <v>2441</v>
      </c>
      <c r="O18" s="2480"/>
      <c r="P18" s="2476" t="s">
        <v>3260</v>
      </c>
      <c r="Q18" s="2475" t="s">
        <v>3286</v>
      </c>
      <c r="R18" s="2475"/>
      <c r="S18" s="2475" t="s">
        <v>1130</v>
      </c>
      <c r="T18" s="2475" t="s">
        <v>3287</v>
      </c>
      <c r="U18" s="2475"/>
      <c r="V18" s="2475">
        <v>0</v>
      </c>
      <c r="W18" s="2475" t="s">
        <v>3288</v>
      </c>
      <c r="X18" s="2479">
        <v>33714</v>
      </c>
      <c r="Y18" s="2479">
        <v>34079</v>
      </c>
      <c r="Z18" s="2481">
        <f t="shared" ca="1" si="2"/>
        <v>5.833333333333333</v>
      </c>
    </row>
    <row r="19" spans="1:26" ht="14.25" customHeight="1">
      <c r="A19" s="2475">
        <f t="shared" si="0"/>
        <v>15</v>
      </c>
      <c r="B19" s="2476" t="s">
        <v>1553</v>
      </c>
      <c r="C19" s="2477" t="s">
        <v>2116</v>
      </c>
      <c r="D19" s="2476" t="s">
        <v>1547</v>
      </c>
      <c r="E19" s="2478" t="s">
        <v>2224</v>
      </c>
      <c r="F19" s="2475">
        <f t="shared" si="1"/>
        <v>1969</v>
      </c>
      <c r="G19" s="2479">
        <v>25236</v>
      </c>
      <c r="H19" s="2475" t="s">
        <v>3240</v>
      </c>
      <c r="I19" s="2475" t="s">
        <v>107</v>
      </c>
      <c r="J19" s="2475">
        <v>0</v>
      </c>
      <c r="K19" s="2476" t="s">
        <v>3276</v>
      </c>
      <c r="L19" s="2476" t="s">
        <v>2173</v>
      </c>
      <c r="M19" s="2476"/>
      <c r="N19" s="2476" t="s">
        <v>1386</v>
      </c>
      <c r="O19" s="2480"/>
      <c r="P19" s="2476" t="s">
        <v>3244</v>
      </c>
      <c r="Q19" s="2479" t="s">
        <v>3282</v>
      </c>
      <c r="R19" s="2475" t="s">
        <v>3246</v>
      </c>
      <c r="S19" s="2475" t="s">
        <v>1130</v>
      </c>
      <c r="T19" s="2475" t="s">
        <v>3272</v>
      </c>
      <c r="U19" s="2475"/>
      <c r="V19" s="2475">
        <v>0</v>
      </c>
      <c r="W19" s="2475"/>
      <c r="X19" s="2479">
        <v>35438</v>
      </c>
      <c r="Y19" s="2479">
        <v>35803</v>
      </c>
      <c r="Z19" s="2481">
        <f t="shared" ca="1" si="2"/>
        <v>8.3333333333333329E-2</v>
      </c>
    </row>
    <row r="20" spans="1:26" ht="14.25" customHeight="1">
      <c r="A20" s="2475">
        <f t="shared" si="0"/>
        <v>16</v>
      </c>
      <c r="B20" s="2476" t="s">
        <v>3289</v>
      </c>
      <c r="C20" s="2477" t="s">
        <v>2116</v>
      </c>
      <c r="D20" s="2476" t="s">
        <v>1547</v>
      </c>
      <c r="E20" s="2475" t="s">
        <v>2224</v>
      </c>
      <c r="F20" s="2475">
        <f t="shared" si="1"/>
        <v>1982</v>
      </c>
      <c r="G20" s="2479">
        <v>30091</v>
      </c>
      <c r="H20" s="2475" t="s">
        <v>3240</v>
      </c>
      <c r="I20" s="2475" t="s">
        <v>105</v>
      </c>
      <c r="J20" s="2475">
        <v>0</v>
      </c>
      <c r="K20" s="2476" t="s">
        <v>3276</v>
      </c>
      <c r="L20" s="2476" t="s">
        <v>2173</v>
      </c>
      <c r="M20" s="2476"/>
      <c r="N20" s="2476" t="s">
        <v>2175</v>
      </c>
      <c r="O20" s="2480"/>
      <c r="P20" s="2476" t="s">
        <v>3244</v>
      </c>
      <c r="Q20" s="2479" t="s">
        <v>2275</v>
      </c>
      <c r="R20" s="2475" t="s">
        <v>3246</v>
      </c>
      <c r="S20" s="2475" t="s">
        <v>1130</v>
      </c>
      <c r="T20" s="2475" t="s">
        <v>3272</v>
      </c>
      <c r="U20" s="2475"/>
      <c r="V20" s="2481" t="s">
        <v>3290</v>
      </c>
      <c r="W20" s="2475"/>
      <c r="X20" s="2479">
        <v>37696</v>
      </c>
      <c r="Y20" s="2479">
        <v>38062</v>
      </c>
      <c r="Z20" s="2481">
        <f t="shared" ca="1" si="2"/>
        <v>13.416666666666666</v>
      </c>
    </row>
    <row r="21" spans="1:26" ht="14.25" customHeight="1">
      <c r="A21" s="2475">
        <f t="shared" si="0"/>
        <v>17</v>
      </c>
      <c r="B21" s="2476" t="s">
        <v>1564</v>
      </c>
      <c r="C21" s="2477" t="s">
        <v>2116</v>
      </c>
      <c r="D21" s="2476" t="s">
        <v>1547</v>
      </c>
      <c r="E21" s="2475" t="s">
        <v>2224</v>
      </c>
      <c r="F21" s="2475">
        <f t="shared" si="1"/>
        <v>1986</v>
      </c>
      <c r="G21" s="2479">
        <v>31564</v>
      </c>
      <c r="H21" s="2475" t="s">
        <v>3254</v>
      </c>
      <c r="I21" s="2475" t="s">
        <v>107</v>
      </c>
      <c r="J21" s="2475">
        <v>0</v>
      </c>
      <c r="K21" s="2476" t="s">
        <v>3276</v>
      </c>
      <c r="L21" s="2476" t="s">
        <v>3291</v>
      </c>
      <c r="M21" s="2476"/>
      <c r="N21" s="2476" t="s">
        <v>1386</v>
      </c>
      <c r="O21" s="2480"/>
      <c r="P21" s="2476" t="s">
        <v>3244</v>
      </c>
      <c r="Q21" s="2479" t="s">
        <v>3256</v>
      </c>
      <c r="R21" s="2475" t="s">
        <v>3246</v>
      </c>
      <c r="S21" s="2475"/>
      <c r="T21" s="2475" t="s">
        <v>3283</v>
      </c>
      <c r="U21" s="2475"/>
      <c r="V21" s="2481" t="s">
        <v>3248</v>
      </c>
      <c r="W21" s="2475"/>
      <c r="X21" s="2479">
        <v>40199</v>
      </c>
      <c r="Y21" s="2479">
        <v>40564</v>
      </c>
      <c r="Z21" s="2481">
        <f t="shared" ca="1" si="2"/>
        <v>17.416666666666668</v>
      </c>
    </row>
    <row r="22" spans="1:26" ht="14.25" customHeight="1">
      <c r="A22" s="2475">
        <f t="shared" si="0"/>
        <v>18</v>
      </c>
      <c r="B22" s="2476" t="s">
        <v>1557</v>
      </c>
      <c r="C22" s="2477" t="s">
        <v>2116</v>
      </c>
      <c r="D22" s="2476" t="s">
        <v>1547</v>
      </c>
      <c r="E22" s="2478" t="s">
        <v>2224</v>
      </c>
      <c r="F22" s="2475">
        <f t="shared" si="1"/>
        <v>1975</v>
      </c>
      <c r="G22" s="2479">
        <v>27424</v>
      </c>
      <c r="H22" s="2475" t="s">
        <v>3240</v>
      </c>
      <c r="I22" s="2475" t="s">
        <v>105</v>
      </c>
      <c r="J22" s="2475">
        <v>0</v>
      </c>
      <c r="K22" s="2476" t="s">
        <v>3276</v>
      </c>
      <c r="L22" s="2476" t="s">
        <v>2173</v>
      </c>
      <c r="M22" s="2476"/>
      <c r="N22" s="2476" t="s">
        <v>2175</v>
      </c>
      <c r="O22" s="2480"/>
      <c r="P22" s="2476" t="s">
        <v>3244</v>
      </c>
      <c r="Q22" s="2479" t="s">
        <v>3251</v>
      </c>
      <c r="R22" s="2475" t="s">
        <v>3246</v>
      </c>
      <c r="S22" s="2475" t="s">
        <v>1130</v>
      </c>
      <c r="T22" s="2475" t="s">
        <v>3272</v>
      </c>
      <c r="U22" s="2475"/>
      <c r="V22" s="2475">
        <v>0</v>
      </c>
      <c r="W22" s="2475"/>
      <c r="X22" s="2479">
        <v>35252</v>
      </c>
      <c r="Y22" s="2479">
        <v>35617</v>
      </c>
      <c r="Z22" s="2481">
        <f t="shared" ca="1" si="2"/>
        <v>6.083333333333333</v>
      </c>
    </row>
    <row r="23" spans="1:26" ht="14.25" customHeight="1">
      <c r="A23" s="2475">
        <f t="shared" si="0"/>
        <v>19</v>
      </c>
      <c r="B23" s="2476" t="s">
        <v>1555</v>
      </c>
      <c r="C23" s="2477" t="s">
        <v>2116</v>
      </c>
      <c r="D23" s="2476" t="s">
        <v>1547</v>
      </c>
      <c r="E23" s="2478" t="s">
        <v>2223</v>
      </c>
      <c r="F23" s="2475">
        <f t="shared" si="1"/>
        <v>1969</v>
      </c>
      <c r="G23" s="2479">
        <v>25362</v>
      </c>
      <c r="H23" s="2475" t="s">
        <v>3254</v>
      </c>
      <c r="I23" s="2475" t="s">
        <v>107</v>
      </c>
      <c r="J23" s="2475">
        <v>0</v>
      </c>
      <c r="K23" s="2476" t="s">
        <v>2441</v>
      </c>
      <c r="L23" s="2476" t="s">
        <v>2441</v>
      </c>
      <c r="M23" s="2476"/>
      <c r="N23" s="2476" t="s">
        <v>1386</v>
      </c>
      <c r="O23" s="2480"/>
      <c r="P23" s="2476" t="s">
        <v>3244</v>
      </c>
      <c r="Q23" s="2479" t="s">
        <v>3251</v>
      </c>
      <c r="R23" s="2475" t="s">
        <v>3246</v>
      </c>
      <c r="S23" s="2475"/>
      <c r="T23" s="2475" t="s">
        <v>3283</v>
      </c>
      <c r="U23" s="2475"/>
      <c r="V23" s="2475"/>
      <c r="W23" s="2475"/>
      <c r="X23" s="2479">
        <v>37419</v>
      </c>
      <c r="Y23" s="2479">
        <v>37784</v>
      </c>
      <c r="Z23" s="2481">
        <f t="shared" ca="1" si="2"/>
        <v>5.416666666666667</v>
      </c>
    </row>
    <row r="24" spans="1:26" ht="14.25" customHeight="1">
      <c r="A24" s="2475">
        <f t="shared" si="0"/>
        <v>20</v>
      </c>
      <c r="B24" s="2476" t="s">
        <v>1562</v>
      </c>
      <c r="C24" s="2477" t="s">
        <v>2116</v>
      </c>
      <c r="D24" s="2476" t="s">
        <v>1547</v>
      </c>
      <c r="E24" s="2475" t="s">
        <v>2224</v>
      </c>
      <c r="F24" s="2475">
        <f t="shared" si="1"/>
        <v>1989</v>
      </c>
      <c r="G24" s="2479">
        <v>32860</v>
      </c>
      <c r="H24" s="2475" t="s">
        <v>3254</v>
      </c>
      <c r="I24" s="2475" t="s">
        <v>107</v>
      </c>
      <c r="J24" s="2475">
        <v>0</v>
      </c>
      <c r="K24" s="2476" t="s">
        <v>3276</v>
      </c>
      <c r="L24" s="2476" t="s">
        <v>3292</v>
      </c>
      <c r="M24" s="2476"/>
      <c r="N24" s="2476">
        <v>0</v>
      </c>
      <c r="O24" s="2480"/>
      <c r="P24" s="2476" t="s">
        <v>3244</v>
      </c>
      <c r="Q24" s="2475" t="s">
        <v>3251</v>
      </c>
      <c r="R24" s="2475" t="s">
        <v>3246</v>
      </c>
      <c r="S24" s="2475" t="s">
        <v>1130</v>
      </c>
      <c r="T24" s="2475"/>
      <c r="U24" s="2475"/>
      <c r="V24" s="2475">
        <v>0</v>
      </c>
      <c r="W24" s="2475"/>
      <c r="X24" s="2479"/>
      <c r="Y24" s="2479" t="s">
        <v>1130</v>
      </c>
      <c r="Z24" s="2481">
        <f t="shared" ca="1" si="2"/>
        <v>21</v>
      </c>
    </row>
    <row r="25" spans="1:26" ht="14.25" customHeight="1">
      <c r="A25" s="2475">
        <f t="shared" si="0"/>
        <v>21</v>
      </c>
      <c r="B25" s="2476" t="s">
        <v>1556</v>
      </c>
      <c r="C25" s="2477" t="s">
        <v>2116</v>
      </c>
      <c r="D25" s="2476" t="s">
        <v>1547</v>
      </c>
      <c r="E25" s="2478" t="s">
        <v>2223</v>
      </c>
      <c r="F25" s="2475">
        <f t="shared" si="1"/>
        <v>1982</v>
      </c>
      <c r="G25" s="2479">
        <v>30291</v>
      </c>
      <c r="H25" s="2475" t="s">
        <v>3254</v>
      </c>
      <c r="I25" s="2475" t="s">
        <v>105</v>
      </c>
      <c r="J25" s="2475">
        <v>0</v>
      </c>
      <c r="K25" s="2476" t="s">
        <v>3276</v>
      </c>
      <c r="L25" s="2476" t="s">
        <v>3292</v>
      </c>
      <c r="M25" s="2476"/>
      <c r="N25" s="2476" t="s">
        <v>3280</v>
      </c>
      <c r="O25" s="2480"/>
      <c r="P25" s="2476" t="s">
        <v>3244</v>
      </c>
      <c r="Q25" s="2475"/>
      <c r="R25" s="2475"/>
      <c r="S25" s="2475"/>
      <c r="T25" s="2475" t="s">
        <v>3272</v>
      </c>
      <c r="U25" s="2475"/>
      <c r="V25" s="2481" t="s">
        <v>3268</v>
      </c>
      <c r="W25" s="2475" t="s">
        <v>3252</v>
      </c>
      <c r="X25" s="2479">
        <v>39461</v>
      </c>
      <c r="Y25" s="2479">
        <v>39817</v>
      </c>
      <c r="Z25" s="2481">
        <f t="shared" ca="1" si="2"/>
        <v>18.916666666666668</v>
      </c>
    </row>
    <row r="26" spans="1:26" ht="14.25" customHeight="1">
      <c r="A26" s="2475">
        <f t="shared" si="0"/>
        <v>22</v>
      </c>
      <c r="B26" s="2476" t="s">
        <v>3293</v>
      </c>
      <c r="C26" s="2477" t="s">
        <v>2116</v>
      </c>
      <c r="D26" s="2476" t="s">
        <v>1547</v>
      </c>
      <c r="E26" s="2475" t="s">
        <v>2224</v>
      </c>
      <c r="F26" s="2475">
        <f t="shared" si="1"/>
        <v>1985</v>
      </c>
      <c r="G26" s="2479">
        <v>31100</v>
      </c>
      <c r="H26" s="2475" t="s">
        <v>3254</v>
      </c>
      <c r="I26" s="2475" t="s">
        <v>107</v>
      </c>
      <c r="J26" s="2475">
        <v>0</v>
      </c>
      <c r="K26" s="2476" t="s">
        <v>3276</v>
      </c>
      <c r="L26" s="2476" t="s">
        <v>3280</v>
      </c>
      <c r="M26" s="2476"/>
      <c r="N26" s="2476" t="s">
        <v>1386</v>
      </c>
      <c r="O26" s="2480"/>
      <c r="P26" s="2476" t="s">
        <v>3244</v>
      </c>
      <c r="Q26" s="2479" t="s">
        <v>3251</v>
      </c>
      <c r="R26" s="2475"/>
      <c r="S26" s="2475"/>
      <c r="T26" s="2475" t="s">
        <v>3283</v>
      </c>
      <c r="U26" s="2475" t="s">
        <v>1130</v>
      </c>
      <c r="V26" s="2475" t="s">
        <v>3284</v>
      </c>
      <c r="W26" s="2475"/>
      <c r="X26" s="2479">
        <v>42620</v>
      </c>
      <c r="Y26" s="2479">
        <v>38967</v>
      </c>
      <c r="Z26" s="2481">
        <f t="shared" ca="1" si="2"/>
        <v>16.166666666666668</v>
      </c>
    </row>
    <row r="27" spans="1:26" ht="14.25" customHeight="1">
      <c r="A27" s="2475">
        <f t="shared" si="0"/>
        <v>23</v>
      </c>
      <c r="B27" s="2476" t="s">
        <v>1551</v>
      </c>
      <c r="C27" s="2477" t="s">
        <v>2116</v>
      </c>
      <c r="D27" s="2476" t="s">
        <v>1547</v>
      </c>
      <c r="E27" s="2478" t="s">
        <v>2224</v>
      </c>
      <c r="F27" s="2475">
        <f t="shared" si="1"/>
        <v>1992</v>
      </c>
      <c r="G27" s="2479">
        <v>33884</v>
      </c>
      <c r="H27" s="2475" t="s">
        <v>3254</v>
      </c>
      <c r="I27" s="2475" t="s">
        <v>107</v>
      </c>
      <c r="J27" s="2475"/>
      <c r="K27" s="2482" t="s">
        <v>3294</v>
      </c>
      <c r="L27" s="2476" t="s">
        <v>3294</v>
      </c>
      <c r="M27" s="2476"/>
      <c r="N27" s="2476">
        <v>0</v>
      </c>
      <c r="O27" s="2480"/>
      <c r="P27" s="2476" t="s">
        <v>3244</v>
      </c>
      <c r="Q27" s="2475"/>
      <c r="R27" s="2475" t="s">
        <v>3295</v>
      </c>
      <c r="S27" s="2475">
        <v>2018</v>
      </c>
      <c r="T27" s="2475"/>
      <c r="U27" s="2475"/>
      <c r="V27" s="2475" t="s">
        <v>1130</v>
      </c>
      <c r="W27" s="2475"/>
      <c r="X27" s="2479"/>
      <c r="Y27" s="2479"/>
      <c r="Z27" s="2481">
        <f t="shared" ca="1" si="2"/>
        <v>23.75</v>
      </c>
    </row>
    <row r="28" spans="1:26" ht="14.25" customHeight="1">
      <c r="A28" s="2475">
        <f t="shared" si="0"/>
        <v>24</v>
      </c>
      <c r="B28" s="2476" t="s">
        <v>1574</v>
      </c>
      <c r="C28" s="2477" t="s">
        <v>2116</v>
      </c>
      <c r="D28" s="2476" t="s">
        <v>1567</v>
      </c>
      <c r="E28" s="2478" t="s">
        <v>2224</v>
      </c>
      <c r="F28" s="2475">
        <f t="shared" si="1"/>
        <v>1989</v>
      </c>
      <c r="G28" s="2479">
        <v>32649</v>
      </c>
      <c r="H28" s="2475" t="s">
        <v>3254</v>
      </c>
      <c r="I28" s="2475" t="s">
        <v>107</v>
      </c>
      <c r="J28" s="2475"/>
      <c r="K28" s="2482" t="s">
        <v>1873</v>
      </c>
      <c r="L28" s="2476" t="s">
        <v>1873</v>
      </c>
      <c r="M28" s="2476"/>
      <c r="N28" s="2476">
        <v>0</v>
      </c>
      <c r="O28" s="2480"/>
      <c r="P28" s="2476" t="s">
        <v>3244</v>
      </c>
      <c r="Q28" s="2479" t="s">
        <v>3296</v>
      </c>
      <c r="R28" s="2475" t="s">
        <v>3295</v>
      </c>
      <c r="S28" s="2475">
        <v>2018</v>
      </c>
      <c r="T28" s="2475"/>
      <c r="U28" s="2475"/>
      <c r="V28" s="2475">
        <v>0</v>
      </c>
      <c r="W28" s="2475"/>
      <c r="X28" s="2479"/>
      <c r="Y28" s="2479"/>
      <c r="Z28" s="2481">
        <f t="shared" ca="1" si="2"/>
        <v>20.416666666666668</v>
      </c>
    </row>
    <row r="29" spans="1:26" ht="14.25" customHeight="1">
      <c r="A29" s="2475">
        <f t="shared" si="0"/>
        <v>25</v>
      </c>
      <c r="B29" s="2476" t="s">
        <v>1572</v>
      </c>
      <c r="C29" s="2477" t="s">
        <v>2116</v>
      </c>
      <c r="D29" s="2476" t="s">
        <v>1567</v>
      </c>
      <c r="E29" s="2475" t="s">
        <v>2224</v>
      </c>
      <c r="F29" s="2475">
        <f t="shared" si="1"/>
        <v>1980</v>
      </c>
      <c r="G29" s="2479">
        <v>29326</v>
      </c>
      <c r="H29" s="2475" t="s">
        <v>3254</v>
      </c>
      <c r="I29" s="2475" t="s">
        <v>105</v>
      </c>
      <c r="J29" s="2475">
        <v>0</v>
      </c>
      <c r="K29" s="2476" t="s">
        <v>2445</v>
      </c>
      <c r="L29" s="2476" t="s">
        <v>3297</v>
      </c>
      <c r="M29" s="2476"/>
      <c r="N29" s="2476" t="s">
        <v>3298</v>
      </c>
      <c r="O29" s="2480">
        <v>44593</v>
      </c>
      <c r="P29" s="2476" t="s">
        <v>3244</v>
      </c>
      <c r="Q29" s="2475" t="s">
        <v>3251</v>
      </c>
      <c r="R29" s="2475"/>
      <c r="S29" s="2475" t="s">
        <v>1130</v>
      </c>
      <c r="T29" s="2475" t="s">
        <v>3247</v>
      </c>
      <c r="U29" s="2475"/>
      <c r="V29" s="2481" t="s">
        <v>3290</v>
      </c>
      <c r="W29" s="2475"/>
      <c r="X29" s="2479">
        <v>40369</v>
      </c>
      <c r="Y29" s="2479">
        <v>40734</v>
      </c>
      <c r="Z29" s="2481">
        <f t="shared" ca="1" si="2"/>
        <v>11.333333333333334</v>
      </c>
    </row>
    <row r="30" spans="1:26" ht="14.25" customHeight="1">
      <c r="A30" s="2475">
        <f t="shared" si="0"/>
        <v>26</v>
      </c>
      <c r="B30" s="2476" t="s">
        <v>1568</v>
      </c>
      <c r="C30" s="2477" t="s">
        <v>2116</v>
      </c>
      <c r="D30" s="2476" t="s">
        <v>1567</v>
      </c>
      <c r="E30" s="2478" t="s">
        <v>2224</v>
      </c>
      <c r="F30" s="2475">
        <f t="shared" si="1"/>
        <v>1980</v>
      </c>
      <c r="G30" s="2479">
        <v>29369</v>
      </c>
      <c r="H30" s="2475" t="s">
        <v>3254</v>
      </c>
      <c r="I30" s="2475" t="s">
        <v>105</v>
      </c>
      <c r="J30" s="2479"/>
      <c r="K30" s="2476" t="s">
        <v>2236</v>
      </c>
      <c r="L30" s="2476" t="s">
        <v>3299</v>
      </c>
      <c r="M30" s="2476"/>
      <c r="N30" s="2476" t="s">
        <v>3300</v>
      </c>
      <c r="O30" s="2480">
        <v>44559</v>
      </c>
      <c r="P30" s="2476" t="s">
        <v>3244</v>
      </c>
      <c r="Q30" s="2479" t="s">
        <v>3251</v>
      </c>
      <c r="R30" s="2475" t="s">
        <v>3246</v>
      </c>
      <c r="S30" s="2475">
        <v>0</v>
      </c>
      <c r="T30" s="2475" t="s">
        <v>3247</v>
      </c>
      <c r="U30" s="2475"/>
      <c r="V30" s="2481" t="s">
        <v>3248</v>
      </c>
      <c r="W30" s="2475"/>
      <c r="X30" s="2479">
        <v>37731</v>
      </c>
      <c r="Y30" s="2479">
        <v>38066</v>
      </c>
      <c r="Z30" s="2481">
        <f t="shared" ca="1" si="2"/>
        <v>11.416666666666666</v>
      </c>
    </row>
    <row r="31" spans="1:26" ht="14.25" customHeight="1">
      <c r="A31" s="2475">
        <f t="shared" si="0"/>
        <v>27</v>
      </c>
      <c r="B31" s="2476" t="s">
        <v>1571</v>
      </c>
      <c r="C31" s="2477" t="s">
        <v>2116</v>
      </c>
      <c r="D31" s="2476" t="s">
        <v>1567</v>
      </c>
      <c r="E31" s="2475" t="s">
        <v>2223</v>
      </c>
      <c r="F31" s="2475">
        <f t="shared" si="1"/>
        <v>1982</v>
      </c>
      <c r="G31" s="2479">
        <v>30238</v>
      </c>
      <c r="H31" s="2475" t="s">
        <v>3254</v>
      </c>
      <c r="I31" s="2475" t="s">
        <v>107</v>
      </c>
      <c r="J31" s="2475"/>
      <c r="K31" s="2476" t="s">
        <v>3301</v>
      </c>
      <c r="L31" s="2476">
        <v>0</v>
      </c>
      <c r="M31" s="2476"/>
      <c r="N31" s="2476">
        <v>0</v>
      </c>
      <c r="O31" s="2480"/>
      <c r="P31" s="2476" t="s">
        <v>3244</v>
      </c>
      <c r="Q31" s="2475"/>
      <c r="R31" s="2475"/>
      <c r="S31" s="2475">
        <v>2018</v>
      </c>
      <c r="T31" s="2475"/>
      <c r="U31" s="2475"/>
      <c r="V31" s="2475"/>
      <c r="W31" s="2475"/>
      <c r="X31" s="2479">
        <v>39268</v>
      </c>
      <c r="Y31" s="2479">
        <v>39634</v>
      </c>
      <c r="Z31" s="2481">
        <f t="shared" ca="1" si="2"/>
        <v>18.833333333333332</v>
      </c>
    </row>
    <row r="32" spans="1:26" ht="14.25" customHeight="1">
      <c r="A32" s="2475">
        <f t="shared" si="0"/>
        <v>28</v>
      </c>
      <c r="B32" s="2476" t="s">
        <v>1577</v>
      </c>
      <c r="C32" s="2477" t="s">
        <v>2116</v>
      </c>
      <c r="D32" s="2476" t="s">
        <v>1567</v>
      </c>
      <c r="E32" s="2475" t="s">
        <v>2224</v>
      </c>
      <c r="F32" s="2475">
        <f t="shared" si="1"/>
        <v>1996</v>
      </c>
      <c r="G32" s="2479">
        <v>35376</v>
      </c>
      <c r="H32" s="2475" t="s">
        <v>3254</v>
      </c>
      <c r="I32" s="2475" t="s">
        <v>107</v>
      </c>
      <c r="J32" s="2475"/>
      <c r="K32" s="2476" t="s">
        <v>2118</v>
      </c>
      <c r="L32" s="2476" t="s">
        <v>2118</v>
      </c>
      <c r="M32" s="2476"/>
      <c r="N32" s="2476">
        <v>0</v>
      </c>
      <c r="O32" s="2480"/>
      <c r="P32" s="2476"/>
      <c r="Q32" s="2475" t="s">
        <v>3282</v>
      </c>
      <c r="R32" s="2475"/>
      <c r="S32" s="2475">
        <v>0</v>
      </c>
      <c r="T32" s="2475"/>
      <c r="U32" s="2475"/>
      <c r="V32" s="2475" t="s">
        <v>3257</v>
      </c>
      <c r="W32" s="2475"/>
      <c r="X32" s="2479">
        <v>42515</v>
      </c>
      <c r="Y32" s="2479">
        <v>42880</v>
      </c>
      <c r="Z32" s="2481">
        <f t="shared" ca="1" si="2"/>
        <v>27.833333333333332</v>
      </c>
    </row>
    <row r="33" spans="1:26" ht="14.25" customHeight="1">
      <c r="A33" s="2475">
        <f t="shared" si="0"/>
        <v>29</v>
      </c>
      <c r="B33" s="2476" t="s">
        <v>1579</v>
      </c>
      <c r="C33" s="2477" t="s">
        <v>2116</v>
      </c>
      <c r="D33" s="2476" t="s">
        <v>1567</v>
      </c>
      <c r="E33" s="2478" t="s">
        <v>2224</v>
      </c>
      <c r="F33" s="2475">
        <f t="shared" si="1"/>
        <v>1974</v>
      </c>
      <c r="G33" s="2479">
        <v>27316</v>
      </c>
      <c r="H33" s="2475" t="s">
        <v>3240</v>
      </c>
      <c r="I33" s="2475" t="s">
        <v>105</v>
      </c>
      <c r="J33" s="2475">
        <v>0</v>
      </c>
      <c r="K33" s="2476" t="s">
        <v>2894</v>
      </c>
      <c r="L33" s="2476" t="s">
        <v>3302</v>
      </c>
      <c r="M33" s="2476"/>
      <c r="N33" s="2476" t="s">
        <v>3303</v>
      </c>
      <c r="O33" s="2480"/>
      <c r="P33" s="2476" t="s">
        <v>3244</v>
      </c>
      <c r="Q33" s="2479" t="s">
        <v>3261</v>
      </c>
      <c r="R33" s="2475" t="s">
        <v>3246</v>
      </c>
      <c r="S33" s="2475" t="s">
        <v>1130</v>
      </c>
      <c r="T33" s="2475" t="s">
        <v>3247</v>
      </c>
      <c r="U33" s="2475"/>
      <c r="V33" s="2475">
        <v>0</v>
      </c>
      <c r="W33" s="2475" t="s">
        <v>3252</v>
      </c>
      <c r="X33" s="2479">
        <v>35717</v>
      </c>
      <c r="Y33" s="2479">
        <v>36082</v>
      </c>
      <c r="Z33" s="2481">
        <f t="shared" ca="1" si="2"/>
        <v>5.833333333333333</v>
      </c>
    </row>
    <row r="34" spans="1:26" ht="14.25" customHeight="1">
      <c r="A34" s="2475">
        <f t="shared" si="0"/>
        <v>30</v>
      </c>
      <c r="B34" s="2476" t="s">
        <v>3304</v>
      </c>
      <c r="C34" s="2477" t="s">
        <v>2116</v>
      </c>
      <c r="D34" s="2476" t="s">
        <v>1567</v>
      </c>
      <c r="E34" s="2475" t="s">
        <v>2224</v>
      </c>
      <c r="F34" s="2475">
        <f t="shared" si="1"/>
        <v>1980</v>
      </c>
      <c r="G34" s="2479">
        <v>29360</v>
      </c>
      <c r="H34" s="2475" t="s">
        <v>3254</v>
      </c>
      <c r="I34" s="2475" t="s">
        <v>107</v>
      </c>
      <c r="J34" s="2475">
        <v>0</v>
      </c>
      <c r="K34" s="2476" t="s">
        <v>2445</v>
      </c>
      <c r="L34" s="2476" t="s">
        <v>3305</v>
      </c>
      <c r="M34" s="2476"/>
      <c r="N34" s="2476" t="s">
        <v>1386</v>
      </c>
      <c r="O34" s="2480"/>
      <c r="P34" s="2476" t="s">
        <v>3244</v>
      </c>
      <c r="Q34" s="2479" t="s">
        <v>3306</v>
      </c>
      <c r="R34" s="2475"/>
      <c r="S34" s="2475" t="s">
        <v>1130</v>
      </c>
      <c r="T34" s="2475" t="s">
        <v>3283</v>
      </c>
      <c r="U34" s="2475"/>
      <c r="V34" s="2481" t="s">
        <v>3290</v>
      </c>
      <c r="W34" s="2475"/>
      <c r="X34" s="2479">
        <v>41377</v>
      </c>
      <c r="Y34" s="2479">
        <v>41742</v>
      </c>
      <c r="Z34" s="2481">
        <f t="shared" ca="1" si="2"/>
        <v>11.416666666666666</v>
      </c>
    </row>
    <row r="35" spans="1:26" ht="14.25" customHeight="1">
      <c r="A35" s="2475">
        <f t="shared" si="0"/>
        <v>31</v>
      </c>
      <c r="B35" s="2476" t="s">
        <v>1578</v>
      </c>
      <c r="C35" s="2477" t="s">
        <v>2116</v>
      </c>
      <c r="D35" s="2476" t="s">
        <v>1567</v>
      </c>
      <c r="E35" s="2478" t="s">
        <v>2223</v>
      </c>
      <c r="F35" s="2475">
        <f t="shared" si="1"/>
        <v>1971</v>
      </c>
      <c r="G35" s="2479">
        <v>26147</v>
      </c>
      <c r="H35" s="2475" t="s">
        <v>3254</v>
      </c>
      <c r="I35" s="2475" t="s">
        <v>107</v>
      </c>
      <c r="J35" s="2475">
        <v>0</v>
      </c>
      <c r="K35" s="2476" t="s">
        <v>3307</v>
      </c>
      <c r="L35" s="2476" t="s">
        <v>3308</v>
      </c>
      <c r="M35" s="2476"/>
      <c r="N35" s="2476" t="s">
        <v>1386</v>
      </c>
      <c r="O35" s="2480"/>
      <c r="P35" s="2476" t="s">
        <v>3244</v>
      </c>
      <c r="Q35" s="2475" t="s">
        <v>3286</v>
      </c>
      <c r="R35" s="2475"/>
      <c r="S35" s="2475" t="s">
        <v>1130</v>
      </c>
      <c r="T35" s="2475" t="s">
        <v>3283</v>
      </c>
      <c r="U35" s="2475"/>
      <c r="V35" s="2475" t="s">
        <v>3257</v>
      </c>
      <c r="W35" s="2475"/>
      <c r="X35" s="2479">
        <v>37623</v>
      </c>
      <c r="Y35" s="2479">
        <v>37988</v>
      </c>
      <c r="Z35" s="2481">
        <f t="shared" ca="1" si="2"/>
        <v>7.583333333333333</v>
      </c>
    </row>
    <row r="36" spans="1:26" ht="14.25" customHeight="1">
      <c r="A36" s="2475">
        <f t="shared" si="0"/>
        <v>32</v>
      </c>
      <c r="B36" s="2476" t="s">
        <v>1587</v>
      </c>
      <c r="C36" s="2477" t="s">
        <v>2116</v>
      </c>
      <c r="D36" s="2476" t="s">
        <v>1311</v>
      </c>
      <c r="E36" s="2475" t="s">
        <v>2224</v>
      </c>
      <c r="F36" s="2475">
        <f t="shared" si="1"/>
        <v>1973</v>
      </c>
      <c r="G36" s="2479">
        <v>26967</v>
      </c>
      <c r="H36" s="2475" t="s">
        <v>3240</v>
      </c>
      <c r="I36" s="2475" t="s">
        <v>105</v>
      </c>
      <c r="J36" s="2475">
        <v>0</v>
      </c>
      <c r="K36" s="2476" t="s">
        <v>2894</v>
      </c>
      <c r="L36" s="2476" t="s">
        <v>3309</v>
      </c>
      <c r="M36" s="2476"/>
      <c r="N36" s="2476" t="s">
        <v>2047</v>
      </c>
      <c r="O36" s="2480"/>
      <c r="P36" s="2476" t="s">
        <v>3260</v>
      </c>
      <c r="Q36" s="2475"/>
      <c r="R36" s="2475" t="s">
        <v>3246</v>
      </c>
      <c r="S36" s="2475" t="s">
        <v>1130</v>
      </c>
      <c r="T36" s="2475" t="s">
        <v>3272</v>
      </c>
      <c r="U36" s="2475"/>
      <c r="V36" s="2475">
        <v>0</v>
      </c>
      <c r="W36" s="2475" t="s">
        <v>3252</v>
      </c>
      <c r="X36" s="2479">
        <v>37328</v>
      </c>
      <c r="Y36" s="2479">
        <v>37693</v>
      </c>
      <c r="Z36" s="2481">
        <f t="shared" ca="1" si="2"/>
        <v>4.833333333333333</v>
      </c>
    </row>
    <row r="37" spans="1:26" ht="14.25" customHeight="1">
      <c r="A37" s="2475">
        <f t="shared" si="0"/>
        <v>33</v>
      </c>
      <c r="B37" s="2476" t="s">
        <v>1588</v>
      </c>
      <c r="C37" s="2477" t="s">
        <v>2116</v>
      </c>
      <c r="D37" s="2476" t="s">
        <v>1311</v>
      </c>
      <c r="E37" s="2478" t="s">
        <v>2224</v>
      </c>
      <c r="F37" s="2475">
        <f t="shared" si="1"/>
        <v>1970</v>
      </c>
      <c r="G37" s="2479">
        <v>25769</v>
      </c>
      <c r="H37" s="2475" t="s">
        <v>3258</v>
      </c>
      <c r="I37" s="2475" t="s">
        <v>105</v>
      </c>
      <c r="J37" s="2475" t="s">
        <v>114</v>
      </c>
      <c r="K37" s="2476" t="s">
        <v>3310</v>
      </c>
      <c r="L37" s="2476" t="s">
        <v>3311</v>
      </c>
      <c r="M37" s="2476"/>
      <c r="N37" s="2476" t="s">
        <v>3312</v>
      </c>
      <c r="O37" s="2480"/>
      <c r="P37" s="2476" t="s">
        <v>3260</v>
      </c>
      <c r="Q37" s="2475" t="s">
        <v>3313</v>
      </c>
      <c r="R37" s="2479" t="s">
        <v>3314</v>
      </c>
      <c r="S37" s="2475" t="s">
        <v>1130</v>
      </c>
      <c r="T37" s="2475" t="s">
        <v>3287</v>
      </c>
      <c r="U37" s="2475"/>
      <c r="V37" s="2475" t="s">
        <v>3263</v>
      </c>
      <c r="W37" s="2475" t="s">
        <v>3252</v>
      </c>
      <c r="X37" s="2479">
        <v>36960</v>
      </c>
      <c r="Y37" s="2479">
        <v>37325</v>
      </c>
      <c r="Z37" s="2481">
        <f t="shared" ca="1" si="2"/>
        <v>1.5833333333333333</v>
      </c>
    </row>
    <row r="38" spans="1:26" ht="14.25" customHeight="1">
      <c r="A38" s="2475">
        <f t="shared" si="0"/>
        <v>34</v>
      </c>
      <c r="B38" s="2476" t="s">
        <v>1590</v>
      </c>
      <c r="C38" s="2477" t="s">
        <v>2116</v>
      </c>
      <c r="D38" s="2476" t="s">
        <v>1311</v>
      </c>
      <c r="E38" s="2475" t="s">
        <v>2224</v>
      </c>
      <c r="F38" s="2475">
        <f t="shared" si="1"/>
        <v>1976</v>
      </c>
      <c r="G38" s="2479">
        <v>28057</v>
      </c>
      <c r="H38" s="2475" t="s">
        <v>3240</v>
      </c>
      <c r="I38" s="2475" t="s">
        <v>105</v>
      </c>
      <c r="J38" s="2475">
        <v>0</v>
      </c>
      <c r="K38" s="2476" t="s">
        <v>2236</v>
      </c>
      <c r="L38" s="2476" t="s">
        <v>3315</v>
      </c>
      <c r="M38" s="2476"/>
      <c r="N38" s="2476" t="s">
        <v>3300</v>
      </c>
      <c r="O38" s="2480"/>
      <c r="P38" s="2476" t="s">
        <v>3260</v>
      </c>
      <c r="Q38" s="2475" t="s">
        <v>3282</v>
      </c>
      <c r="R38" s="2475" t="s">
        <v>3246</v>
      </c>
      <c r="S38" s="2475" t="s">
        <v>1130</v>
      </c>
      <c r="T38" s="2475" t="s">
        <v>3247</v>
      </c>
      <c r="U38" s="2475"/>
      <c r="V38" s="2481" t="s">
        <v>3268</v>
      </c>
      <c r="W38" s="2475" t="s">
        <v>3252</v>
      </c>
      <c r="X38" s="2479">
        <v>36960</v>
      </c>
      <c r="Y38" s="2479">
        <v>37325</v>
      </c>
      <c r="Z38" s="2481">
        <f t="shared" ca="1" si="2"/>
        <v>7.833333333333333</v>
      </c>
    </row>
    <row r="39" spans="1:26" ht="14.25" customHeight="1">
      <c r="A39" s="2475">
        <f t="shared" si="0"/>
        <v>35</v>
      </c>
      <c r="B39" s="2476" t="s">
        <v>1591</v>
      </c>
      <c r="C39" s="2477" t="s">
        <v>2116</v>
      </c>
      <c r="D39" s="2476" t="s">
        <v>1311</v>
      </c>
      <c r="E39" s="2478" t="s">
        <v>2224</v>
      </c>
      <c r="F39" s="2475">
        <f t="shared" si="1"/>
        <v>1981</v>
      </c>
      <c r="G39" s="2479">
        <v>29673</v>
      </c>
      <c r="H39" s="2475" t="s">
        <v>3240</v>
      </c>
      <c r="I39" s="2475" t="s">
        <v>105</v>
      </c>
      <c r="J39" s="2475">
        <v>0</v>
      </c>
      <c r="K39" s="2476" t="s">
        <v>2047</v>
      </c>
      <c r="L39" s="2476" t="s">
        <v>3316</v>
      </c>
      <c r="M39" s="2476"/>
      <c r="N39" s="2476" t="s">
        <v>1043</v>
      </c>
      <c r="O39" s="2480"/>
      <c r="P39" s="2476" t="s">
        <v>3260</v>
      </c>
      <c r="Q39" s="2479" t="s">
        <v>3282</v>
      </c>
      <c r="R39" s="2475" t="s">
        <v>3246</v>
      </c>
      <c r="S39" s="2475" t="s">
        <v>1130</v>
      </c>
      <c r="T39" s="2475" t="s">
        <v>3272</v>
      </c>
      <c r="U39" s="2475"/>
      <c r="V39" s="2475">
        <v>0</v>
      </c>
      <c r="W39" s="2475"/>
      <c r="X39" s="2479">
        <v>37996</v>
      </c>
      <c r="Y39" s="2479">
        <v>38362</v>
      </c>
      <c r="Z39" s="2481">
        <f t="shared" ca="1" si="2"/>
        <v>12.25</v>
      </c>
    </row>
    <row r="40" spans="1:26" ht="14.25" customHeight="1">
      <c r="A40" s="2475">
        <f t="shared" si="0"/>
        <v>36</v>
      </c>
      <c r="B40" s="2476" t="s">
        <v>1592</v>
      </c>
      <c r="C40" s="2477" t="s">
        <v>2116</v>
      </c>
      <c r="D40" s="2476" t="s">
        <v>1311</v>
      </c>
      <c r="E40" s="2475" t="s">
        <v>2224</v>
      </c>
      <c r="F40" s="2475">
        <f t="shared" si="1"/>
        <v>1984</v>
      </c>
      <c r="G40" s="2479">
        <v>31020</v>
      </c>
      <c r="H40" s="2475" t="s">
        <v>3254</v>
      </c>
      <c r="I40" s="2475" t="s">
        <v>105</v>
      </c>
      <c r="J40" s="2475">
        <v>0</v>
      </c>
      <c r="K40" s="2476" t="s">
        <v>2236</v>
      </c>
      <c r="L40" s="2476" t="s">
        <v>3317</v>
      </c>
      <c r="M40" s="2476"/>
      <c r="N40" s="2476" t="s">
        <v>3318</v>
      </c>
      <c r="O40" s="2480">
        <v>44317</v>
      </c>
      <c r="P40" s="2476" t="s">
        <v>3244</v>
      </c>
      <c r="Q40" s="2479" t="s">
        <v>3282</v>
      </c>
      <c r="R40" s="2475" t="s">
        <v>3246</v>
      </c>
      <c r="S40" s="2475"/>
      <c r="T40" s="2475" t="s">
        <v>3283</v>
      </c>
      <c r="U40" s="2475"/>
      <c r="V40" s="2475">
        <v>0</v>
      </c>
      <c r="W40" s="2475"/>
      <c r="X40" s="2479">
        <v>37996</v>
      </c>
      <c r="Y40" s="2479">
        <v>38362</v>
      </c>
      <c r="Z40" s="2481">
        <f t="shared" ca="1" si="2"/>
        <v>15.916666666666666</v>
      </c>
    </row>
    <row r="41" spans="1:26" ht="14.25" customHeight="1">
      <c r="A41" s="2475">
        <f t="shared" si="0"/>
        <v>37</v>
      </c>
      <c r="B41" s="2476" t="s">
        <v>1594</v>
      </c>
      <c r="C41" s="2477" t="s">
        <v>2116</v>
      </c>
      <c r="D41" s="2476" t="s">
        <v>1311</v>
      </c>
      <c r="E41" s="2478" t="s">
        <v>2224</v>
      </c>
      <c r="F41" s="2475">
        <f t="shared" si="1"/>
        <v>1970</v>
      </c>
      <c r="G41" s="2479">
        <v>25713</v>
      </c>
      <c r="H41" s="2475" t="s">
        <v>3319</v>
      </c>
      <c r="I41" s="2475" t="s">
        <v>107</v>
      </c>
      <c r="J41" s="2475">
        <v>0</v>
      </c>
      <c r="K41" s="2476" t="s">
        <v>3320</v>
      </c>
      <c r="L41" s="2476" t="s">
        <v>3321</v>
      </c>
      <c r="M41" s="2476"/>
      <c r="N41" s="2476" t="s">
        <v>1386</v>
      </c>
      <c r="O41" s="2480"/>
      <c r="P41" s="2476" t="s">
        <v>3244</v>
      </c>
      <c r="Q41" s="2475" t="s">
        <v>3256</v>
      </c>
      <c r="R41" s="2475"/>
      <c r="S41" s="2475" t="s">
        <v>1130</v>
      </c>
      <c r="T41" s="2475" t="s">
        <v>3283</v>
      </c>
      <c r="U41" s="2475"/>
      <c r="V41" s="2475" t="s">
        <v>3266</v>
      </c>
      <c r="W41" s="2475"/>
      <c r="X41" s="2479"/>
      <c r="Y41" s="2479"/>
      <c r="Z41" s="2481">
        <f t="shared" ca="1" si="2"/>
        <v>1.4166666666666667</v>
      </c>
    </row>
    <row r="42" spans="1:26" ht="14.25" customHeight="1">
      <c r="A42" s="2475">
        <f t="shared" si="0"/>
        <v>38</v>
      </c>
      <c r="B42" s="2476" t="s">
        <v>1596</v>
      </c>
      <c r="C42" s="2477" t="s">
        <v>2116</v>
      </c>
      <c r="D42" s="2476" t="s">
        <v>1311</v>
      </c>
      <c r="E42" s="2475" t="s">
        <v>2223</v>
      </c>
      <c r="F42" s="2475">
        <f t="shared" si="1"/>
        <v>1981</v>
      </c>
      <c r="G42" s="2479">
        <v>29903</v>
      </c>
      <c r="H42" s="2475" t="s">
        <v>3254</v>
      </c>
      <c r="I42" s="2475" t="s">
        <v>105</v>
      </c>
      <c r="J42" s="2475">
        <v>0</v>
      </c>
      <c r="K42" s="2476" t="s">
        <v>2236</v>
      </c>
      <c r="L42" s="2476" t="s">
        <v>3317</v>
      </c>
      <c r="M42" s="2476"/>
      <c r="N42" s="2476" t="s">
        <v>3315</v>
      </c>
      <c r="O42" s="2480"/>
      <c r="P42" s="2476" t="s">
        <v>3260</v>
      </c>
      <c r="Q42" s="2479" t="s">
        <v>3322</v>
      </c>
      <c r="R42" s="2475" t="s">
        <v>3246</v>
      </c>
      <c r="S42" s="2475">
        <v>0</v>
      </c>
      <c r="T42" s="2475" t="s">
        <v>3272</v>
      </c>
      <c r="U42" s="2475"/>
      <c r="V42" s="2481" t="s">
        <v>3268</v>
      </c>
      <c r="W42" s="2475"/>
      <c r="X42" s="2479">
        <v>42324</v>
      </c>
      <c r="Y42" s="2479">
        <v>42690</v>
      </c>
      <c r="Z42" s="2481">
        <f t="shared" ca="1" si="2"/>
        <v>17.916666666666668</v>
      </c>
    </row>
    <row r="43" spans="1:26" ht="14.25" customHeight="1">
      <c r="A43" s="2475">
        <f t="shared" si="0"/>
        <v>39</v>
      </c>
      <c r="B43" s="2476" t="s">
        <v>1598</v>
      </c>
      <c r="C43" s="2477" t="s">
        <v>2116</v>
      </c>
      <c r="D43" s="2476" t="s">
        <v>1311</v>
      </c>
      <c r="E43" s="2478" t="s">
        <v>2223</v>
      </c>
      <c r="F43" s="2475">
        <f t="shared" si="1"/>
        <v>1990</v>
      </c>
      <c r="G43" s="2479">
        <v>33162</v>
      </c>
      <c r="H43" s="2475" t="s">
        <v>3254</v>
      </c>
      <c r="I43" s="2475" t="s">
        <v>107</v>
      </c>
      <c r="J43" s="2475">
        <v>0</v>
      </c>
      <c r="K43" s="2476" t="s">
        <v>3323</v>
      </c>
      <c r="L43" s="2476">
        <v>0</v>
      </c>
      <c r="M43" s="2476"/>
      <c r="N43" s="2476" t="s">
        <v>1386</v>
      </c>
      <c r="O43" s="2480"/>
      <c r="P43" s="2476" t="s">
        <v>3244</v>
      </c>
      <c r="Q43" s="2479" t="s">
        <v>3324</v>
      </c>
      <c r="R43" s="2475"/>
      <c r="S43" s="2475" t="s">
        <v>1130</v>
      </c>
      <c r="T43" s="2475" t="s">
        <v>3283</v>
      </c>
      <c r="U43" s="2475"/>
      <c r="V43" s="2475" t="s">
        <v>1130</v>
      </c>
      <c r="W43" s="2475"/>
      <c r="X43" s="2479"/>
      <c r="Y43" s="2479" t="s">
        <v>1130</v>
      </c>
      <c r="Z43" s="2481">
        <f t="shared" ca="1" si="2"/>
        <v>26.833333333333332</v>
      </c>
    </row>
    <row r="44" spans="1:26" ht="14.25" customHeight="1">
      <c r="A44" s="2475">
        <f t="shared" si="0"/>
        <v>40</v>
      </c>
      <c r="B44" s="2476" t="s">
        <v>1600</v>
      </c>
      <c r="C44" s="2477" t="s">
        <v>2116</v>
      </c>
      <c r="D44" s="2476" t="s">
        <v>1311</v>
      </c>
      <c r="E44" s="2478" t="s">
        <v>2223</v>
      </c>
      <c r="F44" s="2475">
        <f t="shared" si="1"/>
        <v>1985</v>
      </c>
      <c r="G44" s="2479">
        <v>31340</v>
      </c>
      <c r="H44" s="2475" t="s">
        <v>3325</v>
      </c>
      <c r="I44" s="2475" t="s">
        <v>167</v>
      </c>
      <c r="J44" s="2475">
        <v>0</v>
      </c>
      <c r="K44" s="2476" t="s">
        <v>3326</v>
      </c>
      <c r="L44" s="2476">
        <v>0</v>
      </c>
      <c r="M44" s="2476"/>
      <c r="N44" s="2476" t="s">
        <v>1386</v>
      </c>
      <c r="O44" s="2480"/>
      <c r="P44" s="2476"/>
      <c r="Q44" s="2475"/>
      <c r="R44" s="2475" t="s">
        <v>3327</v>
      </c>
      <c r="S44" s="2475"/>
      <c r="T44" s="2475"/>
      <c r="U44" s="2475"/>
      <c r="V44" s="2481" t="s">
        <v>3268</v>
      </c>
      <c r="W44" s="2475"/>
      <c r="X44" s="2479">
        <v>43239</v>
      </c>
      <c r="Y44" s="2479">
        <v>43604</v>
      </c>
      <c r="Z44" s="2481">
        <f t="shared" ca="1" si="2"/>
        <v>21.833333333333332</v>
      </c>
    </row>
    <row r="45" spans="1:26" ht="14.25" customHeight="1">
      <c r="A45" s="2475">
        <f t="shared" si="0"/>
        <v>41</v>
      </c>
      <c r="B45" s="2476" t="s">
        <v>1603</v>
      </c>
      <c r="C45" s="2477" t="s">
        <v>2116</v>
      </c>
      <c r="D45" s="2476" t="s">
        <v>1311</v>
      </c>
      <c r="E45" s="2475" t="s">
        <v>2223</v>
      </c>
      <c r="F45" s="2475">
        <f t="shared" si="1"/>
        <v>1978</v>
      </c>
      <c r="G45" s="2479">
        <v>28763</v>
      </c>
      <c r="H45" s="2475" t="s">
        <v>3254</v>
      </c>
      <c r="I45" s="2475" t="s">
        <v>107</v>
      </c>
      <c r="J45" s="2475">
        <v>0</v>
      </c>
      <c r="K45" s="2476" t="s">
        <v>3307</v>
      </c>
      <c r="L45" s="2476" t="s">
        <v>3328</v>
      </c>
      <c r="M45" s="2476"/>
      <c r="N45" s="2476" t="s">
        <v>1386</v>
      </c>
      <c r="O45" s="2480"/>
      <c r="P45" s="2476" t="s">
        <v>3244</v>
      </c>
      <c r="Q45" s="2475" t="s">
        <v>3251</v>
      </c>
      <c r="R45" s="2475"/>
      <c r="S45" s="2475" t="s">
        <v>1130</v>
      </c>
      <c r="T45" s="2475" t="s">
        <v>3283</v>
      </c>
      <c r="U45" s="2475"/>
      <c r="V45" s="2481" t="s">
        <v>3268</v>
      </c>
      <c r="W45" s="2475"/>
      <c r="X45" s="2479"/>
      <c r="Y45" s="2479"/>
      <c r="Z45" s="2481">
        <f t="shared" ca="1" si="2"/>
        <v>14.75</v>
      </c>
    </row>
    <row r="46" spans="1:26" ht="14.25" customHeight="1">
      <c r="A46" s="2475">
        <f t="shared" si="0"/>
        <v>42</v>
      </c>
      <c r="B46" s="2476" t="s">
        <v>1604</v>
      </c>
      <c r="C46" s="2477" t="s">
        <v>2116</v>
      </c>
      <c r="D46" s="2476" t="s">
        <v>1311</v>
      </c>
      <c r="E46" s="2478" t="s">
        <v>2224</v>
      </c>
      <c r="F46" s="2475">
        <f t="shared" si="1"/>
        <v>1983</v>
      </c>
      <c r="G46" s="2479">
        <v>30644</v>
      </c>
      <c r="H46" s="2478" t="s">
        <v>3240</v>
      </c>
      <c r="I46" s="2475" t="s">
        <v>107</v>
      </c>
      <c r="J46" s="2475"/>
      <c r="K46" s="2482" t="s">
        <v>3329</v>
      </c>
      <c r="L46" s="2476" t="s">
        <v>3329</v>
      </c>
      <c r="M46" s="2476"/>
      <c r="N46" s="2476"/>
      <c r="O46" s="2480"/>
      <c r="P46" s="2476"/>
      <c r="Q46" s="2475"/>
      <c r="R46" s="2475"/>
      <c r="S46" s="2475"/>
      <c r="T46" s="2475"/>
      <c r="U46" s="2475"/>
      <c r="V46" s="2475"/>
      <c r="W46" s="2475"/>
      <c r="X46" s="2479">
        <v>0</v>
      </c>
      <c r="Y46" s="2479">
        <v>0</v>
      </c>
      <c r="Z46" s="2483"/>
    </row>
    <row r="47" spans="1:26" ht="14.25" customHeight="1">
      <c r="A47" s="2475">
        <f t="shared" si="0"/>
        <v>43</v>
      </c>
      <c r="B47" s="2476" t="s">
        <v>1447</v>
      </c>
      <c r="C47" s="2477" t="s">
        <v>2116</v>
      </c>
      <c r="D47" s="2476" t="s">
        <v>1686</v>
      </c>
      <c r="E47" s="2478" t="s">
        <v>2223</v>
      </c>
      <c r="F47" s="2475">
        <f t="shared" si="1"/>
        <v>1974</v>
      </c>
      <c r="G47" s="2479">
        <v>27148</v>
      </c>
      <c r="H47" s="2475" t="s">
        <v>3258</v>
      </c>
      <c r="I47" s="2475" t="s">
        <v>105</v>
      </c>
      <c r="J47" s="2475" t="s">
        <v>114</v>
      </c>
      <c r="K47" s="2476" t="s">
        <v>3330</v>
      </c>
      <c r="L47" s="2476" t="s">
        <v>3331</v>
      </c>
      <c r="M47" s="2476"/>
      <c r="N47" s="2476" t="s">
        <v>3331</v>
      </c>
      <c r="O47" s="2480"/>
      <c r="P47" s="2476" t="s">
        <v>3260</v>
      </c>
      <c r="Q47" s="2479" t="s">
        <v>3245</v>
      </c>
      <c r="R47" s="2475" t="s">
        <v>3246</v>
      </c>
      <c r="S47" s="2475" t="s">
        <v>1130</v>
      </c>
      <c r="T47" s="2475" t="s">
        <v>3287</v>
      </c>
      <c r="U47" s="2475"/>
      <c r="V47" s="2475">
        <v>0</v>
      </c>
      <c r="W47" s="2475"/>
      <c r="X47" s="2479">
        <v>37807</v>
      </c>
      <c r="Y47" s="2479">
        <v>38173</v>
      </c>
      <c r="Z47" s="2481">
        <f t="shared" ref="Z47:Z53" ca="1" si="3">IF(E47="nữ",660-DATEDIF(G47,TODAY(),"m"),720-DATEDIF(G47,TODAY(),"m"))/12</f>
        <v>10.333333333333334</v>
      </c>
    </row>
    <row r="48" spans="1:26" ht="14.25" customHeight="1">
      <c r="A48" s="2475">
        <f t="shared" si="0"/>
        <v>44</v>
      </c>
      <c r="B48" s="2476" t="s">
        <v>1450</v>
      </c>
      <c r="C48" s="2477" t="s">
        <v>2116</v>
      </c>
      <c r="D48" s="2476" t="s">
        <v>1686</v>
      </c>
      <c r="E48" s="2478" t="s">
        <v>2223</v>
      </c>
      <c r="F48" s="2475">
        <f t="shared" si="1"/>
        <v>1980</v>
      </c>
      <c r="G48" s="2479">
        <v>29361</v>
      </c>
      <c r="H48" s="2475" t="s">
        <v>3240</v>
      </c>
      <c r="I48" s="2475" t="s">
        <v>105</v>
      </c>
      <c r="J48" s="2475">
        <v>0</v>
      </c>
      <c r="K48" s="2476" t="s">
        <v>3330</v>
      </c>
      <c r="L48" s="2476" t="s">
        <v>3332</v>
      </c>
      <c r="M48" s="2476"/>
      <c r="N48" s="2476" t="s">
        <v>1959</v>
      </c>
      <c r="O48" s="2480"/>
      <c r="P48" s="2476" t="s">
        <v>3244</v>
      </c>
      <c r="Q48" s="2479" t="s">
        <v>3333</v>
      </c>
      <c r="R48" s="2475" t="s">
        <v>3246</v>
      </c>
      <c r="S48" s="2475" t="s">
        <v>1130</v>
      </c>
      <c r="T48" s="2475" t="s">
        <v>3272</v>
      </c>
      <c r="U48" s="2475"/>
      <c r="V48" s="2481" t="s">
        <v>3268</v>
      </c>
      <c r="W48" s="2475"/>
      <c r="X48" s="2479">
        <v>38184</v>
      </c>
      <c r="Y48" s="2479">
        <v>38549</v>
      </c>
      <c r="Z48" s="2481">
        <f t="shared" ca="1" si="3"/>
        <v>16.416666666666668</v>
      </c>
    </row>
    <row r="49" spans="1:26" ht="14.25" customHeight="1">
      <c r="A49" s="2475">
        <f t="shared" si="0"/>
        <v>45</v>
      </c>
      <c r="B49" s="2476" t="s">
        <v>1459</v>
      </c>
      <c r="C49" s="2477" t="s">
        <v>2116</v>
      </c>
      <c r="D49" s="2476" t="s">
        <v>1686</v>
      </c>
      <c r="E49" s="2478" t="s">
        <v>2224</v>
      </c>
      <c r="F49" s="2475">
        <f t="shared" si="1"/>
        <v>1987</v>
      </c>
      <c r="G49" s="2479">
        <v>31945</v>
      </c>
      <c r="H49" s="2475" t="s">
        <v>3254</v>
      </c>
      <c r="I49" s="2475" t="s">
        <v>107</v>
      </c>
      <c r="J49" s="2475">
        <v>0</v>
      </c>
      <c r="K49" s="2476" t="s">
        <v>3330</v>
      </c>
      <c r="L49" s="2476" t="s">
        <v>721</v>
      </c>
      <c r="M49" s="2476"/>
      <c r="N49" s="2476" t="s">
        <v>1386</v>
      </c>
      <c r="O49" s="2480"/>
      <c r="P49" s="2476" t="s">
        <v>3244</v>
      </c>
      <c r="Q49" s="2479" t="s">
        <v>3251</v>
      </c>
      <c r="R49" s="2475" t="s">
        <v>3246</v>
      </c>
      <c r="S49" s="2475" t="s">
        <v>1130</v>
      </c>
      <c r="T49" s="2475" t="s">
        <v>3283</v>
      </c>
      <c r="U49" s="2475"/>
      <c r="V49" s="2475">
        <v>0</v>
      </c>
      <c r="W49" s="2475"/>
      <c r="X49" s="2479">
        <v>39240</v>
      </c>
      <c r="Y49" s="2479">
        <v>39606</v>
      </c>
      <c r="Z49" s="2481">
        <f t="shared" ca="1" si="3"/>
        <v>18.5</v>
      </c>
    </row>
    <row r="50" spans="1:26" ht="14.25" customHeight="1">
      <c r="A50" s="2475">
        <f t="shared" si="0"/>
        <v>46</v>
      </c>
      <c r="B50" s="2476" t="s">
        <v>1449</v>
      </c>
      <c r="C50" s="2477" t="s">
        <v>2116</v>
      </c>
      <c r="D50" s="2476" t="s">
        <v>1686</v>
      </c>
      <c r="E50" s="2475" t="s">
        <v>2224</v>
      </c>
      <c r="F50" s="2475">
        <f t="shared" si="1"/>
        <v>1976</v>
      </c>
      <c r="G50" s="2479">
        <v>28064</v>
      </c>
      <c r="H50" s="2475" t="s">
        <v>3258</v>
      </c>
      <c r="I50" s="2475" t="s">
        <v>105</v>
      </c>
      <c r="J50" s="2475" t="s">
        <v>114</v>
      </c>
      <c r="K50" s="2476" t="s">
        <v>3330</v>
      </c>
      <c r="L50" s="2476" t="s">
        <v>721</v>
      </c>
      <c r="M50" s="2476"/>
      <c r="N50" s="2476" t="s">
        <v>721</v>
      </c>
      <c r="O50" s="2480"/>
      <c r="P50" s="2476" t="s">
        <v>3244</v>
      </c>
      <c r="Q50" s="2479" t="s">
        <v>3256</v>
      </c>
      <c r="R50" s="2475" t="s">
        <v>3246</v>
      </c>
      <c r="S50" s="2475">
        <v>0</v>
      </c>
      <c r="T50" s="2475" t="s">
        <v>3262</v>
      </c>
      <c r="U50" s="2475"/>
      <c r="V50" s="2481" t="s">
        <v>3268</v>
      </c>
      <c r="W50" s="2475"/>
      <c r="X50" s="2479">
        <v>38874</v>
      </c>
      <c r="Y50" s="2479">
        <v>39239</v>
      </c>
      <c r="Z50" s="2481">
        <f t="shared" ca="1" si="3"/>
        <v>7.833333333333333</v>
      </c>
    </row>
    <row r="51" spans="1:26" ht="14.25" customHeight="1">
      <c r="A51" s="2475">
        <f t="shared" si="0"/>
        <v>47</v>
      </c>
      <c r="B51" s="2476" t="s">
        <v>1443</v>
      </c>
      <c r="C51" s="2477" t="s">
        <v>2116</v>
      </c>
      <c r="D51" s="2476" t="s">
        <v>1686</v>
      </c>
      <c r="E51" s="2475" t="s">
        <v>2223</v>
      </c>
      <c r="F51" s="2475">
        <f t="shared" si="1"/>
        <v>1976</v>
      </c>
      <c r="G51" s="2479">
        <v>27929</v>
      </c>
      <c r="H51" s="2475" t="s">
        <v>3258</v>
      </c>
      <c r="I51" s="2475" t="s">
        <v>105</v>
      </c>
      <c r="J51" s="2475" t="s">
        <v>114</v>
      </c>
      <c r="K51" s="2476" t="s">
        <v>3330</v>
      </c>
      <c r="L51" s="2476" t="s">
        <v>3332</v>
      </c>
      <c r="M51" s="2476"/>
      <c r="N51" s="2476" t="s">
        <v>1959</v>
      </c>
      <c r="O51" s="2480"/>
      <c r="P51" s="2476" t="s">
        <v>3260</v>
      </c>
      <c r="Q51" s="2475"/>
      <c r="R51" s="2475" t="s">
        <v>3246</v>
      </c>
      <c r="S51" s="2475" t="s">
        <v>1130</v>
      </c>
      <c r="T51" s="2475" t="s">
        <v>3287</v>
      </c>
      <c r="U51" s="2475"/>
      <c r="V51" s="2475" t="s">
        <v>3263</v>
      </c>
      <c r="W51" s="2475" t="s">
        <v>3252</v>
      </c>
      <c r="X51" s="2479">
        <v>37807</v>
      </c>
      <c r="Y51" s="2479">
        <v>38173</v>
      </c>
      <c r="Z51" s="2481">
        <f t="shared" ca="1" si="3"/>
        <v>12.5</v>
      </c>
    </row>
    <row r="52" spans="1:26" ht="14.25" customHeight="1">
      <c r="A52" s="2475">
        <f t="shared" si="0"/>
        <v>48</v>
      </c>
      <c r="B52" s="2476" t="s">
        <v>1455</v>
      </c>
      <c r="C52" s="2477" t="s">
        <v>2116</v>
      </c>
      <c r="D52" s="2476" t="s">
        <v>1686</v>
      </c>
      <c r="E52" s="2478" t="s">
        <v>2223</v>
      </c>
      <c r="F52" s="2475">
        <f t="shared" si="1"/>
        <v>1984</v>
      </c>
      <c r="G52" s="2479">
        <v>30776</v>
      </c>
      <c r="H52" s="2475" t="s">
        <v>3254</v>
      </c>
      <c r="I52" s="2475" t="s">
        <v>105</v>
      </c>
      <c r="J52" s="2475">
        <v>0</v>
      </c>
      <c r="K52" s="2476" t="s">
        <v>3330</v>
      </c>
      <c r="L52" s="2476" t="s">
        <v>3334</v>
      </c>
      <c r="M52" s="2476"/>
      <c r="N52" s="2476" t="s">
        <v>2177</v>
      </c>
      <c r="O52" s="2480"/>
      <c r="P52" s="2476" t="s">
        <v>3244</v>
      </c>
      <c r="Q52" s="2479" t="s">
        <v>3256</v>
      </c>
      <c r="R52" s="2475" t="s">
        <v>3246</v>
      </c>
      <c r="S52" s="2475" t="s">
        <v>1130</v>
      </c>
      <c r="T52" s="2475" t="s">
        <v>3272</v>
      </c>
      <c r="U52" s="2475"/>
      <c r="V52" s="2481" t="s">
        <v>3268</v>
      </c>
      <c r="W52" s="2475"/>
      <c r="X52" s="2479">
        <v>38872</v>
      </c>
      <c r="Y52" s="2479">
        <v>39237</v>
      </c>
      <c r="Z52" s="2481">
        <f t="shared" ca="1" si="3"/>
        <v>20.25</v>
      </c>
    </row>
    <row r="53" spans="1:26" ht="14.25" customHeight="1">
      <c r="A53" s="2475">
        <f t="shared" si="0"/>
        <v>49</v>
      </c>
      <c r="B53" s="2476" t="s">
        <v>3335</v>
      </c>
      <c r="C53" s="2477" t="s">
        <v>2116</v>
      </c>
      <c r="D53" s="2476" t="s">
        <v>1686</v>
      </c>
      <c r="E53" s="2478" t="s">
        <v>2224</v>
      </c>
      <c r="F53" s="2475">
        <f t="shared" si="1"/>
        <v>1975</v>
      </c>
      <c r="G53" s="2479">
        <v>27508</v>
      </c>
      <c r="H53" s="2475" t="s">
        <v>3240</v>
      </c>
      <c r="I53" s="2475" t="s">
        <v>107</v>
      </c>
      <c r="J53" s="2475">
        <v>0</v>
      </c>
      <c r="K53" s="2476" t="s">
        <v>3330</v>
      </c>
      <c r="L53" s="2476" t="s">
        <v>3332</v>
      </c>
      <c r="M53" s="2476"/>
      <c r="N53" s="2476" t="s">
        <v>1386</v>
      </c>
      <c r="O53" s="2480"/>
      <c r="P53" s="2476" t="s">
        <v>3244</v>
      </c>
      <c r="Q53" s="2479" t="s">
        <v>3256</v>
      </c>
      <c r="R53" s="2475" t="s">
        <v>3246</v>
      </c>
      <c r="S53" s="2475" t="s">
        <v>1130</v>
      </c>
      <c r="T53" s="2475" t="s">
        <v>3272</v>
      </c>
      <c r="U53" s="2475"/>
      <c r="V53" s="2475" t="s">
        <v>1130</v>
      </c>
      <c r="W53" s="2475"/>
      <c r="X53" s="2479">
        <v>39506</v>
      </c>
      <c r="Y53" s="2479">
        <v>39872</v>
      </c>
      <c r="Z53" s="2481">
        <f t="shared" ca="1" si="3"/>
        <v>6.333333333333333</v>
      </c>
    </row>
    <row r="54" spans="1:26" ht="14.25" customHeight="1">
      <c r="A54" s="2475">
        <f t="shared" si="0"/>
        <v>50</v>
      </c>
      <c r="B54" s="2476" t="s">
        <v>1453</v>
      </c>
      <c r="C54" s="2477" t="s">
        <v>2116</v>
      </c>
      <c r="D54" s="2476" t="s">
        <v>1686</v>
      </c>
      <c r="E54" s="2478" t="s">
        <v>3336</v>
      </c>
      <c r="F54" s="2475">
        <f t="shared" si="1"/>
        <v>1980</v>
      </c>
      <c r="G54" s="2479">
        <v>29246</v>
      </c>
      <c r="H54" s="2478" t="s">
        <v>3254</v>
      </c>
      <c r="I54" s="2475" t="s">
        <v>105</v>
      </c>
      <c r="J54" s="2475"/>
      <c r="K54" s="2482" t="s">
        <v>2177</v>
      </c>
      <c r="L54" s="2476" t="s">
        <v>2177</v>
      </c>
      <c r="M54" s="2476"/>
      <c r="N54" s="2476" t="s">
        <v>3331</v>
      </c>
      <c r="O54" s="2480">
        <v>44561</v>
      </c>
      <c r="P54" s="2476" t="s">
        <v>3244</v>
      </c>
      <c r="Q54" s="2475"/>
      <c r="R54" s="2475"/>
      <c r="S54" s="2475"/>
      <c r="T54" s="2475"/>
      <c r="U54" s="2475"/>
      <c r="V54" s="2475"/>
      <c r="W54" s="2475"/>
      <c r="X54" s="2475"/>
      <c r="Y54" s="2479"/>
      <c r="Z54" s="2483"/>
    </row>
    <row r="55" spans="1:26" ht="14.25" customHeight="1">
      <c r="A55" s="2475">
        <f t="shared" si="0"/>
        <v>51</v>
      </c>
      <c r="B55" s="2476" t="s">
        <v>3337</v>
      </c>
      <c r="C55" s="2477" t="s">
        <v>2116</v>
      </c>
      <c r="D55" s="2476" t="s">
        <v>1686</v>
      </c>
      <c r="E55" s="2478" t="s">
        <v>2224</v>
      </c>
      <c r="F55" s="2475">
        <f t="shared" si="1"/>
        <v>1997</v>
      </c>
      <c r="G55" s="2479">
        <v>35726</v>
      </c>
      <c r="H55" s="2478" t="s">
        <v>3254</v>
      </c>
      <c r="I55" s="2475" t="s">
        <v>167</v>
      </c>
      <c r="J55" s="2475"/>
      <c r="K55" s="2482"/>
      <c r="L55" s="2476"/>
      <c r="M55" s="2476"/>
      <c r="N55" s="2476"/>
      <c r="O55" s="2480"/>
      <c r="P55" s="2476"/>
      <c r="Q55" s="2475"/>
      <c r="R55" s="2475"/>
      <c r="S55" s="2475"/>
      <c r="T55" s="2475"/>
      <c r="U55" s="2475"/>
      <c r="V55" s="2475"/>
      <c r="W55" s="2475"/>
      <c r="X55" s="2479">
        <v>0</v>
      </c>
      <c r="Y55" s="2479">
        <v>0</v>
      </c>
      <c r="Z55" s="2483"/>
    </row>
    <row r="56" spans="1:26" ht="14.25" customHeight="1">
      <c r="A56" s="2475">
        <f t="shared" si="0"/>
        <v>52</v>
      </c>
      <c r="B56" s="2476" t="s">
        <v>1446</v>
      </c>
      <c r="C56" s="2477" t="s">
        <v>2116</v>
      </c>
      <c r="D56" s="2476" t="s">
        <v>1686</v>
      </c>
      <c r="E56" s="2478" t="s">
        <v>2224</v>
      </c>
      <c r="F56" s="2475">
        <f t="shared" si="1"/>
        <v>1971</v>
      </c>
      <c r="G56" s="2479">
        <v>26041</v>
      </c>
      <c r="H56" s="2475" t="s">
        <v>3258</v>
      </c>
      <c r="I56" s="2475" t="s">
        <v>105</v>
      </c>
      <c r="J56" s="2475" t="s">
        <v>114</v>
      </c>
      <c r="K56" s="2476" t="s">
        <v>3330</v>
      </c>
      <c r="L56" s="2476" t="s">
        <v>3338</v>
      </c>
      <c r="M56" s="2476"/>
      <c r="N56" s="2476" t="s">
        <v>3339</v>
      </c>
      <c r="O56" s="2480"/>
      <c r="P56" s="2476" t="s">
        <v>3260</v>
      </c>
      <c r="Q56" s="2475" t="s">
        <v>3251</v>
      </c>
      <c r="R56" s="2475" t="s">
        <v>3246</v>
      </c>
      <c r="S56" s="2475" t="s">
        <v>1130</v>
      </c>
      <c r="T56" s="2475" t="s">
        <v>3287</v>
      </c>
      <c r="U56" s="2475"/>
      <c r="V56" s="2475">
        <v>0</v>
      </c>
      <c r="W56" s="2475"/>
      <c r="X56" s="2479">
        <v>35803</v>
      </c>
      <c r="Y56" s="2479">
        <v>36168</v>
      </c>
      <c r="Z56" s="2481">
        <f t="shared" ref="Z56:Z88" ca="1" si="4">IF(E56="nữ",660-DATEDIF(G56,TODAY(),"m"),720-DATEDIF(G56,TODAY(),"m"))/12</f>
        <v>2.3333333333333335</v>
      </c>
    </row>
    <row r="57" spans="1:26" ht="14.25" customHeight="1">
      <c r="A57" s="2475">
        <f t="shared" si="0"/>
        <v>53</v>
      </c>
      <c r="B57" s="2476" t="s">
        <v>2295</v>
      </c>
      <c r="C57" s="2477" t="s">
        <v>2116</v>
      </c>
      <c r="D57" s="2476" t="s">
        <v>1686</v>
      </c>
      <c r="E57" s="2475" t="s">
        <v>2224</v>
      </c>
      <c r="F57" s="2475">
        <f t="shared" si="1"/>
        <v>1980</v>
      </c>
      <c r="G57" s="2479">
        <v>29494</v>
      </c>
      <c r="H57" s="2475" t="s">
        <v>3254</v>
      </c>
      <c r="I57" s="2475" t="s">
        <v>107</v>
      </c>
      <c r="J57" s="2475">
        <v>0</v>
      </c>
      <c r="K57" s="2476" t="s">
        <v>3330</v>
      </c>
      <c r="L57" s="2476" t="s">
        <v>2296</v>
      </c>
      <c r="M57" s="2476"/>
      <c r="N57" s="2476" t="s">
        <v>1386</v>
      </c>
      <c r="O57" s="2480"/>
      <c r="P57" s="2476" t="s">
        <v>3244</v>
      </c>
      <c r="Q57" s="2479" t="s">
        <v>3256</v>
      </c>
      <c r="R57" s="2475"/>
      <c r="S57" s="2475" t="s">
        <v>1130</v>
      </c>
      <c r="T57" s="2475" t="s">
        <v>3272</v>
      </c>
      <c r="U57" s="2475"/>
      <c r="V57" s="2475" t="s">
        <v>3257</v>
      </c>
      <c r="W57" s="2475"/>
      <c r="X57" s="2479">
        <v>37645</v>
      </c>
      <c r="Y57" s="2479">
        <v>38010</v>
      </c>
      <c r="Z57" s="2481">
        <f t="shared" ca="1" si="4"/>
        <v>11.75</v>
      </c>
    </row>
    <row r="58" spans="1:26" ht="14.25" customHeight="1">
      <c r="A58" s="2475">
        <f t="shared" si="0"/>
        <v>54</v>
      </c>
      <c r="B58" s="2476" t="s">
        <v>2411</v>
      </c>
      <c r="C58" s="2477" t="s">
        <v>2116</v>
      </c>
      <c r="D58" s="2476" t="s">
        <v>1686</v>
      </c>
      <c r="E58" s="2478" t="s">
        <v>2224</v>
      </c>
      <c r="F58" s="2475">
        <f t="shared" si="1"/>
        <v>1987</v>
      </c>
      <c r="G58" s="2479">
        <v>31837</v>
      </c>
      <c r="H58" s="2475" t="s">
        <v>3254</v>
      </c>
      <c r="I58" s="2475" t="s">
        <v>105</v>
      </c>
      <c r="J58" s="2475">
        <v>0</v>
      </c>
      <c r="K58" s="2476" t="s">
        <v>3330</v>
      </c>
      <c r="L58" s="2476" t="s">
        <v>3334</v>
      </c>
      <c r="M58" s="2476"/>
      <c r="N58" s="2476" t="s">
        <v>2177</v>
      </c>
      <c r="O58" s="2480"/>
      <c r="P58" s="2476" t="s">
        <v>3244</v>
      </c>
      <c r="Q58" s="2479" t="s">
        <v>3340</v>
      </c>
      <c r="R58" s="2475" t="s">
        <v>3246</v>
      </c>
      <c r="S58" s="2475" t="s">
        <v>1130</v>
      </c>
      <c r="T58" s="2475" t="s">
        <v>3272</v>
      </c>
      <c r="U58" s="2475"/>
      <c r="V58" s="2481" t="s">
        <v>3248</v>
      </c>
      <c r="W58" s="2475"/>
      <c r="X58" s="2479">
        <v>39240</v>
      </c>
      <c r="Y58" s="2479">
        <v>39606</v>
      </c>
      <c r="Z58" s="2481">
        <f t="shared" ca="1" si="4"/>
        <v>18.166666666666668</v>
      </c>
    </row>
    <row r="59" spans="1:26" ht="14.25" customHeight="1">
      <c r="A59" s="2475">
        <f t="shared" si="0"/>
        <v>55</v>
      </c>
      <c r="B59" s="2476" t="s">
        <v>1460</v>
      </c>
      <c r="C59" s="2477" t="s">
        <v>2116</v>
      </c>
      <c r="D59" s="2476" t="s">
        <v>1686</v>
      </c>
      <c r="E59" s="2475" t="s">
        <v>2224</v>
      </c>
      <c r="F59" s="2475">
        <f t="shared" si="1"/>
        <v>1987</v>
      </c>
      <c r="G59" s="2479">
        <v>32130</v>
      </c>
      <c r="H59" s="2475" t="s">
        <v>3254</v>
      </c>
      <c r="I59" s="2475" t="s">
        <v>107</v>
      </c>
      <c r="J59" s="2475">
        <v>0</v>
      </c>
      <c r="K59" s="2476" t="s">
        <v>3330</v>
      </c>
      <c r="L59" s="2476" t="s">
        <v>721</v>
      </c>
      <c r="M59" s="2476"/>
      <c r="N59" s="2476" t="s">
        <v>1386</v>
      </c>
      <c r="O59" s="2480"/>
      <c r="P59" s="2476" t="s">
        <v>3244</v>
      </c>
      <c r="Q59" s="2479" t="s">
        <v>3251</v>
      </c>
      <c r="R59" s="2475" t="s">
        <v>3246</v>
      </c>
      <c r="S59" s="2475" t="s">
        <v>1130</v>
      </c>
      <c r="T59" s="2475" t="s">
        <v>3283</v>
      </c>
      <c r="U59" s="2475"/>
      <c r="V59" s="2475">
        <v>0</v>
      </c>
      <c r="W59" s="2475"/>
      <c r="X59" s="2479">
        <v>39506</v>
      </c>
      <c r="Y59" s="2479">
        <v>39872</v>
      </c>
      <c r="Z59" s="2481">
        <f t="shared" ca="1" si="4"/>
        <v>19</v>
      </c>
    </row>
    <row r="60" spans="1:26" ht="14.25" customHeight="1">
      <c r="A60" s="2475">
        <f t="shared" si="0"/>
        <v>56</v>
      </c>
      <c r="B60" s="2476" t="s">
        <v>1525</v>
      </c>
      <c r="C60" s="2477" t="s">
        <v>2116</v>
      </c>
      <c r="D60" s="2476" t="s">
        <v>800</v>
      </c>
      <c r="E60" s="2475" t="s">
        <v>2224</v>
      </c>
      <c r="F60" s="2475">
        <f t="shared" si="1"/>
        <v>1980</v>
      </c>
      <c r="G60" s="2479">
        <v>29567</v>
      </c>
      <c r="H60" s="2475" t="s">
        <v>3240</v>
      </c>
      <c r="I60" s="2475" t="s">
        <v>105</v>
      </c>
      <c r="J60" s="2475">
        <v>0</v>
      </c>
      <c r="K60" s="2476" t="s">
        <v>2897</v>
      </c>
      <c r="L60" s="2476" t="s">
        <v>3341</v>
      </c>
      <c r="M60" s="2476"/>
      <c r="N60" s="2476" t="s">
        <v>3341</v>
      </c>
      <c r="O60" s="2480"/>
      <c r="P60" s="2476" t="s">
        <v>3244</v>
      </c>
      <c r="Q60" s="2479" t="s">
        <v>2275</v>
      </c>
      <c r="R60" s="2475" t="s">
        <v>3246</v>
      </c>
      <c r="S60" s="2475" t="s">
        <v>1130</v>
      </c>
      <c r="T60" s="2475" t="s">
        <v>3272</v>
      </c>
      <c r="U60" s="2475"/>
      <c r="V60" s="2475">
        <v>0</v>
      </c>
      <c r="W60" s="2475"/>
      <c r="X60" s="2479">
        <v>37778</v>
      </c>
      <c r="Y60" s="2479">
        <v>38144</v>
      </c>
      <c r="Z60" s="2481">
        <f t="shared" ca="1" si="4"/>
        <v>11.916666666666666</v>
      </c>
    </row>
    <row r="61" spans="1:26" ht="14.25" customHeight="1">
      <c r="A61" s="2475">
        <f t="shared" si="0"/>
        <v>57</v>
      </c>
      <c r="B61" s="2476" t="s">
        <v>1523</v>
      </c>
      <c r="C61" s="2477" t="s">
        <v>2116</v>
      </c>
      <c r="D61" s="2476" t="s">
        <v>800</v>
      </c>
      <c r="E61" s="2475" t="s">
        <v>2224</v>
      </c>
      <c r="F61" s="2475">
        <f t="shared" si="1"/>
        <v>1978</v>
      </c>
      <c r="G61" s="2479">
        <v>28730</v>
      </c>
      <c r="H61" s="2475" t="s">
        <v>3240</v>
      </c>
      <c r="I61" s="2475" t="s">
        <v>105</v>
      </c>
      <c r="J61" s="2475">
        <v>0</v>
      </c>
      <c r="K61" s="2476" t="s">
        <v>2897</v>
      </c>
      <c r="L61" s="2476" t="s">
        <v>3341</v>
      </c>
      <c r="M61" s="2476"/>
      <c r="N61" s="2476" t="s">
        <v>3341</v>
      </c>
      <c r="O61" s="2480"/>
      <c r="P61" s="2476" t="s">
        <v>3244</v>
      </c>
      <c r="Q61" s="2479" t="s">
        <v>2275</v>
      </c>
      <c r="R61" s="2475" t="s">
        <v>3246</v>
      </c>
      <c r="S61" s="2475" t="s">
        <v>1130</v>
      </c>
      <c r="T61" s="2475" t="s">
        <v>3272</v>
      </c>
      <c r="U61" s="2475"/>
      <c r="V61" s="2475">
        <v>0</v>
      </c>
      <c r="W61" s="2475" t="s">
        <v>3252</v>
      </c>
      <c r="X61" s="2479">
        <v>40189</v>
      </c>
      <c r="Y61" s="2479">
        <v>40554</v>
      </c>
      <c r="Z61" s="2481">
        <f t="shared" ca="1" si="4"/>
        <v>9.6666666666666661</v>
      </c>
    </row>
    <row r="62" spans="1:26" ht="14.25" customHeight="1">
      <c r="A62" s="2475">
        <f t="shared" si="0"/>
        <v>58</v>
      </c>
      <c r="B62" s="2476" t="s">
        <v>1519</v>
      </c>
      <c r="C62" s="2477" t="s">
        <v>2116</v>
      </c>
      <c r="D62" s="2476" t="s">
        <v>800</v>
      </c>
      <c r="E62" s="2478" t="s">
        <v>2224</v>
      </c>
      <c r="F62" s="2475">
        <f t="shared" si="1"/>
        <v>1979</v>
      </c>
      <c r="G62" s="2479">
        <v>29160</v>
      </c>
      <c r="H62" s="2475" t="s">
        <v>3240</v>
      </c>
      <c r="I62" s="2475" t="s">
        <v>105</v>
      </c>
      <c r="J62" s="2475">
        <v>0</v>
      </c>
      <c r="K62" s="2476" t="s">
        <v>2897</v>
      </c>
      <c r="L62" s="2476" t="s">
        <v>3342</v>
      </c>
      <c r="M62" s="2476"/>
      <c r="N62" s="2476" t="s">
        <v>3342</v>
      </c>
      <c r="O62" s="2480"/>
      <c r="P62" s="2476" t="s">
        <v>3244</v>
      </c>
      <c r="Q62" s="2479" t="s">
        <v>3340</v>
      </c>
      <c r="R62" s="2475" t="s">
        <v>3246</v>
      </c>
      <c r="S62" s="2475" t="s">
        <v>1130</v>
      </c>
      <c r="T62" s="2475" t="s">
        <v>3272</v>
      </c>
      <c r="U62" s="2475"/>
      <c r="V62" s="2475">
        <v>0</v>
      </c>
      <c r="W62" s="2475"/>
      <c r="X62" s="2479">
        <v>37287</v>
      </c>
      <c r="Y62" s="2479">
        <v>37652</v>
      </c>
      <c r="Z62" s="2481">
        <f t="shared" ca="1" si="4"/>
        <v>10.833333333333334</v>
      </c>
    </row>
    <row r="63" spans="1:26" ht="14.25" customHeight="1">
      <c r="A63" s="2475">
        <f t="shared" si="0"/>
        <v>59</v>
      </c>
      <c r="B63" s="2476" t="s">
        <v>1511</v>
      </c>
      <c r="C63" s="2477" t="s">
        <v>2116</v>
      </c>
      <c r="D63" s="2476" t="s">
        <v>800</v>
      </c>
      <c r="E63" s="2478" t="s">
        <v>2223</v>
      </c>
      <c r="F63" s="2475">
        <f t="shared" si="1"/>
        <v>1979</v>
      </c>
      <c r="G63" s="2479">
        <v>29140</v>
      </c>
      <c r="H63" s="2475" t="s">
        <v>3240</v>
      </c>
      <c r="I63" s="2475" t="s">
        <v>105</v>
      </c>
      <c r="J63" s="2475">
        <v>0</v>
      </c>
      <c r="K63" s="2476" t="s">
        <v>3343</v>
      </c>
      <c r="L63" s="2476" t="s">
        <v>3342</v>
      </c>
      <c r="M63" s="2476"/>
      <c r="N63" s="2476" t="s">
        <v>3344</v>
      </c>
      <c r="O63" s="2480"/>
      <c r="P63" s="2476" t="s">
        <v>3260</v>
      </c>
      <c r="Q63" s="2479" t="s">
        <v>3256</v>
      </c>
      <c r="R63" s="2475"/>
      <c r="S63" s="2475" t="s">
        <v>1130</v>
      </c>
      <c r="T63" s="2475" t="s">
        <v>3247</v>
      </c>
      <c r="U63" s="2475"/>
      <c r="V63" s="2475">
        <v>0</v>
      </c>
      <c r="W63" s="2475" t="s">
        <v>3345</v>
      </c>
      <c r="X63" s="2479">
        <v>36968</v>
      </c>
      <c r="Y63" s="2479">
        <v>37333</v>
      </c>
      <c r="Z63" s="2481">
        <f t="shared" ca="1" si="4"/>
        <v>15.75</v>
      </c>
    </row>
    <row r="64" spans="1:26" ht="14.25" customHeight="1">
      <c r="A64" s="2475">
        <f t="shared" si="0"/>
        <v>60</v>
      </c>
      <c r="B64" s="2476" t="s">
        <v>1514</v>
      </c>
      <c r="C64" s="2477" t="s">
        <v>2116</v>
      </c>
      <c r="D64" s="2476" t="s">
        <v>800</v>
      </c>
      <c r="E64" s="2478" t="s">
        <v>2224</v>
      </c>
      <c r="F64" s="2475">
        <f t="shared" si="1"/>
        <v>1984</v>
      </c>
      <c r="G64" s="2479">
        <v>30950</v>
      </c>
      <c r="H64" s="2475" t="s">
        <v>3240</v>
      </c>
      <c r="I64" s="2475" t="s">
        <v>105</v>
      </c>
      <c r="J64" s="2475">
        <v>0</v>
      </c>
      <c r="K64" s="2476" t="s">
        <v>2897</v>
      </c>
      <c r="L64" s="2476" t="s">
        <v>3341</v>
      </c>
      <c r="M64" s="2476"/>
      <c r="N64" s="2476" t="s">
        <v>3341</v>
      </c>
      <c r="O64" s="2480"/>
      <c r="P64" s="2476" t="s">
        <v>3260</v>
      </c>
      <c r="Q64" s="2479" t="s">
        <v>3346</v>
      </c>
      <c r="R64" s="2475" t="s">
        <v>3246</v>
      </c>
      <c r="S64" s="2475" t="s">
        <v>1130</v>
      </c>
      <c r="T64" s="2475" t="s">
        <v>3272</v>
      </c>
      <c r="U64" s="2475"/>
      <c r="V64" s="2481" t="s">
        <v>3268</v>
      </c>
      <c r="W64" s="2475" t="s">
        <v>3252</v>
      </c>
      <c r="X64" s="2479">
        <v>37508</v>
      </c>
      <c r="Y64" s="2479">
        <v>37873</v>
      </c>
      <c r="Z64" s="2481">
        <f t="shared" ca="1" si="4"/>
        <v>15.75</v>
      </c>
    </row>
    <row r="65" spans="1:26" ht="14.25" customHeight="1">
      <c r="A65" s="2475">
        <f t="shared" si="0"/>
        <v>61</v>
      </c>
      <c r="B65" s="2476" t="s">
        <v>1522</v>
      </c>
      <c r="C65" s="2477" t="s">
        <v>2116</v>
      </c>
      <c r="D65" s="2476" t="s">
        <v>800</v>
      </c>
      <c r="E65" s="2475" t="s">
        <v>2224</v>
      </c>
      <c r="F65" s="2475">
        <f t="shared" si="1"/>
        <v>1979</v>
      </c>
      <c r="G65" s="2479">
        <v>29149</v>
      </c>
      <c r="H65" s="2475" t="s">
        <v>3240</v>
      </c>
      <c r="I65" s="2475" t="s">
        <v>105</v>
      </c>
      <c r="J65" s="2475">
        <v>0</v>
      </c>
      <c r="K65" s="2476" t="s">
        <v>2897</v>
      </c>
      <c r="L65" s="2476" t="s">
        <v>3341</v>
      </c>
      <c r="M65" s="2476"/>
      <c r="N65" s="2476" t="s">
        <v>3341</v>
      </c>
      <c r="O65" s="2480"/>
      <c r="P65" s="2476" t="s">
        <v>3244</v>
      </c>
      <c r="Q65" s="2479" t="s">
        <v>3347</v>
      </c>
      <c r="R65" s="2475" t="s">
        <v>3246</v>
      </c>
      <c r="S65" s="2475" t="s">
        <v>1130</v>
      </c>
      <c r="T65" s="2475" t="s">
        <v>3272</v>
      </c>
      <c r="U65" s="2475"/>
      <c r="V65" s="2475">
        <v>0</v>
      </c>
      <c r="W65" s="2475"/>
      <c r="X65" s="2479">
        <v>36968</v>
      </c>
      <c r="Y65" s="2479">
        <v>37333</v>
      </c>
      <c r="Z65" s="2481">
        <f t="shared" ca="1" si="4"/>
        <v>10.833333333333334</v>
      </c>
    </row>
    <row r="66" spans="1:26" ht="14.25" customHeight="1">
      <c r="A66" s="2475">
        <f t="shared" si="0"/>
        <v>62</v>
      </c>
      <c r="B66" s="2476" t="s">
        <v>1526</v>
      </c>
      <c r="C66" s="2477" t="s">
        <v>2116</v>
      </c>
      <c r="D66" s="2476" t="s">
        <v>800</v>
      </c>
      <c r="E66" s="2478" t="s">
        <v>2223</v>
      </c>
      <c r="F66" s="2475">
        <f t="shared" si="1"/>
        <v>1964</v>
      </c>
      <c r="G66" s="2479">
        <v>23540</v>
      </c>
      <c r="H66" s="2475" t="s">
        <v>3258</v>
      </c>
      <c r="I66" s="2475" t="s">
        <v>105</v>
      </c>
      <c r="J66" s="2475" t="s">
        <v>114</v>
      </c>
      <c r="K66" s="2476" t="s">
        <v>2897</v>
      </c>
      <c r="L66" s="2476" t="s">
        <v>3341</v>
      </c>
      <c r="M66" s="2476"/>
      <c r="N66" s="2476" t="s">
        <v>3341</v>
      </c>
      <c r="O66" s="2480"/>
      <c r="P66" s="2476" t="s">
        <v>3244</v>
      </c>
      <c r="Q66" s="2475" t="s">
        <v>3256</v>
      </c>
      <c r="R66" s="2475"/>
      <c r="S66" s="2475" t="s">
        <v>1130</v>
      </c>
      <c r="T66" s="2475" t="s">
        <v>3287</v>
      </c>
      <c r="U66" s="2475"/>
      <c r="V66" s="2475">
        <v>0</v>
      </c>
      <c r="W66" s="2475"/>
      <c r="X66" s="2479"/>
      <c r="Y66" s="2479"/>
      <c r="Z66" s="2481">
        <f t="shared" ca="1" si="4"/>
        <v>0.41666666666666669</v>
      </c>
    </row>
    <row r="67" spans="1:26" ht="14.25" customHeight="1">
      <c r="A67" s="2475">
        <f t="shared" si="0"/>
        <v>63</v>
      </c>
      <c r="B67" s="2476" t="s">
        <v>3348</v>
      </c>
      <c r="C67" s="2477" t="s">
        <v>2116</v>
      </c>
      <c r="D67" s="2476" t="s">
        <v>800</v>
      </c>
      <c r="E67" s="2475" t="s">
        <v>2224</v>
      </c>
      <c r="F67" s="2475">
        <f t="shared" si="1"/>
        <v>1975</v>
      </c>
      <c r="G67" s="2479">
        <v>27743</v>
      </c>
      <c r="H67" s="2475" t="s">
        <v>3240</v>
      </c>
      <c r="I67" s="2475" t="s">
        <v>105</v>
      </c>
      <c r="J67" s="2475">
        <v>0</v>
      </c>
      <c r="K67" s="2476" t="s">
        <v>2897</v>
      </c>
      <c r="L67" s="2476" t="s">
        <v>3349</v>
      </c>
      <c r="M67" s="2476"/>
      <c r="N67" s="2476" t="s">
        <v>2897</v>
      </c>
      <c r="O67" s="2480">
        <v>43862</v>
      </c>
      <c r="P67" s="2476" t="s">
        <v>3244</v>
      </c>
      <c r="Q67" s="2479" t="s">
        <v>3271</v>
      </c>
      <c r="R67" s="2475"/>
      <c r="S67" s="2475">
        <v>2016</v>
      </c>
      <c r="T67" s="2475" t="s">
        <v>3247</v>
      </c>
      <c r="U67" s="2475"/>
      <c r="V67" s="2475">
        <v>0</v>
      </c>
      <c r="W67" s="2475"/>
      <c r="X67" s="2479">
        <v>40881</v>
      </c>
      <c r="Y67" s="2479">
        <v>41247</v>
      </c>
      <c r="Z67" s="2481">
        <f t="shared" ca="1" si="4"/>
        <v>7</v>
      </c>
    </row>
    <row r="68" spans="1:26" ht="14.25" customHeight="1">
      <c r="A68" s="2475">
        <f t="shared" si="0"/>
        <v>64</v>
      </c>
      <c r="B68" s="2476" t="s">
        <v>3350</v>
      </c>
      <c r="C68" s="2477" t="s">
        <v>2116</v>
      </c>
      <c r="D68" s="2476" t="s">
        <v>800</v>
      </c>
      <c r="E68" s="2478" t="s">
        <v>2224</v>
      </c>
      <c r="F68" s="2475">
        <f t="shared" si="1"/>
        <v>1969</v>
      </c>
      <c r="G68" s="2479">
        <v>25505</v>
      </c>
      <c r="H68" s="2475" t="s">
        <v>3240</v>
      </c>
      <c r="I68" s="2475" t="s">
        <v>107</v>
      </c>
      <c r="J68" s="2475">
        <v>0</v>
      </c>
      <c r="K68" s="2476" t="s">
        <v>2897</v>
      </c>
      <c r="L68" s="2476" t="s">
        <v>3351</v>
      </c>
      <c r="M68" s="2476"/>
      <c r="N68" s="2476" t="s">
        <v>1386</v>
      </c>
      <c r="O68" s="2480"/>
      <c r="P68" s="2476" t="s">
        <v>3244</v>
      </c>
      <c r="Q68" s="2479" t="s">
        <v>3282</v>
      </c>
      <c r="R68" s="2475"/>
      <c r="S68" s="2475" t="s">
        <v>1130</v>
      </c>
      <c r="T68" s="2475" t="s">
        <v>3272</v>
      </c>
      <c r="U68" s="2475"/>
      <c r="V68" s="2475" t="s">
        <v>3257</v>
      </c>
      <c r="W68" s="2475"/>
      <c r="X68" s="2479">
        <v>38299</v>
      </c>
      <c r="Y68" s="2479">
        <v>38664</v>
      </c>
      <c r="Z68" s="2481">
        <f t="shared" ca="1" si="4"/>
        <v>0.83333333333333337</v>
      </c>
    </row>
    <row r="69" spans="1:26" ht="14.25" customHeight="1">
      <c r="A69" s="2475">
        <f t="shared" si="0"/>
        <v>65</v>
      </c>
      <c r="B69" s="2476" t="s">
        <v>3352</v>
      </c>
      <c r="C69" s="2477" t="s">
        <v>2116</v>
      </c>
      <c r="D69" s="2476" t="s">
        <v>800</v>
      </c>
      <c r="E69" s="2475" t="s">
        <v>2223</v>
      </c>
      <c r="F69" s="2475">
        <f t="shared" si="1"/>
        <v>1981</v>
      </c>
      <c r="G69" s="2479">
        <v>29743</v>
      </c>
      <c r="H69" s="2475" t="s">
        <v>3240</v>
      </c>
      <c r="I69" s="2475" t="s">
        <v>105</v>
      </c>
      <c r="J69" s="2475">
        <v>0</v>
      </c>
      <c r="K69" s="2476" t="s">
        <v>2897</v>
      </c>
      <c r="L69" s="2476" t="s">
        <v>3342</v>
      </c>
      <c r="M69" s="2476"/>
      <c r="N69" s="2476" t="s">
        <v>3342</v>
      </c>
      <c r="O69" s="2480"/>
      <c r="P69" s="2476" t="s">
        <v>3260</v>
      </c>
      <c r="Q69" s="2479" t="s">
        <v>3353</v>
      </c>
      <c r="R69" s="2475"/>
      <c r="S69" s="2475" t="s">
        <v>1130</v>
      </c>
      <c r="T69" s="2475" t="s">
        <v>3247</v>
      </c>
      <c r="U69" s="2475"/>
      <c r="V69" s="2481" t="s">
        <v>3268</v>
      </c>
      <c r="W69" s="2475" t="s">
        <v>3252</v>
      </c>
      <c r="X69" s="2479">
        <v>37892</v>
      </c>
      <c r="Y69" s="2479">
        <v>38258</v>
      </c>
      <c r="Z69" s="2481">
        <f t="shared" ca="1" si="4"/>
        <v>17.416666666666668</v>
      </c>
    </row>
    <row r="70" spans="1:26" ht="14.25" customHeight="1">
      <c r="A70" s="2475">
        <f t="shared" si="0"/>
        <v>66</v>
      </c>
      <c r="B70" s="2476" t="s">
        <v>1520</v>
      </c>
      <c r="C70" s="2477" t="s">
        <v>2116</v>
      </c>
      <c r="D70" s="2476" t="s">
        <v>800</v>
      </c>
      <c r="E70" s="2478" t="s">
        <v>2224</v>
      </c>
      <c r="F70" s="2475">
        <f t="shared" si="1"/>
        <v>1981</v>
      </c>
      <c r="G70" s="2479">
        <v>29633</v>
      </c>
      <c r="H70" s="2475" t="s">
        <v>3240</v>
      </c>
      <c r="I70" s="2475" t="s">
        <v>105</v>
      </c>
      <c r="J70" s="2475">
        <v>0</v>
      </c>
      <c r="K70" s="2476" t="s">
        <v>2897</v>
      </c>
      <c r="L70" s="2476" t="s">
        <v>3342</v>
      </c>
      <c r="M70" s="2476"/>
      <c r="N70" s="2476" t="s">
        <v>2897</v>
      </c>
      <c r="O70" s="2480"/>
      <c r="P70" s="2476" t="s">
        <v>3244</v>
      </c>
      <c r="Q70" s="2479" t="s">
        <v>3271</v>
      </c>
      <c r="R70" s="2475"/>
      <c r="S70" s="2475" t="s">
        <v>1130</v>
      </c>
      <c r="T70" s="2475" t="s">
        <v>3272</v>
      </c>
      <c r="U70" s="2475"/>
      <c r="V70" s="2475" t="s">
        <v>1130</v>
      </c>
      <c r="W70" s="2475"/>
      <c r="X70" s="2479">
        <v>37413</v>
      </c>
      <c r="Y70" s="2479">
        <v>37778</v>
      </c>
      <c r="Z70" s="2481">
        <f t="shared" ca="1" si="4"/>
        <v>12.166666666666666</v>
      </c>
    </row>
    <row r="71" spans="1:26" ht="14.25" customHeight="1">
      <c r="A71" s="2475">
        <f t="shared" si="0"/>
        <v>67</v>
      </c>
      <c r="B71" s="2476" t="s">
        <v>1515</v>
      </c>
      <c r="C71" s="2477" t="s">
        <v>2116</v>
      </c>
      <c r="D71" s="2476" t="s">
        <v>800</v>
      </c>
      <c r="E71" s="2478" t="s">
        <v>2223</v>
      </c>
      <c r="F71" s="2475">
        <f t="shared" si="1"/>
        <v>1975</v>
      </c>
      <c r="G71" s="2479">
        <v>27604</v>
      </c>
      <c r="H71" s="2475" t="s">
        <v>3258</v>
      </c>
      <c r="I71" s="2475" t="s">
        <v>105</v>
      </c>
      <c r="J71" s="2475" t="s">
        <v>114</v>
      </c>
      <c r="K71" s="2476" t="s">
        <v>3343</v>
      </c>
      <c r="L71" s="2476" t="s">
        <v>3341</v>
      </c>
      <c r="M71" s="2476"/>
      <c r="N71" s="2476" t="s">
        <v>3341</v>
      </c>
      <c r="O71" s="2480"/>
      <c r="P71" s="2476" t="s">
        <v>3260</v>
      </c>
      <c r="Q71" s="2479" t="s">
        <v>3245</v>
      </c>
      <c r="R71" s="2475"/>
      <c r="S71" s="2475" t="s">
        <v>1130</v>
      </c>
      <c r="T71" s="2475" t="s">
        <v>3287</v>
      </c>
      <c r="U71" s="2475"/>
      <c r="V71" s="2481" t="s">
        <v>3354</v>
      </c>
      <c r="W71" s="2475" t="s">
        <v>3355</v>
      </c>
      <c r="X71" s="2479">
        <v>38346</v>
      </c>
      <c r="Y71" s="2479">
        <v>38711</v>
      </c>
      <c r="Z71" s="2481">
        <f t="shared" ca="1" si="4"/>
        <v>11.583333333333334</v>
      </c>
    </row>
    <row r="72" spans="1:26" ht="14.25" customHeight="1">
      <c r="A72" s="2475">
        <f t="shared" si="0"/>
        <v>68</v>
      </c>
      <c r="B72" s="2476" t="s">
        <v>1492</v>
      </c>
      <c r="C72" s="2477" t="s">
        <v>2116</v>
      </c>
      <c r="D72" s="2476" t="s">
        <v>755</v>
      </c>
      <c r="E72" s="2475" t="s">
        <v>2224</v>
      </c>
      <c r="F72" s="2475">
        <f t="shared" si="1"/>
        <v>1984</v>
      </c>
      <c r="G72" s="2479">
        <v>30906</v>
      </c>
      <c r="H72" s="2475" t="s">
        <v>3254</v>
      </c>
      <c r="I72" s="2475" t="s">
        <v>105</v>
      </c>
      <c r="J72" s="2475">
        <v>0</v>
      </c>
      <c r="K72" s="2476" t="s">
        <v>2894</v>
      </c>
      <c r="L72" s="2476" t="s">
        <v>3356</v>
      </c>
      <c r="M72" s="2476"/>
      <c r="N72" s="2476" t="s">
        <v>2314</v>
      </c>
      <c r="O72" s="2480"/>
      <c r="P72" s="2476" t="s">
        <v>3244</v>
      </c>
      <c r="Q72" s="2479" t="s">
        <v>3256</v>
      </c>
      <c r="R72" s="2475" t="s">
        <v>3246</v>
      </c>
      <c r="S72" s="2475" t="s">
        <v>1130</v>
      </c>
      <c r="T72" s="2475" t="s">
        <v>3283</v>
      </c>
      <c r="U72" s="2475"/>
      <c r="V72" s="2475"/>
      <c r="W72" s="2475"/>
      <c r="X72" s="2479">
        <v>38145</v>
      </c>
      <c r="Y72" s="2479">
        <v>38510</v>
      </c>
      <c r="Z72" s="2481">
        <f t="shared" ca="1" si="4"/>
        <v>15.583333333333334</v>
      </c>
    </row>
    <row r="73" spans="1:26" ht="14.25" customHeight="1">
      <c r="A73" s="2475">
        <f t="shared" si="0"/>
        <v>69</v>
      </c>
      <c r="B73" s="2476" t="s">
        <v>3357</v>
      </c>
      <c r="C73" s="2477" t="s">
        <v>2116</v>
      </c>
      <c r="D73" s="2476" t="s">
        <v>755</v>
      </c>
      <c r="E73" s="2478" t="s">
        <v>2223</v>
      </c>
      <c r="F73" s="2475">
        <f t="shared" si="1"/>
        <v>1957</v>
      </c>
      <c r="G73" s="2479">
        <v>20952</v>
      </c>
      <c r="H73" s="2475" t="s">
        <v>3258</v>
      </c>
      <c r="I73" s="2475" t="s">
        <v>105</v>
      </c>
      <c r="J73" s="2475" t="s">
        <v>114</v>
      </c>
      <c r="K73" s="2476" t="s">
        <v>2894</v>
      </c>
      <c r="L73" s="2476" t="s">
        <v>3358</v>
      </c>
      <c r="M73" s="2476"/>
      <c r="N73" s="2476" t="s">
        <v>3356</v>
      </c>
      <c r="O73" s="2480"/>
      <c r="P73" s="2476" t="s">
        <v>3244</v>
      </c>
      <c r="Q73" s="2475" t="s">
        <v>3256</v>
      </c>
      <c r="R73" s="2475"/>
      <c r="S73" s="2475" t="s">
        <v>1130</v>
      </c>
      <c r="T73" s="2475" t="s">
        <v>3287</v>
      </c>
      <c r="U73" s="2475"/>
      <c r="V73" s="2475">
        <v>0</v>
      </c>
      <c r="W73" s="2475"/>
      <c r="X73" s="2479">
        <v>32381</v>
      </c>
      <c r="Y73" s="2479">
        <v>32746</v>
      </c>
      <c r="Z73" s="2481">
        <f t="shared" ca="1" si="4"/>
        <v>-6.666666666666667</v>
      </c>
    </row>
    <row r="74" spans="1:26" ht="14.25" customHeight="1">
      <c r="A74" s="2475">
        <f t="shared" si="0"/>
        <v>70</v>
      </c>
      <c r="B74" s="2476" t="s">
        <v>1509</v>
      </c>
      <c r="C74" s="2477" t="s">
        <v>2116</v>
      </c>
      <c r="D74" s="2476" t="s">
        <v>755</v>
      </c>
      <c r="E74" s="2475" t="s">
        <v>2224</v>
      </c>
      <c r="F74" s="2475">
        <f t="shared" si="1"/>
        <v>1986</v>
      </c>
      <c r="G74" s="2479">
        <v>31557</v>
      </c>
      <c r="H74" s="2475" t="s">
        <v>3254</v>
      </c>
      <c r="I74" s="2475" t="s">
        <v>107</v>
      </c>
      <c r="J74" s="2475">
        <v>0</v>
      </c>
      <c r="K74" s="2476" t="s">
        <v>2894</v>
      </c>
      <c r="L74" s="2476" t="s">
        <v>3359</v>
      </c>
      <c r="M74" s="2476"/>
      <c r="N74" s="2476" t="s">
        <v>1386</v>
      </c>
      <c r="O74" s="2480"/>
      <c r="P74" s="2476" t="s">
        <v>3244</v>
      </c>
      <c r="Q74" s="2479" t="s">
        <v>3286</v>
      </c>
      <c r="R74" s="2475" t="s">
        <v>3246</v>
      </c>
      <c r="S74" s="2475" t="s">
        <v>1130</v>
      </c>
      <c r="T74" s="2475" t="s">
        <v>3283</v>
      </c>
      <c r="U74" s="2475"/>
      <c r="V74" s="2475">
        <v>0</v>
      </c>
      <c r="W74" s="2475"/>
      <c r="X74" s="2479"/>
      <c r="Y74" s="2479"/>
      <c r="Z74" s="2481">
        <f t="shared" ca="1" si="4"/>
        <v>17.416666666666668</v>
      </c>
    </row>
    <row r="75" spans="1:26" ht="14.25" customHeight="1">
      <c r="A75" s="2475">
        <f t="shared" si="0"/>
        <v>71</v>
      </c>
      <c r="B75" s="2476" t="s">
        <v>1502</v>
      </c>
      <c r="C75" s="2477" t="s">
        <v>2116</v>
      </c>
      <c r="D75" s="2476" t="s">
        <v>755</v>
      </c>
      <c r="E75" s="2475" t="s">
        <v>2224</v>
      </c>
      <c r="F75" s="2475">
        <f t="shared" si="1"/>
        <v>1986</v>
      </c>
      <c r="G75" s="2479">
        <v>31729</v>
      </c>
      <c r="H75" s="2475" t="s">
        <v>3254</v>
      </c>
      <c r="I75" s="2475" t="s">
        <v>107</v>
      </c>
      <c r="J75" s="2475">
        <v>0</v>
      </c>
      <c r="K75" s="2476" t="s">
        <v>2894</v>
      </c>
      <c r="L75" s="2476" t="s">
        <v>3360</v>
      </c>
      <c r="M75" s="2476"/>
      <c r="N75" s="2476" t="s">
        <v>1386</v>
      </c>
      <c r="O75" s="2480"/>
      <c r="P75" s="2476" t="s">
        <v>3244</v>
      </c>
      <c r="Q75" s="2475"/>
      <c r="R75" s="2475" t="s">
        <v>3246</v>
      </c>
      <c r="S75" s="2475" t="s">
        <v>1130</v>
      </c>
      <c r="T75" s="2475" t="s">
        <v>3283</v>
      </c>
      <c r="U75" s="2475"/>
      <c r="V75" s="2481" t="s">
        <v>3268</v>
      </c>
      <c r="W75" s="2475" t="s">
        <v>3252</v>
      </c>
      <c r="X75" s="2479">
        <v>39207</v>
      </c>
      <c r="Y75" s="2479">
        <v>39573</v>
      </c>
      <c r="Z75" s="2481">
        <f t="shared" ca="1" si="4"/>
        <v>17.916666666666668</v>
      </c>
    </row>
    <row r="76" spans="1:26" ht="14.25" customHeight="1">
      <c r="A76" s="2475">
        <f t="shared" si="0"/>
        <v>72</v>
      </c>
      <c r="B76" s="2476" t="s">
        <v>3361</v>
      </c>
      <c r="C76" s="2477" t="s">
        <v>2116</v>
      </c>
      <c r="D76" s="2476" t="s">
        <v>755</v>
      </c>
      <c r="E76" s="2478" t="s">
        <v>2223</v>
      </c>
      <c r="F76" s="2475">
        <f t="shared" si="1"/>
        <v>1957</v>
      </c>
      <c r="G76" s="2479">
        <v>21064</v>
      </c>
      <c r="H76" s="2475" t="s">
        <v>3258</v>
      </c>
      <c r="I76" s="2475" t="s">
        <v>105</v>
      </c>
      <c r="J76" s="2475" t="s">
        <v>114</v>
      </c>
      <c r="K76" s="2476" t="s">
        <v>2894</v>
      </c>
      <c r="L76" s="2476" t="s">
        <v>3362</v>
      </c>
      <c r="M76" s="2476"/>
      <c r="N76" s="2476" t="s">
        <v>3363</v>
      </c>
      <c r="O76" s="2480"/>
      <c r="P76" s="2476" t="s">
        <v>3244</v>
      </c>
      <c r="Q76" s="2475" t="s">
        <v>3251</v>
      </c>
      <c r="R76" s="2475"/>
      <c r="S76" s="2475" t="s">
        <v>1130</v>
      </c>
      <c r="T76" s="2475" t="s">
        <v>3287</v>
      </c>
      <c r="U76" s="2475"/>
      <c r="V76" s="2475" t="s">
        <v>1130</v>
      </c>
      <c r="W76" s="2475"/>
      <c r="X76" s="2479">
        <v>30944</v>
      </c>
      <c r="Y76" s="2479">
        <v>31309</v>
      </c>
      <c r="Z76" s="2481">
        <f t="shared" ca="1" si="4"/>
        <v>-6.333333333333333</v>
      </c>
    </row>
    <row r="77" spans="1:26" ht="14.25" customHeight="1">
      <c r="A77" s="2475">
        <f t="shared" si="0"/>
        <v>73</v>
      </c>
      <c r="B77" s="2476" t="s">
        <v>1489</v>
      </c>
      <c r="C77" s="2477" t="s">
        <v>2116</v>
      </c>
      <c r="D77" s="2476" t="s">
        <v>755</v>
      </c>
      <c r="E77" s="2475" t="s">
        <v>2223</v>
      </c>
      <c r="F77" s="2475">
        <f t="shared" si="1"/>
        <v>1976</v>
      </c>
      <c r="G77" s="2479">
        <v>28009</v>
      </c>
      <c r="H77" s="2475" t="s">
        <v>3240</v>
      </c>
      <c r="I77" s="2475" t="s">
        <v>105</v>
      </c>
      <c r="J77" s="2475">
        <v>0</v>
      </c>
      <c r="K77" s="2476" t="s">
        <v>2894</v>
      </c>
      <c r="L77" s="2476" t="s">
        <v>2314</v>
      </c>
      <c r="M77" s="2476"/>
      <c r="N77" s="2476" t="s">
        <v>2314</v>
      </c>
      <c r="O77" s="2480"/>
      <c r="P77" s="2476" t="s">
        <v>3244</v>
      </c>
      <c r="Q77" s="2475"/>
      <c r="R77" s="2475" t="s">
        <v>3246</v>
      </c>
      <c r="S77" s="2475" t="s">
        <v>1130</v>
      </c>
      <c r="T77" s="2475" t="s">
        <v>3272</v>
      </c>
      <c r="U77" s="2475"/>
      <c r="V77" s="2481" t="s">
        <v>3248</v>
      </c>
      <c r="W77" s="2475"/>
      <c r="X77" s="2479"/>
      <c r="Y77" s="2479"/>
      <c r="Z77" s="2481">
        <f t="shared" ca="1" si="4"/>
        <v>12.666666666666666</v>
      </c>
    </row>
    <row r="78" spans="1:26" ht="14.25" customHeight="1">
      <c r="A78" s="2475">
        <f t="shared" si="0"/>
        <v>74</v>
      </c>
      <c r="B78" s="2476" t="s">
        <v>2430</v>
      </c>
      <c r="C78" s="2477" t="s">
        <v>2116</v>
      </c>
      <c r="D78" s="2476" t="s">
        <v>755</v>
      </c>
      <c r="E78" s="2475" t="s">
        <v>2224</v>
      </c>
      <c r="F78" s="2475">
        <f t="shared" si="1"/>
        <v>1974</v>
      </c>
      <c r="G78" s="2479">
        <v>27376</v>
      </c>
      <c r="H78" s="2475" t="s">
        <v>3240</v>
      </c>
      <c r="I78" s="2475" t="s">
        <v>105</v>
      </c>
      <c r="J78" s="2475">
        <v>0</v>
      </c>
      <c r="K78" s="2476" t="s">
        <v>2047</v>
      </c>
      <c r="L78" s="2476" t="s">
        <v>3364</v>
      </c>
      <c r="M78" s="2476"/>
      <c r="N78" s="2476" t="s">
        <v>2047</v>
      </c>
      <c r="O78" s="2480"/>
      <c r="P78" s="2476" t="s">
        <v>3260</v>
      </c>
      <c r="Q78" s="2479" t="s">
        <v>3251</v>
      </c>
      <c r="R78" s="2475" t="s">
        <v>3246</v>
      </c>
      <c r="S78" s="2475" t="s">
        <v>1130</v>
      </c>
      <c r="T78" s="2475" t="s">
        <v>3272</v>
      </c>
      <c r="U78" s="2475"/>
      <c r="V78" s="2475" t="s">
        <v>3365</v>
      </c>
      <c r="W78" s="2475"/>
      <c r="X78" s="2479">
        <v>38921</v>
      </c>
      <c r="Y78" s="2479">
        <v>39286</v>
      </c>
      <c r="Z78" s="2481">
        <f t="shared" ca="1" si="4"/>
        <v>6</v>
      </c>
    </row>
    <row r="79" spans="1:26" ht="14.25" customHeight="1">
      <c r="A79" s="2475">
        <f t="shared" si="0"/>
        <v>75</v>
      </c>
      <c r="B79" s="2476" t="s">
        <v>1490</v>
      </c>
      <c r="C79" s="2477" t="s">
        <v>2116</v>
      </c>
      <c r="D79" s="2476" t="s">
        <v>755</v>
      </c>
      <c r="E79" s="2475" t="s">
        <v>2224</v>
      </c>
      <c r="F79" s="2475">
        <f t="shared" si="1"/>
        <v>1976</v>
      </c>
      <c r="G79" s="2479">
        <v>27886</v>
      </c>
      <c r="H79" s="2475" t="s">
        <v>3240</v>
      </c>
      <c r="I79" s="2475" t="s">
        <v>105</v>
      </c>
      <c r="J79" s="2475">
        <v>0</v>
      </c>
      <c r="K79" s="2476" t="s">
        <v>2894</v>
      </c>
      <c r="L79" s="2476" t="s">
        <v>3363</v>
      </c>
      <c r="M79" s="2476"/>
      <c r="N79" s="2476" t="s">
        <v>3363</v>
      </c>
      <c r="O79" s="2480"/>
      <c r="P79" s="2476" t="s">
        <v>3260</v>
      </c>
      <c r="Q79" s="2479" t="s">
        <v>3282</v>
      </c>
      <c r="R79" s="2475" t="s">
        <v>3246</v>
      </c>
      <c r="S79" s="2475" t="s">
        <v>1130</v>
      </c>
      <c r="T79" s="2475" t="s">
        <v>3247</v>
      </c>
      <c r="U79" s="2475"/>
      <c r="V79" s="2481" t="s">
        <v>3354</v>
      </c>
      <c r="W79" s="2475" t="s">
        <v>3252</v>
      </c>
      <c r="X79" s="2479">
        <v>35972</v>
      </c>
      <c r="Y79" s="2479">
        <v>36337</v>
      </c>
      <c r="Z79" s="2481">
        <f t="shared" ca="1" si="4"/>
        <v>7.333333333333333</v>
      </c>
    </row>
    <row r="80" spans="1:26" ht="14.25" customHeight="1">
      <c r="A80" s="2475">
        <f t="shared" si="0"/>
        <v>76</v>
      </c>
      <c r="B80" s="2476" t="s">
        <v>1507</v>
      </c>
      <c r="C80" s="2477" t="s">
        <v>2116</v>
      </c>
      <c r="D80" s="2476" t="s">
        <v>755</v>
      </c>
      <c r="E80" s="2475" t="s">
        <v>2224</v>
      </c>
      <c r="F80" s="2475">
        <f t="shared" si="1"/>
        <v>1981</v>
      </c>
      <c r="G80" s="2479">
        <v>29778</v>
      </c>
      <c r="H80" s="2475" t="s">
        <v>3254</v>
      </c>
      <c r="I80" s="2475" t="s">
        <v>105</v>
      </c>
      <c r="J80" s="2475"/>
      <c r="K80" s="2482" t="s">
        <v>3366</v>
      </c>
      <c r="L80" s="2476">
        <v>0</v>
      </c>
      <c r="M80" s="2476"/>
      <c r="N80" s="2476" t="s">
        <v>3366</v>
      </c>
      <c r="O80" s="2480"/>
      <c r="P80" s="2476" t="s">
        <v>3244</v>
      </c>
      <c r="Q80" s="2475"/>
      <c r="R80" s="2475"/>
      <c r="S80" s="2475"/>
      <c r="T80" s="2475"/>
      <c r="U80" s="2475"/>
      <c r="V80" s="2475"/>
      <c r="W80" s="2475"/>
      <c r="X80" s="2475"/>
      <c r="Y80" s="2479"/>
      <c r="Z80" s="2481">
        <f t="shared" ca="1" si="4"/>
        <v>12.5</v>
      </c>
    </row>
    <row r="81" spans="1:26" ht="14.25" customHeight="1">
      <c r="A81" s="2475">
        <f t="shared" si="0"/>
        <v>77</v>
      </c>
      <c r="B81" s="2476" t="s">
        <v>1499</v>
      </c>
      <c r="C81" s="2477" t="s">
        <v>2116</v>
      </c>
      <c r="D81" s="2476" t="s">
        <v>755</v>
      </c>
      <c r="E81" s="2478" t="s">
        <v>2224</v>
      </c>
      <c r="F81" s="2475">
        <f t="shared" si="1"/>
        <v>1983</v>
      </c>
      <c r="G81" s="2479">
        <v>30346</v>
      </c>
      <c r="H81" s="2475" t="s">
        <v>3254</v>
      </c>
      <c r="I81" s="2475" t="s">
        <v>105</v>
      </c>
      <c r="J81" s="2475">
        <v>0</v>
      </c>
      <c r="K81" s="2476" t="s">
        <v>2894</v>
      </c>
      <c r="L81" s="2476" t="s">
        <v>3356</v>
      </c>
      <c r="M81" s="2476"/>
      <c r="N81" s="2476" t="s">
        <v>2314</v>
      </c>
      <c r="O81" s="2480"/>
      <c r="P81" s="2476" t="s">
        <v>3244</v>
      </c>
      <c r="Q81" s="2479" t="s">
        <v>3286</v>
      </c>
      <c r="R81" s="2475" t="s">
        <v>3246</v>
      </c>
      <c r="S81" s="2475" t="s">
        <v>1130</v>
      </c>
      <c r="T81" s="2475" t="s">
        <v>3247</v>
      </c>
      <c r="U81" s="2475"/>
      <c r="V81" s="2475">
        <v>0</v>
      </c>
      <c r="W81" s="2475"/>
      <c r="X81" s="2479">
        <v>37961</v>
      </c>
      <c r="Y81" s="2479">
        <v>38327</v>
      </c>
      <c r="Z81" s="2481">
        <f t="shared" ca="1" si="4"/>
        <v>14.083333333333334</v>
      </c>
    </row>
    <row r="82" spans="1:26" ht="14.25" customHeight="1">
      <c r="A82" s="2475">
        <f t="shared" si="0"/>
        <v>78</v>
      </c>
      <c r="B82" s="2476" t="s">
        <v>1498</v>
      </c>
      <c r="C82" s="2477" t="s">
        <v>2116</v>
      </c>
      <c r="D82" s="2476" t="s">
        <v>755</v>
      </c>
      <c r="E82" s="2478" t="s">
        <v>2224</v>
      </c>
      <c r="F82" s="2475">
        <f t="shared" si="1"/>
        <v>1976</v>
      </c>
      <c r="G82" s="2479">
        <v>27933</v>
      </c>
      <c r="H82" s="2475" t="s">
        <v>3254</v>
      </c>
      <c r="I82" s="2475" t="s">
        <v>105</v>
      </c>
      <c r="J82" s="2475">
        <v>0</v>
      </c>
      <c r="K82" s="2476" t="s">
        <v>3367</v>
      </c>
      <c r="L82" s="2476" t="s">
        <v>3367</v>
      </c>
      <c r="M82" s="2476"/>
      <c r="N82" s="2476" t="s">
        <v>3367</v>
      </c>
      <c r="O82" s="2480">
        <v>44673</v>
      </c>
      <c r="P82" s="2476" t="s">
        <v>3244</v>
      </c>
      <c r="Q82" s="2479" t="s">
        <v>3286</v>
      </c>
      <c r="R82" s="2475" t="s">
        <v>3246</v>
      </c>
      <c r="S82" s="2475" t="s">
        <v>1130</v>
      </c>
      <c r="T82" s="2475" t="s">
        <v>3283</v>
      </c>
      <c r="U82" s="2475"/>
      <c r="V82" s="2475">
        <v>0</v>
      </c>
      <c r="W82" s="2475"/>
      <c r="X82" s="2479">
        <v>41567</v>
      </c>
      <c r="Y82" s="2479">
        <v>41932</v>
      </c>
      <c r="Z82" s="2481">
        <f t="shared" ca="1" si="4"/>
        <v>7.5</v>
      </c>
    </row>
    <row r="83" spans="1:26" ht="14.25" customHeight="1">
      <c r="A83" s="2475">
        <f t="shared" si="0"/>
        <v>79</v>
      </c>
      <c r="B83" s="2476" t="s">
        <v>1506</v>
      </c>
      <c r="C83" s="2477" t="s">
        <v>2116</v>
      </c>
      <c r="D83" s="2476" t="s">
        <v>755</v>
      </c>
      <c r="E83" s="2475" t="s">
        <v>2224</v>
      </c>
      <c r="F83" s="2475">
        <f t="shared" si="1"/>
        <v>1987</v>
      </c>
      <c r="G83" s="2479">
        <v>32087</v>
      </c>
      <c r="H83" s="2475" t="s">
        <v>3254</v>
      </c>
      <c r="I83" s="2475" t="s">
        <v>105</v>
      </c>
      <c r="J83" s="2475">
        <v>0</v>
      </c>
      <c r="K83" s="2476" t="s">
        <v>3276</v>
      </c>
      <c r="L83" s="2476" t="s">
        <v>2047</v>
      </c>
      <c r="M83" s="2476"/>
      <c r="N83" s="2476" t="s">
        <v>2047</v>
      </c>
      <c r="O83" s="2480">
        <v>44409</v>
      </c>
      <c r="P83" s="2476" t="s">
        <v>3244</v>
      </c>
      <c r="Q83" s="2475" t="s">
        <v>3251</v>
      </c>
      <c r="R83" s="2475" t="s">
        <v>3246</v>
      </c>
      <c r="S83" s="2475" t="s">
        <v>1130</v>
      </c>
      <c r="T83" s="2475" t="s">
        <v>3283</v>
      </c>
      <c r="U83" s="2475"/>
      <c r="V83" s="2475">
        <v>0</v>
      </c>
      <c r="W83" s="2475"/>
      <c r="X83" s="2479">
        <v>39955</v>
      </c>
      <c r="Y83" s="2479">
        <v>40320</v>
      </c>
      <c r="Z83" s="2481">
        <f t="shared" ca="1" si="4"/>
        <v>18.833333333333332</v>
      </c>
    </row>
    <row r="84" spans="1:26" ht="14.25" customHeight="1">
      <c r="A84" s="2475">
        <f t="shared" si="0"/>
        <v>80</v>
      </c>
      <c r="B84" s="2476" t="s">
        <v>1497</v>
      </c>
      <c r="C84" s="2477" t="s">
        <v>2116</v>
      </c>
      <c r="D84" s="2476" t="s">
        <v>755</v>
      </c>
      <c r="E84" s="2478" t="s">
        <v>2224</v>
      </c>
      <c r="F84" s="2475">
        <f t="shared" si="1"/>
        <v>1984</v>
      </c>
      <c r="G84" s="2479">
        <v>30934</v>
      </c>
      <c r="H84" s="2475" t="s">
        <v>3254</v>
      </c>
      <c r="I84" s="2475" t="s">
        <v>105</v>
      </c>
      <c r="J84" s="2475">
        <v>0</v>
      </c>
      <c r="K84" s="2476" t="s">
        <v>2894</v>
      </c>
      <c r="L84" s="2476" t="s">
        <v>3368</v>
      </c>
      <c r="M84" s="2476"/>
      <c r="N84" s="2476" t="s">
        <v>3366</v>
      </c>
      <c r="O84" s="2480"/>
      <c r="P84" s="2476" t="s">
        <v>3244</v>
      </c>
      <c r="Q84" s="2479" t="s">
        <v>3251</v>
      </c>
      <c r="R84" s="2475" t="s">
        <v>3246</v>
      </c>
      <c r="S84" s="2475" t="s">
        <v>1130</v>
      </c>
      <c r="T84" s="2475" t="s">
        <v>3283</v>
      </c>
      <c r="U84" s="2475"/>
      <c r="V84" s="2481" t="s">
        <v>3248</v>
      </c>
      <c r="W84" s="2475"/>
      <c r="X84" s="2479">
        <v>38788</v>
      </c>
      <c r="Y84" s="2479">
        <v>39153</v>
      </c>
      <c r="Z84" s="2481">
        <f t="shared" ca="1" si="4"/>
        <v>15.666666666666666</v>
      </c>
    </row>
    <row r="85" spans="1:26" ht="14.25" customHeight="1">
      <c r="A85" s="2475">
        <f t="shared" si="0"/>
        <v>81</v>
      </c>
      <c r="B85" s="2476" t="s">
        <v>3369</v>
      </c>
      <c r="C85" s="2477" t="s">
        <v>2116</v>
      </c>
      <c r="D85" s="2476" t="s">
        <v>755</v>
      </c>
      <c r="E85" s="2478" t="s">
        <v>2224</v>
      </c>
      <c r="F85" s="2475">
        <f t="shared" si="1"/>
        <v>1979</v>
      </c>
      <c r="G85" s="2479">
        <v>29089</v>
      </c>
      <c r="H85" s="2475" t="s">
        <v>3240</v>
      </c>
      <c r="I85" s="2475" t="s">
        <v>105</v>
      </c>
      <c r="J85" s="2475">
        <v>0</v>
      </c>
      <c r="K85" s="2476" t="s">
        <v>2894</v>
      </c>
      <c r="L85" s="2476" t="s">
        <v>3370</v>
      </c>
      <c r="M85" s="2476"/>
      <c r="N85" s="2476" t="s">
        <v>3371</v>
      </c>
      <c r="O85" s="2480"/>
      <c r="P85" s="2476" t="s">
        <v>3244</v>
      </c>
      <c r="Q85" s="2475" t="s">
        <v>3282</v>
      </c>
      <c r="R85" s="2475" t="s">
        <v>3246</v>
      </c>
      <c r="S85" s="2475" t="s">
        <v>1130</v>
      </c>
      <c r="T85" s="2475" t="s">
        <v>3247</v>
      </c>
      <c r="U85" s="2475"/>
      <c r="V85" s="2481" t="s">
        <v>3248</v>
      </c>
      <c r="W85" s="2475"/>
      <c r="X85" s="2479">
        <v>42556</v>
      </c>
      <c r="Y85" s="2479">
        <v>42921</v>
      </c>
      <c r="Z85" s="2481">
        <f t="shared" ca="1" si="4"/>
        <v>10.666666666666666</v>
      </c>
    </row>
    <row r="86" spans="1:26" ht="14.25" customHeight="1">
      <c r="A86" s="2475">
        <f t="shared" si="0"/>
        <v>82</v>
      </c>
      <c r="B86" s="2476" t="s">
        <v>1494</v>
      </c>
      <c r="C86" s="2477" t="s">
        <v>2116</v>
      </c>
      <c r="D86" s="2476" t="s">
        <v>755</v>
      </c>
      <c r="E86" s="2475" t="s">
        <v>2224</v>
      </c>
      <c r="F86" s="2475">
        <f t="shared" si="1"/>
        <v>1982</v>
      </c>
      <c r="G86" s="2479">
        <v>30145</v>
      </c>
      <c r="H86" s="2475" t="s">
        <v>3240</v>
      </c>
      <c r="I86" s="2475" t="s">
        <v>105</v>
      </c>
      <c r="J86" s="2475">
        <v>0</v>
      </c>
      <c r="K86" s="2476" t="s">
        <v>3372</v>
      </c>
      <c r="L86" s="2476" t="s">
        <v>3360</v>
      </c>
      <c r="M86" s="2476"/>
      <c r="N86" s="2476" t="s">
        <v>3373</v>
      </c>
      <c r="O86" s="2480"/>
      <c r="P86" s="2476" t="s">
        <v>3260</v>
      </c>
      <c r="Q86" s="2479" t="s">
        <v>3340</v>
      </c>
      <c r="R86" s="2475" t="s">
        <v>3246</v>
      </c>
      <c r="S86" s="2475" t="s">
        <v>1130</v>
      </c>
      <c r="T86" s="2475" t="s">
        <v>3247</v>
      </c>
      <c r="U86" s="2475"/>
      <c r="V86" s="2481" t="s">
        <v>3374</v>
      </c>
      <c r="W86" s="2475" t="s">
        <v>3279</v>
      </c>
      <c r="X86" s="2479">
        <v>38116</v>
      </c>
      <c r="Y86" s="2479">
        <v>38481</v>
      </c>
      <c r="Z86" s="2481">
        <f t="shared" ca="1" si="4"/>
        <v>13.583333333333334</v>
      </c>
    </row>
    <row r="87" spans="1:26" ht="14.25" customHeight="1">
      <c r="A87" s="2475">
        <f t="shared" si="0"/>
        <v>83</v>
      </c>
      <c r="B87" s="2476" t="s">
        <v>3375</v>
      </c>
      <c r="C87" s="2477" t="s">
        <v>2116</v>
      </c>
      <c r="D87" s="2476" t="s">
        <v>755</v>
      </c>
      <c r="E87" s="2478" t="s">
        <v>2224</v>
      </c>
      <c r="F87" s="2475">
        <f t="shared" si="1"/>
        <v>1982</v>
      </c>
      <c r="G87" s="2479">
        <v>30224</v>
      </c>
      <c r="H87" s="2475" t="s">
        <v>3240</v>
      </c>
      <c r="I87" s="2475" t="s">
        <v>105</v>
      </c>
      <c r="J87" s="2475">
        <v>0</v>
      </c>
      <c r="K87" s="2476" t="s">
        <v>2894</v>
      </c>
      <c r="L87" s="2476" t="s">
        <v>3356</v>
      </c>
      <c r="M87" s="2476"/>
      <c r="N87" s="2476" t="s">
        <v>3376</v>
      </c>
      <c r="O87" s="2480"/>
      <c r="P87" s="2476" t="s">
        <v>3244</v>
      </c>
      <c r="Q87" s="2479" t="s">
        <v>3251</v>
      </c>
      <c r="R87" s="2475" t="s">
        <v>3246</v>
      </c>
      <c r="S87" s="2475" t="s">
        <v>1130</v>
      </c>
      <c r="T87" s="2475" t="s">
        <v>3247</v>
      </c>
      <c r="U87" s="2475"/>
      <c r="V87" s="2475" t="s">
        <v>3377</v>
      </c>
      <c r="W87" s="2475"/>
      <c r="X87" s="2479">
        <v>42556</v>
      </c>
      <c r="Y87" s="2479">
        <v>42921</v>
      </c>
      <c r="Z87" s="2481">
        <f t="shared" ca="1" si="4"/>
        <v>13.75</v>
      </c>
    </row>
    <row r="88" spans="1:26" ht="14.25" customHeight="1">
      <c r="A88" s="2475">
        <f t="shared" si="0"/>
        <v>84</v>
      </c>
      <c r="B88" s="2476" t="s">
        <v>2258</v>
      </c>
      <c r="C88" s="2477" t="s">
        <v>2116</v>
      </c>
      <c r="D88" s="2476" t="s">
        <v>755</v>
      </c>
      <c r="E88" s="2475" t="s">
        <v>2224</v>
      </c>
      <c r="F88" s="2475">
        <f t="shared" si="1"/>
        <v>1987</v>
      </c>
      <c r="G88" s="2479">
        <v>32126</v>
      </c>
      <c r="H88" s="2475" t="s">
        <v>3254</v>
      </c>
      <c r="I88" s="2475" t="s">
        <v>107</v>
      </c>
      <c r="J88" s="2475">
        <v>0</v>
      </c>
      <c r="K88" s="2476" t="s">
        <v>2894</v>
      </c>
      <c r="L88" s="2476" t="s">
        <v>3378</v>
      </c>
      <c r="M88" s="2476"/>
      <c r="N88" s="2476" t="s">
        <v>1386</v>
      </c>
      <c r="O88" s="2480"/>
      <c r="P88" s="2476" t="s">
        <v>3244</v>
      </c>
      <c r="Q88" s="2479" t="s">
        <v>3379</v>
      </c>
      <c r="R88" s="2475" t="s">
        <v>3246</v>
      </c>
      <c r="S88" s="2475"/>
      <c r="T88" s="2475" t="s">
        <v>3283</v>
      </c>
      <c r="U88" s="2475"/>
      <c r="V88" s="2475"/>
      <c r="W88" s="2475"/>
      <c r="X88" s="2479">
        <v>39955</v>
      </c>
      <c r="Y88" s="2479">
        <v>40320</v>
      </c>
      <c r="Z88" s="2481">
        <f t="shared" ca="1" si="4"/>
        <v>19</v>
      </c>
    </row>
    <row r="89" spans="1:26" ht="14.25" customHeight="1">
      <c r="A89" s="2475">
        <f t="shared" si="0"/>
        <v>85</v>
      </c>
      <c r="B89" s="2476" t="s">
        <v>1496</v>
      </c>
      <c r="C89" s="2477" t="s">
        <v>2116</v>
      </c>
      <c r="D89" s="2476" t="s">
        <v>755</v>
      </c>
      <c r="E89" s="2478" t="s">
        <v>2224</v>
      </c>
      <c r="F89" s="2475">
        <f t="shared" si="1"/>
        <v>1985</v>
      </c>
      <c r="G89" s="2479">
        <v>31140</v>
      </c>
      <c r="H89" s="2478" t="s">
        <v>3254</v>
      </c>
      <c r="I89" s="2475" t="s">
        <v>105</v>
      </c>
      <c r="J89" s="2475"/>
      <c r="K89" s="2482" t="s">
        <v>2047</v>
      </c>
      <c r="L89" s="2476" t="s">
        <v>2047</v>
      </c>
      <c r="M89" s="2476"/>
      <c r="N89" s="2476" t="s">
        <v>2206</v>
      </c>
      <c r="O89" s="2480">
        <v>44166</v>
      </c>
      <c r="P89" s="2476" t="s">
        <v>3244</v>
      </c>
      <c r="Q89" s="2475"/>
      <c r="R89" s="2475"/>
      <c r="S89" s="2475"/>
      <c r="T89" s="2475" t="s">
        <v>3283</v>
      </c>
      <c r="U89" s="2475"/>
      <c r="V89" s="2475"/>
      <c r="W89" s="2475"/>
      <c r="X89" s="2479">
        <v>41792</v>
      </c>
      <c r="Y89" s="2479">
        <v>42157</v>
      </c>
      <c r="Z89" s="2483"/>
    </row>
    <row r="90" spans="1:26" ht="14.25" customHeight="1">
      <c r="A90" s="2475">
        <f t="shared" si="0"/>
        <v>86</v>
      </c>
      <c r="B90" s="2476" t="s">
        <v>1468</v>
      </c>
      <c r="C90" s="2477" t="s">
        <v>2116</v>
      </c>
      <c r="D90" s="2476" t="s">
        <v>671</v>
      </c>
      <c r="E90" s="2478" t="s">
        <v>2224</v>
      </c>
      <c r="F90" s="2475">
        <f t="shared" si="1"/>
        <v>1975</v>
      </c>
      <c r="G90" s="2479">
        <v>27572</v>
      </c>
      <c r="H90" s="2475" t="s">
        <v>3240</v>
      </c>
      <c r="I90" s="2475" t="s">
        <v>105</v>
      </c>
      <c r="J90" s="2475" t="s">
        <v>114</v>
      </c>
      <c r="K90" s="2476" t="s">
        <v>1873</v>
      </c>
      <c r="L90" s="2476" t="s">
        <v>2454</v>
      </c>
      <c r="M90" s="2476"/>
      <c r="N90" s="2476" t="s">
        <v>2454</v>
      </c>
      <c r="O90" s="2480"/>
      <c r="P90" s="2476" t="s">
        <v>3244</v>
      </c>
      <c r="Q90" s="2479" t="s">
        <v>3380</v>
      </c>
      <c r="R90" s="2475"/>
      <c r="S90" s="2475" t="s">
        <v>1130</v>
      </c>
      <c r="T90" s="2475" t="s">
        <v>3247</v>
      </c>
      <c r="U90" s="2475"/>
      <c r="V90" s="2475" t="s">
        <v>1130</v>
      </c>
      <c r="W90" s="2475"/>
      <c r="X90" s="2479">
        <v>41048</v>
      </c>
      <c r="Y90" s="2479">
        <v>41413</v>
      </c>
      <c r="Z90" s="2481">
        <f t="shared" ref="Z90:Z104" ca="1" si="5">IF(E90="nữ",660-DATEDIF(G90,TODAY(),"m"),720-DATEDIF(G90,TODAY(),"m"))/12</f>
        <v>6.5</v>
      </c>
    </row>
    <row r="91" spans="1:26" ht="14.25" customHeight="1">
      <c r="A91" s="2475">
        <f t="shared" si="0"/>
        <v>87</v>
      </c>
      <c r="B91" s="2476" t="s">
        <v>1471</v>
      </c>
      <c r="C91" s="2477" t="s">
        <v>2116</v>
      </c>
      <c r="D91" s="2476" t="s">
        <v>671</v>
      </c>
      <c r="E91" s="2475" t="s">
        <v>2223</v>
      </c>
      <c r="F91" s="2475">
        <f t="shared" si="1"/>
        <v>1976</v>
      </c>
      <c r="G91" s="2479">
        <v>28004</v>
      </c>
      <c r="H91" s="2475" t="s">
        <v>3240</v>
      </c>
      <c r="I91" s="2475" t="s">
        <v>105</v>
      </c>
      <c r="J91" s="2475">
        <v>0</v>
      </c>
      <c r="K91" s="2476" t="s">
        <v>1873</v>
      </c>
      <c r="L91" s="2476" t="s">
        <v>2436</v>
      </c>
      <c r="M91" s="2476"/>
      <c r="N91" s="2476" t="s">
        <v>3381</v>
      </c>
      <c r="O91" s="2480"/>
      <c r="P91" s="2476" t="s">
        <v>3244</v>
      </c>
      <c r="Q91" s="2479" t="s">
        <v>3382</v>
      </c>
      <c r="R91" s="2475" t="s">
        <v>3246</v>
      </c>
      <c r="S91" s="2475" t="s">
        <v>1130</v>
      </c>
      <c r="T91" s="2475" t="s">
        <v>3272</v>
      </c>
      <c r="U91" s="2475"/>
      <c r="V91" s="2481" t="s">
        <v>3268</v>
      </c>
      <c r="W91" s="2475"/>
      <c r="X91" s="2479">
        <v>38958</v>
      </c>
      <c r="Y91" s="2479">
        <v>39323</v>
      </c>
      <c r="Z91" s="2481">
        <f t="shared" ca="1" si="5"/>
        <v>12.666666666666666</v>
      </c>
    </row>
    <row r="92" spans="1:26" ht="14.25" customHeight="1">
      <c r="A92" s="2475">
        <f t="shared" si="0"/>
        <v>88</v>
      </c>
      <c r="B92" s="2476" t="s">
        <v>1465</v>
      </c>
      <c r="C92" s="2477" t="s">
        <v>2116</v>
      </c>
      <c r="D92" s="2476" t="s">
        <v>671</v>
      </c>
      <c r="E92" s="2475" t="s">
        <v>2223</v>
      </c>
      <c r="F92" s="2475">
        <f t="shared" si="1"/>
        <v>1973</v>
      </c>
      <c r="G92" s="2479">
        <v>26988</v>
      </c>
      <c r="H92" s="2475" t="s">
        <v>3240</v>
      </c>
      <c r="I92" s="2475" t="s">
        <v>105</v>
      </c>
      <c r="J92" s="2475">
        <v>0</v>
      </c>
      <c r="K92" s="2476" t="s">
        <v>1873</v>
      </c>
      <c r="L92" s="2476" t="s">
        <v>2454</v>
      </c>
      <c r="M92" s="2476"/>
      <c r="N92" s="2476" t="s">
        <v>1873</v>
      </c>
      <c r="O92" s="2480"/>
      <c r="P92" s="2476" t="s">
        <v>3260</v>
      </c>
      <c r="Q92" s="2475" t="s">
        <v>3383</v>
      </c>
      <c r="R92" s="2475"/>
      <c r="S92" s="2475">
        <v>2018</v>
      </c>
      <c r="T92" s="2475" t="s">
        <v>3384</v>
      </c>
      <c r="U92" s="2484"/>
      <c r="V92" s="2475" t="s">
        <v>3385</v>
      </c>
      <c r="W92" s="2475" t="s">
        <v>3252</v>
      </c>
      <c r="X92" s="2479">
        <v>34884</v>
      </c>
      <c r="Y92" s="2479">
        <v>35250</v>
      </c>
      <c r="Z92" s="2481">
        <f t="shared" ca="1" si="5"/>
        <v>9.9166666666666661</v>
      </c>
    </row>
    <row r="93" spans="1:26" ht="14.25" customHeight="1">
      <c r="A93" s="2475">
        <f t="shared" si="0"/>
        <v>89</v>
      </c>
      <c r="B93" s="2476" t="s">
        <v>1472</v>
      </c>
      <c r="C93" s="2477" t="s">
        <v>2116</v>
      </c>
      <c r="D93" s="2476" t="s">
        <v>671</v>
      </c>
      <c r="E93" s="2478" t="s">
        <v>2224</v>
      </c>
      <c r="F93" s="2475">
        <f t="shared" si="1"/>
        <v>1986</v>
      </c>
      <c r="G93" s="2479">
        <v>31413</v>
      </c>
      <c r="H93" s="2475" t="s">
        <v>3258</v>
      </c>
      <c r="I93" s="2475" t="s">
        <v>105</v>
      </c>
      <c r="J93" s="2475" t="s">
        <v>114</v>
      </c>
      <c r="K93" s="2476" t="s">
        <v>1873</v>
      </c>
      <c r="L93" s="2476" t="s">
        <v>2454</v>
      </c>
      <c r="M93" s="2476"/>
      <c r="N93" s="2476" t="s">
        <v>1873</v>
      </c>
      <c r="O93" s="2480"/>
      <c r="P93" s="2476" t="s">
        <v>3244</v>
      </c>
      <c r="Q93" s="2475" t="s">
        <v>3251</v>
      </c>
      <c r="R93" s="2475" t="s">
        <v>3246</v>
      </c>
      <c r="S93" s="2475" t="s">
        <v>1130</v>
      </c>
      <c r="T93" s="2475" t="s">
        <v>3272</v>
      </c>
      <c r="U93" s="2475"/>
      <c r="V93" s="2481" t="s">
        <v>3248</v>
      </c>
      <c r="W93" s="2475"/>
      <c r="X93" s="2479">
        <v>39583</v>
      </c>
      <c r="Y93" s="2479">
        <v>39948</v>
      </c>
      <c r="Z93" s="2481">
        <f t="shared" ca="1" si="5"/>
        <v>17</v>
      </c>
    </row>
    <row r="94" spans="1:26" ht="14.25" customHeight="1">
      <c r="A94" s="2475">
        <f t="shared" si="0"/>
        <v>90</v>
      </c>
      <c r="B94" s="2476" t="s">
        <v>3386</v>
      </c>
      <c r="C94" s="2477" t="s">
        <v>2116</v>
      </c>
      <c r="D94" s="2476" t="s">
        <v>671</v>
      </c>
      <c r="E94" s="2475" t="s">
        <v>2224</v>
      </c>
      <c r="F94" s="2475">
        <f t="shared" si="1"/>
        <v>1970</v>
      </c>
      <c r="G94" s="2479">
        <v>25847</v>
      </c>
      <c r="H94" s="2475" t="s">
        <v>3240</v>
      </c>
      <c r="I94" s="2475" t="s">
        <v>105</v>
      </c>
      <c r="J94" s="2475">
        <v>0</v>
      </c>
      <c r="K94" s="2476" t="s">
        <v>1873</v>
      </c>
      <c r="L94" s="2476" t="s">
        <v>3387</v>
      </c>
      <c r="M94" s="2476"/>
      <c r="N94" s="2476" t="s">
        <v>1873</v>
      </c>
      <c r="O94" s="2480"/>
      <c r="P94" s="2476" t="s">
        <v>3244</v>
      </c>
      <c r="Q94" s="2479" t="s">
        <v>3296</v>
      </c>
      <c r="R94" s="2475" t="s">
        <v>3246</v>
      </c>
      <c r="S94" s="2475" t="s">
        <v>1130</v>
      </c>
      <c r="T94" s="2475" t="s">
        <v>3272</v>
      </c>
      <c r="U94" s="2475"/>
      <c r="V94" s="2475">
        <v>0</v>
      </c>
      <c r="W94" s="2475" t="s">
        <v>3388</v>
      </c>
      <c r="X94" s="2479">
        <v>42323</v>
      </c>
      <c r="Y94" s="2479">
        <v>42689</v>
      </c>
      <c r="Z94" s="2481">
        <f t="shared" ca="1" si="5"/>
        <v>1.75</v>
      </c>
    </row>
    <row r="95" spans="1:26" ht="14.25" customHeight="1">
      <c r="A95" s="2475">
        <f t="shared" si="0"/>
        <v>91</v>
      </c>
      <c r="B95" s="2476" t="s">
        <v>1463</v>
      </c>
      <c r="C95" s="2477" t="s">
        <v>2116</v>
      </c>
      <c r="D95" s="2476" t="s">
        <v>671</v>
      </c>
      <c r="E95" s="2475" t="s">
        <v>2223</v>
      </c>
      <c r="F95" s="2475">
        <f t="shared" si="1"/>
        <v>1959</v>
      </c>
      <c r="G95" s="2479">
        <v>21596</v>
      </c>
      <c r="H95" s="2475" t="s">
        <v>3258</v>
      </c>
      <c r="I95" s="2475" t="s">
        <v>105</v>
      </c>
      <c r="J95" s="2475" t="s">
        <v>114</v>
      </c>
      <c r="K95" s="2476" t="s">
        <v>1873</v>
      </c>
      <c r="L95" s="2476" t="s">
        <v>1873</v>
      </c>
      <c r="M95" s="2476"/>
      <c r="N95" s="2476" t="s">
        <v>3389</v>
      </c>
      <c r="O95" s="2480"/>
      <c r="P95" s="2476" t="s">
        <v>3244</v>
      </c>
      <c r="Q95" s="2475" t="s">
        <v>3306</v>
      </c>
      <c r="R95" s="2475" t="s">
        <v>3390</v>
      </c>
      <c r="S95" s="2475" t="s">
        <v>1130</v>
      </c>
      <c r="T95" s="2475" t="s">
        <v>3287</v>
      </c>
      <c r="U95" s="2475"/>
      <c r="V95" s="2475" t="s">
        <v>3391</v>
      </c>
      <c r="W95" s="2475"/>
      <c r="X95" s="2479">
        <v>37286</v>
      </c>
      <c r="Y95" s="2479">
        <v>37651</v>
      </c>
      <c r="Z95" s="2481">
        <f t="shared" ca="1" si="5"/>
        <v>-4.833333333333333</v>
      </c>
    </row>
    <row r="96" spans="1:26" ht="14.25" customHeight="1">
      <c r="A96" s="2475">
        <f t="shared" si="0"/>
        <v>92</v>
      </c>
      <c r="B96" s="2476" t="s">
        <v>1466</v>
      </c>
      <c r="C96" s="2477" t="s">
        <v>2116</v>
      </c>
      <c r="D96" s="2476" t="s">
        <v>671</v>
      </c>
      <c r="E96" s="2475" t="s">
        <v>2224</v>
      </c>
      <c r="F96" s="2475">
        <f t="shared" si="1"/>
        <v>1970</v>
      </c>
      <c r="G96" s="2479">
        <v>25613</v>
      </c>
      <c r="H96" s="2475" t="s">
        <v>3240</v>
      </c>
      <c r="I96" s="2475" t="s">
        <v>105</v>
      </c>
      <c r="J96" s="2475" t="s">
        <v>114</v>
      </c>
      <c r="K96" s="2476" t="s">
        <v>1873</v>
      </c>
      <c r="L96" s="2476" t="s">
        <v>3392</v>
      </c>
      <c r="M96" s="2476"/>
      <c r="N96" s="2476" t="s">
        <v>3393</v>
      </c>
      <c r="O96" s="2480"/>
      <c r="P96" s="2476" t="s">
        <v>3260</v>
      </c>
      <c r="Q96" s="2479" t="s">
        <v>3251</v>
      </c>
      <c r="R96" s="2475" t="s">
        <v>3246</v>
      </c>
      <c r="S96" s="2475" t="s">
        <v>1130</v>
      </c>
      <c r="T96" s="2475" t="s">
        <v>3247</v>
      </c>
      <c r="U96" s="2475"/>
      <c r="V96" s="2475">
        <v>0</v>
      </c>
      <c r="W96" s="2475" t="s">
        <v>3252</v>
      </c>
      <c r="X96" s="2479">
        <v>37518</v>
      </c>
      <c r="Y96" s="2479">
        <v>37883</v>
      </c>
      <c r="Z96" s="2481">
        <f t="shared" ca="1" si="5"/>
        <v>1.1666666666666667</v>
      </c>
    </row>
    <row r="97" spans="1:26" ht="14.25" customHeight="1">
      <c r="A97" s="2475">
        <f t="shared" si="0"/>
        <v>93</v>
      </c>
      <c r="B97" s="2476" t="s">
        <v>1467</v>
      </c>
      <c r="C97" s="2477" t="s">
        <v>2116</v>
      </c>
      <c r="D97" s="2476" t="s">
        <v>671</v>
      </c>
      <c r="E97" s="2478" t="s">
        <v>2224</v>
      </c>
      <c r="F97" s="2475">
        <f t="shared" si="1"/>
        <v>1980</v>
      </c>
      <c r="G97" s="2479">
        <v>29323</v>
      </c>
      <c r="H97" s="2475" t="s">
        <v>3240</v>
      </c>
      <c r="I97" s="2475" t="s">
        <v>105</v>
      </c>
      <c r="J97" s="2475">
        <v>0</v>
      </c>
      <c r="K97" s="2476" t="s">
        <v>1873</v>
      </c>
      <c r="L97" s="2476" t="s">
        <v>3394</v>
      </c>
      <c r="M97" s="2476"/>
      <c r="N97" s="2476" t="s">
        <v>3394</v>
      </c>
      <c r="O97" s="2480"/>
      <c r="P97" s="2476" t="s">
        <v>3244</v>
      </c>
      <c r="Q97" s="2479" t="s">
        <v>3395</v>
      </c>
      <c r="R97" s="2475" t="s">
        <v>3246</v>
      </c>
      <c r="S97" s="2475">
        <v>2016</v>
      </c>
      <c r="T97" s="2475" t="s">
        <v>3272</v>
      </c>
      <c r="U97" s="2475"/>
      <c r="V97" s="2475">
        <v>0</v>
      </c>
      <c r="W97" s="2475"/>
      <c r="X97" s="2479">
        <v>43099</v>
      </c>
      <c r="Y97" s="2479">
        <v>43464</v>
      </c>
      <c r="Z97" s="2481">
        <f t="shared" ca="1" si="5"/>
        <v>11.25</v>
      </c>
    </row>
    <row r="98" spans="1:26" ht="14.25" customHeight="1">
      <c r="A98" s="2475">
        <f t="shared" si="0"/>
        <v>94</v>
      </c>
      <c r="B98" s="2476" t="s">
        <v>1477</v>
      </c>
      <c r="C98" s="2477" t="s">
        <v>2116</v>
      </c>
      <c r="D98" s="2476" t="s">
        <v>671</v>
      </c>
      <c r="E98" s="2478" t="s">
        <v>2224</v>
      </c>
      <c r="F98" s="2475">
        <f t="shared" si="1"/>
        <v>1985</v>
      </c>
      <c r="G98" s="2479">
        <v>31291</v>
      </c>
      <c r="H98" s="2475" t="s">
        <v>3254</v>
      </c>
      <c r="I98" s="2475" t="s">
        <v>105</v>
      </c>
      <c r="J98" s="2475">
        <v>0</v>
      </c>
      <c r="K98" s="2476" t="s">
        <v>1873</v>
      </c>
      <c r="L98" s="2476" t="s">
        <v>2436</v>
      </c>
      <c r="M98" s="2476"/>
      <c r="N98" s="2476" t="s">
        <v>3396</v>
      </c>
      <c r="O98" s="2480"/>
      <c r="P98" s="2476" t="s">
        <v>3244</v>
      </c>
      <c r="Q98" s="2479" t="s">
        <v>3256</v>
      </c>
      <c r="R98" s="2475" t="s">
        <v>3246</v>
      </c>
      <c r="S98" s="2475">
        <v>0</v>
      </c>
      <c r="T98" s="2475" t="s">
        <v>3272</v>
      </c>
      <c r="U98" s="2475"/>
      <c r="V98" s="2475">
        <v>0</v>
      </c>
      <c r="W98" s="2475"/>
      <c r="X98" s="2479">
        <v>39231</v>
      </c>
      <c r="Y98" s="2479">
        <v>39597</v>
      </c>
      <c r="Z98" s="2481">
        <f t="shared" ca="1" si="5"/>
        <v>16.666666666666668</v>
      </c>
    </row>
    <row r="99" spans="1:26" ht="14.25" customHeight="1">
      <c r="A99" s="2475">
        <f t="shared" si="0"/>
        <v>95</v>
      </c>
      <c r="B99" s="2476" t="s">
        <v>1470</v>
      </c>
      <c r="C99" s="2477" t="s">
        <v>2116</v>
      </c>
      <c r="D99" s="2476" t="s">
        <v>671</v>
      </c>
      <c r="E99" s="2475" t="s">
        <v>2223</v>
      </c>
      <c r="F99" s="2475">
        <f t="shared" si="1"/>
        <v>1969</v>
      </c>
      <c r="G99" s="2479">
        <v>25322</v>
      </c>
      <c r="H99" s="2475" t="s">
        <v>3254</v>
      </c>
      <c r="I99" s="2475" t="s">
        <v>105</v>
      </c>
      <c r="J99" s="2475">
        <v>0</v>
      </c>
      <c r="K99" s="2476" t="s">
        <v>1873</v>
      </c>
      <c r="L99" s="2476" t="s">
        <v>3393</v>
      </c>
      <c r="M99" s="2476"/>
      <c r="N99" s="2476" t="s">
        <v>3393</v>
      </c>
      <c r="O99" s="2480"/>
      <c r="P99" s="2476" t="s">
        <v>3244</v>
      </c>
      <c r="Q99" s="2475" t="s">
        <v>3397</v>
      </c>
      <c r="R99" s="2475" t="s">
        <v>3246</v>
      </c>
      <c r="S99" s="2475">
        <v>0</v>
      </c>
      <c r="T99" s="2475" t="s">
        <v>3272</v>
      </c>
      <c r="U99" s="2475"/>
      <c r="V99" s="2481" t="s">
        <v>3268</v>
      </c>
      <c r="W99" s="2475"/>
      <c r="X99" s="2479"/>
      <c r="Y99" s="2479"/>
      <c r="Z99" s="2481">
        <f t="shared" ca="1" si="5"/>
        <v>5.333333333333333</v>
      </c>
    </row>
    <row r="100" spans="1:26" ht="14.25" customHeight="1">
      <c r="A100" s="2475">
        <f t="shared" si="0"/>
        <v>96</v>
      </c>
      <c r="B100" s="2476" t="s">
        <v>1473</v>
      </c>
      <c r="C100" s="2477" t="s">
        <v>2116</v>
      </c>
      <c r="D100" s="2476" t="s">
        <v>671</v>
      </c>
      <c r="E100" s="2478" t="s">
        <v>2224</v>
      </c>
      <c r="F100" s="2475">
        <f t="shared" si="1"/>
        <v>1979</v>
      </c>
      <c r="G100" s="2479">
        <v>29209</v>
      </c>
      <c r="H100" s="2475" t="s">
        <v>3254</v>
      </c>
      <c r="I100" s="2475" t="s">
        <v>107</v>
      </c>
      <c r="J100" s="2475">
        <v>0</v>
      </c>
      <c r="K100" s="2476" t="s">
        <v>1873</v>
      </c>
      <c r="L100" s="2476" t="s">
        <v>3398</v>
      </c>
      <c r="M100" s="2476"/>
      <c r="N100" s="2476" t="s">
        <v>1386</v>
      </c>
      <c r="O100" s="2480"/>
      <c r="P100" s="2476" t="s">
        <v>3244</v>
      </c>
      <c r="Q100" s="2479" t="s">
        <v>3340</v>
      </c>
      <c r="R100" s="2475" t="s">
        <v>3246</v>
      </c>
      <c r="S100" s="2475" t="s">
        <v>1130</v>
      </c>
      <c r="T100" s="2475"/>
      <c r="U100" s="2475"/>
      <c r="V100" s="2475">
        <v>0</v>
      </c>
      <c r="W100" s="2475"/>
      <c r="X100" s="2479">
        <v>38184</v>
      </c>
      <c r="Y100" s="2479">
        <v>38549</v>
      </c>
      <c r="Z100" s="2481">
        <f t="shared" ca="1" si="5"/>
        <v>11</v>
      </c>
    </row>
    <row r="101" spans="1:26" ht="14.25" customHeight="1">
      <c r="A101" s="2475">
        <f t="shared" si="0"/>
        <v>97</v>
      </c>
      <c r="B101" s="2476" t="s">
        <v>3399</v>
      </c>
      <c r="C101" s="2477" t="s">
        <v>2116</v>
      </c>
      <c r="D101" s="2476" t="s">
        <v>671</v>
      </c>
      <c r="E101" s="2475" t="s">
        <v>2223</v>
      </c>
      <c r="F101" s="2475">
        <f t="shared" si="1"/>
        <v>1977</v>
      </c>
      <c r="G101" s="2479">
        <v>28150</v>
      </c>
      <c r="H101" s="2475" t="s">
        <v>3254</v>
      </c>
      <c r="I101" s="2475" t="s">
        <v>105</v>
      </c>
      <c r="J101" s="2475">
        <v>0</v>
      </c>
      <c r="K101" s="2476" t="s">
        <v>1873</v>
      </c>
      <c r="L101" s="2476" t="s">
        <v>3400</v>
      </c>
      <c r="M101" s="2476"/>
      <c r="N101" s="2476" t="s">
        <v>3400</v>
      </c>
      <c r="O101" s="2480"/>
      <c r="P101" s="2476"/>
      <c r="Q101" s="2479" t="s">
        <v>3401</v>
      </c>
      <c r="R101" s="2475"/>
      <c r="S101" s="2475" t="s">
        <v>1130</v>
      </c>
      <c r="T101" s="2475"/>
      <c r="U101" s="2475"/>
      <c r="V101" s="2475" t="s">
        <v>3391</v>
      </c>
      <c r="W101" s="2475"/>
      <c r="X101" s="2479"/>
      <c r="Y101" s="2479" t="s">
        <v>1130</v>
      </c>
      <c r="Z101" s="2481">
        <f t="shared" ca="1" si="5"/>
        <v>13.083333333333334</v>
      </c>
    </row>
    <row r="102" spans="1:26" ht="14.25" customHeight="1">
      <c r="A102" s="2475">
        <f t="shared" si="0"/>
        <v>98</v>
      </c>
      <c r="B102" s="2476" t="s">
        <v>3402</v>
      </c>
      <c r="C102" s="2477" t="s">
        <v>2116</v>
      </c>
      <c r="D102" s="2476" t="s">
        <v>671</v>
      </c>
      <c r="E102" s="2478" t="s">
        <v>2224</v>
      </c>
      <c r="F102" s="2475">
        <f t="shared" si="1"/>
        <v>1980</v>
      </c>
      <c r="G102" s="2479">
        <v>29412</v>
      </c>
      <c r="H102" s="2475" t="s">
        <v>3254</v>
      </c>
      <c r="I102" s="2475" t="s">
        <v>105</v>
      </c>
      <c r="J102" s="2475">
        <v>0</v>
      </c>
      <c r="K102" s="2476" t="s">
        <v>1873</v>
      </c>
      <c r="L102" s="2476" t="s">
        <v>3403</v>
      </c>
      <c r="M102" s="2476"/>
      <c r="N102" s="2476" t="s">
        <v>3403</v>
      </c>
      <c r="O102" s="2480"/>
      <c r="P102" s="2476"/>
      <c r="Q102" s="2479" t="s">
        <v>3401</v>
      </c>
      <c r="R102" s="2475"/>
      <c r="S102" s="2475" t="s">
        <v>1130</v>
      </c>
      <c r="T102" s="2475"/>
      <c r="U102" s="2475"/>
      <c r="V102" s="2475">
        <v>0</v>
      </c>
      <c r="W102" s="2475"/>
      <c r="X102" s="2479"/>
      <c r="Y102" s="2479" t="s">
        <v>1130</v>
      </c>
      <c r="Z102" s="2481">
        <f t="shared" ca="1" si="5"/>
        <v>11.5</v>
      </c>
    </row>
    <row r="103" spans="1:26" ht="14.25" customHeight="1">
      <c r="A103" s="2475">
        <f t="shared" si="0"/>
        <v>99</v>
      </c>
      <c r="B103" s="2476" t="s">
        <v>1474</v>
      </c>
      <c r="C103" s="2477" t="s">
        <v>2116</v>
      </c>
      <c r="D103" s="2476" t="s">
        <v>671</v>
      </c>
      <c r="E103" s="2475" t="s">
        <v>2224</v>
      </c>
      <c r="F103" s="2475">
        <f t="shared" si="1"/>
        <v>1986</v>
      </c>
      <c r="G103" s="2479">
        <v>31596</v>
      </c>
      <c r="H103" s="2475" t="s">
        <v>3254</v>
      </c>
      <c r="I103" s="2475" t="s">
        <v>105</v>
      </c>
      <c r="J103" s="2475">
        <v>0</v>
      </c>
      <c r="K103" s="2476" t="s">
        <v>1873</v>
      </c>
      <c r="L103" s="2476" t="s">
        <v>3404</v>
      </c>
      <c r="M103" s="2476"/>
      <c r="N103" s="2476" t="s">
        <v>2236</v>
      </c>
      <c r="O103" s="2480"/>
      <c r="P103" s="2476" t="s">
        <v>3244</v>
      </c>
      <c r="Q103" s="2479" t="s">
        <v>3405</v>
      </c>
      <c r="R103" s="2475"/>
      <c r="S103" s="2475" t="s">
        <v>1130</v>
      </c>
      <c r="T103" s="2475"/>
      <c r="U103" s="2475"/>
      <c r="V103" s="2475" t="s">
        <v>3257</v>
      </c>
      <c r="W103" s="2475"/>
      <c r="X103" s="2479">
        <v>0</v>
      </c>
      <c r="Y103" s="2479">
        <v>0</v>
      </c>
      <c r="Z103" s="2481">
        <f t="shared" ca="1" si="5"/>
        <v>17.5</v>
      </c>
    </row>
    <row r="104" spans="1:26" ht="14.25" customHeight="1">
      <c r="A104" s="2475">
        <f t="shared" si="0"/>
        <v>100</v>
      </c>
      <c r="B104" s="2476" t="s">
        <v>1476</v>
      </c>
      <c r="C104" s="2477" t="s">
        <v>2116</v>
      </c>
      <c r="D104" s="2477" t="s">
        <v>671</v>
      </c>
      <c r="E104" s="2478" t="s">
        <v>2224</v>
      </c>
      <c r="F104" s="2475">
        <f t="shared" si="1"/>
        <v>1986</v>
      </c>
      <c r="G104" s="2479">
        <v>31683</v>
      </c>
      <c r="H104" s="2475" t="s">
        <v>3240</v>
      </c>
      <c r="I104" s="2475" t="s">
        <v>105</v>
      </c>
      <c r="J104" s="2475">
        <v>0</v>
      </c>
      <c r="K104" s="2476" t="s">
        <v>1873</v>
      </c>
      <c r="L104" s="2476" t="s">
        <v>3406</v>
      </c>
      <c r="M104" s="2476"/>
      <c r="N104" s="2476" t="s">
        <v>1873</v>
      </c>
      <c r="O104" s="2480"/>
      <c r="P104" s="2476" t="s">
        <v>3260</v>
      </c>
      <c r="Q104" s="2479" t="s">
        <v>3256</v>
      </c>
      <c r="R104" s="2475" t="s">
        <v>3246</v>
      </c>
      <c r="S104" s="2475"/>
      <c r="T104" s="2475" t="s">
        <v>3272</v>
      </c>
      <c r="U104" s="2475"/>
      <c r="V104" s="2475" t="s">
        <v>1130</v>
      </c>
      <c r="W104" s="2475"/>
      <c r="X104" s="2479">
        <v>39465</v>
      </c>
      <c r="Y104" s="2479">
        <v>39831</v>
      </c>
      <c r="Z104" s="2481">
        <f t="shared" ca="1" si="5"/>
        <v>17.75</v>
      </c>
    </row>
    <row r="105" spans="1:26" ht="14.25" customHeight="1">
      <c r="A105" s="2475">
        <f t="shared" si="0"/>
        <v>101</v>
      </c>
      <c r="B105" s="2476" t="s">
        <v>1612</v>
      </c>
      <c r="C105" s="2477" t="s">
        <v>2116</v>
      </c>
      <c r="D105" s="2476" t="s">
        <v>3407</v>
      </c>
      <c r="E105" s="2478" t="s">
        <v>2224</v>
      </c>
      <c r="F105" s="2475">
        <f t="shared" si="1"/>
        <v>1997</v>
      </c>
      <c r="G105" s="2479">
        <v>35684</v>
      </c>
      <c r="H105" s="2478" t="s">
        <v>3254</v>
      </c>
      <c r="I105" s="2475" t="s">
        <v>107</v>
      </c>
      <c r="J105" s="2475"/>
      <c r="K105" s="2482" t="s">
        <v>3316</v>
      </c>
      <c r="L105" s="2476"/>
      <c r="M105" s="2476"/>
      <c r="N105" s="2476"/>
      <c r="O105" s="2480"/>
      <c r="P105" s="2476"/>
      <c r="Q105" s="2475"/>
      <c r="R105" s="2475"/>
      <c r="S105" s="2475"/>
      <c r="T105" s="2475"/>
      <c r="U105" s="2475"/>
      <c r="V105" s="2475"/>
      <c r="W105" s="2475"/>
      <c r="X105" s="2475"/>
      <c r="Y105" s="2479"/>
      <c r="Z105" s="2483"/>
    </row>
    <row r="106" spans="1:26" ht="14.25" customHeight="1">
      <c r="A106" s="2475">
        <f t="shared" si="0"/>
        <v>102</v>
      </c>
      <c r="B106" s="2476" t="s">
        <v>1613</v>
      </c>
      <c r="C106" s="2477" t="s">
        <v>2116</v>
      </c>
      <c r="D106" s="2476" t="s">
        <v>3407</v>
      </c>
      <c r="E106" s="2478" t="s">
        <v>2223</v>
      </c>
      <c r="F106" s="2475">
        <f t="shared" si="1"/>
        <v>1981</v>
      </c>
      <c r="G106" s="2479">
        <v>29832</v>
      </c>
      <c r="H106" s="2475" t="s">
        <v>3254</v>
      </c>
      <c r="I106" s="2475" t="s">
        <v>105</v>
      </c>
      <c r="J106" s="2475">
        <v>0</v>
      </c>
      <c r="K106" s="2476" t="s">
        <v>3316</v>
      </c>
      <c r="L106" s="2476" t="s">
        <v>3408</v>
      </c>
      <c r="M106" s="2476"/>
      <c r="N106" s="2476" t="s">
        <v>3409</v>
      </c>
      <c r="O106" s="2480"/>
      <c r="P106" s="2476" t="s">
        <v>3410</v>
      </c>
      <c r="Q106" s="2479" t="s">
        <v>3411</v>
      </c>
      <c r="R106" s="2479" t="s">
        <v>3412</v>
      </c>
      <c r="S106" s="2475" t="s">
        <v>1130</v>
      </c>
      <c r="T106" s="2475" t="s">
        <v>3272</v>
      </c>
      <c r="U106" s="2475"/>
      <c r="V106" s="2481" t="s">
        <v>3248</v>
      </c>
      <c r="W106" s="2475" t="s">
        <v>3388</v>
      </c>
      <c r="X106" s="2479">
        <v>39522</v>
      </c>
      <c r="Y106" s="2479">
        <v>39887</v>
      </c>
      <c r="Z106" s="2481">
        <f t="shared" ref="Z106:Z120" ca="1" si="6">IF(E106="nữ",660-DATEDIF(G106,TODAY(),"m"),720-DATEDIF(G106,TODAY(),"m"))/12</f>
        <v>17.666666666666668</v>
      </c>
    </row>
    <row r="107" spans="1:26" ht="14.25" customHeight="1">
      <c r="A107" s="2475">
        <f t="shared" si="0"/>
        <v>103</v>
      </c>
      <c r="B107" s="2476" t="s">
        <v>1617</v>
      </c>
      <c r="C107" s="2477" t="s">
        <v>2116</v>
      </c>
      <c r="D107" s="2476" t="s">
        <v>3407</v>
      </c>
      <c r="E107" s="2475" t="s">
        <v>2224</v>
      </c>
      <c r="F107" s="2475">
        <f t="shared" si="1"/>
        <v>1988</v>
      </c>
      <c r="G107" s="2479">
        <v>32227</v>
      </c>
      <c r="H107" s="2475" t="s">
        <v>3254</v>
      </c>
      <c r="I107" s="2475" t="s">
        <v>105</v>
      </c>
      <c r="J107" s="2475">
        <v>0</v>
      </c>
      <c r="K107" s="2476" t="s">
        <v>2118</v>
      </c>
      <c r="L107" s="2476" t="s">
        <v>3413</v>
      </c>
      <c r="M107" s="2476"/>
      <c r="N107" s="2476" t="s">
        <v>3409</v>
      </c>
      <c r="O107" s="2480">
        <v>43739</v>
      </c>
      <c r="P107" s="2476" t="s">
        <v>3270</v>
      </c>
      <c r="Q107" s="2475"/>
      <c r="R107" s="2475"/>
      <c r="S107" s="2475" t="s">
        <v>1130</v>
      </c>
      <c r="T107" s="2475" t="s">
        <v>3283</v>
      </c>
      <c r="U107" s="2475"/>
      <c r="V107" s="2481" t="s">
        <v>3248</v>
      </c>
      <c r="W107" s="2475"/>
      <c r="X107" s="2479">
        <v>42649</v>
      </c>
      <c r="Y107" s="2479">
        <v>43014</v>
      </c>
      <c r="Z107" s="2481">
        <f t="shared" ca="1" si="6"/>
        <v>19.25</v>
      </c>
    </row>
    <row r="108" spans="1:26" ht="14.25" customHeight="1">
      <c r="A108" s="2475">
        <f t="shared" si="0"/>
        <v>104</v>
      </c>
      <c r="B108" s="2476" t="s">
        <v>1618</v>
      </c>
      <c r="C108" s="2477" t="s">
        <v>2116</v>
      </c>
      <c r="D108" s="2476" t="s">
        <v>3407</v>
      </c>
      <c r="E108" s="2478" t="s">
        <v>2224</v>
      </c>
      <c r="F108" s="2475">
        <f t="shared" si="1"/>
        <v>1975</v>
      </c>
      <c r="G108" s="2479">
        <v>27413</v>
      </c>
      <c r="H108" s="2475" t="s">
        <v>3254</v>
      </c>
      <c r="I108" s="2475" t="s">
        <v>107</v>
      </c>
      <c r="J108" s="2475">
        <v>0</v>
      </c>
      <c r="K108" s="2476" t="s">
        <v>2047</v>
      </c>
      <c r="L108" s="2476" t="s">
        <v>2304</v>
      </c>
      <c r="M108" s="2476"/>
      <c r="N108" s="2476" t="s">
        <v>1386</v>
      </c>
      <c r="O108" s="2480"/>
      <c r="P108" s="2476" t="s">
        <v>3270</v>
      </c>
      <c r="Q108" s="2475"/>
      <c r="R108" s="2475" t="s">
        <v>3246</v>
      </c>
      <c r="S108" s="2475" t="s">
        <v>1130</v>
      </c>
      <c r="T108" s="2475" t="s">
        <v>3283</v>
      </c>
      <c r="U108" s="2475" t="s">
        <v>1130</v>
      </c>
      <c r="V108" s="2475" t="s">
        <v>1130</v>
      </c>
      <c r="W108" s="2475"/>
      <c r="X108" s="2479"/>
      <c r="Y108" s="2479"/>
      <c r="Z108" s="2481">
        <f t="shared" ca="1" si="6"/>
        <v>6.083333333333333</v>
      </c>
    </row>
    <row r="109" spans="1:26" ht="14.25" customHeight="1">
      <c r="A109" s="2475">
        <f t="shared" si="0"/>
        <v>105</v>
      </c>
      <c r="B109" s="2476" t="s">
        <v>1623</v>
      </c>
      <c r="C109" s="2477" t="s">
        <v>2116</v>
      </c>
      <c r="D109" s="2476" t="s">
        <v>3407</v>
      </c>
      <c r="E109" s="2475" t="s">
        <v>2224</v>
      </c>
      <c r="F109" s="2475">
        <f t="shared" si="1"/>
        <v>1976</v>
      </c>
      <c r="G109" s="2479">
        <v>28120</v>
      </c>
      <c r="H109" s="2475" t="s">
        <v>3240</v>
      </c>
      <c r="I109" s="2475" t="s">
        <v>105</v>
      </c>
      <c r="J109" s="2475">
        <v>0</v>
      </c>
      <c r="K109" s="2476" t="s">
        <v>2236</v>
      </c>
      <c r="L109" s="2476" t="s">
        <v>3414</v>
      </c>
      <c r="M109" s="2476"/>
      <c r="N109" s="2476" t="s">
        <v>1047</v>
      </c>
      <c r="O109" s="2480"/>
      <c r="P109" s="2476" t="s">
        <v>3410</v>
      </c>
      <c r="Q109" s="2475"/>
      <c r="R109" s="2475"/>
      <c r="S109" s="2475" t="s">
        <v>1130</v>
      </c>
      <c r="T109" s="2475" t="s">
        <v>3247</v>
      </c>
      <c r="U109" s="2475"/>
      <c r="V109" s="2475">
        <v>0</v>
      </c>
      <c r="W109" s="2475" t="s">
        <v>3388</v>
      </c>
      <c r="X109" s="2479">
        <v>40527</v>
      </c>
      <c r="Y109" s="2479">
        <v>40892</v>
      </c>
      <c r="Z109" s="2481">
        <f t="shared" ca="1" si="6"/>
        <v>8</v>
      </c>
    </row>
    <row r="110" spans="1:26" ht="14.25" customHeight="1">
      <c r="A110" s="2475">
        <f t="shared" si="0"/>
        <v>106</v>
      </c>
      <c r="B110" s="2476" t="s">
        <v>1611</v>
      </c>
      <c r="C110" s="2477" t="s">
        <v>2116</v>
      </c>
      <c r="D110" s="2476" t="s">
        <v>3407</v>
      </c>
      <c r="E110" s="2475" t="s">
        <v>2224</v>
      </c>
      <c r="F110" s="2475">
        <f t="shared" si="1"/>
        <v>1975</v>
      </c>
      <c r="G110" s="2479">
        <v>27736</v>
      </c>
      <c r="H110" s="2475" t="s">
        <v>3240</v>
      </c>
      <c r="I110" s="2475" t="s">
        <v>105</v>
      </c>
      <c r="J110" s="2475">
        <v>0</v>
      </c>
      <c r="K110" s="2476" t="s">
        <v>2047</v>
      </c>
      <c r="L110" s="2476" t="s">
        <v>2304</v>
      </c>
      <c r="M110" s="2476"/>
      <c r="N110" s="2476" t="s">
        <v>1047</v>
      </c>
      <c r="O110" s="2480"/>
      <c r="P110" s="2476" t="s">
        <v>3270</v>
      </c>
      <c r="Q110" s="2479" t="s">
        <v>3251</v>
      </c>
      <c r="R110" s="2475" t="s">
        <v>3246</v>
      </c>
      <c r="S110" s="2475" t="s">
        <v>1130</v>
      </c>
      <c r="T110" s="2475" t="s">
        <v>3247</v>
      </c>
      <c r="U110" s="2475"/>
      <c r="V110" s="2481" t="s">
        <v>3268</v>
      </c>
      <c r="W110" s="2475"/>
      <c r="X110" s="2479">
        <v>41558</v>
      </c>
      <c r="Y110" s="2479">
        <v>41923</v>
      </c>
      <c r="Z110" s="2481">
        <f t="shared" ca="1" si="6"/>
        <v>6.916666666666667</v>
      </c>
    </row>
    <row r="111" spans="1:26" ht="14.25" customHeight="1">
      <c r="A111" s="2475">
        <f t="shared" si="0"/>
        <v>107</v>
      </c>
      <c r="B111" s="2476" t="s">
        <v>1608</v>
      </c>
      <c r="C111" s="2477" t="s">
        <v>2116</v>
      </c>
      <c r="D111" s="2476" t="s">
        <v>3407</v>
      </c>
      <c r="E111" s="2478" t="s">
        <v>2223</v>
      </c>
      <c r="F111" s="2475">
        <f t="shared" si="1"/>
        <v>1976</v>
      </c>
      <c r="G111" s="2479">
        <v>27933</v>
      </c>
      <c r="H111" s="2475" t="s">
        <v>3258</v>
      </c>
      <c r="I111" s="2475" t="s">
        <v>105</v>
      </c>
      <c r="J111" s="2475" t="s">
        <v>114</v>
      </c>
      <c r="K111" s="2476" t="s">
        <v>3415</v>
      </c>
      <c r="L111" s="2476" t="s">
        <v>3416</v>
      </c>
      <c r="M111" s="2476"/>
      <c r="N111" s="2476" t="s">
        <v>3417</v>
      </c>
      <c r="O111" s="2480"/>
      <c r="P111" s="2476" t="s">
        <v>3410</v>
      </c>
      <c r="Q111" s="2479" t="s">
        <v>3411</v>
      </c>
      <c r="R111" s="2479" t="s">
        <v>3418</v>
      </c>
      <c r="S111" s="2475" t="s">
        <v>1130</v>
      </c>
      <c r="T111" s="2475" t="s">
        <v>3262</v>
      </c>
      <c r="U111" s="2475"/>
      <c r="V111" s="2475" t="s">
        <v>1130</v>
      </c>
      <c r="W111" s="2475" t="s">
        <v>3388</v>
      </c>
      <c r="X111" s="2479">
        <v>39629</v>
      </c>
      <c r="Y111" s="2479">
        <v>39994</v>
      </c>
      <c r="Z111" s="2481">
        <f t="shared" ca="1" si="6"/>
        <v>12.5</v>
      </c>
    </row>
    <row r="112" spans="1:26" ht="14.25" customHeight="1">
      <c r="A112" s="2475">
        <f t="shared" si="0"/>
        <v>108</v>
      </c>
      <c r="B112" s="2476" t="s">
        <v>3419</v>
      </c>
      <c r="C112" s="2477" t="s">
        <v>2116</v>
      </c>
      <c r="D112" s="2476" t="s">
        <v>3407</v>
      </c>
      <c r="E112" s="2478" t="s">
        <v>2224</v>
      </c>
      <c r="F112" s="2475">
        <f t="shared" si="1"/>
        <v>1964</v>
      </c>
      <c r="G112" s="2479">
        <v>23482</v>
      </c>
      <c r="H112" s="2475" t="s">
        <v>3258</v>
      </c>
      <c r="I112" s="2475" t="s">
        <v>105</v>
      </c>
      <c r="J112" s="2475" t="s">
        <v>114</v>
      </c>
      <c r="K112" s="2476" t="s">
        <v>3420</v>
      </c>
      <c r="L112" s="2476" t="s">
        <v>3421</v>
      </c>
      <c r="M112" s="2476"/>
      <c r="N112" s="2476" t="s">
        <v>3316</v>
      </c>
      <c r="O112" s="2480"/>
      <c r="P112" s="2476" t="s">
        <v>3260</v>
      </c>
      <c r="Q112" s="2475" t="s">
        <v>3256</v>
      </c>
      <c r="R112" s="2475"/>
      <c r="S112" s="2475">
        <v>0</v>
      </c>
      <c r="T112" s="2475" t="s">
        <v>3287</v>
      </c>
      <c r="U112" s="2475"/>
      <c r="V112" s="2475" t="s">
        <v>1130</v>
      </c>
      <c r="W112" s="2475" t="s">
        <v>3279</v>
      </c>
      <c r="X112" s="2479">
        <v>35889</v>
      </c>
      <c r="Y112" s="2479">
        <v>36254</v>
      </c>
      <c r="Z112" s="2481">
        <f t="shared" ca="1" si="6"/>
        <v>-4.666666666666667</v>
      </c>
    </row>
    <row r="113" spans="1:26" ht="14.25" customHeight="1">
      <c r="A113" s="2475">
        <f t="shared" si="0"/>
        <v>109</v>
      </c>
      <c r="B113" s="2476" t="s">
        <v>3422</v>
      </c>
      <c r="C113" s="2477" t="s">
        <v>2116</v>
      </c>
      <c r="D113" s="2476" t="s">
        <v>3407</v>
      </c>
      <c r="E113" s="2475" t="s">
        <v>2224</v>
      </c>
      <c r="F113" s="2475">
        <f t="shared" si="1"/>
        <v>1976</v>
      </c>
      <c r="G113" s="2479">
        <v>27853</v>
      </c>
      <c r="H113" s="2475" t="s">
        <v>3240</v>
      </c>
      <c r="I113" s="2475" t="s">
        <v>105</v>
      </c>
      <c r="J113" s="2475">
        <v>0</v>
      </c>
      <c r="K113" s="2476" t="s">
        <v>2236</v>
      </c>
      <c r="L113" s="2476" t="s">
        <v>3408</v>
      </c>
      <c r="M113" s="2476"/>
      <c r="N113" s="2476" t="s">
        <v>3417</v>
      </c>
      <c r="O113" s="2480"/>
      <c r="P113" s="2476" t="s">
        <v>3270</v>
      </c>
      <c r="Q113" s="2479" t="s">
        <v>3256</v>
      </c>
      <c r="R113" s="2475" t="s">
        <v>3246</v>
      </c>
      <c r="S113" s="2475">
        <v>0</v>
      </c>
      <c r="T113" s="2475" t="s">
        <v>3283</v>
      </c>
      <c r="U113" s="2475"/>
      <c r="V113" s="2475">
        <v>0</v>
      </c>
      <c r="W113" s="2475"/>
      <c r="X113" s="2479"/>
      <c r="Y113" s="2479"/>
      <c r="Z113" s="2481">
        <f t="shared" ca="1" si="6"/>
        <v>7.25</v>
      </c>
    </row>
    <row r="114" spans="1:26" ht="14.25" customHeight="1">
      <c r="A114" s="2475">
        <f t="shared" si="0"/>
        <v>110</v>
      </c>
      <c r="B114" s="2476" t="s">
        <v>1610</v>
      </c>
      <c r="C114" s="2477" t="s">
        <v>2116</v>
      </c>
      <c r="D114" s="2476" t="s">
        <v>3407</v>
      </c>
      <c r="E114" s="2478" t="s">
        <v>2224</v>
      </c>
      <c r="F114" s="2475">
        <f t="shared" si="1"/>
        <v>1977</v>
      </c>
      <c r="G114" s="2479">
        <v>28146</v>
      </c>
      <c r="H114" s="2475" t="s">
        <v>3240</v>
      </c>
      <c r="I114" s="2475" t="s">
        <v>105</v>
      </c>
      <c r="J114" s="2475">
        <v>0</v>
      </c>
      <c r="K114" s="2476" t="s">
        <v>2894</v>
      </c>
      <c r="L114" s="2476" t="s">
        <v>3423</v>
      </c>
      <c r="M114" s="2476"/>
      <c r="N114" s="2476" t="s">
        <v>1043</v>
      </c>
      <c r="O114" s="2480"/>
      <c r="P114" s="2476" t="s">
        <v>3270</v>
      </c>
      <c r="Q114" s="2479" t="s">
        <v>3251</v>
      </c>
      <c r="R114" s="2475"/>
      <c r="S114" s="2475" t="s">
        <v>1130</v>
      </c>
      <c r="T114" s="2475" t="s">
        <v>3247</v>
      </c>
      <c r="U114" s="2475"/>
      <c r="V114" s="2475">
        <v>0</v>
      </c>
      <c r="W114" s="2475"/>
      <c r="X114" s="2479">
        <v>41558</v>
      </c>
      <c r="Y114" s="2479">
        <v>41923</v>
      </c>
      <c r="Z114" s="2481">
        <f t="shared" ca="1" si="6"/>
        <v>8.0833333333333339</v>
      </c>
    </row>
    <row r="115" spans="1:26" ht="14.25" customHeight="1">
      <c r="A115" s="2475">
        <f t="shared" si="0"/>
        <v>111</v>
      </c>
      <c r="B115" s="2476" t="s">
        <v>3424</v>
      </c>
      <c r="C115" s="2477" t="s">
        <v>2116</v>
      </c>
      <c r="D115" s="2476" t="s">
        <v>3407</v>
      </c>
      <c r="E115" s="2475" t="s">
        <v>2224</v>
      </c>
      <c r="F115" s="2475">
        <f t="shared" si="1"/>
        <v>1981</v>
      </c>
      <c r="G115" s="2479">
        <v>29688</v>
      </c>
      <c r="H115" s="2475" t="s">
        <v>3240</v>
      </c>
      <c r="I115" s="2475" t="s">
        <v>105</v>
      </c>
      <c r="J115" s="2475">
        <v>0</v>
      </c>
      <c r="K115" s="2476" t="s">
        <v>2894</v>
      </c>
      <c r="L115" s="2476" t="s">
        <v>2118</v>
      </c>
      <c r="M115" s="2476"/>
      <c r="N115" s="2476" t="s">
        <v>3409</v>
      </c>
      <c r="O115" s="2480"/>
      <c r="P115" s="2476" t="s">
        <v>3410</v>
      </c>
      <c r="Q115" s="2479" t="s">
        <v>2275</v>
      </c>
      <c r="R115" s="2475"/>
      <c r="S115" s="2475" t="s">
        <v>1130</v>
      </c>
      <c r="T115" s="2475" t="s">
        <v>3272</v>
      </c>
      <c r="U115" s="2475"/>
      <c r="V115" s="2481" t="s">
        <v>3248</v>
      </c>
      <c r="W115" s="2475"/>
      <c r="X115" s="2479">
        <v>37800</v>
      </c>
      <c r="Y115" s="2479">
        <v>38166</v>
      </c>
      <c r="Z115" s="2481">
        <f t="shared" ca="1" si="6"/>
        <v>12.25</v>
      </c>
    </row>
    <row r="116" spans="1:26" ht="14.25" customHeight="1">
      <c r="A116" s="2475">
        <f t="shared" si="0"/>
        <v>112</v>
      </c>
      <c r="B116" s="2476" t="s">
        <v>1615</v>
      </c>
      <c r="C116" s="2477" t="s">
        <v>2116</v>
      </c>
      <c r="D116" s="2476" t="s">
        <v>3407</v>
      </c>
      <c r="E116" s="2475" t="s">
        <v>2223</v>
      </c>
      <c r="F116" s="2475">
        <f t="shared" si="1"/>
        <v>1989</v>
      </c>
      <c r="G116" s="2479">
        <v>32651</v>
      </c>
      <c r="H116" s="2475" t="s">
        <v>3254</v>
      </c>
      <c r="I116" s="2475" t="s">
        <v>107</v>
      </c>
      <c r="J116" s="2475">
        <v>0</v>
      </c>
      <c r="K116" s="2476" t="s">
        <v>3330</v>
      </c>
      <c r="L116" s="2476" t="s">
        <v>1043</v>
      </c>
      <c r="M116" s="2476"/>
      <c r="N116" s="2476">
        <v>0</v>
      </c>
      <c r="O116" s="2480"/>
      <c r="P116" s="2476" t="s">
        <v>3270</v>
      </c>
      <c r="Q116" s="2479" t="s">
        <v>3296</v>
      </c>
      <c r="R116" s="2475" t="s">
        <v>3295</v>
      </c>
      <c r="S116" s="2475">
        <v>2018</v>
      </c>
      <c r="T116" s="2475"/>
      <c r="U116" s="2475"/>
      <c r="V116" s="2481" t="s">
        <v>3248</v>
      </c>
      <c r="W116" s="2475"/>
      <c r="X116" s="2479">
        <v>39335</v>
      </c>
      <c r="Y116" s="2479">
        <v>39701</v>
      </c>
      <c r="Z116" s="2481">
        <f t="shared" ca="1" si="6"/>
        <v>25.416666666666668</v>
      </c>
    </row>
    <row r="117" spans="1:26" ht="14.25" customHeight="1">
      <c r="A117" s="2475">
        <f t="shared" si="0"/>
        <v>113</v>
      </c>
      <c r="B117" s="2476" t="s">
        <v>1621</v>
      </c>
      <c r="C117" s="2477" t="s">
        <v>2116</v>
      </c>
      <c r="D117" s="2476" t="s">
        <v>3407</v>
      </c>
      <c r="E117" s="2478" t="s">
        <v>2223</v>
      </c>
      <c r="F117" s="2475">
        <f t="shared" si="1"/>
        <v>1989</v>
      </c>
      <c r="G117" s="2479">
        <v>32571</v>
      </c>
      <c r="H117" s="2475" t="s">
        <v>3254</v>
      </c>
      <c r="I117" s="2475" t="s">
        <v>107</v>
      </c>
      <c r="J117" s="2475">
        <v>0</v>
      </c>
      <c r="K117" s="2476" t="s">
        <v>3425</v>
      </c>
      <c r="L117" s="2476" t="s">
        <v>2118</v>
      </c>
      <c r="M117" s="2476"/>
      <c r="N117" s="2476" t="s">
        <v>1386</v>
      </c>
      <c r="O117" s="2480"/>
      <c r="P117" s="2476" t="s">
        <v>3260</v>
      </c>
      <c r="Q117" s="2479" t="s">
        <v>3426</v>
      </c>
      <c r="R117" s="2475" t="s">
        <v>3427</v>
      </c>
      <c r="S117" s="2475" t="s">
        <v>1130</v>
      </c>
      <c r="T117" s="2475"/>
      <c r="U117" s="2475"/>
      <c r="V117" s="2475" t="s">
        <v>3263</v>
      </c>
      <c r="W117" s="2475"/>
      <c r="X117" s="2479"/>
      <c r="Y117" s="2479"/>
      <c r="Z117" s="2481">
        <f t="shared" ca="1" si="6"/>
        <v>25.166666666666668</v>
      </c>
    </row>
    <row r="118" spans="1:26" ht="14.25" customHeight="1">
      <c r="A118" s="2475">
        <f t="shared" si="0"/>
        <v>114</v>
      </c>
      <c r="B118" s="2476" t="s">
        <v>1625</v>
      </c>
      <c r="C118" s="2477" t="s">
        <v>2116</v>
      </c>
      <c r="D118" s="2476" t="s">
        <v>3407</v>
      </c>
      <c r="E118" s="2478" t="s">
        <v>2223</v>
      </c>
      <c r="F118" s="2475">
        <f t="shared" si="1"/>
        <v>1979</v>
      </c>
      <c r="G118" s="2479">
        <v>29187</v>
      </c>
      <c r="H118" s="2475" t="s">
        <v>3254</v>
      </c>
      <c r="I118" s="2475" t="s">
        <v>105</v>
      </c>
      <c r="J118" s="2475">
        <v>0</v>
      </c>
      <c r="K118" s="2476" t="s">
        <v>3428</v>
      </c>
      <c r="L118" s="2476" t="s">
        <v>2118</v>
      </c>
      <c r="M118" s="2476"/>
      <c r="N118" s="2476" t="s">
        <v>2118</v>
      </c>
      <c r="O118" s="2480"/>
      <c r="P118" s="2476" t="s">
        <v>3270</v>
      </c>
      <c r="Q118" s="2475"/>
      <c r="R118" s="2475"/>
      <c r="S118" s="2475" t="s">
        <v>1130</v>
      </c>
      <c r="T118" s="2475" t="s">
        <v>3283</v>
      </c>
      <c r="U118" s="2475"/>
      <c r="V118" s="2481" t="s">
        <v>3268</v>
      </c>
      <c r="W118" s="2475" t="s">
        <v>3429</v>
      </c>
      <c r="X118" s="2479">
        <v>40380</v>
      </c>
      <c r="Y118" s="2479">
        <v>40380</v>
      </c>
      <c r="Z118" s="2481">
        <f t="shared" ca="1" si="6"/>
        <v>15.916666666666666</v>
      </c>
    </row>
    <row r="119" spans="1:26" ht="14.25" customHeight="1">
      <c r="A119" s="2475">
        <f t="shared" si="0"/>
        <v>115</v>
      </c>
      <c r="B119" s="2476" t="s">
        <v>3430</v>
      </c>
      <c r="C119" s="2477" t="s">
        <v>2116</v>
      </c>
      <c r="D119" s="2476" t="s">
        <v>3407</v>
      </c>
      <c r="E119" s="2478" t="s">
        <v>2223</v>
      </c>
      <c r="F119" s="2475">
        <f t="shared" si="1"/>
        <v>1958</v>
      </c>
      <c r="G119" s="2479">
        <v>21186</v>
      </c>
      <c r="H119" s="2475" t="s">
        <v>3240</v>
      </c>
      <c r="I119" s="2475" t="s">
        <v>105</v>
      </c>
      <c r="J119" s="2475">
        <v>0</v>
      </c>
      <c r="K119" s="2476" t="s">
        <v>2304</v>
      </c>
      <c r="L119" s="2476" t="s">
        <v>3431</v>
      </c>
      <c r="M119" s="2476"/>
      <c r="N119" s="2476" t="s">
        <v>3414</v>
      </c>
      <c r="O119" s="2480"/>
      <c r="P119" s="2476" t="s">
        <v>3270</v>
      </c>
      <c r="Q119" s="2479" t="s">
        <v>3432</v>
      </c>
      <c r="R119" s="2475"/>
      <c r="S119" s="2475" t="s">
        <v>1130</v>
      </c>
      <c r="T119" s="2475" t="s">
        <v>3272</v>
      </c>
      <c r="U119" s="2475"/>
      <c r="V119" s="2475">
        <v>0</v>
      </c>
      <c r="W119" s="2475"/>
      <c r="X119" s="2479">
        <v>34284</v>
      </c>
      <c r="Y119" s="2479">
        <v>34649</v>
      </c>
      <c r="Z119" s="2481">
        <f t="shared" ca="1" si="6"/>
        <v>-6</v>
      </c>
    </row>
    <row r="120" spans="1:26" ht="14.25" customHeight="1">
      <c r="A120" s="2475">
        <f t="shared" si="0"/>
        <v>116</v>
      </c>
      <c r="B120" s="2476" t="s">
        <v>1620</v>
      </c>
      <c r="C120" s="2477" t="s">
        <v>2116</v>
      </c>
      <c r="D120" s="2476" t="s">
        <v>3407</v>
      </c>
      <c r="E120" s="2475" t="s">
        <v>2224</v>
      </c>
      <c r="F120" s="2475">
        <f t="shared" si="1"/>
        <v>1991</v>
      </c>
      <c r="G120" s="2479">
        <v>33409</v>
      </c>
      <c r="H120" s="2475" t="s">
        <v>3254</v>
      </c>
      <c r="I120" s="2475" t="s">
        <v>105</v>
      </c>
      <c r="J120" s="2475">
        <v>0</v>
      </c>
      <c r="K120" s="2476" t="s">
        <v>2304</v>
      </c>
      <c r="L120" s="2476">
        <v>0</v>
      </c>
      <c r="M120" s="2476"/>
      <c r="N120" s="2476" t="s">
        <v>3433</v>
      </c>
      <c r="O120" s="2480"/>
      <c r="P120" s="2476" t="s">
        <v>3244</v>
      </c>
      <c r="Q120" s="2479" t="s">
        <v>3251</v>
      </c>
      <c r="R120" s="2475" t="s">
        <v>3295</v>
      </c>
      <c r="S120" s="2475"/>
      <c r="T120" s="2475" t="s">
        <v>3283</v>
      </c>
      <c r="U120" s="2475" t="s">
        <v>1130</v>
      </c>
      <c r="V120" s="2475" t="s">
        <v>1130</v>
      </c>
      <c r="W120" s="2475"/>
      <c r="X120" s="2479"/>
      <c r="Y120" s="2479"/>
      <c r="Z120" s="2481">
        <f t="shared" ca="1" si="6"/>
        <v>22.5</v>
      </c>
    </row>
    <row r="121" spans="1:26" ht="14.25" customHeight="1">
      <c r="A121" s="2475">
        <f t="shared" si="0"/>
        <v>117</v>
      </c>
      <c r="B121" s="2476" t="s">
        <v>1619</v>
      </c>
      <c r="C121" s="2477" t="s">
        <v>2116</v>
      </c>
      <c r="D121" s="2476" t="s">
        <v>3407</v>
      </c>
      <c r="E121" s="2478" t="s">
        <v>2224</v>
      </c>
      <c r="F121" s="2475">
        <f t="shared" si="1"/>
        <v>1996</v>
      </c>
      <c r="G121" s="2479">
        <v>35215</v>
      </c>
      <c r="H121" s="2478" t="s">
        <v>3254</v>
      </c>
      <c r="I121" s="2475" t="s">
        <v>107</v>
      </c>
      <c r="J121" s="2475"/>
      <c r="K121" s="2476" t="s">
        <v>3434</v>
      </c>
      <c r="L121" s="2476" t="s">
        <v>3434</v>
      </c>
      <c r="M121" s="2476"/>
      <c r="N121" s="2476"/>
      <c r="O121" s="2480"/>
      <c r="P121" s="2476"/>
      <c r="Q121" s="2475"/>
      <c r="R121" s="2475"/>
      <c r="S121" s="2475"/>
      <c r="T121" s="2475"/>
      <c r="U121" s="2475"/>
      <c r="V121" s="2475"/>
      <c r="W121" s="2475"/>
      <c r="X121" s="2475"/>
      <c r="Y121" s="2475"/>
      <c r="Z121" s="2483"/>
    </row>
    <row r="122" spans="1:26" ht="14.25" customHeight="1">
      <c r="A122" s="2475">
        <f t="shared" si="0"/>
        <v>118</v>
      </c>
      <c r="B122" s="2476" t="s">
        <v>1480</v>
      </c>
      <c r="C122" s="2477" t="s">
        <v>2116</v>
      </c>
      <c r="D122" s="2476" t="s">
        <v>936</v>
      </c>
      <c r="E122" s="2478" t="s">
        <v>2223</v>
      </c>
      <c r="F122" s="2475">
        <f t="shared" si="1"/>
        <v>1989</v>
      </c>
      <c r="G122" s="2479">
        <v>32644</v>
      </c>
      <c r="H122" s="2475" t="s">
        <v>3254</v>
      </c>
      <c r="I122" s="2475" t="s">
        <v>107</v>
      </c>
      <c r="J122" s="2475">
        <v>0</v>
      </c>
      <c r="K122" s="2476" t="s">
        <v>3425</v>
      </c>
      <c r="L122" s="2476" t="s">
        <v>3435</v>
      </c>
      <c r="M122" s="2476"/>
      <c r="N122" s="2476" t="s">
        <v>1386</v>
      </c>
      <c r="O122" s="2480"/>
      <c r="P122" s="2476" t="s">
        <v>3244</v>
      </c>
      <c r="Q122" s="2479" t="s">
        <v>3245</v>
      </c>
      <c r="R122" s="2475" t="s">
        <v>3436</v>
      </c>
      <c r="S122" s="2475" t="s">
        <v>1130</v>
      </c>
      <c r="T122" s="2475"/>
      <c r="U122" s="2475"/>
      <c r="V122" s="2481" t="s">
        <v>3248</v>
      </c>
      <c r="W122" s="2475" t="s">
        <v>3252</v>
      </c>
      <c r="X122" s="2479">
        <v>43799</v>
      </c>
      <c r="Y122" s="2479">
        <v>43799</v>
      </c>
      <c r="Z122" s="2481">
        <f t="shared" ref="Z122:Z173" ca="1" si="7">IF(E122="nữ",660-DATEDIF(G122,TODAY(),"m"),720-DATEDIF(G122,TODAY(),"m"))/12</f>
        <v>25.416666666666668</v>
      </c>
    </row>
    <row r="123" spans="1:26" ht="14.25" customHeight="1">
      <c r="A123" s="2475">
        <f t="shared" si="0"/>
        <v>119</v>
      </c>
      <c r="B123" s="2476" t="s">
        <v>1485</v>
      </c>
      <c r="C123" s="2477" t="s">
        <v>2116</v>
      </c>
      <c r="D123" s="2476" t="s">
        <v>936</v>
      </c>
      <c r="E123" s="2478" t="s">
        <v>2224</v>
      </c>
      <c r="F123" s="2475">
        <f t="shared" si="1"/>
        <v>1974</v>
      </c>
      <c r="G123" s="2479">
        <v>27179</v>
      </c>
      <c r="H123" s="2475" t="s">
        <v>3254</v>
      </c>
      <c r="I123" s="2475" t="s">
        <v>107</v>
      </c>
      <c r="J123" s="2475">
        <v>0</v>
      </c>
      <c r="K123" s="2476" t="s">
        <v>2236</v>
      </c>
      <c r="L123" s="2476" t="s">
        <v>3425</v>
      </c>
      <c r="M123" s="2476"/>
      <c r="N123" s="2476" t="s">
        <v>1386</v>
      </c>
      <c r="O123" s="2480"/>
      <c r="P123" s="2476" t="s">
        <v>3244</v>
      </c>
      <c r="Q123" s="2479" t="s">
        <v>3251</v>
      </c>
      <c r="R123" s="2475" t="s">
        <v>3436</v>
      </c>
      <c r="S123" s="2475" t="s">
        <v>1130</v>
      </c>
      <c r="T123" s="2475" t="s">
        <v>3283</v>
      </c>
      <c r="U123" s="2475"/>
      <c r="V123" s="2475" t="s">
        <v>3263</v>
      </c>
      <c r="W123" s="2475"/>
      <c r="X123" s="2479"/>
      <c r="Y123" s="2479"/>
      <c r="Z123" s="2481">
        <f t="shared" ca="1" si="7"/>
        <v>5.416666666666667</v>
      </c>
    </row>
    <row r="124" spans="1:26" ht="14.25" customHeight="1">
      <c r="A124" s="2475">
        <f t="shared" si="0"/>
        <v>120</v>
      </c>
      <c r="B124" s="2476" t="s">
        <v>1482</v>
      </c>
      <c r="C124" s="2477" t="s">
        <v>2116</v>
      </c>
      <c r="D124" s="2476" t="s">
        <v>936</v>
      </c>
      <c r="E124" s="2475" t="s">
        <v>2224</v>
      </c>
      <c r="F124" s="2475">
        <f t="shared" si="1"/>
        <v>1964</v>
      </c>
      <c r="G124" s="2479">
        <v>23489</v>
      </c>
      <c r="H124" s="2475" t="s">
        <v>3240</v>
      </c>
      <c r="I124" s="2475" t="s">
        <v>105</v>
      </c>
      <c r="J124" s="2475">
        <v>0</v>
      </c>
      <c r="K124" s="2476" t="s">
        <v>2236</v>
      </c>
      <c r="L124" s="2476" t="s">
        <v>3437</v>
      </c>
      <c r="M124" s="2476"/>
      <c r="N124" s="2476" t="s">
        <v>2893</v>
      </c>
      <c r="O124" s="2480"/>
      <c r="P124" s="2476" t="s">
        <v>3244</v>
      </c>
      <c r="Q124" s="2479" t="s">
        <v>3251</v>
      </c>
      <c r="R124" s="2475" t="s">
        <v>3438</v>
      </c>
      <c r="S124" s="2475"/>
      <c r="T124" s="2475" t="s">
        <v>3272</v>
      </c>
      <c r="U124" s="2475"/>
      <c r="V124" s="2475">
        <v>0</v>
      </c>
      <c r="W124" s="2475"/>
      <c r="X124" s="2479">
        <v>36774</v>
      </c>
      <c r="Y124" s="2479">
        <v>37139</v>
      </c>
      <c r="Z124" s="2481">
        <f t="shared" ca="1" si="7"/>
        <v>-4.666666666666667</v>
      </c>
    </row>
    <row r="125" spans="1:26" ht="14.25" customHeight="1">
      <c r="A125" s="2475">
        <f t="shared" si="0"/>
        <v>121</v>
      </c>
      <c r="B125" s="2476" t="s">
        <v>1479</v>
      </c>
      <c r="C125" s="2477" t="s">
        <v>2116</v>
      </c>
      <c r="D125" s="2476" t="s">
        <v>936</v>
      </c>
      <c r="E125" s="2478" t="s">
        <v>2224</v>
      </c>
      <c r="F125" s="2475">
        <f t="shared" si="1"/>
        <v>1975</v>
      </c>
      <c r="G125" s="2479">
        <v>27569</v>
      </c>
      <c r="H125" s="2475" t="s">
        <v>3240</v>
      </c>
      <c r="I125" s="2475" t="s">
        <v>105</v>
      </c>
      <c r="J125" s="2475">
        <v>0</v>
      </c>
      <c r="K125" s="2476" t="s">
        <v>3439</v>
      </c>
      <c r="L125" s="2476" t="s">
        <v>3440</v>
      </c>
      <c r="M125" s="2476"/>
      <c r="N125" s="2476" t="s">
        <v>3425</v>
      </c>
      <c r="O125" s="2480"/>
      <c r="P125" s="2476" t="s">
        <v>3244</v>
      </c>
      <c r="Q125" s="2479" t="s">
        <v>3256</v>
      </c>
      <c r="R125" s="2475" t="s">
        <v>3438</v>
      </c>
      <c r="S125" s="2475"/>
      <c r="T125" s="2475" t="s">
        <v>3247</v>
      </c>
      <c r="U125" s="2475"/>
      <c r="V125" s="2475">
        <v>0</v>
      </c>
      <c r="W125" s="2475" t="s">
        <v>3252</v>
      </c>
      <c r="X125" s="2479">
        <v>37345</v>
      </c>
      <c r="Y125" s="2479">
        <v>37710</v>
      </c>
      <c r="Z125" s="2481">
        <f t="shared" ca="1" si="7"/>
        <v>6.5</v>
      </c>
    </row>
    <row r="126" spans="1:26" ht="14.25" customHeight="1">
      <c r="A126" s="2475">
        <f t="shared" si="0"/>
        <v>122</v>
      </c>
      <c r="B126" s="2476" t="s">
        <v>1483</v>
      </c>
      <c r="C126" s="2477" t="s">
        <v>2116</v>
      </c>
      <c r="D126" s="2476" t="s">
        <v>936</v>
      </c>
      <c r="E126" s="2478" t="s">
        <v>2223</v>
      </c>
      <c r="F126" s="2475">
        <f t="shared" si="1"/>
        <v>1972</v>
      </c>
      <c r="G126" s="2479">
        <v>26649</v>
      </c>
      <c r="H126" s="2475" t="s">
        <v>3240</v>
      </c>
      <c r="I126" s="2475" t="s">
        <v>107</v>
      </c>
      <c r="J126" s="2475">
        <v>0</v>
      </c>
      <c r="K126" s="2476" t="s">
        <v>2236</v>
      </c>
      <c r="L126" s="2476" t="s">
        <v>3441</v>
      </c>
      <c r="M126" s="2476"/>
      <c r="N126" s="2476" t="s">
        <v>1386</v>
      </c>
      <c r="O126" s="2480"/>
      <c r="P126" s="2476" t="s">
        <v>3244</v>
      </c>
      <c r="Q126" s="2479" t="s">
        <v>3353</v>
      </c>
      <c r="R126" s="2475" t="s">
        <v>3436</v>
      </c>
      <c r="S126" s="2475" t="s">
        <v>1130</v>
      </c>
      <c r="T126" s="2475" t="s">
        <v>3272</v>
      </c>
      <c r="U126" s="2475"/>
      <c r="V126" s="2481" t="s">
        <v>3248</v>
      </c>
      <c r="W126" s="2475" t="s">
        <v>2340</v>
      </c>
      <c r="X126" s="2479">
        <v>38665</v>
      </c>
      <c r="Y126" s="2479">
        <v>39030</v>
      </c>
      <c r="Z126" s="2481">
        <f t="shared" ca="1" si="7"/>
        <v>9</v>
      </c>
    </row>
    <row r="127" spans="1:26" ht="14.25" customHeight="1">
      <c r="A127" s="2475">
        <f t="shared" si="0"/>
        <v>123</v>
      </c>
      <c r="B127" s="2476" t="s">
        <v>1387</v>
      </c>
      <c r="C127" s="2477" t="s">
        <v>2116</v>
      </c>
      <c r="D127" s="2476" t="s">
        <v>1080</v>
      </c>
      <c r="E127" s="2478" t="s">
        <v>2224</v>
      </c>
      <c r="F127" s="2475">
        <f t="shared" si="1"/>
        <v>1972</v>
      </c>
      <c r="G127" s="2479">
        <v>26462</v>
      </c>
      <c r="H127" s="2475" t="s">
        <v>3254</v>
      </c>
      <c r="I127" s="2475" t="s">
        <v>105</v>
      </c>
      <c r="J127" s="2475">
        <v>0</v>
      </c>
      <c r="K127" s="2476" t="s">
        <v>2236</v>
      </c>
      <c r="L127" s="2476" t="s">
        <v>2236</v>
      </c>
      <c r="M127" s="2476"/>
      <c r="N127" s="2476" t="s">
        <v>2236</v>
      </c>
      <c r="O127" s="2480"/>
      <c r="P127" s="2476" t="s">
        <v>3244</v>
      </c>
      <c r="Q127" s="2479" t="s">
        <v>3340</v>
      </c>
      <c r="R127" s="2475"/>
      <c r="S127" s="2475" t="s">
        <v>1130</v>
      </c>
      <c r="T127" s="2475"/>
      <c r="U127" s="2475"/>
      <c r="V127" s="2475" t="s">
        <v>3442</v>
      </c>
      <c r="W127" s="2475" t="s">
        <v>3252</v>
      </c>
      <c r="X127" s="2479">
        <v>40883</v>
      </c>
      <c r="Y127" s="2479">
        <v>41249</v>
      </c>
      <c r="Z127" s="2481">
        <f t="shared" ca="1" si="7"/>
        <v>3.4166666666666665</v>
      </c>
    </row>
    <row r="128" spans="1:26" ht="14.25" customHeight="1">
      <c r="A128" s="2475">
        <f t="shared" si="0"/>
        <v>124</v>
      </c>
      <c r="B128" s="2476" t="s">
        <v>1400</v>
      </c>
      <c r="C128" s="2477" t="s">
        <v>2116</v>
      </c>
      <c r="D128" s="2476" t="s">
        <v>1080</v>
      </c>
      <c r="E128" s="2475" t="s">
        <v>2223</v>
      </c>
      <c r="F128" s="2475">
        <f t="shared" si="1"/>
        <v>1989</v>
      </c>
      <c r="G128" s="2479">
        <v>32625</v>
      </c>
      <c r="H128" s="2475" t="s">
        <v>3254</v>
      </c>
      <c r="I128" s="2475" t="s">
        <v>107</v>
      </c>
      <c r="J128" s="2475">
        <v>0</v>
      </c>
      <c r="K128" s="2476" t="s">
        <v>3443</v>
      </c>
      <c r="L128" s="2476" t="s">
        <v>2106</v>
      </c>
      <c r="M128" s="2476"/>
      <c r="N128" s="2476" t="s">
        <v>1386</v>
      </c>
      <c r="O128" s="2480"/>
      <c r="P128" s="2476" t="s">
        <v>3244</v>
      </c>
      <c r="Q128" s="2479" t="s">
        <v>3282</v>
      </c>
      <c r="R128" s="2475" t="s">
        <v>3246</v>
      </c>
      <c r="S128" s="2475" t="s">
        <v>1130</v>
      </c>
      <c r="T128" s="2475"/>
      <c r="U128" s="2475"/>
      <c r="V128" s="2481" t="s">
        <v>3248</v>
      </c>
      <c r="W128" s="2475"/>
      <c r="X128" s="2479"/>
      <c r="Y128" s="2479" t="s">
        <v>1130</v>
      </c>
      <c r="Z128" s="2481">
        <f t="shared" ca="1" si="7"/>
        <v>25.333333333333332</v>
      </c>
    </row>
    <row r="129" spans="1:26" ht="14.25" customHeight="1">
      <c r="A129" s="2475">
        <f t="shared" si="0"/>
        <v>125</v>
      </c>
      <c r="B129" s="2476" t="s">
        <v>3444</v>
      </c>
      <c r="C129" s="2477" t="s">
        <v>2116</v>
      </c>
      <c r="D129" s="2476" t="s">
        <v>1080</v>
      </c>
      <c r="E129" s="2478" t="s">
        <v>2223</v>
      </c>
      <c r="F129" s="2475">
        <f t="shared" si="1"/>
        <v>1956</v>
      </c>
      <c r="G129" s="2479">
        <v>20730</v>
      </c>
      <c r="H129" s="2475" t="s">
        <v>3258</v>
      </c>
      <c r="I129" s="2475" t="s">
        <v>105</v>
      </c>
      <c r="J129" s="2475" t="s">
        <v>114</v>
      </c>
      <c r="K129" s="2476" t="s">
        <v>3443</v>
      </c>
      <c r="L129" s="2476" t="s">
        <v>2106</v>
      </c>
      <c r="M129" s="2476"/>
      <c r="N129" s="2476" t="s">
        <v>2106</v>
      </c>
      <c r="O129" s="2480"/>
      <c r="P129" s="2476" t="s">
        <v>3244</v>
      </c>
      <c r="Q129" s="2475" t="s">
        <v>3251</v>
      </c>
      <c r="R129" s="2475"/>
      <c r="S129" s="2475" t="s">
        <v>1130</v>
      </c>
      <c r="T129" s="2475" t="s">
        <v>3287</v>
      </c>
      <c r="U129" s="2475"/>
      <c r="V129" s="2475" t="s">
        <v>1130</v>
      </c>
      <c r="W129" s="2475"/>
      <c r="X129" s="2479">
        <v>36301</v>
      </c>
      <c r="Y129" s="2479">
        <v>36667</v>
      </c>
      <c r="Z129" s="2481">
        <f t="shared" ca="1" si="7"/>
        <v>-7.25</v>
      </c>
    </row>
    <row r="130" spans="1:26" ht="14.25" customHeight="1">
      <c r="A130" s="2475">
        <f t="shared" si="0"/>
        <v>126</v>
      </c>
      <c r="B130" s="2476" t="s">
        <v>1381</v>
      </c>
      <c r="C130" s="2477" t="s">
        <v>2116</v>
      </c>
      <c r="D130" s="2476" t="s">
        <v>1080</v>
      </c>
      <c r="E130" s="2475" t="s">
        <v>2224</v>
      </c>
      <c r="F130" s="2475">
        <f t="shared" si="1"/>
        <v>1988</v>
      </c>
      <c r="G130" s="2479">
        <v>32465</v>
      </c>
      <c r="H130" s="2475" t="s">
        <v>3254</v>
      </c>
      <c r="I130" s="2475" t="s">
        <v>105</v>
      </c>
      <c r="J130" s="2475">
        <v>0</v>
      </c>
      <c r="K130" s="2476" t="s">
        <v>2236</v>
      </c>
      <c r="L130" s="2476" t="s">
        <v>3445</v>
      </c>
      <c r="M130" s="2476"/>
      <c r="N130" s="2476" t="s">
        <v>2236</v>
      </c>
      <c r="O130" s="2480"/>
      <c r="P130" s="2476" t="s">
        <v>3244</v>
      </c>
      <c r="Q130" s="2479" t="s">
        <v>3446</v>
      </c>
      <c r="R130" s="2475"/>
      <c r="S130" s="2475" t="s">
        <v>1130</v>
      </c>
      <c r="T130" s="2475"/>
      <c r="U130" s="2475"/>
      <c r="V130" s="2475" t="s">
        <v>3257</v>
      </c>
      <c r="W130" s="2475"/>
      <c r="X130" s="2479"/>
      <c r="Y130" s="2479"/>
      <c r="Z130" s="2481">
        <f t="shared" ca="1" si="7"/>
        <v>19.916666666666668</v>
      </c>
    </row>
    <row r="131" spans="1:26" ht="14.25" customHeight="1">
      <c r="A131" s="2475">
        <f t="shared" si="0"/>
        <v>127</v>
      </c>
      <c r="B131" s="2476" t="s">
        <v>1384</v>
      </c>
      <c r="C131" s="2477" t="s">
        <v>2116</v>
      </c>
      <c r="D131" s="2476" t="s">
        <v>1080</v>
      </c>
      <c r="E131" s="2478" t="s">
        <v>2223</v>
      </c>
      <c r="F131" s="2475">
        <f t="shared" si="1"/>
        <v>1984</v>
      </c>
      <c r="G131" s="2479">
        <v>30843</v>
      </c>
      <c r="H131" s="2475" t="s">
        <v>3254</v>
      </c>
      <c r="I131" s="2475" t="s">
        <v>105</v>
      </c>
      <c r="J131" s="2475">
        <v>0</v>
      </c>
      <c r="K131" s="2476" t="s">
        <v>2236</v>
      </c>
      <c r="L131" s="2476" t="s">
        <v>3447</v>
      </c>
      <c r="M131" s="2476"/>
      <c r="N131" s="2476" t="s">
        <v>2236</v>
      </c>
      <c r="O131" s="2480"/>
      <c r="P131" s="2476" t="s">
        <v>3244</v>
      </c>
      <c r="Q131" s="2479" t="s">
        <v>3397</v>
      </c>
      <c r="R131" s="2475" t="s">
        <v>3246</v>
      </c>
      <c r="S131" s="2475" t="s">
        <v>1130</v>
      </c>
      <c r="T131" s="2475" t="s">
        <v>3272</v>
      </c>
      <c r="U131" s="2475"/>
      <c r="V131" s="2481" t="s">
        <v>3268</v>
      </c>
      <c r="W131" s="2475" t="s">
        <v>3388</v>
      </c>
      <c r="X131" s="2479">
        <v>38853</v>
      </c>
      <c r="Y131" s="2479">
        <v>39218</v>
      </c>
      <c r="Z131" s="2481">
        <f t="shared" ca="1" si="7"/>
        <v>20.416666666666668</v>
      </c>
    </row>
    <row r="132" spans="1:26" ht="14.25" customHeight="1">
      <c r="A132" s="2475">
        <f t="shared" si="0"/>
        <v>128</v>
      </c>
      <c r="B132" s="2476" t="s">
        <v>3448</v>
      </c>
      <c r="C132" s="2477" t="s">
        <v>2116</v>
      </c>
      <c r="D132" s="2476" t="s">
        <v>1080</v>
      </c>
      <c r="E132" s="2475" t="s">
        <v>2223</v>
      </c>
      <c r="F132" s="2475">
        <f t="shared" si="1"/>
        <v>1978</v>
      </c>
      <c r="G132" s="2479">
        <v>28698</v>
      </c>
      <c r="H132" s="2475" t="s">
        <v>3258</v>
      </c>
      <c r="I132" s="2475" t="s">
        <v>105</v>
      </c>
      <c r="J132" s="2475" t="s">
        <v>114</v>
      </c>
      <c r="K132" s="2476" t="s">
        <v>2236</v>
      </c>
      <c r="L132" s="2476" t="s">
        <v>2236</v>
      </c>
      <c r="M132" s="2476"/>
      <c r="N132" s="2476" t="s">
        <v>3447</v>
      </c>
      <c r="O132" s="2480"/>
      <c r="P132" s="2476" t="s">
        <v>3244</v>
      </c>
      <c r="Q132" s="2479" t="s">
        <v>3245</v>
      </c>
      <c r="R132" s="2475" t="s">
        <v>3246</v>
      </c>
      <c r="S132" s="2475" t="s">
        <v>1130</v>
      </c>
      <c r="T132" s="2475" t="s">
        <v>3287</v>
      </c>
      <c r="U132" s="2475"/>
      <c r="V132" s="2475" t="s">
        <v>3257</v>
      </c>
      <c r="W132" s="2475"/>
      <c r="X132" s="2479">
        <v>37512</v>
      </c>
      <c r="Y132" s="2479">
        <v>37876</v>
      </c>
      <c r="Z132" s="2481">
        <f t="shared" ca="1" si="7"/>
        <v>14.583333333333334</v>
      </c>
    </row>
    <row r="133" spans="1:26" ht="14.25" customHeight="1">
      <c r="A133" s="2475">
        <f t="shared" si="0"/>
        <v>129</v>
      </c>
      <c r="B133" s="2476" t="s">
        <v>3449</v>
      </c>
      <c r="C133" s="2477" t="s">
        <v>2116</v>
      </c>
      <c r="D133" s="2476" t="s">
        <v>1080</v>
      </c>
      <c r="E133" s="2475" t="s">
        <v>2223</v>
      </c>
      <c r="F133" s="2475">
        <f t="shared" si="1"/>
        <v>1979</v>
      </c>
      <c r="G133" s="2479">
        <v>28982</v>
      </c>
      <c r="H133" s="2475" t="s">
        <v>3258</v>
      </c>
      <c r="I133" s="2475" t="s">
        <v>105</v>
      </c>
      <c r="J133" s="2475" t="s">
        <v>114</v>
      </c>
      <c r="K133" s="2476" t="s">
        <v>2236</v>
      </c>
      <c r="L133" s="2476" t="s">
        <v>3450</v>
      </c>
      <c r="M133" s="2476"/>
      <c r="N133" s="2476" t="s">
        <v>3451</v>
      </c>
      <c r="O133" s="2480"/>
      <c r="P133" s="2476" t="s">
        <v>3260</v>
      </c>
      <c r="Q133" s="2479" t="s">
        <v>3452</v>
      </c>
      <c r="R133" s="2475" t="s">
        <v>3246</v>
      </c>
      <c r="S133" s="2475" t="s">
        <v>1130</v>
      </c>
      <c r="T133" s="2475" t="s">
        <v>3287</v>
      </c>
      <c r="U133" s="2475"/>
      <c r="V133" s="2481" t="s">
        <v>3248</v>
      </c>
      <c r="W133" s="2475" t="s">
        <v>3252</v>
      </c>
      <c r="X133" s="2479">
        <v>36987</v>
      </c>
      <c r="Y133" s="2479">
        <v>37352</v>
      </c>
      <c r="Z133" s="2481">
        <f t="shared" ca="1" si="7"/>
        <v>15.333333333333334</v>
      </c>
    </row>
    <row r="134" spans="1:26" ht="14.25" customHeight="1">
      <c r="A134" s="2475">
        <f t="shared" si="0"/>
        <v>130</v>
      </c>
      <c r="B134" s="2476" t="s">
        <v>3453</v>
      </c>
      <c r="C134" s="2477" t="s">
        <v>2116</v>
      </c>
      <c r="D134" s="2476" t="s">
        <v>1080</v>
      </c>
      <c r="E134" s="2475" t="s">
        <v>2223</v>
      </c>
      <c r="F134" s="2475">
        <f t="shared" si="1"/>
        <v>1959</v>
      </c>
      <c r="G134" s="2479">
        <v>21791</v>
      </c>
      <c r="H134" s="2475" t="s">
        <v>3240</v>
      </c>
      <c r="I134" s="2475" t="s">
        <v>105</v>
      </c>
      <c r="J134" s="2475">
        <v>0</v>
      </c>
      <c r="K134" s="2476" t="s">
        <v>2236</v>
      </c>
      <c r="L134" s="2476" t="s">
        <v>3445</v>
      </c>
      <c r="M134" s="2476"/>
      <c r="N134" s="2476" t="s">
        <v>2106</v>
      </c>
      <c r="O134" s="2480"/>
      <c r="P134" s="2476" t="s">
        <v>3244</v>
      </c>
      <c r="Q134" s="2479" t="s">
        <v>3251</v>
      </c>
      <c r="R134" s="2475"/>
      <c r="S134" s="2475">
        <v>0</v>
      </c>
      <c r="T134" s="2475"/>
      <c r="U134" s="2475"/>
      <c r="V134" s="2475">
        <v>0</v>
      </c>
      <c r="W134" s="2475"/>
      <c r="X134" s="2479">
        <v>32381</v>
      </c>
      <c r="Y134" s="2479">
        <v>32746</v>
      </c>
      <c r="Z134" s="2481">
        <f t="shared" ca="1" si="7"/>
        <v>-4.333333333333333</v>
      </c>
    </row>
    <row r="135" spans="1:26" ht="14.25" customHeight="1">
      <c r="A135" s="2475">
        <f t="shared" si="0"/>
        <v>131</v>
      </c>
      <c r="B135" s="2476" t="s">
        <v>1395</v>
      </c>
      <c r="C135" s="2477" t="s">
        <v>2116</v>
      </c>
      <c r="D135" s="2476" t="s">
        <v>1080</v>
      </c>
      <c r="E135" s="2475" t="s">
        <v>2223</v>
      </c>
      <c r="F135" s="2475">
        <f t="shared" si="1"/>
        <v>1976</v>
      </c>
      <c r="G135" s="2479">
        <v>28087</v>
      </c>
      <c r="H135" s="2475" t="s">
        <v>3254</v>
      </c>
      <c r="I135" s="2475" t="s">
        <v>105</v>
      </c>
      <c r="J135" s="2475">
        <v>0</v>
      </c>
      <c r="K135" s="2476" t="s">
        <v>2236</v>
      </c>
      <c r="L135" s="2476" t="s">
        <v>3445</v>
      </c>
      <c r="M135" s="2476"/>
      <c r="N135" s="2476" t="s">
        <v>3445</v>
      </c>
      <c r="O135" s="2480"/>
      <c r="P135" s="2476"/>
      <c r="Q135" s="2479" t="s">
        <v>3405</v>
      </c>
      <c r="R135" s="2475"/>
      <c r="S135" s="2475" t="s">
        <v>1130</v>
      </c>
      <c r="T135" s="2475"/>
      <c r="U135" s="2475"/>
      <c r="V135" s="2475">
        <v>0</v>
      </c>
      <c r="W135" s="2475"/>
      <c r="X135" s="2479"/>
      <c r="Y135" s="2479"/>
      <c r="Z135" s="2481">
        <f t="shared" ca="1" si="7"/>
        <v>12.916666666666666</v>
      </c>
    </row>
    <row r="136" spans="1:26" ht="14.25" customHeight="1">
      <c r="A136" s="2475">
        <f t="shared" si="0"/>
        <v>132</v>
      </c>
      <c r="B136" s="2476" t="s">
        <v>1375</v>
      </c>
      <c r="C136" s="2477" t="s">
        <v>2116</v>
      </c>
      <c r="D136" s="2476" t="s">
        <v>1080</v>
      </c>
      <c r="E136" s="2478" t="s">
        <v>2223</v>
      </c>
      <c r="F136" s="2475">
        <f t="shared" si="1"/>
        <v>1979</v>
      </c>
      <c r="G136" s="2479">
        <v>28921</v>
      </c>
      <c r="H136" s="2475" t="s">
        <v>3258</v>
      </c>
      <c r="I136" s="2475" t="s">
        <v>105</v>
      </c>
      <c r="J136" s="2475" t="s">
        <v>114</v>
      </c>
      <c r="K136" s="2476" t="s">
        <v>3439</v>
      </c>
      <c r="L136" s="2476" t="s">
        <v>2106</v>
      </c>
      <c r="M136" s="2476"/>
      <c r="N136" s="2476" t="s">
        <v>3454</v>
      </c>
      <c r="O136" s="2480"/>
      <c r="P136" s="2476" t="s">
        <v>3244</v>
      </c>
      <c r="Q136" s="2479" t="s">
        <v>3455</v>
      </c>
      <c r="R136" s="2475" t="s">
        <v>3246</v>
      </c>
      <c r="S136" s="2475">
        <v>2018</v>
      </c>
      <c r="T136" s="2475" t="s">
        <v>3247</v>
      </c>
      <c r="U136" s="2475"/>
      <c r="V136" s="2475">
        <v>0</v>
      </c>
      <c r="W136" s="2475"/>
      <c r="X136" s="2479">
        <v>38121</v>
      </c>
      <c r="Y136" s="2479">
        <v>38486</v>
      </c>
      <c r="Z136" s="2481">
        <f t="shared" ca="1" si="7"/>
        <v>15.166666666666666</v>
      </c>
    </row>
    <row r="137" spans="1:26" ht="14.25" customHeight="1">
      <c r="A137" s="2475">
        <f t="shared" si="0"/>
        <v>133</v>
      </c>
      <c r="B137" s="2476" t="s">
        <v>1371</v>
      </c>
      <c r="C137" s="2477" t="s">
        <v>2116</v>
      </c>
      <c r="D137" s="2476" t="s">
        <v>1080</v>
      </c>
      <c r="E137" s="2478" t="s">
        <v>2224</v>
      </c>
      <c r="F137" s="2475">
        <f t="shared" si="1"/>
        <v>1977</v>
      </c>
      <c r="G137" s="2479">
        <v>28462</v>
      </c>
      <c r="H137" s="2475" t="s">
        <v>3240</v>
      </c>
      <c r="I137" s="2475" t="s">
        <v>105</v>
      </c>
      <c r="J137" s="2475">
        <v>0</v>
      </c>
      <c r="K137" s="2476" t="s">
        <v>2236</v>
      </c>
      <c r="L137" s="2476" t="s">
        <v>3445</v>
      </c>
      <c r="M137" s="2476"/>
      <c r="N137" s="2476" t="s">
        <v>3451</v>
      </c>
      <c r="O137" s="2480"/>
      <c r="P137" s="2476" t="s">
        <v>3244</v>
      </c>
      <c r="Q137" s="2479" t="s">
        <v>3340</v>
      </c>
      <c r="R137" s="2475" t="s">
        <v>3246</v>
      </c>
      <c r="S137" s="2475" t="s">
        <v>1130</v>
      </c>
      <c r="T137" s="2475" t="s">
        <v>3247</v>
      </c>
      <c r="U137" s="2475"/>
      <c r="V137" s="2475" t="s">
        <v>3391</v>
      </c>
      <c r="W137" s="2475" t="s">
        <v>3252</v>
      </c>
      <c r="X137" s="2479">
        <v>38246</v>
      </c>
      <c r="Y137" s="2479">
        <v>38611</v>
      </c>
      <c r="Z137" s="2481">
        <f t="shared" ca="1" si="7"/>
        <v>8.9166666666666661</v>
      </c>
    </row>
    <row r="138" spans="1:26" ht="14.25" customHeight="1">
      <c r="A138" s="2475">
        <f t="shared" si="0"/>
        <v>134</v>
      </c>
      <c r="B138" s="2476" t="s">
        <v>1406</v>
      </c>
      <c r="C138" s="2477" t="s">
        <v>2116</v>
      </c>
      <c r="D138" s="2476" t="s">
        <v>1080</v>
      </c>
      <c r="E138" s="2475" t="s">
        <v>2223</v>
      </c>
      <c r="F138" s="2475">
        <f t="shared" si="1"/>
        <v>1973</v>
      </c>
      <c r="G138" s="2479">
        <v>26692</v>
      </c>
      <c r="H138" s="2475" t="s">
        <v>3254</v>
      </c>
      <c r="I138" s="2475" t="s">
        <v>105</v>
      </c>
      <c r="J138" s="2475">
        <v>0</v>
      </c>
      <c r="K138" s="2476" t="s">
        <v>2236</v>
      </c>
      <c r="L138" s="2476" t="s">
        <v>3387</v>
      </c>
      <c r="M138" s="2476"/>
      <c r="N138" s="2476" t="s">
        <v>2236</v>
      </c>
      <c r="O138" s="2480"/>
      <c r="P138" s="2476" t="s">
        <v>3244</v>
      </c>
      <c r="Q138" s="2479" t="s">
        <v>3251</v>
      </c>
      <c r="R138" s="2475"/>
      <c r="S138" s="2475" t="s">
        <v>1130</v>
      </c>
      <c r="T138" s="2475" t="s">
        <v>3272</v>
      </c>
      <c r="U138" s="2475"/>
      <c r="V138" s="2475" t="s">
        <v>3391</v>
      </c>
      <c r="W138" s="2475"/>
      <c r="X138" s="2479">
        <v>38860</v>
      </c>
      <c r="Y138" s="2479">
        <v>39225</v>
      </c>
      <c r="Z138" s="2481">
        <f t="shared" ca="1" si="7"/>
        <v>9.0833333333333339</v>
      </c>
    </row>
    <row r="139" spans="1:26" ht="14.25" customHeight="1">
      <c r="A139" s="2475">
        <f t="shared" si="0"/>
        <v>135</v>
      </c>
      <c r="B139" s="2476" t="s">
        <v>1397</v>
      </c>
      <c r="C139" s="2477" t="s">
        <v>2116</v>
      </c>
      <c r="D139" s="2476" t="s">
        <v>1080</v>
      </c>
      <c r="E139" s="2478" t="s">
        <v>2223</v>
      </c>
      <c r="F139" s="2475">
        <f t="shared" si="1"/>
        <v>1958</v>
      </c>
      <c r="G139" s="2479">
        <v>21262</v>
      </c>
      <c r="H139" s="2475" t="s">
        <v>3258</v>
      </c>
      <c r="I139" s="2475" t="s">
        <v>105</v>
      </c>
      <c r="J139" s="2475" t="s">
        <v>114</v>
      </c>
      <c r="K139" s="2476" t="s">
        <v>3439</v>
      </c>
      <c r="L139" s="2476" t="s">
        <v>3317</v>
      </c>
      <c r="M139" s="2476"/>
      <c r="N139" s="2476" t="s">
        <v>3315</v>
      </c>
      <c r="O139" s="2480"/>
      <c r="P139" s="2476" t="s">
        <v>3244</v>
      </c>
      <c r="Q139" s="2475" t="s">
        <v>3251</v>
      </c>
      <c r="R139" s="2475"/>
      <c r="S139" s="2475" t="s">
        <v>1130</v>
      </c>
      <c r="T139" s="2475" t="s">
        <v>3287</v>
      </c>
      <c r="U139" s="2475"/>
      <c r="V139" s="2475">
        <v>0</v>
      </c>
      <c r="W139" s="2475"/>
      <c r="X139" s="2479">
        <v>34459</v>
      </c>
      <c r="Y139" s="2479">
        <v>34459</v>
      </c>
      <c r="Z139" s="2481">
        <f t="shared" ca="1" si="7"/>
        <v>-5.75</v>
      </c>
    </row>
    <row r="140" spans="1:26" ht="14.25" customHeight="1">
      <c r="A140" s="2475">
        <f t="shared" si="0"/>
        <v>136</v>
      </c>
      <c r="B140" s="2476" t="s">
        <v>1391</v>
      </c>
      <c r="C140" s="2477" t="s">
        <v>2116</v>
      </c>
      <c r="D140" s="2476" t="s">
        <v>1080</v>
      </c>
      <c r="E140" s="2475" t="s">
        <v>2224</v>
      </c>
      <c r="F140" s="2475">
        <f t="shared" si="1"/>
        <v>1974</v>
      </c>
      <c r="G140" s="2479">
        <v>27307</v>
      </c>
      <c r="H140" s="2475" t="s">
        <v>3258</v>
      </c>
      <c r="I140" s="2475" t="s">
        <v>105</v>
      </c>
      <c r="J140" s="2475" t="s">
        <v>114</v>
      </c>
      <c r="K140" s="2476" t="s">
        <v>2236</v>
      </c>
      <c r="L140" s="2476" t="s">
        <v>2236</v>
      </c>
      <c r="M140" s="2476"/>
      <c r="N140" s="2476" t="s">
        <v>2236</v>
      </c>
      <c r="O140" s="2480"/>
      <c r="P140" s="2476" t="s">
        <v>3244</v>
      </c>
      <c r="Q140" s="2479" t="s">
        <v>3245</v>
      </c>
      <c r="R140" s="2475" t="s">
        <v>3246</v>
      </c>
      <c r="S140" s="2475" t="s">
        <v>1130</v>
      </c>
      <c r="T140" s="2475" t="s">
        <v>3287</v>
      </c>
      <c r="U140" s="2475"/>
      <c r="V140" s="2475">
        <v>0</v>
      </c>
      <c r="W140" s="2475"/>
      <c r="X140" s="2479">
        <v>38818</v>
      </c>
      <c r="Y140" s="2479">
        <v>39183</v>
      </c>
      <c r="Z140" s="2481">
        <f t="shared" ca="1" si="7"/>
        <v>5.75</v>
      </c>
    </row>
    <row r="141" spans="1:26" ht="14.25" customHeight="1">
      <c r="A141" s="2475">
        <f t="shared" si="0"/>
        <v>137</v>
      </c>
      <c r="B141" s="2476" t="s">
        <v>1388</v>
      </c>
      <c r="C141" s="2477" t="s">
        <v>2116</v>
      </c>
      <c r="D141" s="2476" t="s">
        <v>1080</v>
      </c>
      <c r="E141" s="2478" t="s">
        <v>2224</v>
      </c>
      <c r="F141" s="2475">
        <f t="shared" si="1"/>
        <v>1976</v>
      </c>
      <c r="G141" s="2479">
        <v>28002</v>
      </c>
      <c r="H141" s="2475" t="s">
        <v>3240</v>
      </c>
      <c r="I141" s="2475" t="s">
        <v>105</v>
      </c>
      <c r="J141" s="2475">
        <v>0</v>
      </c>
      <c r="K141" s="2476" t="s">
        <v>2236</v>
      </c>
      <c r="L141" s="2476" t="s">
        <v>3450</v>
      </c>
      <c r="M141" s="2476"/>
      <c r="N141" s="2476" t="s">
        <v>3451</v>
      </c>
      <c r="O141" s="2480"/>
      <c r="P141" s="2476" t="s">
        <v>3244</v>
      </c>
      <c r="Q141" s="2479" t="s">
        <v>3340</v>
      </c>
      <c r="R141" s="2475" t="s">
        <v>3246</v>
      </c>
      <c r="S141" s="2475" t="s">
        <v>1130</v>
      </c>
      <c r="T141" s="2475" t="s">
        <v>3247</v>
      </c>
      <c r="U141" s="2475"/>
      <c r="V141" s="2475">
        <v>0</v>
      </c>
      <c r="W141" s="2475"/>
      <c r="X141" s="2479">
        <v>39189</v>
      </c>
      <c r="Y141" s="2479">
        <v>39555</v>
      </c>
      <c r="Z141" s="2481">
        <f t="shared" ca="1" si="7"/>
        <v>7.666666666666667</v>
      </c>
    </row>
    <row r="142" spans="1:26" ht="14.25" customHeight="1">
      <c r="A142" s="2475">
        <f t="shared" si="0"/>
        <v>138</v>
      </c>
      <c r="B142" s="2476" t="s">
        <v>1378</v>
      </c>
      <c r="C142" s="2477" t="s">
        <v>2116</v>
      </c>
      <c r="D142" s="2476" t="s">
        <v>1080</v>
      </c>
      <c r="E142" s="2478" t="s">
        <v>2224</v>
      </c>
      <c r="F142" s="2475">
        <f t="shared" si="1"/>
        <v>1982</v>
      </c>
      <c r="G142" s="2479">
        <v>30242</v>
      </c>
      <c r="H142" s="2475" t="s">
        <v>3254</v>
      </c>
      <c r="I142" s="2475" t="s">
        <v>105</v>
      </c>
      <c r="J142" s="2475">
        <v>0</v>
      </c>
      <c r="K142" s="2476" t="s">
        <v>2236</v>
      </c>
      <c r="L142" s="2476" t="s">
        <v>2236</v>
      </c>
      <c r="M142" s="2476"/>
      <c r="N142" s="2476" t="s">
        <v>2236</v>
      </c>
      <c r="O142" s="2480"/>
      <c r="P142" s="2476" t="s">
        <v>3244</v>
      </c>
      <c r="Q142" s="2479" t="s">
        <v>3340</v>
      </c>
      <c r="R142" s="2475" t="s">
        <v>3246</v>
      </c>
      <c r="S142" s="2475" t="s">
        <v>1130</v>
      </c>
      <c r="T142" s="2475" t="s">
        <v>3272</v>
      </c>
      <c r="U142" s="2475"/>
      <c r="V142" s="2475">
        <v>0</v>
      </c>
      <c r="W142" s="2475"/>
      <c r="X142" s="2479">
        <v>38146</v>
      </c>
      <c r="Y142" s="2479">
        <v>38511</v>
      </c>
      <c r="Z142" s="2481">
        <f t="shared" ca="1" si="7"/>
        <v>13.833333333333334</v>
      </c>
    </row>
    <row r="143" spans="1:26" ht="14.25" customHeight="1">
      <c r="A143" s="2475">
        <f t="shared" si="0"/>
        <v>139</v>
      </c>
      <c r="B143" s="2476" t="s">
        <v>3456</v>
      </c>
      <c r="C143" s="2477" t="s">
        <v>2116</v>
      </c>
      <c r="D143" s="2476" t="s">
        <v>1080</v>
      </c>
      <c r="E143" s="2475" t="s">
        <v>2224</v>
      </c>
      <c r="F143" s="2475">
        <f t="shared" si="1"/>
        <v>1982</v>
      </c>
      <c r="G143" s="2479">
        <v>30200</v>
      </c>
      <c r="H143" s="2475" t="s">
        <v>3254</v>
      </c>
      <c r="I143" s="2475" t="s">
        <v>105</v>
      </c>
      <c r="J143" s="2475">
        <v>0</v>
      </c>
      <c r="K143" s="2476" t="s">
        <v>3439</v>
      </c>
      <c r="L143" s="2476" t="s">
        <v>3447</v>
      </c>
      <c r="M143" s="2476"/>
      <c r="N143" s="2476" t="s">
        <v>2106</v>
      </c>
      <c r="O143" s="2480"/>
      <c r="P143" s="2476" t="s">
        <v>3244</v>
      </c>
      <c r="Q143" s="2479" t="s">
        <v>3256</v>
      </c>
      <c r="R143" s="2475" t="s">
        <v>3246</v>
      </c>
      <c r="S143" s="2475" t="s">
        <v>1130</v>
      </c>
      <c r="T143" s="2475"/>
      <c r="U143" s="2475"/>
      <c r="V143" s="2475"/>
      <c r="W143" s="2475"/>
      <c r="X143" s="2479"/>
      <c r="Y143" s="2479"/>
      <c r="Z143" s="2481">
        <f t="shared" ca="1" si="7"/>
        <v>13.666666666666666</v>
      </c>
    </row>
    <row r="144" spans="1:26" ht="14.25" customHeight="1">
      <c r="A144" s="2475">
        <f t="shared" si="0"/>
        <v>140</v>
      </c>
      <c r="B144" s="2476" t="s">
        <v>1405</v>
      </c>
      <c r="C144" s="2477" t="s">
        <v>2116</v>
      </c>
      <c r="D144" s="2476" t="s">
        <v>1080</v>
      </c>
      <c r="E144" s="2478" t="s">
        <v>2224</v>
      </c>
      <c r="F144" s="2475">
        <f t="shared" si="1"/>
        <v>1975</v>
      </c>
      <c r="G144" s="2479">
        <v>27428</v>
      </c>
      <c r="H144" s="2475" t="s">
        <v>3240</v>
      </c>
      <c r="I144" s="2475" t="s">
        <v>105</v>
      </c>
      <c r="J144" s="2475">
        <v>0</v>
      </c>
      <c r="K144" s="2476" t="s">
        <v>2236</v>
      </c>
      <c r="L144" s="2476" t="s">
        <v>3447</v>
      </c>
      <c r="M144" s="2476"/>
      <c r="N144" s="2476" t="s">
        <v>2236</v>
      </c>
      <c r="O144" s="2480"/>
      <c r="P144" s="2476" t="s">
        <v>3244</v>
      </c>
      <c r="Q144" s="2479" t="s">
        <v>3457</v>
      </c>
      <c r="R144" s="2475" t="s">
        <v>3246</v>
      </c>
      <c r="S144" s="2475" t="s">
        <v>1130</v>
      </c>
      <c r="T144" s="2475" t="s">
        <v>3247</v>
      </c>
      <c r="U144" s="2475"/>
      <c r="V144" s="2475">
        <v>0</v>
      </c>
      <c r="W144" s="2475"/>
      <c r="X144" s="2479">
        <v>36340</v>
      </c>
      <c r="Y144" s="2479">
        <v>36706</v>
      </c>
      <c r="Z144" s="2481">
        <f t="shared" ca="1" si="7"/>
        <v>6.083333333333333</v>
      </c>
    </row>
    <row r="145" spans="1:26" ht="14.25" customHeight="1">
      <c r="A145" s="2475">
        <f t="shared" si="0"/>
        <v>141</v>
      </c>
      <c r="B145" s="2476" t="s">
        <v>1409</v>
      </c>
      <c r="C145" s="2477" t="s">
        <v>2116</v>
      </c>
      <c r="D145" s="2476" t="s">
        <v>1080</v>
      </c>
      <c r="E145" s="2475" t="s">
        <v>2223</v>
      </c>
      <c r="F145" s="2475">
        <f t="shared" si="1"/>
        <v>1987</v>
      </c>
      <c r="G145" s="2479">
        <v>31938</v>
      </c>
      <c r="H145" s="2475" t="s">
        <v>3254</v>
      </c>
      <c r="I145" s="2475" t="s">
        <v>105</v>
      </c>
      <c r="J145" s="2475">
        <v>0</v>
      </c>
      <c r="K145" s="2476" t="s">
        <v>2236</v>
      </c>
      <c r="L145" s="2476" t="s">
        <v>3447</v>
      </c>
      <c r="M145" s="2476"/>
      <c r="N145" s="2476" t="s">
        <v>1386</v>
      </c>
      <c r="O145" s="2480"/>
      <c r="P145" s="2476"/>
      <c r="Q145" s="2479" t="s">
        <v>3458</v>
      </c>
      <c r="R145" s="2475"/>
      <c r="S145" s="2475" t="s">
        <v>1130</v>
      </c>
      <c r="T145" s="2475"/>
      <c r="U145" s="2475"/>
      <c r="V145" s="2475">
        <v>0</v>
      </c>
      <c r="W145" s="2475"/>
      <c r="X145" s="2479"/>
      <c r="Y145" s="2479" t="s">
        <v>1130</v>
      </c>
      <c r="Z145" s="2481">
        <f t="shared" ca="1" si="7"/>
        <v>23.416666666666668</v>
      </c>
    </row>
    <row r="146" spans="1:26" ht="14.25" customHeight="1">
      <c r="A146" s="2475">
        <f t="shared" si="0"/>
        <v>142</v>
      </c>
      <c r="B146" s="2476" t="s">
        <v>1380</v>
      </c>
      <c r="C146" s="2477" t="s">
        <v>2116</v>
      </c>
      <c r="D146" s="2476" t="s">
        <v>1080</v>
      </c>
      <c r="E146" s="2478" t="s">
        <v>2223</v>
      </c>
      <c r="F146" s="2475">
        <f t="shared" si="1"/>
        <v>1981</v>
      </c>
      <c r="G146" s="2479">
        <v>29595</v>
      </c>
      <c r="H146" s="2475" t="s">
        <v>3258</v>
      </c>
      <c r="I146" s="2475" t="s">
        <v>105</v>
      </c>
      <c r="J146" s="2475" t="s">
        <v>114</v>
      </c>
      <c r="K146" s="2476" t="s">
        <v>2236</v>
      </c>
      <c r="L146" s="2476" t="s">
        <v>2106</v>
      </c>
      <c r="M146" s="2476"/>
      <c r="N146" s="2476" t="s">
        <v>2106</v>
      </c>
      <c r="O146" s="2480"/>
      <c r="P146" s="2476" t="s">
        <v>3244</v>
      </c>
      <c r="Q146" s="2479" t="s">
        <v>3245</v>
      </c>
      <c r="R146" s="2475" t="s">
        <v>3246</v>
      </c>
      <c r="S146" s="2475" t="s">
        <v>1130</v>
      </c>
      <c r="T146" s="2475" t="s">
        <v>3262</v>
      </c>
      <c r="U146" s="2475"/>
      <c r="V146" s="2481" t="s">
        <v>3268</v>
      </c>
      <c r="W146" s="2475"/>
      <c r="X146" s="2479">
        <v>37795</v>
      </c>
      <c r="Y146" s="2479">
        <v>38161</v>
      </c>
      <c r="Z146" s="2481">
        <f t="shared" ca="1" si="7"/>
        <v>17</v>
      </c>
    </row>
    <row r="147" spans="1:26" ht="14.25" customHeight="1">
      <c r="A147" s="2475">
        <f t="shared" si="0"/>
        <v>143</v>
      </c>
      <c r="B147" s="2476" t="s">
        <v>1398</v>
      </c>
      <c r="C147" s="2477" t="s">
        <v>2116</v>
      </c>
      <c r="D147" s="2476" t="s">
        <v>1080</v>
      </c>
      <c r="E147" s="2478" t="s">
        <v>2223</v>
      </c>
      <c r="F147" s="2475">
        <f t="shared" si="1"/>
        <v>1957</v>
      </c>
      <c r="G147" s="2479">
        <v>20839</v>
      </c>
      <c r="H147" s="2475" t="s">
        <v>3258</v>
      </c>
      <c r="I147" s="2475" t="s">
        <v>105</v>
      </c>
      <c r="J147" s="2475" t="s">
        <v>3459</v>
      </c>
      <c r="K147" s="2476" t="s">
        <v>2236</v>
      </c>
      <c r="L147" s="2476" t="s">
        <v>3447</v>
      </c>
      <c r="M147" s="2476"/>
      <c r="N147" s="2476" t="s">
        <v>3447</v>
      </c>
      <c r="O147" s="2480"/>
      <c r="P147" s="2476" t="s">
        <v>3244</v>
      </c>
      <c r="Q147" s="2475" t="s">
        <v>3251</v>
      </c>
      <c r="R147" s="2475"/>
      <c r="S147" s="2475" t="s">
        <v>1130</v>
      </c>
      <c r="T147" s="2475" t="s">
        <v>3287</v>
      </c>
      <c r="U147" s="2475"/>
      <c r="V147" s="2475" t="s">
        <v>3263</v>
      </c>
      <c r="W147" s="2475"/>
      <c r="X147" s="2479">
        <v>32933</v>
      </c>
      <c r="Y147" s="2479">
        <v>33298</v>
      </c>
      <c r="Z147" s="2481">
        <f t="shared" ca="1" si="7"/>
        <v>-6.916666666666667</v>
      </c>
    </row>
    <row r="148" spans="1:26" ht="14.25" customHeight="1">
      <c r="A148" s="2475">
        <f t="shared" si="0"/>
        <v>144</v>
      </c>
      <c r="B148" s="2476" t="s">
        <v>1390</v>
      </c>
      <c r="C148" s="2477" t="s">
        <v>2116</v>
      </c>
      <c r="D148" s="2476" t="s">
        <v>1080</v>
      </c>
      <c r="E148" s="2478" t="s">
        <v>2224</v>
      </c>
      <c r="F148" s="2475">
        <f t="shared" si="1"/>
        <v>1975</v>
      </c>
      <c r="G148" s="2479">
        <v>27410</v>
      </c>
      <c r="H148" s="2475" t="s">
        <v>3240</v>
      </c>
      <c r="I148" s="2475" t="s">
        <v>105</v>
      </c>
      <c r="J148" s="2475">
        <v>0</v>
      </c>
      <c r="K148" s="2476" t="s">
        <v>2236</v>
      </c>
      <c r="L148" s="2476" t="s">
        <v>3460</v>
      </c>
      <c r="M148" s="2476"/>
      <c r="N148" s="2476" t="s">
        <v>3460</v>
      </c>
      <c r="O148" s="2480"/>
      <c r="P148" s="2476" t="s">
        <v>3244</v>
      </c>
      <c r="Q148" s="2479" t="s">
        <v>3340</v>
      </c>
      <c r="R148" s="2475" t="s">
        <v>3246</v>
      </c>
      <c r="S148" s="2475" t="s">
        <v>1130</v>
      </c>
      <c r="T148" s="2475" t="s">
        <v>3272</v>
      </c>
      <c r="U148" s="2475"/>
      <c r="V148" s="2475">
        <v>0</v>
      </c>
      <c r="W148" s="2475"/>
      <c r="X148" s="2479">
        <v>36635</v>
      </c>
      <c r="Y148" s="2479">
        <v>37000</v>
      </c>
      <c r="Z148" s="2481">
        <f t="shared" ca="1" si="7"/>
        <v>6.083333333333333</v>
      </c>
    </row>
    <row r="149" spans="1:26" ht="14.25" customHeight="1">
      <c r="A149" s="2475">
        <f t="shared" si="0"/>
        <v>145</v>
      </c>
      <c r="B149" s="2476" t="s">
        <v>1393</v>
      </c>
      <c r="C149" s="2477" t="s">
        <v>2116</v>
      </c>
      <c r="D149" s="2476" t="s">
        <v>1080</v>
      </c>
      <c r="E149" s="2475" t="s">
        <v>2223</v>
      </c>
      <c r="F149" s="2475">
        <f t="shared" si="1"/>
        <v>1978</v>
      </c>
      <c r="G149" s="2479">
        <v>28807</v>
      </c>
      <c r="H149" s="2475" t="s">
        <v>3240</v>
      </c>
      <c r="I149" s="2475" t="s">
        <v>105</v>
      </c>
      <c r="J149" s="2475">
        <v>0</v>
      </c>
      <c r="K149" s="2476" t="s">
        <v>2236</v>
      </c>
      <c r="L149" s="2476" t="s">
        <v>2236</v>
      </c>
      <c r="M149" s="2476"/>
      <c r="N149" s="2476" t="s">
        <v>3461</v>
      </c>
      <c r="O149" s="2480"/>
      <c r="P149" s="2476" t="s">
        <v>3244</v>
      </c>
      <c r="Q149" s="2479" t="s">
        <v>3306</v>
      </c>
      <c r="R149" s="2475"/>
      <c r="S149" s="2475" t="s">
        <v>1130</v>
      </c>
      <c r="T149" s="2475"/>
      <c r="U149" s="2475"/>
      <c r="V149" s="2475" t="s">
        <v>1130</v>
      </c>
      <c r="W149" s="2475" t="s">
        <v>3388</v>
      </c>
      <c r="X149" s="2479">
        <v>37694</v>
      </c>
      <c r="Y149" s="2479">
        <v>38060</v>
      </c>
      <c r="Z149" s="2481">
        <f t="shared" ca="1" si="7"/>
        <v>14.916666666666666</v>
      </c>
    </row>
    <row r="150" spans="1:26" ht="14.25" customHeight="1">
      <c r="A150" s="2475">
        <f t="shared" si="0"/>
        <v>146</v>
      </c>
      <c r="B150" s="2476" t="s">
        <v>1379</v>
      </c>
      <c r="C150" s="2477" t="s">
        <v>2116</v>
      </c>
      <c r="D150" s="2476" t="s">
        <v>1080</v>
      </c>
      <c r="E150" s="2475" t="s">
        <v>2224</v>
      </c>
      <c r="F150" s="2475">
        <f t="shared" si="1"/>
        <v>1975</v>
      </c>
      <c r="G150" s="2479">
        <v>27478</v>
      </c>
      <c r="H150" s="2475" t="s">
        <v>3240</v>
      </c>
      <c r="I150" s="2475" t="s">
        <v>105</v>
      </c>
      <c r="J150" s="2475">
        <v>0</v>
      </c>
      <c r="K150" s="2476" t="s">
        <v>2236</v>
      </c>
      <c r="L150" s="2476" t="s">
        <v>3460</v>
      </c>
      <c r="M150" s="2476"/>
      <c r="N150" s="2476" t="s">
        <v>3460</v>
      </c>
      <c r="O150" s="2480"/>
      <c r="P150" s="2476" t="s">
        <v>3244</v>
      </c>
      <c r="Q150" s="2479" t="s">
        <v>3340</v>
      </c>
      <c r="R150" s="2475" t="s">
        <v>3246</v>
      </c>
      <c r="S150" s="2475" t="s">
        <v>1130</v>
      </c>
      <c r="T150" s="2475" t="s">
        <v>3247</v>
      </c>
      <c r="U150" s="2475"/>
      <c r="V150" s="2475" t="s">
        <v>3257</v>
      </c>
      <c r="W150" s="2475"/>
      <c r="X150" s="2479">
        <v>37735</v>
      </c>
      <c r="Y150" s="2479">
        <v>38101</v>
      </c>
      <c r="Z150" s="2481">
        <f t="shared" ca="1" si="7"/>
        <v>6.25</v>
      </c>
    </row>
    <row r="151" spans="1:26" ht="14.25" customHeight="1">
      <c r="A151" s="2475">
        <f t="shared" si="0"/>
        <v>147</v>
      </c>
      <c r="B151" s="2476" t="s">
        <v>1411</v>
      </c>
      <c r="C151" s="2477" t="s">
        <v>2116</v>
      </c>
      <c r="D151" s="2476" t="s">
        <v>1080</v>
      </c>
      <c r="E151" s="2478" t="s">
        <v>2224</v>
      </c>
      <c r="F151" s="2475">
        <f t="shared" si="1"/>
        <v>1981</v>
      </c>
      <c r="G151" s="2479">
        <v>29800</v>
      </c>
      <c r="H151" s="2475" t="s">
        <v>3240</v>
      </c>
      <c r="I151" s="2475" t="s">
        <v>105</v>
      </c>
      <c r="J151" s="2475">
        <v>0</v>
      </c>
      <c r="K151" s="2476" t="s">
        <v>2236</v>
      </c>
      <c r="L151" s="2476" t="s">
        <v>2236</v>
      </c>
      <c r="M151" s="2476"/>
      <c r="N151" s="2476" t="s">
        <v>3447</v>
      </c>
      <c r="O151" s="2480"/>
      <c r="P151" s="2476" t="s">
        <v>3244</v>
      </c>
      <c r="Q151" s="2479" t="s">
        <v>3462</v>
      </c>
      <c r="R151" s="2475" t="s">
        <v>3246</v>
      </c>
      <c r="S151" s="2475" t="s">
        <v>1130</v>
      </c>
      <c r="T151" s="2475" t="s">
        <v>3272</v>
      </c>
      <c r="U151" s="2475"/>
      <c r="V151" s="2475" t="s">
        <v>3365</v>
      </c>
      <c r="W151" s="2475" t="s">
        <v>3252</v>
      </c>
      <c r="X151" s="2479">
        <v>37571</v>
      </c>
      <c r="Y151" s="2479">
        <v>37936</v>
      </c>
      <c r="Z151" s="2481">
        <f t="shared" ca="1" si="7"/>
        <v>12.583333333333334</v>
      </c>
    </row>
    <row r="152" spans="1:26" ht="14.25" customHeight="1">
      <c r="A152" s="2475">
        <f t="shared" si="0"/>
        <v>148</v>
      </c>
      <c r="B152" s="2476" t="s">
        <v>1403</v>
      </c>
      <c r="C152" s="2477" t="s">
        <v>2116</v>
      </c>
      <c r="D152" s="2476" t="s">
        <v>1080</v>
      </c>
      <c r="E152" s="2475" t="s">
        <v>2224</v>
      </c>
      <c r="F152" s="2475">
        <f t="shared" si="1"/>
        <v>1974</v>
      </c>
      <c r="G152" s="2479">
        <v>27314</v>
      </c>
      <c r="H152" s="2475" t="s">
        <v>3240</v>
      </c>
      <c r="I152" s="2475" t="s">
        <v>105</v>
      </c>
      <c r="J152" s="2475">
        <v>0</v>
      </c>
      <c r="K152" s="2476" t="s">
        <v>3443</v>
      </c>
      <c r="L152" s="2476" t="s">
        <v>2106</v>
      </c>
      <c r="M152" s="2476"/>
      <c r="N152" s="2476" t="s">
        <v>2106</v>
      </c>
      <c r="O152" s="2480"/>
      <c r="P152" s="2476" t="s">
        <v>3244</v>
      </c>
      <c r="Q152" s="2479" t="s">
        <v>3340</v>
      </c>
      <c r="R152" s="2475"/>
      <c r="S152" s="2475" t="s">
        <v>1130</v>
      </c>
      <c r="T152" s="2475" t="s">
        <v>3272</v>
      </c>
      <c r="U152" s="2475"/>
      <c r="V152" s="2475" t="s">
        <v>3284</v>
      </c>
      <c r="W152" s="2475"/>
      <c r="X152" s="2479">
        <v>35717</v>
      </c>
      <c r="Y152" s="2479">
        <v>36082</v>
      </c>
      <c r="Z152" s="2481">
        <f t="shared" ca="1" si="7"/>
        <v>5.75</v>
      </c>
    </row>
    <row r="153" spans="1:26" ht="14.25" customHeight="1">
      <c r="A153" s="2475">
        <f t="shared" si="0"/>
        <v>149</v>
      </c>
      <c r="B153" s="2476" t="s">
        <v>1412</v>
      </c>
      <c r="C153" s="2477" t="s">
        <v>2116</v>
      </c>
      <c r="D153" s="2476" t="s">
        <v>654</v>
      </c>
      <c r="E153" s="2475" t="s">
        <v>2223</v>
      </c>
      <c r="F153" s="2475">
        <f t="shared" si="1"/>
        <v>1977</v>
      </c>
      <c r="G153" s="2479">
        <v>28460</v>
      </c>
      <c r="H153" s="2475" t="s">
        <v>3258</v>
      </c>
      <c r="I153" s="2475" t="s">
        <v>105</v>
      </c>
      <c r="J153" s="2475" t="s">
        <v>114</v>
      </c>
      <c r="K153" s="2476" t="s">
        <v>3463</v>
      </c>
      <c r="L153" s="2476" t="s">
        <v>3464</v>
      </c>
      <c r="M153" s="2476"/>
      <c r="N153" s="2476" t="s">
        <v>3464</v>
      </c>
      <c r="O153" s="2480"/>
      <c r="P153" s="2476" t="s">
        <v>3260</v>
      </c>
      <c r="Q153" s="2479" t="s">
        <v>3397</v>
      </c>
      <c r="R153" s="2475"/>
      <c r="S153" s="2475">
        <v>0</v>
      </c>
      <c r="T153" s="2475" t="s">
        <v>3287</v>
      </c>
      <c r="U153" s="2475"/>
      <c r="V153" s="2475">
        <v>0</v>
      </c>
      <c r="W153" s="2475" t="s">
        <v>3252</v>
      </c>
      <c r="X153" s="2479">
        <v>38351</v>
      </c>
      <c r="Y153" s="2479">
        <v>38716</v>
      </c>
      <c r="Z153" s="2481">
        <f t="shared" ca="1" si="7"/>
        <v>13.916666666666666</v>
      </c>
    </row>
    <row r="154" spans="1:26" ht="14.25" customHeight="1">
      <c r="A154" s="2475">
        <f t="shared" si="0"/>
        <v>150</v>
      </c>
      <c r="B154" s="2476" t="s">
        <v>1427</v>
      </c>
      <c r="C154" s="2477" t="s">
        <v>2116</v>
      </c>
      <c r="D154" s="2476" t="s">
        <v>654</v>
      </c>
      <c r="E154" s="2475" t="s">
        <v>2223</v>
      </c>
      <c r="F154" s="2475">
        <f t="shared" si="1"/>
        <v>1960</v>
      </c>
      <c r="G154" s="2479">
        <v>22073</v>
      </c>
      <c r="H154" s="2475" t="s">
        <v>3258</v>
      </c>
      <c r="I154" s="2475" t="s">
        <v>105</v>
      </c>
      <c r="J154" s="2475" t="s">
        <v>3459</v>
      </c>
      <c r="K154" s="2476" t="s">
        <v>3463</v>
      </c>
      <c r="L154" s="2476" t="s">
        <v>3463</v>
      </c>
      <c r="M154" s="2476"/>
      <c r="N154" s="2476" t="s">
        <v>3464</v>
      </c>
      <c r="O154" s="2480"/>
      <c r="P154" s="2476" t="s">
        <v>3270</v>
      </c>
      <c r="Q154" s="2475"/>
      <c r="R154" s="2475"/>
      <c r="S154" s="2475"/>
      <c r="T154" s="2475" t="s">
        <v>3287</v>
      </c>
      <c r="U154" s="2475"/>
      <c r="V154" s="2475" t="s">
        <v>1130</v>
      </c>
      <c r="W154" s="2475" t="s">
        <v>3279</v>
      </c>
      <c r="X154" s="2479">
        <v>35782</v>
      </c>
      <c r="Y154" s="2479">
        <v>36147</v>
      </c>
      <c r="Z154" s="2481">
        <f t="shared" ca="1" si="7"/>
        <v>-3.5833333333333335</v>
      </c>
    </row>
    <row r="155" spans="1:26" ht="14.25" customHeight="1">
      <c r="A155" s="2475">
        <f t="shared" si="0"/>
        <v>151</v>
      </c>
      <c r="B155" s="2476" t="s">
        <v>3465</v>
      </c>
      <c r="C155" s="2477" t="s">
        <v>2116</v>
      </c>
      <c r="D155" s="2476" t="s">
        <v>654</v>
      </c>
      <c r="E155" s="2478" t="s">
        <v>2224</v>
      </c>
      <c r="F155" s="2475">
        <f t="shared" si="1"/>
        <v>1982</v>
      </c>
      <c r="G155" s="2479">
        <v>29976</v>
      </c>
      <c r="H155" s="2475" t="s">
        <v>3254</v>
      </c>
      <c r="I155" s="2475" t="s">
        <v>105</v>
      </c>
      <c r="J155" s="2475">
        <v>0</v>
      </c>
      <c r="K155" s="2476" t="s">
        <v>3463</v>
      </c>
      <c r="L155" s="2476" t="s">
        <v>3464</v>
      </c>
      <c r="M155" s="2476"/>
      <c r="N155" s="2476" t="s">
        <v>1386</v>
      </c>
      <c r="O155" s="2480">
        <v>44075</v>
      </c>
      <c r="P155" s="2476" t="s">
        <v>3244</v>
      </c>
      <c r="Q155" s="2479" t="s">
        <v>3466</v>
      </c>
      <c r="R155" s="2475" t="s">
        <v>3246</v>
      </c>
      <c r="S155" s="2475" t="s">
        <v>1130</v>
      </c>
      <c r="T155" s="2475"/>
      <c r="U155" s="2475"/>
      <c r="V155" s="2475" t="s">
        <v>1130</v>
      </c>
      <c r="W155" s="2475"/>
      <c r="X155" s="2479">
        <v>37616</v>
      </c>
      <c r="Y155" s="2479">
        <v>37981</v>
      </c>
      <c r="Z155" s="2481">
        <f t="shared" ca="1" si="7"/>
        <v>13.083333333333334</v>
      </c>
    </row>
    <row r="156" spans="1:26" ht="14.25" customHeight="1">
      <c r="A156" s="2475">
        <f t="shared" si="0"/>
        <v>152</v>
      </c>
      <c r="B156" s="2476" t="s">
        <v>1419</v>
      </c>
      <c r="C156" s="2477" t="s">
        <v>2116</v>
      </c>
      <c r="D156" s="2476" t="s">
        <v>654</v>
      </c>
      <c r="E156" s="2475" t="s">
        <v>2223</v>
      </c>
      <c r="F156" s="2475">
        <f t="shared" si="1"/>
        <v>1983</v>
      </c>
      <c r="G156" s="2479">
        <v>30460</v>
      </c>
      <c r="H156" s="2475" t="s">
        <v>3254</v>
      </c>
      <c r="I156" s="2475" t="s">
        <v>107</v>
      </c>
      <c r="J156" s="2475">
        <v>0</v>
      </c>
      <c r="K156" s="2476" t="s">
        <v>3463</v>
      </c>
      <c r="L156" s="2476" t="s">
        <v>3464</v>
      </c>
      <c r="M156" s="2476"/>
      <c r="N156" s="2476" t="s">
        <v>1386</v>
      </c>
      <c r="O156" s="2480"/>
      <c r="P156" s="2476" t="s">
        <v>3244</v>
      </c>
      <c r="Q156" s="2479" t="s">
        <v>3306</v>
      </c>
      <c r="R156" s="2475"/>
      <c r="S156" s="2475" t="s">
        <v>1130</v>
      </c>
      <c r="T156" s="2475" t="s">
        <v>3283</v>
      </c>
      <c r="U156" s="2475"/>
      <c r="V156" s="2475" t="s">
        <v>3263</v>
      </c>
      <c r="W156" s="2475"/>
      <c r="X156" s="2479"/>
      <c r="Y156" s="2479"/>
      <c r="Z156" s="2481">
        <f t="shared" ca="1" si="7"/>
        <v>19.416666666666668</v>
      </c>
    </row>
    <row r="157" spans="1:26" ht="14.25" customHeight="1">
      <c r="A157" s="2475">
        <f t="shared" si="0"/>
        <v>153</v>
      </c>
      <c r="B157" s="2476" t="s">
        <v>3467</v>
      </c>
      <c r="C157" s="2477" t="s">
        <v>2116</v>
      </c>
      <c r="D157" s="2476" t="s">
        <v>654</v>
      </c>
      <c r="E157" s="2478" t="s">
        <v>2223</v>
      </c>
      <c r="F157" s="2475">
        <f t="shared" si="1"/>
        <v>1987</v>
      </c>
      <c r="G157" s="2479">
        <v>31804</v>
      </c>
      <c r="H157" s="2475" t="s">
        <v>3254</v>
      </c>
      <c r="I157" s="2475" t="s">
        <v>105</v>
      </c>
      <c r="J157" s="2475">
        <v>0</v>
      </c>
      <c r="K157" s="2476" t="s">
        <v>3463</v>
      </c>
      <c r="L157" s="2476" t="s">
        <v>3464</v>
      </c>
      <c r="M157" s="2476"/>
      <c r="N157" s="2476" t="s">
        <v>1386</v>
      </c>
      <c r="O157" s="2480"/>
      <c r="P157" s="2476"/>
      <c r="Q157" s="2479" t="s">
        <v>3468</v>
      </c>
      <c r="R157" s="2475"/>
      <c r="S157" s="2475" t="s">
        <v>1130</v>
      </c>
      <c r="T157" s="2475" t="s">
        <v>3283</v>
      </c>
      <c r="U157" s="2475"/>
      <c r="V157" s="2475" t="s">
        <v>3263</v>
      </c>
      <c r="W157" s="2475"/>
      <c r="X157" s="2479"/>
      <c r="Y157" s="2479" t="s">
        <v>1130</v>
      </c>
      <c r="Z157" s="2481">
        <f t="shared" ca="1" si="7"/>
        <v>23.083333333333332</v>
      </c>
    </row>
    <row r="158" spans="1:26" ht="14.25" customHeight="1">
      <c r="A158" s="2475">
        <f t="shared" si="0"/>
        <v>154</v>
      </c>
      <c r="B158" s="2476" t="s">
        <v>1416</v>
      </c>
      <c r="C158" s="2477" t="s">
        <v>2116</v>
      </c>
      <c r="D158" s="2476" t="s">
        <v>654</v>
      </c>
      <c r="E158" s="2475" t="s">
        <v>2223</v>
      </c>
      <c r="F158" s="2475">
        <f t="shared" si="1"/>
        <v>1983</v>
      </c>
      <c r="G158" s="2479">
        <v>30442</v>
      </c>
      <c r="H158" s="2475" t="s">
        <v>3254</v>
      </c>
      <c r="I158" s="2475" t="s">
        <v>105</v>
      </c>
      <c r="J158" s="2475">
        <v>0</v>
      </c>
      <c r="K158" s="2476" t="s">
        <v>3463</v>
      </c>
      <c r="L158" s="2476" t="s">
        <v>3469</v>
      </c>
      <c r="M158" s="2476"/>
      <c r="N158" s="2476" t="s">
        <v>3464</v>
      </c>
      <c r="O158" s="2480"/>
      <c r="P158" s="2476" t="s">
        <v>3244</v>
      </c>
      <c r="Q158" s="2475"/>
      <c r="R158" s="2475" t="s">
        <v>3246</v>
      </c>
      <c r="S158" s="2475">
        <v>2018</v>
      </c>
      <c r="T158" s="2475" t="s">
        <v>3283</v>
      </c>
      <c r="U158" s="2475"/>
      <c r="V158" s="2481" t="s">
        <v>3268</v>
      </c>
      <c r="W158" s="2475" t="s">
        <v>3388</v>
      </c>
      <c r="X158" s="2479">
        <v>42050</v>
      </c>
      <c r="Y158" s="2479">
        <v>42415</v>
      </c>
      <c r="Z158" s="2481">
        <f t="shared" ca="1" si="7"/>
        <v>19.333333333333332</v>
      </c>
    </row>
    <row r="159" spans="1:26" ht="14.25" customHeight="1">
      <c r="A159" s="2475">
        <f t="shared" si="0"/>
        <v>155</v>
      </c>
      <c r="B159" s="2476" t="s">
        <v>1418</v>
      </c>
      <c r="C159" s="2477" t="s">
        <v>2116</v>
      </c>
      <c r="D159" s="2476" t="s">
        <v>654</v>
      </c>
      <c r="E159" s="2475" t="s">
        <v>2223</v>
      </c>
      <c r="F159" s="2475">
        <f t="shared" si="1"/>
        <v>1981</v>
      </c>
      <c r="G159" s="2479">
        <v>29944</v>
      </c>
      <c r="H159" s="2475" t="s">
        <v>3240</v>
      </c>
      <c r="I159" s="2475" t="s">
        <v>105</v>
      </c>
      <c r="J159" s="2475">
        <v>0</v>
      </c>
      <c r="K159" s="2476" t="s">
        <v>3415</v>
      </c>
      <c r="L159" s="2476" t="s">
        <v>3464</v>
      </c>
      <c r="M159" s="2476"/>
      <c r="N159" s="2476" t="s">
        <v>3464</v>
      </c>
      <c r="O159" s="2480"/>
      <c r="P159" s="2476" t="s">
        <v>3244</v>
      </c>
      <c r="Q159" s="2475" t="s">
        <v>3397</v>
      </c>
      <c r="R159" s="2475" t="s">
        <v>3246</v>
      </c>
      <c r="S159" s="2475" t="s">
        <v>1130</v>
      </c>
      <c r="T159" s="2475" t="s">
        <v>3272</v>
      </c>
      <c r="U159" s="2475"/>
      <c r="V159" s="2481" t="s">
        <v>3268</v>
      </c>
      <c r="W159" s="2475"/>
      <c r="X159" s="2479">
        <v>41981</v>
      </c>
      <c r="Y159" s="2479">
        <v>42346</v>
      </c>
      <c r="Z159" s="2481">
        <f t="shared" ca="1" si="7"/>
        <v>18</v>
      </c>
    </row>
    <row r="160" spans="1:26" ht="14.25" customHeight="1">
      <c r="A160" s="2475">
        <f t="shared" si="0"/>
        <v>156</v>
      </c>
      <c r="B160" s="2476" t="s">
        <v>1423</v>
      </c>
      <c r="C160" s="2477" t="s">
        <v>2116</v>
      </c>
      <c r="D160" s="2476" t="s">
        <v>654</v>
      </c>
      <c r="E160" s="2478" t="s">
        <v>2223</v>
      </c>
      <c r="F160" s="2475">
        <f t="shared" si="1"/>
        <v>1987</v>
      </c>
      <c r="G160" s="2479">
        <v>32051</v>
      </c>
      <c r="H160" s="2475" t="s">
        <v>3254</v>
      </c>
      <c r="I160" s="2475" t="s">
        <v>107</v>
      </c>
      <c r="J160" s="2475">
        <v>0</v>
      </c>
      <c r="K160" s="2476" t="s">
        <v>3463</v>
      </c>
      <c r="L160" s="2476" t="s">
        <v>3470</v>
      </c>
      <c r="M160" s="2476"/>
      <c r="N160" s="2476" t="s">
        <v>1386</v>
      </c>
      <c r="O160" s="2480"/>
      <c r="P160" s="2476" t="s">
        <v>3244</v>
      </c>
      <c r="Q160" s="2475"/>
      <c r="R160" s="2475" t="s">
        <v>3327</v>
      </c>
      <c r="S160" s="2475" t="s">
        <v>1130</v>
      </c>
      <c r="T160" s="2475" t="s">
        <v>3283</v>
      </c>
      <c r="U160" s="2475"/>
      <c r="V160" s="2475">
        <v>0</v>
      </c>
      <c r="W160" s="2475"/>
      <c r="X160" s="2479">
        <v>40371</v>
      </c>
      <c r="Y160" s="2479">
        <v>40736</v>
      </c>
      <c r="Z160" s="2481">
        <f t="shared" ca="1" si="7"/>
        <v>23.75</v>
      </c>
    </row>
    <row r="161" spans="1:26" ht="14.25" customHeight="1">
      <c r="A161" s="2475">
        <f t="shared" si="0"/>
        <v>157</v>
      </c>
      <c r="B161" s="2476" t="s">
        <v>1417</v>
      </c>
      <c r="C161" s="2477" t="s">
        <v>2116</v>
      </c>
      <c r="D161" s="2476" t="s">
        <v>654</v>
      </c>
      <c r="E161" s="2478" t="s">
        <v>2223</v>
      </c>
      <c r="F161" s="2475">
        <f t="shared" si="1"/>
        <v>1975</v>
      </c>
      <c r="G161" s="2479">
        <v>27531</v>
      </c>
      <c r="H161" s="2475" t="s">
        <v>3240</v>
      </c>
      <c r="I161" s="2475" t="s">
        <v>105</v>
      </c>
      <c r="J161" s="2475">
        <v>0</v>
      </c>
      <c r="K161" s="2476" t="s">
        <v>3463</v>
      </c>
      <c r="L161" s="2476" t="s">
        <v>3471</v>
      </c>
      <c r="M161" s="2476"/>
      <c r="N161" s="2476" t="s">
        <v>3471</v>
      </c>
      <c r="O161" s="2480"/>
      <c r="P161" s="2476" t="s">
        <v>3244</v>
      </c>
      <c r="Q161" s="2479" t="s">
        <v>3472</v>
      </c>
      <c r="R161" s="2475" t="s">
        <v>3246</v>
      </c>
      <c r="S161" s="2475" t="s">
        <v>1130</v>
      </c>
      <c r="T161" s="2475" t="s">
        <v>3272</v>
      </c>
      <c r="U161" s="2475"/>
      <c r="V161" s="2481" t="s">
        <v>3268</v>
      </c>
      <c r="W161" s="2475" t="s">
        <v>3252</v>
      </c>
      <c r="X161" s="2479">
        <v>38351</v>
      </c>
      <c r="Y161" s="2479">
        <v>38716</v>
      </c>
      <c r="Z161" s="2481">
        <f t="shared" ca="1" si="7"/>
        <v>11.416666666666666</v>
      </c>
    </row>
    <row r="162" spans="1:26" ht="14.25" customHeight="1">
      <c r="A162" s="2475">
        <f t="shared" si="0"/>
        <v>158</v>
      </c>
      <c r="B162" s="2476" t="s">
        <v>1414</v>
      </c>
      <c r="C162" s="2477" t="s">
        <v>2116</v>
      </c>
      <c r="D162" s="2476" t="s">
        <v>654</v>
      </c>
      <c r="E162" s="2478" t="s">
        <v>2224</v>
      </c>
      <c r="F162" s="2475">
        <f t="shared" si="1"/>
        <v>1976</v>
      </c>
      <c r="G162" s="2479">
        <v>28063</v>
      </c>
      <c r="H162" s="2475" t="s">
        <v>3258</v>
      </c>
      <c r="I162" s="2475" t="s">
        <v>105</v>
      </c>
      <c r="J162" s="2475" t="s">
        <v>114</v>
      </c>
      <c r="K162" s="2476" t="s">
        <v>3463</v>
      </c>
      <c r="L162" s="2476" t="s">
        <v>3473</v>
      </c>
      <c r="M162" s="2476"/>
      <c r="N162" s="2476" t="s">
        <v>3474</v>
      </c>
      <c r="O162" s="2480"/>
      <c r="P162" s="2476" t="s">
        <v>3260</v>
      </c>
      <c r="Q162" s="2479" t="s">
        <v>3245</v>
      </c>
      <c r="R162" s="2475"/>
      <c r="S162" s="2475" t="s">
        <v>1130</v>
      </c>
      <c r="T162" s="2475"/>
      <c r="U162" s="2475"/>
      <c r="V162" s="2475">
        <v>0</v>
      </c>
      <c r="W162" s="2475" t="s">
        <v>3252</v>
      </c>
      <c r="X162" s="2479">
        <v>38148</v>
      </c>
      <c r="Y162" s="2479">
        <v>38513</v>
      </c>
      <c r="Z162" s="2481">
        <f t="shared" ca="1" si="7"/>
        <v>7.833333333333333</v>
      </c>
    </row>
    <row r="163" spans="1:26" ht="14.25" customHeight="1">
      <c r="A163" s="2475">
        <f t="shared" si="0"/>
        <v>159</v>
      </c>
      <c r="B163" s="2476" t="s">
        <v>3475</v>
      </c>
      <c r="C163" s="2477" t="s">
        <v>2116</v>
      </c>
      <c r="D163" s="2476" t="s">
        <v>3476</v>
      </c>
      <c r="E163" s="2475" t="s">
        <v>2224</v>
      </c>
      <c r="F163" s="2476">
        <f t="shared" si="1"/>
        <v>1980</v>
      </c>
      <c r="G163" s="2479">
        <v>29257</v>
      </c>
      <c r="H163" s="2475" t="s">
        <v>3325</v>
      </c>
      <c r="I163" s="2476" t="s">
        <v>107</v>
      </c>
      <c r="J163" s="2476"/>
      <c r="K163" s="2482" t="s">
        <v>3477</v>
      </c>
      <c r="L163" s="2476" t="s">
        <v>3477</v>
      </c>
      <c r="M163" s="2476"/>
      <c r="N163" s="2476">
        <v>0</v>
      </c>
      <c r="O163" s="2480"/>
      <c r="P163" s="2476"/>
      <c r="Q163" s="2479" t="s">
        <v>3478</v>
      </c>
      <c r="R163" s="2475"/>
      <c r="S163" s="2475"/>
      <c r="T163" s="2475"/>
      <c r="U163" s="2475" t="s">
        <v>3479</v>
      </c>
      <c r="V163" s="2475">
        <v>0</v>
      </c>
      <c r="W163" s="2475"/>
      <c r="X163" s="2479"/>
      <c r="Y163" s="2479"/>
      <c r="Z163" s="2481">
        <f t="shared" ca="1" si="7"/>
        <v>11.083333333333334</v>
      </c>
    </row>
    <row r="164" spans="1:26" ht="14.25" customHeight="1">
      <c r="A164" s="2475">
        <f t="shared" si="0"/>
        <v>160</v>
      </c>
      <c r="B164" s="2476" t="s">
        <v>3480</v>
      </c>
      <c r="C164" s="2477" t="s">
        <v>2116</v>
      </c>
      <c r="D164" s="2476" t="s">
        <v>3476</v>
      </c>
      <c r="E164" s="2475" t="s">
        <v>2224</v>
      </c>
      <c r="F164" s="2476">
        <f t="shared" si="1"/>
        <v>1992</v>
      </c>
      <c r="G164" s="2479">
        <v>33927</v>
      </c>
      <c r="H164" s="2475" t="s">
        <v>3325</v>
      </c>
      <c r="I164" s="2476" t="s">
        <v>107</v>
      </c>
      <c r="J164" s="2476"/>
      <c r="K164" s="2476" t="s">
        <v>2118</v>
      </c>
      <c r="L164" s="2476" t="s">
        <v>2118</v>
      </c>
      <c r="M164" s="2476"/>
      <c r="N164" s="2476">
        <v>0</v>
      </c>
      <c r="O164" s="2480"/>
      <c r="P164" s="2476"/>
      <c r="Q164" s="2479" t="s">
        <v>3478</v>
      </c>
      <c r="R164" s="2475" t="s">
        <v>3327</v>
      </c>
      <c r="S164" s="2475" t="s">
        <v>1130</v>
      </c>
      <c r="T164" s="2475"/>
      <c r="U164" s="2475" t="s">
        <v>3479</v>
      </c>
      <c r="V164" s="2475" t="s">
        <v>3257</v>
      </c>
      <c r="W164" s="2475"/>
      <c r="X164" s="2479">
        <v>42048</v>
      </c>
      <c r="Y164" s="2479">
        <v>42413</v>
      </c>
      <c r="Z164" s="2481">
        <f t="shared" ca="1" si="7"/>
        <v>23.916666666666668</v>
      </c>
    </row>
    <row r="165" spans="1:26" ht="14.25" customHeight="1">
      <c r="A165" s="2475">
        <f t="shared" si="0"/>
        <v>161</v>
      </c>
      <c r="B165" s="2476" t="s">
        <v>2442</v>
      </c>
      <c r="C165" s="2477" t="s">
        <v>2116</v>
      </c>
      <c r="D165" s="2476" t="s">
        <v>3476</v>
      </c>
      <c r="E165" s="2478" t="s">
        <v>2223</v>
      </c>
      <c r="F165" s="2476">
        <f t="shared" si="1"/>
        <v>1979</v>
      </c>
      <c r="G165" s="2479">
        <v>28867</v>
      </c>
      <c r="H165" s="2475" t="s">
        <v>3325</v>
      </c>
      <c r="I165" s="2476" t="s">
        <v>105</v>
      </c>
      <c r="J165" s="2476">
        <v>0</v>
      </c>
      <c r="K165" s="2476" t="s">
        <v>1873</v>
      </c>
      <c r="L165" s="2476" t="s">
        <v>2439</v>
      </c>
      <c r="M165" s="2476"/>
      <c r="N165" s="2476" t="s">
        <v>1386</v>
      </c>
      <c r="O165" s="2485" t="s">
        <v>3481</v>
      </c>
      <c r="P165" s="2476"/>
      <c r="Q165" s="2475"/>
      <c r="R165" s="2475"/>
      <c r="S165" s="2475"/>
      <c r="T165" s="2475"/>
      <c r="U165" s="2475"/>
      <c r="V165" s="2481" t="s">
        <v>3482</v>
      </c>
      <c r="W165" s="2475" t="s">
        <v>3252</v>
      </c>
      <c r="X165" s="2479">
        <v>40156</v>
      </c>
      <c r="Y165" s="2479">
        <v>40521</v>
      </c>
      <c r="Z165" s="2481">
        <f t="shared" ca="1" si="7"/>
        <v>15</v>
      </c>
    </row>
    <row r="166" spans="1:26" ht="14.25" customHeight="1">
      <c r="A166" s="2475">
        <f t="shared" si="0"/>
        <v>162</v>
      </c>
      <c r="B166" s="2476" t="s">
        <v>2427</v>
      </c>
      <c r="C166" s="2477" t="s">
        <v>2116</v>
      </c>
      <c r="D166" s="2476" t="s">
        <v>3476</v>
      </c>
      <c r="E166" s="2478" t="s">
        <v>2223</v>
      </c>
      <c r="F166" s="2476">
        <f t="shared" si="1"/>
        <v>1971</v>
      </c>
      <c r="G166" s="2479">
        <v>26236</v>
      </c>
      <c r="H166" s="2475" t="s">
        <v>3254</v>
      </c>
      <c r="I166" s="2476" t="s">
        <v>105</v>
      </c>
      <c r="J166" s="2476">
        <v>0</v>
      </c>
      <c r="K166" s="2476" t="s">
        <v>1873</v>
      </c>
      <c r="L166" s="2476" t="s">
        <v>1873</v>
      </c>
      <c r="M166" s="2476"/>
      <c r="N166" s="2476" t="s">
        <v>3483</v>
      </c>
      <c r="O166" s="2480"/>
      <c r="P166" s="2476" t="s">
        <v>3270</v>
      </c>
      <c r="Q166" s="2475" t="s">
        <v>3256</v>
      </c>
      <c r="R166" s="2475"/>
      <c r="S166" s="2475" t="s">
        <v>1130</v>
      </c>
      <c r="T166" s="2475" t="s">
        <v>3272</v>
      </c>
      <c r="U166" s="2475"/>
      <c r="V166" s="2475" t="s">
        <v>3484</v>
      </c>
      <c r="W166" s="2475" t="s">
        <v>3252</v>
      </c>
      <c r="X166" s="2479">
        <v>34817</v>
      </c>
      <c r="Y166" s="2479">
        <v>35183</v>
      </c>
      <c r="Z166" s="2481">
        <f t="shared" ca="1" si="7"/>
        <v>7.833333333333333</v>
      </c>
    </row>
    <row r="167" spans="1:26" ht="14.25" customHeight="1">
      <c r="A167" s="2475">
        <f t="shared" si="0"/>
        <v>163</v>
      </c>
      <c r="B167" s="2476" t="s">
        <v>3485</v>
      </c>
      <c r="C167" s="2477" t="s">
        <v>2116</v>
      </c>
      <c r="D167" s="2476" t="s">
        <v>3476</v>
      </c>
      <c r="E167" s="2475" t="s">
        <v>2224</v>
      </c>
      <c r="F167" s="2476">
        <f t="shared" si="1"/>
        <v>1977</v>
      </c>
      <c r="G167" s="2479">
        <v>28436</v>
      </c>
      <c r="H167" s="2475" t="s">
        <v>3325</v>
      </c>
      <c r="I167" s="2476" t="s">
        <v>107</v>
      </c>
      <c r="J167" s="2476">
        <v>0</v>
      </c>
      <c r="K167" s="2476" t="s">
        <v>2897</v>
      </c>
      <c r="L167" s="2476" t="s">
        <v>2897</v>
      </c>
      <c r="M167" s="2476"/>
      <c r="N167" s="2476" t="s">
        <v>1386</v>
      </c>
      <c r="O167" s="2480"/>
      <c r="P167" s="2476"/>
      <c r="Q167" s="2479" t="s">
        <v>3486</v>
      </c>
      <c r="R167" s="2475"/>
      <c r="S167" s="2475" t="s">
        <v>1130</v>
      </c>
      <c r="T167" s="2475"/>
      <c r="U167" s="2475"/>
      <c r="V167" s="2481" t="s">
        <v>3268</v>
      </c>
      <c r="W167" s="2475"/>
      <c r="X167" s="2479">
        <v>37760</v>
      </c>
      <c r="Y167" s="2479">
        <v>38126</v>
      </c>
      <c r="Z167" s="2481">
        <f t="shared" ca="1" si="7"/>
        <v>8.8333333333333339</v>
      </c>
    </row>
    <row r="168" spans="1:26" ht="14.25" customHeight="1">
      <c r="A168" s="2475">
        <f t="shared" si="0"/>
        <v>164</v>
      </c>
      <c r="B168" s="2476" t="s">
        <v>3487</v>
      </c>
      <c r="C168" s="2477" t="s">
        <v>2116</v>
      </c>
      <c r="D168" s="2476" t="s">
        <v>3476</v>
      </c>
      <c r="E168" s="2478" t="s">
        <v>2224</v>
      </c>
      <c r="F168" s="2476">
        <f t="shared" si="1"/>
        <v>1972</v>
      </c>
      <c r="G168" s="2479">
        <v>26523</v>
      </c>
      <c r="H168" s="2475" t="s">
        <v>3325</v>
      </c>
      <c r="I168" s="2476" t="s">
        <v>107</v>
      </c>
      <c r="J168" s="2476">
        <v>0</v>
      </c>
      <c r="K168" s="2476" t="s">
        <v>3428</v>
      </c>
      <c r="L168" s="2476" t="s">
        <v>2118</v>
      </c>
      <c r="M168" s="2476"/>
      <c r="N168" s="2476" t="s">
        <v>1386</v>
      </c>
      <c r="O168" s="2480"/>
      <c r="P168" s="2476"/>
      <c r="Q168" s="2475" t="s">
        <v>3282</v>
      </c>
      <c r="R168" s="2475" t="s">
        <v>3327</v>
      </c>
      <c r="S168" s="2475"/>
      <c r="T168" s="2475"/>
      <c r="U168" s="2475" t="s">
        <v>3479</v>
      </c>
      <c r="V168" s="2481" t="s">
        <v>3268</v>
      </c>
      <c r="W168" s="2475"/>
      <c r="X168" s="2479">
        <v>38502</v>
      </c>
      <c r="Y168" s="2479">
        <v>38867</v>
      </c>
      <c r="Z168" s="2481">
        <f t="shared" ca="1" si="7"/>
        <v>3.5833333333333335</v>
      </c>
    </row>
    <row r="169" spans="1:26" ht="14.25" customHeight="1">
      <c r="A169" s="2475">
        <f t="shared" si="0"/>
        <v>165</v>
      </c>
      <c r="B169" s="2476" t="s">
        <v>3488</v>
      </c>
      <c r="C169" s="2477" t="s">
        <v>2116</v>
      </c>
      <c r="D169" s="2476" t="s">
        <v>3476</v>
      </c>
      <c r="E169" s="2478" t="s">
        <v>2224</v>
      </c>
      <c r="F169" s="2476">
        <f t="shared" si="1"/>
        <v>1987</v>
      </c>
      <c r="G169" s="2479">
        <v>31953</v>
      </c>
      <c r="H169" s="2475" t="s">
        <v>3489</v>
      </c>
      <c r="I169" s="2476" t="s">
        <v>167</v>
      </c>
      <c r="J169" s="2476">
        <v>0</v>
      </c>
      <c r="K169" s="2476" t="s">
        <v>2445</v>
      </c>
      <c r="L169" s="2476">
        <v>0</v>
      </c>
      <c r="M169" s="2476"/>
      <c r="N169" s="2476" t="s">
        <v>1386</v>
      </c>
      <c r="O169" s="2480"/>
      <c r="P169" s="2476"/>
      <c r="Q169" s="2479" t="s">
        <v>3282</v>
      </c>
      <c r="R169" s="2475" t="s">
        <v>85</v>
      </c>
      <c r="S169" s="2475"/>
      <c r="T169" s="2475" t="s">
        <v>3490</v>
      </c>
      <c r="U169" s="2475"/>
      <c r="V169" s="2475">
        <v>0</v>
      </c>
      <c r="W169" s="2475"/>
      <c r="X169" s="2479">
        <v>37741</v>
      </c>
      <c r="Y169" s="2479">
        <v>38107</v>
      </c>
      <c r="Z169" s="2481">
        <f t="shared" ca="1" si="7"/>
        <v>18.5</v>
      </c>
    </row>
    <row r="170" spans="1:26" ht="14.25" customHeight="1">
      <c r="A170" s="2475">
        <f t="shared" si="0"/>
        <v>166</v>
      </c>
      <c r="B170" s="2476" t="s">
        <v>3491</v>
      </c>
      <c r="C170" s="2477" t="s">
        <v>2116</v>
      </c>
      <c r="D170" s="2476" t="s">
        <v>2600</v>
      </c>
      <c r="E170" s="2478" t="s">
        <v>2224</v>
      </c>
      <c r="F170" s="2475">
        <f t="shared" si="1"/>
        <v>1970</v>
      </c>
      <c r="G170" s="2479">
        <v>25594</v>
      </c>
      <c r="H170" s="2475" t="s">
        <v>3492</v>
      </c>
      <c r="I170" s="2475" t="s">
        <v>167</v>
      </c>
      <c r="J170" s="2475">
        <v>0</v>
      </c>
      <c r="K170" s="2476" t="s">
        <v>3301</v>
      </c>
      <c r="L170" s="2476">
        <v>0</v>
      </c>
      <c r="M170" s="2476"/>
      <c r="N170" s="2476" t="s">
        <v>1386</v>
      </c>
      <c r="O170" s="2480"/>
      <c r="P170" s="2476"/>
      <c r="Q170" s="2475" t="s">
        <v>3493</v>
      </c>
      <c r="R170" s="2475"/>
      <c r="S170" s="2475"/>
      <c r="T170" s="2475"/>
      <c r="U170" s="2475"/>
      <c r="V170" s="2481" t="s">
        <v>3248</v>
      </c>
      <c r="W170" s="2475"/>
      <c r="X170" s="2479"/>
      <c r="Y170" s="2479"/>
      <c r="Z170" s="2481">
        <f t="shared" ca="1" si="7"/>
        <v>1.0833333333333333</v>
      </c>
    </row>
    <row r="171" spans="1:26" ht="14.25" customHeight="1">
      <c r="A171" s="2475">
        <f t="shared" si="0"/>
        <v>167</v>
      </c>
      <c r="B171" s="2476" t="s">
        <v>3494</v>
      </c>
      <c r="C171" s="2477" t="s">
        <v>2116</v>
      </c>
      <c r="D171" s="2476" t="s">
        <v>2600</v>
      </c>
      <c r="E171" s="2478" t="s">
        <v>2224</v>
      </c>
      <c r="F171" s="2475">
        <f t="shared" si="1"/>
        <v>1979</v>
      </c>
      <c r="G171" s="2479">
        <v>29089</v>
      </c>
      <c r="H171" s="2475" t="s">
        <v>3325</v>
      </c>
      <c r="I171" s="2475" t="s">
        <v>107</v>
      </c>
      <c r="J171" s="2475">
        <v>0</v>
      </c>
      <c r="K171" s="2476" t="s">
        <v>3428</v>
      </c>
      <c r="L171" s="2476" t="s">
        <v>2118</v>
      </c>
      <c r="M171" s="2486">
        <v>43707</v>
      </c>
      <c r="N171" s="2476" t="s">
        <v>1386</v>
      </c>
      <c r="O171" s="2480"/>
      <c r="P171" s="2476"/>
      <c r="Q171" s="2475"/>
      <c r="R171" s="2475"/>
      <c r="S171" s="2475"/>
      <c r="T171" s="2475"/>
      <c r="U171" s="2475" t="s">
        <v>3495</v>
      </c>
      <c r="V171" s="2481" t="s">
        <v>3268</v>
      </c>
      <c r="W171" s="2475"/>
      <c r="X171" s="2479"/>
      <c r="Y171" s="2479"/>
      <c r="Z171" s="2481">
        <f t="shared" ca="1" si="7"/>
        <v>10.666666666666666</v>
      </c>
    </row>
    <row r="172" spans="1:26" ht="14.25" customHeight="1">
      <c r="A172" s="2475">
        <f t="shared" si="0"/>
        <v>168</v>
      </c>
      <c r="B172" s="2476" t="s">
        <v>3496</v>
      </c>
      <c r="C172" s="2477" t="s">
        <v>2116</v>
      </c>
      <c r="D172" s="2476" t="s">
        <v>2600</v>
      </c>
      <c r="E172" s="2478" t="s">
        <v>2223</v>
      </c>
      <c r="F172" s="2475">
        <f t="shared" si="1"/>
        <v>1973</v>
      </c>
      <c r="G172" s="2479">
        <v>26932</v>
      </c>
      <c r="H172" s="2475" t="s">
        <v>3325</v>
      </c>
      <c r="I172" s="2475" t="s">
        <v>107</v>
      </c>
      <c r="J172" s="2475">
        <v>0</v>
      </c>
      <c r="K172" s="2476" t="s">
        <v>1873</v>
      </c>
      <c r="L172" s="2476" t="s">
        <v>3413</v>
      </c>
      <c r="M172" s="2476"/>
      <c r="N172" s="2476" t="s">
        <v>1386</v>
      </c>
      <c r="O172" s="2480"/>
      <c r="P172" s="2476"/>
      <c r="Q172" s="2475"/>
      <c r="R172" s="2475"/>
      <c r="S172" s="2475" t="s">
        <v>1130</v>
      </c>
      <c r="T172" s="2475"/>
      <c r="U172" s="2475"/>
      <c r="V172" s="2481" t="s">
        <v>3268</v>
      </c>
      <c r="W172" s="2475"/>
      <c r="X172" s="2479">
        <v>37590</v>
      </c>
      <c r="Y172" s="2479">
        <v>37955</v>
      </c>
      <c r="Z172" s="2481">
        <f t="shared" ca="1" si="7"/>
        <v>9.75</v>
      </c>
    </row>
    <row r="173" spans="1:26" ht="14.25" customHeight="1">
      <c r="A173" s="2475">
        <f t="shared" si="0"/>
        <v>169</v>
      </c>
      <c r="B173" s="2476" t="s">
        <v>3497</v>
      </c>
      <c r="C173" s="2477" t="s">
        <v>2116</v>
      </c>
      <c r="D173" s="2476" t="s">
        <v>2600</v>
      </c>
      <c r="E173" s="2478" t="s">
        <v>2224</v>
      </c>
      <c r="F173" s="2475">
        <f t="shared" si="1"/>
        <v>1977</v>
      </c>
      <c r="G173" s="2479">
        <v>28259</v>
      </c>
      <c r="H173" s="2475" t="s">
        <v>3325</v>
      </c>
      <c r="I173" s="2475" t="s">
        <v>167</v>
      </c>
      <c r="J173" s="2475">
        <v>0</v>
      </c>
      <c r="K173" s="2476" t="s">
        <v>3276</v>
      </c>
      <c r="L173" s="2476">
        <v>0</v>
      </c>
      <c r="M173" s="2476"/>
      <c r="N173" s="2476" t="s">
        <v>1386</v>
      </c>
      <c r="O173" s="2480"/>
      <c r="P173" s="2476"/>
      <c r="Q173" s="2475" t="s">
        <v>3397</v>
      </c>
      <c r="R173" s="2475"/>
      <c r="S173" s="2475" t="s">
        <v>1130</v>
      </c>
      <c r="T173" s="2475"/>
      <c r="U173" s="2475"/>
      <c r="V173" s="2481" t="s">
        <v>3268</v>
      </c>
      <c r="W173" s="2475"/>
      <c r="X173" s="2479">
        <v>38233</v>
      </c>
      <c r="Y173" s="2479">
        <v>38598</v>
      </c>
      <c r="Z173" s="2481">
        <f t="shared" ca="1" si="7"/>
        <v>8.4166666666666661</v>
      </c>
    </row>
    <row r="174" spans="1:26" ht="14.25" customHeight="1">
      <c r="A174" s="2475">
        <f t="shared" si="0"/>
        <v>170</v>
      </c>
      <c r="B174" s="2487" t="s">
        <v>1425</v>
      </c>
      <c r="C174" s="2488" t="s">
        <v>2116</v>
      </c>
      <c r="D174" s="2487" t="s">
        <v>2600</v>
      </c>
      <c r="E174" s="1860" t="s">
        <v>2223</v>
      </c>
      <c r="F174" s="1860">
        <v>1974</v>
      </c>
      <c r="G174" s="2489">
        <v>27238</v>
      </c>
      <c r="H174" s="2490" t="s">
        <v>3258</v>
      </c>
      <c r="I174" s="1860" t="s">
        <v>105</v>
      </c>
      <c r="J174" s="1860" t="s">
        <v>114</v>
      </c>
      <c r="K174" s="2476" t="s">
        <v>3463</v>
      </c>
      <c r="L174" s="2476" t="s">
        <v>3463</v>
      </c>
      <c r="M174" s="2476"/>
      <c r="N174" s="2476" t="s">
        <v>3463</v>
      </c>
      <c r="O174" s="2480"/>
      <c r="P174" s="2476"/>
      <c r="Q174" s="2487"/>
      <c r="R174" s="2479" t="s">
        <v>3498</v>
      </c>
      <c r="S174" s="2487" t="s">
        <v>1130</v>
      </c>
      <c r="T174" s="2487"/>
      <c r="U174" s="2475" t="s">
        <v>3495</v>
      </c>
      <c r="V174" s="2487"/>
      <c r="W174" s="2475" t="s">
        <v>3279</v>
      </c>
      <c r="X174" s="2476"/>
      <c r="Y174" s="2479" t="s">
        <v>1130</v>
      </c>
      <c r="Z174" s="2487"/>
    </row>
    <row r="175" spans="1:26" ht="14.25" customHeight="1">
      <c r="A175" s="2475">
        <f t="shared" si="0"/>
        <v>171</v>
      </c>
      <c r="B175" s="2476" t="s">
        <v>3499</v>
      </c>
      <c r="C175" s="2477" t="s">
        <v>2116</v>
      </c>
      <c r="D175" s="2476" t="s">
        <v>2600</v>
      </c>
      <c r="E175" s="2475" t="s">
        <v>2224</v>
      </c>
      <c r="F175" s="2475">
        <f t="shared" ref="F175:F178" si="8">YEAR(G175)</f>
        <v>1980</v>
      </c>
      <c r="G175" s="2479">
        <v>29484</v>
      </c>
      <c r="H175" s="2475" t="s">
        <v>3325</v>
      </c>
      <c r="I175" s="2475" t="s">
        <v>107</v>
      </c>
      <c r="J175" s="2475">
        <v>0</v>
      </c>
      <c r="K175" s="2476" t="s">
        <v>2047</v>
      </c>
      <c r="L175" s="2476" t="s">
        <v>3302</v>
      </c>
      <c r="M175" s="2476"/>
      <c r="N175" s="2476" t="s">
        <v>1386</v>
      </c>
      <c r="O175" s="2480"/>
      <c r="P175" s="2476"/>
      <c r="Q175" s="2475"/>
      <c r="R175" s="2475"/>
      <c r="S175" s="2475"/>
      <c r="T175" s="2475"/>
      <c r="U175" s="2475" t="s">
        <v>3479</v>
      </c>
      <c r="V175" s="2481" t="s">
        <v>3268</v>
      </c>
      <c r="W175" s="2475"/>
      <c r="X175" s="2479">
        <v>42049</v>
      </c>
      <c r="Y175" s="2479">
        <v>42414</v>
      </c>
      <c r="Z175" s="2481">
        <f t="shared" ref="Z175:Z178" ca="1" si="9">IF(E175="nữ",660-DATEDIF(G175,TODAY(),"m"),720-DATEDIF(G175,TODAY(),"m"))/12</f>
        <v>11.75</v>
      </c>
    </row>
    <row r="176" spans="1:26" ht="14.25" customHeight="1">
      <c r="A176" s="2475">
        <f t="shared" si="0"/>
        <v>172</v>
      </c>
      <c r="B176" s="2476" t="s">
        <v>3500</v>
      </c>
      <c r="C176" s="2477" t="s">
        <v>2116</v>
      </c>
      <c r="D176" s="2476" t="s">
        <v>2600</v>
      </c>
      <c r="E176" s="2475" t="s">
        <v>2224</v>
      </c>
      <c r="F176" s="2475">
        <f t="shared" si="8"/>
        <v>1981</v>
      </c>
      <c r="G176" s="2479">
        <v>29793</v>
      </c>
      <c r="H176" s="2475" t="s">
        <v>3325</v>
      </c>
      <c r="I176" s="2475" t="s">
        <v>107</v>
      </c>
      <c r="J176" s="2475"/>
      <c r="K176" s="2482" t="s">
        <v>3366</v>
      </c>
      <c r="L176" s="2476" t="s">
        <v>3366</v>
      </c>
      <c r="M176" s="2476"/>
      <c r="N176" s="2476">
        <v>0</v>
      </c>
      <c r="O176" s="2480"/>
      <c r="P176" s="2476"/>
      <c r="Q176" s="2475"/>
      <c r="R176" s="2475"/>
      <c r="S176" s="2475"/>
      <c r="T176" s="2475"/>
      <c r="U176" s="2475" t="s">
        <v>3501</v>
      </c>
      <c r="V176" s="2475">
        <v>0</v>
      </c>
      <c r="W176" s="2475"/>
      <c r="X176" s="2479"/>
      <c r="Y176" s="2479"/>
      <c r="Z176" s="2481">
        <f t="shared" ca="1" si="9"/>
        <v>12.583333333333334</v>
      </c>
    </row>
    <row r="177" spans="1:26" ht="14.25" customHeight="1">
      <c r="A177" s="2475">
        <f t="shared" si="0"/>
        <v>173</v>
      </c>
      <c r="B177" s="2476" t="s">
        <v>3502</v>
      </c>
      <c r="C177" s="2477" t="s">
        <v>2116</v>
      </c>
      <c r="D177" s="2476" t="s">
        <v>2600</v>
      </c>
      <c r="E177" s="2475" t="s">
        <v>2224</v>
      </c>
      <c r="F177" s="2475">
        <f t="shared" si="8"/>
        <v>1980</v>
      </c>
      <c r="G177" s="2479">
        <v>29243</v>
      </c>
      <c r="H177" s="2475" t="s">
        <v>3325</v>
      </c>
      <c r="I177" s="2475" t="s">
        <v>167</v>
      </c>
      <c r="J177" s="2475">
        <v>0</v>
      </c>
      <c r="K177" s="2476" t="s">
        <v>3428</v>
      </c>
      <c r="L177" s="2476">
        <v>0</v>
      </c>
      <c r="M177" s="2476"/>
      <c r="N177" s="2476" t="s">
        <v>1386</v>
      </c>
      <c r="O177" s="2480"/>
      <c r="P177" s="2476"/>
      <c r="Q177" s="2479" t="s">
        <v>3493</v>
      </c>
      <c r="R177" s="2475"/>
      <c r="S177" s="2475" t="s">
        <v>1130</v>
      </c>
      <c r="T177" s="2475"/>
      <c r="U177" s="2475"/>
      <c r="V177" s="2481" t="s">
        <v>3268</v>
      </c>
      <c r="W177" s="2475"/>
      <c r="X177" s="2479"/>
      <c r="Y177" s="2479"/>
      <c r="Z177" s="2481">
        <f t="shared" ca="1" si="9"/>
        <v>11.083333333333334</v>
      </c>
    </row>
    <row r="178" spans="1:26" ht="14.25" customHeight="1">
      <c r="A178" s="2475">
        <f t="shared" si="0"/>
        <v>174</v>
      </c>
      <c r="B178" s="2476" t="s">
        <v>3503</v>
      </c>
      <c r="C178" s="2477" t="s">
        <v>2116</v>
      </c>
      <c r="D178" s="2476" t="s">
        <v>2600</v>
      </c>
      <c r="E178" s="2475" t="s">
        <v>2224</v>
      </c>
      <c r="F178" s="2475">
        <f t="shared" si="8"/>
        <v>1976</v>
      </c>
      <c r="G178" s="2479">
        <v>28031</v>
      </c>
      <c r="H178" s="2475" t="s">
        <v>3325</v>
      </c>
      <c r="I178" s="2475" t="s">
        <v>107</v>
      </c>
      <c r="J178" s="2475">
        <v>0</v>
      </c>
      <c r="K178" s="2476" t="s">
        <v>2236</v>
      </c>
      <c r="L178" s="2476" t="s">
        <v>3504</v>
      </c>
      <c r="M178" s="2476"/>
      <c r="N178" s="2476" t="s">
        <v>1386</v>
      </c>
      <c r="O178" s="2480"/>
      <c r="P178" s="2476"/>
      <c r="Q178" s="2475"/>
      <c r="R178" s="2475"/>
      <c r="S178" s="2475" t="s">
        <v>1130</v>
      </c>
      <c r="T178" s="2475"/>
      <c r="U178" s="2475" t="s">
        <v>3495</v>
      </c>
      <c r="V178" s="2481" t="s">
        <v>3268</v>
      </c>
      <c r="W178" s="2475" t="s">
        <v>3252</v>
      </c>
      <c r="X178" s="2479">
        <v>38047</v>
      </c>
      <c r="Y178" s="2479">
        <v>38047</v>
      </c>
      <c r="Z178" s="2481">
        <f t="shared" ca="1" si="9"/>
        <v>7.75</v>
      </c>
    </row>
    <row r="179" spans="1:26" ht="14.25" customHeight="1">
      <c r="A179" s="474">
        <v>175</v>
      </c>
      <c r="B179" s="474" t="s">
        <v>1606</v>
      </c>
      <c r="C179" s="2491" t="s">
        <v>2116</v>
      </c>
      <c r="D179" s="474" t="s">
        <v>1311</v>
      </c>
      <c r="E179" s="474" t="s">
        <v>2224</v>
      </c>
      <c r="F179" s="474">
        <v>1987</v>
      </c>
      <c r="I179" s="474" t="s">
        <v>105</v>
      </c>
      <c r="K179" s="474" t="s">
        <v>3366</v>
      </c>
      <c r="L179" s="474" t="s">
        <v>3366</v>
      </c>
    </row>
    <row r="180" spans="1:26" ht="14.25" customHeight="1">
      <c r="A180" s="474">
        <v>178</v>
      </c>
      <c r="B180" s="474" t="s">
        <v>1605</v>
      </c>
      <c r="C180" s="2491" t="s">
        <v>2116</v>
      </c>
      <c r="D180" s="474" t="s">
        <v>1311</v>
      </c>
      <c r="E180" s="474" t="s">
        <v>2224</v>
      </c>
      <c r="F180" s="474">
        <v>1978</v>
      </c>
      <c r="I180" s="474" t="s">
        <v>105</v>
      </c>
      <c r="K180" s="474" t="s">
        <v>3366</v>
      </c>
      <c r="L180" s="474" t="s">
        <v>3366</v>
      </c>
    </row>
    <row r="181" spans="1:26" ht="14.25" customHeight="1">
      <c r="C181" s="2491"/>
    </row>
    <row r="182" spans="1:26" ht="14.25" customHeight="1">
      <c r="C182" s="2491"/>
    </row>
    <row r="183" spans="1:26" ht="14.25" customHeight="1">
      <c r="C183" s="2491"/>
    </row>
    <row r="184" spans="1:26" ht="14.25" customHeight="1">
      <c r="C184" s="2491"/>
    </row>
    <row r="185" spans="1:26" ht="14.25" customHeight="1">
      <c r="C185" s="2491"/>
    </row>
    <row r="186" spans="1:26" ht="14.25" customHeight="1">
      <c r="C186" s="2491"/>
    </row>
    <row r="187" spans="1:26" ht="14.25" customHeight="1">
      <c r="C187" s="2491"/>
    </row>
    <row r="188" spans="1:26" ht="14.25" customHeight="1">
      <c r="C188" s="2491"/>
    </row>
    <row r="189" spans="1:26" ht="14.25" customHeight="1">
      <c r="C189" s="2491"/>
    </row>
    <row r="190" spans="1:26" ht="14.25" customHeight="1">
      <c r="C190" s="2491"/>
    </row>
    <row r="191" spans="1:26" ht="14.25" customHeight="1">
      <c r="C191" s="2491"/>
    </row>
    <row r="192" spans="1:26" ht="14.25" customHeight="1">
      <c r="C192" s="2491"/>
    </row>
    <row r="193" spans="3:3" ht="14.25" customHeight="1">
      <c r="C193" s="2491"/>
    </row>
    <row r="194" spans="3:3" ht="14.25" customHeight="1">
      <c r="C194" s="2491"/>
    </row>
    <row r="195" spans="3:3" ht="14.25" customHeight="1">
      <c r="C195" s="2491"/>
    </row>
    <row r="196" spans="3:3" ht="14.25" customHeight="1">
      <c r="C196" s="2491"/>
    </row>
    <row r="197" spans="3:3" ht="14.25" customHeight="1">
      <c r="C197" s="2491"/>
    </row>
    <row r="198" spans="3:3" ht="14.25" customHeight="1">
      <c r="C198" s="2491"/>
    </row>
    <row r="199" spans="3:3" ht="14.25" customHeight="1">
      <c r="C199" s="2491"/>
    </row>
    <row r="200" spans="3:3" ht="14.25" customHeight="1">
      <c r="C200" s="2491"/>
    </row>
    <row r="201" spans="3:3" ht="14.25" customHeight="1">
      <c r="C201" s="2491"/>
    </row>
    <row r="202" spans="3:3" ht="14.25" customHeight="1">
      <c r="C202" s="2491"/>
    </row>
    <row r="203" spans="3:3" ht="14.25" customHeight="1">
      <c r="C203" s="2491"/>
    </row>
    <row r="204" spans="3:3" ht="14.25" customHeight="1">
      <c r="C204" s="2491"/>
    </row>
    <row r="205" spans="3:3" ht="14.25" customHeight="1">
      <c r="C205" s="2491"/>
    </row>
    <row r="206" spans="3:3" ht="14.25" customHeight="1">
      <c r="C206" s="2491"/>
    </row>
    <row r="207" spans="3:3" ht="14.25" customHeight="1">
      <c r="C207" s="2491"/>
    </row>
    <row r="208" spans="3:3" ht="14.25" customHeight="1">
      <c r="C208" s="2491"/>
    </row>
    <row r="209" spans="3:3" ht="14.25" customHeight="1">
      <c r="C209" s="2491"/>
    </row>
    <row r="210" spans="3:3" ht="14.25" customHeight="1">
      <c r="C210" s="2491"/>
    </row>
    <row r="211" spans="3:3" ht="14.25" customHeight="1">
      <c r="C211" s="2491"/>
    </row>
    <row r="212" spans="3:3" ht="14.25" customHeight="1">
      <c r="C212" s="2491"/>
    </row>
    <row r="213" spans="3:3" ht="14.25" customHeight="1">
      <c r="C213" s="2491"/>
    </row>
    <row r="214" spans="3:3" ht="14.25" customHeight="1">
      <c r="C214" s="2491"/>
    </row>
    <row r="215" spans="3:3" ht="14.25" customHeight="1">
      <c r="C215" s="2491"/>
    </row>
    <row r="216" spans="3:3" ht="14.25" customHeight="1">
      <c r="C216" s="2491"/>
    </row>
    <row r="217" spans="3:3" ht="14.25" customHeight="1">
      <c r="C217" s="2491"/>
    </row>
    <row r="218" spans="3:3" ht="14.25" customHeight="1">
      <c r="C218" s="2491"/>
    </row>
    <row r="219" spans="3:3" ht="14.25" customHeight="1">
      <c r="C219" s="2491"/>
    </row>
    <row r="220" spans="3:3" ht="14.25" customHeight="1">
      <c r="C220" s="2491"/>
    </row>
    <row r="221" spans="3:3" ht="14.25" customHeight="1">
      <c r="C221" s="2491"/>
    </row>
    <row r="222" spans="3:3" ht="14.25" customHeight="1">
      <c r="C222" s="2491"/>
    </row>
    <row r="223" spans="3:3" ht="14.25" customHeight="1">
      <c r="C223" s="2491"/>
    </row>
    <row r="224" spans="3:3" ht="14.25" customHeight="1">
      <c r="C224" s="2491"/>
    </row>
    <row r="225" spans="3:3" ht="14.25" customHeight="1">
      <c r="C225" s="2491"/>
    </row>
    <row r="226" spans="3:3" ht="14.25" customHeight="1">
      <c r="C226" s="2491"/>
    </row>
    <row r="227" spans="3:3" ht="14.25" customHeight="1">
      <c r="C227" s="2491"/>
    </row>
    <row r="228" spans="3:3" ht="14.25" customHeight="1">
      <c r="C228" s="2491"/>
    </row>
    <row r="229" spans="3:3" ht="14.25" customHeight="1">
      <c r="C229" s="2491"/>
    </row>
    <row r="230" spans="3:3" ht="14.25" customHeight="1">
      <c r="C230" s="2491"/>
    </row>
    <row r="231" spans="3:3" ht="14.25" customHeight="1">
      <c r="C231" s="2491"/>
    </row>
    <row r="232" spans="3:3" ht="14.25" customHeight="1">
      <c r="C232" s="2491"/>
    </row>
    <row r="233" spans="3:3" ht="14.25" customHeight="1">
      <c r="C233" s="2491"/>
    </row>
    <row r="234" spans="3:3" ht="14.25" customHeight="1">
      <c r="C234" s="2491"/>
    </row>
    <row r="235" spans="3:3" ht="14.25" customHeight="1">
      <c r="C235" s="2491"/>
    </row>
    <row r="236" spans="3:3" ht="14.25" customHeight="1">
      <c r="C236" s="2491"/>
    </row>
    <row r="237" spans="3:3" ht="14.25" customHeight="1">
      <c r="C237" s="2491"/>
    </row>
    <row r="238" spans="3:3" ht="14.25" customHeight="1">
      <c r="C238" s="2491"/>
    </row>
    <row r="239" spans="3:3" ht="14.25" customHeight="1">
      <c r="C239" s="2491"/>
    </row>
    <row r="240" spans="3:3" ht="14.25" customHeight="1">
      <c r="C240" s="2491"/>
    </row>
    <row r="241" spans="3:3" ht="14.25" customHeight="1">
      <c r="C241" s="2491"/>
    </row>
    <row r="242" spans="3:3" ht="14.25" customHeight="1">
      <c r="C242" s="2491"/>
    </row>
    <row r="243" spans="3:3" ht="14.25" customHeight="1">
      <c r="C243" s="2491"/>
    </row>
    <row r="244" spans="3:3" ht="14.25" customHeight="1">
      <c r="C244" s="2491"/>
    </row>
    <row r="245" spans="3:3" ht="14.25" customHeight="1">
      <c r="C245" s="2491"/>
    </row>
    <row r="246" spans="3:3" ht="14.25" customHeight="1">
      <c r="C246" s="2491"/>
    </row>
    <row r="247" spans="3:3" ht="14.25" customHeight="1">
      <c r="C247" s="2491"/>
    </row>
    <row r="248" spans="3:3" ht="14.25" customHeight="1">
      <c r="C248" s="2491"/>
    </row>
    <row r="249" spans="3:3" ht="14.25" customHeight="1">
      <c r="C249" s="2491"/>
    </row>
    <row r="250" spans="3:3" ht="14.25" customHeight="1">
      <c r="C250" s="2491"/>
    </row>
    <row r="251" spans="3:3" ht="14.25" customHeight="1">
      <c r="C251" s="2491"/>
    </row>
    <row r="252" spans="3:3" ht="14.25" customHeight="1">
      <c r="C252" s="2491"/>
    </row>
    <row r="253" spans="3:3" ht="14.25" customHeight="1">
      <c r="C253" s="2491"/>
    </row>
    <row r="254" spans="3:3" ht="14.25" customHeight="1">
      <c r="C254" s="2491"/>
    </row>
    <row r="255" spans="3:3" ht="14.25" customHeight="1">
      <c r="C255" s="2491"/>
    </row>
    <row r="256" spans="3:3" ht="14.25" customHeight="1">
      <c r="C256" s="2491"/>
    </row>
    <row r="257" spans="3:3" ht="14.25" customHeight="1">
      <c r="C257" s="2491"/>
    </row>
    <row r="258" spans="3:3" ht="14.25" customHeight="1">
      <c r="C258" s="2491"/>
    </row>
    <row r="259" spans="3:3" ht="14.25" customHeight="1">
      <c r="C259" s="2491"/>
    </row>
    <row r="260" spans="3:3" ht="14.25" customHeight="1">
      <c r="C260" s="2491"/>
    </row>
    <row r="261" spans="3:3" ht="14.25" customHeight="1">
      <c r="C261" s="2491"/>
    </row>
    <row r="262" spans="3:3" ht="14.25" customHeight="1">
      <c r="C262" s="2491"/>
    </row>
    <row r="263" spans="3:3" ht="14.25" customHeight="1">
      <c r="C263" s="2491"/>
    </row>
    <row r="264" spans="3:3" ht="14.25" customHeight="1">
      <c r="C264" s="2491"/>
    </row>
    <row r="265" spans="3:3" ht="14.25" customHeight="1">
      <c r="C265" s="2491"/>
    </row>
    <row r="266" spans="3:3" ht="14.25" customHeight="1">
      <c r="C266" s="2491"/>
    </row>
    <row r="267" spans="3:3" ht="14.25" customHeight="1">
      <c r="C267" s="2491"/>
    </row>
    <row r="268" spans="3:3" ht="14.25" customHeight="1">
      <c r="C268" s="2491"/>
    </row>
    <row r="269" spans="3:3" ht="14.25" customHeight="1">
      <c r="C269" s="2491"/>
    </row>
    <row r="270" spans="3:3" ht="14.25" customHeight="1">
      <c r="C270" s="2491"/>
    </row>
    <row r="271" spans="3:3" ht="14.25" customHeight="1">
      <c r="C271" s="2491"/>
    </row>
    <row r="272" spans="3:3" ht="14.25" customHeight="1">
      <c r="C272" s="2491"/>
    </row>
    <row r="273" spans="3:3" ht="14.25" customHeight="1">
      <c r="C273" s="2491"/>
    </row>
    <row r="274" spans="3:3" ht="14.25" customHeight="1">
      <c r="C274" s="2491"/>
    </row>
    <row r="275" spans="3:3" ht="14.25" customHeight="1">
      <c r="C275" s="2491"/>
    </row>
    <row r="276" spans="3:3" ht="14.25" customHeight="1">
      <c r="C276" s="2491"/>
    </row>
    <row r="277" spans="3:3" ht="14.25" customHeight="1">
      <c r="C277" s="2491"/>
    </row>
    <row r="278" spans="3:3" ht="14.25" customHeight="1">
      <c r="C278" s="2491"/>
    </row>
    <row r="279" spans="3:3" ht="14.25" customHeight="1">
      <c r="C279" s="2491"/>
    </row>
    <row r="280" spans="3:3" ht="14.25" customHeight="1">
      <c r="C280" s="2491"/>
    </row>
    <row r="281" spans="3:3" ht="14.25" customHeight="1">
      <c r="C281" s="2491"/>
    </row>
    <row r="282" spans="3:3" ht="14.25" customHeight="1">
      <c r="C282" s="2491"/>
    </row>
    <row r="283" spans="3:3" ht="14.25" customHeight="1">
      <c r="C283" s="2491"/>
    </row>
    <row r="284" spans="3:3" ht="14.25" customHeight="1">
      <c r="C284" s="2491"/>
    </row>
    <row r="285" spans="3:3" ht="14.25" customHeight="1">
      <c r="C285" s="2491"/>
    </row>
    <row r="286" spans="3:3" ht="14.25" customHeight="1">
      <c r="C286" s="2491"/>
    </row>
    <row r="287" spans="3:3" ht="14.25" customHeight="1">
      <c r="C287" s="2491"/>
    </row>
    <row r="288" spans="3:3" ht="14.25" customHeight="1">
      <c r="C288" s="2491"/>
    </row>
    <row r="289" spans="3:3" ht="14.25" customHeight="1">
      <c r="C289" s="2491"/>
    </row>
    <row r="290" spans="3:3" ht="14.25" customHeight="1">
      <c r="C290" s="2491"/>
    </row>
    <row r="291" spans="3:3" ht="14.25" customHeight="1">
      <c r="C291" s="2491"/>
    </row>
    <row r="292" spans="3:3" ht="14.25" customHeight="1">
      <c r="C292" s="2491"/>
    </row>
    <row r="293" spans="3:3" ht="14.25" customHeight="1">
      <c r="C293" s="2491"/>
    </row>
    <row r="294" spans="3:3" ht="14.25" customHeight="1">
      <c r="C294" s="2491"/>
    </row>
    <row r="295" spans="3:3" ht="14.25" customHeight="1">
      <c r="C295" s="2491"/>
    </row>
    <row r="296" spans="3:3" ht="14.25" customHeight="1">
      <c r="C296" s="2491"/>
    </row>
    <row r="297" spans="3:3" ht="14.25" customHeight="1">
      <c r="C297" s="2491"/>
    </row>
    <row r="298" spans="3:3" ht="14.25" customHeight="1">
      <c r="C298" s="2491"/>
    </row>
    <row r="299" spans="3:3" ht="14.25" customHeight="1">
      <c r="C299" s="2491"/>
    </row>
    <row r="300" spans="3:3" ht="14.25" customHeight="1">
      <c r="C300" s="2491"/>
    </row>
    <row r="301" spans="3:3" ht="14.25" customHeight="1">
      <c r="C301" s="2491"/>
    </row>
    <row r="302" spans="3:3" ht="14.25" customHeight="1">
      <c r="C302" s="2491"/>
    </row>
    <row r="303" spans="3:3" ht="14.25" customHeight="1">
      <c r="C303" s="2491"/>
    </row>
    <row r="304" spans="3:3" ht="14.25" customHeight="1">
      <c r="C304" s="2491"/>
    </row>
    <row r="305" spans="3:3" ht="14.25" customHeight="1">
      <c r="C305" s="2491"/>
    </row>
    <row r="306" spans="3:3" ht="14.25" customHeight="1">
      <c r="C306" s="2491"/>
    </row>
    <row r="307" spans="3:3" ht="14.25" customHeight="1">
      <c r="C307" s="2491"/>
    </row>
    <row r="308" spans="3:3" ht="14.25" customHeight="1">
      <c r="C308" s="2491"/>
    </row>
    <row r="309" spans="3:3" ht="14.25" customHeight="1">
      <c r="C309" s="2491"/>
    </row>
    <row r="310" spans="3:3" ht="14.25" customHeight="1">
      <c r="C310" s="2491"/>
    </row>
    <row r="311" spans="3:3" ht="14.25" customHeight="1">
      <c r="C311" s="2491"/>
    </row>
    <row r="312" spans="3:3" ht="14.25" customHeight="1">
      <c r="C312" s="2491"/>
    </row>
    <row r="313" spans="3:3" ht="14.25" customHeight="1">
      <c r="C313" s="2491"/>
    </row>
    <row r="314" spans="3:3" ht="14.25" customHeight="1">
      <c r="C314" s="2491"/>
    </row>
    <row r="315" spans="3:3" ht="14.25" customHeight="1">
      <c r="C315" s="2491"/>
    </row>
    <row r="316" spans="3:3" ht="14.25" customHeight="1">
      <c r="C316" s="2491"/>
    </row>
    <row r="317" spans="3:3" ht="14.25" customHeight="1">
      <c r="C317" s="2491"/>
    </row>
    <row r="318" spans="3:3" ht="14.25" customHeight="1">
      <c r="C318" s="2491"/>
    </row>
    <row r="319" spans="3:3" ht="14.25" customHeight="1">
      <c r="C319" s="2491"/>
    </row>
    <row r="320" spans="3:3" ht="14.25" customHeight="1">
      <c r="C320" s="2491"/>
    </row>
    <row r="321" spans="3:3" ht="14.25" customHeight="1">
      <c r="C321" s="2491"/>
    </row>
    <row r="322" spans="3:3" ht="14.25" customHeight="1">
      <c r="C322" s="2491"/>
    </row>
    <row r="323" spans="3:3" ht="14.25" customHeight="1">
      <c r="C323" s="2491"/>
    </row>
    <row r="324" spans="3:3" ht="14.25" customHeight="1">
      <c r="C324" s="2491"/>
    </row>
    <row r="325" spans="3:3" ht="14.25" customHeight="1">
      <c r="C325" s="2491"/>
    </row>
    <row r="326" spans="3:3" ht="14.25" customHeight="1">
      <c r="C326" s="2491"/>
    </row>
    <row r="327" spans="3:3" ht="14.25" customHeight="1">
      <c r="C327" s="2491"/>
    </row>
    <row r="328" spans="3:3" ht="14.25" customHeight="1">
      <c r="C328" s="2491"/>
    </row>
    <row r="329" spans="3:3" ht="14.25" customHeight="1">
      <c r="C329" s="2491"/>
    </row>
    <row r="330" spans="3:3" ht="14.25" customHeight="1">
      <c r="C330" s="2491"/>
    </row>
    <row r="331" spans="3:3" ht="14.25" customHeight="1">
      <c r="C331" s="2491"/>
    </row>
    <row r="332" spans="3:3" ht="14.25" customHeight="1">
      <c r="C332" s="2491"/>
    </row>
    <row r="333" spans="3:3" ht="14.25" customHeight="1">
      <c r="C333" s="2491"/>
    </row>
    <row r="334" spans="3:3" ht="14.25" customHeight="1">
      <c r="C334" s="2491"/>
    </row>
    <row r="335" spans="3:3" ht="14.25" customHeight="1">
      <c r="C335" s="2491"/>
    </row>
    <row r="336" spans="3:3" ht="14.25" customHeight="1">
      <c r="C336" s="2491"/>
    </row>
    <row r="337" spans="3:3" ht="14.25" customHeight="1">
      <c r="C337" s="2491"/>
    </row>
    <row r="338" spans="3:3" ht="14.25" customHeight="1">
      <c r="C338" s="2491"/>
    </row>
    <row r="339" spans="3:3" ht="14.25" customHeight="1">
      <c r="C339" s="2491"/>
    </row>
    <row r="340" spans="3:3" ht="14.25" customHeight="1">
      <c r="C340" s="2491"/>
    </row>
    <row r="341" spans="3:3" ht="14.25" customHeight="1">
      <c r="C341" s="2491"/>
    </row>
    <row r="342" spans="3:3" ht="14.25" customHeight="1">
      <c r="C342" s="2491"/>
    </row>
    <row r="343" spans="3:3" ht="14.25" customHeight="1">
      <c r="C343" s="2491"/>
    </row>
    <row r="344" spans="3:3" ht="14.25" customHeight="1">
      <c r="C344" s="2491"/>
    </row>
    <row r="345" spans="3:3" ht="14.25" customHeight="1">
      <c r="C345" s="2491"/>
    </row>
    <row r="346" spans="3:3" ht="14.25" customHeight="1">
      <c r="C346" s="2491"/>
    </row>
    <row r="347" spans="3:3" ht="14.25" customHeight="1">
      <c r="C347" s="2491"/>
    </row>
    <row r="348" spans="3:3" ht="14.25" customHeight="1">
      <c r="C348" s="2491"/>
    </row>
    <row r="349" spans="3:3" ht="14.25" customHeight="1">
      <c r="C349" s="2491"/>
    </row>
    <row r="350" spans="3:3" ht="14.25" customHeight="1">
      <c r="C350" s="2491"/>
    </row>
    <row r="351" spans="3:3" ht="14.25" customHeight="1">
      <c r="C351" s="2491"/>
    </row>
    <row r="352" spans="3:3" ht="14.25" customHeight="1">
      <c r="C352" s="2491"/>
    </row>
    <row r="353" spans="3:3" ht="14.25" customHeight="1">
      <c r="C353" s="2491"/>
    </row>
    <row r="354" spans="3:3" ht="14.25" customHeight="1">
      <c r="C354" s="2491"/>
    </row>
    <row r="355" spans="3:3" ht="14.25" customHeight="1">
      <c r="C355" s="2491"/>
    </row>
    <row r="356" spans="3:3" ht="14.25" customHeight="1">
      <c r="C356" s="2491"/>
    </row>
    <row r="357" spans="3:3" ht="14.25" customHeight="1">
      <c r="C357" s="2491"/>
    </row>
    <row r="358" spans="3:3" ht="14.25" customHeight="1">
      <c r="C358" s="2491"/>
    </row>
    <row r="359" spans="3:3" ht="14.25" customHeight="1">
      <c r="C359" s="2491"/>
    </row>
    <row r="360" spans="3:3" ht="14.25" customHeight="1">
      <c r="C360" s="2491"/>
    </row>
    <row r="361" spans="3:3" ht="14.25" customHeight="1">
      <c r="C361" s="2491"/>
    </row>
    <row r="362" spans="3:3" ht="14.25" customHeight="1">
      <c r="C362" s="2491"/>
    </row>
    <row r="363" spans="3:3" ht="14.25" customHeight="1">
      <c r="C363" s="2491"/>
    </row>
    <row r="364" spans="3:3" ht="14.25" customHeight="1">
      <c r="C364" s="2491"/>
    </row>
    <row r="365" spans="3:3" ht="14.25" customHeight="1">
      <c r="C365" s="2491"/>
    </row>
    <row r="366" spans="3:3" ht="14.25" customHeight="1">
      <c r="C366" s="2491"/>
    </row>
    <row r="367" spans="3:3" ht="14.25" customHeight="1">
      <c r="C367" s="2491"/>
    </row>
    <row r="368" spans="3:3" ht="14.25" customHeight="1">
      <c r="C368" s="2491"/>
    </row>
    <row r="369" spans="3:3" ht="14.25" customHeight="1">
      <c r="C369" s="2491"/>
    </row>
    <row r="370" spans="3:3" ht="14.25" customHeight="1">
      <c r="C370" s="2491"/>
    </row>
    <row r="371" spans="3:3" ht="14.25" customHeight="1">
      <c r="C371" s="2491"/>
    </row>
    <row r="372" spans="3:3" ht="14.25" customHeight="1">
      <c r="C372" s="2491"/>
    </row>
    <row r="373" spans="3:3" ht="14.25" customHeight="1">
      <c r="C373" s="2491"/>
    </row>
    <row r="374" spans="3:3" ht="14.25" customHeight="1">
      <c r="C374" s="2491"/>
    </row>
    <row r="375" spans="3:3" ht="14.25" customHeight="1">
      <c r="C375" s="2491"/>
    </row>
    <row r="376" spans="3:3" ht="14.25" customHeight="1">
      <c r="C376" s="2491"/>
    </row>
    <row r="377" spans="3:3" ht="14.25" customHeight="1">
      <c r="C377" s="2491"/>
    </row>
    <row r="378" spans="3:3" ht="14.25" customHeight="1">
      <c r="C378" s="2491"/>
    </row>
    <row r="379" spans="3:3" ht="15.75" customHeight="1"/>
    <row r="380" spans="3:3" ht="15.75" customHeight="1"/>
    <row r="381" spans="3:3" ht="15.75" customHeight="1"/>
    <row r="382" spans="3:3" ht="15.75" customHeight="1"/>
    <row r="383" spans="3:3" ht="15.75" customHeight="1"/>
    <row r="384" spans="3:3"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D1"/>
    <mergeCell ref="A2:D2"/>
    <mergeCell ref="K4:O4"/>
    <mergeCell ref="X4:Y4"/>
  </mergeCells>
  <pageMargins left="0.7" right="0.7" top="0.75" bottom="0.75" header="0" footer="0"/>
  <pageSetup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outlinePr summaryBelow="0" summaryRight="0"/>
  </sheetPr>
  <dimension ref="A1:AD1000"/>
  <sheetViews>
    <sheetView workbookViewId="0"/>
  </sheetViews>
  <sheetFormatPr defaultColWidth="14.453125" defaultRowHeight="15" customHeight="1"/>
  <cols>
    <col min="7" max="7" width="29.08984375" customWidth="1"/>
  </cols>
  <sheetData>
    <row r="1" spans="1:30" ht="14.5">
      <c r="A1" s="3154" t="s">
        <v>3505</v>
      </c>
      <c r="B1" s="2874"/>
      <c r="C1" s="565"/>
      <c r="D1" s="565"/>
      <c r="E1" s="2492"/>
      <c r="F1" s="2492"/>
      <c r="G1" s="2492"/>
      <c r="H1" s="2493"/>
      <c r="I1" s="2492"/>
      <c r="J1" s="2492"/>
      <c r="K1" s="2492"/>
      <c r="L1" s="2492"/>
      <c r="M1" s="2492"/>
      <c r="N1" s="2492"/>
      <c r="O1" s="2494"/>
      <c r="P1" s="2492"/>
      <c r="Q1" s="2492"/>
      <c r="R1" s="2492"/>
      <c r="S1" s="2492"/>
      <c r="T1" s="2492"/>
      <c r="U1" s="2492"/>
      <c r="V1" s="2492"/>
      <c r="W1" s="565"/>
      <c r="X1" s="565"/>
      <c r="Y1" s="565"/>
      <c r="Z1" s="565"/>
      <c r="AA1" s="565"/>
      <c r="AB1" s="565"/>
      <c r="AC1" s="565"/>
      <c r="AD1" s="565"/>
    </row>
    <row r="2" spans="1:30" ht="15.5">
      <c r="A2" s="3155" t="s">
        <v>3506</v>
      </c>
      <c r="B2" s="3033"/>
      <c r="C2" s="565"/>
      <c r="D2" s="565"/>
      <c r="E2" s="2492"/>
      <c r="F2" s="2492"/>
      <c r="G2" s="2492"/>
      <c r="H2" s="2493"/>
      <c r="I2" s="2492"/>
      <c r="J2" s="2492"/>
      <c r="K2" s="2492"/>
      <c r="L2" s="2492"/>
      <c r="M2" s="2492"/>
      <c r="N2" s="2492"/>
      <c r="O2" s="2494"/>
      <c r="P2" s="2492"/>
      <c r="Q2" s="2492"/>
      <c r="R2" s="2492"/>
      <c r="S2" s="2492"/>
      <c r="T2" s="2492"/>
      <c r="U2" s="2492"/>
      <c r="V2" s="2492"/>
      <c r="W2" s="565"/>
      <c r="X2" s="565"/>
      <c r="Y2" s="565"/>
      <c r="Z2" s="565"/>
      <c r="AA2" s="565"/>
      <c r="AB2" s="565"/>
      <c r="AC2" s="565"/>
      <c r="AD2" s="565"/>
    </row>
    <row r="3" spans="1:30" ht="15.5">
      <c r="A3" s="2496" t="s">
        <v>2729</v>
      </c>
      <c r="B3" s="2497" t="s">
        <v>757</v>
      </c>
      <c r="C3" s="565"/>
      <c r="D3" s="565"/>
      <c r="E3" s="2492"/>
      <c r="F3" s="2492"/>
      <c r="G3" s="2492"/>
      <c r="H3" s="2493"/>
      <c r="I3" s="2492"/>
      <c r="J3" s="2492"/>
      <c r="K3" s="2492"/>
      <c r="L3" s="2492"/>
      <c r="M3" s="2492"/>
      <c r="N3" s="2492"/>
      <c r="O3" s="2494"/>
      <c r="P3" s="2492"/>
      <c r="Q3" s="2492"/>
      <c r="R3" s="2492"/>
      <c r="S3" s="2492"/>
      <c r="T3" s="2492"/>
      <c r="U3" s="2492"/>
      <c r="V3" s="2492"/>
      <c r="W3" s="565"/>
      <c r="X3" s="565"/>
      <c r="Y3" s="565"/>
      <c r="Z3" s="565"/>
      <c r="AA3" s="565"/>
      <c r="AB3" s="565"/>
      <c r="AC3" s="565"/>
      <c r="AD3" s="565"/>
    </row>
    <row r="4" spans="1:30" ht="15.5">
      <c r="A4" s="2496">
        <v>2</v>
      </c>
      <c r="B4" s="2497" t="s">
        <v>3507</v>
      </c>
      <c r="C4" s="565"/>
      <c r="D4" s="565"/>
      <c r="E4" s="2492"/>
      <c r="F4" s="2492"/>
      <c r="G4" s="2492"/>
      <c r="H4" s="2493"/>
      <c r="I4" s="2492"/>
      <c r="J4" s="2492"/>
      <c r="K4" s="2492"/>
      <c r="L4" s="2492"/>
      <c r="M4" s="2492"/>
      <c r="N4" s="2492"/>
      <c r="O4" s="2494"/>
      <c r="P4" s="2492"/>
      <c r="Q4" s="2492"/>
      <c r="R4" s="2492"/>
      <c r="S4" s="2492"/>
      <c r="T4" s="2492"/>
      <c r="U4" s="2492"/>
      <c r="V4" s="2492"/>
      <c r="W4" s="565"/>
      <c r="X4" s="565"/>
      <c r="Y4" s="565"/>
      <c r="Z4" s="565"/>
      <c r="AA4" s="565"/>
      <c r="AB4" s="565"/>
      <c r="AC4" s="565"/>
      <c r="AD4" s="565"/>
    </row>
    <row r="5" spans="1:30" ht="15.5">
      <c r="A5" s="2496">
        <v>3</v>
      </c>
      <c r="B5" s="2497" t="s">
        <v>3508</v>
      </c>
      <c r="C5" s="565"/>
      <c r="D5" s="565"/>
      <c r="E5" s="2492"/>
      <c r="F5" s="2492"/>
      <c r="G5" s="2492"/>
      <c r="H5" s="2493"/>
      <c r="I5" s="2492"/>
      <c r="J5" s="2492"/>
      <c r="K5" s="2492"/>
      <c r="L5" s="2492"/>
      <c r="M5" s="2492"/>
      <c r="N5" s="2492"/>
      <c r="O5" s="2494"/>
      <c r="P5" s="2492"/>
      <c r="Q5" s="2492"/>
      <c r="R5" s="2492"/>
      <c r="S5" s="2492"/>
      <c r="T5" s="2492"/>
      <c r="U5" s="2492"/>
      <c r="V5" s="2492"/>
      <c r="W5" s="565"/>
      <c r="X5" s="565"/>
      <c r="Y5" s="565"/>
      <c r="Z5" s="565"/>
      <c r="AA5" s="565"/>
      <c r="AB5" s="565"/>
      <c r="AC5" s="565"/>
      <c r="AD5" s="565"/>
    </row>
    <row r="6" spans="1:30" ht="15.5">
      <c r="A6" s="2496">
        <v>4</v>
      </c>
      <c r="B6" s="2497" t="s">
        <v>3509</v>
      </c>
      <c r="C6" s="565"/>
      <c r="D6" s="565"/>
      <c r="E6" s="2492"/>
      <c r="F6" s="2492"/>
      <c r="G6" s="2492"/>
      <c r="H6" s="2493"/>
      <c r="I6" s="2492"/>
      <c r="J6" s="2492"/>
      <c r="K6" s="2492"/>
      <c r="L6" s="2492"/>
      <c r="M6" s="2492"/>
      <c r="N6" s="2492"/>
      <c r="O6" s="2494"/>
      <c r="P6" s="2492"/>
      <c r="Q6" s="2492"/>
      <c r="R6" s="2492"/>
      <c r="S6" s="2492"/>
      <c r="T6" s="2492"/>
      <c r="U6" s="2492"/>
      <c r="V6" s="2492"/>
      <c r="W6" s="565"/>
      <c r="X6" s="565"/>
      <c r="Y6" s="565"/>
      <c r="Z6" s="565"/>
      <c r="AA6" s="565"/>
      <c r="AB6" s="565"/>
      <c r="AC6" s="565"/>
      <c r="AD6" s="565"/>
    </row>
    <row r="7" spans="1:30" ht="15.5">
      <c r="A7" s="2496">
        <v>5</v>
      </c>
      <c r="B7" s="2497" t="s">
        <v>3510</v>
      </c>
      <c r="C7" s="565"/>
      <c r="D7" s="565"/>
      <c r="E7" s="2492"/>
      <c r="F7" s="2492"/>
      <c r="G7" s="2492"/>
      <c r="H7" s="2493"/>
      <c r="I7" s="2492"/>
      <c r="J7" s="2492"/>
      <c r="K7" s="2492"/>
      <c r="L7" s="2492"/>
      <c r="M7" s="2492"/>
      <c r="N7" s="2492"/>
      <c r="O7" s="2494"/>
      <c r="P7" s="2492"/>
      <c r="Q7" s="2492"/>
      <c r="R7" s="2492"/>
      <c r="S7" s="2492"/>
      <c r="T7" s="2492"/>
      <c r="U7" s="2492"/>
      <c r="V7" s="2492"/>
      <c r="W7" s="565"/>
      <c r="X7" s="565"/>
      <c r="Y7" s="565"/>
      <c r="Z7" s="565"/>
      <c r="AA7" s="565"/>
      <c r="AB7" s="565"/>
      <c r="AC7" s="565"/>
      <c r="AD7" s="565"/>
    </row>
    <row r="8" spans="1:30" ht="15.5">
      <c r="A8" s="2496">
        <v>6</v>
      </c>
      <c r="B8" s="2497" t="s">
        <v>3511</v>
      </c>
      <c r="C8" s="565"/>
      <c r="D8" s="565"/>
      <c r="E8" s="2492"/>
      <c r="F8" s="2492"/>
      <c r="G8" s="2492"/>
      <c r="H8" s="2493"/>
      <c r="I8" s="2492"/>
      <c r="J8" s="2492"/>
      <c r="K8" s="2492"/>
      <c r="L8" s="2492"/>
      <c r="M8" s="2492"/>
      <c r="N8" s="2492"/>
      <c r="O8" s="2494"/>
      <c r="P8" s="2492"/>
      <c r="Q8" s="2492"/>
      <c r="R8" s="2492"/>
      <c r="S8" s="2492"/>
      <c r="T8" s="2492"/>
      <c r="U8" s="2492"/>
      <c r="V8" s="2492"/>
      <c r="W8" s="565"/>
      <c r="X8" s="565"/>
      <c r="Y8" s="565"/>
      <c r="Z8" s="565"/>
      <c r="AA8" s="565"/>
      <c r="AB8" s="565"/>
      <c r="AC8" s="565"/>
      <c r="AD8" s="565"/>
    </row>
    <row r="9" spans="1:30" ht="15.5">
      <c r="A9" s="2496">
        <v>7</v>
      </c>
      <c r="B9" s="2497" t="s">
        <v>3512</v>
      </c>
      <c r="C9" s="565"/>
      <c r="D9" s="565"/>
      <c r="E9" s="2492"/>
      <c r="F9" s="2492"/>
      <c r="G9" s="2492"/>
      <c r="H9" s="2493"/>
      <c r="I9" s="2492"/>
      <c r="J9" s="2492"/>
      <c r="K9" s="2492"/>
      <c r="L9" s="2492"/>
      <c r="M9" s="2492"/>
      <c r="N9" s="2492"/>
      <c r="O9" s="2494"/>
      <c r="P9" s="2492"/>
      <c r="Q9" s="2492"/>
      <c r="R9" s="2492"/>
      <c r="S9" s="2492"/>
      <c r="T9" s="2492"/>
      <c r="U9" s="2492"/>
      <c r="V9" s="2492"/>
      <c r="W9" s="565"/>
      <c r="X9" s="565"/>
      <c r="Y9" s="565"/>
      <c r="Z9" s="565"/>
      <c r="AA9" s="565"/>
      <c r="AB9" s="565"/>
      <c r="AC9" s="565"/>
      <c r="AD9" s="565"/>
    </row>
    <row r="10" spans="1:30" ht="14.5">
      <c r="A10" s="2498"/>
      <c r="B10" s="2499"/>
      <c r="C10" s="565"/>
      <c r="D10" s="565"/>
      <c r="E10" s="2492"/>
      <c r="F10" s="2492"/>
      <c r="G10" s="2492"/>
      <c r="H10" s="2493"/>
      <c r="I10" s="2492"/>
      <c r="J10" s="2492"/>
      <c r="K10" s="2492"/>
      <c r="L10" s="2492"/>
      <c r="M10" s="2492"/>
      <c r="N10" s="2492"/>
      <c r="O10" s="2494"/>
      <c r="P10" s="2492"/>
      <c r="Q10" s="2492"/>
      <c r="R10" s="2492"/>
      <c r="S10" s="2492"/>
      <c r="T10" s="2492"/>
      <c r="U10" s="2492"/>
      <c r="V10" s="2492"/>
      <c r="W10" s="565"/>
      <c r="X10" s="565"/>
      <c r="Y10" s="565"/>
      <c r="Z10" s="565"/>
      <c r="AA10" s="565"/>
      <c r="AB10" s="565"/>
      <c r="AC10" s="565"/>
      <c r="AD10" s="565"/>
    </row>
    <row r="11" spans="1:30" ht="15.5">
      <c r="A11" s="2500" t="s">
        <v>2729</v>
      </c>
      <c r="B11" s="2501" t="s">
        <v>757</v>
      </c>
      <c r="C11" s="2502"/>
      <c r="D11" s="2502"/>
      <c r="E11" s="2502"/>
      <c r="F11" s="2502"/>
      <c r="G11" s="2502"/>
      <c r="H11" s="2503"/>
      <c r="I11" s="2502"/>
      <c r="J11" s="2502"/>
      <c r="K11" s="2502"/>
      <c r="L11" s="2502"/>
      <c r="M11" s="2502"/>
      <c r="N11" s="2502"/>
      <c r="O11" s="2504"/>
      <c r="P11" s="2502"/>
      <c r="Q11" s="2502"/>
      <c r="R11" s="2502"/>
      <c r="S11" s="2502"/>
      <c r="T11" s="2502"/>
      <c r="U11" s="2502"/>
      <c r="V11" s="2502"/>
      <c r="W11" s="565"/>
      <c r="X11" s="565"/>
      <c r="Y11" s="565"/>
      <c r="Z11" s="565"/>
      <c r="AA11" s="565"/>
      <c r="AB11" s="565"/>
      <c r="AC11" s="565"/>
      <c r="AD11" s="565"/>
    </row>
    <row r="12" spans="1:30" ht="14.5">
      <c r="A12" s="565"/>
      <c r="B12" s="565"/>
      <c r="C12" s="565"/>
      <c r="D12" s="565"/>
      <c r="E12" s="565"/>
      <c r="F12" s="565"/>
      <c r="G12" s="565"/>
      <c r="H12" s="2505"/>
      <c r="I12" s="2492"/>
      <c r="J12" s="2492"/>
      <c r="K12" s="2492"/>
      <c r="L12" s="2492"/>
      <c r="M12" s="2492"/>
      <c r="N12" s="2492"/>
      <c r="O12" s="2494"/>
      <c r="P12" s="2492"/>
      <c r="Q12" s="2492"/>
      <c r="R12" s="2492"/>
      <c r="S12" s="2492"/>
      <c r="T12" s="2492"/>
      <c r="U12" s="2492"/>
      <c r="V12" s="2492"/>
      <c r="W12" s="565"/>
      <c r="X12" s="565"/>
      <c r="Y12" s="565"/>
      <c r="Z12" s="565"/>
      <c r="AA12" s="565"/>
      <c r="AB12" s="565"/>
      <c r="AC12" s="565"/>
      <c r="AD12" s="565"/>
    </row>
    <row r="13" spans="1:30" ht="14.5">
      <c r="A13" s="3156" t="s">
        <v>1800</v>
      </c>
      <c r="B13" s="2874"/>
      <c r="C13" s="3157" t="s">
        <v>3513</v>
      </c>
      <c r="D13" s="2874"/>
      <c r="E13" s="2874"/>
      <c r="F13" s="2874"/>
      <c r="G13" s="565"/>
      <c r="H13" s="2505"/>
      <c r="I13" s="2492"/>
      <c r="J13" s="2492"/>
      <c r="K13" s="2492"/>
      <c r="L13" s="2492"/>
      <c r="M13" s="2492"/>
      <c r="N13" s="2492"/>
      <c r="O13" s="2494"/>
      <c r="P13" s="2492"/>
      <c r="Q13" s="2492"/>
      <c r="R13" s="2492"/>
      <c r="S13" s="2492"/>
      <c r="T13" s="2492"/>
      <c r="U13" s="2492"/>
      <c r="V13" s="2492"/>
      <c r="W13" s="2492"/>
      <c r="X13" s="565"/>
      <c r="Y13" s="565"/>
      <c r="Z13" s="565"/>
      <c r="AA13" s="565"/>
      <c r="AB13" s="565"/>
      <c r="AC13" s="565"/>
      <c r="AD13" s="565"/>
    </row>
    <row r="14" spans="1:30" ht="14.5">
      <c r="A14" s="3156" t="s">
        <v>0</v>
      </c>
      <c r="B14" s="2874"/>
      <c r="C14" s="3157" t="s">
        <v>3514</v>
      </c>
      <c r="D14" s="2874"/>
      <c r="E14" s="2874"/>
      <c r="F14" s="2874"/>
      <c r="G14" s="565"/>
      <c r="H14" s="2505"/>
      <c r="I14" s="2492"/>
      <c r="J14" s="2492"/>
      <c r="K14" s="2492"/>
      <c r="L14" s="2492"/>
      <c r="M14" s="2492"/>
      <c r="N14" s="2492"/>
      <c r="O14" s="2494"/>
      <c r="P14" s="2492"/>
      <c r="Q14" s="2492"/>
      <c r="R14" s="2492"/>
      <c r="S14" s="2492"/>
      <c r="T14" s="2492"/>
      <c r="U14" s="2492"/>
      <c r="V14" s="2492"/>
      <c r="W14" s="2492"/>
      <c r="X14" s="565"/>
      <c r="Y14" s="565"/>
      <c r="Z14" s="565"/>
      <c r="AA14" s="565"/>
      <c r="AB14" s="565"/>
      <c r="AC14" s="565"/>
      <c r="AD14" s="565"/>
    </row>
    <row r="15" spans="1:30" ht="14.5">
      <c r="A15" s="3147" t="s">
        <v>3505</v>
      </c>
      <c r="B15" s="2874"/>
      <c r="C15" s="565"/>
      <c r="D15" s="565"/>
      <c r="E15" s="2507"/>
      <c r="F15" s="565"/>
      <c r="G15" s="565"/>
      <c r="H15" s="2505"/>
      <c r="I15" s="2492"/>
      <c r="J15" s="2492"/>
      <c r="K15" s="2492"/>
      <c r="L15" s="2492"/>
      <c r="M15" s="2492"/>
      <c r="N15" s="2492"/>
      <c r="O15" s="2494"/>
      <c r="P15" s="2492"/>
      <c r="Q15" s="2492"/>
      <c r="R15" s="2492"/>
      <c r="S15" s="2492"/>
      <c r="T15" s="2492"/>
      <c r="U15" s="2492"/>
      <c r="V15" s="2492"/>
      <c r="W15" s="2492"/>
      <c r="X15" s="565"/>
      <c r="Y15" s="565"/>
      <c r="Z15" s="565"/>
      <c r="AA15" s="565"/>
      <c r="AB15" s="565"/>
      <c r="AC15" s="565"/>
      <c r="AD15" s="565"/>
    </row>
    <row r="16" spans="1:30" ht="14.5">
      <c r="A16" s="3149" t="s">
        <v>3515</v>
      </c>
      <c r="B16" s="2874"/>
      <c r="C16" s="2874"/>
      <c r="D16" s="2874"/>
      <c r="E16" s="2874"/>
      <c r="F16" s="2874"/>
      <c r="G16" s="2874"/>
      <c r="H16" s="2508"/>
      <c r="I16" s="2492"/>
      <c r="J16" s="2492"/>
      <c r="K16" s="2492"/>
      <c r="L16" s="2492"/>
      <c r="M16" s="2492"/>
      <c r="N16" s="2492"/>
      <c r="O16" s="2494"/>
      <c r="P16" s="2492"/>
      <c r="Q16" s="2492"/>
      <c r="R16" s="2492"/>
      <c r="S16" s="2492"/>
      <c r="T16" s="2492"/>
      <c r="U16" s="2492"/>
      <c r="V16" s="2492"/>
      <c r="W16" s="2492"/>
      <c r="X16" s="565"/>
      <c r="Y16" s="565"/>
      <c r="Z16" s="565"/>
      <c r="AA16" s="565"/>
      <c r="AB16" s="565"/>
      <c r="AC16" s="565"/>
      <c r="AD16" s="565"/>
    </row>
    <row r="17" spans="1:30" ht="14.5">
      <c r="A17" s="3150" t="s">
        <v>3516</v>
      </c>
      <c r="B17" s="3033"/>
      <c r="C17" s="3033"/>
      <c r="D17" s="3033"/>
      <c r="E17" s="3033"/>
      <c r="F17" s="3033"/>
      <c r="G17" s="3033"/>
      <c r="H17" s="2505"/>
      <c r="I17" s="2492"/>
      <c r="J17" s="2492"/>
      <c r="K17" s="2492"/>
      <c r="L17" s="2492"/>
      <c r="M17" s="2492"/>
      <c r="N17" s="2492"/>
      <c r="O17" s="2494"/>
      <c r="P17" s="2492"/>
      <c r="Q17" s="2492"/>
      <c r="R17" s="2492"/>
      <c r="S17" s="2492"/>
      <c r="T17" s="2492"/>
      <c r="U17" s="2492"/>
      <c r="V17" s="2492"/>
      <c r="W17" s="2492"/>
      <c r="X17" s="2493"/>
      <c r="Y17" s="2493"/>
      <c r="Z17" s="2492"/>
      <c r="AA17" s="2492"/>
      <c r="AB17" s="565"/>
      <c r="AC17" s="565"/>
      <c r="AD17" s="565"/>
    </row>
    <row r="18" spans="1:30" ht="15.5">
      <c r="A18" s="2509" t="s">
        <v>79</v>
      </c>
      <c r="B18" s="2510" t="s">
        <v>3517</v>
      </c>
      <c r="C18" s="2510" t="s">
        <v>187</v>
      </c>
      <c r="D18" s="2510" t="s">
        <v>1865</v>
      </c>
      <c r="E18" s="2510" t="s">
        <v>1866</v>
      </c>
      <c r="F18" s="2511" t="s">
        <v>3518</v>
      </c>
      <c r="G18" s="2510" t="s">
        <v>6</v>
      </c>
      <c r="H18" s="2505"/>
      <c r="I18" s="2492"/>
      <c r="J18" s="2492"/>
      <c r="K18" s="2492"/>
      <c r="L18" s="2492"/>
      <c r="M18" s="2492"/>
      <c r="N18" s="2492"/>
      <c r="O18" s="2494"/>
      <c r="P18" s="2492"/>
      <c r="Q18" s="2492"/>
      <c r="R18" s="2492"/>
      <c r="S18" s="2492"/>
      <c r="T18" s="2492"/>
      <c r="U18" s="2492"/>
      <c r="V18" s="2492"/>
      <c r="W18" s="2492"/>
      <c r="X18" s="2493"/>
      <c r="Y18" s="2493"/>
      <c r="Z18" s="2492"/>
      <c r="AA18" s="2492"/>
      <c r="AB18" s="565"/>
      <c r="AC18" s="565"/>
      <c r="AD18" s="565"/>
    </row>
    <row r="19" spans="1:30" ht="14.5">
      <c r="A19" s="2509" t="s">
        <v>213</v>
      </c>
      <c r="B19" s="2512" t="s">
        <v>3519</v>
      </c>
      <c r="C19" s="2513"/>
      <c r="D19" s="2513"/>
      <c r="E19" s="2513"/>
      <c r="F19" s="2513"/>
      <c r="G19" s="2499"/>
      <c r="H19" s="2505"/>
      <c r="I19" s="2492"/>
      <c r="J19" s="2492"/>
      <c r="K19" s="2492"/>
      <c r="L19" s="2492"/>
      <c r="M19" s="2492"/>
      <c r="N19" s="2492"/>
      <c r="O19" s="2494"/>
      <c r="P19" s="2492"/>
      <c r="Q19" s="2492"/>
      <c r="R19" s="2492"/>
      <c r="S19" s="2492"/>
      <c r="T19" s="2492"/>
      <c r="U19" s="2492"/>
      <c r="V19" s="2492"/>
      <c r="W19" s="2492"/>
      <c r="X19" s="2493"/>
      <c r="Y19" s="2493"/>
      <c r="Z19" s="2492"/>
      <c r="AA19" s="2492"/>
      <c r="AB19" s="565"/>
      <c r="AC19" s="565"/>
      <c r="AD19" s="565"/>
    </row>
    <row r="20" spans="1:30" ht="15.5">
      <c r="A20" s="2514">
        <v>1</v>
      </c>
      <c r="B20" s="2497" t="s">
        <v>3520</v>
      </c>
      <c r="C20" s="2515" t="s">
        <v>3521</v>
      </c>
      <c r="D20" s="2515">
        <v>960</v>
      </c>
      <c r="E20" s="2515">
        <v>50</v>
      </c>
      <c r="F20" s="2516">
        <v>48</v>
      </c>
      <c r="G20" s="2499"/>
      <c r="H20" s="2505"/>
      <c r="I20" s="2492"/>
      <c r="J20" s="2492"/>
      <c r="K20" s="2492"/>
      <c r="L20" s="2492"/>
      <c r="M20" s="2492"/>
      <c r="N20" s="2492"/>
      <c r="O20" s="2494"/>
      <c r="P20" s="2492"/>
      <c r="Q20" s="2492"/>
      <c r="R20" s="2492"/>
      <c r="S20" s="2492"/>
      <c r="T20" s="2492"/>
      <c r="U20" s="2492"/>
      <c r="V20" s="2492"/>
      <c r="W20" s="2492"/>
      <c r="X20" s="2493"/>
      <c r="Y20" s="2493"/>
      <c r="Z20" s="2492"/>
      <c r="AA20" s="2492"/>
      <c r="AB20" s="565"/>
      <c r="AC20" s="565"/>
      <c r="AD20" s="565"/>
    </row>
    <row r="21" spans="1:30" ht="15.5">
      <c r="A21" s="2517">
        <v>2</v>
      </c>
      <c r="B21" s="2497" t="s">
        <v>3522</v>
      </c>
      <c r="C21" s="2515" t="s">
        <v>3521</v>
      </c>
      <c r="D21" s="2515">
        <v>960</v>
      </c>
      <c r="E21" s="2515">
        <v>50</v>
      </c>
      <c r="F21" s="2516">
        <v>48</v>
      </c>
      <c r="G21" s="2499"/>
      <c r="H21" s="2505"/>
      <c r="I21" s="2492"/>
      <c r="J21" s="2492"/>
      <c r="K21" s="2492"/>
      <c r="L21" s="2492"/>
      <c r="M21" s="2492"/>
      <c r="N21" s="2492"/>
      <c r="O21" s="2494"/>
      <c r="P21" s="2492"/>
      <c r="Q21" s="2492"/>
      <c r="R21" s="2492"/>
      <c r="S21" s="2492"/>
      <c r="T21" s="2492"/>
      <c r="U21" s="2492"/>
      <c r="V21" s="2492"/>
      <c r="W21" s="2492"/>
      <c r="X21" s="2493"/>
      <c r="Y21" s="2493"/>
      <c r="Z21" s="2492"/>
      <c r="AA21" s="2492"/>
      <c r="AB21" s="565"/>
      <c r="AC21" s="565"/>
      <c r="AD21" s="565"/>
    </row>
    <row r="22" spans="1:30" ht="15.5">
      <c r="A22" s="2518" t="s">
        <v>246</v>
      </c>
      <c r="B22" s="2512" t="s">
        <v>3523</v>
      </c>
      <c r="C22" s="2513"/>
      <c r="D22" s="2513"/>
      <c r="E22" s="2513"/>
      <c r="F22" s="2511">
        <v>10.8</v>
      </c>
      <c r="G22" s="2499"/>
      <c r="H22" s="2505"/>
      <c r="I22" s="2492"/>
      <c r="J22" s="2492"/>
      <c r="K22" s="2492"/>
      <c r="L22" s="2492"/>
      <c r="M22" s="2492"/>
      <c r="N22" s="2492"/>
      <c r="O22" s="2494"/>
      <c r="P22" s="2492"/>
      <c r="Q22" s="2492"/>
      <c r="R22" s="2492"/>
      <c r="S22" s="2492"/>
      <c r="T22" s="2492"/>
      <c r="U22" s="2492"/>
      <c r="V22" s="2492"/>
      <c r="W22" s="2492"/>
      <c r="X22" s="2493"/>
      <c r="Y22" s="2493"/>
      <c r="Z22" s="2492"/>
      <c r="AA22" s="2492"/>
      <c r="AB22" s="565"/>
      <c r="AC22" s="565"/>
      <c r="AD22" s="565"/>
    </row>
    <row r="23" spans="1:30" ht="15.5">
      <c r="A23" s="2514">
        <v>1</v>
      </c>
      <c r="B23" s="2497" t="s">
        <v>3524</v>
      </c>
      <c r="C23" s="2515" t="s">
        <v>3521</v>
      </c>
      <c r="D23" s="2515">
        <v>12</v>
      </c>
      <c r="E23" s="2515">
        <v>50</v>
      </c>
      <c r="F23" s="2516">
        <v>600</v>
      </c>
      <c r="G23" s="2499"/>
      <c r="H23" s="2505"/>
      <c r="I23" s="2492"/>
      <c r="J23" s="2492"/>
      <c r="K23" s="2492"/>
      <c r="L23" s="2492"/>
      <c r="M23" s="2492"/>
      <c r="N23" s="2492"/>
      <c r="O23" s="2494"/>
      <c r="P23" s="2492"/>
      <c r="Q23" s="2492"/>
      <c r="R23" s="2492"/>
      <c r="S23" s="2492"/>
      <c r="T23" s="2492"/>
      <c r="U23" s="2492"/>
      <c r="V23" s="2492"/>
      <c r="W23" s="2492"/>
      <c r="X23" s="2493"/>
      <c r="Y23" s="2493"/>
      <c r="Z23" s="2492"/>
      <c r="AA23" s="2492"/>
      <c r="AB23" s="565"/>
      <c r="AC23" s="565"/>
      <c r="AD23" s="565"/>
    </row>
    <row r="24" spans="1:30" ht="15.5">
      <c r="A24" s="2509">
        <v>2</v>
      </c>
      <c r="B24" s="2497" t="s">
        <v>3525</v>
      </c>
      <c r="C24" s="2515" t="s">
        <v>3521</v>
      </c>
      <c r="D24" s="2515">
        <v>12</v>
      </c>
      <c r="E24" s="2515">
        <v>50</v>
      </c>
      <c r="F24" s="2516">
        <v>600</v>
      </c>
      <c r="G24" s="2499"/>
      <c r="H24" s="2505"/>
      <c r="I24" s="2492"/>
      <c r="J24" s="2492"/>
      <c r="K24" s="2492"/>
      <c r="L24" s="2492"/>
      <c r="M24" s="2492"/>
      <c r="N24" s="2492"/>
      <c r="O24" s="2494"/>
      <c r="P24" s="2492"/>
      <c r="Q24" s="2492"/>
      <c r="R24" s="2492"/>
      <c r="S24" s="2492"/>
      <c r="T24" s="2492"/>
      <c r="U24" s="2492"/>
      <c r="V24" s="2492"/>
      <c r="W24" s="2492"/>
      <c r="X24" s="2493"/>
      <c r="Y24" s="2493"/>
      <c r="Z24" s="2492"/>
      <c r="AA24" s="2492"/>
      <c r="AB24" s="565"/>
      <c r="AC24" s="565"/>
      <c r="AD24" s="565"/>
    </row>
    <row r="25" spans="1:30" ht="15.5">
      <c r="A25" s="2514">
        <v>3</v>
      </c>
      <c r="B25" s="2497" t="s">
        <v>3526</v>
      </c>
      <c r="C25" s="2515" t="s">
        <v>3521</v>
      </c>
      <c r="D25" s="2515">
        <v>12</v>
      </c>
      <c r="E25" s="2515">
        <v>50</v>
      </c>
      <c r="F25" s="2516">
        <v>600</v>
      </c>
      <c r="G25" s="2499"/>
      <c r="H25" s="2505"/>
      <c r="I25" s="2492"/>
      <c r="J25" s="2492"/>
      <c r="K25" s="2492"/>
      <c r="L25" s="2492"/>
      <c r="M25" s="2492"/>
      <c r="N25" s="2492"/>
      <c r="O25" s="2494"/>
      <c r="P25" s="2492"/>
      <c r="Q25" s="2492"/>
      <c r="R25" s="2492"/>
      <c r="S25" s="2492"/>
      <c r="T25" s="2492"/>
      <c r="U25" s="2492"/>
      <c r="V25" s="2492"/>
      <c r="W25" s="2492"/>
      <c r="X25" s="2493"/>
      <c r="Y25" s="2493"/>
      <c r="Z25" s="2492"/>
      <c r="AA25" s="2492"/>
      <c r="AB25" s="565"/>
      <c r="AC25" s="565"/>
      <c r="AD25" s="565"/>
    </row>
    <row r="26" spans="1:30" ht="15.5">
      <c r="A26" s="2514">
        <v>4</v>
      </c>
      <c r="B26" s="2497" t="s">
        <v>3527</v>
      </c>
      <c r="C26" s="2515" t="s">
        <v>3528</v>
      </c>
      <c r="D26" s="2515">
        <v>12</v>
      </c>
      <c r="E26" s="2515">
        <v>300</v>
      </c>
      <c r="F26" s="2516">
        <v>3.6</v>
      </c>
      <c r="G26" s="2499"/>
      <c r="H26" s="2505"/>
      <c r="I26" s="2492"/>
      <c r="J26" s="2492"/>
      <c r="K26" s="2492"/>
      <c r="L26" s="2492"/>
      <c r="M26" s="2492"/>
      <c r="N26" s="2492"/>
      <c r="O26" s="2494"/>
      <c r="P26" s="2492"/>
      <c r="Q26" s="2492"/>
      <c r="R26" s="2492"/>
      <c r="S26" s="2492"/>
      <c r="T26" s="2492"/>
      <c r="U26" s="2492"/>
      <c r="V26" s="2492"/>
      <c r="W26" s="2492"/>
      <c r="X26" s="2493"/>
      <c r="Y26" s="2493"/>
      <c r="Z26" s="2492"/>
      <c r="AA26" s="2492"/>
      <c r="AB26" s="565"/>
      <c r="AC26" s="565"/>
      <c r="AD26" s="565"/>
    </row>
    <row r="27" spans="1:30" ht="15.5">
      <c r="A27" s="2514">
        <v>5</v>
      </c>
      <c r="B27" s="2497" t="s">
        <v>3529</v>
      </c>
      <c r="C27" s="2515" t="s">
        <v>2467</v>
      </c>
      <c r="D27" s="2515">
        <v>12</v>
      </c>
      <c r="E27" s="2515">
        <v>100</v>
      </c>
      <c r="F27" s="2516">
        <v>1.2</v>
      </c>
      <c r="G27" s="2499"/>
      <c r="H27" s="2505"/>
      <c r="I27" s="2492"/>
      <c r="J27" s="2492"/>
      <c r="K27" s="2492"/>
      <c r="L27" s="2492"/>
      <c r="M27" s="2492"/>
      <c r="N27" s="2492"/>
      <c r="O27" s="2494"/>
      <c r="P27" s="2492"/>
      <c r="Q27" s="2492"/>
      <c r="R27" s="2492"/>
      <c r="S27" s="2492"/>
      <c r="T27" s="2492"/>
      <c r="U27" s="2492"/>
      <c r="V27" s="2492"/>
      <c r="W27" s="2492"/>
      <c r="X27" s="2493"/>
      <c r="Y27" s="2493"/>
      <c r="Z27" s="2492"/>
      <c r="AA27" s="2492"/>
      <c r="AB27" s="565"/>
      <c r="AC27" s="565"/>
      <c r="AD27" s="565"/>
    </row>
    <row r="28" spans="1:30" ht="15.5">
      <c r="A28" s="2514">
        <v>6</v>
      </c>
      <c r="B28" s="2497" t="s">
        <v>2610</v>
      </c>
      <c r="C28" s="2515" t="s">
        <v>3528</v>
      </c>
      <c r="D28" s="2515">
        <v>12</v>
      </c>
      <c r="E28" s="2515">
        <v>200</v>
      </c>
      <c r="F28" s="2516">
        <v>2.4</v>
      </c>
      <c r="G28" s="2499"/>
      <c r="H28" s="2493"/>
      <c r="I28" s="2492"/>
      <c r="J28" s="2492"/>
      <c r="K28" s="2492"/>
      <c r="L28" s="2492"/>
      <c r="M28" s="2492"/>
      <c r="N28" s="2492"/>
      <c r="O28" s="2494"/>
      <c r="P28" s="2492"/>
      <c r="Q28" s="2492"/>
      <c r="R28" s="2492"/>
      <c r="S28" s="2492"/>
      <c r="T28" s="2492"/>
      <c r="U28" s="2492"/>
      <c r="V28" s="2492"/>
      <c r="W28" s="2492"/>
      <c r="X28" s="2493"/>
      <c r="Y28" s="2493"/>
      <c r="Z28" s="2492"/>
      <c r="AA28" s="2492"/>
      <c r="AB28" s="565"/>
      <c r="AC28" s="565"/>
      <c r="AD28" s="565"/>
    </row>
    <row r="29" spans="1:30" ht="15.5">
      <c r="A29" s="2514">
        <v>7</v>
      </c>
      <c r="B29" s="2497" t="s">
        <v>3530</v>
      </c>
      <c r="C29" s="2515" t="s">
        <v>3528</v>
      </c>
      <c r="D29" s="2515">
        <v>12</v>
      </c>
      <c r="E29" s="2515">
        <v>150</v>
      </c>
      <c r="F29" s="2516">
        <v>1.8</v>
      </c>
      <c r="G29" s="2499"/>
      <c r="H29" s="2493"/>
      <c r="I29" s="2492"/>
      <c r="J29" s="2492"/>
      <c r="K29" s="2492"/>
      <c r="L29" s="2492"/>
      <c r="M29" s="2492"/>
      <c r="N29" s="2492"/>
      <c r="O29" s="2494"/>
      <c r="P29" s="2492"/>
      <c r="Q29" s="2492"/>
      <c r="R29" s="2492"/>
      <c r="S29" s="2492"/>
      <c r="T29" s="2492"/>
      <c r="U29" s="2492"/>
      <c r="V29" s="2492"/>
      <c r="W29" s="2492"/>
      <c r="X29" s="2493"/>
      <c r="Y29" s="2493"/>
      <c r="Z29" s="2492"/>
      <c r="AA29" s="2492"/>
      <c r="AB29" s="565"/>
      <c r="AC29" s="565"/>
      <c r="AD29" s="565"/>
    </row>
    <row r="30" spans="1:30" ht="15.5">
      <c r="A30" s="2509" t="s">
        <v>257</v>
      </c>
      <c r="B30" s="2512" t="s">
        <v>3531</v>
      </c>
      <c r="C30" s="2499"/>
      <c r="D30" s="2499"/>
      <c r="E30" s="2499"/>
      <c r="F30" s="2516">
        <v>3</v>
      </c>
      <c r="G30" s="2499"/>
      <c r="H30" s="2493"/>
      <c r="I30" s="2492"/>
      <c r="J30" s="2492"/>
      <c r="K30" s="2492"/>
      <c r="L30" s="2492"/>
      <c r="M30" s="2492"/>
      <c r="N30" s="2492"/>
      <c r="O30" s="2494"/>
      <c r="P30" s="2492"/>
      <c r="Q30" s="2492"/>
      <c r="R30" s="2492"/>
      <c r="S30" s="2492"/>
      <c r="T30" s="2492"/>
      <c r="U30" s="2492"/>
      <c r="V30" s="2492"/>
      <c r="W30" s="2492"/>
      <c r="X30" s="2493"/>
      <c r="Y30" s="2493"/>
      <c r="Z30" s="2492"/>
      <c r="AA30" s="2492"/>
      <c r="AB30" s="565"/>
      <c r="AC30" s="565"/>
      <c r="AD30" s="565"/>
    </row>
    <row r="31" spans="1:30" ht="15.5">
      <c r="A31" s="2514">
        <v>1</v>
      </c>
      <c r="B31" s="2497" t="s">
        <v>3532</v>
      </c>
      <c r="C31" s="2515" t="s">
        <v>3528</v>
      </c>
      <c r="D31" s="2515">
        <v>12</v>
      </c>
      <c r="E31" s="2515">
        <v>200</v>
      </c>
      <c r="F31" s="2511">
        <v>2.4</v>
      </c>
      <c r="G31" s="2499"/>
      <c r="H31" s="2492"/>
      <c r="I31" s="2492"/>
      <c r="J31" s="2492"/>
      <c r="K31" s="2492"/>
      <c r="L31" s="2492"/>
      <c r="M31" s="2492"/>
      <c r="N31" s="2492"/>
      <c r="O31" s="2494"/>
      <c r="P31" s="2492"/>
      <c r="Q31" s="2492"/>
      <c r="R31" s="2492"/>
      <c r="S31" s="2492"/>
      <c r="T31" s="2492"/>
      <c r="U31" s="2492"/>
      <c r="V31" s="2492"/>
      <c r="W31" s="2492"/>
      <c r="X31" s="2493"/>
      <c r="Y31" s="2493"/>
      <c r="Z31" s="2492"/>
      <c r="AA31" s="2492"/>
      <c r="AB31" s="565"/>
      <c r="AC31" s="565"/>
      <c r="AD31" s="565"/>
    </row>
    <row r="32" spans="1:30" ht="15.5">
      <c r="A32" s="2514">
        <v>2</v>
      </c>
      <c r="B32" s="2497" t="s">
        <v>3533</v>
      </c>
      <c r="C32" s="2519" t="s">
        <v>3534</v>
      </c>
      <c r="D32" s="2519">
        <v>2</v>
      </c>
      <c r="E32" s="2515">
        <v>300</v>
      </c>
      <c r="F32" s="2516">
        <v>600</v>
      </c>
      <c r="G32" s="2499"/>
      <c r="H32" s="2493"/>
      <c r="I32" s="2492"/>
      <c r="J32" s="2492"/>
      <c r="K32" s="2492"/>
      <c r="L32" s="2492"/>
      <c r="M32" s="2492"/>
      <c r="N32" s="2492"/>
      <c r="O32" s="2494"/>
      <c r="P32" s="2492"/>
      <c r="Q32" s="2492"/>
      <c r="R32" s="2492"/>
      <c r="S32" s="2492"/>
      <c r="T32" s="2492"/>
      <c r="U32" s="2492"/>
      <c r="V32" s="2492"/>
      <c r="W32" s="2492"/>
      <c r="X32" s="2493"/>
      <c r="Y32" s="2493"/>
      <c r="Z32" s="2492"/>
      <c r="AA32" s="2492"/>
      <c r="AB32" s="565"/>
      <c r="AC32" s="565"/>
      <c r="AD32" s="565"/>
    </row>
    <row r="33" spans="1:30" ht="14.5">
      <c r="A33" s="2514" t="s">
        <v>267</v>
      </c>
      <c r="B33" s="2512" t="s">
        <v>3535</v>
      </c>
      <c r="C33" s="2513"/>
      <c r="D33" s="2513"/>
      <c r="E33" s="2513"/>
      <c r="F33" s="2513"/>
      <c r="G33" s="2499"/>
      <c r="H33" s="2493"/>
      <c r="I33" s="2492"/>
      <c r="J33" s="2492"/>
      <c r="K33" s="2492"/>
      <c r="L33" s="2492"/>
      <c r="M33" s="2492"/>
      <c r="N33" s="2492"/>
      <c r="O33" s="2494"/>
      <c r="P33" s="2492"/>
      <c r="Q33" s="2492"/>
      <c r="R33" s="2492"/>
      <c r="S33" s="2492"/>
      <c r="T33" s="2492"/>
      <c r="U33" s="2492"/>
      <c r="V33" s="2492"/>
      <c r="W33" s="2492"/>
      <c r="X33" s="2493"/>
      <c r="Y33" s="2493"/>
      <c r="Z33" s="2492"/>
      <c r="AA33" s="2492"/>
      <c r="AB33" s="565"/>
      <c r="AC33" s="565"/>
      <c r="AD33" s="565"/>
    </row>
    <row r="34" spans="1:30" ht="15.5">
      <c r="A34" s="2514">
        <v>1</v>
      </c>
      <c r="B34" s="2497" t="s">
        <v>3536</v>
      </c>
      <c r="C34" s="2515" t="s">
        <v>3534</v>
      </c>
      <c r="D34" s="2515">
        <v>160</v>
      </c>
      <c r="E34" s="2515">
        <v>100</v>
      </c>
      <c r="F34" s="2516">
        <v>16</v>
      </c>
      <c r="G34" s="2499"/>
      <c r="H34" s="2492"/>
      <c r="I34" s="2492"/>
      <c r="J34" s="2492"/>
      <c r="K34" s="2492"/>
      <c r="L34" s="2492"/>
      <c r="M34" s="2492"/>
      <c r="N34" s="2492"/>
      <c r="O34" s="2494"/>
      <c r="P34" s="2492"/>
      <c r="Q34" s="2492"/>
      <c r="R34" s="2492"/>
      <c r="S34" s="2492"/>
      <c r="T34" s="2492"/>
      <c r="U34" s="2492"/>
      <c r="V34" s="2492"/>
      <c r="W34" s="2492"/>
      <c r="X34" s="2493"/>
      <c r="Y34" s="2493"/>
      <c r="Z34" s="2492"/>
      <c r="AA34" s="2492"/>
      <c r="AB34" s="565"/>
      <c r="AC34" s="565"/>
      <c r="AD34" s="565"/>
    </row>
    <row r="35" spans="1:30" ht="15.5">
      <c r="A35" s="2514">
        <v>2</v>
      </c>
      <c r="B35" s="2497" t="s">
        <v>3537</v>
      </c>
      <c r="C35" s="2513"/>
      <c r="D35" s="2513"/>
      <c r="E35" s="2513"/>
      <c r="F35" s="2513"/>
      <c r="G35" s="2499"/>
      <c r="H35" s="2493"/>
      <c r="I35" s="2492"/>
      <c r="J35" s="2492"/>
      <c r="K35" s="2492"/>
      <c r="L35" s="2492"/>
      <c r="M35" s="2492"/>
      <c r="N35" s="2492"/>
      <c r="O35" s="2494"/>
      <c r="P35" s="2492"/>
      <c r="Q35" s="2492"/>
      <c r="R35" s="2492"/>
      <c r="S35" s="2492"/>
      <c r="T35" s="2492"/>
      <c r="U35" s="2492"/>
      <c r="V35" s="2492"/>
      <c r="W35" s="2492"/>
      <c r="X35" s="2493"/>
      <c r="Y35" s="2493"/>
      <c r="Z35" s="2492"/>
      <c r="AA35" s="2492"/>
      <c r="AB35" s="565"/>
      <c r="AC35" s="565"/>
      <c r="AD35" s="565"/>
    </row>
    <row r="36" spans="1:30" ht="15.5">
      <c r="A36" s="2520"/>
      <c r="B36" s="2497" t="s">
        <v>3538</v>
      </c>
      <c r="C36" s="2515" t="s">
        <v>3528</v>
      </c>
      <c r="D36" s="2515">
        <v>12</v>
      </c>
      <c r="E36" s="2515">
        <v>150</v>
      </c>
      <c r="F36" s="2516">
        <v>1.8</v>
      </c>
      <c r="G36" s="2499"/>
      <c r="H36" s="2493"/>
      <c r="I36" s="2492"/>
      <c r="J36" s="2492"/>
      <c r="K36" s="2492"/>
      <c r="L36" s="2492"/>
      <c r="M36" s="2492"/>
      <c r="N36" s="2492"/>
      <c r="O36" s="2494"/>
      <c r="P36" s="2492"/>
      <c r="Q36" s="2492"/>
      <c r="R36" s="2492"/>
      <c r="S36" s="2492"/>
      <c r="T36" s="2492"/>
      <c r="U36" s="2492"/>
      <c r="V36" s="2492"/>
      <c r="W36" s="2492"/>
      <c r="X36" s="2493"/>
      <c r="Y36" s="2493"/>
      <c r="Z36" s="2492"/>
      <c r="AA36" s="2492"/>
      <c r="AB36" s="565"/>
      <c r="AC36" s="565"/>
      <c r="AD36" s="565"/>
    </row>
    <row r="37" spans="1:30" ht="15.5">
      <c r="A37" s="2520"/>
      <c r="B37" s="2497" t="s">
        <v>3539</v>
      </c>
      <c r="C37" s="2515" t="s">
        <v>3528</v>
      </c>
      <c r="D37" s="2515">
        <v>12</v>
      </c>
      <c r="E37" s="2515">
        <v>100</v>
      </c>
      <c r="F37" s="2516">
        <v>1.2</v>
      </c>
      <c r="G37" s="2499"/>
      <c r="H37" s="2493"/>
      <c r="I37" s="2492"/>
      <c r="J37" s="2492"/>
      <c r="K37" s="2492"/>
      <c r="L37" s="2492"/>
      <c r="M37" s="2492"/>
      <c r="N37" s="2492"/>
      <c r="O37" s="2494"/>
      <c r="P37" s="2492"/>
      <c r="Q37" s="2492"/>
      <c r="R37" s="2492"/>
      <c r="S37" s="2492"/>
      <c r="T37" s="2492"/>
      <c r="U37" s="2492"/>
      <c r="V37" s="2492"/>
      <c r="W37" s="2492"/>
      <c r="X37" s="2493"/>
      <c r="Y37" s="2493"/>
      <c r="Z37" s="2492"/>
      <c r="AA37" s="2492"/>
      <c r="AB37" s="565"/>
      <c r="AC37" s="565"/>
      <c r="AD37" s="565"/>
    </row>
    <row r="38" spans="1:30" ht="14.5">
      <c r="A38" s="2514" t="s">
        <v>1488</v>
      </c>
      <c r="B38" s="2521" t="s">
        <v>3540</v>
      </c>
      <c r="C38" s="2522"/>
      <c r="D38" s="2513"/>
      <c r="E38" s="2513"/>
      <c r="F38" s="2513"/>
      <c r="G38" s="2499"/>
      <c r="H38" s="2492"/>
      <c r="I38" s="2492"/>
      <c r="J38" s="2492"/>
      <c r="K38" s="2492"/>
      <c r="L38" s="2492"/>
      <c r="M38" s="2492"/>
      <c r="N38" s="2492"/>
      <c r="O38" s="2494"/>
      <c r="P38" s="2492"/>
      <c r="Q38" s="2492"/>
      <c r="R38" s="2492"/>
      <c r="S38" s="2492"/>
      <c r="T38" s="2492"/>
      <c r="U38" s="2492"/>
      <c r="V38" s="2492"/>
      <c r="W38" s="2492"/>
      <c r="X38" s="2493"/>
      <c r="Y38" s="2493"/>
      <c r="Z38" s="2492"/>
      <c r="AA38" s="2492"/>
      <c r="AB38" s="565"/>
      <c r="AC38" s="565"/>
      <c r="AD38" s="565"/>
    </row>
    <row r="39" spans="1:30" ht="15.5">
      <c r="A39" s="2514">
        <v>1</v>
      </c>
      <c r="B39" s="2497" t="s">
        <v>3541</v>
      </c>
      <c r="C39" s="2513"/>
      <c r="D39" s="2513"/>
      <c r="E39" s="2513"/>
      <c r="F39" s="2513"/>
      <c r="G39" s="2499"/>
      <c r="H39" s="2493"/>
      <c r="I39" s="2492"/>
      <c r="J39" s="2492"/>
      <c r="K39" s="2492"/>
      <c r="L39" s="2492"/>
      <c r="M39" s="2492"/>
      <c r="N39" s="2492"/>
      <c r="O39" s="2494"/>
      <c r="P39" s="2492"/>
      <c r="Q39" s="2492"/>
      <c r="R39" s="2492"/>
      <c r="S39" s="2492"/>
      <c r="T39" s="2492"/>
      <c r="U39" s="2492"/>
      <c r="V39" s="2492"/>
      <c r="W39" s="2492"/>
      <c r="X39" s="2493"/>
      <c r="Y39" s="2493"/>
      <c r="Z39" s="2492"/>
      <c r="AA39" s="2492"/>
      <c r="AB39" s="565"/>
      <c r="AC39" s="565"/>
      <c r="AD39" s="565"/>
    </row>
    <row r="40" spans="1:30" ht="15.5">
      <c r="A40" s="2520"/>
      <c r="B40" s="2497" t="s">
        <v>3542</v>
      </c>
      <c r="C40" s="2515" t="s">
        <v>2582</v>
      </c>
      <c r="D40" s="2515">
        <v>1</v>
      </c>
      <c r="E40" s="2519">
        <v>500</v>
      </c>
      <c r="F40" s="2516">
        <v>500</v>
      </c>
      <c r="G40" s="2499"/>
      <c r="H40" s="2505"/>
      <c r="I40" s="2492"/>
      <c r="J40" s="2492"/>
      <c r="K40" s="2492"/>
      <c r="L40" s="2492"/>
      <c r="M40" s="2492"/>
      <c r="N40" s="2492"/>
      <c r="O40" s="2494"/>
      <c r="P40" s="2492"/>
      <c r="Q40" s="2492"/>
      <c r="R40" s="2492"/>
      <c r="S40" s="2492"/>
      <c r="T40" s="2492"/>
      <c r="U40" s="2492"/>
      <c r="V40" s="2492"/>
      <c r="W40" s="2492"/>
      <c r="X40" s="2493"/>
      <c r="Y40" s="2493"/>
      <c r="Z40" s="2492"/>
      <c r="AA40" s="2492"/>
      <c r="AB40" s="565"/>
      <c r="AC40" s="565"/>
      <c r="AD40" s="565"/>
    </row>
    <row r="41" spans="1:30" ht="15.5">
      <c r="A41" s="2520"/>
      <c r="B41" s="2497" t="s">
        <v>3543</v>
      </c>
      <c r="C41" s="2515" t="s">
        <v>3544</v>
      </c>
      <c r="D41" s="2515">
        <v>12</v>
      </c>
      <c r="E41" s="2515">
        <v>100</v>
      </c>
      <c r="F41" s="2516">
        <v>1.2</v>
      </c>
      <c r="G41" s="2499"/>
      <c r="H41" s="2505"/>
      <c r="I41" s="2492"/>
      <c r="J41" s="2492"/>
      <c r="K41" s="2492"/>
      <c r="L41" s="2492"/>
      <c r="M41" s="2492"/>
      <c r="N41" s="2492"/>
      <c r="O41" s="2494"/>
      <c r="P41" s="2492"/>
      <c r="Q41" s="2492"/>
      <c r="R41" s="2492"/>
      <c r="S41" s="2492"/>
      <c r="T41" s="2492"/>
      <c r="U41" s="2492"/>
      <c r="V41" s="2492"/>
      <c r="W41" s="2492"/>
      <c r="X41" s="2493"/>
      <c r="Y41" s="2493"/>
      <c r="Z41" s="2492"/>
      <c r="AA41" s="2492"/>
      <c r="AB41" s="565"/>
      <c r="AC41" s="565"/>
      <c r="AD41" s="565"/>
    </row>
    <row r="42" spans="1:30" ht="15.5">
      <c r="A42" s="2514">
        <v>2</v>
      </c>
      <c r="B42" s="2497" t="s">
        <v>3545</v>
      </c>
      <c r="C42" s="2513"/>
      <c r="D42" s="2513"/>
      <c r="E42" s="2513"/>
      <c r="F42" s="2513"/>
      <c r="G42" s="2499"/>
      <c r="H42" s="2505"/>
      <c r="I42" s="2492"/>
      <c r="J42" s="2492"/>
      <c r="K42" s="2492"/>
      <c r="L42" s="2492"/>
      <c r="M42" s="2492"/>
      <c r="N42" s="2492"/>
      <c r="O42" s="2494"/>
      <c r="P42" s="2492"/>
      <c r="Q42" s="2492"/>
      <c r="R42" s="2492"/>
      <c r="S42" s="2492"/>
      <c r="T42" s="2492"/>
      <c r="U42" s="2492"/>
      <c r="V42" s="2492"/>
      <c r="W42" s="2492"/>
      <c r="X42" s="2493"/>
      <c r="Y42" s="2493"/>
      <c r="Z42" s="2492"/>
      <c r="AA42" s="2492"/>
      <c r="AB42" s="565"/>
      <c r="AC42" s="565"/>
      <c r="AD42" s="565"/>
    </row>
    <row r="43" spans="1:30" ht="15.5">
      <c r="A43" s="2520"/>
      <c r="B43" s="2499"/>
      <c r="C43" s="2515" t="s">
        <v>3534</v>
      </c>
      <c r="D43" s="2515">
        <v>25</v>
      </c>
      <c r="E43" s="2515">
        <v>50</v>
      </c>
      <c r="F43" s="2516">
        <v>1.25</v>
      </c>
      <c r="G43" s="2499"/>
      <c r="H43" s="2505"/>
      <c r="I43" s="2492"/>
      <c r="J43" s="2492"/>
      <c r="K43" s="2492"/>
      <c r="L43" s="2492"/>
      <c r="M43" s="2492"/>
      <c r="N43" s="2492"/>
      <c r="O43" s="2494"/>
      <c r="P43" s="2492"/>
      <c r="Q43" s="2492"/>
      <c r="R43" s="2492"/>
      <c r="S43" s="2492"/>
      <c r="T43" s="2492"/>
      <c r="U43" s="2492"/>
      <c r="V43" s="2492"/>
      <c r="W43" s="2492"/>
      <c r="X43" s="2493"/>
      <c r="Y43" s="2493"/>
      <c r="Z43" s="2492"/>
      <c r="AA43" s="2492"/>
      <c r="AB43" s="565"/>
      <c r="AC43" s="565"/>
      <c r="AD43" s="565"/>
    </row>
    <row r="44" spans="1:30" ht="15.5">
      <c r="A44" s="2520"/>
      <c r="B44" s="2499"/>
      <c r="C44" s="2515" t="s">
        <v>3534</v>
      </c>
      <c r="D44" s="2515">
        <v>25</v>
      </c>
      <c r="E44" s="2515">
        <v>50</v>
      </c>
      <c r="F44" s="2516">
        <v>1.25</v>
      </c>
      <c r="G44" s="2499"/>
      <c r="H44" s="2505"/>
      <c r="I44" s="2492"/>
      <c r="J44" s="2492"/>
      <c r="K44" s="2492"/>
      <c r="L44" s="2492"/>
      <c r="M44" s="2492"/>
      <c r="N44" s="2492"/>
      <c r="O44" s="2494"/>
      <c r="P44" s="2492"/>
      <c r="Q44" s="2492"/>
      <c r="R44" s="2492"/>
      <c r="S44" s="2492"/>
      <c r="T44" s="2492"/>
      <c r="U44" s="2492"/>
      <c r="V44" s="2492"/>
      <c r="W44" s="2492"/>
      <c r="X44" s="2493"/>
      <c r="Y44" s="2493"/>
      <c r="Z44" s="2492"/>
      <c r="AA44" s="2492"/>
      <c r="AB44" s="565"/>
      <c r="AC44" s="565"/>
      <c r="AD44" s="565"/>
    </row>
    <row r="45" spans="1:30" ht="15.5">
      <c r="A45" s="2523"/>
      <c r="B45" s="2499"/>
      <c r="C45" s="2515" t="s">
        <v>2582</v>
      </c>
      <c r="D45" s="2519">
        <v>6</v>
      </c>
      <c r="E45" s="2519">
        <v>500</v>
      </c>
      <c r="F45" s="2516">
        <v>3</v>
      </c>
      <c r="G45" s="2499"/>
      <c r="H45" s="2505"/>
      <c r="I45" s="2492"/>
      <c r="J45" s="2492"/>
      <c r="K45" s="2492"/>
      <c r="L45" s="2492"/>
      <c r="M45" s="2492"/>
      <c r="N45" s="2492"/>
      <c r="O45" s="2494"/>
      <c r="P45" s="2492"/>
      <c r="Q45" s="2492"/>
      <c r="R45" s="2492"/>
      <c r="S45" s="2492"/>
      <c r="T45" s="2492"/>
      <c r="U45" s="2492"/>
      <c r="V45" s="2492"/>
      <c r="W45" s="2492"/>
      <c r="X45" s="2493"/>
      <c r="Y45" s="2493"/>
      <c r="Z45" s="2492"/>
      <c r="AA45" s="2492"/>
      <c r="AB45" s="565"/>
      <c r="AC45" s="565"/>
      <c r="AD45" s="565"/>
    </row>
    <row r="46" spans="1:30" ht="15.5">
      <c r="A46" s="2520"/>
      <c r="B46" s="2524" t="s">
        <v>1356</v>
      </c>
      <c r="C46" s="2513"/>
      <c r="D46" s="2513"/>
      <c r="E46" s="2513"/>
      <c r="F46" s="2511">
        <v>149.80000000000001</v>
      </c>
      <c r="G46" s="2513"/>
      <c r="H46" s="2505"/>
      <c r="I46" s="2492"/>
      <c r="J46" s="2492"/>
      <c r="K46" s="2492"/>
      <c r="L46" s="2492"/>
      <c r="M46" s="2492"/>
      <c r="N46" s="2492"/>
      <c r="O46" s="2494"/>
      <c r="P46" s="2492"/>
      <c r="Q46" s="2492"/>
      <c r="R46" s="2492"/>
      <c r="S46" s="2492"/>
      <c r="T46" s="2492"/>
      <c r="U46" s="2492"/>
      <c r="V46" s="2492"/>
      <c r="W46" s="2492"/>
      <c r="X46" s="2493"/>
      <c r="Y46" s="2493"/>
      <c r="Z46" s="2492"/>
      <c r="AA46" s="2492"/>
      <c r="AB46" s="565"/>
      <c r="AC46" s="565"/>
      <c r="AD46" s="565"/>
    </row>
    <row r="47" spans="1:30" ht="14.5">
      <c r="A47" s="565"/>
      <c r="B47" s="565"/>
      <c r="C47" s="565"/>
      <c r="D47" s="565"/>
      <c r="E47" s="565"/>
      <c r="F47" s="565"/>
      <c r="G47" s="565"/>
      <c r="H47" s="2505"/>
      <c r="I47" s="2492"/>
      <c r="J47" s="2492"/>
      <c r="K47" s="2492"/>
      <c r="L47" s="2492"/>
      <c r="M47" s="2492"/>
      <c r="N47" s="2492"/>
      <c r="O47" s="2494"/>
      <c r="P47" s="2492"/>
      <c r="Q47" s="2492"/>
      <c r="R47" s="2492"/>
      <c r="S47" s="2492"/>
      <c r="T47" s="2492"/>
      <c r="U47" s="2492"/>
      <c r="V47" s="2492"/>
      <c r="W47" s="2492"/>
      <c r="X47" s="2493"/>
      <c r="Y47" s="2493"/>
      <c r="Z47" s="2492"/>
      <c r="AA47" s="2492"/>
      <c r="AB47" s="565"/>
      <c r="AC47" s="565"/>
      <c r="AD47" s="565"/>
    </row>
    <row r="48" spans="1:30" ht="15.5">
      <c r="A48" s="565"/>
      <c r="B48" s="565"/>
      <c r="C48" s="565"/>
      <c r="D48" s="565"/>
      <c r="E48" s="565"/>
      <c r="F48" s="3151" t="s">
        <v>3546</v>
      </c>
      <c r="G48" s="2874"/>
      <c r="H48" s="2505"/>
      <c r="I48" s="2492"/>
      <c r="J48" s="2492"/>
      <c r="K48" s="2492"/>
      <c r="L48" s="2492"/>
      <c r="M48" s="2492"/>
      <c r="N48" s="2492"/>
      <c r="O48" s="2494"/>
      <c r="P48" s="2492"/>
      <c r="Q48" s="2492"/>
      <c r="R48" s="2492"/>
      <c r="S48" s="2492"/>
      <c r="T48" s="2492"/>
      <c r="U48" s="2492"/>
      <c r="V48" s="2492"/>
      <c r="W48" s="2492"/>
      <c r="X48" s="2493"/>
      <c r="Y48" s="2493"/>
      <c r="Z48" s="2492"/>
      <c r="AA48" s="2492"/>
      <c r="AB48" s="565"/>
      <c r="AC48" s="565"/>
      <c r="AD48" s="565"/>
    </row>
    <row r="49" spans="1:30" ht="14.5">
      <c r="A49" s="565"/>
      <c r="B49" s="565"/>
      <c r="C49" s="565"/>
      <c r="D49" s="565"/>
      <c r="E49" s="565"/>
      <c r="F49" s="565"/>
      <c r="G49" s="565"/>
      <c r="H49" s="2505"/>
      <c r="I49" s="2492"/>
      <c r="J49" s="2492"/>
      <c r="K49" s="2492"/>
      <c r="L49" s="2492"/>
      <c r="M49" s="2492"/>
      <c r="N49" s="2492"/>
      <c r="O49" s="2494"/>
      <c r="P49" s="2492"/>
      <c r="Q49" s="2492"/>
      <c r="R49" s="2492"/>
      <c r="S49" s="2492"/>
      <c r="T49" s="2492"/>
      <c r="U49" s="2492"/>
      <c r="V49" s="2492"/>
      <c r="W49" s="2492"/>
      <c r="X49" s="2493"/>
      <c r="Y49" s="2493"/>
      <c r="Z49" s="2492"/>
      <c r="AA49" s="2492"/>
      <c r="AB49" s="565"/>
      <c r="AC49" s="565"/>
      <c r="AD49" s="565"/>
    </row>
    <row r="50" spans="1:30" ht="14.5">
      <c r="A50" s="3152" t="s">
        <v>3547</v>
      </c>
      <c r="B50" s="2874"/>
      <c r="C50" s="2874"/>
      <c r="D50" s="2874"/>
      <c r="E50" s="2874"/>
      <c r="F50" s="2874"/>
      <c r="G50" s="2874"/>
      <c r="H50" s="2505"/>
      <c r="I50" s="2492"/>
      <c r="J50" s="2492"/>
      <c r="K50" s="2492"/>
      <c r="L50" s="2492"/>
      <c r="M50" s="2492"/>
      <c r="N50" s="2492"/>
      <c r="O50" s="2494"/>
      <c r="P50" s="2492"/>
      <c r="Q50" s="2492"/>
      <c r="R50" s="2492"/>
      <c r="S50" s="2492"/>
      <c r="T50" s="2492"/>
      <c r="U50" s="2492"/>
      <c r="V50" s="2492"/>
      <c r="W50" s="2492"/>
      <c r="X50" s="2493"/>
      <c r="Y50" s="2493"/>
      <c r="Z50" s="2492"/>
      <c r="AA50" s="2492"/>
      <c r="AB50" s="565"/>
      <c r="AC50" s="565"/>
      <c r="AD50" s="565"/>
    </row>
    <row r="51" spans="1:30" ht="14.5">
      <c r="A51" s="2525"/>
      <c r="B51" s="2525"/>
      <c r="C51" s="565"/>
      <c r="D51" s="565"/>
      <c r="E51" s="565"/>
      <c r="F51" s="565"/>
      <c r="G51" s="565"/>
      <c r="H51" s="2505"/>
      <c r="I51" s="2492"/>
      <c r="J51" s="2492"/>
      <c r="K51" s="2492"/>
      <c r="L51" s="2492"/>
      <c r="M51" s="2492"/>
      <c r="N51" s="2492"/>
      <c r="O51" s="2494"/>
      <c r="P51" s="2492"/>
      <c r="Q51" s="2492"/>
      <c r="R51" s="2492"/>
      <c r="S51" s="2492"/>
      <c r="T51" s="2492"/>
      <c r="U51" s="2492"/>
      <c r="V51" s="2492"/>
      <c r="W51" s="2492"/>
      <c r="X51" s="2493"/>
      <c r="Y51" s="2493"/>
      <c r="Z51" s="2492"/>
      <c r="AA51" s="2492"/>
      <c r="AB51" s="565"/>
      <c r="AC51" s="565"/>
      <c r="AD51" s="565"/>
    </row>
    <row r="52" spans="1:30" ht="15.5">
      <c r="A52" s="2526">
        <v>2</v>
      </c>
      <c r="B52" s="2527" t="s">
        <v>3507</v>
      </c>
      <c r="C52" s="2502"/>
      <c r="D52" s="2502"/>
      <c r="E52" s="2502"/>
      <c r="F52" s="2502"/>
      <c r="G52" s="2502"/>
      <c r="H52" s="2503"/>
      <c r="I52" s="2502"/>
      <c r="J52" s="2502"/>
      <c r="K52" s="2502"/>
      <c r="L52" s="2502"/>
      <c r="M52" s="2502"/>
      <c r="N52" s="2502"/>
      <c r="O52" s="2504"/>
      <c r="P52" s="2502"/>
      <c r="Q52" s="2502"/>
      <c r="R52" s="2502"/>
      <c r="S52" s="2502"/>
      <c r="T52" s="2502"/>
      <c r="U52" s="2502"/>
      <c r="V52" s="2502"/>
      <c r="W52" s="2502"/>
      <c r="X52" s="2503"/>
      <c r="Y52" s="2503"/>
      <c r="Z52" s="2502"/>
      <c r="AA52" s="2502"/>
      <c r="AB52" s="565"/>
      <c r="AC52" s="565"/>
      <c r="AD52" s="565"/>
    </row>
    <row r="53" spans="1:30" ht="15.5">
      <c r="A53" s="3153" t="s">
        <v>0</v>
      </c>
      <c r="B53" s="2874"/>
      <c r="C53" s="2492"/>
      <c r="D53" s="2492"/>
      <c r="E53" s="3137" t="s">
        <v>3548</v>
      </c>
      <c r="F53" s="2874"/>
      <c r="G53" s="2874"/>
      <c r="H53" s="2874"/>
      <c r="I53" s="2874"/>
      <c r="J53" s="2874"/>
      <c r="K53" s="2492"/>
      <c r="L53" s="2492"/>
      <c r="M53" s="2492"/>
      <c r="N53" s="2492"/>
      <c r="O53" s="2494"/>
      <c r="P53" s="2492"/>
      <c r="Q53" s="2492"/>
      <c r="R53" s="2492"/>
      <c r="S53" s="2492"/>
      <c r="T53" s="2492"/>
      <c r="U53" s="2492"/>
      <c r="V53" s="2492"/>
      <c r="W53" s="2492"/>
      <c r="X53" s="2493"/>
      <c r="Y53" s="2493"/>
      <c r="Z53" s="2492"/>
      <c r="AA53" s="2492"/>
      <c r="AB53" s="565"/>
      <c r="AC53" s="565"/>
      <c r="AD53" s="565"/>
    </row>
    <row r="54" spans="1:30" ht="15.5">
      <c r="A54" s="3137" t="s">
        <v>1</v>
      </c>
      <c r="B54" s="2874"/>
      <c r="C54" s="2492"/>
      <c r="D54" s="2492"/>
      <c r="E54" s="3148" t="s">
        <v>3514</v>
      </c>
      <c r="F54" s="2874"/>
      <c r="G54" s="2874"/>
      <c r="H54" s="2874"/>
      <c r="I54" s="2874"/>
      <c r="J54" s="2874"/>
      <c r="K54" s="2492"/>
      <c r="L54" s="2492"/>
      <c r="M54" s="2492"/>
      <c r="N54" s="2492"/>
      <c r="O54" s="2494"/>
      <c r="P54" s="2492"/>
      <c r="Q54" s="2492"/>
      <c r="R54" s="2492"/>
      <c r="S54" s="2492"/>
      <c r="T54" s="2492"/>
      <c r="U54" s="2492"/>
      <c r="V54" s="2492"/>
      <c r="W54" s="2492"/>
      <c r="X54" s="2493"/>
      <c r="Y54" s="2493"/>
      <c r="Z54" s="2492"/>
      <c r="AA54" s="2492"/>
      <c r="AB54" s="565"/>
      <c r="AC54" s="565"/>
      <c r="AD54" s="565"/>
    </row>
    <row r="55" spans="1:30" ht="15.5">
      <c r="A55" s="3148" t="s">
        <v>3505</v>
      </c>
      <c r="B55" s="2874"/>
      <c r="C55" s="2492"/>
      <c r="D55" s="2492"/>
      <c r="E55" s="2492"/>
      <c r="F55" s="2492"/>
      <c r="G55" s="2492"/>
      <c r="H55" s="2493"/>
      <c r="I55" s="2492"/>
      <c r="J55" s="2492"/>
      <c r="K55" s="2492"/>
      <c r="L55" s="2492"/>
      <c r="M55" s="2492"/>
      <c r="N55" s="2492"/>
      <c r="O55" s="2494"/>
      <c r="P55" s="2492"/>
      <c r="Q55" s="2492"/>
      <c r="R55" s="2492"/>
      <c r="S55" s="2492"/>
      <c r="T55" s="2492"/>
      <c r="U55" s="2492"/>
      <c r="V55" s="2492"/>
      <c r="W55" s="2492"/>
      <c r="X55" s="2493"/>
      <c r="Y55" s="2493"/>
      <c r="Z55" s="2492"/>
      <c r="AA55" s="2492"/>
      <c r="AB55" s="565"/>
      <c r="AC55" s="565"/>
      <c r="AD55" s="565"/>
    </row>
    <row r="56" spans="1:30" ht="18">
      <c r="A56" s="3142" t="s">
        <v>3549</v>
      </c>
      <c r="B56" s="2874"/>
      <c r="C56" s="2874"/>
      <c r="D56" s="2874"/>
      <c r="E56" s="2874"/>
      <c r="F56" s="2874"/>
      <c r="G56" s="2874"/>
      <c r="H56" s="2874"/>
      <c r="I56" s="2874"/>
      <c r="J56" s="2874"/>
      <c r="K56" s="2492"/>
      <c r="L56" s="2492"/>
      <c r="M56" s="2492"/>
      <c r="N56" s="2492"/>
      <c r="O56" s="2494"/>
      <c r="P56" s="2492"/>
      <c r="Q56" s="2492"/>
      <c r="R56" s="2492"/>
      <c r="S56" s="2492"/>
      <c r="T56" s="2492"/>
      <c r="U56" s="2492"/>
      <c r="V56" s="2492"/>
      <c r="W56" s="2492"/>
      <c r="X56" s="2493"/>
      <c r="Y56" s="2493"/>
      <c r="Z56" s="2492"/>
      <c r="AA56" s="2492"/>
      <c r="AB56" s="565"/>
      <c r="AC56" s="565"/>
      <c r="AD56" s="565"/>
    </row>
    <row r="57" spans="1:30" ht="18">
      <c r="A57" s="3142" t="s">
        <v>3550</v>
      </c>
      <c r="B57" s="2874"/>
      <c r="C57" s="2874"/>
      <c r="D57" s="2874"/>
      <c r="E57" s="2874"/>
      <c r="F57" s="2874"/>
      <c r="G57" s="2874"/>
      <c r="H57" s="2874"/>
      <c r="I57" s="2874"/>
      <c r="J57" s="2874"/>
      <c r="K57" s="2492"/>
      <c r="L57" s="2492"/>
      <c r="M57" s="2492"/>
      <c r="N57" s="2492"/>
      <c r="O57" s="2494"/>
      <c r="P57" s="2492"/>
      <c r="Q57" s="2492"/>
      <c r="R57" s="2492"/>
      <c r="S57" s="2492"/>
      <c r="T57" s="2492"/>
      <c r="U57" s="2492"/>
      <c r="V57" s="2492"/>
      <c r="W57" s="2492"/>
      <c r="X57" s="2493"/>
      <c r="Y57" s="2493"/>
      <c r="Z57" s="2492"/>
      <c r="AA57" s="2492"/>
      <c r="AB57" s="2492"/>
      <c r="AC57" s="2492"/>
      <c r="AD57" s="2492"/>
    </row>
    <row r="58" spans="1:30" ht="14.5">
      <c r="A58" s="2529"/>
      <c r="B58" s="2529"/>
      <c r="C58" s="2529"/>
      <c r="D58" s="2529"/>
      <c r="E58" s="2529"/>
      <c r="F58" s="2529"/>
      <c r="G58" s="2529"/>
      <c r="H58" s="2530"/>
      <c r="I58" s="2529"/>
      <c r="J58" s="2529"/>
      <c r="K58" s="2492"/>
      <c r="L58" s="2492"/>
      <c r="M58" s="2492"/>
      <c r="N58" s="2492"/>
      <c r="O58" s="2494"/>
      <c r="P58" s="2492"/>
      <c r="Q58" s="2492"/>
      <c r="R58" s="2492"/>
      <c r="S58" s="2492"/>
      <c r="T58" s="2492"/>
      <c r="U58" s="2492"/>
      <c r="V58" s="2492"/>
      <c r="W58" s="2492"/>
      <c r="X58" s="2493"/>
      <c r="Y58" s="2493"/>
      <c r="Z58" s="2492"/>
      <c r="AA58" s="2492"/>
      <c r="AB58" s="2492"/>
      <c r="AC58" s="2492"/>
      <c r="AD58" s="2492"/>
    </row>
    <row r="59" spans="1:30" ht="15.5">
      <c r="A59" s="2531" t="s">
        <v>159</v>
      </c>
      <c r="B59" s="2532" t="s">
        <v>2130</v>
      </c>
      <c r="C59" s="2532" t="s">
        <v>187</v>
      </c>
      <c r="D59" s="2532" t="s">
        <v>3551</v>
      </c>
      <c r="E59" s="2533" t="s">
        <v>3552</v>
      </c>
      <c r="F59" s="2533" t="s">
        <v>3553</v>
      </c>
      <c r="G59" s="2533" t="s">
        <v>3554</v>
      </c>
      <c r="H59" s="2533" t="s">
        <v>1867</v>
      </c>
      <c r="I59" s="2533" t="s">
        <v>3555</v>
      </c>
      <c r="J59" s="2533" t="s">
        <v>3556</v>
      </c>
      <c r="K59" s="2492"/>
      <c r="L59" s="2492"/>
      <c r="M59" s="2492"/>
      <c r="N59" s="2492"/>
      <c r="O59" s="2494"/>
      <c r="P59" s="2492"/>
      <c r="Q59" s="2492"/>
      <c r="R59" s="2492"/>
      <c r="S59" s="2492"/>
      <c r="T59" s="2492"/>
      <c r="U59" s="2492"/>
      <c r="V59" s="2492"/>
      <c r="W59" s="2492"/>
      <c r="X59" s="2493"/>
      <c r="Y59" s="2493"/>
      <c r="Z59" s="2492"/>
      <c r="AA59" s="2492"/>
      <c r="AB59" s="2492"/>
      <c r="AC59" s="2492"/>
      <c r="AD59" s="2492"/>
    </row>
    <row r="60" spans="1:30" ht="15.5">
      <c r="A60" s="2534" t="s">
        <v>84</v>
      </c>
      <c r="B60" s="2535" t="s">
        <v>85</v>
      </c>
      <c r="C60" s="2535" t="s">
        <v>87</v>
      </c>
      <c r="D60" s="2536">
        <v>1</v>
      </c>
      <c r="E60" s="2535">
        <v>2</v>
      </c>
      <c r="F60" s="2535">
        <v>3</v>
      </c>
      <c r="G60" s="2535">
        <v>4</v>
      </c>
      <c r="H60" s="2537"/>
      <c r="I60" s="2498"/>
      <c r="J60" s="2498"/>
      <c r="K60" s="2492"/>
      <c r="L60" s="2492"/>
      <c r="M60" s="2492"/>
      <c r="N60" s="2492"/>
      <c r="O60" s="2494"/>
      <c r="P60" s="2492"/>
      <c r="Q60" s="2492"/>
      <c r="R60" s="2492"/>
      <c r="S60" s="2492"/>
      <c r="T60" s="2492"/>
      <c r="U60" s="2492"/>
      <c r="V60" s="2492"/>
      <c r="W60" s="2492"/>
      <c r="X60" s="2493"/>
      <c r="Y60" s="2493"/>
      <c r="Z60" s="2492"/>
      <c r="AA60" s="2492"/>
      <c r="AB60" s="2492"/>
      <c r="AC60" s="2492"/>
      <c r="AD60" s="2492"/>
    </row>
    <row r="61" spans="1:30" ht="15.5">
      <c r="A61" s="2538" t="s">
        <v>84</v>
      </c>
      <c r="B61" s="2539" t="s">
        <v>3557</v>
      </c>
      <c r="C61" s="2540"/>
      <c r="D61" s="2540"/>
      <c r="E61" s="2540"/>
      <c r="F61" s="2540"/>
      <c r="G61" s="2540"/>
      <c r="H61" s="2541"/>
      <c r="I61" s="2540"/>
      <c r="J61" s="2498"/>
      <c r="K61" s="2492"/>
      <c r="L61" s="2492"/>
      <c r="M61" s="2492"/>
      <c r="N61" s="2492"/>
      <c r="O61" s="2494"/>
      <c r="P61" s="2492"/>
      <c r="Q61" s="2492"/>
      <c r="R61" s="2492"/>
      <c r="S61" s="2492"/>
      <c r="T61" s="2492"/>
      <c r="U61" s="2492"/>
      <c r="V61" s="2492"/>
      <c r="W61" s="2492"/>
      <c r="X61" s="2493"/>
      <c r="Y61" s="2493"/>
      <c r="Z61" s="2492"/>
      <c r="AA61" s="2492"/>
      <c r="AB61" s="2492"/>
      <c r="AC61" s="2492"/>
      <c r="AD61" s="2492"/>
    </row>
    <row r="62" spans="1:30" ht="15.5">
      <c r="A62" s="2542">
        <v>1</v>
      </c>
      <c r="B62" s="2543" t="s">
        <v>3558</v>
      </c>
      <c r="C62" s="2543" t="s">
        <v>3559</v>
      </c>
      <c r="D62" s="2544">
        <v>2</v>
      </c>
      <c r="E62" s="2544">
        <v>224</v>
      </c>
      <c r="F62" s="2544">
        <v>310</v>
      </c>
      <c r="G62" s="2545">
        <v>44986</v>
      </c>
      <c r="H62" s="2546" t="s">
        <v>3560</v>
      </c>
      <c r="I62" s="2547" t="s">
        <v>3561</v>
      </c>
      <c r="J62" s="2498"/>
      <c r="K62" s="2492"/>
      <c r="L62" s="2492"/>
      <c r="M62" s="2492"/>
      <c r="N62" s="2492"/>
      <c r="O62" s="2494"/>
      <c r="P62" s="2492"/>
      <c r="Q62" s="2492"/>
      <c r="R62" s="2492"/>
      <c r="S62" s="2492"/>
      <c r="T62" s="2492"/>
      <c r="U62" s="2492"/>
      <c r="V62" s="2492"/>
      <c r="W62" s="2492"/>
      <c r="X62" s="2493"/>
      <c r="Y62" s="2493"/>
      <c r="Z62" s="2492"/>
      <c r="AA62" s="2492"/>
      <c r="AB62" s="2492"/>
      <c r="AC62" s="2492"/>
      <c r="AD62" s="2492"/>
    </row>
    <row r="63" spans="1:30" ht="15.5">
      <c r="A63" s="2531" t="s">
        <v>85</v>
      </c>
      <c r="B63" s="2533" t="s">
        <v>3562</v>
      </c>
      <c r="C63" s="2498"/>
      <c r="D63" s="2498"/>
      <c r="E63" s="2498"/>
      <c r="F63" s="2498"/>
      <c r="G63" s="2498"/>
      <c r="H63" s="2548" t="s">
        <v>3563</v>
      </c>
      <c r="I63" s="2498"/>
      <c r="J63" s="2498"/>
      <c r="K63" s="2492"/>
      <c r="L63" s="2492"/>
      <c r="M63" s="2492"/>
      <c r="N63" s="2492"/>
      <c r="O63" s="2494"/>
      <c r="P63" s="2492"/>
      <c r="Q63" s="2492"/>
      <c r="R63" s="2492"/>
      <c r="S63" s="2492"/>
      <c r="T63" s="2492"/>
      <c r="U63" s="2492"/>
      <c r="V63" s="2492"/>
      <c r="W63" s="2492"/>
      <c r="X63" s="2493"/>
      <c r="Y63" s="2493"/>
      <c r="Z63" s="2492"/>
      <c r="AA63" s="2492"/>
      <c r="AB63" s="2492"/>
      <c r="AC63" s="2492"/>
      <c r="AD63" s="2492"/>
    </row>
    <row r="64" spans="1:30" ht="15.5">
      <c r="A64" s="2531" t="s">
        <v>213</v>
      </c>
      <c r="B64" s="2533" t="s">
        <v>3564</v>
      </c>
      <c r="C64" s="2498"/>
      <c r="D64" s="2498"/>
      <c r="E64" s="2498"/>
      <c r="F64" s="2498"/>
      <c r="G64" s="2498"/>
      <c r="H64" s="2548" t="s">
        <v>3565</v>
      </c>
      <c r="I64" s="2498"/>
      <c r="J64" s="2498"/>
      <c r="K64" s="2492"/>
      <c r="L64" s="2492"/>
      <c r="M64" s="2492"/>
      <c r="N64" s="2492"/>
      <c r="O64" s="2494"/>
      <c r="P64" s="2492"/>
      <c r="Q64" s="2492"/>
      <c r="R64" s="2492"/>
      <c r="S64" s="2492"/>
      <c r="T64" s="2492"/>
      <c r="U64" s="2492"/>
      <c r="V64" s="2492"/>
      <c r="W64" s="2492"/>
      <c r="X64" s="2493"/>
      <c r="Y64" s="2493"/>
      <c r="Z64" s="2492"/>
      <c r="AA64" s="2492"/>
      <c r="AB64" s="2492"/>
      <c r="AC64" s="2492"/>
      <c r="AD64" s="2492"/>
    </row>
    <row r="65" spans="1:30" ht="15.5">
      <c r="A65" s="2542">
        <v>1</v>
      </c>
      <c r="B65" s="2549" t="s">
        <v>3566</v>
      </c>
      <c r="C65" s="2540"/>
      <c r="D65" s="2540"/>
      <c r="E65" s="2540"/>
      <c r="F65" s="2540"/>
      <c r="G65" s="2540"/>
      <c r="H65" s="2546" t="s">
        <v>3567</v>
      </c>
      <c r="I65" s="2550" t="s">
        <v>3568</v>
      </c>
      <c r="J65" s="2550" t="s">
        <v>3569</v>
      </c>
      <c r="K65" s="2492"/>
      <c r="L65" s="2492"/>
      <c r="M65" s="2492"/>
      <c r="N65" s="2492"/>
      <c r="O65" s="2494"/>
      <c r="P65" s="2492"/>
      <c r="Q65" s="2492"/>
      <c r="R65" s="2492"/>
      <c r="S65" s="2492"/>
      <c r="T65" s="2492"/>
      <c r="U65" s="2492"/>
      <c r="V65" s="2492"/>
      <c r="W65" s="2492"/>
      <c r="X65" s="2493"/>
      <c r="Y65" s="2493"/>
      <c r="Z65" s="2492"/>
      <c r="AA65" s="2492"/>
      <c r="AB65" s="2492"/>
      <c r="AC65" s="2492"/>
      <c r="AD65" s="2492"/>
    </row>
    <row r="66" spans="1:30" ht="15.5">
      <c r="A66" s="2551">
        <v>44927</v>
      </c>
      <c r="B66" s="2539" t="s">
        <v>3570</v>
      </c>
      <c r="C66" s="2540"/>
      <c r="D66" s="2540"/>
      <c r="E66" s="2540"/>
      <c r="F66" s="2540"/>
      <c r="G66" s="2540"/>
      <c r="H66" s="2546" t="s">
        <v>3571</v>
      </c>
      <c r="I66" s="2540"/>
      <c r="J66" s="2498"/>
      <c r="K66" s="2492"/>
      <c r="L66" s="2492"/>
      <c r="M66" s="2492"/>
      <c r="N66" s="2492"/>
      <c r="O66" s="2494"/>
      <c r="P66" s="2492"/>
      <c r="Q66" s="2492"/>
      <c r="R66" s="2492"/>
      <c r="S66" s="2492"/>
      <c r="T66" s="2492"/>
      <c r="U66" s="2492"/>
      <c r="V66" s="2492"/>
      <c r="W66" s="2492"/>
      <c r="X66" s="2493"/>
      <c r="Y66" s="2493"/>
      <c r="Z66" s="2492"/>
      <c r="AA66" s="2492"/>
      <c r="AB66" s="2492"/>
      <c r="AC66" s="2492"/>
      <c r="AD66" s="2492"/>
    </row>
    <row r="67" spans="1:30" ht="15.5">
      <c r="A67" s="2552"/>
      <c r="B67" s="2553" t="s">
        <v>3572</v>
      </c>
      <c r="C67" s="2543" t="s">
        <v>3573</v>
      </c>
      <c r="D67" s="2544">
        <v>30</v>
      </c>
      <c r="E67" s="2544">
        <v>20</v>
      </c>
      <c r="F67" s="2544">
        <v>80</v>
      </c>
      <c r="G67" s="2540"/>
      <c r="H67" s="2544" t="s">
        <v>3574</v>
      </c>
      <c r="I67" s="3143" t="s">
        <v>3575</v>
      </c>
      <c r="J67" s="2498"/>
      <c r="K67" s="2492"/>
      <c r="L67" s="2492"/>
      <c r="M67" s="2492"/>
      <c r="N67" s="2492"/>
      <c r="O67" s="2494"/>
      <c r="P67" s="2492"/>
      <c r="Q67" s="2492"/>
      <c r="R67" s="2492"/>
      <c r="S67" s="2492"/>
      <c r="T67" s="2492"/>
      <c r="U67" s="2492"/>
      <c r="V67" s="2492"/>
      <c r="W67" s="2492"/>
      <c r="X67" s="2493"/>
      <c r="Y67" s="2493"/>
      <c r="Z67" s="2492"/>
      <c r="AA67" s="2492"/>
      <c r="AB67" s="2492"/>
      <c r="AC67" s="2492"/>
      <c r="AD67" s="2492"/>
    </row>
    <row r="68" spans="1:30" ht="15.5">
      <c r="A68" s="2552"/>
      <c r="B68" s="2553" t="s">
        <v>3576</v>
      </c>
      <c r="C68" s="2543" t="s">
        <v>3573</v>
      </c>
      <c r="D68" s="2544">
        <v>30</v>
      </c>
      <c r="E68" s="2544">
        <v>20</v>
      </c>
      <c r="F68" s="2544">
        <v>80</v>
      </c>
      <c r="G68" s="2540"/>
      <c r="H68" s="2544" t="s">
        <v>3574</v>
      </c>
      <c r="I68" s="3144"/>
      <c r="J68" s="2498"/>
      <c r="K68" s="2492"/>
      <c r="L68" s="2492"/>
      <c r="M68" s="2492"/>
      <c r="N68" s="2492"/>
      <c r="O68" s="2494"/>
      <c r="P68" s="2492"/>
      <c r="Q68" s="2492"/>
      <c r="R68" s="2492"/>
      <c r="S68" s="2492"/>
      <c r="T68" s="2492"/>
      <c r="U68" s="2492"/>
      <c r="V68" s="2492"/>
      <c r="W68" s="2492"/>
      <c r="X68" s="2493"/>
      <c r="Y68" s="2493"/>
      <c r="Z68" s="2492"/>
      <c r="AA68" s="2492"/>
      <c r="AB68" s="2492"/>
      <c r="AC68" s="2492"/>
      <c r="AD68" s="2492"/>
    </row>
    <row r="69" spans="1:30" ht="15.5">
      <c r="A69" s="2552"/>
      <c r="B69" s="2553" t="s">
        <v>3577</v>
      </c>
      <c r="C69" s="2543" t="s">
        <v>3573</v>
      </c>
      <c r="D69" s="2544">
        <v>30</v>
      </c>
      <c r="E69" s="2544">
        <v>16</v>
      </c>
      <c r="F69" s="2544">
        <v>80</v>
      </c>
      <c r="G69" s="2540"/>
      <c r="H69" s="2544" t="s">
        <v>3574</v>
      </c>
      <c r="I69" s="3144"/>
      <c r="J69" s="2498"/>
      <c r="K69" s="2492"/>
      <c r="L69" s="2492"/>
      <c r="M69" s="2492"/>
      <c r="N69" s="2492"/>
      <c r="O69" s="2494"/>
      <c r="P69" s="2492"/>
      <c r="Q69" s="2492"/>
      <c r="R69" s="2492"/>
      <c r="S69" s="2492"/>
      <c r="T69" s="2492"/>
      <c r="U69" s="2492"/>
      <c r="V69" s="2492"/>
      <c r="W69" s="2492"/>
      <c r="X69" s="2493"/>
      <c r="Y69" s="2493"/>
      <c r="Z69" s="2492"/>
      <c r="AA69" s="2492"/>
      <c r="AB69" s="2492"/>
      <c r="AC69" s="2492"/>
      <c r="AD69" s="2492"/>
    </row>
    <row r="70" spans="1:30" ht="14.5">
      <c r="A70" s="2552"/>
      <c r="B70" s="2540"/>
      <c r="C70" s="2540"/>
      <c r="D70" s="2540"/>
      <c r="E70" s="2540"/>
      <c r="F70" s="2540"/>
      <c r="G70" s="2540"/>
      <c r="H70" s="2541"/>
      <c r="I70" s="3144"/>
      <c r="J70" s="2498"/>
      <c r="K70" s="2492"/>
      <c r="L70" s="2492"/>
      <c r="M70" s="2492"/>
      <c r="N70" s="2492"/>
      <c r="O70" s="2494"/>
      <c r="P70" s="2492"/>
      <c r="Q70" s="2492"/>
      <c r="R70" s="2492"/>
      <c r="S70" s="2492"/>
      <c r="T70" s="2492"/>
      <c r="U70" s="2492"/>
      <c r="V70" s="2492"/>
      <c r="W70" s="2492"/>
      <c r="X70" s="2493"/>
      <c r="Y70" s="2493"/>
      <c r="Z70" s="2492"/>
      <c r="AA70" s="2492"/>
      <c r="AB70" s="2492"/>
      <c r="AC70" s="2492"/>
      <c r="AD70" s="2492"/>
    </row>
    <row r="71" spans="1:30" ht="15.5">
      <c r="A71" s="2551">
        <v>44958</v>
      </c>
      <c r="B71" s="2539" t="s">
        <v>3578</v>
      </c>
      <c r="C71" s="2540"/>
      <c r="D71" s="2540"/>
      <c r="E71" s="2540"/>
      <c r="F71" s="2540"/>
      <c r="G71" s="2540"/>
      <c r="H71" s="2546" t="s">
        <v>3571</v>
      </c>
      <c r="I71" s="3144"/>
      <c r="J71" s="2498"/>
      <c r="K71" s="2492"/>
      <c r="L71" s="2492"/>
      <c r="M71" s="2492"/>
      <c r="N71" s="2492"/>
      <c r="O71" s="2494"/>
      <c r="P71" s="2492"/>
      <c r="Q71" s="2492"/>
      <c r="R71" s="2492"/>
      <c r="S71" s="2492"/>
      <c r="T71" s="2492"/>
      <c r="U71" s="2492"/>
      <c r="V71" s="2492"/>
      <c r="W71" s="2492"/>
      <c r="X71" s="2493"/>
      <c r="Y71" s="2493"/>
      <c r="Z71" s="2492"/>
      <c r="AA71" s="2492"/>
      <c r="AB71" s="2492"/>
      <c r="AC71" s="2492"/>
      <c r="AD71" s="2492"/>
    </row>
    <row r="72" spans="1:30" ht="15.5">
      <c r="A72" s="2552"/>
      <c r="B72" s="2553" t="s">
        <v>3579</v>
      </c>
      <c r="C72" s="2543" t="s">
        <v>3573</v>
      </c>
      <c r="D72" s="2544">
        <v>30</v>
      </c>
      <c r="E72" s="2544">
        <v>16</v>
      </c>
      <c r="F72" s="2544">
        <v>80</v>
      </c>
      <c r="G72" s="2540"/>
      <c r="H72" s="2544" t="s">
        <v>3574</v>
      </c>
      <c r="I72" s="3144"/>
      <c r="J72" s="2498"/>
      <c r="K72" s="2492"/>
      <c r="L72" s="2492"/>
      <c r="M72" s="2492"/>
      <c r="N72" s="2492"/>
      <c r="O72" s="2494"/>
      <c r="P72" s="2492"/>
      <c r="Q72" s="2492"/>
      <c r="R72" s="2492"/>
      <c r="S72" s="2492"/>
      <c r="T72" s="2492"/>
      <c r="U72" s="2492"/>
      <c r="V72" s="2492"/>
      <c r="W72" s="2492"/>
      <c r="X72" s="2493"/>
      <c r="Y72" s="2493"/>
      <c r="Z72" s="2492"/>
      <c r="AA72" s="2492"/>
      <c r="AB72" s="2492"/>
      <c r="AC72" s="2492"/>
      <c r="AD72" s="2492"/>
    </row>
    <row r="73" spans="1:30" ht="15.5">
      <c r="A73" s="2552"/>
      <c r="B73" s="2553" t="s">
        <v>3580</v>
      </c>
      <c r="C73" s="2543" t="s">
        <v>3573</v>
      </c>
      <c r="D73" s="2544">
        <v>30</v>
      </c>
      <c r="E73" s="2544">
        <v>16</v>
      </c>
      <c r="F73" s="2544">
        <v>80</v>
      </c>
      <c r="G73" s="2540"/>
      <c r="H73" s="2544" t="s">
        <v>3574</v>
      </c>
      <c r="I73" s="3144"/>
      <c r="J73" s="2498"/>
      <c r="K73" s="2492"/>
      <c r="L73" s="2492"/>
      <c r="M73" s="2492"/>
      <c r="N73" s="2492"/>
      <c r="O73" s="2494"/>
      <c r="P73" s="2492"/>
      <c r="Q73" s="2492"/>
      <c r="R73" s="2492"/>
      <c r="S73" s="2492"/>
      <c r="T73" s="2492"/>
      <c r="U73" s="2492"/>
      <c r="V73" s="2492"/>
      <c r="W73" s="2492"/>
      <c r="X73" s="2493"/>
      <c r="Y73" s="2493"/>
      <c r="Z73" s="2492"/>
      <c r="AA73" s="2492"/>
      <c r="AB73" s="2492"/>
      <c r="AC73" s="2492"/>
      <c r="AD73" s="2492"/>
    </row>
    <row r="74" spans="1:30" ht="15.5">
      <c r="A74" s="2552"/>
      <c r="B74" s="2553" t="s">
        <v>3581</v>
      </c>
      <c r="C74" s="2543" t="s">
        <v>3573</v>
      </c>
      <c r="D74" s="2544">
        <v>30</v>
      </c>
      <c r="E74" s="2544">
        <v>16</v>
      </c>
      <c r="F74" s="2544">
        <v>80</v>
      </c>
      <c r="G74" s="2540"/>
      <c r="H74" s="2544" t="s">
        <v>3574</v>
      </c>
      <c r="I74" s="3144"/>
      <c r="J74" s="2498"/>
      <c r="K74" s="2492"/>
      <c r="L74" s="2492"/>
      <c r="M74" s="2492"/>
      <c r="N74" s="2492"/>
      <c r="O74" s="2494"/>
      <c r="P74" s="2492"/>
      <c r="Q74" s="2492"/>
      <c r="R74" s="2492"/>
      <c r="S74" s="2492"/>
      <c r="T74" s="2492"/>
      <c r="U74" s="2492"/>
      <c r="V74" s="2492"/>
      <c r="W74" s="2492"/>
      <c r="X74" s="2493"/>
      <c r="Y74" s="2493"/>
      <c r="Z74" s="2492"/>
      <c r="AA74" s="2492"/>
      <c r="AB74" s="2492"/>
      <c r="AC74" s="2492"/>
      <c r="AD74" s="2492"/>
    </row>
    <row r="75" spans="1:30" ht="14.5">
      <c r="A75" s="2552"/>
      <c r="B75" s="2540"/>
      <c r="C75" s="2540"/>
      <c r="D75" s="2540"/>
      <c r="E75" s="2540"/>
      <c r="F75" s="2540"/>
      <c r="G75" s="2540"/>
      <c r="H75" s="2541"/>
      <c r="I75" s="3144"/>
      <c r="J75" s="2498"/>
      <c r="K75" s="2492"/>
      <c r="L75" s="2492"/>
      <c r="M75" s="2492"/>
      <c r="N75" s="2492"/>
      <c r="O75" s="2494"/>
      <c r="P75" s="2492"/>
      <c r="Q75" s="2492"/>
      <c r="R75" s="2492"/>
      <c r="S75" s="2492"/>
      <c r="T75" s="2492"/>
      <c r="U75" s="2492"/>
      <c r="V75" s="2492"/>
      <c r="W75" s="2492"/>
      <c r="X75" s="2493"/>
      <c r="Y75" s="2493"/>
      <c r="Z75" s="2492"/>
      <c r="AA75" s="2492"/>
      <c r="AB75" s="2492"/>
      <c r="AC75" s="2492"/>
      <c r="AD75" s="2492"/>
    </row>
    <row r="76" spans="1:30" ht="15.5">
      <c r="A76" s="2551">
        <v>44986</v>
      </c>
      <c r="B76" s="2539" t="s">
        <v>2057</v>
      </c>
      <c r="C76" s="2540"/>
      <c r="D76" s="2540"/>
      <c r="E76" s="2540"/>
      <c r="F76" s="2540"/>
      <c r="G76" s="2540"/>
      <c r="H76" s="2546" t="s">
        <v>3582</v>
      </c>
      <c r="I76" s="3144"/>
      <c r="J76" s="2498"/>
      <c r="K76" s="2492"/>
      <c r="L76" s="2492"/>
      <c r="M76" s="2492"/>
      <c r="N76" s="2492"/>
      <c r="O76" s="2494"/>
      <c r="P76" s="2492"/>
      <c r="Q76" s="2492"/>
      <c r="R76" s="2492"/>
      <c r="S76" s="2492"/>
      <c r="T76" s="2492"/>
      <c r="U76" s="2492"/>
      <c r="V76" s="2492"/>
      <c r="W76" s="2492"/>
      <c r="X76" s="2493"/>
      <c r="Y76" s="2493"/>
      <c r="Z76" s="2492"/>
      <c r="AA76" s="2492"/>
      <c r="AB76" s="2492"/>
      <c r="AC76" s="2492"/>
      <c r="AD76" s="2492"/>
    </row>
    <row r="77" spans="1:30" ht="15.5">
      <c r="A77" s="2552"/>
      <c r="B77" s="2553" t="s">
        <v>3583</v>
      </c>
      <c r="C77" s="2543" t="s">
        <v>3573</v>
      </c>
      <c r="D77" s="2544">
        <v>30</v>
      </c>
      <c r="E77" s="2544">
        <v>20</v>
      </c>
      <c r="F77" s="2544">
        <v>90</v>
      </c>
      <c r="G77" s="2540"/>
      <c r="H77" s="2544" t="s">
        <v>3584</v>
      </c>
      <c r="I77" s="3144"/>
      <c r="J77" s="2498"/>
      <c r="K77" s="2492"/>
      <c r="L77" s="2492"/>
      <c r="M77" s="2492"/>
      <c r="N77" s="2492"/>
      <c r="O77" s="2494"/>
      <c r="P77" s="2492"/>
      <c r="Q77" s="2492"/>
      <c r="R77" s="2492"/>
      <c r="S77" s="2492"/>
      <c r="T77" s="2492"/>
      <c r="U77" s="2492"/>
      <c r="V77" s="2492"/>
      <c r="W77" s="2492"/>
      <c r="X77" s="2493"/>
      <c r="Y77" s="2493"/>
      <c r="Z77" s="2492"/>
      <c r="AA77" s="2492"/>
      <c r="AB77" s="2492"/>
      <c r="AC77" s="2492"/>
      <c r="AD77" s="2492"/>
    </row>
    <row r="78" spans="1:30" ht="15.5">
      <c r="A78" s="2552"/>
      <c r="B78" s="2553" t="s">
        <v>3585</v>
      </c>
      <c r="C78" s="2543" t="s">
        <v>3573</v>
      </c>
      <c r="D78" s="2544">
        <v>30</v>
      </c>
      <c r="E78" s="2544">
        <v>20</v>
      </c>
      <c r="F78" s="2544">
        <v>90</v>
      </c>
      <c r="G78" s="2540"/>
      <c r="H78" s="2544" t="s">
        <v>3584</v>
      </c>
      <c r="I78" s="3144"/>
      <c r="J78" s="2498"/>
      <c r="K78" s="2492"/>
      <c r="L78" s="2492"/>
      <c r="M78" s="2492"/>
      <c r="N78" s="2492"/>
      <c r="O78" s="2494"/>
      <c r="P78" s="2492"/>
      <c r="Q78" s="2492"/>
      <c r="R78" s="2492"/>
      <c r="S78" s="2492"/>
      <c r="T78" s="2492"/>
      <c r="U78" s="2492"/>
      <c r="V78" s="2492"/>
      <c r="W78" s="2492"/>
      <c r="X78" s="2493"/>
      <c r="Y78" s="2493"/>
      <c r="Z78" s="2492"/>
      <c r="AA78" s="2492"/>
      <c r="AB78" s="2492"/>
      <c r="AC78" s="2492"/>
      <c r="AD78" s="2492"/>
    </row>
    <row r="79" spans="1:30" ht="15.5">
      <c r="A79" s="2552"/>
      <c r="B79" s="2553" t="s">
        <v>3586</v>
      </c>
      <c r="C79" s="2543" t="s">
        <v>3573</v>
      </c>
      <c r="D79" s="2544">
        <v>30</v>
      </c>
      <c r="E79" s="2544">
        <v>20</v>
      </c>
      <c r="F79" s="2544">
        <v>90</v>
      </c>
      <c r="G79" s="2540"/>
      <c r="H79" s="2544" t="s">
        <v>3584</v>
      </c>
      <c r="I79" s="3144"/>
      <c r="J79" s="2498"/>
      <c r="K79" s="2492"/>
      <c r="L79" s="2492"/>
      <c r="M79" s="2492"/>
      <c r="N79" s="2492"/>
      <c r="O79" s="2494"/>
      <c r="P79" s="2492"/>
      <c r="Q79" s="2492"/>
      <c r="R79" s="2492"/>
      <c r="S79" s="2492"/>
      <c r="T79" s="2492"/>
      <c r="U79" s="2492"/>
      <c r="V79" s="2492"/>
      <c r="W79" s="2492"/>
      <c r="X79" s="2493"/>
      <c r="Y79" s="2493"/>
      <c r="Z79" s="2492"/>
      <c r="AA79" s="2492"/>
      <c r="AB79" s="2492"/>
      <c r="AC79" s="2492"/>
      <c r="AD79" s="2492"/>
    </row>
    <row r="80" spans="1:30" ht="14.5">
      <c r="A80" s="2552"/>
      <c r="B80" s="2540"/>
      <c r="C80" s="2540"/>
      <c r="D80" s="2540"/>
      <c r="E80" s="2540"/>
      <c r="F80" s="2540"/>
      <c r="G80" s="2540"/>
      <c r="H80" s="2541"/>
      <c r="I80" s="3144"/>
      <c r="J80" s="2498"/>
      <c r="K80" s="2492"/>
      <c r="L80" s="2492"/>
      <c r="M80" s="2492"/>
      <c r="N80" s="2492"/>
      <c r="O80" s="2494"/>
      <c r="P80" s="2492"/>
      <c r="Q80" s="2492"/>
      <c r="R80" s="2492"/>
      <c r="S80" s="2492"/>
      <c r="T80" s="2492"/>
      <c r="U80" s="2492"/>
      <c r="V80" s="2492"/>
      <c r="W80" s="2492"/>
      <c r="X80" s="2493"/>
      <c r="Y80" s="2493"/>
      <c r="Z80" s="2492"/>
      <c r="AA80" s="2492"/>
      <c r="AB80" s="2492"/>
      <c r="AC80" s="2492"/>
      <c r="AD80" s="2492"/>
    </row>
    <row r="81" spans="1:30" ht="15.5">
      <c r="A81" s="2551">
        <v>45017</v>
      </c>
      <c r="B81" s="2539" t="s">
        <v>2733</v>
      </c>
      <c r="C81" s="2540"/>
      <c r="D81" s="2540"/>
      <c r="E81" s="2540"/>
      <c r="F81" s="2540"/>
      <c r="G81" s="2540"/>
      <c r="H81" s="2546" t="s">
        <v>3582</v>
      </c>
      <c r="I81" s="3144"/>
      <c r="J81" s="2498"/>
      <c r="K81" s="2492"/>
      <c r="L81" s="2492"/>
      <c r="M81" s="2492"/>
      <c r="N81" s="2492"/>
      <c r="O81" s="2494"/>
      <c r="P81" s="2492"/>
      <c r="Q81" s="2492"/>
      <c r="R81" s="2492"/>
      <c r="S81" s="2492"/>
      <c r="T81" s="2492"/>
      <c r="U81" s="2492"/>
      <c r="V81" s="2492"/>
      <c r="W81" s="2492"/>
      <c r="X81" s="2493"/>
      <c r="Y81" s="2493"/>
      <c r="Z81" s="2492"/>
      <c r="AA81" s="2492"/>
      <c r="AB81" s="2492"/>
      <c r="AC81" s="2492"/>
      <c r="AD81" s="2492"/>
    </row>
    <row r="82" spans="1:30" ht="15.5">
      <c r="A82" s="2552"/>
      <c r="B82" s="2553" t="s">
        <v>3587</v>
      </c>
      <c r="C82" s="2543" t="s">
        <v>3573</v>
      </c>
      <c r="D82" s="2544">
        <v>30</v>
      </c>
      <c r="E82" s="2544">
        <v>20</v>
      </c>
      <c r="F82" s="2544">
        <v>90</v>
      </c>
      <c r="G82" s="2540"/>
      <c r="H82" s="2544" t="s">
        <v>3584</v>
      </c>
      <c r="I82" s="3144"/>
      <c r="J82" s="2498"/>
      <c r="K82" s="2492"/>
      <c r="L82" s="2492"/>
      <c r="M82" s="2492"/>
      <c r="N82" s="2492"/>
      <c r="O82" s="2494"/>
      <c r="P82" s="2492"/>
      <c r="Q82" s="2492"/>
      <c r="R82" s="2492"/>
      <c r="S82" s="2492"/>
      <c r="T82" s="2492"/>
      <c r="U82" s="2492"/>
      <c r="V82" s="2492"/>
      <c r="W82" s="2492"/>
      <c r="X82" s="2493"/>
      <c r="Y82" s="2493"/>
      <c r="Z82" s="2492"/>
      <c r="AA82" s="2492"/>
      <c r="AB82" s="2492"/>
      <c r="AC82" s="2492"/>
      <c r="AD82" s="2492"/>
    </row>
    <row r="83" spans="1:30" ht="15.5">
      <c r="A83" s="2552"/>
      <c r="B83" s="2553" t="s">
        <v>3588</v>
      </c>
      <c r="C83" s="2543" t="s">
        <v>3573</v>
      </c>
      <c r="D83" s="2544">
        <v>30</v>
      </c>
      <c r="E83" s="2544">
        <v>20</v>
      </c>
      <c r="F83" s="2544">
        <v>90</v>
      </c>
      <c r="G83" s="2540"/>
      <c r="H83" s="2544" t="s">
        <v>3584</v>
      </c>
      <c r="I83" s="3144"/>
      <c r="J83" s="2498"/>
      <c r="K83" s="2492"/>
      <c r="L83" s="2492"/>
      <c r="M83" s="2492"/>
      <c r="N83" s="2492"/>
      <c r="O83" s="2494"/>
      <c r="P83" s="2492"/>
      <c r="Q83" s="2492"/>
      <c r="R83" s="2492"/>
      <c r="S83" s="2492"/>
      <c r="T83" s="2492"/>
      <c r="U83" s="2492"/>
      <c r="V83" s="2492"/>
      <c r="W83" s="2492"/>
      <c r="X83" s="2493"/>
      <c r="Y83" s="2493"/>
      <c r="Z83" s="2492"/>
      <c r="AA83" s="2492"/>
      <c r="AB83" s="2492"/>
      <c r="AC83" s="2492"/>
      <c r="AD83" s="2492"/>
    </row>
    <row r="84" spans="1:30" ht="15.5">
      <c r="A84" s="2552"/>
      <c r="B84" s="2553" t="s">
        <v>3589</v>
      </c>
      <c r="C84" s="2543" t="s">
        <v>3573</v>
      </c>
      <c r="D84" s="2544">
        <v>30</v>
      </c>
      <c r="E84" s="2544">
        <v>20</v>
      </c>
      <c r="F84" s="2544">
        <v>90</v>
      </c>
      <c r="G84" s="2540"/>
      <c r="H84" s="2544" t="s">
        <v>3584</v>
      </c>
      <c r="I84" s="3144"/>
      <c r="J84" s="2498"/>
      <c r="K84" s="2492"/>
      <c r="L84" s="2492"/>
      <c r="M84" s="2492"/>
      <c r="N84" s="2492"/>
      <c r="O84" s="2494"/>
      <c r="P84" s="2492"/>
      <c r="Q84" s="2492"/>
      <c r="R84" s="2492"/>
      <c r="S84" s="2492"/>
      <c r="T84" s="2492"/>
      <c r="U84" s="2492"/>
      <c r="V84" s="2492"/>
      <c r="W84" s="2492"/>
      <c r="X84" s="2493"/>
      <c r="Y84" s="2493"/>
      <c r="Z84" s="2492"/>
      <c r="AA84" s="2492"/>
      <c r="AB84" s="2492"/>
      <c r="AC84" s="2492"/>
      <c r="AD84" s="2492"/>
    </row>
    <row r="85" spans="1:30" ht="15.5">
      <c r="A85" s="2554"/>
      <c r="B85" s="2498"/>
      <c r="C85" s="2498"/>
      <c r="D85" s="2498"/>
      <c r="E85" s="2498"/>
      <c r="F85" s="2498"/>
      <c r="G85" s="2498"/>
      <c r="H85" s="2536">
        <v>0</v>
      </c>
      <c r="I85" s="2897"/>
      <c r="J85" s="2498"/>
      <c r="K85" s="2492"/>
      <c r="L85" s="2492"/>
      <c r="M85" s="2492"/>
      <c r="N85" s="2492"/>
      <c r="O85" s="2494"/>
      <c r="P85" s="2492"/>
      <c r="Q85" s="2492"/>
      <c r="R85" s="2492"/>
      <c r="S85" s="2492"/>
      <c r="T85" s="2492"/>
      <c r="U85" s="2492"/>
      <c r="V85" s="2492"/>
      <c r="W85" s="2492"/>
      <c r="X85" s="2493"/>
      <c r="Y85" s="2493"/>
      <c r="Z85" s="2492"/>
      <c r="AA85" s="2492"/>
      <c r="AB85" s="2492"/>
      <c r="AC85" s="2492"/>
      <c r="AD85" s="2492"/>
    </row>
    <row r="86" spans="1:30" ht="15.5">
      <c r="A86" s="2531" t="s">
        <v>246</v>
      </c>
      <c r="B86" s="2533" t="s">
        <v>3590</v>
      </c>
      <c r="C86" s="2550" t="s">
        <v>3591</v>
      </c>
      <c r="D86" s="2536">
        <v>2</v>
      </c>
      <c r="E86" s="2536">
        <v>224</v>
      </c>
      <c r="F86" s="2536">
        <v>6.5</v>
      </c>
      <c r="G86" s="2498"/>
      <c r="H86" s="2548" t="s">
        <v>3592</v>
      </c>
      <c r="I86" s="2555" t="s">
        <v>3593</v>
      </c>
      <c r="J86" s="2498"/>
      <c r="K86" s="2492"/>
      <c r="L86" s="2492"/>
      <c r="M86" s="2492"/>
      <c r="N86" s="2492"/>
      <c r="O86" s="2494"/>
      <c r="P86" s="2492"/>
      <c r="Q86" s="2492"/>
      <c r="R86" s="2492"/>
      <c r="S86" s="2492"/>
      <c r="T86" s="2492"/>
      <c r="U86" s="2492"/>
      <c r="V86" s="2492"/>
      <c r="W86" s="2492"/>
      <c r="X86" s="2493"/>
      <c r="Y86" s="2493"/>
      <c r="Z86" s="2492"/>
      <c r="AA86" s="2492"/>
      <c r="AB86" s="2492"/>
      <c r="AC86" s="2492"/>
      <c r="AD86" s="2492"/>
    </row>
    <row r="87" spans="1:30" ht="15.5">
      <c r="A87" s="2531" t="s">
        <v>257</v>
      </c>
      <c r="B87" s="2556" t="s">
        <v>3594</v>
      </c>
      <c r="C87" s="2498"/>
      <c r="D87" s="2498"/>
      <c r="E87" s="2498"/>
      <c r="F87" s="2498"/>
      <c r="G87" s="2498"/>
      <c r="H87" s="2548" t="s">
        <v>3595</v>
      </c>
      <c r="I87" s="2498"/>
      <c r="J87" s="2498"/>
      <c r="K87" s="2492"/>
      <c r="L87" s="2492"/>
      <c r="M87" s="2492"/>
      <c r="N87" s="2492"/>
      <c r="O87" s="2494"/>
      <c r="P87" s="2492"/>
      <c r="Q87" s="2492"/>
      <c r="R87" s="2492"/>
      <c r="S87" s="2492"/>
      <c r="T87" s="2492"/>
      <c r="U87" s="2492"/>
      <c r="V87" s="2492"/>
      <c r="W87" s="2492"/>
      <c r="X87" s="2493"/>
      <c r="Y87" s="2493"/>
      <c r="Z87" s="2492"/>
      <c r="AA87" s="2492"/>
      <c r="AB87" s="2492"/>
      <c r="AC87" s="2492"/>
      <c r="AD87" s="2492"/>
    </row>
    <row r="88" spans="1:30" ht="15.5">
      <c r="A88" s="2551">
        <v>44927</v>
      </c>
      <c r="B88" s="2539" t="s">
        <v>3596</v>
      </c>
      <c r="C88" s="2540"/>
      <c r="D88" s="2540"/>
      <c r="E88" s="2540"/>
      <c r="F88" s="2540"/>
      <c r="G88" s="2540"/>
      <c r="H88" s="2546" t="s">
        <v>3597</v>
      </c>
      <c r="I88" s="2553" t="s">
        <v>3598</v>
      </c>
      <c r="J88" s="3145" t="s">
        <v>3599</v>
      </c>
      <c r="K88" s="2492"/>
      <c r="L88" s="2492"/>
      <c r="M88" s="2492"/>
      <c r="N88" s="2492"/>
      <c r="O88" s="2494"/>
      <c r="P88" s="2492"/>
      <c r="Q88" s="2492"/>
      <c r="R88" s="2492"/>
      <c r="S88" s="2492"/>
      <c r="T88" s="2492"/>
      <c r="U88" s="2492"/>
      <c r="V88" s="2492"/>
      <c r="W88" s="2492"/>
      <c r="X88" s="2493"/>
      <c r="Y88" s="2493"/>
      <c r="Z88" s="2492"/>
      <c r="AA88" s="2492"/>
      <c r="AB88" s="2492"/>
      <c r="AC88" s="2492"/>
      <c r="AD88" s="2492"/>
    </row>
    <row r="89" spans="1:30" ht="15.5">
      <c r="A89" s="2552"/>
      <c r="B89" s="2553" t="s">
        <v>3600</v>
      </c>
      <c r="C89" s="2553" t="s">
        <v>3601</v>
      </c>
      <c r="D89" s="2540"/>
      <c r="E89" s="2544">
        <v>1</v>
      </c>
      <c r="F89" s="2544">
        <v>450</v>
      </c>
      <c r="G89" s="2540"/>
      <c r="H89" s="2544">
        <v>450</v>
      </c>
      <c r="I89" s="2540"/>
      <c r="J89" s="3144"/>
      <c r="K89" s="2492"/>
      <c r="L89" s="2492"/>
      <c r="M89" s="2492"/>
      <c r="N89" s="2492"/>
      <c r="O89" s="2494"/>
      <c r="P89" s="2492"/>
      <c r="Q89" s="2492"/>
      <c r="R89" s="2492"/>
      <c r="S89" s="2492"/>
      <c r="T89" s="2492"/>
      <c r="U89" s="2492"/>
      <c r="V89" s="2492"/>
      <c r="W89" s="2492"/>
      <c r="X89" s="2493"/>
      <c r="Y89" s="2493"/>
      <c r="Z89" s="2492"/>
      <c r="AA89" s="2492"/>
      <c r="AB89" s="2492"/>
      <c r="AC89" s="2492"/>
      <c r="AD89" s="2492"/>
    </row>
    <row r="90" spans="1:30" ht="15.5">
      <c r="A90" s="2552"/>
      <c r="B90" s="2553" t="s">
        <v>3602</v>
      </c>
      <c r="C90" s="2553" t="s">
        <v>3603</v>
      </c>
      <c r="D90" s="2540"/>
      <c r="E90" s="2544">
        <v>4</v>
      </c>
      <c r="F90" s="2540"/>
      <c r="G90" s="2540"/>
      <c r="H90" s="2544">
        <v>250</v>
      </c>
      <c r="I90" s="2540"/>
      <c r="J90" s="3144"/>
      <c r="K90" s="2492"/>
      <c r="L90" s="2492"/>
      <c r="M90" s="2492"/>
      <c r="N90" s="2492"/>
      <c r="O90" s="2494"/>
      <c r="P90" s="2492"/>
      <c r="Q90" s="2492"/>
      <c r="R90" s="2492"/>
      <c r="S90" s="2492"/>
      <c r="T90" s="2492"/>
      <c r="U90" s="2492"/>
      <c r="V90" s="2492"/>
      <c r="W90" s="2492"/>
      <c r="X90" s="2493"/>
      <c r="Y90" s="2493"/>
      <c r="Z90" s="2492"/>
      <c r="AA90" s="2492"/>
      <c r="AB90" s="2492"/>
      <c r="AC90" s="2492"/>
      <c r="AD90" s="2492"/>
    </row>
    <row r="91" spans="1:30" ht="15.5">
      <c r="A91" s="2552"/>
      <c r="B91" s="2553" t="s">
        <v>3604</v>
      </c>
      <c r="C91" s="2553" t="s">
        <v>3559</v>
      </c>
      <c r="D91" s="2544">
        <v>2</v>
      </c>
      <c r="E91" s="2544">
        <v>20</v>
      </c>
      <c r="F91" s="2544">
        <v>40</v>
      </c>
      <c r="G91" s="2540"/>
      <c r="H91" s="2544" t="s">
        <v>3605</v>
      </c>
      <c r="I91" s="2540"/>
      <c r="J91" s="3144"/>
      <c r="K91" s="2492"/>
      <c r="L91" s="2492"/>
      <c r="M91" s="2492"/>
      <c r="N91" s="2492"/>
      <c r="O91" s="2494"/>
      <c r="P91" s="2492"/>
      <c r="Q91" s="2492"/>
      <c r="R91" s="2492"/>
      <c r="S91" s="2492"/>
      <c r="T91" s="2492"/>
      <c r="U91" s="2492"/>
      <c r="V91" s="2492"/>
      <c r="W91" s="2492"/>
      <c r="X91" s="2493"/>
      <c r="Y91" s="2493"/>
      <c r="Z91" s="2492"/>
      <c r="AA91" s="2492"/>
      <c r="AB91" s="2492"/>
      <c r="AC91" s="2492"/>
      <c r="AD91" s="2492"/>
    </row>
    <row r="92" spans="1:30" ht="15.5">
      <c r="A92" s="2552"/>
      <c r="B92" s="2553" t="s">
        <v>3606</v>
      </c>
      <c r="C92" s="2553" t="s">
        <v>3573</v>
      </c>
      <c r="D92" s="2544">
        <v>2</v>
      </c>
      <c r="E92" s="2544">
        <v>14</v>
      </c>
      <c r="F92" s="2544">
        <v>50</v>
      </c>
      <c r="G92" s="2540"/>
      <c r="H92" s="2544" t="s">
        <v>3607</v>
      </c>
      <c r="I92" s="2540"/>
      <c r="J92" s="3144"/>
      <c r="K92" s="2492"/>
      <c r="L92" s="2492"/>
      <c r="M92" s="2492"/>
      <c r="N92" s="2492"/>
      <c r="O92" s="2494"/>
      <c r="P92" s="2492"/>
      <c r="Q92" s="2492"/>
      <c r="R92" s="2492"/>
      <c r="S92" s="2492"/>
      <c r="T92" s="2492"/>
      <c r="U92" s="2492"/>
      <c r="V92" s="2492"/>
      <c r="W92" s="2492"/>
      <c r="X92" s="2493"/>
      <c r="Y92" s="2493"/>
      <c r="Z92" s="2492"/>
      <c r="AA92" s="2492"/>
      <c r="AB92" s="2492"/>
      <c r="AC92" s="2492"/>
      <c r="AD92" s="2492"/>
    </row>
    <row r="93" spans="1:30" ht="15.5">
      <c r="A93" s="2554"/>
      <c r="B93" s="2553" t="s">
        <v>3608</v>
      </c>
      <c r="C93" s="2553" t="s">
        <v>3609</v>
      </c>
      <c r="D93" s="2544">
        <v>2</v>
      </c>
      <c r="E93" s="2544">
        <v>20</v>
      </c>
      <c r="F93" s="2544">
        <v>30</v>
      </c>
      <c r="G93" s="2540"/>
      <c r="H93" s="2544" t="s">
        <v>3610</v>
      </c>
      <c r="I93" s="2540"/>
      <c r="J93" s="3144"/>
      <c r="K93" s="2492"/>
      <c r="L93" s="2492"/>
      <c r="M93" s="2492"/>
      <c r="N93" s="2492"/>
      <c r="O93" s="2494"/>
      <c r="P93" s="2492"/>
      <c r="Q93" s="2492"/>
      <c r="R93" s="2492"/>
      <c r="S93" s="2492"/>
      <c r="T93" s="2492"/>
      <c r="U93" s="2492"/>
      <c r="V93" s="2492"/>
      <c r="W93" s="2492"/>
      <c r="X93" s="2493"/>
      <c r="Y93" s="2493"/>
      <c r="Z93" s="2492"/>
      <c r="AA93" s="2492"/>
      <c r="AB93" s="2492"/>
      <c r="AC93" s="2492"/>
      <c r="AD93" s="2492"/>
    </row>
    <row r="94" spans="1:30" ht="15.5">
      <c r="A94" s="2552"/>
      <c r="B94" s="2553" t="s">
        <v>3611</v>
      </c>
      <c r="C94" s="2553" t="s">
        <v>3609</v>
      </c>
      <c r="D94" s="2544">
        <v>2</v>
      </c>
      <c r="E94" s="2544">
        <v>20</v>
      </c>
      <c r="F94" s="2544">
        <v>50</v>
      </c>
      <c r="G94" s="2540"/>
      <c r="H94" s="2544" t="s">
        <v>3612</v>
      </c>
      <c r="I94" s="2540"/>
      <c r="J94" s="3144"/>
      <c r="K94" s="2492"/>
      <c r="L94" s="2492"/>
      <c r="M94" s="2492"/>
      <c r="N94" s="2492"/>
      <c r="O94" s="2494"/>
      <c r="P94" s="2492"/>
      <c r="Q94" s="2492"/>
      <c r="R94" s="2492"/>
      <c r="S94" s="2492"/>
      <c r="T94" s="2492"/>
      <c r="U94" s="2492"/>
      <c r="V94" s="2492"/>
      <c r="W94" s="2492"/>
      <c r="X94" s="2493"/>
      <c r="Y94" s="2493"/>
      <c r="Z94" s="2492"/>
      <c r="AA94" s="2492"/>
      <c r="AB94" s="2492"/>
      <c r="AC94" s="2492"/>
      <c r="AD94" s="2492"/>
    </row>
    <row r="95" spans="1:30" ht="15.5">
      <c r="A95" s="2552"/>
      <c r="B95" s="2553" t="s">
        <v>3613</v>
      </c>
      <c r="C95" s="2553" t="s">
        <v>3559</v>
      </c>
      <c r="D95" s="2544">
        <v>2</v>
      </c>
      <c r="E95" s="2544">
        <v>20</v>
      </c>
      <c r="F95" s="2544">
        <v>40</v>
      </c>
      <c r="G95" s="2540"/>
      <c r="H95" s="2544" t="s">
        <v>3605</v>
      </c>
      <c r="I95" s="2540"/>
      <c r="J95" s="3144"/>
      <c r="K95" s="2492"/>
      <c r="L95" s="2492"/>
      <c r="M95" s="2492"/>
      <c r="N95" s="2492"/>
      <c r="O95" s="2494"/>
      <c r="P95" s="2492"/>
      <c r="Q95" s="2492"/>
      <c r="R95" s="2492"/>
      <c r="S95" s="2492"/>
      <c r="T95" s="2492"/>
      <c r="U95" s="2492"/>
      <c r="V95" s="2492"/>
      <c r="W95" s="2492"/>
      <c r="X95" s="2493"/>
      <c r="Y95" s="2493"/>
      <c r="Z95" s="2492"/>
      <c r="AA95" s="2492"/>
      <c r="AB95" s="2492"/>
      <c r="AC95" s="2492"/>
      <c r="AD95" s="2492"/>
    </row>
    <row r="96" spans="1:30" ht="15.5">
      <c r="A96" s="2552"/>
      <c r="B96" s="2553" t="s">
        <v>3614</v>
      </c>
      <c r="C96" s="2553" t="s">
        <v>3615</v>
      </c>
      <c r="D96" s="2540"/>
      <c r="E96" s="2544">
        <v>5</v>
      </c>
      <c r="F96" s="2544">
        <v>50</v>
      </c>
      <c r="G96" s="2540"/>
      <c r="H96" s="2544">
        <v>250</v>
      </c>
      <c r="I96" s="2540"/>
      <c r="J96" s="3144"/>
      <c r="K96" s="2492"/>
      <c r="L96" s="2492"/>
      <c r="M96" s="2492"/>
      <c r="N96" s="2492"/>
      <c r="O96" s="2494"/>
      <c r="P96" s="2492"/>
      <c r="Q96" s="2492"/>
      <c r="R96" s="2492"/>
      <c r="S96" s="2492"/>
      <c r="T96" s="2492"/>
      <c r="U96" s="2492"/>
      <c r="V96" s="2492"/>
      <c r="W96" s="2492"/>
      <c r="X96" s="2493"/>
      <c r="Y96" s="2493"/>
      <c r="Z96" s="2492"/>
      <c r="AA96" s="2492"/>
      <c r="AB96" s="2492"/>
      <c r="AC96" s="2492"/>
      <c r="AD96" s="2492"/>
    </row>
    <row r="97" spans="1:30" ht="15.5">
      <c r="A97" s="2551">
        <v>44958</v>
      </c>
      <c r="B97" s="2539" t="s">
        <v>3616</v>
      </c>
      <c r="C97" s="2540"/>
      <c r="D97" s="2540"/>
      <c r="E97" s="2540"/>
      <c r="F97" s="2540"/>
      <c r="G97" s="2540"/>
      <c r="H97" s="2546" t="s">
        <v>3597</v>
      </c>
      <c r="I97" s="2553" t="s">
        <v>3598</v>
      </c>
      <c r="J97" s="3144"/>
      <c r="K97" s="2492"/>
      <c r="L97" s="2492"/>
      <c r="M97" s="2492"/>
      <c r="N97" s="2492"/>
      <c r="O97" s="2494"/>
      <c r="P97" s="2492"/>
      <c r="Q97" s="2492"/>
      <c r="R97" s="2492"/>
      <c r="S97" s="2492"/>
      <c r="T97" s="2492"/>
      <c r="U97" s="2492"/>
      <c r="V97" s="2492"/>
      <c r="W97" s="2492"/>
      <c r="X97" s="2493"/>
      <c r="Y97" s="2493"/>
      <c r="Z97" s="2492"/>
      <c r="AA97" s="2492"/>
      <c r="AB97" s="2492"/>
      <c r="AC97" s="2492"/>
      <c r="AD97" s="2492"/>
    </row>
    <row r="98" spans="1:30" ht="15.5">
      <c r="A98" s="2552"/>
      <c r="B98" s="2553" t="s">
        <v>3600</v>
      </c>
      <c r="C98" s="2553" t="s">
        <v>3601</v>
      </c>
      <c r="D98" s="2540"/>
      <c r="E98" s="2544">
        <v>1</v>
      </c>
      <c r="F98" s="2544">
        <v>450</v>
      </c>
      <c r="G98" s="2540"/>
      <c r="H98" s="2544">
        <v>450</v>
      </c>
      <c r="I98" s="2540"/>
      <c r="J98" s="3144"/>
      <c r="K98" s="2492"/>
      <c r="L98" s="2492"/>
      <c r="M98" s="2492"/>
      <c r="N98" s="2492"/>
      <c r="O98" s="2494"/>
      <c r="P98" s="2492"/>
      <c r="Q98" s="2492"/>
      <c r="R98" s="2492"/>
      <c r="S98" s="2492"/>
      <c r="T98" s="2492"/>
      <c r="U98" s="2492"/>
      <c r="V98" s="2492"/>
      <c r="W98" s="2492"/>
      <c r="X98" s="2493"/>
      <c r="Y98" s="2493"/>
      <c r="Z98" s="2492"/>
      <c r="AA98" s="2492"/>
      <c r="AB98" s="2492"/>
      <c r="AC98" s="2492"/>
      <c r="AD98" s="2492"/>
    </row>
    <row r="99" spans="1:30" ht="15.5">
      <c r="A99" s="2552"/>
      <c r="B99" s="2553" t="s">
        <v>3602</v>
      </c>
      <c r="C99" s="2553" t="s">
        <v>3603</v>
      </c>
      <c r="D99" s="2540"/>
      <c r="E99" s="2544">
        <v>4</v>
      </c>
      <c r="F99" s="2540"/>
      <c r="G99" s="2540"/>
      <c r="H99" s="2544">
        <v>250</v>
      </c>
      <c r="I99" s="2540"/>
      <c r="J99" s="3144"/>
      <c r="K99" s="2492"/>
      <c r="L99" s="2492"/>
      <c r="M99" s="2492"/>
      <c r="N99" s="2492"/>
      <c r="O99" s="2494"/>
      <c r="P99" s="2492"/>
      <c r="Q99" s="2492"/>
      <c r="R99" s="2492"/>
      <c r="S99" s="2492"/>
      <c r="T99" s="2492"/>
      <c r="U99" s="2492"/>
      <c r="V99" s="2492"/>
      <c r="W99" s="2492"/>
      <c r="X99" s="2493"/>
      <c r="Y99" s="2493"/>
      <c r="Z99" s="2492"/>
      <c r="AA99" s="2492"/>
      <c r="AB99" s="2492"/>
      <c r="AC99" s="2492"/>
      <c r="AD99" s="2492"/>
    </row>
    <row r="100" spans="1:30" ht="15.5">
      <c r="A100" s="2552"/>
      <c r="B100" s="2553" t="s">
        <v>3604</v>
      </c>
      <c r="C100" s="2553" t="s">
        <v>3559</v>
      </c>
      <c r="D100" s="2544">
        <v>2</v>
      </c>
      <c r="E100" s="2544">
        <v>20</v>
      </c>
      <c r="F100" s="2544">
        <v>40</v>
      </c>
      <c r="G100" s="2540"/>
      <c r="H100" s="2544" t="s">
        <v>3605</v>
      </c>
      <c r="I100" s="2540"/>
      <c r="J100" s="3144"/>
      <c r="K100" s="2492"/>
      <c r="L100" s="2492"/>
      <c r="M100" s="2492"/>
      <c r="N100" s="2492"/>
      <c r="O100" s="2494"/>
      <c r="P100" s="2492"/>
      <c r="Q100" s="2492"/>
      <c r="R100" s="2492"/>
      <c r="S100" s="2492"/>
      <c r="T100" s="2492"/>
      <c r="U100" s="2492"/>
      <c r="V100" s="2492"/>
      <c r="W100" s="2492"/>
      <c r="X100" s="2493"/>
      <c r="Y100" s="2493"/>
      <c r="Z100" s="2492"/>
      <c r="AA100" s="2492"/>
      <c r="AB100" s="2492"/>
      <c r="AC100" s="2492"/>
      <c r="AD100" s="2492"/>
    </row>
    <row r="101" spans="1:30" ht="15.5">
      <c r="A101" s="2552"/>
      <c r="B101" s="2553" t="s">
        <v>3606</v>
      </c>
      <c r="C101" s="2553" t="s">
        <v>3573</v>
      </c>
      <c r="D101" s="2544">
        <v>2</v>
      </c>
      <c r="E101" s="2544">
        <v>14</v>
      </c>
      <c r="F101" s="2544">
        <v>50</v>
      </c>
      <c r="G101" s="2540"/>
      <c r="H101" s="2544" t="s">
        <v>3607</v>
      </c>
      <c r="I101" s="2540"/>
      <c r="J101" s="3144"/>
      <c r="K101" s="2492"/>
      <c r="L101" s="2492"/>
      <c r="M101" s="2492"/>
      <c r="N101" s="2492"/>
      <c r="O101" s="2494"/>
      <c r="P101" s="2492"/>
      <c r="Q101" s="2492"/>
      <c r="R101" s="2492"/>
      <c r="S101" s="2492"/>
      <c r="T101" s="2492"/>
      <c r="U101" s="2492"/>
      <c r="V101" s="2492"/>
      <c r="W101" s="2492"/>
      <c r="X101" s="2493"/>
      <c r="Y101" s="2493"/>
      <c r="Z101" s="2492"/>
      <c r="AA101" s="2492"/>
      <c r="AB101" s="2492"/>
      <c r="AC101" s="2492"/>
      <c r="AD101" s="2492"/>
    </row>
    <row r="102" spans="1:30" ht="15.5">
      <c r="A102" s="2554"/>
      <c r="B102" s="2553" t="s">
        <v>3608</v>
      </c>
      <c r="C102" s="2553" t="s">
        <v>3609</v>
      </c>
      <c r="D102" s="2544">
        <v>2</v>
      </c>
      <c r="E102" s="2544">
        <v>20</v>
      </c>
      <c r="F102" s="2544">
        <v>30</v>
      </c>
      <c r="G102" s="2540"/>
      <c r="H102" s="2544" t="s">
        <v>3610</v>
      </c>
      <c r="I102" s="2540"/>
      <c r="J102" s="3144"/>
      <c r="K102" s="2492"/>
      <c r="L102" s="2492"/>
      <c r="M102" s="2492"/>
      <c r="N102" s="2492"/>
      <c r="O102" s="2494"/>
      <c r="P102" s="2492"/>
      <c r="Q102" s="2492"/>
      <c r="R102" s="2492"/>
      <c r="S102" s="2492"/>
      <c r="T102" s="2492"/>
      <c r="U102" s="2492"/>
      <c r="V102" s="2492"/>
      <c r="W102" s="2492"/>
      <c r="X102" s="2493"/>
      <c r="Y102" s="2493"/>
      <c r="Z102" s="2492"/>
      <c r="AA102" s="2492"/>
      <c r="AB102" s="2492"/>
      <c r="AC102" s="2492"/>
      <c r="AD102" s="2492"/>
    </row>
    <row r="103" spans="1:30" ht="15.5">
      <c r="A103" s="2552"/>
      <c r="B103" s="2553" t="s">
        <v>3611</v>
      </c>
      <c r="C103" s="2553" t="s">
        <v>3609</v>
      </c>
      <c r="D103" s="2544">
        <v>2</v>
      </c>
      <c r="E103" s="2544">
        <v>20</v>
      </c>
      <c r="F103" s="2544">
        <v>50</v>
      </c>
      <c r="G103" s="2540"/>
      <c r="H103" s="2544" t="s">
        <v>3612</v>
      </c>
      <c r="I103" s="2540"/>
      <c r="J103" s="3144"/>
      <c r="K103" s="2492"/>
      <c r="L103" s="2492"/>
      <c r="M103" s="2492"/>
      <c r="N103" s="2492"/>
      <c r="O103" s="2494"/>
      <c r="P103" s="2492"/>
      <c r="Q103" s="2492"/>
      <c r="R103" s="2492"/>
      <c r="S103" s="2492"/>
      <c r="T103" s="2492"/>
      <c r="U103" s="2492"/>
      <c r="V103" s="2492"/>
      <c r="W103" s="2492"/>
      <c r="X103" s="2493"/>
      <c r="Y103" s="2493"/>
      <c r="Z103" s="2492"/>
      <c r="AA103" s="2492"/>
      <c r="AB103" s="2492"/>
      <c r="AC103" s="2492"/>
      <c r="AD103" s="2492"/>
    </row>
    <row r="104" spans="1:30" ht="15.5">
      <c r="A104" s="2552"/>
      <c r="B104" s="2553" t="s">
        <v>3613</v>
      </c>
      <c r="C104" s="2553" t="s">
        <v>3559</v>
      </c>
      <c r="D104" s="2544">
        <v>2</v>
      </c>
      <c r="E104" s="2544">
        <v>20</v>
      </c>
      <c r="F104" s="2544">
        <v>40</v>
      </c>
      <c r="G104" s="2540"/>
      <c r="H104" s="2544" t="s">
        <v>3605</v>
      </c>
      <c r="I104" s="2540"/>
      <c r="J104" s="3144"/>
      <c r="K104" s="2492"/>
      <c r="L104" s="2492"/>
      <c r="M104" s="2492"/>
      <c r="N104" s="2492"/>
      <c r="O104" s="2494"/>
      <c r="P104" s="2492"/>
      <c r="Q104" s="2492"/>
      <c r="R104" s="2492"/>
      <c r="S104" s="2492"/>
      <c r="T104" s="2492"/>
      <c r="U104" s="2492"/>
      <c r="V104" s="2492"/>
      <c r="W104" s="2492"/>
      <c r="X104" s="2493"/>
      <c r="Y104" s="2493"/>
      <c r="Z104" s="2492"/>
      <c r="AA104" s="2492"/>
      <c r="AB104" s="2492"/>
      <c r="AC104" s="2492"/>
      <c r="AD104" s="2492"/>
    </row>
    <row r="105" spans="1:30" ht="15.5">
      <c r="A105" s="2552"/>
      <c r="B105" s="2553" t="s">
        <v>3614</v>
      </c>
      <c r="C105" s="2553" t="s">
        <v>3615</v>
      </c>
      <c r="D105" s="2540"/>
      <c r="E105" s="2544">
        <v>5</v>
      </c>
      <c r="F105" s="2544">
        <v>50</v>
      </c>
      <c r="G105" s="2540"/>
      <c r="H105" s="2544">
        <v>250</v>
      </c>
      <c r="I105" s="2540"/>
      <c r="J105" s="3144"/>
      <c r="K105" s="2492"/>
      <c r="L105" s="2492"/>
      <c r="M105" s="2492"/>
      <c r="N105" s="2492"/>
      <c r="O105" s="2494"/>
      <c r="P105" s="2492"/>
      <c r="Q105" s="2492"/>
      <c r="R105" s="2492"/>
      <c r="S105" s="2492"/>
      <c r="T105" s="2492"/>
      <c r="U105" s="2492"/>
      <c r="V105" s="2492"/>
      <c r="W105" s="2492"/>
      <c r="X105" s="2493"/>
      <c r="Y105" s="2493"/>
      <c r="Z105" s="2492"/>
      <c r="AA105" s="2492"/>
      <c r="AB105" s="2492"/>
      <c r="AC105" s="2492"/>
      <c r="AD105" s="2492"/>
    </row>
    <row r="106" spans="1:30" ht="15.5">
      <c r="A106" s="2551">
        <v>44986</v>
      </c>
      <c r="B106" s="2539" t="s">
        <v>3617</v>
      </c>
      <c r="C106" s="2540"/>
      <c r="D106" s="2540"/>
      <c r="E106" s="2540"/>
      <c r="F106" s="2540"/>
      <c r="G106" s="2540"/>
      <c r="H106" s="2546" t="s">
        <v>3597</v>
      </c>
      <c r="I106" s="2553" t="s">
        <v>3598</v>
      </c>
      <c r="J106" s="3144"/>
      <c r="K106" s="2492"/>
      <c r="L106" s="2492"/>
      <c r="M106" s="2492"/>
      <c r="N106" s="2492"/>
      <c r="O106" s="2494"/>
      <c r="P106" s="2492"/>
      <c r="Q106" s="2492"/>
      <c r="R106" s="2492"/>
      <c r="S106" s="2492"/>
      <c r="T106" s="2492"/>
      <c r="U106" s="2492"/>
      <c r="V106" s="2492"/>
      <c r="W106" s="2492"/>
      <c r="X106" s="2493"/>
      <c r="Y106" s="2493"/>
      <c r="Z106" s="2492"/>
      <c r="AA106" s="2492"/>
      <c r="AB106" s="2492"/>
      <c r="AC106" s="2492"/>
      <c r="AD106" s="2492"/>
    </row>
    <row r="107" spans="1:30" ht="15.5">
      <c r="A107" s="2552"/>
      <c r="B107" s="2553" t="s">
        <v>3614</v>
      </c>
      <c r="C107" s="2553" t="s">
        <v>3615</v>
      </c>
      <c r="D107" s="2540"/>
      <c r="E107" s="2544">
        <v>5</v>
      </c>
      <c r="F107" s="2544">
        <v>50</v>
      </c>
      <c r="G107" s="2540"/>
      <c r="H107" s="2544">
        <v>250</v>
      </c>
      <c r="I107" s="2540"/>
      <c r="J107" s="3144"/>
      <c r="K107" s="2492"/>
      <c r="L107" s="2492"/>
      <c r="M107" s="2492"/>
      <c r="N107" s="2492"/>
      <c r="O107" s="2494"/>
      <c r="P107" s="2492"/>
      <c r="Q107" s="2492"/>
      <c r="R107" s="2492"/>
      <c r="S107" s="2492"/>
      <c r="T107" s="2492"/>
      <c r="U107" s="2492"/>
      <c r="V107" s="2492"/>
      <c r="W107" s="2492"/>
      <c r="X107" s="2493"/>
      <c r="Y107" s="2493"/>
      <c r="Z107" s="2492"/>
      <c r="AA107" s="2492"/>
      <c r="AB107" s="2492"/>
      <c r="AC107" s="2492"/>
      <c r="AD107" s="2492"/>
    </row>
    <row r="108" spans="1:30" ht="15.5">
      <c r="A108" s="2552"/>
      <c r="B108" s="2553" t="s">
        <v>3600</v>
      </c>
      <c r="C108" s="2553" t="s">
        <v>3601</v>
      </c>
      <c r="D108" s="2540"/>
      <c r="E108" s="2544">
        <v>1</v>
      </c>
      <c r="F108" s="2544">
        <v>450</v>
      </c>
      <c r="G108" s="2540"/>
      <c r="H108" s="2544">
        <v>450</v>
      </c>
      <c r="I108" s="2540"/>
      <c r="J108" s="3144"/>
      <c r="K108" s="2492"/>
      <c r="L108" s="2492"/>
      <c r="M108" s="2492"/>
      <c r="N108" s="2492"/>
      <c r="O108" s="2494"/>
      <c r="P108" s="2492"/>
      <c r="Q108" s="2492"/>
      <c r="R108" s="2492"/>
      <c r="S108" s="2492"/>
      <c r="T108" s="2492"/>
      <c r="U108" s="2492"/>
      <c r="V108" s="2492"/>
      <c r="W108" s="2492"/>
      <c r="X108" s="2493"/>
      <c r="Y108" s="2493"/>
      <c r="Z108" s="2492"/>
      <c r="AA108" s="2492"/>
      <c r="AB108" s="2492"/>
      <c r="AC108" s="2492"/>
      <c r="AD108" s="2492"/>
    </row>
    <row r="109" spans="1:30" ht="15.5">
      <c r="A109" s="2552"/>
      <c r="B109" s="2553" t="s">
        <v>3602</v>
      </c>
      <c r="C109" s="2553" t="s">
        <v>3603</v>
      </c>
      <c r="D109" s="2540"/>
      <c r="E109" s="2544">
        <v>4</v>
      </c>
      <c r="F109" s="2540"/>
      <c r="G109" s="2540"/>
      <c r="H109" s="2544">
        <v>250</v>
      </c>
      <c r="I109" s="2540"/>
      <c r="J109" s="3144"/>
      <c r="K109" s="2492"/>
      <c r="L109" s="2492"/>
      <c r="M109" s="2492"/>
      <c r="N109" s="2492"/>
      <c r="O109" s="2494"/>
      <c r="P109" s="2492"/>
      <c r="Q109" s="2492"/>
      <c r="R109" s="2492"/>
      <c r="S109" s="2492"/>
      <c r="T109" s="2492"/>
      <c r="U109" s="2492"/>
      <c r="V109" s="2492"/>
      <c r="W109" s="2492"/>
      <c r="X109" s="2493"/>
      <c r="Y109" s="2493"/>
      <c r="Z109" s="2492"/>
      <c r="AA109" s="2492"/>
      <c r="AB109" s="2492"/>
      <c r="AC109" s="2492"/>
      <c r="AD109" s="2492"/>
    </row>
    <row r="110" spans="1:30" ht="15.5">
      <c r="A110" s="2552"/>
      <c r="B110" s="2553" t="s">
        <v>3604</v>
      </c>
      <c r="C110" s="2553" t="s">
        <v>3559</v>
      </c>
      <c r="D110" s="2544">
        <v>2</v>
      </c>
      <c r="E110" s="2544">
        <v>20</v>
      </c>
      <c r="F110" s="2544">
        <v>40</v>
      </c>
      <c r="G110" s="2540"/>
      <c r="H110" s="2544" t="s">
        <v>3605</v>
      </c>
      <c r="I110" s="2540"/>
      <c r="J110" s="3144"/>
      <c r="K110" s="2492"/>
      <c r="L110" s="2492"/>
      <c r="M110" s="2492"/>
      <c r="N110" s="2492"/>
      <c r="O110" s="2494"/>
      <c r="P110" s="2492"/>
      <c r="Q110" s="2492"/>
      <c r="R110" s="2492"/>
      <c r="S110" s="2492"/>
      <c r="T110" s="2492"/>
      <c r="U110" s="2492"/>
      <c r="V110" s="2492"/>
      <c r="W110" s="2492"/>
      <c r="X110" s="2493"/>
      <c r="Y110" s="2493"/>
      <c r="Z110" s="2492"/>
      <c r="AA110" s="2492"/>
      <c r="AB110" s="2492"/>
      <c r="AC110" s="2492"/>
      <c r="AD110" s="2492"/>
    </row>
    <row r="111" spans="1:30" ht="15.5">
      <c r="A111" s="2554"/>
      <c r="B111" s="2553" t="s">
        <v>3606</v>
      </c>
      <c r="C111" s="2553" t="s">
        <v>3573</v>
      </c>
      <c r="D111" s="2544">
        <v>2</v>
      </c>
      <c r="E111" s="2544">
        <v>14</v>
      </c>
      <c r="F111" s="2544">
        <v>50</v>
      </c>
      <c r="G111" s="2540"/>
      <c r="H111" s="2544" t="s">
        <v>3607</v>
      </c>
      <c r="I111" s="2540"/>
      <c r="J111" s="3144"/>
      <c r="K111" s="2492"/>
      <c r="L111" s="2492"/>
      <c r="M111" s="2492"/>
      <c r="N111" s="2492"/>
      <c r="O111" s="2494"/>
      <c r="P111" s="2492"/>
      <c r="Q111" s="2492"/>
      <c r="R111" s="2492"/>
      <c r="S111" s="2492"/>
      <c r="T111" s="2492"/>
      <c r="U111" s="2492"/>
      <c r="V111" s="2492"/>
      <c r="W111" s="2492"/>
      <c r="X111" s="2493"/>
      <c r="Y111" s="2493"/>
      <c r="Z111" s="2492"/>
      <c r="AA111" s="2492"/>
      <c r="AB111" s="2492"/>
      <c r="AC111" s="2492"/>
      <c r="AD111" s="2492"/>
    </row>
    <row r="112" spans="1:30" ht="15.5">
      <c r="A112" s="2552"/>
      <c r="B112" s="2553" t="s">
        <v>3608</v>
      </c>
      <c r="C112" s="2553" t="s">
        <v>3609</v>
      </c>
      <c r="D112" s="2544">
        <v>2</v>
      </c>
      <c r="E112" s="2544">
        <v>20</v>
      </c>
      <c r="F112" s="2544">
        <v>30</v>
      </c>
      <c r="G112" s="2540"/>
      <c r="H112" s="2544" t="s">
        <v>3610</v>
      </c>
      <c r="I112" s="2540"/>
      <c r="J112" s="3144"/>
      <c r="K112" s="2492"/>
      <c r="L112" s="2492"/>
      <c r="M112" s="2492"/>
      <c r="N112" s="2492"/>
      <c r="O112" s="2494"/>
      <c r="P112" s="2492"/>
      <c r="Q112" s="2492"/>
      <c r="R112" s="2492"/>
      <c r="S112" s="2492"/>
      <c r="T112" s="2492"/>
      <c r="U112" s="2492"/>
      <c r="V112" s="2492"/>
      <c r="W112" s="2492"/>
      <c r="X112" s="2493"/>
      <c r="Y112" s="2493"/>
      <c r="Z112" s="2492"/>
      <c r="AA112" s="2492"/>
      <c r="AB112" s="2492"/>
      <c r="AC112" s="2492"/>
      <c r="AD112" s="2492"/>
    </row>
    <row r="113" spans="1:30" ht="15.5">
      <c r="A113" s="2552"/>
      <c r="B113" s="2553" t="s">
        <v>3611</v>
      </c>
      <c r="C113" s="2553" t="s">
        <v>3609</v>
      </c>
      <c r="D113" s="2544">
        <v>2</v>
      </c>
      <c r="E113" s="2544">
        <v>20</v>
      </c>
      <c r="F113" s="2544">
        <v>50</v>
      </c>
      <c r="G113" s="2540"/>
      <c r="H113" s="2544" t="s">
        <v>3612</v>
      </c>
      <c r="I113" s="2540"/>
      <c r="J113" s="3144"/>
      <c r="K113" s="2492"/>
      <c r="L113" s="2492"/>
      <c r="M113" s="2492"/>
      <c r="N113" s="2492"/>
      <c r="O113" s="2494"/>
      <c r="P113" s="2492"/>
      <c r="Q113" s="2492"/>
      <c r="R113" s="2492"/>
      <c r="S113" s="2492"/>
      <c r="T113" s="2492"/>
      <c r="U113" s="2492"/>
      <c r="V113" s="2492"/>
      <c r="W113" s="2492"/>
      <c r="X113" s="2493"/>
      <c r="Y113" s="2493"/>
      <c r="Z113" s="2492"/>
      <c r="AA113" s="2492"/>
      <c r="AB113" s="2492"/>
      <c r="AC113" s="2492"/>
      <c r="AD113" s="2492"/>
    </row>
    <row r="114" spans="1:30" ht="15.5">
      <c r="A114" s="2552"/>
      <c r="B114" s="2553" t="s">
        <v>3613</v>
      </c>
      <c r="C114" s="2553" t="s">
        <v>3559</v>
      </c>
      <c r="D114" s="2544">
        <v>2</v>
      </c>
      <c r="E114" s="2544">
        <v>20</v>
      </c>
      <c r="F114" s="2544">
        <v>40</v>
      </c>
      <c r="G114" s="2540"/>
      <c r="H114" s="2544" t="s">
        <v>3605</v>
      </c>
      <c r="I114" s="2540"/>
      <c r="J114" s="3144"/>
      <c r="K114" s="2492"/>
      <c r="L114" s="2492"/>
      <c r="M114" s="2492"/>
      <c r="N114" s="2492"/>
      <c r="O114" s="2494"/>
      <c r="P114" s="2492"/>
      <c r="Q114" s="2492"/>
      <c r="R114" s="2492"/>
      <c r="S114" s="2492"/>
      <c r="T114" s="2492"/>
      <c r="U114" s="2492"/>
      <c r="V114" s="2492"/>
      <c r="W114" s="2492"/>
      <c r="X114" s="2493"/>
      <c r="Y114" s="2493"/>
      <c r="Z114" s="2492"/>
      <c r="AA114" s="2492"/>
      <c r="AB114" s="2492"/>
      <c r="AC114" s="2492"/>
      <c r="AD114" s="2492"/>
    </row>
    <row r="115" spans="1:30" ht="15.5">
      <c r="A115" s="2551">
        <v>45017</v>
      </c>
      <c r="B115" s="2539" t="s">
        <v>3618</v>
      </c>
      <c r="C115" s="2540"/>
      <c r="D115" s="2540"/>
      <c r="E115" s="2540"/>
      <c r="F115" s="2540"/>
      <c r="G115" s="2540"/>
      <c r="H115" s="2546" t="s">
        <v>3597</v>
      </c>
      <c r="I115" s="2553" t="s">
        <v>3598</v>
      </c>
      <c r="J115" s="3144"/>
      <c r="K115" s="2492"/>
      <c r="L115" s="2492"/>
      <c r="M115" s="2492"/>
      <c r="N115" s="2492"/>
      <c r="O115" s="2494"/>
      <c r="P115" s="2492"/>
      <c r="Q115" s="2492"/>
      <c r="R115" s="2492"/>
      <c r="S115" s="2492"/>
      <c r="T115" s="2492"/>
      <c r="U115" s="2492"/>
      <c r="V115" s="2492"/>
      <c r="W115" s="2492"/>
      <c r="X115" s="2493"/>
      <c r="Y115" s="2493"/>
      <c r="Z115" s="2492"/>
      <c r="AA115" s="2492"/>
      <c r="AB115" s="2492"/>
      <c r="AC115" s="2492"/>
      <c r="AD115" s="2492"/>
    </row>
    <row r="116" spans="1:30" ht="15.5">
      <c r="A116" s="2552"/>
      <c r="B116" s="2553" t="s">
        <v>3600</v>
      </c>
      <c r="C116" s="2553" t="s">
        <v>3601</v>
      </c>
      <c r="D116" s="2540"/>
      <c r="E116" s="2544">
        <v>1</v>
      </c>
      <c r="F116" s="2544">
        <v>450</v>
      </c>
      <c r="G116" s="2540"/>
      <c r="H116" s="2544">
        <v>450</v>
      </c>
      <c r="I116" s="2540"/>
      <c r="J116" s="3144"/>
      <c r="K116" s="2492"/>
      <c r="L116" s="2492"/>
      <c r="M116" s="2492"/>
      <c r="N116" s="2492"/>
      <c r="O116" s="2494"/>
      <c r="P116" s="2492"/>
      <c r="Q116" s="2492"/>
      <c r="R116" s="2492"/>
      <c r="S116" s="2492"/>
      <c r="T116" s="2492"/>
      <c r="U116" s="2492"/>
      <c r="V116" s="2492"/>
      <c r="W116" s="2492"/>
      <c r="X116" s="2493"/>
      <c r="Y116" s="2493"/>
      <c r="Z116" s="2492"/>
      <c r="AA116" s="2492"/>
      <c r="AB116" s="2492"/>
      <c r="AC116" s="2492"/>
      <c r="AD116" s="2492"/>
    </row>
    <row r="117" spans="1:30" ht="15.5">
      <c r="A117" s="2552"/>
      <c r="B117" s="2553" t="s">
        <v>3602</v>
      </c>
      <c r="C117" s="2553" t="s">
        <v>3603</v>
      </c>
      <c r="D117" s="2540"/>
      <c r="E117" s="2544">
        <v>4</v>
      </c>
      <c r="F117" s="2540"/>
      <c r="G117" s="2540"/>
      <c r="H117" s="2544">
        <v>250</v>
      </c>
      <c r="I117" s="2540"/>
      <c r="J117" s="3144"/>
      <c r="K117" s="2492"/>
      <c r="L117" s="2492"/>
      <c r="M117" s="2492"/>
      <c r="N117" s="2492"/>
      <c r="O117" s="2494"/>
      <c r="P117" s="2492"/>
      <c r="Q117" s="2492"/>
      <c r="R117" s="2492"/>
      <c r="S117" s="2492"/>
      <c r="T117" s="2492"/>
      <c r="U117" s="2492"/>
      <c r="V117" s="2492"/>
      <c r="W117" s="2492"/>
      <c r="X117" s="2493"/>
      <c r="Y117" s="2493"/>
      <c r="Z117" s="2492"/>
      <c r="AA117" s="2492"/>
      <c r="AB117" s="2492"/>
      <c r="AC117" s="2492"/>
      <c r="AD117" s="2492"/>
    </row>
    <row r="118" spans="1:30" ht="15.5">
      <c r="A118" s="2552"/>
      <c r="B118" s="2553" t="s">
        <v>3604</v>
      </c>
      <c r="C118" s="2553" t="s">
        <v>3559</v>
      </c>
      <c r="D118" s="2544">
        <v>2</v>
      </c>
      <c r="E118" s="2544">
        <v>20</v>
      </c>
      <c r="F118" s="2544">
        <v>40</v>
      </c>
      <c r="G118" s="2540"/>
      <c r="H118" s="2544" t="s">
        <v>3605</v>
      </c>
      <c r="I118" s="2540"/>
      <c r="J118" s="3144"/>
      <c r="K118" s="2492"/>
      <c r="L118" s="2492"/>
      <c r="M118" s="2492"/>
      <c r="N118" s="2492"/>
      <c r="O118" s="2494"/>
      <c r="P118" s="2492"/>
      <c r="Q118" s="2492"/>
      <c r="R118" s="2492"/>
      <c r="S118" s="2492"/>
      <c r="T118" s="2492"/>
      <c r="U118" s="2492"/>
      <c r="V118" s="2492"/>
      <c r="W118" s="2492"/>
      <c r="X118" s="2493"/>
      <c r="Y118" s="2493"/>
      <c r="Z118" s="2492"/>
      <c r="AA118" s="2492"/>
      <c r="AB118" s="2492"/>
      <c r="AC118" s="2492"/>
      <c r="AD118" s="2492"/>
    </row>
    <row r="119" spans="1:30" ht="15.5">
      <c r="A119" s="2552"/>
      <c r="B119" s="2553" t="s">
        <v>3606</v>
      </c>
      <c r="C119" s="2553" t="s">
        <v>3573</v>
      </c>
      <c r="D119" s="2544">
        <v>2</v>
      </c>
      <c r="E119" s="2544">
        <v>14</v>
      </c>
      <c r="F119" s="2544">
        <v>50</v>
      </c>
      <c r="G119" s="2540"/>
      <c r="H119" s="2544" t="s">
        <v>3607</v>
      </c>
      <c r="I119" s="2540"/>
      <c r="J119" s="3144"/>
      <c r="K119" s="2492"/>
      <c r="L119" s="2492"/>
      <c r="M119" s="2492"/>
      <c r="N119" s="2492"/>
      <c r="O119" s="2494"/>
      <c r="P119" s="2492"/>
      <c r="Q119" s="2492"/>
      <c r="R119" s="2492"/>
      <c r="S119" s="2492"/>
      <c r="T119" s="2492"/>
      <c r="U119" s="2492"/>
      <c r="V119" s="2492"/>
      <c r="W119" s="2492"/>
      <c r="X119" s="2493"/>
      <c r="Y119" s="2493"/>
      <c r="Z119" s="2492"/>
      <c r="AA119" s="2492"/>
      <c r="AB119" s="2492"/>
      <c r="AC119" s="2492"/>
      <c r="AD119" s="2492"/>
    </row>
    <row r="120" spans="1:30" ht="15.5">
      <c r="A120" s="2554"/>
      <c r="B120" s="2553" t="s">
        <v>3608</v>
      </c>
      <c r="C120" s="2553" t="s">
        <v>3609</v>
      </c>
      <c r="D120" s="2544">
        <v>2</v>
      </c>
      <c r="E120" s="2544">
        <v>20</v>
      </c>
      <c r="F120" s="2544">
        <v>30</v>
      </c>
      <c r="G120" s="2540"/>
      <c r="H120" s="2544" t="s">
        <v>3610</v>
      </c>
      <c r="I120" s="2540"/>
      <c r="J120" s="3144"/>
      <c r="K120" s="2492"/>
      <c r="L120" s="2492"/>
      <c r="M120" s="2492"/>
      <c r="N120" s="2492"/>
      <c r="O120" s="2494"/>
      <c r="P120" s="2492"/>
      <c r="Q120" s="2492"/>
      <c r="R120" s="2492"/>
      <c r="S120" s="2492"/>
      <c r="T120" s="2492"/>
      <c r="U120" s="2492"/>
      <c r="V120" s="2492"/>
      <c r="W120" s="2492"/>
      <c r="X120" s="2493"/>
      <c r="Y120" s="2493"/>
      <c r="Z120" s="2492"/>
      <c r="AA120" s="2492"/>
      <c r="AB120" s="2492"/>
      <c r="AC120" s="2492"/>
      <c r="AD120" s="2492"/>
    </row>
    <row r="121" spans="1:30" ht="15.5">
      <c r="A121" s="2552"/>
      <c r="B121" s="2553" t="s">
        <v>3611</v>
      </c>
      <c r="C121" s="2553" t="s">
        <v>3609</v>
      </c>
      <c r="D121" s="2544">
        <v>2</v>
      </c>
      <c r="E121" s="2544">
        <v>20</v>
      </c>
      <c r="F121" s="2544">
        <v>50</v>
      </c>
      <c r="G121" s="2540"/>
      <c r="H121" s="2544" t="s">
        <v>3612</v>
      </c>
      <c r="I121" s="2540"/>
      <c r="J121" s="3144"/>
      <c r="K121" s="2492"/>
      <c r="L121" s="2492"/>
      <c r="M121" s="2492"/>
      <c r="N121" s="2492"/>
      <c r="O121" s="2494"/>
      <c r="P121" s="2492"/>
      <c r="Q121" s="2492"/>
      <c r="R121" s="2492"/>
      <c r="S121" s="2492"/>
      <c r="T121" s="2492"/>
      <c r="U121" s="2492"/>
      <c r="V121" s="2492"/>
      <c r="W121" s="2492"/>
      <c r="X121" s="2493"/>
      <c r="Y121" s="2493"/>
      <c r="Z121" s="2492"/>
      <c r="AA121" s="2492"/>
      <c r="AB121" s="2492"/>
      <c r="AC121" s="2492"/>
      <c r="AD121" s="2492"/>
    </row>
    <row r="122" spans="1:30" ht="15.5">
      <c r="A122" s="2552"/>
      <c r="B122" s="2553" t="s">
        <v>3613</v>
      </c>
      <c r="C122" s="2553" t="s">
        <v>3559</v>
      </c>
      <c r="D122" s="2544">
        <v>2</v>
      </c>
      <c r="E122" s="2544">
        <v>20</v>
      </c>
      <c r="F122" s="2544">
        <v>40</v>
      </c>
      <c r="G122" s="2540"/>
      <c r="H122" s="2544" t="s">
        <v>3605</v>
      </c>
      <c r="I122" s="2540"/>
      <c r="J122" s="3144"/>
      <c r="K122" s="2492"/>
      <c r="L122" s="2492"/>
      <c r="M122" s="2492"/>
      <c r="N122" s="2492"/>
      <c r="O122" s="2494"/>
      <c r="P122" s="2492"/>
      <c r="Q122" s="2492"/>
      <c r="R122" s="2492"/>
      <c r="S122" s="2492"/>
      <c r="T122" s="2492"/>
      <c r="U122" s="2492"/>
      <c r="V122" s="2492"/>
      <c r="W122" s="2492"/>
      <c r="X122" s="2493"/>
      <c r="Y122" s="2493"/>
      <c r="Z122" s="2492"/>
      <c r="AA122" s="2492"/>
      <c r="AB122" s="2492"/>
      <c r="AC122" s="2492"/>
      <c r="AD122" s="2492"/>
    </row>
    <row r="123" spans="1:30" ht="15.5">
      <c r="A123" s="2552"/>
      <c r="B123" s="2553" t="s">
        <v>3614</v>
      </c>
      <c r="C123" s="2553" t="s">
        <v>3615</v>
      </c>
      <c r="D123" s="2540"/>
      <c r="E123" s="2544">
        <v>5</v>
      </c>
      <c r="F123" s="2544">
        <v>50</v>
      </c>
      <c r="G123" s="2540"/>
      <c r="H123" s="2544">
        <v>250</v>
      </c>
      <c r="I123" s="2540"/>
      <c r="J123" s="3144"/>
      <c r="K123" s="2492"/>
      <c r="L123" s="2492"/>
      <c r="M123" s="2492"/>
      <c r="N123" s="2492"/>
      <c r="O123" s="2494"/>
      <c r="P123" s="2492"/>
      <c r="Q123" s="2492"/>
      <c r="R123" s="2492"/>
      <c r="S123" s="2492"/>
      <c r="T123" s="2492"/>
      <c r="U123" s="2492"/>
      <c r="V123" s="2492"/>
      <c r="W123" s="2492"/>
      <c r="X123" s="2493"/>
      <c r="Y123" s="2493"/>
      <c r="Z123" s="2492"/>
      <c r="AA123" s="2492"/>
      <c r="AB123" s="2492"/>
      <c r="AC123" s="2492"/>
      <c r="AD123" s="2492"/>
    </row>
    <row r="124" spans="1:30" ht="15.5">
      <c r="A124" s="2551">
        <v>45047</v>
      </c>
      <c r="B124" s="2539" t="s">
        <v>3619</v>
      </c>
      <c r="C124" s="2540"/>
      <c r="D124" s="2540"/>
      <c r="E124" s="2540"/>
      <c r="F124" s="2540"/>
      <c r="G124" s="2540"/>
      <c r="H124" s="2546" t="s">
        <v>3597</v>
      </c>
      <c r="I124" s="2553" t="s">
        <v>3598</v>
      </c>
      <c r="J124" s="3144"/>
      <c r="K124" s="2492"/>
      <c r="L124" s="2492"/>
      <c r="M124" s="2492"/>
      <c r="N124" s="2492"/>
      <c r="O124" s="2494"/>
      <c r="P124" s="2492"/>
      <c r="Q124" s="2492"/>
      <c r="R124" s="2492"/>
      <c r="S124" s="2492"/>
      <c r="T124" s="2492"/>
      <c r="U124" s="2492"/>
      <c r="V124" s="2492"/>
      <c r="W124" s="2492"/>
      <c r="X124" s="2493"/>
      <c r="Y124" s="2493"/>
      <c r="Z124" s="2492"/>
      <c r="AA124" s="2492"/>
      <c r="AB124" s="2492"/>
      <c r="AC124" s="2492"/>
      <c r="AD124" s="2492"/>
    </row>
    <row r="125" spans="1:30" ht="15.5">
      <c r="A125" s="2552"/>
      <c r="B125" s="2553" t="s">
        <v>3600</v>
      </c>
      <c r="C125" s="2553" t="s">
        <v>3601</v>
      </c>
      <c r="D125" s="2540"/>
      <c r="E125" s="2544">
        <v>1</v>
      </c>
      <c r="F125" s="2544">
        <v>450</v>
      </c>
      <c r="G125" s="2540"/>
      <c r="H125" s="2544">
        <v>450</v>
      </c>
      <c r="I125" s="2540"/>
      <c r="J125" s="3144"/>
      <c r="K125" s="2492"/>
      <c r="L125" s="2492"/>
      <c r="M125" s="2492"/>
      <c r="N125" s="2492"/>
      <c r="O125" s="2494"/>
      <c r="P125" s="2492"/>
      <c r="Q125" s="2492"/>
      <c r="R125" s="2492"/>
      <c r="S125" s="2492"/>
      <c r="T125" s="2492"/>
      <c r="U125" s="2492"/>
      <c r="V125" s="2492"/>
      <c r="W125" s="2492"/>
      <c r="X125" s="2493"/>
      <c r="Y125" s="2493"/>
      <c r="Z125" s="2492"/>
      <c r="AA125" s="2492"/>
      <c r="AB125" s="2492"/>
      <c r="AC125" s="2492"/>
      <c r="AD125" s="2492"/>
    </row>
    <row r="126" spans="1:30" ht="15.5">
      <c r="A126" s="2552"/>
      <c r="B126" s="2553" t="s">
        <v>3602</v>
      </c>
      <c r="C126" s="2553" t="s">
        <v>3603</v>
      </c>
      <c r="D126" s="2540"/>
      <c r="E126" s="2544">
        <v>4</v>
      </c>
      <c r="F126" s="2540"/>
      <c r="G126" s="2540"/>
      <c r="H126" s="2544">
        <v>250</v>
      </c>
      <c r="I126" s="2540"/>
      <c r="J126" s="3144"/>
      <c r="K126" s="2492"/>
      <c r="L126" s="2492"/>
      <c r="M126" s="2492"/>
      <c r="N126" s="2492"/>
      <c r="O126" s="2494"/>
      <c r="P126" s="2492"/>
      <c r="Q126" s="2492"/>
      <c r="R126" s="2492"/>
      <c r="S126" s="2492"/>
      <c r="T126" s="2492"/>
      <c r="U126" s="2492"/>
      <c r="V126" s="2492"/>
      <c r="W126" s="2492"/>
      <c r="X126" s="2493"/>
      <c r="Y126" s="2493"/>
      <c r="Z126" s="2492"/>
      <c r="AA126" s="2492"/>
      <c r="AB126" s="2492"/>
      <c r="AC126" s="2492"/>
      <c r="AD126" s="2492"/>
    </row>
    <row r="127" spans="1:30" ht="15.5">
      <c r="A127" s="2552"/>
      <c r="B127" s="2553" t="s">
        <v>3604</v>
      </c>
      <c r="C127" s="2553" t="s">
        <v>3559</v>
      </c>
      <c r="D127" s="2544">
        <v>2</v>
      </c>
      <c r="E127" s="2544">
        <v>20</v>
      </c>
      <c r="F127" s="2544">
        <v>40</v>
      </c>
      <c r="G127" s="2540"/>
      <c r="H127" s="2544" t="s">
        <v>3605</v>
      </c>
      <c r="I127" s="2540"/>
      <c r="J127" s="3144"/>
      <c r="K127" s="2492"/>
      <c r="L127" s="2492"/>
      <c r="M127" s="2492"/>
      <c r="N127" s="2492"/>
      <c r="O127" s="2494"/>
      <c r="P127" s="2492"/>
      <c r="Q127" s="2492"/>
      <c r="R127" s="2492"/>
      <c r="S127" s="2492"/>
      <c r="T127" s="2492"/>
      <c r="U127" s="2492"/>
      <c r="V127" s="2492"/>
      <c r="W127" s="2492"/>
      <c r="X127" s="2493"/>
      <c r="Y127" s="2493"/>
      <c r="Z127" s="2492"/>
      <c r="AA127" s="2492"/>
      <c r="AB127" s="2492"/>
      <c r="AC127" s="2492"/>
      <c r="AD127" s="2492"/>
    </row>
    <row r="128" spans="1:30" ht="15.5">
      <c r="A128" s="2552"/>
      <c r="B128" s="2553" t="s">
        <v>3606</v>
      </c>
      <c r="C128" s="2553" t="s">
        <v>3573</v>
      </c>
      <c r="D128" s="2544">
        <v>2</v>
      </c>
      <c r="E128" s="2544">
        <v>14</v>
      </c>
      <c r="F128" s="2544">
        <v>50</v>
      </c>
      <c r="G128" s="2540"/>
      <c r="H128" s="2544" t="s">
        <v>3607</v>
      </c>
      <c r="I128" s="2540"/>
      <c r="J128" s="3144"/>
      <c r="K128" s="2492"/>
      <c r="L128" s="2492"/>
      <c r="M128" s="2492"/>
      <c r="N128" s="2492"/>
      <c r="O128" s="2494"/>
      <c r="P128" s="2492"/>
      <c r="Q128" s="2492"/>
      <c r="R128" s="2492"/>
      <c r="S128" s="2492"/>
      <c r="T128" s="2492"/>
      <c r="U128" s="2492"/>
      <c r="V128" s="2492"/>
      <c r="W128" s="2492"/>
      <c r="X128" s="2493"/>
      <c r="Y128" s="2493"/>
      <c r="Z128" s="2492"/>
      <c r="AA128" s="2492"/>
      <c r="AB128" s="2492"/>
      <c r="AC128" s="2492"/>
      <c r="AD128" s="2492"/>
    </row>
    <row r="129" spans="1:30" ht="15.5">
      <c r="A129" s="2554"/>
      <c r="B129" s="2553" t="s">
        <v>3608</v>
      </c>
      <c r="C129" s="2553" t="s">
        <v>3609</v>
      </c>
      <c r="D129" s="2544">
        <v>2</v>
      </c>
      <c r="E129" s="2544">
        <v>20</v>
      </c>
      <c r="F129" s="2544">
        <v>30</v>
      </c>
      <c r="G129" s="2540"/>
      <c r="H129" s="2544" t="s">
        <v>3610</v>
      </c>
      <c r="I129" s="2540"/>
      <c r="J129" s="3144"/>
      <c r="K129" s="2492"/>
      <c r="L129" s="2492"/>
      <c r="M129" s="2492"/>
      <c r="N129" s="2492"/>
      <c r="O129" s="2494"/>
      <c r="P129" s="2492"/>
      <c r="Q129" s="2492"/>
      <c r="R129" s="2492"/>
      <c r="S129" s="2492"/>
      <c r="T129" s="2492"/>
      <c r="U129" s="2492"/>
      <c r="V129" s="2492"/>
      <c r="W129" s="2492"/>
      <c r="X129" s="2493"/>
      <c r="Y129" s="2493"/>
      <c r="Z129" s="2492"/>
      <c r="AA129" s="2492"/>
      <c r="AB129" s="2492"/>
      <c r="AC129" s="2492"/>
      <c r="AD129" s="2492"/>
    </row>
    <row r="130" spans="1:30" ht="15.5">
      <c r="A130" s="2552"/>
      <c r="B130" s="2553" t="s">
        <v>3611</v>
      </c>
      <c r="C130" s="2553" t="s">
        <v>3609</v>
      </c>
      <c r="D130" s="2544">
        <v>2</v>
      </c>
      <c r="E130" s="2544">
        <v>20</v>
      </c>
      <c r="F130" s="2544">
        <v>50</v>
      </c>
      <c r="G130" s="2540"/>
      <c r="H130" s="2544" t="s">
        <v>3612</v>
      </c>
      <c r="I130" s="2540"/>
      <c r="J130" s="3144"/>
      <c r="K130" s="2492"/>
      <c r="L130" s="2492"/>
      <c r="M130" s="2492"/>
      <c r="N130" s="2492"/>
      <c r="O130" s="2494"/>
      <c r="P130" s="2492"/>
      <c r="Q130" s="2492"/>
      <c r="R130" s="2492"/>
      <c r="S130" s="2492"/>
      <c r="T130" s="2492"/>
      <c r="U130" s="2492"/>
      <c r="V130" s="2492"/>
      <c r="W130" s="2492"/>
      <c r="X130" s="2493"/>
      <c r="Y130" s="2493"/>
      <c r="Z130" s="2492"/>
      <c r="AA130" s="2492"/>
      <c r="AB130" s="2492"/>
      <c r="AC130" s="2492"/>
      <c r="AD130" s="2492"/>
    </row>
    <row r="131" spans="1:30" ht="15.5">
      <c r="A131" s="2552"/>
      <c r="B131" s="2553" t="s">
        <v>3613</v>
      </c>
      <c r="C131" s="2553" t="s">
        <v>3559</v>
      </c>
      <c r="D131" s="2544">
        <v>2</v>
      </c>
      <c r="E131" s="2544">
        <v>20</v>
      </c>
      <c r="F131" s="2544">
        <v>40</v>
      </c>
      <c r="G131" s="2540"/>
      <c r="H131" s="2544" t="s">
        <v>3605</v>
      </c>
      <c r="I131" s="2540"/>
      <c r="J131" s="3144"/>
      <c r="K131" s="2492"/>
      <c r="L131" s="2492"/>
      <c r="M131" s="2492"/>
      <c r="N131" s="2492"/>
      <c r="O131" s="2494"/>
      <c r="P131" s="2492"/>
      <c r="Q131" s="2492"/>
      <c r="R131" s="2492"/>
      <c r="S131" s="2492"/>
      <c r="T131" s="2492"/>
      <c r="U131" s="2492"/>
      <c r="V131" s="2492"/>
      <c r="W131" s="2492"/>
      <c r="X131" s="2493"/>
      <c r="Y131" s="2493"/>
      <c r="Z131" s="2492"/>
      <c r="AA131" s="2492"/>
      <c r="AB131" s="2492"/>
      <c r="AC131" s="2492"/>
      <c r="AD131" s="2492"/>
    </row>
    <row r="132" spans="1:30" ht="15.5">
      <c r="A132" s="2552"/>
      <c r="B132" s="2553" t="s">
        <v>3614</v>
      </c>
      <c r="C132" s="2553" t="s">
        <v>3615</v>
      </c>
      <c r="D132" s="2540"/>
      <c r="E132" s="2544">
        <v>5</v>
      </c>
      <c r="F132" s="2544">
        <v>50</v>
      </c>
      <c r="G132" s="2540"/>
      <c r="H132" s="2544">
        <v>250</v>
      </c>
      <c r="I132" s="2540"/>
      <c r="J132" s="3144"/>
      <c r="K132" s="2492"/>
      <c r="L132" s="2492"/>
      <c r="M132" s="2492"/>
      <c r="N132" s="2492"/>
      <c r="O132" s="2494"/>
      <c r="P132" s="2492"/>
      <c r="Q132" s="2492"/>
      <c r="R132" s="2492"/>
      <c r="S132" s="2492"/>
      <c r="T132" s="2492"/>
      <c r="U132" s="2492"/>
      <c r="V132" s="2492"/>
      <c r="W132" s="2492"/>
      <c r="X132" s="2493"/>
      <c r="Y132" s="2493"/>
      <c r="Z132" s="2492"/>
      <c r="AA132" s="2492"/>
      <c r="AB132" s="2492"/>
      <c r="AC132" s="2492"/>
      <c r="AD132" s="2492"/>
    </row>
    <row r="133" spans="1:30" ht="15.5">
      <c r="A133" s="2551">
        <v>45078</v>
      </c>
      <c r="B133" s="2539" t="s">
        <v>3620</v>
      </c>
      <c r="C133" s="2540"/>
      <c r="D133" s="2540"/>
      <c r="E133" s="2540"/>
      <c r="F133" s="2540"/>
      <c r="G133" s="2540"/>
      <c r="H133" s="2546" t="s">
        <v>3597</v>
      </c>
      <c r="I133" s="2553" t="s">
        <v>3598</v>
      </c>
      <c r="J133" s="3144"/>
      <c r="K133" s="2492"/>
      <c r="L133" s="2492"/>
      <c r="M133" s="2492"/>
      <c r="N133" s="2492"/>
      <c r="O133" s="2494"/>
      <c r="P133" s="2492"/>
      <c r="Q133" s="2492"/>
      <c r="R133" s="2492"/>
      <c r="S133" s="2492"/>
      <c r="T133" s="2492"/>
      <c r="U133" s="2492"/>
      <c r="V133" s="2492"/>
      <c r="W133" s="2492"/>
      <c r="X133" s="2493"/>
      <c r="Y133" s="2493"/>
      <c r="Z133" s="2492"/>
      <c r="AA133" s="2492"/>
      <c r="AB133" s="2492"/>
      <c r="AC133" s="2492"/>
      <c r="AD133" s="2492"/>
    </row>
    <row r="134" spans="1:30" ht="15.5">
      <c r="A134" s="2552"/>
      <c r="B134" s="2553" t="s">
        <v>3600</v>
      </c>
      <c r="C134" s="2553" t="s">
        <v>3601</v>
      </c>
      <c r="D134" s="2540"/>
      <c r="E134" s="2544">
        <v>1</v>
      </c>
      <c r="F134" s="2544">
        <v>450</v>
      </c>
      <c r="G134" s="2540"/>
      <c r="H134" s="2544">
        <v>450</v>
      </c>
      <c r="I134" s="2540"/>
      <c r="J134" s="3144"/>
      <c r="K134" s="2492"/>
      <c r="L134" s="2492"/>
      <c r="M134" s="2492"/>
      <c r="N134" s="2492"/>
      <c r="O134" s="2494"/>
      <c r="P134" s="2492"/>
      <c r="Q134" s="2492"/>
      <c r="R134" s="2492"/>
      <c r="S134" s="2492"/>
      <c r="T134" s="2492"/>
      <c r="U134" s="2492"/>
      <c r="V134" s="2492"/>
      <c r="W134" s="2492"/>
      <c r="X134" s="2493"/>
      <c r="Y134" s="2493"/>
      <c r="Z134" s="2492"/>
      <c r="AA134" s="2492"/>
      <c r="AB134" s="2492"/>
      <c r="AC134" s="2492"/>
      <c r="AD134" s="2492"/>
    </row>
    <row r="135" spans="1:30" ht="15.5">
      <c r="A135" s="2552"/>
      <c r="B135" s="2553" t="s">
        <v>3602</v>
      </c>
      <c r="C135" s="2553" t="s">
        <v>3603</v>
      </c>
      <c r="D135" s="2540"/>
      <c r="E135" s="2544">
        <v>4</v>
      </c>
      <c r="F135" s="2540"/>
      <c r="G135" s="2540"/>
      <c r="H135" s="2544">
        <v>250</v>
      </c>
      <c r="I135" s="2540"/>
      <c r="J135" s="3144"/>
      <c r="K135" s="2492"/>
      <c r="L135" s="2492"/>
      <c r="M135" s="2492"/>
      <c r="N135" s="2492"/>
      <c r="O135" s="2494"/>
      <c r="P135" s="2492"/>
      <c r="Q135" s="2492"/>
      <c r="R135" s="2492"/>
      <c r="S135" s="2492"/>
      <c r="T135" s="2492"/>
      <c r="U135" s="2492"/>
      <c r="V135" s="2492"/>
      <c r="W135" s="2492"/>
      <c r="X135" s="2493"/>
      <c r="Y135" s="2493"/>
      <c r="Z135" s="2492"/>
      <c r="AA135" s="2492"/>
      <c r="AB135" s="2492"/>
      <c r="AC135" s="2492"/>
      <c r="AD135" s="2492"/>
    </row>
    <row r="136" spans="1:30" ht="15.5">
      <c r="A136" s="2552"/>
      <c r="B136" s="2553" t="s">
        <v>3604</v>
      </c>
      <c r="C136" s="2553" t="s">
        <v>3559</v>
      </c>
      <c r="D136" s="2544">
        <v>2</v>
      </c>
      <c r="E136" s="2544">
        <v>20</v>
      </c>
      <c r="F136" s="2544">
        <v>40</v>
      </c>
      <c r="G136" s="2540"/>
      <c r="H136" s="2544" t="s">
        <v>3605</v>
      </c>
      <c r="I136" s="2540"/>
      <c r="J136" s="3144"/>
      <c r="K136" s="2492"/>
      <c r="L136" s="2492"/>
      <c r="M136" s="2492"/>
      <c r="N136" s="2492"/>
      <c r="O136" s="2494"/>
      <c r="P136" s="2492"/>
      <c r="Q136" s="2492"/>
      <c r="R136" s="2492"/>
      <c r="S136" s="2492"/>
      <c r="T136" s="2492"/>
      <c r="U136" s="2492"/>
      <c r="V136" s="2492"/>
      <c r="W136" s="2492"/>
      <c r="X136" s="2493"/>
      <c r="Y136" s="2493"/>
      <c r="Z136" s="2492"/>
      <c r="AA136" s="2492"/>
      <c r="AB136" s="2492"/>
      <c r="AC136" s="2492"/>
      <c r="AD136" s="2492"/>
    </row>
    <row r="137" spans="1:30" ht="15.5">
      <c r="A137" s="2552"/>
      <c r="B137" s="2553" t="s">
        <v>3606</v>
      </c>
      <c r="C137" s="2553" t="s">
        <v>3573</v>
      </c>
      <c r="D137" s="2544">
        <v>2</v>
      </c>
      <c r="E137" s="2544">
        <v>14</v>
      </c>
      <c r="F137" s="2544">
        <v>50</v>
      </c>
      <c r="G137" s="2540"/>
      <c r="H137" s="2544" t="s">
        <v>3607</v>
      </c>
      <c r="I137" s="2540"/>
      <c r="J137" s="3144"/>
      <c r="K137" s="2492"/>
      <c r="L137" s="2492"/>
      <c r="M137" s="2492"/>
      <c r="N137" s="2492"/>
      <c r="O137" s="2494"/>
      <c r="P137" s="2492"/>
      <c r="Q137" s="2492"/>
      <c r="R137" s="2492"/>
      <c r="S137" s="2492"/>
      <c r="T137" s="2492"/>
      <c r="U137" s="2492"/>
      <c r="V137" s="2492"/>
      <c r="W137" s="2492"/>
      <c r="X137" s="2493"/>
      <c r="Y137" s="2493"/>
      <c r="Z137" s="2492"/>
      <c r="AA137" s="2492"/>
      <c r="AB137" s="2492"/>
      <c r="AC137" s="2492"/>
      <c r="AD137" s="2492"/>
    </row>
    <row r="138" spans="1:30" ht="15.5">
      <c r="A138" s="2554"/>
      <c r="B138" s="2553" t="s">
        <v>3608</v>
      </c>
      <c r="C138" s="2553" t="s">
        <v>3609</v>
      </c>
      <c r="D138" s="2544">
        <v>2</v>
      </c>
      <c r="E138" s="2544">
        <v>20</v>
      </c>
      <c r="F138" s="2544">
        <v>30</v>
      </c>
      <c r="G138" s="2540"/>
      <c r="H138" s="2544" t="s">
        <v>3610</v>
      </c>
      <c r="I138" s="2540"/>
      <c r="J138" s="3144"/>
      <c r="K138" s="2492"/>
      <c r="L138" s="2492"/>
      <c r="M138" s="2492"/>
      <c r="N138" s="2492"/>
      <c r="O138" s="2494"/>
      <c r="P138" s="2492"/>
      <c r="Q138" s="2492"/>
      <c r="R138" s="2492"/>
      <c r="S138" s="2492"/>
      <c r="T138" s="2492"/>
      <c r="U138" s="2492"/>
      <c r="V138" s="2492"/>
      <c r="W138" s="2492"/>
      <c r="X138" s="2493"/>
      <c r="Y138" s="2493"/>
      <c r="Z138" s="2492"/>
      <c r="AA138" s="2492"/>
      <c r="AB138" s="2492"/>
      <c r="AC138" s="2492"/>
      <c r="AD138" s="2492"/>
    </row>
    <row r="139" spans="1:30" ht="15.5">
      <c r="A139" s="2552"/>
      <c r="B139" s="2553" t="s">
        <v>3611</v>
      </c>
      <c r="C139" s="2553" t="s">
        <v>3609</v>
      </c>
      <c r="D139" s="2544">
        <v>2</v>
      </c>
      <c r="E139" s="2544">
        <v>20</v>
      </c>
      <c r="F139" s="2544">
        <v>50</v>
      </c>
      <c r="G139" s="2540"/>
      <c r="H139" s="2544" t="s">
        <v>3612</v>
      </c>
      <c r="I139" s="2540"/>
      <c r="J139" s="3144"/>
      <c r="K139" s="2492"/>
      <c r="L139" s="2492"/>
      <c r="M139" s="2492"/>
      <c r="N139" s="2492"/>
      <c r="O139" s="2494"/>
      <c r="P139" s="2492"/>
      <c r="Q139" s="2492"/>
      <c r="R139" s="2492"/>
      <c r="S139" s="2492"/>
      <c r="T139" s="2492"/>
      <c r="U139" s="2492"/>
      <c r="V139" s="2492"/>
      <c r="W139" s="2492"/>
      <c r="X139" s="2493"/>
      <c r="Y139" s="2493"/>
      <c r="Z139" s="2492"/>
      <c r="AA139" s="2492"/>
      <c r="AB139" s="2492"/>
      <c r="AC139" s="2492"/>
      <c r="AD139" s="2492"/>
    </row>
    <row r="140" spans="1:30" ht="15.5">
      <c r="A140" s="2552"/>
      <c r="B140" s="2553" t="s">
        <v>3613</v>
      </c>
      <c r="C140" s="2553" t="s">
        <v>3559</v>
      </c>
      <c r="D140" s="2544">
        <v>2</v>
      </c>
      <c r="E140" s="2544">
        <v>20</v>
      </c>
      <c r="F140" s="2544">
        <v>40</v>
      </c>
      <c r="G140" s="2540"/>
      <c r="H140" s="2544" t="s">
        <v>3605</v>
      </c>
      <c r="I140" s="2540"/>
      <c r="J140" s="3144"/>
      <c r="K140" s="2492"/>
      <c r="L140" s="2492"/>
      <c r="M140" s="2492"/>
      <c r="N140" s="2492"/>
      <c r="O140" s="2494"/>
      <c r="P140" s="2492"/>
      <c r="Q140" s="2492"/>
      <c r="R140" s="2492"/>
      <c r="S140" s="2492"/>
      <c r="T140" s="2492"/>
      <c r="U140" s="2492"/>
      <c r="V140" s="2492"/>
      <c r="W140" s="2492"/>
      <c r="X140" s="2493"/>
      <c r="Y140" s="2493"/>
      <c r="Z140" s="2492"/>
      <c r="AA140" s="2492"/>
      <c r="AB140" s="2492"/>
      <c r="AC140" s="2492"/>
      <c r="AD140" s="2492"/>
    </row>
    <row r="141" spans="1:30" ht="15.5">
      <c r="A141" s="2552"/>
      <c r="B141" s="2553" t="s">
        <v>3614</v>
      </c>
      <c r="C141" s="2553" t="s">
        <v>3615</v>
      </c>
      <c r="D141" s="2540"/>
      <c r="E141" s="2544">
        <v>5</v>
      </c>
      <c r="F141" s="2544">
        <v>50</v>
      </c>
      <c r="G141" s="2540"/>
      <c r="H141" s="2544">
        <v>250</v>
      </c>
      <c r="I141" s="2540"/>
      <c r="J141" s="3144"/>
      <c r="K141" s="2492"/>
      <c r="L141" s="2492"/>
      <c r="M141" s="2492"/>
      <c r="N141" s="2492"/>
      <c r="O141" s="2494"/>
      <c r="P141" s="2492"/>
      <c r="Q141" s="2492"/>
      <c r="R141" s="2492"/>
      <c r="S141" s="2492"/>
      <c r="T141" s="2492"/>
      <c r="U141" s="2492"/>
      <c r="V141" s="2492"/>
      <c r="W141" s="2492"/>
      <c r="X141" s="2493"/>
      <c r="Y141" s="2493"/>
      <c r="Z141" s="2492"/>
      <c r="AA141" s="2492"/>
      <c r="AB141" s="2492"/>
      <c r="AC141" s="2492"/>
      <c r="AD141" s="2492"/>
    </row>
    <row r="142" spans="1:30" ht="15.5">
      <c r="A142" s="2551">
        <v>45108</v>
      </c>
      <c r="B142" s="2539" t="s">
        <v>3621</v>
      </c>
      <c r="C142" s="2540"/>
      <c r="D142" s="2540"/>
      <c r="E142" s="2540"/>
      <c r="F142" s="2540"/>
      <c r="G142" s="2540"/>
      <c r="H142" s="2546" t="s">
        <v>3597</v>
      </c>
      <c r="I142" s="2553" t="s">
        <v>3598</v>
      </c>
      <c r="J142" s="3144"/>
      <c r="K142" s="2492"/>
      <c r="L142" s="2492"/>
      <c r="M142" s="2492"/>
      <c r="N142" s="2492"/>
      <c r="O142" s="2494"/>
      <c r="P142" s="2492"/>
      <c r="Q142" s="2492"/>
      <c r="R142" s="2492"/>
      <c r="S142" s="2492"/>
      <c r="T142" s="2492"/>
      <c r="U142" s="2492"/>
      <c r="V142" s="2492"/>
      <c r="W142" s="2492"/>
      <c r="X142" s="2493"/>
      <c r="Y142" s="2493"/>
      <c r="Z142" s="2492"/>
      <c r="AA142" s="2492"/>
      <c r="AB142" s="2492"/>
      <c r="AC142" s="2492"/>
      <c r="AD142" s="2492"/>
    </row>
    <row r="143" spans="1:30" ht="15.5">
      <c r="A143" s="2552"/>
      <c r="B143" s="2553" t="s">
        <v>3600</v>
      </c>
      <c r="C143" s="2553" t="s">
        <v>3601</v>
      </c>
      <c r="D143" s="2540"/>
      <c r="E143" s="2544">
        <v>1</v>
      </c>
      <c r="F143" s="2544">
        <v>450</v>
      </c>
      <c r="G143" s="2540"/>
      <c r="H143" s="2544">
        <v>450</v>
      </c>
      <c r="I143" s="2540"/>
      <c r="J143" s="3144"/>
      <c r="K143" s="2492"/>
      <c r="L143" s="2492"/>
      <c r="M143" s="2492"/>
      <c r="N143" s="2492"/>
      <c r="O143" s="2494"/>
      <c r="P143" s="2492"/>
      <c r="Q143" s="2492"/>
      <c r="R143" s="2492"/>
      <c r="S143" s="2492"/>
      <c r="T143" s="2492"/>
      <c r="U143" s="2492"/>
      <c r="V143" s="2492"/>
      <c r="W143" s="2492"/>
      <c r="X143" s="2493"/>
      <c r="Y143" s="2493"/>
      <c r="Z143" s="2492"/>
      <c r="AA143" s="2492"/>
      <c r="AB143" s="2492"/>
      <c r="AC143" s="2492"/>
      <c r="AD143" s="2492"/>
    </row>
    <row r="144" spans="1:30" ht="15.5">
      <c r="A144" s="2552"/>
      <c r="B144" s="2553" t="s">
        <v>3602</v>
      </c>
      <c r="C144" s="2553" t="s">
        <v>3603</v>
      </c>
      <c r="D144" s="2540"/>
      <c r="E144" s="2544">
        <v>4</v>
      </c>
      <c r="F144" s="2540"/>
      <c r="G144" s="2540"/>
      <c r="H144" s="2544">
        <v>250</v>
      </c>
      <c r="I144" s="2540"/>
      <c r="J144" s="3144"/>
      <c r="K144" s="2492"/>
      <c r="L144" s="2492"/>
      <c r="M144" s="2492"/>
      <c r="N144" s="2492"/>
      <c r="O144" s="2494"/>
      <c r="P144" s="2492"/>
      <c r="Q144" s="2492"/>
      <c r="R144" s="2492"/>
      <c r="S144" s="2492"/>
      <c r="T144" s="2492"/>
      <c r="U144" s="2492"/>
      <c r="V144" s="2492"/>
      <c r="W144" s="2492"/>
      <c r="X144" s="2493"/>
      <c r="Y144" s="2493"/>
      <c r="Z144" s="2492"/>
      <c r="AA144" s="2492"/>
      <c r="AB144" s="2492"/>
      <c r="AC144" s="2492"/>
      <c r="AD144" s="2492"/>
    </row>
    <row r="145" spans="1:30" ht="15.5">
      <c r="A145" s="2552"/>
      <c r="B145" s="2553" t="s">
        <v>3604</v>
      </c>
      <c r="C145" s="2553" t="s">
        <v>3559</v>
      </c>
      <c r="D145" s="2544">
        <v>2</v>
      </c>
      <c r="E145" s="2544">
        <v>20</v>
      </c>
      <c r="F145" s="2544">
        <v>40</v>
      </c>
      <c r="G145" s="2540"/>
      <c r="H145" s="2544" t="s">
        <v>3605</v>
      </c>
      <c r="I145" s="2540"/>
      <c r="J145" s="3144"/>
      <c r="K145" s="2492"/>
      <c r="L145" s="2492"/>
      <c r="M145" s="2492"/>
      <c r="N145" s="2492"/>
      <c r="O145" s="2494"/>
      <c r="P145" s="2492"/>
      <c r="Q145" s="2492"/>
      <c r="R145" s="2492"/>
      <c r="S145" s="2492"/>
      <c r="T145" s="2492"/>
      <c r="U145" s="2492"/>
      <c r="V145" s="2492"/>
      <c r="W145" s="2492"/>
      <c r="X145" s="2493"/>
      <c r="Y145" s="2493"/>
      <c r="Z145" s="2492"/>
      <c r="AA145" s="2492"/>
      <c r="AB145" s="2492"/>
      <c r="AC145" s="2492"/>
      <c r="AD145" s="2492"/>
    </row>
    <row r="146" spans="1:30" ht="15.5">
      <c r="A146" s="2552"/>
      <c r="B146" s="2553" t="s">
        <v>3606</v>
      </c>
      <c r="C146" s="2553" t="s">
        <v>3573</v>
      </c>
      <c r="D146" s="2544">
        <v>2</v>
      </c>
      <c r="E146" s="2544">
        <v>14</v>
      </c>
      <c r="F146" s="2544">
        <v>50</v>
      </c>
      <c r="G146" s="2540"/>
      <c r="H146" s="2544" t="s">
        <v>3607</v>
      </c>
      <c r="I146" s="2540"/>
      <c r="J146" s="3144"/>
      <c r="K146" s="2492"/>
      <c r="L146" s="2492"/>
      <c r="M146" s="2492"/>
      <c r="N146" s="2492"/>
      <c r="O146" s="2494"/>
      <c r="P146" s="2492"/>
      <c r="Q146" s="2492"/>
      <c r="R146" s="2492"/>
      <c r="S146" s="2492"/>
      <c r="T146" s="2492"/>
      <c r="U146" s="2492"/>
      <c r="V146" s="2492"/>
      <c r="W146" s="2492"/>
      <c r="X146" s="2493"/>
      <c r="Y146" s="2493"/>
      <c r="Z146" s="2492"/>
      <c r="AA146" s="2492"/>
      <c r="AB146" s="2492"/>
      <c r="AC146" s="2492"/>
      <c r="AD146" s="2492"/>
    </row>
    <row r="147" spans="1:30" ht="15.5">
      <c r="A147" s="2554"/>
      <c r="B147" s="2553" t="s">
        <v>3608</v>
      </c>
      <c r="C147" s="2553" t="s">
        <v>3609</v>
      </c>
      <c r="D147" s="2544">
        <v>2</v>
      </c>
      <c r="E147" s="2544">
        <v>20</v>
      </c>
      <c r="F147" s="2544">
        <v>30</v>
      </c>
      <c r="G147" s="2540"/>
      <c r="H147" s="2544" t="s">
        <v>3610</v>
      </c>
      <c r="I147" s="2540"/>
      <c r="J147" s="3144"/>
      <c r="K147" s="2492"/>
      <c r="L147" s="2492"/>
      <c r="M147" s="2492"/>
      <c r="N147" s="2492"/>
      <c r="O147" s="2494"/>
      <c r="P147" s="2492"/>
      <c r="Q147" s="2492"/>
      <c r="R147" s="2492"/>
      <c r="S147" s="2492"/>
      <c r="T147" s="2492"/>
      <c r="U147" s="2492"/>
      <c r="V147" s="2492"/>
      <c r="W147" s="2492"/>
      <c r="X147" s="2493"/>
      <c r="Y147" s="2493"/>
      <c r="Z147" s="2492"/>
      <c r="AA147" s="2492"/>
      <c r="AB147" s="2492"/>
      <c r="AC147" s="2492"/>
      <c r="AD147" s="2492"/>
    </row>
    <row r="148" spans="1:30" ht="15.5">
      <c r="A148" s="2552"/>
      <c r="B148" s="2553" t="s">
        <v>3611</v>
      </c>
      <c r="C148" s="2553" t="s">
        <v>3609</v>
      </c>
      <c r="D148" s="2544">
        <v>2</v>
      </c>
      <c r="E148" s="2544">
        <v>20</v>
      </c>
      <c r="F148" s="2544">
        <v>50</v>
      </c>
      <c r="G148" s="2540"/>
      <c r="H148" s="2544" t="s">
        <v>3612</v>
      </c>
      <c r="I148" s="2540"/>
      <c r="J148" s="3144"/>
      <c r="K148" s="2492"/>
      <c r="L148" s="2492"/>
      <c r="M148" s="2492"/>
      <c r="N148" s="2492"/>
      <c r="O148" s="2494"/>
      <c r="P148" s="2492"/>
      <c r="Q148" s="2492"/>
      <c r="R148" s="2492"/>
      <c r="S148" s="2492"/>
      <c r="T148" s="2492"/>
      <c r="U148" s="2492"/>
      <c r="V148" s="2492"/>
      <c r="W148" s="2492"/>
      <c r="X148" s="2493"/>
      <c r="Y148" s="2493"/>
      <c r="Z148" s="2492"/>
      <c r="AA148" s="2492"/>
      <c r="AB148" s="2492"/>
      <c r="AC148" s="2492"/>
      <c r="AD148" s="2492"/>
    </row>
    <row r="149" spans="1:30" ht="15.5">
      <c r="A149" s="2552"/>
      <c r="B149" s="2553" t="s">
        <v>3613</v>
      </c>
      <c r="C149" s="2553" t="s">
        <v>3559</v>
      </c>
      <c r="D149" s="2544">
        <v>2</v>
      </c>
      <c r="E149" s="2544">
        <v>20</v>
      </c>
      <c r="F149" s="2544">
        <v>40</v>
      </c>
      <c r="G149" s="2540"/>
      <c r="H149" s="2544" t="s">
        <v>3605</v>
      </c>
      <c r="I149" s="2540"/>
      <c r="J149" s="3144"/>
      <c r="K149" s="2492"/>
      <c r="L149" s="2492"/>
      <c r="M149" s="2492"/>
      <c r="N149" s="2492"/>
      <c r="O149" s="2494"/>
      <c r="P149" s="2492"/>
      <c r="Q149" s="2492"/>
      <c r="R149" s="2492"/>
      <c r="S149" s="2492"/>
      <c r="T149" s="2492"/>
      <c r="U149" s="2492"/>
      <c r="V149" s="2492"/>
      <c r="W149" s="2492"/>
      <c r="X149" s="2493"/>
      <c r="Y149" s="2493"/>
      <c r="Z149" s="2492"/>
      <c r="AA149" s="2492"/>
      <c r="AB149" s="2492"/>
      <c r="AC149" s="2492"/>
      <c r="AD149" s="2492"/>
    </row>
    <row r="150" spans="1:30" ht="15.5">
      <c r="A150" s="2552"/>
      <c r="B150" s="2553" t="s">
        <v>3614</v>
      </c>
      <c r="C150" s="2553" t="s">
        <v>3615</v>
      </c>
      <c r="D150" s="2540"/>
      <c r="E150" s="2544">
        <v>5</v>
      </c>
      <c r="F150" s="2544">
        <v>50</v>
      </c>
      <c r="G150" s="2540"/>
      <c r="H150" s="2544">
        <v>250</v>
      </c>
      <c r="I150" s="2540"/>
      <c r="J150" s="3144"/>
      <c r="K150" s="2492"/>
      <c r="L150" s="2492"/>
      <c r="M150" s="2492"/>
      <c r="N150" s="2492"/>
      <c r="O150" s="2494"/>
      <c r="P150" s="2492"/>
      <c r="Q150" s="2492"/>
      <c r="R150" s="2492"/>
      <c r="S150" s="2492"/>
      <c r="T150" s="2492"/>
      <c r="U150" s="2492"/>
      <c r="V150" s="2492"/>
      <c r="W150" s="2492"/>
      <c r="X150" s="2493"/>
      <c r="Y150" s="2493"/>
      <c r="Z150" s="2492"/>
      <c r="AA150" s="2492"/>
      <c r="AB150" s="2492"/>
      <c r="AC150" s="2492"/>
      <c r="AD150" s="2492"/>
    </row>
    <row r="151" spans="1:30" ht="15.5">
      <c r="A151" s="2551">
        <v>45139</v>
      </c>
      <c r="B151" s="2539" t="s">
        <v>3622</v>
      </c>
      <c r="C151" s="2540"/>
      <c r="D151" s="2540"/>
      <c r="E151" s="2540"/>
      <c r="F151" s="2540"/>
      <c r="G151" s="2540"/>
      <c r="H151" s="2546" t="s">
        <v>3597</v>
      </c>
      <c r="I151" s="2553" t="s">
        <v>3598</v>
      </c>
      <c r="J151" s="3144"/>
      <c r="K151" s="2492"/>
      <c r="L151" s="2492"/>
      <c r="M151" s="2492"/>
      <c r="N151" s="2492"/>
      <c r="O151" s="2494"/>
      <c r="P151" s="2492"/>
      <c r="Q151" s="2492"/>
      <c r="R151" s="2492"/>
      <c r="S151" s="2492"/>
      <c r="T151" s="2492"/>
      <c r="U151" s="2492"/>
      <c r="V151" s="2492"/>
      <c r="W151" s="2492"/>
      <c r="X151" s="2493"/>
      <c r="Y151" s="2493"/>
      <c r="Z151" s="2492"/>
      <c r="AA151" s="2492"/>
      <c r="AB151" s="2492"/>
      <c r="AC151" s="2492"/>
      <c r="AD151" s="2492"/>
    </row>
    <row r="152" spans="1:30" ht="15.5">
      <c r="A152" s="2552"/>
      <c r="B152" s="2553" t="s">
        <v>3600</v>
      </c>
      <c r="C152" s="2553" t="s">
        <v>3601</v>
      </c>
      <c r="D152" s="2540"/>
      <c r="E152" s="2544">
        <v>1</v>
      </c>
      <c r="F152" s="2544">
        <v>450</v>
      </c>
      <c r="G152" s="2540"/>
      <c r="H152" s="2544">
        <v>450</v>
      </c>
      <c r="I152" s="2540"/>
      <c r="J152" s="3144"/>
      <c r="K152" s="2492"/>
      <c r="L152" s="2492"/>
      <c r="M152" s="2492"/>
      <c r="N152" s="2492"/>
      <c r="O152" s="2494"/>
      <c r="P152" s="2492"/>
      <c r="Q152" s="2492"/>
      <c r="R152" s="2492"/>
      <c r="S152" s="2492"/>
      <c r="T152" s="2492"/>
      <c r="U152" s="2492"/>
      <c r="V152" s="2492"/>
      <c r="W152" s="2492"/>
      <c r="X152" s="2493"/>
      <c r="Y152" s="2493"/>
      <c r="Z152" s="2492"/>
      <c r="AA152" s="2492"/>
      <c r="AB152" s="2492"/>
      <c r="AC152" s="2492"/>
      <c r="AD152" s="2492"/>
    </row>
    <row r="153" spans="1:30" ht="15.5">
      <c r="A153" s="2552"/>
      <c r="B153" s="2553" t="s">
        <v>3602</v>
      </c>
      <c r="C153" s="2553" t="s">
        <v>3603</v>
      </c>
      <c r="D153" s="2540"/>
      <c r="E153" s="2544">
        <v>4</v>
      </c>
      <c r="F153" s="2540"/>
      <c r="G153" s="2540"/>
      <c r="H153" s="2544">
        <v>250</v>
      </c>
      <c r="I153" s="2540"/>
      <c r="J153" s="3144"/>
      <c r="K153" s="2492"/>
      <c r="L153" s="2492"/>
      <c r="M153" s="2492"/>
      <c r="N153" s="2492"/>
      <c r="O153" s="2494"/>
      <c r="P153" s="2492"/>
      <c r="Q153" s="2492"/>
      <c r="R153" s="2492"/>
      <c r="S153" s="2492"/>
      <c r="T153" s="2492"/>
      <c r="U153" s="2492"/>
      <c r="V153" s="2492"/>
      <c r="W153" s="2492"/>
      <c r="X153" s="2493"/>
      <c r="Y153" s="2493"/>
      <c r="Z153" s="2492"/>
      <c r="AA153" s="2492"/>
      <c r="AB153" s="2492"/>
      <c r="AC153" s="2492"/>
      <c r="AD153" s="2492"/>
    </row>
    <row r="154" spans="1:30" ht="15.5">
      <c r="A154" s="2552"/>
      <c r="B154" s="2553" t="s">
        <v>3604</v>
      </c>
      <c r="C154" s="2553" t="s">
        <v>3559</v>
      </c>
      <c r="D154" s="2544">
        <v>2</v>
      </c>
      <c r="E154" s="2544">
        <v>20</v>
      </c>
      <c r="F154" s="2544">
        <v>40</v>
      </c>
      <c r="G154" s="2540"/>
      <c r="H154" s="2544" t="s">
        <v>3605</v>
      </c>
      <c r="I154" s="2540"/>
      <c r="J154" s="3144"/>
      <c r="K154" s="2492"/>
      <c r="L154" s="2492"/>
      <c r="M154" s="2492"/>
      <c r="N154" s="2492"/>
      <c r="O154" s="2494"/>
      <c r="P154" s="2492"/>
      <c r="Q154" s="2492"/>
      <c r="R154" s="2492"/>
      <c r="S154" s="2492"/>
      <c r="T154" s="2492"/>
      <c r="U154" s="2492"/>
      <c r="V154" s="2492"/>
      <c r="W154" s="2492"/>
      <c r="X154" s="2493"/>
      <c r="Y154" s="2493"/>
      <c r="Z154" s="2492"/>
      <c r="AA154" s="2492"/>
      <c r="AB154" s="2492"/>
      <c r="AC154" s="2492"/>
      <c r="AD154" s="2492"/>
    </row>
    <row r="155" spans="1:30" ht="15.5">
      <c r="A155" s="2552"/>
      <c r="B155" s="2553" t="s">
        <v>3606</v>
      </c>
      <c r="C155" s="2553" t="s">
        <v>3573</v>
      </c>
      <c r="D155" s="2544">
        <v>2</v>
      </c>
      <c r="E155" s="2544">
        <v>14</v>
      </c>
      <c r="F155" s="2544">
        <v>50</v>
      </c>
      <c r="G155" s="2540"/>
      <c r="H155" s="2544" t="s">
        <v>3607</v>
      </c>
      <c r="I155" s="2540"/>
      <c r="J155" s="3144"/>
      <c r="K155" s="2492"/>
      <c r="L155" s="2492"/>
      <c r="M155" s="2492"/>
      <c r="N155" s="2492"/>
      <c r="O155" s="2494"/>
      <c r="P155" s="2492"/>
      <c r="Q155" s="2492"/>
      <c r="R155" s="2492"/>
      <c r="S155" s="2492"/>
      <c r="T155" s="2492"/>
      <c r="U155" s="2492"/>
      <c r="V155" s="2492"/>
      <c r="W155" s="2492"/>
      <c r="X155" s="2493"/>
      <c r="Y155" s="2493"/>
      <c r="Z155" s="2492"/>
      <c r="AA155" s="2492"/>
      <c r="AB155" s="2492"/>
      <c r="AC155" s="2492"/>
      <c r="AD155" s="2492"/>
    </row>
    <row r="156" spans="1:30" ht="15.5">
      <c r="A156" s="2554"/>
      <c r="B156" s="2553" t="s">
        <v>3608</v>
      </c>
      <c r="C156" s="2553" t="s">
        <v>3609</v>
      </c>
      <c r="D156" s="2544">
        <v>2</v>
      </c>
      <c r="E156" s="2544">
        <v>20</v>
      </c>
      <c r="F156" s="2544">
        <v>30</v>
      </c>
      <c r="G156" s="2540"/>
      <c r="H156" s="2544" t="s">
        <v>3610</v>
      </c>
      <c r="I156" s="2540"/>
      <c r="J156" s="3144"/>
      <c r="K156" s="2492"/>
      <c r="L156" s="2492"/>
      <c r="M156" s="2492"/>
      <c r="N156" s="2492"/>
      <c r="O156" s="2494"/>
      <c r="P156" s="2492"/>
      <c r="Q156" s="2492"/>
      <c r="R156" s="2492"/>
      <c r="S156" s="2492"/>
      <c r="T156" s="2492"/>
      <c r="U156" s="2492"/>
      <c r="V156" s="2492"/>
      <c r="W156" s="2492"/>
      <c r="X156" s="2493"/>
      <c r="Y156" s="2493"/>
      <c r="Z156" s="2492"/>
      <c r="AA156" s="2492"/>
      <c r="AB156" s="2492"/>
      <c r="AC156" s="2492"/>
      <c r="AD156" s="2492"/>
    </row>
    <row r="157" spans="1:30" ht="15.5">
      <c r="A157" s="2552"/>
      <c r="B157" s="2553" t="s">
        <v>3611</v>
      </c>
      <c r="C157" s="2553" t="s">
        <v>3609</v>
      </c>
      <c r="D157" s="2544">
        <v>2</v>
      </c>
      <c r="E157" s="2544">
        <v>20</v>
      </c>
      <c r="F157" s="2544">
        <v>50</v>
      </c>
      <c r="G157" s="2540"/>
      <c r="H157" s="2544" t="s">
        <v>3612</v>
      </c>
      <c r="I157" s="2540"/>
      <c r="J157" s="3144"/>
      <c r="K157" s="2492"/>
      <c r="L157" s="2492"/>
      <c r="M157" s="2492"/>
      <c r="N157" s="2492"/>
      <c r="O157" s="2494"/>
      <c r="P157" s="2492"/>
      <c r="Q157" s="2492"/>
      <c r="R157" s="2492"/>
      <c r="S157" s="2492"/>
      <c r="T157" s="2492"/>
      <c r="U157" s="2492"/>
      <c r="V157" s="2492"/>
      <c r="W157" s="2492"/>
      <c r="X157" s="2493"/>
      <c r="Y157" s="2493"/>
      <c r="Z157" s="2492"/>
      <c r="AA157" s="2492"/>
      <c r="AB157" s="2492"/>
      <c r="AC157" s="2492"/>
      <c r="AD157" s="2492"/>
    </row>
    <row r="158" spans="1:30" ht="15.5">
      <c r="A158" s="2552"/>
      <c r="B158" s="2553" t="s">
        <v>3613</v>
      </c>
      <c r="C158" s="2553" t="s">
        <v>3559</v>
      </c>
      <c r="D158" s="2544">
        <v>2</v>
      </c>
      <c r="E158" s="2544">
        <v>20</v>
      </c>
      <c r="F158" s="2544">
        <v>40</v>
      </c>
      <c r="G158" s="2540"/>
      <c r="H158" s="2544" t="s">
        <v>3605</v>
      </c>
      <c r="I158" s="2540"/>
      <c r="J158" s="3144"/>
      <c r="K158" s="2492"/>
      <c r="L158" s="2492"/>
      <c r="M158" s="2492"/>
      <c r="N158" s="2492"/>
      <c r="O158" s="2494"/>
      <c r="P158" s="2492"/>
      <c r="Q158" s="2492"/>
      <c r="R158" s="2492"/>
      <c r="S158" s="2492"/>
      <c r="T158" s="2492"/>
      <c r="U158" s="2492"/>
      <c r="V158" s="2492"/>
      <c r="W158" s="2492"/>
      <c r="X158" s="2493"/>
      <c r="Y158" s="2493"/>
      <c r="Z158" s="2492"/>
      <c r="AA158" s="2492"/>
      <c r="AB158" s="2492"/>
      <c r="AC158" s="2492"/>
      <c r="AD158" s="2492"/>
    </row>
    <row r="159" spans="1:30" ht="15.5">
      <c r="A159" s="2552"/>
      <c r="B159" s="2553" t="s">
        <v>3614</v>
      </c>
      <c r="C159" s="2553" t="s">
        <v>3615</v>
      </c>
      <c r="D159" s="2540"/>
      <c r="E159" s="2544">
        <v>5</v>
      </c>
      <c r="F159" s="2544">
        <v>50</v>
      </c>
      <c r="G159" s="2540"/>
      <c r="H159" s="2544">
        <v>250</v>
      </c>
      <c r="I159" s="2540"/>
      <c r="J159" s="3144"/>
      <c r="K159" s="2492"/>
      <c r="L159" s="2492"/>
      <c r="M159" s="2492"/>
      <c r="N159" s="2492"/>
      <c r="O159" s="2494"/>
      <c r="P159" s="2492"/>
      <c r="Q159" s="2492"/>
      <c r="R159" s="2492"/>
      <c r="S159" s="2492"/>
      <c r="T159" s="2492"/>
      <c r="U159" s="2492"/>
      <c r="V159" s="2492"/>
      <c r="W159" s="2492"/>
      <c r="X159" s="2493"/>
      <c r="Y159" s="2493"/>
      <c r="Z159" s="2492"/>
      <c r="AA159" s="2492"/>
      <c r="AB159" s="2492"/>
      <c r="AC159" s="2492"/>
      <c r="AD159" s="2492"/>
    </row>
    <row r="160" spans="1:30" ht="15.5">
      <c r="A160" s="2551">
        <v>45170</v>
      </c>
      <c r="B160" s="2539" t="s">
        <v>3623</v>
      </c>
      <c r="C160" s="2540"/>
      <c r="D160" s="2540"/>
      <c r="E160" s="2540"/>
      <c r="F160" s="2540"/>
      <c r="G160" s="2540"/>
      <c r="H160" s="2546" t="s">
        <v>3624</v>
      </c>
      <c r="I160" s="2553" t="s">
        <v>3598</v>
      </c>
      <c r="J160" s="3144"/>
      <c r="K160" s="2492"/>
      <c r="L160" s="2492"/>
      <c r="M160" s="2492"/>
      <c r="N160" s="2492"/>
      <c r="O160" s="2494"/>
      <c r="P160" s="2492"/>
      <c r="Q160" s="2492"/>
      <c r="R160" s="2492"/>
      <c r="S160" s="2492"/>
      <c r="T160" s="2492"/>
      <c r="U160" s="2492"/>
      <c r="V160" s="2492"/>
      <c r="W160" s="2492"/>
      <c r="X160" s="2493"/>
      <c r="Y160" s="2493"/>
      <c r="Z160" s="2492"/>
      <c r="AA160" s="2492"/>
      <c r="AB160" s="2492"/>
      <c r="AC160" s="2492"/>
      <c r="AD160" s="2492"/>
    </row>
    <row r="161" spans="1:30" ht="15.5">
      <c r="A161" s="2552"/>
      <c r="B161" s="2553" t="s">
        <v>3600</v>
      </c>
      <c r="C161" s="2553" t="s">
        <v>3601</v>
      </c>
      <c r="D161" s="2540"/>
      <c r="E161" s="2544">
        <v>1</v>
      </c>
      <c r="F161" s="2544">
        <v>450</v>
      </c>
      <c r="G161" s="2540"/>
      <c r="H161" s="2544">
        <v>450</v>
      </c>
      <c r="I161" s="2540"/>
      <c r="J161" s="3144"/>
      <c r="K161" s="2492"/>
      <c r="L161" s="2492"/>
      <c r="M161" s="2492"/>
      <c r="N161" s="2492"/>
      <c r="O161" s="2494"/>
      <c r="P161" s="2492"/>
      <c r="Q161" s="2492"/>
      <c r="R161" s="2492"/>
      <c r="S161" s="2492"/>
      <c r="T161" s="2492"/>
      <c r="U161" s="2492"/>
      <c r="V161" s="2492"/>
      <c r="W161" s="2492"/>
      <c r="X161" s="2493"/>
      <c r="Y161" s="2493"/>
      <c r="Z161" s="2492"/>
      <c r="AA161" s="2492"/>
      <c r="AB161" s="2492"/>
      <c r="AC161" s="2492"/>
      <c r="AD161" s="2492"/>
    </row>
    <row r="162" spans="1:30" ht="15.5">
      <c r="A162" s="2552"/>
      <c r="B162" s="2553" t="s">
        <v>3602</v>
      </c>
      <c r="C162" s="2553" t="s">
        <v>3603</v>
      </c>
      <c r="D162" s="2540"/>
      <c r="E162" s="2544">
        <v>4</v>
      </c>
      <c r="F162" s="2540"/>
      <c r="G162" s="2540"/>
      <c r="H162" s="2544">
        <v>250</v>
      </c>
      <c r="I162" s="2540"/>
      <c r="J162" s="3144"/>
      <c r="K162" s="2492"/>
      <c r="L162" s="2492"/>
      <c r="M162" s="2492"/>
      <c r="N162" s="2492"/>
      <c r="O162" s="2494"/>
      <c r="P162" s="2492"/>
      <c r="Q162" s="2492"/>
      <c r="R162" s="2492"/>
      <c r="S162" s="2492"/>
      <c r="T162" s="2492"/>
      <c r="U162" s="2492"/>
      <c r="V162" s="2492"/>
      <c r="W162" s="2492"/>
      <c r="X162" s="2493"/>
      <c r="Y162" s="2493"/>
      <c r="Z162" s="2492"/>
      <c r="AA162" s="2492"/>
      <c r="AB162" s="2492"/>
      <c r="AC162" s="2492"/>
      <c r="AD162" s="2492"/>
    </row>
    <row r="163" spans="1:30" ht="15.5">
      <c r="A163" s="2552"/>
      <c r="B163" s="2553" t="s">
        <v>3604</v>
      </c>
      <c r="C163" s="2553" t="s">
        <v>3559</v>
      </c>
      <c r="D163" s="2544">
        <v>2</v>
      </c>
      <c r="E163" s="2544">
        <v>16</v>
      </c>
      <c r="F163" s="2544">
        <v>40</v>
      </c>
      <c r="G163" s="2540"/>
      <c r="H163" s="2544" t="s">
        <v>3625</v>
      </c>
      <c r="I163" s="2540"/>
      <c r="J163" s="3144"/>
      <c r="K163" s="2492"/>
      <c r="L163" s="2492"/>
      <c r="M163" s="2492"/>
      <c r="N163" s="2492"/>
      <c r="O163" s="2494"/>
      <c r="P163" s="2492"/>
      <c r="Q163" s="2492"/>
      <c r="R163" s="2492"/>
      <c r="S163" s="2492"/>
      <c r="T163" s="2492"/>
      <c r="U163" s="2492"/>
      <c r="V163" s="2492"/>
      <c r="W163" s="2492"/>
      <c r="X163" s="2493"/>
      <c r="Y163" s="2493"/>
      <c r="Z163" s="2492"/>
      <c r="AA163" s="2492"/>
      <c r="AB163" s="2492"/>
      <c r="AC163" s="2492"/>
      <c r="AD163" s="2492"/>
    </row>
    <row r="164" spans="1:30" ht="15.5">
      <c r="A164" s="2552"/>
      <c r="B164" s="2553" t="s">
        <v>3606</v>
      </c>
      <c r="C164" s="2553" t="s">
        <v>3573</v>
      </c>
      <c r="D164" s="2544">
        <v>2</v>
      </c>
      <c r="E164" s="2544">
        <v>14</v>
      </c>
      <c r="F164" s="2544">
        <v>50</v>
      </c>
      <c r="G164" s="2540"/>
      <c r="H164" s="2544" t="s">
        <v>3607</v>
      </c>
      <c r="I164" s="2540"/>
      <c r="J164" s="3144"/>
      <c r="K164" s="2492"/>
      <c r="L164" s="2492"/>
      <c r="M164" s="2492"/>
      <c r="N164" s="2492"/>
      <c r="O164" s="2494"/>
      <c r="P164" s="2492"/>
      <c r="Q164" s="2492"/>
      <c r="R164" s="2492"/>
      <c r="S164" s="2492"/>
      <c r="T164" s="2492"/>
      <c r="U164" s="2492"/>
      <c r="V164" s="2492"/>
      <c r="W164" s="2492"/>
      <c r="X164" s="2493"/>
      <c r="Y164" s="2493"/>
      <c r="Z164" s="2492"/>
      <c r="AA164" s="2492"/>
      <c r="AB164" s="2492"/>
      <c r="AC164" s="2492"/>
      <c r="AD164" s="2492"/>
    </row>
    <row r="165" spans="1:30" ht="15.5">
      <c r="A165" s="2554"/>
      <c r="B165" s="2553" t="s">
        <v>3608</v>
      </c>
      <c r="C165" s="2553" t="s">
        <v>3609</v>
      </c>
      <c r="D165" s="2544">
        <v>2</v>
      </c>
      <c r="E165" s="2544">
        <v>16</v>
      </c>
      <c r="F165" s="2544">
        <v>30</v>
      </c>
      <c r="G165" s="2540"/>
      <c r="H165" s="2544">
        <v>960</v>
      </c>
      <c r="I165" s="2540"/>
      <c r="J165" s="3144"/>
      <c r="K165" s="2492"/>
      <c r="L165" s="2492"/>
      <c r="M165" s="2492"/>
      <c r="N165" s="2492"/>
      <c r="O165" s="2494"/>
      <c r="P165" s="2492"/>
      <c r="Q165" s="2492"/>
      <c r="R165" s="2492"/>
      <c r="S165" s="2492"/>
      <c r="T165" s="2492"/>
      <c r="U165" s="2492"/>
      <c r="V165" s="2492"/>
      <c r="W165" s="2492"/>
      <c r="X165" s="2493"/>
      <c r="Y165" s="2493"/>
      <c r="Z165" s="2492"/>
      <c r="AA165" s="2492"/>
      <c r="AB165" s="2492"/>
      <c r="AC165" s="2492"/>
      <c r="AD165" s="2492"/>
    </row>
    <row r="166" spans="1:30" ht="15.5">
      <c r="A166" s="2552"/>
      <c r="B166" s="2553" t="s">
        <v>3611</v>
      </c>
      <c r="C166" s="2553" t="s">
        <v>3609</v>
      </c>
      <c r="D166" s="2544">
        <v>2</v>
      </c>
      <c r="E166" s="2544">
        <v>16</v>
      </c>
      <c r="F166" s="2544">
        <v>50</v>
      </c>
      <c r="G166" s="2540"/>
      <c r="H166" s="2544" t="s">
        <v>3605</v>
      </c>
      <c r="I166" s="2540"/>
      <c r="J166" s="3144"/>
      <c r="K166" s="2492"/>
      <c r="L166" s="2492"/>
      <c r="M166" s="2492"/>
      <c r="N166" s="2492"/>
      <c r="O166" s="2494"/>
      <c r="P166" s="2492"/>
      <c r="Q166" s="2492"/>
      <c r="R166" s="2492"/>
      <c r="S166" s="2492"/>
      <c r="T166" s="2492"/>
      <c r="U166" s="2492"/>
      <c r="V166" s="2492"/>
      <c r="W166" s="2492"/>
      <c r="X166" s="2493"/>
      <c r="Y166" s="2493"/>
      <c r="Z166" s="2492"/>
      <c r="AA166" s="2492"/>
      <c r="AB166" s="2492"/>
      <c r="AC166" s="2492"/>
      <c r="AD166" s="2492"/>
    </row>
    <row r="167" spans="1:30" ht="15.5">
      <c r="A167" s="2552"/>
      <c r="B167" s="2553" t="s">
        <v>3613</v>
      </c>
      <c r="C167" s="2553" t="s">
        <v>3559</v>
      </c>
      <c r="D167" s="2544">
        <v>2</v>
      </c>
      <c r="E167" s="2544">
        <v>16</v>
      </c>
      <c r="F167" s="2544">
        <v>40</v>
      </c>
      <c r="G167" s="2540"/>
      <c r="H167" s="2544" t="s">
        <v>3625</v>
      </c>
      <c r="I167" s="2540"/>
      <c r="J167" s="3144"/>
      <c r="K167" s="2492"/>
      <c r="L167" s="2492"/>
      <c r="M167" s="2492"/>
      <c r="N167" s="2492"/>
      <c r="O167" s="2494"/>
      <c r="P167" s="2492"/>
      <c r="Q167" s="2492"/>
      <c r="R167" s="2492"/>
      <c r="S167" s="2492"/>
      <c r="T167" s="2492"/>
      <c r="U167" s="2492"/>
      <c r="V167" s="2492"/>
      <c r="W167" s="2492"/>
      <c r="X167" s="2493"/>
      <c r="Y167" s="2493"/>
      <c r="Z167" s="2492"/>
      <c r="AA167" s="2492"/>
      <c r="AB167" s="2492"/>
      <c r="AC167" s="2492"/>
      <c r="AD167" s="2492"/>
    </row>
    <row r="168" spans="1:30" ht="15.5">
      <c r="A168" s="2552"/>
      <c r="B168" s="2553" t="s">
        <v>3614</v>
      </c>
      <c r="C168" s="2553" t="s">
        <v>3615</v>
      </c>
      <c r="D168" s="2540"/>
      <c r="E168" s="2544">
        <v>5</v>
      </c>
      <c r="F168" s="2544">
        <v>50</v>
      </c>
      <c r="G168" s="2540"/>
      <c r="H168" s="2544">
        <v>250</v>
      </c>
      <c r="I168" s="2540"/>
      <c r="J168" s="3144"/>
      <c r="K168" s="2492"/>
      <c r="L168" s="2492"/>
      <c r="M168" s="2492"/>
      <c r="N168" s="2492"/>
      <c r="O168" s="2494"/>
      <c r="P168" s="2492"/>
      <c r="Q168" s="2492"/>
      <c r="R168" s="2492"/>
      <c r="S168" s="2492"/>
      <c r="T168" s="2492"/>
      <c r="U168" s="2492"/>
      <c r="V168" s="2492"/>
      <c r="W168" s="2492"/>
      <c r="X168" s="2493"/>
      <c r="Y168" s="2493"/>
      <c r="Z168" s="2492"/>
      <c r="AA168" s="2492"/>
      <c r="AB168" s="2492"/>
      <c r="AC168" s="2492"/>
      <c r="AD168" s="2492"/>
    </row>
    <row r="169" spans="1:30" ht="15.5">
      <c r="A169" s="2551">
        <v>45200</v>
      </c>
      <c r="B169" s="2539" t="s">
        <v>3626</v>
      </c>
      <c r="C169" s="2540"/>
      <c r="D169" s="2540"/>
      <c r="E169" s="2540"/>
      <c r="F169" s="2540"/>
      <c r="G169" s="2540"/>
      <c r="H169" s="2546" t="s">
        <v>3624</v>
      </c>
      <c r="I169" s="2553" t="s">
        <v>3598</v>
      </c>
      <c r="J169" s="3144"/>
      <c r="K169" s="2492"/>
      <c r="L169" s="2492"/>
      <c r="M169" s="2492"/>
      <c r="N169" s="2492"/>
      <c r="O169" s="2494"/>
      <c r="P169" s="2492"/>
      <c r="Q169" s="2492"/>
      <c r="R169" s="2492"/>
      <c r="S169" s="2492"/>
      <c r="T169" s="2492"/>
      <c r="U169" s="2492"/>
      <c r="V169" s="2492"/>
      <c r="W169" s="2492"/>
      <c r="X169" s="2493"/>
      <c r="Y169" s="2493"/>
      <c r="Z169" s="2492"/>
      <c r="AA169" s="2492"/>
      <c r="AB169" s="2492"/>
      <c r="AC169" s="2492"/>
      <c r="AD169" s="2492"/>
    </row>
    <row r="170" spans="1:30" ht="15.5">
      <c r="A170" s="2552"/>
      <c r="B170" s="2553" t="s">
        <v>3600</v>
      </c>
      <c r="C170" s="2553" t="s">
        <v>3601</v>
      </c>
      <c r="D170" s="2540"/>
      <c r="E170" s="2544">
        <v>1</v>
      </c>
      <c r="F170" s="2544">
        <v>450</v>
      </c>
      <c r="G170" s="2540"/>
      <c r="H170" s="2544">
        <v>450</v>
      </c>
      <c r="I170" s="2540"/>
      <c r="J170" s="3144"/>
      <c r="K170" s="2492"/>
      <c r="L170" s="2492"/>
      <c r="M170" s="2492"/>
      <c r="N170" s="2492"/>
      <c r="O170" s="2494"/>
      <c r="P170" s="2492"/>
      <c r="Q170" s="2492"/>
      <c r="R170" s="2492"/>
      <c r="S170" s="2492"/>
      <c r="T170" s="2492"/>
      <c r="U170" s="2492"/>
      <c r="V170" s="2492"/>
      <c r="W170" s="2492"/>
      <c r="X170" s="2493"/>
      <c r="Y170" s="2493"/>
      <c r="Z170" s="2492"/>
      <c r="AA170" s="2492"/>
      <c r="AB170" s="2492"/>
      <c r="AC170" s="2492"/>
      <c r="AD170" s="2492"/>
    </row>
    <row r="171" spans="1:30" ht="15.5">
      <c r="A171" s="2552"/>
      <c r="B171" s="2553" t="s">
        <v>3602</v>
      </c>
      <c r="C171" s="2553" t="s">
        <v>3603</v>
      </c>
      <c r="D171" s="2540"/>
      <c r="E171" s="2544">
        <v>4</v>
      </c>
      <c r="F171" s="2540"/>
      <c r="G171" s="2540"/>
      <c r="H171" s="2544">
        <v>250</v>
      </c>
      <c r="I171" s="2540"/>
      <c r="J171" s="3144"/>
      <c r="K171" s="2492"/>
      <c r="L171" s="2492"/>
      <c r="M171" s="2492"/>
      <c r="N171" s="2492"/>
      <c r="O171" s="2494"/>
      <c r="P171" s="2492"/>
      <c r="Q171" s="2492"/>
      <c r="R171" s="2492"/>
      <c r="S171" s="2492"/>
      <c r="T171" s="2492"/>
      <c r="U171" s="2492"/>
      <c r="V171" s="2492"/>
      <c r="W171" s="2492"/>
      <c r="X171" s="2493"/>
      <c r="Y171" s="2493"/>
      <c r="Z171" s="2492"/>
      <c r="AA171" s="2492"/>
      <c r="AB171" s="2492"/>
      <c r="AC171" s="2492"/>
      <c r="AD171" s="2492"/>
    </row>
    <row r="172" spans="1:30" ht="15.5">
      <c r="A172" s="2552"/>
      <c r="B172" s="2553" t="s">
        <v>3604</v>
      </c>
      <c r="C172" s="2553" t="s">
        <v>3559</v>
      </c>
      <c r="D172" s="2544">
        <v>2</v>
      </c>
      <c r="E172" s="2544">
        <v>16</v>
      </c>
      <c r="F172" s="2544">
        <v>40</v>
      </c>
      <c r="G172" s="2540"/>
      <c r="H172" s="2544" t="s">
        <v>3625</v>
      </c>
      <c r="I172" s="2540"/>
      <c r="J172" s="3144"/>
      <c r="K172" s="2492"/>
      <c r="L172" s="2492"/>
      <c r="M172" s="2492"/>
      <c r="N172" s="2492"/>
      <c r="O172" s="2494"/>
      <c r="P172" s="2492"/>
      <c r="Q172" s="2492"/>
      <c r="R172" s="2492"/>
      <c r="S172" s="2492"/>
      <c r="T172" s="2492"/>
      <c r="U172" s="2492"/>
      <c r="V172" s="2492"/>
      <c r="W172" s="2492"/>
      <c r="X172" s="2493"/>
      <c r="Y172" s="2493"/>
      <c r="Z172" s="2492"/>
      <c r="AA172" s="2492"/>
      <c r="AB172" s="2492"/>
      <c r="AC172" s="2492"/>
      <c r="AD172" s="2492"/>
    </row>
    <row r="173" spans="1:30" ht="15.5">
      <c r="A173" s="2552"/>
      <c r="B173" s="2553" t="s">
        <v>3606</v>
      </c>
      <c r="C173" s="2553" t="s">
        <v>3573</v>
      </c>
      <c r="D173" s="2544">
        <v>2</v>
      </c>
      <c r="E173" s="2544">
        <v>14</v>
      </c>
      <c r="F173" s="2544">
        <v>50</v>
      </c>
      <c r="G173" s="2540"/>
      <c r="H173" s="2544" t="s">
        <v>3607</v>
      </c>
      <c r="I173" s="2540"/>
      <c r="J173" s="3144"/>
      <c r="K173" s="2492"/>
      <c r="L173" s="2492"/>
      <c r="M173" s="2492"/>
      <c r="N173" s="2492"/>
      <c r="O173" s="2494"/>
      <c r="P173" s="2492"/>
      <c r="Q173" s="2492"/>
      <c r="R173" s="2492"/>
      <c r="S173" s="2492"/>
      <c r="T173" s="2492"/>
      <c r="U173" s="2492"/>
      <c r="V173" s="2492"/>
      <c r="W173" s="2492"/>
      <c r="X173" s="2493"/>
      <c r="Y173" s="2493"/>
      <c r="Z173" s="2492"/>
      <c r="AA173" s="2492"/>
      <c r="AB173" s="2492"/>
      <c r="AC173" s="2492"/>
      <c r="AD173" s="2492"/>
    </row>
    <row r="174" spans="1:30" ht="15.5">
      <c r="A174" s="2554"/>
      <c r="B174" s="2553" t="s">
        <v>3608</v>
      </c>
      <c r="C174" s="2553" t="s">
        <v>3609</v>
      </c>
      <c r="D174" s="2544">
        <v>2</v>
      </c>
      <c r="E174" s="2544">
        <v>16</v>
      </c>
      <c r="F174" s="2544">
        <v>30</v>
      </c>
      <c r="G174" s="2540"/>
      <c r="H174" s="2544">
        <v>960</v>
      </c>
      <c r="I174" s="2540"/>
      <c r="J174" s="3144"/>
      <c r="K174" s="2492"/>
      <c r="L174" s="2492"/>
      <c r="M174" s="2492"/>
      <c r="N174" s="2492"/>
      <c r="O174" s="2494"/>
      <c r="P174" s="2492"/>
      <c r="Q174" s="2492"/>
      <c r="R174" s="2492"/>
      <c r="S174" s="2492"/>
      <c r="T174" s="2492"/>
      <c r="U174" s="2492"/>
      <c r="V174" s="2492"/>
      <c r="W174" s="2492"/>
      <c r="X174" s="2493"/>
      <c r="Y174" s="2493"/>
      <c r="Z174" s="2492"/>
      <c r="AA174" s="2492"/>
      <c r="AB174" s="2492"/>
      <c r="AC174" s="2492"/>
      <c r="AD174" s="2492"/>
    </row>
    <row r="175" spans="1:30" ht="15.5">
      <c r="A175" s="2552"/>
      <c r="B175" s="2553" t="s">
        <v>3611</v>
      </c>
      <c r="C175" s="2553" t="s">
        <v>3609</v>
      </c>
      <c r="D175" s="2544">
        <v>2</v>
      </c>
      <c r="E175" s="2544">
        <v>16</v>
      </c>
      <c r="F175" s="2544">
        <v>50</v>
      </c>
      <c r="G175" s="2540"/>
      <c r="H175" s="2544" t="s">
        <v>3605</v>
      </c>
      <c r="I175" s="2540"/>
      <c r="J175" s="3144"/>
      <c r="K175" s="2492"/>
      <c r="L175" s="2492"/>
      <c r="M175" s="2492"/>
      <c r="N175" s="2492"/>
      <c r="O175" s="2494"/>
      <c r="P175" s="2492"/>
      <c r="Q175" s="2492"/>
      <c r="R175" s="2492"/>
      <c r="S175" s="2492"/>
      <c r="T175" s="2492"/>
      <c r="U175" s="2492"/>
      <c r="V175" s="2492"/>
      <c r="W175" s="2492"/>
      <c r="X175" s="2493"/>
      <c r="Y175" s="2493"/>
      <c r="Z175" s="2492"/>
      <c r="AA175" s="2492"/>
      <c r="AB175" s="2492"/>
      <c r="AC175" s="2492"/>
      <c r="AD175" s="2492"/>
    </row>
    <row r="176" spans="1:30" ht="15.5">
      <c r="A176" s="2552"/>
      <c r="B176" s="2553" t="s">
        <v>3613</v>
      </c>
      <c r="C176" s="2553" t="s">
        <v>3559</v>
      </c>
      <c r="D176" s="2544">
        <v>2</v>
      </c>
      <c r="E176" s="2544">
        <v>16</v>
      </c>
      <c r="F176" s="2544">
        <v>40</v>
      </c>
      <c r="G176" s="2540"/>
      <c r="H176" s="2544" t="s">
        <v>3625</v>
      </c>
      <c r="I176" s="2540"/>
      <c r="J176" s="3144"/>
      <c r="K176" s="2492"/>
      <c r="L176" s="2492"/>
      <c r="M176" s="2492"/>
      <c r="N176" s="2492"/>
      <c r="O176" s="2494"/>
      <c r="P176" s="2492"/>
      <c r="Q176" s="2492"/>
      <c r="R176" s="2492"/>
      <c r="S176" s="2492"/>
      <c r="T176" s="2492"/>
      <c r="U176" s="2492"/>
      <c r="V176" s="2492"/>
      <c r="W176" s="2492"/>
      <c r="X176" s="2493"/>
      <c r="Y176" s="2493"/>
      <c r="Z176" s="2492"/>
      <c r="AA176" s="2492"/>
      <c r="AB176" s="2492"/>
      <c r="AC176" s="2492"/>
      <c r="AD176" s="2492"/>
    </row>
    <row r="177" spans="1:30" ht="15.5">
      <c r="A177" s="2552"/>
      <c r="B177" s="2553" t="s">
        <v>3614</v>
      </c>
      <c r="C177" s="2553" t="s">
        <v>3615</v>
      </c>
      <c r="D177" s="2540"/>
      <c r="E177" s="2544">
        <v>5</v>
      </c>
      <c r="F177" s="2544">
        <v>50</v>
      </c>
      <c r="G177" s="2540"/>
      <c r="H177" s="2544">
        <v>250</v>
      </c>
      <c r="I177" s="2540"/>
      <c r="J177" s="3144"/>
      <c r="K177" s="2492"/>
      <c r="L177" s="2492"/>
      <c r="M177" s="2492"/>
      <c r="N177" s="2492"/>
      <c r="O177" s="2494"/>
      <c r="P177" s="2492"/>
      <c r="Q177" s="2492"/>
      <c r="R177" s="2492"/>
      <c r="S177" s="2492"/>
      <c r="T177" s="2492"/>
      <c r="U177" s="2492"/>
      <c r="V177" s="2492"/>
      <c r="W177" s="2492"/>
      <c r="X177" s="2493"/>
      <c r="Y177" s="2493"/>
      <c r="Z177" s="2492"/>
      <c r="AA177" s="2492"/>
      <c r="AB177" s="2492"/>
      <c r="AC177" s="2492"/>
      <c r="AD177" s="2492"/>
    </row>
    <row r="178" spans="1:30" ht="15.5">
      <c r="A178" s="2551">
        <v>45231</v>
      </c>
      <c r="B178" s="2539" t="s">
        <v>3627</v>
      </c>
      <c r="C178" s="2540"/>
      <c r="D178" s="2540"/>
      <c r="E178" s="2540"/>
      <c r="F178" s="2540"/>
      <c r="G178" s="2540"/>
      <c r="H178" s="2546" t="s">
        <v>3624</v>
      </c>
      <c r="I178" s="2553" t="s">
        <v>3598</v>
      </c>
      <c r="J178" s="3144"/>
      <c r="K178" s="2492"/>
      <c r="L178" s="2492"/>
      <c r="M178" s="2492"/>
      <c r="N178" s="2492"/>
      <c r="O178" s="2494"/>
      <c r="P178" s="2492"/>
      <c r="Q178" s="2492"/>
      <c r="R178" s="2492"/>
      <c r="S178" s="2492"/>
      <c r="T178" s="2492"/>
      <c r="U178" s="2492"/>
      <c r="V178" s="2492"/>
      <c r="W178" s="2492"/>
      <c r="X178" s="2493"/>
      <c r="Y178" s="2493"/>
      <c r="Z178" s="2492"/>
      <c r="AA178" s="2492"/>
      <c r="AB178" s="2492"/>
      <c r="AC178" s="2492"/>
      <c r="AD178" s="2492"/>
    </row>
    <row r="179" spans="1:30" ht="15.5">
      <c r="A179" s="2552"/>
      <c r="B179" s="2553" t="s">
        <v>3600</v>
      </c>
      <c r="C179" s="2553" t="s">
        <v>3601</v>
      </c>
      <c r="D179" s="2540"/>
      <c r="E179" s="2544">
        <v>1</v>
      </c>
      <c r="F179" s="2544">
        <v>450</v>
      </c>
      <c r="G179" s="2540"/>
      <c r="H179" s="2544">
        <v>450</v>
      </c>
      <c r="I179" s="2540"/>
      <c r="J179" s="3144"/>
      <c r="K179" s="2492"/>
      <c r="L179" s="2492"/>
      <c r="M179" s="2492"/>
      <c r="N179" s="2492"/>
      <c r="O179" s="2494"/>
      <c r="P179" s="2492"/>
      <c r="Q179" s="2492"/>
      <c r="R179" s="2492"/>
      <c r="S179" s="2492"/>
      <c r="T179" s="2492"/>
      <c r="U179" s="2492"/>
      <c r="V179" s="2492"/>
      <c r="W179" s="2492"/>
      <c r="X179" s="2493"/>
      <c r="Y179" s="2493"/>
      <c r="Z179" s="2492"/>
      <c r="AA179" s="2492"/>
      <c r="AB179" s="2492"/>
      <c r="AC179" s="2492"/>
      <c r="AD179" s="2492"/>
    </row>
    <row r="180" spans="1:30" ht="15.5">
      <c r="A180" s="2552"/>
      <c r="B180" s="2553" t="s">
        <v>3602</v>
      </c>
      <c r="C180" s="2553" t="s">
        <v>3603</v>
      </c>
      <c r="D180" s="2540"/>
      <c r="E180" s="2544">
        <v>4</v>
      </c>
      <c r="F180" s="2540"/>
      <c r="G180" s="2540"/>
      <c r="H180" s="2544">
        <v>250</v>
      </c>
      <c r="I180" s="2540"/>
      <c r="J180" s="3144"/>
      <c r="K180" s="2492"/>
      <c r="L180" s="2492"/>
      <c r="M180" s="2492"/>
      <c r="N180" s="2492"/>
      <c r="O180" s="2494"/>
      <c r="P180" s="2492"/>
      <c r="Q180" s="2492"/>
      <c r="R180" s="2492"/>
      <c r="S180" s="2492"/>
      <c r="T180" s="2492"/>
      <c r="U180" s="2492"/>
      <c r="V180" s="2492"/>
      <c r="W180" s="2492"/>
      <c r="X180" s="2493"/>
      <c r="Y180" s="2493"/>
      <c r="Z180" s="2492"/>
      <c r="AA180" s="2492"/>
      <c r="AB180" s="2492"/>
      <c r="AC180" s="2492"/>
      <c r="AD180" s="2492"/>
    </row>
    <row r="181" spans="1:30" ht="15.5">
      <c r="A181" s="2552"/>
      <c r="B181" s="2553" t="s">
        <v>3604</v>
      </c>
      <c r="C181" s="2553" t="s">
        <v>3559</v>
      </c>
      <c r="D181" s="2544">
        <v>2</v>
      </c>
      <c r="E181" s="2544">
        <v>16</v>
      </c>
      <c r="F181" s="2544">
        <v>40</v>
      </c>
      <c r="G181" s="2540"/>
      <c r="H181" s="2544" t="s">
        <v>3625</v>
      </c>
      <c r="I181" s="2540"/>
      <c r="J181" s="3144"/>
      <c r="K181" s="2492"/>
      <c r="L181" s="2492"/>
      <c r="M181" s="2492"/>
      <c r="N181" s="2492"/>
      <c r="O181" s="2494"/>
      <c r="P181" s="2492"/>
      <c r="Q181" s="2492"/>
      <c r="R181" s="2492"/>
      <c r="S181" s="2492"/>
      <c r="T181" s="2492"/>
      <c r="U181" s="2492"/>
      <c r="V181" s="2492"/>
      <c r="W181" s="2492"/>
      <c r="X181" s="2493"/>
      <c r="Y181" s="2493"/>
      <c r="Z181" s="2492"/>
      <c r="AA181" s="2492"/>
      <c r="AB181" s="2492"/>
      <c r="AC181" s="2492"/>
      <c r="AD181" s="2492"/>
    </row>
    <row r="182" spans="1:30" ht="15.5">
      <c r="A182" s="2552"/>
      <c r="B182" s="2553" t="s">
        <v>3606</v>
      </c>
      <c r="C182" s="2553" t="s">
        <v>3573</v>
      </c>
      <c r="D182" s="2544">
        <v>2</v>
      </c>
      <c r="E182" s="2544">
        <v>14</v>
      </c>
      <c r="F182" s="2544">
        <v>50</v>
      </c>
      <c r="G182" s="2540"/>
      <c r="H182" s="2544" t="s">
        <v>3607</v>
      </c>
      <c r="I182" s="2540"/>
      <c r="J182" s="3144"/>
      <c r="K182" s="2492"/>
      <c r="L182" s="2492"/>
      <c r="M182" s="2492"/>
      <c r="N182" s="2492"/>
      <c r="O182" s="2494"/>
      <c r="P182" s="2492"/>
      <c r="Q182" s="2492"/>
      <c r="R182" s="2492"/>
      <c r="S182" s="2492"/>
      <c r="T182" s="2492"/>
      <c r="U182" s="2492"/>
      <c r="V182" s="2492"/>
      <c r="W182" s="2492"/>
      <c r="X182" s="2493"/>
      <c r="Y182" s="2493"/>
      <c r="Z182" s="2492"/>
      <c r="AA182" s="2492"/>
      <c r="AB182" s="2492"/>
      <c r="AC182" s="2492"/>
      <c r="AD182" s="2492"/>
    </row>
    <row r="183" spans="1:30" ht="15.5">
      <c r="A183" s="2554"/>
      <c r="B183" s="2553" t="s">
        <v>3608</v>
      </c>
      <c r="C183" s="2553" t="s">
        <v>3609</v>
      </c>
      <c r="D183" s="2544">
        <v>2</v>
      </c>
      <c r="E183" s="2544">
        <v>16</v>
      </c>
      <c r="F183" s="2544">
        <v>30</v>
      </c>
      <c r="G183" s="2540"/>
      <c r="H183" s="2544">
        <v>960</v>
      </c>
      <c r="I183" s="2540"/>
      <c r="J183" s="3144"/>
      <c r="K183" s="2492"/>
      <c r="L183" s="2492"/>
      <c r="M183" s="2492"/>
      <c r="N183" s="2492"/>
      <c r="O183" s="2494"/>
      <c r="P183" s="2492"/>
      <c r="Q183" s="2492"/>
      <c r="R183" s="2492"/>
      <c r="S183" s="2492"/>
      <c r="T183" s="2492"/>
      <c r="U183" s="2492"/>
      <c r="V183" s="2492"/>
      <c r="W183" s="2492"/>
      <c r="X183" s="2493"/>
      <c r="Y183" s="2493"/>
      <c r="Z183" s="2492"/>
      <c r="AA183" s="2492"/>
      <c r="AB183" s="2492"/>
      <c r="AC183" s="2492"/>
      <c r="AD183" s="2492"/>
    </row>
    <row r="184" spans="1:30" ht="15.5">
      <c r="A184" s="2552"/>
      <c r="B184" s="2553" t="s">
        <v>3611</v>
      </c>
      <c r="C184" s="2553" t="s">
        <v>3609</v>
      </c>
      <c r="D184" s="2544">
        <v>2</v>
      </c>
      <c r="E184" s="2544">
        <v>16</v>
      </c>
      <c r="F184" s="2544">
        <v>50</v>
      </c>
      <c r="G184" s="2540"/>
      <c r="H184" s="2544" t="s">
        <v>3605</v>
      </c>
      <c r="I184" s="2540"/>
      <c r="J184" s="3144"/>
      <c r="K184" s="2492"/>
      <c r="L184" s="2492"/>
      <c r="M184" s="2492"/>
      <c r="N184" s="2492"/>
      <c r="O184" s="2494"/>
      <c r="P184" s="2492"/>
      <c r="Q184" s="2492"/>
      <c r="R184" s="2492"/>
      <c r="S184" s="2492"/>
      <c r="T184" s="2492"/>
      <c r="U184" s="2492"/>
      <c r="V184" s="2492"/>
      <c r="W184" s="2492"/>
      <c r="X184" s="2493"/>
      <c r="Y184" s="2493"/>
      <c r="Z184" s="2492"/>
      <c r="AA184" s="2492"/>
      <c r="AB184" s="2492"/>
      <c r="AC184" s="2492"/>
      <c r="AD184" s="2492"/>
    </row>
    <row r="185" spans="1:30" ht="15.5">
      <c r="A185" s="2552"/>
      <c r="B185" s="2553" t="s">
        <v>3613</v>
      </c>
      <c r="C185" s="2553" t="s">
        <v>3559</v>
      </c>
      <c r="D185" s="2544">
        <v>2</v>
      </c>
      <c r="E185" s="2544">
        <v>16</v>
      </c>
      <c r="F185" s="2544">
        <v>40</v>
      </c>
      <c r="G185" s="2540"/>
      <c r="H185" s="2544" t="s">
        <v>3625</v>
      </c>
      <c r="I185" s="2540"/>
      <c r="J185" s="3144"/>
      <c r="K185" s="2492"/>
      <c r="L185" s="2492"/>
      <c r="M185" s="2492"/>
      <c r="N185" s="2492"/>
      <c r="O185" s="2494"/>
      <c r="P185" s="2492"/>
      <c r="Q185" s="2492"/>
      <c r="R185" s="2492"/>
      <c r="S185" s="2492"/>
      <c r="T185" s="2492"/>
      <c r="U185" s="2492"/>
      <c r="V185" s="2492"/>
      <c r="W185" s="2492"/>
      <c r="X185" s="2493"/>
      <c r="Y185" s="2493"/>
      <c r="Z185" s="2492"/>
      <c r="AA185" s="2492"/>
      <c r="AB185" s="2492"/>
      <c r="AC185" s="2492"/>
      <c r="AD185" s="2492"/>
    </row>
    <row r="186" spans="1:30" ht="15.5">
      <c r="A186" s="2552"/>
      <c r="B186" s="2553" t="s">
        <v>3614</v>
      </c>
      <c r="C186" s="2553" t="s">
        <v>3615</v>
      </c>
      <c r="D186" s="2540"/>
      <c r="E186" s="2544">
        <v>5</v>
      </c>
      <c r="F186" s="2544">
        <v>50</v>
      </c>
      <c r="G186" s="2540"/>
      <c r="H186" s="2544">
        <v>250</v>
      </c>
      <c r="I186" s="2540"/>
      <c r="J186" s="3144"/>
      <c r="K186" s="2492"/>
      <c r="L186" s="2492"/>
      <c r="M186" s="2492"/>
      <c r="N186" s="2492"/>
      <c r="O186" s="2494"/>
      <c r="P186" s="2492"/>
      <c r="Q186" s="2492"/>
      <c r="R186" s="2492"/>
      <c r="S186" s="2492"/>
      <c r="T186" s="2492"/>
      <c r="U186" s="2492"/>
      <c r="V186" s="2492"/>
      <c r="W186" s="2492"/>
      <c r="X186" s="2493"/>
      <c r="Y186" s="2493"/>
      <c r="Z186" s="2492"/>
      <c r="AA186" s="2492"/>
      <c r="AB186" s="2492"/>
      <c r="AC186" s="2492"/>
      <c r="AD186" s="2492"/>
    </row>
    <row r="187" spans="1:30" ht="15.5">
      <c r="A187" s="2551">
        <v>45261</v>
      </c>
      <c r="B187" s="2539" t="s">
        <v>3628</v>
      </c>
      <c r="C187" s="2540"/>
      <c r="D187" s="2540"/>
      <c r="E187" s="2540"/>
      <c r="F187" s="2540"/>
      <c r="G187" s="2540"/>
      <c r="H187" s="2546" t="s">
        <v>3624</v>
      </c>
      <c r="I187" s="2553" t="s">
        <v>3598</v>
      </c>
      <c r="J187" s="3144"/>
      <c r="K187" s="2492"/>
      <c r="L187" s="2492"/>
      <c r="M187" s="2492"/>
      <c r="N187" s="2492"/>
      <c r="O187" s="2494"/>
      <c r="P187" s="2492"/>
      <c r="Q187" s="2492"/>
      <c r="R187" s="2492"/>
      <c r="S187" s="2492"/>
      <c r="T187" s="2492"/>
      <c r="U187" s="2492"/>
      <c r="V187" s="2492"/>
      <c r="W187" s="2492"/>
      <c r="X187" s="2493"/>
      <c r="Y187" s="2493"/>
      <c r="Z187" s="2492"/>
      <c r="AA187" s="2492"/>
      <c r="AB187" s="2492"/>
      <c r="AC187" s="2492"/>
      <c r="AD187" s="2492"/>
    </row>
    <row r="188" spans="1:30" ht="15.5">
      <c r="A188" s="2552"/>
      <c r="B188" s="2553" t="s">
        <v>3600</v>
      </c>
      <c r="C188" s="2553" t="s">
        <v>3601</v>
      </c>
      <c r="D188" s="2540"/>
      <c r="E188" s="2544">
        <v>1</v>
      </c>
      <c r="F188" s="2544">
        <v>450</v>
      </c>
      <c r="G188" s="2540"/>
      <c r="H188" s="2544">
        <v>450</v>
      </c>
      <c r="I188" s="2540"/>
      <c r="J188" s="3144"/>
      <c r="K188" s="2492"/>
      <c r="L188" s="2492"/>
      <c r="M188" s="2492"/>
      <c r="N188" s="2492"/>
      <c r="O188" s="2494"/>
      <c r="P188" s="2492"/>
      <c r="Q188" s="2492"/>
      <c r="R188" s="2492"/>
      <c r="S188" s="2492"/>
      <c r="T188" s="2492"/>
      <c r="U188" s="2492"/>
      <c r="V188" s="2492"/>
      <c r="W188" s="2492"/>
      <c r="X188" s="2493"/>
      <c r="Y188" s="2493"/>
      <c r="Z188" s="2492"/>
      <c r="AA188" s="2492"/>
      <c r="AB188" s="2492"/>
      <c r="AC188" s="2492"/>
      <c r="AD188" s="2492"/>
    </row>
    <row r="189" spans="1:30" ht="15.5">
      <c r="A189" s="2552"/>
      <c r="B189" s="2553" t="s">
        <v>3602</v>
      </c>
      <c r="C189" s="2553" t="s">
        <v>3603</v>
      </c>
      <c r="D189" s="2540"/>
      <c r="E189" s="2544">
        <v>4</v>
      </c>
      <c r="F189" s="2540"/>
      <c r="G189" s="2540"/>
      <c r="H189" s="2544">
        <v>250</v>
      </c>
      <c r="I189" s="2540"/>
      <c r="J189" s="3144"/>
      <c r="K189" s="2492"/>
      <c r="L189" s="2492"/>
      <c r="M189" s="2492"/>
      <c r="N189" s="2492"/>
      <c r="O189" s="2494"/>
      <c r="P189" s="2492"/>
      <c r="Q189" s="2492"/>
      <c r="R189" s="2492"/>
      <c r="S189" s="2492"/>
      <c r="T189" s="2492"/>
      <c r="U189" s="2492"/>
      <c r="V189" s="2492"/>
      <c r="W189" s="2492"/>
      <c r="X189" s="2493"/>
      <c r="Y189" s="2493"/>
      <c r="Z189" s="2492"/>
      <c r="AA189" s="2492"/>
      <c r="AB189" s="2492"/>
      <c r="AC189" s="2492"/>
      <c r="AD189" s="2492"/>
    </row>
    <row r="190" spans="1:30" ht="15.5">
      <c r="A190" s="2552"/>
      <c r="B190" s="2553" t="s">
        <v>3604</v>
      </c>
      <c r="C190" s="2553" t="s">
        <v>3559</v>
      </c>
      <c r="D190" s="2544">
        <v>2</v>
      </c>
      <c r="E190" s="2544">
        <v>16</v>
      </c>
      <c r="F190" s="2544">
        <v>40</v>
      </c>
      <c r="G190" s="2540"/>
      <c r="H190" s="2544" t="s">
        <v>3625</v>
      </c>
      <c r="I190" s="2540"/>
      <c r="J190" s="3144"/>
      <c r="K190" s="2492"/>
      <c r="L190" s="2492"/>
      <c r="M190" s="2492"/>
      <c r="N190" s="2492"/>
      <c r="O190" s="2494"/>
      <c r="P190" s="2492"/>
      <c r="Q190" s="2492"/>
      <c r="R190" s="2492"/>
      <c r="S190" s="2492"/>
      <c r="T190" s="2492"/>
      <c r="U190" s="2492"/>
      <c r="V190" s="2492"/>
      <c r="W190" s="2492"/>
      <c r="X190" s="2493"/>
      <c r="Y190" s="2493"/>
      <c r="Z190" s="2492"/>
      <c r="AA190" s="2492"/>
      <c r="AB190" s="2492"/>
      <c r="AC190" s="2492"/>
      <c r="AD190" s="2492"/>
    </row>
    <row r="191" spans="1:30" ht="15.5">
      <c r="A191" s="2552"/>
      <c r="B191" s="2553" t="s">
        <v>3629</v>
      </c>
      <c r="C191" s="2553" t="s">
        <v>3573</v>
      </c>
      <c r="D191" s="2544">
        <v>2</v>
      </c>
      <c r="E191" s="2544">
        <v>14</v>
      </c>
      <c r="F191" s="2544">
        <v>50</v>
      </c>
      <c r="G191" s="2540"/>
      <c r="H191" s="2544" t="s">
        <v>3607</v>
      </c>
      <c r="I191" s="2540"/>
      <c r="J191" s="3144"/>
      <c r="K191" s="2492"/>
      <c r="L191" s="2492"/>
      <c r="M191" s="2492"/>
      <c r="N191" s="2492"/>
      <c r="O191" s="2494"/>
      <c r="P191" s="2492"/>
      <c r="Q191" s="2492"/>
      <c r="R191" s="2492"/>
      <c r="S191" s="2492"/>
      <c r="T191" s="2492"/>
      <c r="U191" s="2492"/>
      <c r="V191" s="2492"/>
      <c r="W191" s="2492"/>
      <c r="X191" s="2493"/>
      <c r="Y191" s="2493"/>
      <c r="Z191" s="2492"/>
      <c r="AA191" s="2492"/>
      <c r="AB191" s="2492"/>
      <c r="AC191" s="2492"/>
      <c r="AD191" s="2492"/>
    </row>
    <row r="192" spans="1:30" ht="15.5">
      <c r="A192" s="2554"/>
      <c r="B192" s="2553" t="s">
        <v>3608</v>
      </c>
      <c r="C192" s="2553" t="s">
        <v>3609</v>
      </c>
      <c r="D192" s="2544">
        <v>2</v>
      </c>
      <c r="E192" s="2544">
        <v>16</v>
      </c>
      <c r="F192" s="2544">
        <v>30</v>
      </c>
      <c r="G192" s="2540"/>
      <c r="H192" s="2544">
        <v>960</v>
      </c>
      <c r="I192" s="2540"/>
      <c r="J192" s="3144"/>
      <c r="K192" s="2492"/>
      <c r="L192" s="2492"/>
      <c r="M192" s="2492"/>
      <c r="N192" s="2492"/>
      <c r="O192" s="2494"/>
      <c r="P192" s="2492"/>
      <c r="Q192" s="2492"/>
      <c r="R192" s="2492"/>
      <c r="S192" s="2492"/>
      <c r="T192" s="2492"/>
      <c r="U192" s="2492"/>
      <c r="V192" s="2492"/>
      <c r="W192" s="2492"/>
      <c r="X192" s="2493"/>
      <c r="Y192" s="2493"/>
      <c r="Z192" s="2492"/>
      <c r="AA192" s="2492"/>
      <c r="AB192" s="2492"/>
      <c r="AC192" s="2492"/>
      <c r="AD192" s="2492"/>
    </row>
    <row r="193" spans="1:30" ht="15.5">
      <c r="A193" s="2552"/>
      <c r="B193" s="2553" t="s">
        <v>3611</v>
      </c>
      <c r="C193" s="2553" t="s">
        <v>3609</v>
      </c>
      <c r="D193" s="2544">
        <v>2</v>
      </c>
      <c r="E193" s="2544">
        <v>16</v>
      </c>
      <c r="F193" s="2544">
        <v>50</v>
      </c>
      <c r="G193" s="2540"/>
      <c r="H193" s="2544" t="s">
        <v>3605</v>
      </c>
      <c r="I193" s="2540"/>
      <c r="J193" s="3144"/>
      <c r="K193" s="2492"/>
      <c r="L193" s="2492"/>
      <c r="M193" s="2492"/>
      <c r="N193" s="2492"/>
      <c r="O193" s="2494"/>
      <c r="P193" s="2492"/>
      <c r="Q193" s="2492"/>
      <c r="R193" s="2492"/>
      <c r="S193" s="2492"/>
      <c r="T193" s="2492"/>
      <c r="U193" s="2492"/>
      <c r="V193" s="2492"/>
      <c r="W193" s="2492"/>
      <c r="X193" s="2493"/>
      <c r="Y193" s="2493"/>
      <c r="Z193" s="2492"/>
      <c r="AA193" s="2492"/>
      <c r="AB193" s="2492"/>
      <c r="AC193" s="2492"/>
      <c r="AD193" s="2492"/>
    </row>
    <row r="194" spans="1:30" ht="15.5">
      <c r="A194" s="2552"/>
      <c r="B194" s="2553" t="s">
        <v>3613</v>
      </c>
      <c r="C194" s="2553" t="s">
        <v>3559</v>
      </c>
      <c r="D194" s="2544">
        <v>2</v>
      </c>
      <c r="E194" s="2544">
        <v>16</v>
      </c>
      <c r="F194" s="2544">
        <v>40</v>
      </c>
      <c r="G194" s="2540"/>
      <c r="H194" s="2544" t="s">
        <v>3625</v>
      </c>
      <c r="I194" s="2540"/>
      <c r="J194" s="3144"/>
      <c r="K194" s="2492"/>
      <c r="L194" s="2492"/>
      <c r="M194" s="2492"/>
      <c r="N194" s="2492"/>
      <c r="O194" s="2494"/>
      <c r="P194" s="2492"/>
      <c r="Q194" s="2492"/>
      <c r="R194" s="2492"/>
      <c r="S194" s="2492"/>
      <c r="T194" s="2492"/>
      <c r="U194" s="2492"/>
      <c r="V194" s="2492"/>
      <c r="W194" s="2492"/>
      <c r="X194" s="2493"/>
      <c r="Y194" s="2493"/>
      <c r="Z194" s="2492"/>
      <c r="AA194" s="2492"/>
      <c r="AB194" s="2492"/>
      <c r="AC194" s="2492"/>
      <c r="AD194" s="2492"/>
    </row>
    <row r="195" spans="1:30" ht="15.5">
      <c r="A195" s="2554"/>
      <c r="B195" s="2550" t="s">
        <v>3614</v>
      </c>
      <c r="C195" s="2550" t="s">
        <v>3615</v>
      </c>
      <c r="D195" s="2498"/>
      <c r="E195" s="2536">
        <v>5</v>
      </c>
      <c r="F195" s="2536">
        <v>50</v>
      </c>
      <c r="G195" s="2498"/>
      <c r="H195" s="2536">
        <v>250</v>
      </c>
      <c r="I195" s="2498"/>
      <c r="J195" s="2897"/>
      <c r="K195" s="2492"/>
      <c r="L195" s="2492"/>
      <c r="M195" s="2492"/>
      <c r="N195" s="2492"/>
      <c r="O195" s="2494"/>
      <c r="P195" s="2492"/>
      <c r="Q195" s="2492"/>
      <c r="R195" s="2492"/>
      <c r="S195" s="2492"/>
      <c r="T195" s="2492"/>
      <c r="U195" s="2492"/>
      <c r="V195" s="2492"/>
      <c r="W195" s="2492"/>
      <c r="X195" s="2493"/>
      <c r="Y195" s="2493"/>
      <c r="Z195" s="2492"/>
      <c r="AA195" s="2492"/>
      <c r="AB195" s="2492"/>
      <c r="AC195" s="2492"/>
      <c r="AD195" s="2492"/>
    </row>
    <row r="196" spans="1:30" ht="15.5">
      <c r="A196" s="2531" t="s">
        <v>87</v>
      </c>
      <c r="B196" s="2533" t="s">
        <v>3630</v>
      </c>
      <c r="C196" s="2498"/>
      <c r="D196" s="2498"/>
      <c r="E196" s="2498"/>
      <c r="F196" s="2498"/>
      <c r="G196" s="2498"/>
      <c r="H196" s="2548" t="s">
        <v>3631</v>
      </c>
      <c r="I196" s="2498"/>
      <c r="J196" s="2498"/>
      <c r="K196" s="2492"/>
      <c r="L196" s="2492"/>
      <c r="M196" s="2492"/>
      <c r="N196" s="2492"/>
      <c r="O196" s="2494"/>
      <c r="P196" s="2492"/>
      <c r="Q196" s="2492"/>
      <c r="R196" s="2492"/>
      <c r="S196" s="2492"/>
      <c r="T196" s="2492"/>
      <c r="U196" s="2492"/>
      <c r="V196" s="2492"/>
      <c r="W196" s="2492"/>
      <c r="X196" s="2493"/>
      <c r="Y196" s="2493"/>
      <c r="Z196" s="2492"/>
      <c r="AA196" s="2492"/>
      <c r="AB196" s="2492"/>
      <c r="AC196" s="2492"/>
      <c r="AD196" s="2492"/>
    </row>
    <row r="197" spans="1:30" ht="15.5">
      <c r="A197" s="2531" t="s">
        <v>2627</v>
      </c>
      <c r="B197" s="2533" t="s">
        <v>3632</v>
      </c>
      <c r="C197" s="2498"/>
      <c r="D197" s="2498"/>
      <c r="E197" s="2498"/>
      <c r="F197" s="2498"/>
      <c r="G197" s="2498"/>
      <c r="H197" s="2548" t="s">
        <v>3633</v>
      </c>
      <c r="I197" s="2498"/>
      <c r="J197" s="2498"/>
      <c r="K197" s="2492"/>
      <c r="L197" s="2492"/>
      <c r="M197" s="2492"/>
      <c r="N197" s="2492"/>
      <c r="O197" s="2494"/>
      <c r="P197" s="2492"/>
      <c r="Q197" s="2492"/>
      <c r="R197" s="2492"/>
      <c r="S197" s="2492"/>
      <c r="T197" s="2492"/>
      <c r="U197" s="2492"/>
      <c r="V197" s="2492"/>
      <c r="W197" s="2492"/>
      <c r="X197" s="2493"/>
      <c r="Y197" s="2493"/>
      <c r="Z197" s="2492"/>
      <c r="AA197" s="2492"/>
      <c r="AB197" s="2492"/>
      <c r="AC197" s="2492"/>
      <c r="AD197" s="2492"/>
    </row>
    <row r="198" spans="1:30" ht="15.5">
      <c r="A198" s="2557" t="s">
        <v>3634</v>
      </c>
      <c r="B198" s="2556" t="s">
        <v>3635</v>
      </c>
      <c r="C198" s="2498"/>
      <c r="D198" s="2498"/>
      <c r="E198" s="2498"/>
      <c r="F198" s="2498"/>
      <c r="G198" s="2498"/>
      <c r="H198" s="2548" t="s">
        <v>3636</v>
      </c>
      <c r="I198" s="2498"/>
      <c r="J198" s="2498"/>
      <c r="K198" s="2492"/>
      <c r="L198" s="2492"/>
      <c r="M198" s="2492"/>
      <c r="N198" s="2492"/>
      <c r="O198" s="2494"/>
      <c r="P198" s="2492"/>
      <c r="Q198" s="2492"/>
      <c r="R198" s="2492"/>
      <c r="S198" s="2492"/>
      <c r="T198" s="2492"/>
      <c r="U198" s="2492"/>
      <c r="V198" s="2492"/>
      <c r="W198" s="2492"/>
      <c r="X198" s="2493"/>
      <c r="Y198" s="2493"/>
      <c r="Z198" s="2492"/>
      <c r="AA198" s="2492"/>
      <c r="AB198" s="2492"/>
      <c r="AC198" s="2492"/>
      <c r="AD198" s="2492"/>
    </row>
    <row r="199" spans="1:30" ht="15.5">
      <c r="A199" s="2558"/>
      <c r="B199" s="2492"/>
      <c r="C199" s="2492"/>
      <c r="D199" s="2492"/>
      <c r="E199" s="2492"/>
      <c r="F199" s="2492"/>
      <c r="G199" s="2492"/>
      <c r="H199" s="2493"/>
      <c r="I199" s="3146" t="s">
        <v>3637</v>
      </c>
      <c r="J199" s="2874"/>
      <c r="K199" s="2492"/>
      <c r="L199" s="2492"/>
      <c r="M199" s="2492"/>
      <c r="N199" s="2492"/>
      <c r="O199" s="2494"/>
      <c r="P199" s="2492"/>
      <c r="Q199" s="2492"/>
      <c r="R199" s="2492"/>
      <c r="S199" s="2492"/>
      <c r="T199" s="2492"/>
      <c r="U199" s="2492"/>
      <c r="V199" s="2492"/>
      <c r="W199" s="2492"/>
      <c r="X199" s="2493"/>
      <c r="Y199" s="2493"/>
      <c r="Z199" s="2492"/>
      <c r="AA199" s="2492"/>
      <c r="AB199" s="2492"/>
      <c r="AC199" s="2492"/>
      <c r="AD199" s="2492"/>
    </row>
    <row r="200" spans="1:30" ht="15.5">
      <c r="A200" s="2492"/>
      <c r="B200" s="2528" t="s">
        <v>3638</v>
      </c>
      <c r="C200" s="3137" t="s">
        <v>3639</v>
      </c>
      <c r="D200" s="2874"/>
      <c r="E200" s="2874"/>
      <c r="F200" s="3137" t="s">
        <v>1</v>
      </c>
      <c r="G200" s="2874"/>
      <c r="H200" s="2874"/>
      <c r="I200" s="3138" t="s">
        <v>3640</v>
      </c>
      <c r="J200" s="2874"/>
      <c r="K200" s="2874"/>
      <c r="L200" s="2492"/>
      <c r="M200" s="2492"/>
      <c r="N200" s="2492"/>
      <c r="O200" s="2494"/>
      <c r="P200" s="2492"/>
      <c r="Q200" s="2492"/>
      <c r="R200" s="2492"/>
      <c r="S200" s="2492"/>
      <c r="T200" s="2492"/>
      <c r="U200" s="2492"/>
      <c r="V200" s="2492"/>
      <c r="W200" s="2492"/>
      <c r="X200" s="2493"/>
      <c r="Y200" s="2493"/>
      <c r="Z200" s="2492"/>
      <c r="AA200" s="2492"/>
      <c r="AB200" s="2492"/>
      <c r="AC200" s="2492"/>
      <c r="AD200" s="2492"/>
    </row>
    <row r="201" spans="1:30" ht="14.5">
      <c r="A201" s="2492"/>
      <c r="B201" s="2492"/>
      <c r="C201" s="2492"/>
      <c r="D201" s="2492"/>
      <c r="E201" s="2492"/>
      <c r="F201" s="2492"/>
      <c r="G201" s="2492"/>
      <c r="H201" s="2493"/>
      <c r="I201" s="2492"/>
      <c r="J201" s="2492"/>
      <c r="K201" s="2492"/>
      <c r="L201" s="2492"/>
      <c r="M201" s="2492"/>
      <c r="N201" s="2492"/>
      <c r="O201" s="2494"/>
      <c r="P201" s="2492"/>
      <c r="Q201" s="2492"/>
      <c r="R201" s="2492"/>
      <c r="S201" s="2492"/>
      <c r="T201" s="2492"/>
      <c r="U201" s="2492"/>
      <c r="V201" s="2492"/>
      <c r="W201" s="2492"/>
      <c r="X201" s="2493"/>
      <c r="Y201" s="2493"/>
      <c r="Z201" s="2492"/>
      <c r="AA201" s="2492"/>
      <c r="AB201" s="2492"/>
      <c r="AC201" s="2492"/>
      <c r="AD201" s="2492"/>
    </row>
    <row r="202" spans="1:30" ht="14.5">
      <c r="A202" s="2492"/>
      <c r="B202" s="2492"/>
      <c r="C202" s="2492"/>
      <c r="D202" s="2492"/>
      <c r="E202" s="2492"/>
      <c r="F202" s="2492"/>
      <c r="G202" s="2492"/>
      <c r="H202" s="2493"/>
      <c r="I202" s="2492"/>
      <c r="J202" s="2492"/>
      <c r="K202" s="2492"/>
      <c r="L202" s="2492"/>
      <c r="M202" s="2492"/>
      <c r="N202" s="2492"/>
      <c r="O202" s="2494"/>
      <c r="P202" s="2492"/>
      <c r="Q202" s="2492"/>
      <c r="R202" s="2492"/>
      <c r="S202" s="2492"/>
      <c r="T202" s="2492"/>
      <c r="U202" s="2492"/>
      <c r="V202" s="2492"/>
      <c r="W202" s="2492"/>
      <c r="X202" s="2493"/>
      <c r="Y202" s="2493"/>
      <c r="Z202" s="2492"/>
      <c r="AA202" s="2492"/>
      <c r="AB202" s="2492"/>
      <c r="AC202" s="2492"/>
      <c r="AD202" s="2492"/>
    </row>
    <row r="203" spans="1:30" ht="14.5">
      <c r="A203" s="2492"/>
      <c r="B203" s="2492"/>
      <c r="C203" s="2492"/>
      <c r="D203" s="2492"/>
      <c r="E203" s="2492"/>
      <c r="F203" s="2492"/>
      <c r="G203" s="2492"/>
      <c r="H203" s="2493"/>
      <c r="I203" s="2492"/>
      <c r="J203" s="2492"/>
      <c r="K203" s="2492"/>
      <c r="L203" s="2492"/>
      <c r="M203" s="2492"/>
      <c r="N203" s="2492"/>
      <c r="O203" s="2494"/>
      <c r="P203" s="2492"/>
      <c r="Q203" s="2492"/>
      <c r="R203" s="2492"/>
      <c r="S203" s="2492"/>
      <c r="T203" s="2492"/>
      <c r="U203" s="2492"/>
      <c r="V203" s="2492"/>
      <c r="W203" s="2492"/>
      <c r="X203" s="2493"/>
      <c r="Y203" s="2493"/>
      <c r="Z203" s="2492"/>
      <c r="AA203" s="2492"/>
      <c r="AB203" s="2492"/>
      <c r="AC203" s="2492"/>
      <c r="AD203" s="2492"/>
    </row>
    <row r="204" spans="1:30" ht="14.5">
      <c r="A204" s="2492"/>
      <c r="B204" s="2492"/>
      <c r="C204" s="2492"/>
      <c r="D204" s="2492"/>
      <c r="E204" s="2492"/>
      <c r="F204" s="2492"/>
      <c r="G204" s="2492"/>
      <c r="H204" s="2493"/>
      <c r="I204" s="2492"/>
      <c r="J204" s="2492"/>
      <c r="K204" s="2492"/>
      <c r="L204" s="2492"/>
      <c r="M204" s="2492"/>
      <c r="N204" s="2492"/>
      <c r="O204" s="2494"/>
      <c r="P204" s="2492"/>
      <c r="Q204" s="2492"/>
      <c r="R204" s="2492"/>
      <c r="S204" s="2492"/>
      <c r="T204" s="2492"/>
      <c r="U204" s="2492"/>
      <c r="V204" s="2492"/>
      <c r="W204" s="2492"/>
      <c r="X204" s="2493"/>
      <c r="Y204" s="2493"/>
      <c r="Z204" s="2492"/>
      <c r="AA204" s="2492"/>
      <c r="AB204" s="2492"/>
      <c r="AC204" s="2492"/>
      <c r="AD204" s="2492"/>
    </row>
    <row r="205" spans="1:30" ht="14.5">
      <c r="A205" s="2492"/>
      <c r="B205" s="2492"/>
      <c r="C205" s="2492"/>
      <c r="D205" s="2492"/>
      <c r="E205" s="2492"/>
      <c r="F205" s="2492"/>
      <c r="G205" s="2492"/>
      <c r="H205" s="2493"/>
      <c r="I205" s="2492"/>
      <c r="J205" s="2492"/>
      <c r="K205" s="2492"/>
      <c r="L205" s="2492"/>
      <c r="M205" s="2492"/>
      <c r="N205" s="2492"/>
      <c r="O205" s="2494"/>
      <c r="P205" s="2492"/>
      <c r="Q205" s="2492"/>
      <c r="R205" s="2492"/>
      <c r="S205" s="2492"/>
      <c r="T205" s="2492"/>
      <c r="U205" s="2492"/>
      <c r="V205" s="2492"/>
      <c r="W205" s="2492"/>
      <c r="X205" s="2493"/>
      <c r="Y205" s="2493"/>
      <c r="Z205" s="2492"/>
      <c r="AA205" s="2492"/>
      <c r="AB205" s="2492"/>
      <c r="AC205" s="2492"/>
      <c r="AD205" s="2492"/>
    </row>
    <row r="206" spans="1:30" ht="14.5">
      <c r="A206" s="2492"/>
      <c r="B206" s="2492"/>
      <c r="C206" s="2492"/>
      <c r="D206" s="2492"/>
      <c r="E206" s="2492"/>
      <c r="F206" s="2492"/>
      <c r="G206" s="2492"/>
      <c r="H206" s="2493"/>
      <c r="I206" s="2492"/>
      <c r="J206" s="2492"/>
      <c r="K206" s="2492"/>
      <c r="L206" s="2492"/>
      <c r="M206" s="2492"/>
      <c r="N206" s="2492"/>
      <c r="O206" s="2494"/>
      <c r="P206" s="2492"/>
      <c r="Q206" s="2492"/>
      <c r="R206" s="2492"/>
      <c r="S206" s="2492"/>
      <c r="T206" s="2492"/>
      <c r="U206" s="2492"/>
      <c r="V206" s="2492"/>
      <c r="W206" s="2492"/>
      <c r="X206" s="2493"/>
      <c r="Y206" s="2493"/>
      <c r="Z206" s="2492"/>
      <c r="AA206" s="2492"/>
      <c r="AB206" s="2492"/>
      <c r="AC206" s="2492"/>
      <c r="AD206" s="2492"/>
    </row>
    <row r="207" spans="1:30" ht="15.5">
      <c r="A207" s="2529"/>
      <c r="B207" s="2495" t="s">
        <v>3641</v>
      </c>
      <c r="C207" s="3137" t="s">
        <v>3642</v>
      </c>
      <c r="D207" s="2874"/>
      <c r="E207" s="2874"/>
      <c r="F207" s="3137" t="s">
        <v>3643</v>
      </c>
      <c r="G207" s="2874"/>
      <c r="H207" s="2874"/>
      <c r="I207" s="3138" t="s">
        <v>3644</v>
      </c>
      <c r="J207" s="2874"/>
      <c r="K207" s="2874"/>
      <c r="L207" s="2492"/>
      <c r="M207" s="2492"/>
      <c r="N207" s="2492"/>
      <c r="O207" s="2494"/>
      <c r="P207" s="2492"/>
      <c r="Q207" s="2492"/>
      <c r="R207" s="2492"/>
      <c r="S207" s="2492"/>
      <c r="T207" s="2492"/>
      <c r="U207" s="2492"/>
      <c r="V207" s="2492"/>
      <c r="W207" s="2492"/>
      <c r="X207" s="2493"/>
      <c r="Y207" s="2493"/>
      <c r="Z207" s="2492"/>
      <c r="AA207" s="2492"/>
      <c r="AB207" s="2492"/>
      <c r="AC207" s="2492"/>
      <c r="AD207" s="2492"/>
    </row>
    <row r="208" spans="1:30" ht="15.5">
      <c r="A208" s="2526">
        <v>3</v>
      </c>
      <c r="B208" s="2501" t="s">
        <v>3508</v>
      </c>
      <c r="C208" s="2502"/>
      <c r="D208" s="2502"/>
      <c r="E208" s="2502"/>
      <c r="F208" s="2502"/>
      <c r="G208" s="2502"/>
      <c r="H208" s="2503"/>
      <c r="I208" s="2502"/>
      <c r="J208" s="2502"/>
      <c r="K208" s="2502"/>
      <c r="L208" s="2502"/>
      <c r="M208" s="2502"/>
      <c r="N208" s="2502"/>
      <c r="O208" s="2504"/>
      <c r="P208" s="2502"/>
      <c r="Q208" s="2502"/>
      <c r="R208" s="2502"/>
      <c r="S208" s="2502"/>
      <c r="T208" s="2502"/>
      <c r="U208" s="2502"/>
      <c r="V208" s="2502"/>
      <c r="W208" s="2502"/>
      <c r="X208" s="2503"/>
      <c r="Y208" s="2503"/>
      <c r="Z208" s="2502"/>
      <c r="AA208" s="2502"/>
      <c r="AB208" s="2502"/>
      <c r="AC208" s="2502"/>
      <c r="AD208" s="2502"/>
    </row>
    <row r="209" spans="1:30" ht="15.5">
      <c r="A209" s="3141" t="s">
        <v>0</v>
      </c>
      <c r="B209" s="2874"/>
      <c r="C209" s="565"/>
      <c r="D209" s="565"/>
      <c r="E209" s="3139" t="s">
        <v>3548</v>
      </c>
      <c r="F209" s="2874"/>
      <c r="G209" s="2874"/>
      <c r="H209" s="2874"/>
      <c r="I209" s="2874"/>
      <c r="J209" s="2874"/>
      <c r="K209" s="565"/>
      <c r="L209" s="565"/>
      <c r="M209" s="565"/>
      <c r="N209" s="565"/>
      <c r="O209" s="2561"/>
      <c r="P209" s="565"/>
      <c r="Q209" s="565"/>
      <c r="R209" s="565"/>
      <c r="S209" s="565"/>
      <c r="T209" s="565"/>
      <c r="U209" s="565"/>
      <c r="V209" s="565"/>
      <c r="W209" s="565"/>
      <c r="X209" s="2505"/>
      <c r="Y209" s="2505"/>
      <c r="Z209" s="565"/>
      <c r="AA209" s="565"/>
      <c r="AB209" s="565"/>
      <c r="AC209" s="565"/>
      <c r="AD209" s="565"/>
    </row>
    <row r="210" spans="1:30" ht="15.5">
      <c r="A210" s="3139" t="s">
        <v>1</v>
      </c>
      <c r="B210" s="2874"/>
      <c r="C210" s="565"/>
      <c r="D210" s="565"/>
      <c r="E210" s="3140" t="s">
        <v>3514</v>
      </c>
      <c r="F210" s="2874"/>
      <c r="G210" s="2874"/>
      <c r="H210" s="2874"/>
      <c r="I210" s="2874"/>
      <c r="J210" s="2874"/>
      <c r="K210" s="565"/>
      <c r="L210" s="565"/>
      <c r="M210" s="565"/>
      <c r="N210" s="565"/>
      <c r="O210" s="2561"/>
      <c r="P210" s="565"/>
      <c r="Q210" s="565"/>
      <c r="R210" s="565"/>
      <c r="S210" s="565"/>
      <c r="T210" s="565"/>
      <c r="U210" s="565"/>
      <c r="V210" s="565"/>
      <c r="W210" s="565"/>
      <c r="X210" s="2505"/>
      <c r="Y210" s="2505"/>
      <c r="Z210" s="565"/>
      <c r="AA210" s="565"/>
      <c r="AB210" s="565"/>
      <c r="AC210" s="565"/>
      <c r="AD210" s="565"/>
    </row>
    <row r="211" spans="1:30" ht="15.5">
      <c r="A211" s="3140" t="s">
        <v>3505</v>
      </c>
      <c r="B211" s="2874"/>
      <c r="C211" s="565"/>
      <c r="D211" s="565"/>
      <c r="E211" s="565"/>
      <c r="F211" s="565"/>
      <c r="G211" s="565"/>
      <c r="H211" s="2505"/>
      <c r="I211" s="565"/>
      <c r="J211" s="565"/>
      <c r="K211" s="565"/>
      <c r="L211" s="565"/>
      <c r="M211" s="565"/>
      <c r="N211" s="565"/>
      <c r="O211" s="2561"/>
      <c r="P211" s="565"/>
      <c r="Q211" s="565"/>
      <c r="R211" s="565"/>
      <c r="S211" s="565"/>
      <c r="T211" s="565"/>
      <c r="U211" s="565"/>
      <c r="V211" s="565"/>
      <c r="W211" s="565"/>
      <c r="X211" s="2505"/>
      <c r="Y211" s="2505"/>
      <c r="Z211" s="565"/>
      <c r="AA211" s="565"/>
      <c r="AB211" s="565"/>
      <c r="AC211" s="565"/>
      <c r="AD211" s="565"/>
    </row>
    <row r="212" spans="1:30" ht="18">
      <c r="A212" s="3174" t="s">
        <v>3549</v>
      </c>
      <c r="B212" s="2874"/>
      <c r="C212" s="2874"/>
      <c r="D212" s="2874"/>
      <c r="E212" s="2874"/>
      <c r="F212" s="2874"/>
      <c r="G212" s="2874"/>
      <c r="H212" s="2874"/>
      <c r="I212" s="2874"/>
      <c r="J212" s="2874"/>
      <c r="K212" s="565"/>
      <c r="L212" s="565"/>
      <c r="M212" s="565"/>
      <c r="N212" s="565"/>
      <c r="O212" s="2561"/>
      <c r="P212" s="565"/>
      <c r="Q212" s="565"/>
      <c r="R212" s="565"/>
      <c r="S212" s="565"/>
      <c r="T212" s="565"/>
      <c r="U212" s="565"/>
      <c r="V212" s="565"/>
      <c r="W212" s="565"/>
      <c r="X212" s="2505"/>
      <c r="Y212" s="2505"/>
      <c r="Z212" s="565"/>
      <c r="AA212" s="565"/>
      <c r="AB212" s="565"/>
      <c r="AC212" s="565"/>
      <c r="AD212" s="565"/>
    </row>
    <row r="213" spans="1:30" ht="18">
      <c r="A213" s="3142" t="s">
        <v>3645</v>
      </c>
      <c r="B213" s="2874"/>
      <c r="C213" s="2874"/>
      <c r="D213" s="2874"/>
      <c r="E213" s="2874"/>
      <c r="F213" s="2874"/>
      <c r="G213" s="2874"/>
      <c r="H213" s="2874"/>
      <c r="I213" s="2874"/>
      <c r="J213" s="2874"/>
      <c r="K213" s="565"/>
      <c r="L213" s="565"/>
      <c r="M213" s="565"/>
      <c r="N213" s="565"/>
      <c r="O213" s="2561"/>
      <c r="P213" s="565"/>
      <c r="Q213" s="565"/>
      <c r="R213" s="565"/>
      <c r="S213" s="565"/>
      <c r="T213" s="565"/>
      <c r="U213" s="565"/>
      <c r="V213" s="565"/>
      <c r="W213" s="565"/>
      <c r="X213" s="2505"/>
      <c r="Y213" s="2505"/>
      <c r="Z213" s="565"/>
      <c r="AA213" s="565"/>
      <c r="AB213" s="565"/>
      <c r="AC213" s="565"/>
      <c r="AD213" s="565"/>
    </row>
    <row r="214" spans="1:30" ht="14.5">
      <c r="A214" s="2563"/>
      <c r="B214" s="2525"/>
      <c r="C214" s="2525"/>
      <c r="D214" s="2525"/>
      <c r="E214" s="2525"/>
      <c r="F214" s="2525"/>
      <c r="G214" s="2525"/>
      <c r="H214" s="2563"/>
      <c r="I214" s="2525"/>
      <c r="J214" s="2525"/>
      <c r="K214" s="565"/>
      <c r="L214" s="565"/>
      <c r="M214" s="565"/>
      <c r="N214" s="565"/>
      <c r="O214" s="2561"/>
      <c r="P214" s="565"/>
      <c r="Q214" s="565"/>
      <c r="R214" s="565"/>
      <c r="S214" s="565"/>
      <c r="T214" s="565"/>
      <c r="U214" s="565"/>
      <c r="V214" s="565"/>
      <c r="W214" s="565"/>
      <c r="X214" s="2505"/>
      <c r="Y214" s="2505"/>
      <c r="Z214" s="565"/>
      <c r="AA214" s="565"/>
      <c r="AB214" s="565"/>
      <c r="AC214" s="565"/>
      <c r="AD214" s="565"/>
    </row>
    <row r="215" spans="1:30" ht="15.5">
      <c r="A215" s="2564" t="s">
        <v>159</v>
      </c>
      <c r="B215" s="2565" t="s">
        <v>2130</v>
      </c>
      <c r="C215" s="2565" t="s">
        <v>187</v>
      </c>
      <c r="D215" s="2565" t="s">
        <v>3551</v>
      </c>
      <c r="E215" s="2565" t="s">
        <v>3552</v>
      </c>
      <c r="F215" s="2565" t="s">
        <v>3553</v>
      </c>
      <c r="G215" s="2565" t="s">
        <v>3554</v>
      </c>
      <c r="H215" s="2566" t="s">
        <v>1867</v>
      </c>
      <c r="I215" s="2567" t="s">
        <v>3555</v>
      </c>
      <c r="J215" s="2565" t="s">
        <v>3556</v>
      </c>
      <c r="K215" s="565"/>
      <c r="L215" s="565"/>
      <c r="M215" s="565"/>
      <c r="N215" s="565"/>
      <c r="O215" s="2561"/>
      <c r="P215" s="565"/>
      <c r="Q215" s="565"/>
      <c r="R215" s="565"/>
      <c r="S215" s="565"/>
      <c r="T215" s="565"/>
      <c r="U215" s="565"/>
      <c r="V215" s="565"/>
      <c r="W215" s="565"/>
      <c r="X215" s="2505"/>
      <c r="Y215" s="2505"/>
      <c r="Z215" s="565"/>
      <c r="AA215" s="565"/>
      <c r="AB215" s="565"/>
      <c r="AC215" s="565"/>
      <c r="AD215" s="565"/>
    </row>
    <row r="216" spans="1:30" ht="15.5">
      <c r="A216" s="2568" t="s">
        <v>84</v>
      </c>
      <c r="B216" s="2569" t="s">
        <v>85</v>
      </c>
      <c r="C216" s="2569" t="s">
        <v>87</v>
      </c>
      <c r="D216" s="2570">
        <v>1</v>
      </c>
      <c r="E216" s="2569">
        <v>2</v>
      </c>
      <c r="F216" s="2569">
        <v>3</v>
      </c>
      <c r="G216" s="2569">
        <v>4</v>
      </c>
      <c r="H216" s="2571"/>
      <c r="I216" s="2499"/>
      <c r="J216" s="2499"/>
      <c r="K216" s="565"/>
      <c r="L216" s="565"/>
      <c r="M216" s="565"/>
      <c r="N216" s="565"/>
      <c r="O216" s="2561"/>
      <c r="P216" s="565"/>
      <c r="Q216" s="565"/>
      <c r="R216" s="565"/>
      <c r="S216" s="565"/>
      <c r="T216" s="565"/>
      <c r="U216" s="565"/>
      <c r="V216" s="565"/>
      <c r="W216" s="565"/>
      <c r="X216" s="2505"/>
      <c r="Y216" s="2505"/>
      <c r="Z216" s="565"/>
      <c r="AA216" s="565"/>
      <c r="AB216" s="565"/>
      <c r="AC216" s="565"/>
      <c r="AD216" s="565"/>
    </row>
    <row r="217" spans="1:30" ht="15.5">
      <c r="A217" s="2572" t="s">
        <v>84</v>
      </c>
      <c r="B217" s="2573" t="s">
        <v>3557</v>
      </c>
      <c r="C217" s="2574"/>
      <c r="D217" s="2574"/>
      <c r="E217" s="2574"/>
      <c r="F217" s="2574"/>
      <c r="G217" s="2574"/>
      <c r="H217" s="2575"/>
      <c r="I217" s="2574"/>
      <c r="J217" s="2499"/>
      <c r="K217" s="565"/>
      <c r="L217" s="565"/>
      <c r="M217" s="565"/>
      <c r="N217" s="565"/>
      <c r="O217" s="2561"/>
      <c r="P217" s="565"/>
      <c r="Q217" s="565"/>
      <c r="R217" s="565"/>
      <c r="S217" s="565"/>
      <c r="T217" s="565"/>
      <c r="U217" s="565"/>
      <c r="V217" s="565"/>
      <c r="W217" s="565"/>
      <c r="X217" s="2505"/>
      <c r="Y217" s="2505"/>
      <c r="Z217" s="565"/>
      <c r="AA217" s="565"/>
      <c r="AB217" s="565"/>
      <c r="AC217" s="565"/>
      <c r="AD217" s="565"/>
    </row>
    <row r="218" spans="1:30" ht="15.5">
      <c r="A218" s="2576">
        <v>1</v>
      </c>
      <c r="B218" s="2577" t="s">
        <v>3646</v>
      </c>
      <c r="C218" s="2577" t="s">
        <v>3559</v>
      </c>
      <c r="D218" s="2578">
        <v>2</v>
      </c>
      <c r="E218" s="2578">
        <v>185</v>
      </c>
      <c r="F218" s="2578">
        <v>310</v>
      </c>
      <c r="G218" s="2579">
        <v>44986</v>
      </c>
      <c r="H218" s="2580" t="s">
        <v>3647</v>
      </c>
      <c r="I218" s="2581" t="s">
        <v>3561</v>
      </c>
      <c r="J218" s="2499"/>
      <c r="K218" s="565"/>
      <c r="L218" s="565"/>
      <c r="M218" s="565"/>
      <c r="N218" s="565"/>
      <c r="O218" s="2561"/>
      <c r="P218" s="565"/>
      <c r="Q218" s="565"/>
      <c r="R218" s="565"/>
      <c r="S218" s="565"/>
      <c r="T218" s="565"/>
      <c r="U218" s="565"/>
      <c r="V218" s="565"/>
      <c r="W218" s="565"/>
      <c r="X218" s="2505"/>
      <c r="Y218" s="2505"/>
      <c r="Z218" s="565"/>
      <c r="AA218" s="565"/>
      <c r="AB218" s="565"/>
      <c r="AC218" s="565"/>
      <c r="AD218" s="565"/>
    </row>
    <row r="219" spans="1:30" ht="15.5">
      <c r="A219" s="2564" t="s">
        <v>85</v>
      </c>
      <c r="B219" s="2567" t="s">
        <v>3562</v>
      </c>
      <c r="C219" s="2499"/>
      <c r="D219" s="2499"/>
      <c r="E219" s="2499"/>
      <c r="F219" s="2499"/>
      <c r="G219" s="2499"/>
      <c r="H219" s="2566" t="s">
        <v>3648</v>
      </c>
      <c r="I219" s="2499"/>
      <c r="J219" s="2499"/>
      <c r="K219" s="565"/>
      <c r="L219" s="565"/>
      <c r="M219" s="565"/>
      <c r="N219" s="565"/>
      <c r="O219" s="2561"/>
      <c r="P219" s="565"/>
      <c r="Q219" s="565"/>
      <c r="R219" s="565"/>
      <c r="S219" s="565"/>
      <c r="T219" s="565"/>
      <c r="U219" s="565"/>
      <c r="V219" s="565"/>
      <c r="W219" s="565"/>
      <c r="X219" s="2505"/>
      <c r="Y219" s="2505"/>
      <c r="Z219" s="565"/>
      <c r="AA219" s="565"/>
      <c r="AB219" s="565"/>
      <c r="AC219" s="565"/>
      <c r="AD219" s="565"/>
    </row>
    <row r="220" spans="1:30" ht="15.5">
      <c r="A220" s="2564" t="s">
        <v>213</v>
      </c>
      <c r="B220" s="2567" t="s">
        <v>3649</v>
      </c>
      <c r="C220" s="2499"/>
      <c r="D220" s="2499"/>
      <c r="E220" s="2499"/>
      <c r="F220" s="2499"/>
      <c r="G220" s="2499"/>
      <c r="H220" s="2566" t="s">
        <v>3650</v>
      </c>
      <c r="I220" s="2499"/>
      <c r="J220" s="2499"/>
      <c r="K220" s="565"/>
      <c r="L220" s="565"/>
      <c r="M220" s="565"/>
      <c r="N220" s="565"/>
      <c r="O220" s="2561"/>
      <c r="P220" s="565"/>
      <c r="Q220" s="565"/>
      <c r="R220" s="565"/>
      <c r="S220" s="565"/>
      <c r="T220" s="565"/>
      <c r="U220" s="565"/>
      <c r="V220" s="565"/>
      <c r="W220" s="565"/>
      <c r="X220" s="2505"/>
      <c r="Y220" s="2505"/>
      <c r="Z220" s="565"/>
      <c r="AA220" s="565"/>
      <c r="AB220" s="565"/>
      <c r="AC220" s="565"/>
      <c r="AD220" s="565"/>
    </row>
    <row r="221" spans="1:30" ht="15.5">
      <c r="A221" s="2576">
        <v>1</v>
      </c>
      <c r="B221" s="2582" t="s">
        <v>3651</v>
      </c>
      <c r="C221" s="2574"/>
      <c r="D221" s="2574"/>
      <c r="E221" s="2574"/>
      <c r="F221" s="2574"/>
      <c r="G221" s="2574"/>
      <c r="H221" s="2580" t="s">
        <v>3652</v>
      </c>
      <c r="I221" s="2497" t="s">
        <v>3568</v>
      </c>
      <c r="J221" s="2497" t="s">
        <v>3569</v>
      </c>
      <c r="K221" s="565"/>
      <c r="L221" s="565"/>
      <c r="M221" s="565"/>
      <c r="N221" s="565"/>
      <c r="O221" s="2561"/>
      <c r="P221" s="565"/>
      <c r="Q221" s="565"/>
      <c r="R221" s="565"/>
      <c r="S221" s="565"/>
      <c r="T221" s="565"/>
      <c r="U221" s="565"/>
      <c r="V221" s="565"/>
      <c r="W221" s="565"/>
      <c r="X221" s="2505"/>
      <c r="Y221" s="2505"/>
      <c r="Z221" s="565"/>
      <c r="AA221" s="565"/>
      <c r="AB221" s="565"/>
      <c r="AC221" s="565"/>
      <c r="AD221" s="565"/>
    </row>
    <row r="222" spans="1:30" ht="14.5">
      <c r="A222" s="2583"/>
      <c r="B222" s="2574"/>
      <c r="C222" s="2574"/>
      <c r="D222" s="2574"/>
      <c r="E222" s="2574"/>
      <c r="F222" s="2574"/>
      <c r="G222" s="2574"/>
      <c r="H222" s="2575"/>
      <c r="I222" s="2574"/>
      <c r="J222" s="2499"/>
      <c r="K222" s="565"/>
      <c r="L222" s="565"/>
      <c r="M222" s="565"/>
      <c r="N222" s="565"/>
      <c r="O222" s="2561"/>
      <c r="P222" s="565"/>
      <c r="Q222" s="565"/>
      <c r="R222" s="565"/>
      <c r="S222" s="565"/>
      <c r="T222" s="565"/>
      <c r="U222" s="565"/>
      <c r="V222" s="565"/>
      <c r="W222" s="565"/>
      <c r="X222" s="2505"/>
      <c r="Y222" s="2505"/>
      <c r="Z222" s="565"/>
      <c r="AA222" s="565"/>
      <c r="AB222" s="565"/>
      <c r="AC222" s="565"/>
      <c r="AD222" s="565"/>
    </row>
    <row r="223" spans="1:30" ht="15.5">
      <c r="A223" s="2584">
        <v>44927</v>
      </c>
      <c r="B223" s="2573" t="s">
        <v>2756</v>
      </c>
      <c r="C223" s="2574"/>
      <c r="D223" s="2574"/>
      <c r="E223" s="2574"/>
      <c r="F223" s="2574"/>
      <c r="G223" s="2574"/>
      <c r="H223" s="2580" t="s">
        <v>3653</v>
      </c>
      <c r="I223" s="3175" t="s">
        <v>3575</v>
      </c>
      <c r="J223" s="2499"/>
      <c r="K223" s="565"/>
      <c r="L223" s="565"/>
      <c r="M223" s="565"/>
      <c r="N223" s="565"/>
      <c r="O223" s="2561"/>
      <c r="P223" s="565"/>
      <c r="Q223" s="565"/>
      <c r="R223" s="565"/>
      <c r="S223" s="565"/>
      <c r="T223" s="565"/>
      <c r="U223" s="565"/>
      <c r="V223" s="565"/>
      <c r="W223" s="565"/>
      <c r="X223" s="2505"/>
      <c r="Y223" s="2505"/>
      <c r="Z223" s="565"/>
      <c r="AA223" s="565"/>
      <c r="AB223" s="565"/>
      <c r="AC223" s="565"/>
      <c r="AD223" s="565"/>
    </row>
    <row r="224" spans="1:30" ht="15.5">
      <c r="A224" s="2583"/>
      <c r="B224" s="2585" t="s">
        <v>3654</v>
      </c>
      <c r="C224" s="2577" t="s">
        <v>3573</v>
      </c>
      <c r="D224" s="2578">
        <v>30</v>
      </c>
      <c r="E224" s="2578">
        <v>20</v>
      </c>
      <c r="F224" s="2578">
        <v>80</v>
      </c>
      <c r="G224" s="2574"/>
      <c r="H224" s="2578" t="s">
        <v>3574</v>
      </c>
      <c r="I224" s="3144"/>
      <c r="J224" s="2499"/>
      <c r="K224" s="565"/>
      <c r="L224" s="565"/>
      <c r="M224" s="565"/>
      <c r="N224" s="565"/>
      <c r="O224" s="2561"/>
      <c r="P224" s="565"/>
      <c r="Q224" s="565"/>
      <c r="R224" s="565"/>
      <c r="S224" s="565"/>
      <c r="T224" s="565"/>
      <c r="U224" s="565"/>
      <c r="V224" s="565"/>
      <c r="W224" s="565"/>
      <c r="X224" s="2505"/>
      <c r="Y224" s="2505"/>
      <c r="Z224" s="565"/>
      <c r="AA224" s="565"/>
      <c r="AB224" s="565"/>
      <c r="AC224" s="565"/>
      <c r="AD224" s="565"/>
    </row>
    <row r="225" spans="1:30" ht="15.5">
      <c r="A225" s="2583"/>
      <c r="B225" s="2585" t="s">
        <v>3655</v>
      </c>
      <c r="C225" s="2577" t="s">
        <v>3573</v>
      </c>
      <c r="D225" s="2578">
        <v>30</v>
      </c>
      <c r="E225" s="2578">
        <v>20</v>
      </c>
      <c r="F225" s="2578">
        <v>80</v>
      </c>
      <c r="G225" s="2574"/>
      <c r="H225" s="2578" t="s">
        <v>3574</v>
      </c>
      <c r="I225" s="3144"/>
      <c r="J225" s="2499"/>
      <c r="K225" s="565"/>
      <c r="L225" s="565"/>
      <c r="M225" s="565"/>
      <c r="N225" s="565"/>
      <c r="O225" s="2561"/>
      <c r="P225" s="565"/>
      <c r="Q225" s="565"/>
      <c r="R225" s="565"/>
      <c r="S225" s="565"/>
      <c r="T225" s="565"/>
      <c r="U225" s="565"/>
      <c r="V225" s="565"/>
      <c r="W225" s="565"/>
      <c r="X225" s="2505"/>
      <c r="Y225" s="2505"/>
      <c r="Z225" s="565"/>
      <c r="AA225" s="565"/>
      <c r="AB225" s="565"/>
      <c r="AC225" s="565"/>
      <c r="AD225" s="565"/>
    </row>
    <row r="226" spans="1:30" ht="15.5">
      <c r="A226" s="2583"/>
      <c r="B226" s="2585" t="s">
        <v>3656</v>
      </c>
      <c r="C226" s="2577" t="s">
        <v>3573</v>
      </c>
      <c r="D226" s="2578">
        <v>30</v>
      </c>
      <c r="E226" s="2578">
        <v>20</v>
      </c>
      <c r="F226" s="2578">
        <v>80</v>
      </c>
      <c r="G226" s="2574"/>
      <c r="H226" s="2578" t="s">
        <v>3574</v>
      </c>
      <c r="I226" s="3144"/>
      <c r="J226" s="2499"/>
      <c r="K226" s="565"/>
      <c r="L226" s="565"/>
      <c r="M226" s="565"/>
      <c r="N226" s="565"/>
      <c r="O226" s="2561"/>
      <c r="P226" s="565"/>
      <c r="Q226" s="565"/>
      <c r="R226" s="565"/>
      <c r="S226" s="565"/>
      <c r="T226" s="565"/>
      <c r="U226" s="565"/>
      <c r="V226" s="565"/>
      <c r="W226" s="565"/>
      <c r="X226" s="2505"/>
      <c r="Y226" s="2505"/>
      <c r="Z226" s="565"/>
      <c r="AA226" s="565"/>
      <c r="AB226" s="565"/>
      <c r="AC226" s="565"/>
      <c r="AD226" s="565"/>
    </row>
    <row r="227" spans="1:30" ht="15.5">
      <c r="A227" s="2583"/>
      <c r="B227" s="2585" t="s">
        <v>3657</v>
      </c>
      <c r="C227" s="2577" t="s">
        <v>3573</v>
      </c>
      <c r="D227" s="2578">
        <v>30</v>
      </c>
      <c r="E227" s="2578">
        <v>15</v>
      </c>
      <c r="F227" s="2578">
        <v>80</v>
      </c>
      <c r="G227" s="2574"/>
      <c r="H227" s="2578" t="s">
        <v>3574</v>
      </c>
      <c r="I227" s="3144"/>
      <c r="J227" s="2499"/>
      <c r="K227" s="565"/>
      <c r="L227" s="565"/>
      <c r="M227" s="565"/>
      <c r="N227" s="565"/>
      <c r="O227" s="2561"/>
      <c r="P227" s="565"/>
      <c r="Q227" s="565"/>
      <c r="R227" s="565"/>
      <c r="S227" s="565"/>
      <c r="T227" s="565"/>
      <c r="U227" s="565"/>
      <c r="V227" s="565"/>
      <c r="W227" s="565"/>
      <c r="X227" s="2505"/>
      <c r="Y227" s="2505"/>
      <c r="Z227" s="565"/>
      <c r="AA227" s="565"/>
      <c r="AB227" s="565"/>
      <c r="AC227" s="565"/>
      <c r="AD227" s="565"/>
    </row>
    <row r="228" spans="1:30" ht="15.5">
      <c r="A228" s="2584">
        <v>44958</v>
      </c>
      <c r="B228" s="2573" t="s">
        <v>2759</v>
      </c>
      <c r="C228" s="2574"/>
      <c r="D228" s="2574"/>
      <c r="E228" s="2574"/>
      <c r="F228" s="2574"/>
      <c r="G228" s="2574"/>
      <c r="H228" s="2580" t="s">
        <v>3582</v>
      </c>
      <c r="I228" s="3144"/>
      <c r="J228" s="2499"/>
      <c r="K228" s="565"/>
      <c r="L228" s="565"/>
      <c r="M228" s="565"/>
      <c r="N228" s="565"/>
      <c r="O228" s="2561"/>
      <c r="P228" s="565"/>
      <c r="Q228" s="565"/>
      <c r="R228" s="565"/>
      <c r="S228" s="565"/>
      <c r="T228" s="565"/>
      <c r="U228" s="565"/>
      <c r="V228" s="565"/>
      <c r="W228" s="565"/>
      <c r="X228" s="2505"/>
      <c r="Y228" s="2505"/>
      <c r="Z228" s="565"/>
      <c r="AA228" s="565"/>
      <c r="AB228" s="565"/>
      <c r="AC228" s="565"/>
      <c r="AD228" s="565"/>
    </row>
    <row r="229" spans="1:30" ht="15.5">
      <c r="A229" s="2583"/>
      <c r="B229" s="2585" t="s">
        <v>3658</v>
      </c>
      <c r="C229" s="2577" t="s">
        <v>3573</v>
      </c>
      <c r="D229" s="2578">
        <v>30</v>
      </c>
      <c r="E229" s="2578">
        <v>20</v>
      </c>
      <c r="F229" s="2578">
        <v>90</v>
      </c>
      <c r="G229" s="2574"/>
      <c r="H229" s="2578" t="s">
        <v>3584</v>
      </c>
      <c r="I229" s="3144"/>
      <c r="J229" s="2499"/>
      <c r="K229" s="565"/>
      <c r="L229" s="565"/>
      <c r="M229" s="565"/>
      <c r="N229" s="565"/>
      <c r="O229" s="2561"/>
      <c r="P229" s="565"/>
      <c r="Q229" s="565"/>
      <c r="R229" s="565"/>
      <c r="S229" s="565"/>
      <c r="T229" s="565"/>
      <c r="U229" s="565"/>
      <c r="V229" s="565"/>
      <c r="W229" s="565"/>
      <c r="X229" s="2505"/>
      <c r="Y229" s="2505"/>
      <c r="Z229" s="565"/>
      <c r="AA229" s="565"/>
      <c r="AB229" s="565"/>
      <c r="AC229" s="565"/>
      <c r="AD229" s="565"/>
    </row>
    <row r="230" spans="1:30" ht="15.5">
      <c r="A230" s="2583"/>
      <c r="B230" s="2585" t="s">
        <v>3659</v>
      </c>
      <c r="C230" s="2577" t="s">
        <v>3573</v>
      </c>
      <c r="D230" s="2578">
        <v>30</v>
      </c>
      <c r="E230" s="2578">
        <v>20</v>
      </c>
      <c r="F230" s="2578">
        <v>90</v>
      </c>
      <c r="G230" s="2574"/>
      <c r="H230" s="2578" t="s">
        <v>3584</v>
      </c>
      <c r="I230" s="3144"/>
      <c r="J230" s="2499"/>
      <c r="K230" s="565"/>
      <c r="L230" s="565"/>
      <c r="M230" s="565"/>
      <c r="N230" s="565"/>
      <c r="O230" s="2561"/>
      <c r="P230" s="565"/>
      <c r="Q230" s="565"/>
      <c r="R230" s="565"/>
      <c r="S230" s="565"/>
      <c r="T230" s="565"/>
      <c r="U230" s="565"/>
      <c r="V230" s="565"/>
      <c r="W230" s="565"/>
      <c r="X230" s="2505"/>
      <c r="Y230" s="2505"/>
      <c r="Z230" s="565"/>
      <c r="AA230" s="565"/>
      <c r="AB230" s="565"/>
      <c r="AC230" s="565"/>
      <c r="AD230" s="565"/>
    </row>
    <row r="231" spans="1:30" ht="15.5">
      <c r="A231" s="2583"/>
      <c r="B231" s="2585" t="s">
        <v>3660</v>
      </c>
      <c r="C231" s="2577" t="s">
        <v>3573</v>
      </c>
      <c r="D231" s="2578">
        <v>30</v>
      </c>
      <c r="E231" s="2578">
        <v>20</v>
      </c>
      <c r="F231" s="2578">
        <v>90</v>
      </c>
      <c r="G231" s="2574"/>
      <c r="H231" s="2578" t="s">
        <v>3584</v>
      </c>
      <c r="I231" s="3144"/>
      <c r="J231" s="2499"/>
      <c r="K231" s="565"/>
      <c r="L231" s="565"/>
      <c r="M231" s="565"/>
      <c r="N231" s="565"/>
      <c r="O231" s="2561"/>
      <c r="P231" s="565"/>
      <c r="Q231" s="565"/>
      <c r="R231" s="565"/>
      <c r="S231" s="565"/>
      <c r="T231" s="565"/>
      <c r="U231" s="565"/>
      <c r="V231" s="565"/>
      <c r="W231" s="565"/>
      <c r="X231" s="2505"/>
      <c r="Y231" s="2505"/>
      <c r="Z231" s="565"/>
      <c r="AA231" s="565"/>
      <c r="AB231" s="565"/>
      <c r="AC231" s="565"/>
      <c r="AD231" s="565"/>
    </row>
    <row r="232" spans="1:30" ht="15.5">
      <c r="A232" s="2584">
        <v>44986</v>
      </c>
      <c r="B232" s="2573" t="s">
        <v>3661</v>
      </c>
      <c r="C232" s="2574"/>
      <c r="D232" s="2574"/>
      <c r="E232" s="2574"/>
      <c r="F232" s="2574"/>
      <c r="G232" s="2574"/>
      <c r="H232" s="2580" t="s">
        <v>3571</v>
      </c>
      <c r="I232" s="3144"/>
      <c r="J232" s="2499"/>
      <c r="K232" s="565"/>
      <c r="L232" s="565"/>
      <c r="M232" s="565"/>
      <c r="N232" s="565"/>
      <c r="O232" s="2561"/>
      <c r="P232" s="565"/>
      <c r="Q232" s="565"/>
      <c r="R232" s="565"/>
      <c r="S232" s="565"/>
      <c r="T232" s="565"/>
      <c r="U232" s="565"/>
      <c r="V232" s="565"/>
      <c r="W232" s="565"/>
      <c r="X232" s="2505"/>
      <c r="Y232" s="2505"/>
      <c r="Z232" s="565"/>
      <c r="AA232" s="565"/>
      <c r="AB232" s="565"/>
      <c r="AC232" s="565"/>
      <c r="AD232" s="565"/>
    </row>
    <row r="233" spans="1:30" ht="15.5">
      <c r="A233" s="2583"/>
      <c r="B233" s="2585" t="s">
        <v>3662</v>
      </c>
      <c r="C233" s="2577" t="s">
        <v>3573</v>
      </c>
      <c r="D233" s="2578">
        <v>30</v>
      </c>
      <c r="E233" s="2578">
        <v>20</v>
      </c>
      <c r="F233" s="2578">
        <v>80</v>
      </c>
      <c r="G233" s="2574"/>
      <c r="H233" s="2578" t="s">
        <v>3574</v>
      </c>
      <c r="I233" s="3144"/>
      <c r="J233" s="2499"/>
      <c r="K233" s="565"/>
      <c r="L233" s="565"/>
      <c r="M233" s="565"/>
      <c r="N233" s="565"/>
      <c r="O233" s="2561"/>
      <c r="P233" s="565"/>
      <c r="Q233" s="565"/>
      <c r="R233" s="565"/>
      <c r="S233" s="565"/>
      <c r="T233" s="565"/>
      <c r="U233" s="565"/>
      <c r="V233" s="565"/>
      <c r="W233" s="565"/>
      <c r="X233" s="2505"/>
      <c r="Y233" s="2505"/>
      <c r="Z233" s="565"/>
      <c r="AA233" s="565"/>
      <c r="AB233" s="565"/>
      <c r="AC233" s="565"/>
      <c r="AD233" s="565"/>
    </row>
    <row r="234" spans="1:30" ht="15.5">
      <c r="A234" s="2583"/>
      <c r="B234" s="2585" t="s">
        <v>3663</v>
      </c>
      <c r="C234" s="2577" t="s">
        <v>3573</v>
      </c>
      <c r="D234" s="2578">
        <v>30</v>
      </c>
      <c r="E234" s="2578">
        <v>15</v>
      </c>
      <c r="F234" s="2578">
        <v>80</v>
      </c>
      <c r="G234" s="2574"/>
      <c r="H234" s="2578" t="s">
        <v>3574</v>
      </c>
      <c r="I234" s="3144"/>
      <c r="J234" s="2499"/>
      <c r="K234" s="565"/>
      <c r="L234" s="565"/>
      <c r="M234" s="565"/>
      <c r="N234" s="565"/>
      <c r="O234" s="2561"/>
      <c r="P234" s="565"/>
      <c r="Q234" s="565"/>
      <c r="R234" s="565"/>
      <c r="S234" s="565"/>
      <c r="T234" s="565"/>
      <c r="U234" s="565"/>
      <c r="V234" s="565"/>
      <c r="W234" s="565"/>
      <c r="X234" s="2505"/>
      <c r="Y234" s="2505"/>
      <c r="Z234" s="565"/>
      <c r="AA234" s="565"/>
      <c r="AB234" s="565"/>
      <c r="AC234" s="565"/>
      <c r="AD234" s="565"/>
    </row>
    <row r="235" spans="1:30" ht="15.5">
      <c r="A235" s="2586"/>
      <c r="B235" s="2497" t="s">
        <v>3664</v>
      </c>
      <c r="C235" s="2569" t="s">
        <v>3573</v>
      </c>
      <c r="D235" s="2570">
        <v>30</v>
      </c>
      <c r="E235" s="2570">
        <v>15</v>
      </c>
      <c r="F235" s="2570">
        <v>80</v>
      </c>
      <c r="G235" s="2499"/>
      <c r="H235" s="2570" t="s">
        <v>3574</v>
      </c>
      <c r="I235" s="3144"/>
      <c r="J235" s="2499"/>
      <c r="K235" s="565"/>
      <c r="L235" s="565"/>
      <c r="M235" s="565"/>
      <c r="N235" s="565"/>
      <c r="O235" s="2561"/>
      <c r="P235" s="565"/>
      <c r="Q235" s="565"/>
      <c r="R235" s="565"/>
      <c r="S235" s="565"/>
      <c r="T235" s="565"/>
      <c r="U235" s="565"/>
      <c r="V235" s="565"/>
      <c r="W235" s="565"/>
      <c r="X235" s="2505"/>
      <c r="Y235" s="2505"/>
      <c r="Z235" s="565"/>
      <c r="AA235" s="565"/>
      <c r="AB235" s="565"/>
      <c r="AC235" s="565"/>
      <c r="AD235" s="565"/>
    </row>
    <row r="236" spans="1:30" ht="15.5">
      <c r="A236" s="2564" t="s">
        <v>246</v>
      </c>
      <c r="B236" s="2567" t="s">
        <v>3590</v>
      </c>
      <c r="C236" s="2497" t="s">
        <v>3591</v>
      </c>
      <c r="D236" s="2570">
        <v>2</v>
      </c>
      <c r="E236" s="2570">
        <v>185</v>
      </c>
      <c r="F236" s="2570">
        <v>6.5</v>
      </c>
      <c r="G236" s="2499"/>
      <c r="H236" s="2566" t="s">
        <v>3665</v>
      </c>
      <c r="I236" s="2587" t="s">
        <v>3593</v>
      </c>
      <c r="J236" s="2499"/>
      <c r="K236" s="565"/>
      <c r="L236" s="565"/>
      <c r="M236" s="565"/>
      <c r="N236" s="565"/>
      <c r="O236" s="2561"/>
      <c r="P236" s="565"/>
      <c r="Q236" s="565"/>
      <c r="R236" s="565"/>
      <c r="S236" s="565"/>
      <c r="T236" s="565"/>
      <c r="U236" s="565"/>
      <c r="V236" s="565"/>
      <c r="W236" s="565"/>
      <c r="X236" s="2505"/>
      <c r="Y236" s="2505"/>
      <c r="Z236" s="565"/>
      <c r="AA236" s="565"/>
      <c r="AB236" s="565"/>
      <c r="AC236" s="565"/>
      <c r="AD236" s="565"/>
    </row>
    <row r="237" spans="1:30" ht="15.5">
      <c r="A237" s="2564" t="s">
        <v>257</v>
      </c>
      <c r="B237" s="2588" t="s">
        <v>3666</v>
      </c>
      <c r="C237" s="2525"/>
      <c r="D237" s="2499"/>
      <c r="E237" s="2499"/>
      <c r="F237" s="2499"/>
      <c r="G237" s="2499"/>
      <c r="H237" s="2566" t="s">
        <v>3667</v>
      </c>
      <c r="I237" s="2499"/>
      <c r="J237" s="2499"/>
      <c r="K237" s="565"/>
      <c r="L237" s="565"/>
      <c r="M237" s="565"/>
      <c r="N237" s="565"/>
      <c r="O237" s="2561"/>
      <c r="P237" s="565"/>
      <c r="Q237" s="565"/>
      <c r="R237" s="565"/>
      <c r="S237" s="565"/>
      <c r="T237" s="565"/>
      <c r="U237" s="565"/>
      <c r="V237" s="565"/>
      <c r="W237" s="565"/>
      <c r="X237" s="2505"/>
      <c r="Y237" s="2505"/>
      <c r="Z237" s="565"/>
      <c r="AA237" s="565"/>
      <c r="AB237" s="565"/>
      <c r="AC237" s="565"/>
      <c r="AD237" s="565"/>
    </row>
    <row r="238" spans="1:30" ht="15.5">
      <c r="A238" s="2584">
        <v>44927</v>
      </c>
      <c r="B238" s="2573" t="s">
        <v>3596</v>
      </c>
      <c r="C238" s="2574"/>
      <c r="D238" s="2574"/>
      <c r="E238" s="2574"/>
      <c r="F238" s="2574"/>
      <c r="G238" s="2574"/>
      <c r="H238" s="2580" t="s">
        <v>3668</v>
      </c>
      <c r="I238" s="2585" t="s">
        <v>3598</v>
      </c>
      <c r="J238" s="3176" t="s">
        <v>3669</v>
      </c>
      <c r="K238" s="565"/>
      <c r="L238" s="565"/>
      <c r="M238" s="565"/>
      <c r="N238" s="565"/>
      <c r="O238" s="2561"/>
      <c r="P238" s="565"/>
      <c r="Q238" s="565"/>
      <c r="R238" s="565"/>
      <c r="S238" s="565"/>
      <c r="T238" s="565"/>
      <c r="U238" s="565"/>
      <c r="V238" s="565"/>
      <c r="W238" s="565"/>
      <c r="X238" s="2505"/>
      <c r="Y238" s="2505"/>
      <c r="Z238" s="565"/>
      <c r="AA238" s="565"/>
      <c r="AB238" s="565"/>
      <c r="AC238" s="565"/>
      <c r="AD238" s="565"/>
    </row>
    <row r="239" spans="1:30" ht="15.5">
      <c r="A239" s="2583"/>
      <c r="B239" s="2585" t="s">
        <v>3600</v>
      </c>
      <c r="C239" s="2585" t="s">
        <v>3601</v>
      </c>
      <c r="D239" s="2574"/>
      <c r="E239" s="2578">
        <v>1</v>
      </c>
      <c r="F239" s="2578">
        <v>450</v>
      </c>
      <c r="G239" s="2574"/>
      <c r="H239" s="2578">
        <v>450</v>
      </c>
      <c r="I239" s="2574"/>
      <c r="J239" s="3144"/>
      <c r="K239" s="565"/>
      <c r="L239" s="565"/>
      <c r="M239" s="565"/>
      <c r="N239" s="565"/>
      <c r="O239" s="2561"/>
      <c r="P239" s="565"/>
      <c r="Q239" s="565"/>
      <c r="R239" s="565"/>
      <c r="S239" s="565"/>
      <c r="T239" s="565"/>
      <c r="U239" s="565"/>
      <c r="V239" s="565"/>
      <c r="W239" s="565"/>
      <c r="X239" s="2505"/>
      <c r="Y239" s="2505"/>
      <c r="Z239" s="565"/>
      <c r="AA239" s="565"/>
      <c r="AB239" s="565"/>
      <c r="AC239" s="565"/>
      <c r="AD239" s="565"/>
    </row>
    <row r="240" spans="1:30" ht="15.5">
      <c r="A240" s="2583"/>
      <c r="B240" s="2585" t="s">
        <v>3602</v>
      </c>
      <c r="C240" s="2585" t="s">
        <v>3603</v>
      </c>
      <c r="D240" s="2574"/>
      <c r="E240" s="2578">
        <v>4</v>
      </c>
      <c r="F240" s="2574"/>
      <c r="G240" s="2574"/>
      <c r="H240" s="2578">
        <v>250</v>
      </c>
      <c r="I240" s="2574"/>
      <c r="J240" s="3144"/>
      <c r="K240" s="565"/>
      <c r="L240" s="565"/>
      <c r="M240" s="565"/>
      <c r="N240" s="565"/>
      <c r="O240" s="2561"/>
      <c r="P240" s="565"/>
      <c r="Q240" s="565"/>
      <c r="R240" s="565"/>
      <c r="S240" s="565"/>
      <c r="T240" s="565"/>
      <c r="U240" s="565"/>
      <c r="V240" s="565"/>
      <c r="W240" s="565"/>
      <c r="X240" s="2505"/>
      <c r="Y240" s="2505"/>
      <c r="Z240" s="565"/>
      <c r="AA240" s="565"/>
      <c r="AB240" s="565"/>
      <c r="AC240" s="565"/>
      <c r="AD240" s="565"/>
    </row>
    <row r="241" spans="1:30" ht="15.5">
      <c r="A241" s="2583"/>
      <c r="B241" s="2585" t="s">
        <v>3604</v>
      </c>
      <c r="C241" s="2585" t="s">
        <v>3559</v>
      </c>
      <c r="D241" s="2578">
        <v>2</v>
      </c>
      <c r="E241" s="2578">
        <v>20</v>
      </c>
      <c r="F241" s="2578">
        <v>40</v>
      </c>
      <c r="G241" s="2574"/>
      <c r="H241" s="2578" t="s">
        <v>3605</v>
      </c>
      <c r="I241" s="2574"/>
      <c r="J241" s="3144"/>
      <c r="K241" s="565"/>
      <c r="L241" s="565"/>
      <c r="M241" s="565"/>
      <c r="N241" s="565"/>
      <c r="O241" s="2561"/>
      <c r="P241" s="565"/>
      <c r="Q241" s="565"/>
      <c r="R241" s="565"/>
      <c r="S241" s="565"/>
      <c r="T241" s="565"/>
      <c r="U241" s="565"/>
      <c r="V241" s="565"/>
      <c r="W241" s="565"/>
      <c r="X241" s="2505"/>
      <c r="Y241" s="2505"/>
      <c r="Z241" s="565"/>
      <c r="AA241" s="565"/>
      <c r="AB241" s="565"/>
      <c r="AC241" s="565"/>
      <c r="AD241" s="565"/>
    </row>
    <row r="242" spans="1:30" ht="15.5">
      <c r="A242" s="2583"/>
      <c r="B242" s="2553" t="s">
        <v>3670</v>
      </c>
      <c r="C242" s="2553" t="s">
        <v>3573</v>
      </c>
      <c r="D242" s="2544">
        <v>2</v>
      </c>
      <c r="E242" s="2544">
        <v>9</v>
      </c>
      <c r="F242" s="2544">
        <v>50</v>
      </c>
      <c r="G242" s="2540"/>
      <c r="H242" s="2544">
        <v>900</v>
      </c>
      <c r="I242" s="2540"/>
      <c r="J242" s="3144"/>
      <c r="K242" s="565"/>
      <c r="L242" s="565"/>
      <c r="M242" s="565"/>
      <c r="N242" s="565"/>
      <c r="O242" s="2561"/>
      <c r="P242" s="565"/>
      <c r="Q242" s="565"/>
      <c r="R242" s="565"/>
      <c r="S242" s="565"/>
      <c r="T242" s="565"/>
      <c r="U242" s="565"/>
      <c r="V242" s="565"/>
      <c r="W242" s="565"/>
      <c r="X242" s="2505"/>
      <c r="Y242" s="2505"/>
      <c r="Z242" s="565"/>
      <c r="AA242" s="565"/>
      <c r="AB242" s="565"/>
      <c r="AC242" s="565"/>
      <c r="AD242" s="565"/>
    </row>
    <row r="243" spans="1:30" ht="15.5">
      <c r="A243" s="2586"/>
      <c r="B243" s="2585" t="s">
        <v>3608</v>
      </c>
      <c r="C243" s="2585" t="s">
        <v>3609</v>
      </c>
      <c r="D243" s="2578">
        <v>2</v>
      </c>
      <c r="E243" s="2578">
        <v>20</v>
      </c>
      <c r="F243" s="2570">
        <v>30</v>
      </c>
      <c r="G243" s="2574"/>
      <c r="H243" s="2578" t="s">
        <v>3610</v>
      </c>
      <c r="I243" s="2574"/>
      <c r="J243" s="3144"/>
      <c r="K243" s="565"/>
      <c r="L243" s="565"/>
      <c r="M243" s="565"/>
      <c r="N243" s="565"/>
      <c r="O243" s="2561"/>
      <c r="P243" s="565"/>
      <c r="Q243" s="565"/>
      <c r="R243" s="565"/>
      <c r="S243" s="565"/>
      <c r="T243" s="565"/>
      <c r="U243" s="565"/>
      <c r="V243" s="565"/>
      <c r="W243" s="565"/>
      <c r="X243" s="2505"/>
      <c r="Y243" s="2505"/>
      <c r="Z243" s="565"/>
      <c r="AA243" s="565"/>
      <c r="AB243" s="565"/>
      <c r="AC243" s="565"/>
      <c r="AD243" s="565"/>
    </row>
    <row r="244" spans="1:30" ht="15.5">
      <c r="A244" s="2583"/>
      <c r="B244" s="2585" t="s">
        <v>3671</v>
      </c>
      <c r="C244" s="2585" t="s">
        <v>3609</v>
      </c>
      <c r="D244" s="2578">
        <v>2</v>
      </c>
      <c r="E244" s="2578">
        <v>20</v>
      </c>
      <c r="F244" s="2570">
        <v>30</v>
      </c>
      <c r="G244" s="2574"/>
      <c r="H244" s="2578" t="s">
        <v>3610</v>
      </c>
      <c r="I244" s="2574"/>
      <c r="J244" s="3144"/>
      <c r="K244" s="565"/>
      <c r="L244" s="565"/>
      <c r="M244" s="565"/>
      <c r="N244" s="565"/>
      <c r="O244" s="2561"/>
      <c r="P244" s="565"/>
      <c r="Q244" s="565"/>
      <c r="R244" s="565"/>
      <c r="S244" s="565"/>
      <c r="T244" s="565"/>
      <c r="U244" s="565"/>
      <c r="V244" s="565"/>
      <c r="W244" s="565"/>
      <c r="X244" s="2505"/>
      <c r="Y244" s="2505"/>
      <c r="Z244" s="565"/>
      <c r="AA244" s="565"/>
      <c r="AB244" s="565"/>
      <c r="AC244" s="565"/>
      <c r="AD244" s="565"/>
    </row>
    <row r="245" spans="1:30" ht="15.5">
      <c r="A245" s="2583"/>
      <c r="B245" s="2585" t="s">
        <v>3611</v>
      </c>
      <c r="C245" s="2585" t="s">
        <v>3609</v>
      </c>
      <c r="D245" s="2578">
        <v>2</v>
      </c>
      <c r="E245" s="2578">
        <v>20</v>
      </c>
      <c r="F245" s="2578">
        <v>50</v>
      </c>
      <c r="G245" s="2574"/>
      <c r="H245" s="2578" t="s">
        <v>3612</v>
      </c>
      <c r="I245" s="2574"/>
      <c r="J245" s="3144"/>
      <c r="K245" s="565"/>
      <c r="L245" s="565"/>
      <c r="M245" s="565"/>
      <c r="N245" s="565"/>
      <c r="O245" s="2561"/>
      <c r="P245" s="565"/>
      <c r="Q245" s="565"/>
      <c r="R245" s="565"/>
      <c r="S245" s="565"/>
      <c r="T245" s="565"/>
      <c r="U245" s="565"/>
      <c r="V245" s="565"/>
      <c r="W245" s="565"/>
      <c r="X245" s="2505"/>
      <c r="Y245" s="2505"/>
      <c r="Z245" s="565"/>
      <c r="AA245" s="565"/>
      <c r="AB245" s="565"/>
      <c r="AC245" s="565"/>
      <c r="AD245" s="565"/>
    </row>
    <row r="246" spans="1:30" ht="15.5">
      <c r="A246" s="2583"/>
      <c r="B246" s="2585" t="s">
        <v>3613</v>
      </c>
      <c r="C246" s="2585" t="s">
        <v>3559</v>
      </c>
      <c r="D246" s="2578">
        <v>2</v>
      </c>
      <c r="E246" s="2578">
        <v>20</v>
      </c>
      <c r="F246" s="2578">
        <v>40</v>
      </c>
      <c r="G246" s="2574"/>
      <c r="H246" s="2578" t="s">
        <v>3605</v>
      </c>
      <c r="I246" s="2574"/>
      <c r="J246" s="3144"/>
      <c r="K246" s="565"/>
      <c r="L246" s="565"/>
      <c r="M246" s="565"/>
      <c r="N246" s="565"/>
      <c r="O246" s="2561"/>
      <c r="P246" s="565"/>
      <c r="Q246" s="565"/>
      <c r="R246" s="565"/>
      <c r="S246" s="565"/>
      <c r="T246" s="565"/>
      <c r="U246" s="565"/>
      <c r="V246" s="565"/>
      <c r="W246" s="565"/>
      <c r="X246" s="2505"/>
      <c r="Y246" s="2505"/>
      <c r="Z246" s="565"/>
      <c r="AA246" s="565"/>
      <c r="AB246" s="565"/>
      <c r="AC246" s="565"/>
      <c r="AD246" s="565"/>
    </row>
    <row r="247" spans="1:30" ht="15.5">
      <c r="A247" s="2583"/>
      <c r="B247" s="2585" t="s">
        <v>3614</v>
      </c>
      <c r="C247" s="2585" t="s">
        <v>3615</v>
      </c>
      <c r="D247" s="2574"/>
      <c r="E247" s="2578">
        <v>5</v>
      </c>
      <c r="F247" s="2578">
        <v>50</v>
      </c>
      <c r="G247" s="2574"/>
      <c r="H247" s="2578">
        <v>250</v>
      </c>
      <c r="I247" s="2574"/>
      <c r="J247" s="3144"/>
      <c r="K247" s="565"/>
      <c r="L247" s="565"/>
      <c r="M247" s="565"/>
      <c r="N247" s="565"/>
      <c r="O247" s="2561"/>
      <c r="P247" s="565"/>
      <c r="Q247" s="565"/>
      <c r="R247" s="565"/>
      <c r="S247" s="565"/>
      <c r="T247" s="565"/>
      <c r="U247" s="565"/>
      <c r="V247" s="565"/>
      <c r="W247" s="565"/>
      <c r="X247" s="2505"/>
      <c r="Y247" s="2505"/>
      <c r="Z247" s="565"/>
      <c r="AA247" s="565"/>
      <c r="AB247" s="565"/>
      <c r="AC247" s="565"/>
      <c r="AD247" s="565"/>
    </row>
    <row r="248" spans="1:30" ht="15.5">
      <c r="A248" s="2584">
        <v>44958</v>
      </c>
      <c r="B248" s="2573" t="s">
        <v>3616</v>
      </c>
      <c r="C248" s="2574"/>
      <c r="D248" s="2574"/>
      <c r="E248" s="2574"/>
      <c r="F248" s="2574"/>
      <c r="G248" s="2574"/>
      <c r="H248" s="2580" t="s">
        <v>3668</v>
      </c>
      <c r="I248" s="2574"/>
      <c r="J248" s="3144"/>
      <c r="K248" s="565"/>
      <c r="L248" s="565"/>
      <c r="M248" s="565"/>
      <c r="N248" s="565"/>
      <c r="O248" s="2561"/>
      <c r="P248" s="565"/>
      <c r="Q248" s="565"/>
      <c r="R248" s="565"/>
      <c r="S248" s="565"/>
      <c r="T248" s="565"/>
      <c r="U248" s="565"/>
      <c r="V248" s="565"/>
      <c r="W248" s="565"/>
      <c r="X248" s="2505"/>
      <c r="Y248" s="2505"/>
      <c r="Z248" s="565"/>
      <c r="AA248" s="565"/>
      <c r="AB248" s="565"/>
      <c r="AC248" s="565"/>
      <c r="AD248" s="565"/>
    </row>
    <row r="249" spans="1:30" ht="15.5">
      <c r="A249" s="2583"/>
      <c r="B249" s="2585" t="s">
        <v>3600</v>
      </c>
      <c r="C249" s="2585" t="s">
        <v>3601</v>
      </c>
      <c r="D249" s="2574"/>
      <c r="E249" s="2578">
        <v>1</v>
      </c>
      <c r="F249" s="2578">
        <v>450</v>
      </c>
      <c r="G249" s="2574"/>
      <c r="H249" s="2578">
        <v>450</v>
      </c>
      <c r="I249" s="2574"/>
      <c r="J249" s="3144"/>
      <c r="K249" s="565"/>
      <c r="L249" s="565"/>
      <c r="M249" s="565"/>
      <c r="N249" s="565"/>
      <c r="O249" s="2561"/>
      <c r="P249" s="565"/>
      <c r="Q249" s="565"/>
      <c r="R249" s="565"/>
      <c r="S249" s="565"/>
      <c r="T249" s="565"/>
      <c r="U249" s="565"/>
      <c r="V249" s="565"/>
      <c r="W249" s="565"/>
      <c r="X249" s="2505"/>
      <c r="Y249" s="2505"/>
      <c r="Z249" s="565"/>
      <c r="AA249" s="565"/>
      <c r="AB249" s="565"/>
      <c r="AC249" s="565"/>
      <c r="AD249" s="565"/>
    </row>
    <row r="250" spans="1:30" ht="15.5">
      <c r="A250" s="2583"/>
      <c r="B250" s="2585" t="s">
        <v>3602</v>
      </c>
      <c r="C250" s="2585" t="s">
        <v>3603</v>
      </c>
      <c r="D250" s="2574"/>
      <c r="E250" s="2578">
        <v>4</v>
      </c>
      <c r="F250" s="2574"/>
      <c r="G250" s="2574"/>
      <c r="H250" s="2578">
        <v>250</v>
      </c>
      <c r="I250" s="2574"/>
      <c r="J250" s="3144"/>
      <c r="K250" s="565"/>
      <c r="L250" s="565"/>
      <c r="M250" s="565"/>
      <c r="N250" s="565"/>
      <c r="O250" s="2561"/>
      <c r="P250" s="565"/>
      <c r="Q250" s="565"/>
      <c r="R250" s="565"/>
      <c r="S250" s="565"/>
      <c r="T250" s="565"/>
      <c r="U250" s="565"/>
      <c r="V250" s="565"/>
      <c r="W250" s="565"/>
      <c r="X250" s="2505"/>
      <c r="Y250" s="2505"/>
      <c r="Z250" s="565"/>
      <c r="AA250" s="565"/>
      <c r="AB250" s="565"/>
      <c r="AC250" s="565"/>
      <c r="AD250" s="565"/>
    </row>
    <row r="251" spans="1:30" ht="15.5">
      <c r="A251" s="2583"/>
      <c r="B251" s="2585" t="s">
        <v>3604</v>
      </c>
      <c r="C251" s="2585" t="s">
        <v>3559</v>
      </c>
      <c r="D251" s="2578">
        <v>2</v>
      </c>
      <c r="E251" s="2578">
        <v>20</v>
      </c>
      <c r="F251" s="2578">
        <v>40</v>
      </c>
      <c r="G251" s="2574"/>
      <c r="H251" s="2578" t="s">
        <v>3605</v>
      </c>
      <c r="I251" s="2540"/>
      <c r="J251" s="3144"/>
      <c r="K251" s="565"/>
      <c r="L251" s="565"/>
      <c r="M251" s="565"/>
      <c r="N251" s="565"/>
      <c r="O251" s="2561"/>
      <c r="P251" s="565"/>
      <c r="Q251" s="565"/>
      <c r="R251" s="565"/>
      <c r="S251" s="565"/>
      <c r="T251" s="565"/>
      <c r="U251" s="565"/>
      <c r="V251" s="565"/>
      <c r="W251" s="565"/>
      <c r="X251" s="2505"/>
      <c r="Y251" s="2505"/>
      <c r="Z251" s="565"/>
      <c r="AA251" s="565"/>
      <c r="AB251" s="565"/>
      <c r="AC251" s="565"/>
      <c r="AD251" s="565"/>
    </row>
    <row r="252" spans="1:30" ht="15.5">
      <c r="A252" s="2583"/>
      <c r="B252" s="2553" t="s">
        <v>3670</v>
      </c>
      <c r="C252" s="2553" t="s">
        <v>3573</v>
      </c>
      <c r="D252" s="2544">
        <v>2</v>
      </c>
      <c r="E252" s="2544">
        <v>9</v>
      </c>
      <c r="F252" s="2544">
        <v>50</v>
      </c>
      <c r="G252" s="2540"/>
      <c r="H252" s="2544">
        <v>900</v>
      </c>
      <c r="I252" s="2574"/>
      <c r="J252" s="3144"/>
      <c r="K252" s="565"/>
      <c r="L252" s="565"/>
      <c r="M252" s="565"/>
      <c r="N252" s="565"/>
      <c r="O252" s="2561"/>
      <c r="P252" s="565"/>
      <c r="Q252" s="565"/>
      <c r="R252" s="565"/>
      <c r="S252" s="565"/>
      <c r="T252" s="565"/>
      <c r="U252" s="565"/>
      <c r="V252" s="565"/>
      <c r="W252" s="565"/>
      <c r="X252" s="2505"/>
      <c r="Y252" s="2505"/>
      <c r="Z252" s="565"/>
      <c r="AA252" s="565"/>
      <c r="AB252" s="565"/>
      <c r="AC252" s="565"/>
      <c r="AD252" s="565"/>
    </row>
    <row r="253" spans="1:30" ht="15.5">
      <c r="A253" s="2586"/>
      <c r="B253" s="2585" t="s">
        <v>3608</v>
      </c>
      <c r="C253" s="2585" t="s">
        <v>3609</v>
      </c>
      <c r="D253" s="2578">
        <v>2</v>
      </c>
      <c r="E253" s="2578">
        <v>20</v>
      </c>
      <c r="F253" s="2570">
        <v>30</v>
      </c>
      <c r="G253" s="2574"/>
      <c r="H253" s="2578" t="s">
        <v>3610</v>
      </c>
      <c r="I253" s="2574"/>
      <c r="J253" s="3144"/>
      <c r="K253" s="565"/>
      <c r="L253" s="565"/>
      <c r="M253" s="565"/>
      <c r="N253" s="565"/>
      <c r="O253" s="2561"/>
      <c r="P253" s="565"/>
      <c r="Q253" s="565"/>
      <c r="R253" s="565"/>
      <c r="S253" s="565"/>
      <c r="T253" s="565"/>
      <c r="U253" s="565"/>
      <c r="V253" s="565"/>
      <c r="W253" s="565"/>
      <c r="X253" s="2505"/>
      <c r="Y253" s="2505"/>
      <c r="Z253" s="565"/>
      <c r="AA253" s="565"/>
      <c r="AB253" s="565"/>
      <c r="AC253" s="565"/>
      <c r="AD253" s="565"/>
    </row>
    <row r="254" spans="1:30" ht="15.5">
      <c r="A254" s="2583"/>
      <c r="B254" s="2585" t="s">
        <v>3671</v>
      </c>
      <c r="C254" s="2585" t="s">
        <v>3609</v>
      </c>
      <c r="D254" s="2578">
        <v>2</v>
      </c>
      <c r="E254" s="2578">
        <v>20</v>
      </c>
      <c r="F254" s="2570">
        <v>30</v>
      </c>
      <c r="G254" s="2574"/>
      <c r="H254" s="2578" t="s">
        <v>3610</v>
      </c>
      <c r="I254" s="2574"/>
      <c r="J254" s="3144"/>
      <c r="K254" s="565"/>
      <c r="L254" s="565"/>
      <c r="M254" s="565"/>
      <c r="N254" s="565"/>
      <c r="O254" s="2561"/>
      <c r="P254" s="565"/>
      <c r="Q254" s="565"/>
      <c r="R254" s="565"/>
      <c r="S254" s="565"/>
      <c r="T254" s="565"/>
      <c r="U254" s="565"/>
      <c r="V254" s="565"/>
      <c r="W254" s="565"/>
      <c r="X254" s="2505"/>
      <c r="Y254" s="2505"/>
      <c r="Z254" s="565"/>
      <c r="AA254" s="565"/>
      <c r="AB254" s="565"/>
      <c r="AC254" s="565"/>
      <c r="AD254" s="565"/>
    </row>
    <row r="255" spans="1:30" ht="15.5">
      <c r="A255" s="2583"/>
      <c r="B255" s="2585" t="s">
        <v>3611</v>
      </c>
      <c r="C255" s="2585" t="s">
        <v>3609</v>
      </c>
      <c r="D255" s="2578">
        <v>2</v>
      </c>
      <c r="E255" s="2578">
        <v>20</v>
      </c>
      <c r="F255" s="2578">
        <v>50</v>
      </c>
      <c r="G255" s="2574"/>
      <c r="H255" s="2578" t="s">
        <v>3612</v>
      </c>
      <c r="I255" s="2574"/>
      <c r="J255" s="3144"/>
      <c r="K255" s="565"/>
      <c r="L255" s="565"/>
      <c r="M255" s="565"/>
      <c r="N255" s="565"/>
      <c r="O255" s="2561"/>
      <c r="P255" s="565"/>
      <c r="Q255" s="565"/>
      <c r="R255" s="565"/>
      <c r="S255" s="565"/>
      <c r="T255" s="565"/>
      <c r="U255" s="565"/>
      <c r="V255" s="565"/>
      <c r="W255" s="565"/>
      <c r="X255" s="2505"/>
      <c r="Y255" s="2505"/>
      <c r="Z255" s="565"/>
      <c r="AA255" s="565"/>
      <c r="AB255" s="565"/>
      <c r="AC255" s="565"/>
      <c r="AD255" s="565"/>
    </row>
    <row r="256" spans="1:30" ht="15.5">
      <c r="A256" s="2583"/>
      <c r="B256" s="2585" t="s">
        <v>3613</v>
      </c>
      <c r="C256" s="2585" t="s">
        <v>3559</v>
      </c>
      <c r="D256" s="2578">
        <v>2</v>
      </c>
      <c r="E256" s="2578">
        <v>20</v>
      </c>
      <c r="F256" s="2578">
        <v>40</v>
      </c>
      <c r="G256" s="2574"/>
      <c r="H256" s="2578" t="s">
        <v>3605</v>
      </c>
      <c r="I256" s="2574"/>
      <c r="J256" s="3144"/>
      <c r="K256" s="565"/>
      <c r="L256" s="565"/>
      <c r="M256" s="565"/>
      <c r="N256" s="565"/>
      <c r="O256" s="2561"/>
      <c r="P256" s="565"/>
      <c r="Q256" s="565"/>
      <c r="R256" s="565"/>
      <c r="S256" s="565"/>
      <c r="T256" s="565"/>
      <c r="U256" s="565"/>
      <c r="V256" s="565"/>
      <c r="W256" s="565"/>
      <c r="X256" s="2505"/>
      <c r="Y256" s="2505"/>
      <c r="Z256" s="565"/>
      <c r="AA256" s="565"/>
      <c r="AB256" s="565"/>
      <c r="AC256" s="565"/>
      <c r="AD256" s="565"/>
    </row>
    <row r="257" spans="1:30" ht="15.5">
      <c r="A257" s="2583"/>
      <c r="B257" s="2585" t="s">
        <v>3614</v>
      </c>
      <c r="C257" s="2585" t="s">
        <v>3615</v>
      </c>
      <c r="D257" s="2574"/>
      <c r="E257" s="2578">
        <v>5</v>
      </c>
      <c r="F257" s="2578">
        <v>50</v>
      </c>
      <c r="G257" s="2574"/>
      <c r="H257" s="2578">
        <v>250</v>
      </c>
      <c r="I257" s="2574"/>
      <c r="J257" s="3144"/>
      <c r="K257" s="565"/>
      <c r="L257" s="565"/>
      <c r="M257" s="565"/>
      <c r="N257" s="565"/>
      <c r="O257" s="2561"/>
      <c r="P257" s="565"/>
      <c r="Q257" s="565"/>
      <c r="R257" s="565"/>
      <c r="S257" s="565"/>
      <c r="T257" s="565"/>
      <c r="U257" s="565"/>
      <c r="V257" s="565"/>
      <c r="W257" s="565"/>
      <c r="X257" s="2505"/>
      <c r="Y257" s="2505"/>
      <c r="Z257" s="565"/>
      <c r="AA257" s="565"/>
      <c r="AB257" s="565"/>
      <c r="AC257" s="565"/>
      <c r="AD257" s="565"/>
    </row>
    <row r="258" spans="1:30" ht="15.5">
      <c r="A258" s="2584">
        <v>44986</v>
      </c>
      <c r="B258" s="2573" t="s">
        <v>3617</v>
      </c>
      <c r="C258" s="2574"/>
      <c r="D258" s="2574"/>
      <c r="E258" s="2574"/>
      <c r="F258" s="2574"/>
      <c r="G258" s="2574"/>
      <c r="H258" s="2580" t="s">
        <v>3668</v>
      </c>
      <c r="I258" s="2585" t="s">
        <v>3598</v>
      </c>
      <c r="J258" s="3144"/>
      <c r="K258" s="565"/>
      <c r="L258" s="565"/>
      <c r="M258" s="565"/>
      <c r="N258" s="565"/>
      <c r="O258" s="2561"/>
      <c r="P258" s="565"/>
      <c r="Q258" s="565"/>
      <c r="R258" s="565"/>
      <c r="S258" s="565"/>
      <c r="T258" s="565"/>
      <c r="U258" s="565"/>
      <c r="V258" s="565"/>
      <c r="W258" s="565"/>
      <c r="X258" s="2505"/>
      <c r="Y258" s="2505"/>
      <c r="Z258" s="565"/>
      <c r="AA258" s="565"/>
      <c r="AB258" s="565"/>
      <c r="AC258" s="565"/>
      <c r="AD258" s="565"/>
    </row>
    <row r="259" spans="1:30" ht="15.5">
      <c r="A259" s="2583"/>
      <c r="B259" s="2585" t="s">
        <v>3600</v>
      </c>
      <c r="C259" s="2585" t="s">
        <v>3601</v>
      </c>
      <c r="D259" s="2574"/>
      <c r="E259" s="2578">
        <v>1</v>
      </c>
      <c r="F259" s="2578">
        <v>450</v>
      </c>
      <c r="G259" s="2574"/>
      <c r="H259" s="2578">
        <v>450</v>
      </c>
      <c r="I259" s="2574"/>
      <c r="J259" s="3144"/>
      <c r="K259" s="565"/>
      <c r="L259" s="565"/>
      <c r="M259" s="565"/>
      <c r="N259" s="565"/>
      <c r="O259" s="2561"/>
      <c r="P259" s="565"/>
      <c r="Q259" s="565"/>
      <c r="R259" s="565"/>
      <c r="S259" s="565"/>
      <c r="T259" s="565"/>
      <c r="U259" s="565"/>
      <c r="V259" s="565"/>
      <c r="W259" s="565"/>
      <c r="X259" s="2505"/>
      <c r="Y259" s="2505"/>
      <c r="Z259" s="565"/>
      <c r="AA259" s="565"/>
      <c r="AB259" s="565"/>
      <c r="AC259" s="565"/>
      <c r="AD259" s="565"/>
    </row>
    <row r="260" spans="1:30" ht="15.5">
      <c r="A260" s="2583"/>
      <c r="B260" s="2585" t="s">
        <v>3602</v>
      </c>
      <c r="C260" s="2585" t="s">
        <v>3603</v>
      </c>
      <c r="D260" s="2574"/>
      <c r="E260" s="2578">
        <v>4</v>
      </c>
      <c r="F260" s="2574"/>
      <c r="G260" s="2574"/>
      <c r="H260" s="2578">
        <v>250</v>
      </c>
      <c r="I260" s="2540"/>
      <c r="J260" s="3144"/>
      <c r="K260" s="565"/>
      <c r="L260" s="565"/>
      <c r="M260" s="565"/>
      <c r="N260" s="565"/>
      <c r="O260" s="2561"/>
      <c r="P260" s="565"/>
      <c r="Q260" s="565"/>
      <c r="R260" s="565"/>
      <c r="S260" s="565"/>
      <c r="T260" s="565"/>
      <c r="U260" s="565"/>
      <c r="V260" s="565"/>
      <c r="W260" s="565"/>
      <c r="X260" s="2505"/>
      <c r="Y260" s="2505"/>
      <c r="Z260" s="565"/>
      <c r="AA260" s="565"/>
      <c r="AB260" s="565"/>
      <c r="AC260" s="565"/>
      <c r="AD260" s="565"/>
    </row>
    <row r="261" spans="1:30" ht="15.5">
      <c r="A261" s="2583"/>
      <c r="B261" s="2585" t="s">
        <v>3604</v>
      </c>
      <c r="C261" s="2585" t="s">
        <v>3559</v>
      </c>
      <c r="D261" s="2578">
        <v>2</v>
      </c>
      <c r="E261" s="2578">
        <v>20</v>
      </c>
      <c r="F261" s="2578">
        <v>40</v>
      </c>
      <c r="G261" s="2574"/>
      <c r="H261" s="2578" t="s">
        <v>3605</v>
      </c>
      <c r="I261" s="2540"/>
      <c r="J261" s="3144"/>
      <c r="K261" s="565"/>
      <c r="L261" s="565"/>
      <c r="M261" s="565"/>
      <c r="N261" s="565"/>
      <c r="O261" s="2561"/>
      <c r="P261" s="565"/>
      <c r="Q261" s="565"/>
      <c r="R261" s="565"/>
      <c r="S261" s="565"/>
      <c r="T261" s="565"/>
      <c r="U261" s="565"/>
      <c r="V261" s="565"/>
      <c r="W261" s="565"/>
      <c r="X261" s="2505"/>
      <c r="Y261" s="2505"/>
      <c r="Z261" s="565"/>
      <c r="AA261" s="565"/>
      <c r="AB261" s="565"/>
      <c r="AC261" s="565"/>
      <c r="AD261" s="565"/>
    </row>
    <row r="262" spans="1:30" ht="15.5">
      <c r="A262" s="2583"/>
      <c r="B262" s="2553" t="s">
        <v>3670</v>
      </c>
      <c r="C262" s="2553" t="s">
        <v>3573</v>
      </c>
      <c r="D262" s="2544">
        <v>2</v>
      </c>
      <c r="E262" s="2544">
        <v>9</v>
      </c>
      <c r="F262" s="2544">
        <v>50</v>
      </c>
      <c r="G262" s="2540"/>
      <c r="H262" s="2544">
        <v>900</v>
      </c>
      <c r="I262" s="2540"/>
      <c r="J262" s="3144"/>
      <c r="K262" s="565"/>
      <c r="L262" s="565"/>
      <c r="M262" s="565"/>
      <c r="N262" s="565"/>
      <c r="O262" s="2561"/>
      <c r="P262" s="565"/>
      <c r="Q262" s="565"/>
      <c r="R262" s="565"/>
      <c r="S262" s="565"/>
      <c r="T262" s="565"/>
      <c r="U262" s="565"/>
      <c r="V262" s="565"/>
      <c r="W262" s="565"/>
      <c r="X262" s="2505"/>
      <c r="Y262" s="2505"/>
      <c r="Z262" s="565"/>
      <c r="AA262" s="565"/>
      <c r="AB262" s="565"/>
      <c r="AC262" s="565"/>
      <c r="AD262" s="565"/>
    </row>
    <row r="263" spans="1:30" ht="15.5">
      <c r="A263" s="2586"/>
      <c r="B263" s="2585" t="s">
        <v>3608</v>
      </c>
      <c r="C263" s="2585" t="s">
        <v>3609</v>
      </c>
      <c r="D263" s="2578">
        <v>2</v>
      </c>
      <c r="E263" s="2578">
        <v>20</v>
      </c>
      <c r="F263" s="2570">
        <v>30</v>
      </c>
      <c r="G263" s="2574"/>
      <c r="H263" s="2578" t="s">
        <v>3610</v>
      </c>
      <c r="I263" s="2540"/>
      <c r="J263" s="3144"/>
      <c r="K263" s="565"/>
      <c r="L263" s="565"/>
      <c r="M263" s="565"/>
      <c r="N263" s="565"/>
      <c r="O263" s="2561"/>
      <c r="P263" s="565"/>
      <c r="Q263" s="565"/>
      <c r="R263" s="565"/>
      <c r="S263" s="565"/>
      <c r="T263" s="565"/>
      <c r="U263" s="565"/>
      <c r="V263" s="565"/>
      <c r="W263" s="565"/>
      <c r="X263" s="2505"/>
      <c r="Y263" s="2505"/>
      <c r="Z263" s="565"/>
      <c r="AA263" s="565"/>
      <c r="AB263" s="565"/>
      <c r="AC263" s="565"/>
      <c r="AD263" s="565"/>
    </row>
    <row r="264" spans="1:30" ht="15.5">
      <c r="A264" s="2583"/>
      <c r="B264" s="2585" t="s">
        <v>3671</v>
      </c>
      <c r="C264" s="2585" t="s">
        <v>3609</v>
      </c>
      <c r="D264" s="2578">
        <v>2</v>
      </c>
      <c r="E264" s="2578">
        <v>20</v>
      </c>
      <c r="F264" s="2570">
        <v>30</v>
      </c>
      <c r="G264" s="2574"/>
      <c r="H264" s="2578" t="s">
        <v>3610</v>
      </c>
      <c r="I264" s="2540"/>
      <c r="J264" s="3144"/>
      <c r="K264" s="565"/>
      <c r="L264" s="565"/>
      <c r="M264" s="565"/>
      <c r="N264" s="565"/>
      <c r="O264" s="2561"/>
      <c r="P264" s="565"/>
      <c r="Q264" s="565"/>
      <c r="R264" s="565"/>
      <c r="S264" s="565"/>
      <c r="T264" s="565"/>
      <c r="U264" s="565"/>
      <c r="V264" s="565"/>
      <c r="W264" s="565"/>
      <c r="X264" s="2505"/>
      <c r="Y264" s="2505"/>
      <c r="Z264" s="565"/>
      <c r="AA264" s="565"/>
      <c r="AB264" s="565"/>
      <c r="AC264" s="565"/>
      <c r="AD264" s="565"/>
    </row>
    <row r="265" spans="1:30" ht="15.5">
      <c r="A265" s="2583"/>
      <c r="B265" s="2585" t="s">
        <v>3611</v>
      </c>
      <c r="C265" s="2585" t="s">
        <v>3609</v>
      </c>
      <c r="D265" s="2578">
        <v>2</v>
      </c>
      <c r="E265" s="2578">
        <v>20</v>
      </c>
      <c r="F265" s="2578">
        <v>50</v>
      </c>
      <c r="G265" s="2574"/>
      <c r="H265" s="2578" t="s">
        <v>3612</v>
      </c>
      <c r="I265" s="2540"/>
      <c r="J265" s="3144"/>
      <c r="K265" s="565"/>
      <c r="L265" s="565"/>
      <c r="M265" s="565"/>
      <c r="N265" s="565"/>
      <c r="O265" s="2561"/>
      <c r="P265" s="565"/>
      <c r="Q265" s="565"/>
      <c r="R265" s="565"/>
      <c r="S265" s="565"/>
      <c r="T265" s="565"/>
      <c r="U265" s="565"/>
      <c r="V265" s="565"/>
      <c r="W265" s="565"/>
      <c r="X265" s="2505"/>
      <c r="Y265" s="2505"/>
      <c r="Z265" s="565"/>
      <c r="AA265" s="565"/>
      <c r="AB265" s="565"/>
      <c r="AC265" s="565"/>
      <c r="AD265" s="565"/>
    </row>
    <row r="266" spans="1:30" ht="15.5">
      <c r="A266" s="2583"/>
      <c r="B266" s="2585" t="s">
        <v>3613</v>
      </c>
      <c r="C266" s="2585" t="s">
        <v>3559</v>
      </c>
      <c r="D266" s="2578">
        <v>2</v>
      </c>
      <c r="E266" s="2578">
        <v>20</v>
      </c>
      <c r="F266" s="2578">
        <v>40</v>
      </c>
      <c r="G266" s="2574"/>
      <c r="H266" s="2578" t="s">
        <v>3605</v>
      </c>
      <c r="I266" s="2540"/>
      <c r="J266" s="3144"/>
      <c r="K266" s="565"/>
      <c r="L266" s="565"/>
      <c r="M266" s="565"/>
      <c r="N266" s="565"/>
      <c r="O266" s="2561"/>
      <c r="P266" s="565"/>
      <c r="Q266" s="565"/>
      <c r="R266" s="565"/>
      <c r="S266" s="565"/>
      <c r="T266" s="565"/>
      <c r="U266" s="565"/>
      <c r="V266" s="565"/>
      <c r="W266" s="565"/>
      <c r="X266" s="2505"/>
      <c r="Y266" s="2505"/>
      <c r="Z266" s="565"/>
      <c r="AA266" s="565"/>
      <c r="AB266" s="565"/>
      <c r="AC266" s="565"/>
      <c r="AD266" s="565"/>
    </row>
    <row r="267" spans="1:30" ht="15.5">
      <c r="A267" s="2583"/>
      <c r="B267" s="2585" t="s">
        <v>3614</v>
      </c>
      <c r="C267" s="2585" t="s">
        <v>3615</v>
      </c>
      <c r="D267" s="2574"/>
      <c r="E267" s="2578">
        <v>5</v>
      </c>
      <c r="F267" s="2578">
        <v>50</v>
      </c>
      <c r="G267" s="2574"/>
      <c r="H267" s="2578">
        <v>250</v>
      </c>
      <c r="I267" s="2574"/>
      <c r="J267" s="3144"/>
      <c r="K267" s="565"/>
      <c r="L267" s="565"/>
      <c r="M267" s="565"/>
      <c r="N267" s="565"/>
      <c r="O267" s="2561"/>
      <c r="P267" s="565"/>
      <c r="Q267" s="565"/>
      <c r="R267" s="565"/>
      <c r="S267" s="565"/>
      <c r="T267" s="565"/>
      <c r="U267" s="565"/>
      <c r="V267" s="565"/>
      <c r="W267" s="565"/>
      <c r="X267" s="2505"/>
      <c r="Y267" s="2505"/>
      <c r="Z267" s="565"/>
      <c r="AA267" s="565"/>
      <c r="AB267" s="565"/>
      <c r="AC267" s="565"/>
      <c r="AD267" s="565"/>
    </row>
    <row r="268" spans="1:30" ht="15.5">
      <c r="A268" s="2584">
        <v>45017</v>
      </c>
      <c r="B268" s="2573" t="s">
        <v>3618</v>
      </c>
      <c r="C268" s="2574"/>
      <c r="D268" s="2574"/>
      <c r="E268" s="2574"/>
      <c r="F268" s="2574"/>
      <c r="G268" s="2574"/>
      <c r="H268" s="2580" t="s">
        <v>3668</v>
      </c>
      <c r="I268" s="2585" t="s">
        <v>3598</v>
      </c>
      <c r="J268" s="3144"/>
      <c r="K268" s="565"/>
      <c r="L268" s="565"/>
      <c r="M268" s="565"/>
      <c r="N268" s="565"/>
      <c r="O268" s="2561"/>
      <c r="P268" s="565"/>
      <c r="Q268" s="565"/>
      <c r="R268" s="565"/>
      <c r="S268" s="565"/>
      <c r="T268" s="565"/>
      <c r="U268" s="565"/>
      <c r="V268" s="565"/>
      <c r="W268" s="565"/>
      <c r="X268" s="2505"/>
      <c r="Y268" s="2505"/>
      <c r="Z268" s="565"/>
      <c r="AA268" s="565"/>
      <c r="AB268" s="565"/>
      <c r="AC268" s="565"/>
      <c r="AD268" s="565"/>
    </row>
    <row r="269" spans="1:30" ht="15.5">
      <c r="A269" s="2583"/>
      <c r="B269" s="2585" t="s">
        <v>3600</v>
      </c>
      <c r="C269" s="2585" t="s">
        <v>3601</v>
      </c>
      <c r="D269" s="2574"/>
      <c r="E269" s="2578">
        <v>1</v>
      </c>
      <c r="F269" s="2578">
        <v>450</v>
      </c>
      <c r="G269" s="2574"/>
      <c r="H269" s="2578">
        <v>450</v>
      </c>
      <c r="I269" s="2540"/>
      <c r="J269" s="3144"/>
      <c r="K269" s="565"/>
      <c r="L269" s="565"/>
      <c r="M269" s="565"/>
      <c r="N269" s="565"/>
      <c r="O269" s="2561"/>
      <c r="P269" s="565"/>
      <c r="Q269" s="565"/>
      <c r="R269" s="565"/>
      <c r="S269" s="565"/>
      <c r="T269" s="565"/>
      <c r="U269" s="565"/>
      <c r="V269" s="565"/>
      <c r="W269" s="565"/>
      <c r="X269" s="2505"/>
      <c r="Y269" s="2505"/>
      <c r="Z269" s="565"/>
      <c r="AA269" s="565"/>
      <c r="AB269" s="565"/>
      <c r="AC269" s="565"/>
      <c r="AD269" s="565"/>
    </row>
    <row r="270" spans="1:30" ht="15.5">
      <c r="A270" s="2583"/>
      <c r="B270" s="2585" t="s">
        <v>3602</v>
      </c>
      <c r="C270" s="2585" t="s">
        <v>3603</v>
      </c>
      <c r="D270" s="2574"/>
      <c r="E270" s="2578">
        <v>4</v>
      </c>
      <c r="F270" s="2574"/>
      <c r="G270" s="2574"/>
      <c r="H270" s="2578">
        <v>250</v>
      </c>
      <c r="I270" s="2574"/>
      <c r="J270" s="3144"/>
      <c r="K270" s="565"/>
      <c r="L270" s="565"/>
      <c r="M270" s="565"/>
      <c r="N270" s="565"/>
      <c r="O270" s="2561"/>
      <c r="P270" s="565"/>
      <c r="Q270" s="565"/>
      <c r="R270" s="565"/>
      <c r="S270" s="565"/>
      <c r="T270" s="565"/>
      <c r="U270" s="565"/>
      <c r="V270" s="565"/>
      <c r="W270" s="565"/>
      <c r="X270" s="2505"/>
      <c r="Y270" s="2505"/>
      <c r="Z270" s="565"/>
      <c r="AA270" s="565"/>
      <c r="AB270" s="565"/>
      <c r="AC270" s="565"/>
      <c r="AD270" s="565"/>
    </row>
    <row r="271" spans="1:30" ht="15.5">
      <c r="A271" s="2583"/>
      <c r="B271" s="2585" t="s">
        <v>3604</v>
      </c>
      <c r="C271" s="2585" t="s">
        <v>3559</v>
      </c>
      <c r="D271" s="2578">
        <v>2</v>
      </c>
      <c r="E271" s="2578">
        <v>20</v>
      </c>
      <c r="F271" s="2578">
        <v>40</v>
      </c>
      <c r="G271" s="2574"/>
      <c r="H271" s="2578" t="s">
        <v>3605</v>
      </c>
      <c r="I271" s="2574"/>
      <c r="J271" s="3144"/>
      <c r="K271" s="565"/>
      <c r="L271" s="565"/>
      <c r="M271" s="565"/>
      <c r="N271" s="565"/>
      <c r="O271" s="2561"/>
      <c r="P271" s="565"/>
      <c r="Q271" s="565"/>
      <c r="R271" s="565"/>
      <c r="S271" s="565"/>
      <c r="T271" s="565"/>
      <c r="U271" s="565"/>
      <c r="V271" s="565"/>
      <c r="W271" s="565"/>
      <c r="X271" s="2505"/>
      <c r="Y271" s="2505"/>
      <c r="Z271" s="565"/>
      <c r="AA271" s="565"/>
      <c r="AB271" s="565"/>
      <c r="AC271" s="565"/>
      <c r="AD271" s="565"/>
    </row>
    <row r="272" spans="1:30" ht="15.5">
      <c r="A272" s="2583"/>
      <c r="B272" s="2553" t="s">
        <v>3670</v>
      </c>
      <c r="C272" s="2553" t="s">
        <v>3573</v>
      </c>
      <c r="D272" s="2544">
        <v>2</v>
      </c>
      <c r="E272" s="2544">
        <v>9</v>
      </c>
      <c r="F272" s="2544">
        <v>50</v>
      </c>
      <c r="G272" s="2540"/>
      <c r="H272" s="2544">
        <v>900</v>
      </c>
      <c r="I272" s="2574"/>
      <c r="J272" s="3144"/>
      <c r="K272" s="565"/>
      <c r="L272" s="565"/>
      <c r="M272" s="565"/>
      <c r="N272" s="565"/>
      <c r="O272" s="2561"/>
      <c r="P272" s="565"/>
      <c r="Q272" s="565"/>
      <c r="R272" s="565"/>
      <c r="S272" s="565"/>
      <c r="T272" s="565"/>
      <c r="U272" s="565"/>
      <c r="V272" s="565"/>
      <c r="W272" s="565"/>
      <c r="X272" s="2505"/>
      <c r="Y272" s="2505"/>
      <c r="Z272" s="565"/>
      <c r="AA272" s="565"/>
      <c r="AB272" s="565"/>
      <c r="AC272" s="565"/>
      <c r="AD272" s="565"/>
    </row>
    <row r="273" spans="1:30" ht="15.5">
      <c r="A273" s="2586"/>
      <c r="B273" s="2585" t="s">
        <v>3608</v>
      </c>
      <c r="C273" s="2585" t="s">
        <v>3609</v>
      </c>
      <c r="D273" s="2578">
        <v>2</v>
      </c>
      <c r="E273" s="2578">
        <v>20</v>
      </c>
      <c r="F273" s="2570">
        <v>30</v>
      </c>
      <c r="G273" s="2574"/>
      <c r="H273" s="2578" t="s">
        <v>3610</v>
      </c>
      <c r="I273" s="2574"/>
      <c r="J273" s="3144"/>
      <c r="K273" s="565"/>
      <c r="L273" s="565"/>
      <c r="M273" s="565"/>
      <c r="N273" s="565"/>
      <c r="O273" s="2561"/>
      <c r="P273" s="565"/>
      <c r="Q273" s="565"/>
      <c r="R273" s="565"/>
      <c r="S273" s="565"/>
      <c r="T273" s="565"/>
      <c r="U273" s="565"/>
      <c r="V273" s="565"/>
      <c r="W273" s="565"/>
      <c r="X273" s="2505"/>
      <c r="Y273" s="2505"/>
      <c r="Z273" s="565"/>
      <c r="AA273" s="565"/>
      <c r="AB273" s="565"/>
      <c r="AC273" s="565"/>
      <c r="AD273" s="565"/>
    </row>
    <row r="274" spans="1:30" ht="15.5">
      <c r="A274" s="2583"/>
      <c r="B274" s="2585" t="s">
        <v>3671</v>
      </c>
      <c r="C274" s="2585" t="s">
        <v>3609</v>
      </c>
      <c r="D274" s="2578">
        <v>2</v>
      </c>
      <c r="E274" s="2578">
        <v>20</v>
      </c>
      <c r="F274" s="2570">
        <v>30</v>
      </c>
      <c r="G274" s="2574"/>
      <c r="H274" s="2578" t="s">
        <v>3610</v>
      </c>
      <c r="I274" s="2574"/>
      <c r="J274" s="3144"/>
      <c r="K274" s="565"/>
      <c r="L274" s="565"/>
      <c r="M274" s="565"/>
      <c r="N274" s="565"/>
      <c r="O274" s="2561"/>
      <c r="P274" s="565"/>
      <c r="Q274" s="565"/>
      <c r="R274" s="565"/>
      <c r="S274" s="565"/>
      <c r="T274" s="565"/>
      <c r="U274" s="565"/>
      <c r="V274" s="565"/>
      <c r="W274" s="565"/>
      <c r="X274" s="2505"/>
      <c r="Y274" s="2505"/>
      <c r="Z274" s="565"/>
      <c r="AA274" s="565"/>
      <c r="AB274" s="565"/>
      <c r="AC274" s="565"/>
      <c r="AD274" s="565"/>
    </row>
    <row r="275" spans="1:30" ht="15.5">
      <c r="A275" s="2583"/>
      <c r="B275" s="2585" t="s">
        <v>3611</v>
      </c>
      <c r="C275" s="2585" t="s">
        <v>3609</v>
      </c>
      <c r="D275" s="2578">
        <v>2</v>
      </c>
      <c r="E275" s="2578">
        <v>20</v>
      </c>
      <c r="F275" s="2578">
        <v>50</v>
      </c>
      <c r="G275" s="2574"/>
      <c r="H275" s="2578" t="s">
        <v>3612</v>
      </c>
      <c r="I275" s="2574"/>
      <c r="J275" s="3144"/>
      <c r="K275" s="565"/>
      <c r="L275" s="565"/>
      <c r="M275" s="565"/>
      <c r="N275" s="565"/>
      <c r="O275" s="2561"/>
      <c r="P275" s="565"/>
      <c r="Q275" s="565"/>
      <c r="R275" s="565"/>
      <c r="S275" s="565"/>
      <c r="T275" s="565"/>
      <c r="U275" s="565"/>
      <c r="V275" s="565"/>
      <c r="W275" s="565"/>
      <c r="X275" s="2505"/>
      <c r="Y275" s="2505"/>
      <c r="Z275" s="565"/>
      <c r="AA275" s="565"/>
      <c r="AB275" s="565"/>
      <c r="AC275" s="565"/>
      <c r="AD275" s="565"/>
    </row>
    <row r="276" spans="1:30" ht="15.5">
      <c r="A276" s="2583"/>
      <c r="B276" s="2585" t="s">
        <v>3613</v>
      </c>
      <c r="C276" s="2585" t="s">
        <v>3559</v>
      </c>
      <c r="D276" s="2578">
        <v>2</v>
      </c>
      <c r="E276" s="2578">
        <v>20</v>
      </c>
      <c r="F276" s="2578">
        <v>40</v>
      </c>
      <c r="G276" s="2574"/>
      <c r="H276" s="2578" t="s">
        <v>3605</v>
      </c>
      <c r="I276" s="2574"/>
      <c r="J276" s="3144"/>
      <c r="K276" s="565"/>
      <c r="L276" s="565"/>
      <c r="M276" s="565"/>
      <c r="N276" s="565"/>
      <c r="O276" s="2561"/>
      <c r="P276" s="565"/>
      <c r="Q276" s="565"/>
      <c r="R276" s="565"/>
      <c r="S276" s="565"/>
      <c r="T276" s="565"/>
      <c r="U276" s="565"/>
      <c r="V276" s="565"/>
      <c r="W276" s="565"/>
      <c r="X276" s="2505"/>
      <c r="Y276" s="2505"/>
      <c r="Z276" s="565"/>
      <c r="AA276" s="565"/>
      <c r="AB276" s="565"/>
      <c r="AC276" s="565"/>
      <c r="AD276" s="565"/>
    </row>
    <row r="277" spans="1:30" ht="15.5">
      <c r="A277" s="2583"/>
      <c r="B277" s="2585" t="s">
        <v>3614</v>
      </c>
      <c r="C277" s="2585" t="s">
        <v>3615</v>
      </c>
      <c r="D277" s="2574"/>
      <c r="E277" s="2578">
        <v>5</v>
      </c>
      <c r="F277" s="2578">
        <v>50</v>
      </c>
      <c r="G277" s="2574"/>
      <c r="H277" s="2578">
        <v>250</v>
      </c>
      <c r="I277" s="2574"/>
      <c r="J277" s="3144"/>
      <c r="K277" s="565"/>
      <c r="L277" s="565"/>
      <c r="M277" s="565"/>
      <c r="N277" s="565"/>
      <c r="O277" s="2561"/>
      <c r="P277" s="565"/>
      <c r="Q277" s="565"/>
      <c r="R277" s="565"/>
      <c r="S277" s="565"/>
      <c r="T277" s="565"/>
      <c r="U277" s="565"/>
      <c r="V277" s="565"/>
      <c r="W277" s="565"/>
      <c r="X277" s="2505"/>
      <c r="Y277" s="2505"/>
      <c r="Z277" s="565"/>
      <c r="AA277" s="565"/>
      <c r="AB277" s="565"/>
      <c r="AC277" s="565"/>
      <c r="AD277" s="565"/>
    </row>
    <row r="278" spans="1:30" ht="15.5">
      <c r="A278" s="2584">
        <v>45047</v>
      </c>
      <c r="B278" s="2573" t="s">
        <v>3619</v>
      </c>
      <c r="C278" s="2574"/>
      <c r="D278" s="2574"/>
      <c r="E278" s="2574"/>
      <c r="F278" s="2574"/>
      <c r="G278" s="2574"/>
      <c r="H278" s="2580" t="s">
        <v>3668</v>
      </c>
      <c r="I278" s="2585" t="s">
        <v>3598</v>
      </c>
      <c r="J278" s="3144"/>
      <c r="K278" s="565"/>
      <c r="L278" s="565"/>
      <c r="M278" s="565"/>
      <c r="N278" s="565"/>
      <c r="O278" s="2561"/>
      <c r="P278" s="565"/>
      <c r="Q278" s="565"/>
      <c r="R278" s="565"/>
      <c r="S278" s="565"/>
      <c r="T278" s="565"/>
      <c r="U278" s="565"/>
      <c r="V278" s="565"/>
      <c r="W278" s="565"/>
      <c r="X278" s="2505"/>
      <c r="Y278" s="2505"/>
      <c r="Z278" s="565"/>
      <c r="AA278" s="565"/>
      <c r="AB278" s="565"/>
      <c r="AC278" s="565"/>
      <c r="AD278" s="565"/>
    </row>
    <row r="279" spans="1:30" ht="15.5">
      <c r="A279" s="2583"/>
      <c r="B279" s="2585" t="s">
        <v>3600</v>
      </c>
      <c r="C279" s="2585" t="s">
        <v>3601</v>
      </c>
      <c r="D279" s="2574"/>
      <c r="E279" s="2578">
        <v>1</v>
      </c>
      <c r="F279" s="2578">
        <v>450</v>
      </c>
      <c r="G279" s="2574"/>
      <c r="H279" s="2578">
        <v>450</v>
      </c>
      <c r="I279" s="2574"/>
      <c r="J279" s="3144"/>
      <c r="K279" s="565"/>
      <c r="L279" s="565"/>
      <c r="M279" s="565"/>
      <c r="N279" s="565"/>
      <c r="O279" s="2561"/>
      <c r="P279" s="565"/>
      <c r="Q279" s="565"/>
      <c r="R279" s="565"/>
      <c r="S279" s="565"/>
      <c r="T279" s="565"/>
      <c r="U279" s="565"/>
      <c r="V279" s="565"/>
      <c r="W279" s="565"/>
      <c r="X279" s="2505"/>
      <c r="Y279" s="2505"/>
      <c r="Z279" s="565"/>
      <c r="AA279" s="565"/>
      <c r="AB279" s="565"/>
      <c r="AC279" s="565"/>
      <c r="AD279" s="565"/>
    </row>
    <row r="280" spans="1:30" ht="15.5">
      <c r="A280" s="2583"/>
      <c r="B280" s="2585" t="s">
        <v>3602</v>
      </c>
      <c r="C280" s="2585" t="s">
        <v>3603</v>
      </c>
      <c r="D280" s="2574"/>
      <c r="E280" s="2578">
        <v>4</v>
      </c>
      <c r="F280" s="2574"/>
      <c r="G280" s="2574"/>
      <c r="H280" s="2578">
        <v>250</v>
      </c>
      <c r="I280" s="2540"/>
      <c r="J280" s="3144"/>
      <c r="K280" s="565"/>
      <c r="L280" s="565"/>
      <c r="M280" s="565"/>
      <c r="N280" s="565"/>
      <c r="O280" s="2561"/>
      <c r="P280" s="565"/>
      <c r="Q280" s="565"/>
      <c r="R280" s="565"/>
      <c r="S280" s="565"/>
      <c r="T280" s="565"/>
      <c r="U280" s="565"/>
      <c r="V280" s="565"/>
      <c r="W280" s="565"/>
      <c r="X280" s="2505"/>
      <c r="Y280" s="2505"/>
      <c r="Z280" s="565"/>
      <c r="AA280" s="565"/>
      <c r="AB280" s="565"/>
      <c r="AC280" s="565"/>
      <c r="AD280" s="565"/>
    </row>
    <row r="281" spans="1:30" ht="15.5">
      <c r="A281" s="2583"/>
      <c r="B281" s="2585" t="s">
        <v>3604</v>
      </c>
      <c r="C281" s="2585" t="s">
        <v>3559</v>
      </c>
      <c r="D281" s="2578">
        <v>2</v>
      </c>
      <c r="E281" s="2578">
        <v>20</v>
      </c>
      <c r="F281" s="2578">
        <v>40</v>
      </c>
      <c r="G281" s="2574"/>
      <c r="H281" s="2578" t="s">
        <v>3605</v>
      </c>
      <c r="I281" s="2540"/>
      <c r="J281" s="3144"/>
      <c r="K281" s="565"/>
      <c r="L281" s="565"/>
      <c r="M281" s="565"/>
      <c r="N281" s="565"/>
      <c r="O281" s="2561"/>
      <c r="P281" s="565"/>
      <c r="Q281" s="565"/>
      <c r="R281" s="565"/>
      <c r="S281" s="565"/>
      <c r="T281" s="565"/>
      <c r="U281" s="565"/>
      <c r="V281" s="565"/>
      <c r="W281" s="565"/>
      <c r="X281" s="2505"/>
      <c r="Y281" s="2505"/>
      <c r="Z281" s="565"/>
      <c r="AA281" s="565"/>
      <c r="AB281" s="565"/>
      <c r="AC281" s="565"/>
      <c r="AD281" s="565"/>
    </row>
    <row r="282" spans="1:30" ht="15.5">
      <c r="A282" s="2583"/>
      <c r="B282" s="2553" t="s">
        <v>3670</v>
      </c>
      <c r="C282" s="2553" t="s">
        <v>3573</v>
      </c>
      <c r="D282" s="2544">
        <v>2</v>
      </c>
      <c r="E282" s="2544">
        <v>9</v>
      </c>
      <c r="F282" s="2544">
        <v>50</v>
      </c>
      <c r="G282" s="2540"/>
      <c r="H282" s="2544">
        <v>900</v>
      </c>
      <c r="I282" s="2540"/>
      <c r="J282" s="3144"/>
      <c r="K282" s="565"/>
      <c r="L282" s="565"/>
      <c r="M282" s="565"/>
      <c r="N282" s="565"/>
      <c r="O282" s="2561"/>
      <c r="P282" s="565"/>
      <c r="Q282" s="565"/>
      <c r="R282" s="565"/>
      <c r="S282" s="565"/>
      <c r="T282" s="565"/>
      <c r="U282" s="565"/>
      <c r="V282" s="565"/>
      <c r="W282" s="565"/>
      <c r="X282" s="2505"/>
      <c r="Y282" s="2505"/>
      <c r="Z282" s="565"/>
      <c r="AA282" s="565"/>
      <c r="AB282" s="565"/>
      <c r="AC282" s="565"/>
      <c r="AD282" s="565"/>
    </row>
    <row r="283" spans="1:30" ht="15.5">
      <c r="A283" s="2586"/>
      <c r="B283" s="2585" t="s">
        <v>3608</v>
      </c>
      <c r="C283" s="2585" t="s">
        <v>3609</v>
      </c>
      <c r="D283" s="2578">
        <v>2</v>
      </c>
      <c r="E283" s="2578">
        <v>20</v>
      </c>
      <c r="F283" s="2570">
        <v>30</v>
      </c>
      <c r="G283" s="2574"/>
      <c r="H283" s="2578" t="s">
        <v>3610</v>
      </c>
      <c r="I283" s="2540"/>
      <c r="J283" s="3144"/>
      <c r="K283" s="565"/>
      <c r="L283" s="565"/>
      <c r="M283" s="565"/>
      <c r="N283" s="565"/>
      <c r="O283" s="2561"/>
      <c r="P283" s="565"/>
      <c r="Q283" s="565"/>
      <c r="R283" s="565"/>
      <c r="S283" s="565"/>
      <c r="T283" s="565"/>
      <c r="U283" s="565"/>
      <c r="V283" s="565"/>
      <c r="W283" s="565"/>
      <c r="X283" s="2505"/>
      <c r="Y283" s="2505"/>
      <c r="Z283" s="565"/>
      <c r="AA283" s="565"/>
      <c r="AB283" s="565"/>
      <c r="AC283" s="565"/>
      <c r="AD283" s="565"/>
    </row>
    <row r="284" spans="1:30" ht="15.5">
      <c r="A284" s="2583"/>
      <c r="B284" s="2585" t="s">
        <v>3671</v>
      </c>
      <c r="C284" s="2585" t="s">
        <v>3609</v>
      </c>
      <c r="D284" s="2578">
        <v>2</v>
      </c>
      <c r="E284" s="2578">
        <v>20</v>
      </c>
      <c r="F284" s="2570">
        <v>30</v>
      </c>
      <c r="G284" s="2574"/>
      <c r="H284" s="2578" t="s">
        <v>3610</v>
      </c>
      <c r="I284" s="2540"/>
      <c r="J284" s="3144"/>
      <c r="K284" s="565"/>
      <c r="L284" s="565"/>
      <c r="M284" s="565"/>
      <c r="N284" s="565"/>
      <c r="O284" s="2561"/>
      <c r="P284" s="565"/>
      <c r="Q284" s="565"/>
      <c r="R284" s="565"/>
      <c r="S284" s="565"/>
      <c r="T284" s="565"/>
      <c r="U284" s="565"/>
      <c r="V284" s="565"/>
      <c r="W284" s="565"/>
      <c r="X284" s="2505"/>
      <c r="Y284" s="2505"/>
      <c r="Z284" s="565"/>
      <c r="AA284" s="565"/>
      <c r="AB284" s="565"/>
      <c r="AC284" s="565"/>
      <c r="AD284" s="565"/>
    </row>
    <row r="285" spans="1:30" ht="15.5">
      <c r="A285" s="2583"/>
      <c r="B285" s="2585" t="s">
        <v>3611</v>
      </c>
      <c r="C285" s="2585" t="s">
        <v>3609</v>
      </c>
      <c r="D285" s="2578">
        <v>2</v>
      </c>
      <c r="E285" s="2578">
        <v>20</v>
      </c>
      <c r="F285" s="2578">
        <v>50</v>
      </c>
      <c r="G285" s="2574"/>
      <c r="H285" s="2578" t="s">
        <v>3612</v>
      </c>
      <c r="I285" s="2540"/>
      <c r="J285" s="3144"/>
      <c r="K285" s="565"/>
      <c r="L285" s="565"/>
      <c r="M285" s="565"/>
      <c r="N285" s="565"/>
      <c r="O285" s="2561"/>
      <c r="P285" s="565"/>
      <c r="Q285" s="565"/>
      <c r="R285" s="565"/>
      <c r="S285" s="565"/>
      <c r="T285" s="565"/>
      <c r="U285" s="565"/>
      <c r="V285" s="565"/>
      <c r="W285" s="565"/>
      <c r="X285" s="2505"/>
      <c r="Y285" s="2505"/>
      <c r="Z285" s="565"/>
      <c r="AA285" s="565"/>
      <c r="AB285" s="565"/>
      <c r="AC285" s="565"/>
      <c r="AD285" s="565"/>
    </row>
    <row r="286" spans="1:30" ht="15.5">
      <c r="A286" s="2583"/>
      <c r="B286" s="2585" t="s">
        <v>3613</v>
      </c>
      <c r="C286" s="2585" t="s">
        <v>3559</v>
      </c>
      <c r="D286" s="2578">
        <v>2</v>
      </c>
      <c r="E286" s="2578">
        <v>20</v>
      </c>
      <c r="F286" s="2578">
        <v>40</v>
      </c>
      <c r="G286" s="2574"/>
      <c r="H286" s="2578" t="s">
        <v>3605</v>
      </c>
      <c r="I286" s="2540"/>
      <c r="J286" s="3144"/>
      <c r="K286" s="565"/>
      <c r="L286" s="565"/>
      <c r="M286" s="565"/>
      <c r="N286" s="565"/>
      <c r="O286" s="2561"/>
      <c r="P286" s="565"/>
      <c r="Q286" s="565"/>
      <c r="R286" s="565"/>
      <c r="S286" s="565"/>
      <c r="T286" s="565"/>
      <c r="U286" s="565"/>
      <c r="V286" s="565"/>
      <c r="W286" s="565"/>
      <c r="X286" s="2505"/>
      <c r="Y286" s="2505"/>
      <c r="Z286" s="565"/>
      <c r="AA286" s="565"/>
      <c r="AB286" s="565"/>
      <c r="AC286" s="565"/>
      <c r="AD286" s="565"/>
    </row>
    <row r="287" spans="1:30" ht="15.5">
      <c r="A287" s="2583"/>
      <c r="B287" s="2585" t="s">
        <v>3614</v>
      </c>
      <c r="C287" s="2585" t="s">
        <v>3615</v>
      </c>
      <c r="D287" s="2574"/>
      <c r="E287" s="2578">
        <v>5</v>
      </c>
      <c r="F287" s="2578">
        <v>50</v>
      </c>
      <c r="G287" s="2574"/>
      <c r="H287" s="2578">
        <v>250</v>
      </c>
      <c r="I287" s="2574"/>
      <c r="J287" s="3144"/>
      <c r="K287" s="565"/>
      <c r="L287" s="565"/>
      <c r="M287" s="565"/>
      <c r="N287" s="565"/>
      <c r="O287" s="2561"/>
      <c r="P287" s="565"/>
      <c r="Q287" s="565"/>
      <c r="R287" s="565"/>
      <c r="S287" s="565"/>
      <c r="T287" s="565"/>
      <c r="U287" s="565"/>
      <c r="V287" s="565"/>
      <c r="W287" s="565"/>
      <c r="X287" s="2505"/>
      <c r="Y287" s="2505"/>
      <c r="Z287" s="565"/>
      <c r="AA287" s="565"/>
      <c r="AB287" s="565"/>
      <c r="AC287" s="565"/>
      <c r="AD287" s="565"/>
    </row>
    <row r="288" spans="1:30" ht="15.5">
      <c r="A288" s="2584">
        <v>45078</v>
      </c>
      <c r="B288" s="2573" t="s">
        <v>3620</v>
      </c>
      <c r="C288" s="2574"/>
      <c r="D288" s="2574"/>
      <c r="E288" s="2574"/>
      <c r="F288" s="2574"/>
      <c r="G288" s="2574"/>
      <c r="H288" s="2580" t="s">
        <v>3668</v>
      </c>
      <c r="I288" s="2585" t="s">
        <v>3598</v>
      </c>
      <c r="J288" s="3144"/>
      <c r="K288" s="565"/>
      <c r="L288" s="565"/>
      <c r="M288" s="565"/>
      <c r="N288" s="565"/>
      <c r="O288" s="2561"/>
      <c r="P288" s="565"/>
      <c r="Q288" s="565"/>
      <c r="R288" s="565"/>
      <c r="S288" s="565"/>
      <c r="T288" s="565"/>
      <c r="U288" s="565"/>
      <c r="V288" s="565"/>
      <c r="W288" s="565"/>
      <c r="X288" s="2505"/>
      <c r="Y288" s="2505"/>
      <c r="Z288" s="565"/>
      <c r="AA288" s="565"/>
      <c r="AB288" s="565"/>
      <c r="AC288" s="565"/>
      <c r="AD288" s="565"/>
    </row>
    <row r="289" spans="1:30" ht="15.5">
      <c r="A289" s="2583"/>
      <c r="B289" s="2585" t="s">
        <v>3600</v>
      </c>
      <c r="C289" s="2585" t="s">
        <v>3601</v>
      </c>
      <c r="D289" s="2574"/>
      <c r="E289" s="2578">
        <v>1</v>
      </c>
      <c r="F289" s="2578">
        <v>450</v>
      </c>
      <c r="G289" s="2574"/>
      <c r="H289" s="2578">
        <v>450</v>
      </c>
      <c r="I289" s="2574"/>
      <c r="J289" s="3144"/>
      <c r="K289" s="565"/>
      <c r="L289" s="565"/>
      <c r="M289" s="565"/>
      <c r="N289" s="565"/>
      <c r="O289" s="2561"/>
      <c r="P289" s="565"/>
      <c r="Q289" s="565"/>
      <c r="R289" s="565"/>
      <c r="S289" s="565"/>
      <c r="T289" s="565"/>
      <c r="U289" s="565"/>
      <c r="V289" s="565"/>
      <c r="W289" s="565"/>
      <c r="X289" s="2505"/>
      <c r="Y289" s="2505"/>
      <c r="Z289" s="565"/>
      <c r="AA289" s="565"/>
      <c r="AB289" s="565"/>
      <c r="AC289" s="565"/>
      <c r="AD289" s="565"/>
    </row>
    <row r="290" spans="1:30" ht="15.5">
      <c r="A290" s="2583"/>
      <c r="B290" s="2585" t="s">
        <v>3602</v>
      </c>
      <c r="C290" s="2585" t="s">
        <v>3603</v>
      </c>
      <c r="D290" s="2574"/>
      <c r="E290" s="2578">
        <v>4</v>
      </c>
      <c r="F290" s="2574"/>
      <c r="G290" s="2574"/>
      <c r="H290" s="2578">
        <v>250</v>
      </c>
      <c r="I290" s="2540"/>
      <c r="J290" s="3144"/>
      <c r="K290" s="565"/>
      <c r="L290" s="565"/>
      <c r="M290" s="565"/>
      <c r="N290" s="565"/>
      <c r="O290" s="2561"/>
      <c r="P290" s="565"/>
      <c r="Q290" s="565"/>
      <c r="R290" s="565"/>
      <c r="S290" s="565"/>
      <c r="T290" s="565"/>
      <c r="U290" s="565"/>
      <c r="V290" s="565"/>
      <c r="W290" s="565"/>
      <c r="X290" s="2505"/>
      <c r="Y290" s="2505"/>
      <c r="Z290" s="565"/>
      <c r="AA290" s="565"/>
      <c r="AB290" s="565"/>
      <c r="AC290" s="565"/>
      <c r="AD290" s="565"/>
    </row>
    <row r="291" spans="1:30" ht="15.5">
      <c r="A291" s="2583"/>
      <c r="B291" s="2585" t="s">
        <v>3604</v>
      </c>
      <c r="C291" s="2585" t="s">
        <v>3559</v>
      </c>
      <c r="D291" s="2578">
        <v>2</v>
      </c>
      <c r="E291" s="2578">
        <v>20</v>
      </c>
      <c r="F291" s="2578">
        <v>40</v>
      </c>
      <c r="G291" s="2574"/>
      <c r="H291" s="2578" t="s">
        <v>3605</v>
      </c>
      <c r="I291" s="2540"/>
      <c r="J291" s="3144"/>
      <c r="K291" s="565"/>
      <c r="L291" s="565"/>
      <c r="M291" s="565"/>
      <c r="N291" s="565"/>
      <c r="O291" s="2561"/>
      <c r="P291" s="565"/>
      <c r="Q291" s="565"/>
      <c r="R291" s="565"/>
      <c r="S291" s="565"/>
      <c r="T291" s="565"/>
      <c r="U291" s="565"/>
      <c r="V291" s="565"/>
      <c r="W291" s="565"/>
      <c r="X291" s="2505"/>
      <c r="Y291" s="2505"/>
      <c r="Z291" s="565"/>
      <c r="AA291" s="565"/>
      <c r="AB291" s="565"/>
      <c r="AC291" s="565"/>
      <c r="AD291" s="565"/>
    </row>
    <row r="292" spans="1:30" ht="15.5">
      <c r="A292" s="2583"/>
      <c r="B292" s="2553" t="s">
        <v>3670</v>
      </c>
      <c r="C292" s="2553" t="s">
        <v>3573</v>
      </c>
      <c r="D292" s="2544">
        <v>2</v>
      </c>
      <c r="E292" s="2544">
        <v>9</v>
      </c>
      <c r="F292" s="2544">
        <v>50</v>
      </c>
      <c r="G292" s="2540"/>
      <c r="H292" s="2544">
        <v>900</v>
      </c>
      <c r="I292" s="2540"/>
      <c r="J292" s="3144"/>
      <c r="K292" s="565"/>
      <c r="L292" s="565"/>
      <c r="M292" s="565"/>
      <c r="N292" s="565"/>
      <c r="O292" s="2561"/>
      <c r="P292" s="565"/>
      <c r="Q292" s="565"/>
      <c r="R292" s="565"/>
      <c r="S292" s="565"/>
      <c r="T292" s="565"/>
      <c r="U292" s="565"/>
      <c r="V292" s="565"/>
      <c r="W292" s="565"/>
      <c r="X292" s="2505"/>
      <c r="Y292" s="2505"/>
      <c r="Z292" s="565"/>
      <c r="AA292" s="565"/>
      <c r="AB292" s="565"/>
      <c r="AC292" s="565"/>
      <c r="AD292" s="565"/>
    </row>
    <row r="293" spans="1:30" ht="15.5">
      <c r="A293" s="2586"/>
      <c r="B293" s="2585" t="s">
        <v>3608</v>
      </c>
      <c r="C293" s="2585" t="s">
        <v>3609</v>
      </c>
      <c r="D293" s="2578">
        <v>2</v>
      </c>
      <c r="E293" s="2578">
        <v>20</v>
      </c>
      <c r="F293" s="2570">
        <v>30</v>
      </c>
      <c r="G293" s="2574"/>
      <c r="H293" s="2578" t="s">
        <v>3610</v>
      </c>
      <c r="I293" s="2540"/>
      <c r="J293" s="3144"/>
      <c r="K293" s="565"/>
      <c r="L293" s="565"/>
      <c r="M293" s="565"/>
      <c r="N293" s="565"/>
      <c r="O293" s="2561"/>
      <c r="P293" s="565"/>
      <c r="Q293" s="565"/>
      <c r="R293" s="565"/>
      <c r="S293" s="565"/>
      <c r="T293" s="565"/>
      <c r="U293" s="565"/>
      <c r="V293" s="565"/>
      <c r="W293" s="565"/>
      <c r="X293" s="2505"/>
      <c r="Y293" s="2505"/>
      <c r="Z293" s="565"/>
      <c r="AA293" s="565"/>
      <c r="AB293" s="565"/>
      <c r="AC293" s="565"/>
      <c r="AD293" s="565"/>
    </row>
    <row r="294" spans="1:30" ht="15.5">
      <c r="A294" s="2583"/>
      <c r="B294" s="2585" t="s">
        <v>3671</v>
      </c>
      <c r="C294" s="2585" t="s">
        <v>3609</v>
      </c>
      <c r="D294" s="2578">
        <v>2</v>
      </c>
      <c r="E294" s="2578">
        <v>20</v>
      </c>
      <c r="F294" s="2570">
        <v>30</v>
      </c>
      <c r="G294" s="2574"/>
      <c r="H294" s="2578" t="s">
        <v>3610</v>
      </c>
      <c r="I294" s="2540"/>
      <c r="J294" s="3144"/>
      <c r="K294" s="565"/>
      <c r="L294" s="565"/>
      <c r="M294" s="565"/>
      <c r="N294" s="565"/>
      <c r="O294" s="2561"/>
      <c r="P294" s="565"/>
      <c r="Q294" s="565"/>
      <c r="R294" s="565"/>
      <c r="S294" s="565"/>
      <c r="T294" s="565"/>
      <c r="U294" s="565"/>
      <c r="V294" s="565"/>
      <c r="W294" s="565"/>
      <c r="X294" s="2505"/>
      <c r="Y294" s="2505"/>
      <c r="Z294" s="565"/>
      <c r="AA294" s="565"/>
      <c r="AB294" s="565"/>
      <c r="AC294" s="565"/>
      <c r="AD294" s="565"/>
    </row>
    <row r="295" spans="1:30" ht="15.5">
      <c r="A295" s="2583"/>
      <c r="B295" s="2585" t="s">
        <v>3611</v>
      </c>
      <c r="C295" s="2585" t="s">
        <v>3609</v>
      </c>
      <c r="D295" s="2578">
        <v>2</v>
      </c>
      <c r="E295" s="2578">
        <v>20</v>
      </c>
      <c r="F295" s="2578">
        <v>50</v>
      </c>
      <c r="G295" s="2574"/>
      <c r="H295" s="2578" t="s">
        <v>3612</v>
      </c>
      <c r="I295" s="2540"/>
      <c r="J295" s="3144"/>
      <c r="K295" s="565"/>
      <c r="L295" s="565"/>
      <c r="M295" s="565"/>
      <c r="N295" s="565"/>
      <c r="O295" s="2561"/>
      <c r="P295" s="565"/>
      <c r="Q295" s="565"/>
      <c r="R295" s="565"/>
      <c r="S295" s="565"/>
      <c r="T295" s="565"/>
      <c r="U295" s="565"/>
      <c r="V295" s="565"/>
      <c r="W295" s="565"/>
      <c r="X295" s="2505"/>
      <c r="Y295" s="2505"/>
      <c r="Z295" s="565"/>
      <c r="AA295" s="565"/>
      <c r="AB295" s="565"/>
      <c r="AC295" s="565"/>
      <c r="AD295" s="565"/>
    </row>
    <row r="296" spans="1:30" ht="15.5">
      <c r="A296" s="2583"/>
      <c r="B296" s="2585" t="s">
        <v>3613</v>
      </c>
      <c r="C296" s="2585" t="s">
        <v>3559</v>
      </c>
      <c r="D296" s="2578">
        <v>2</v>
      </c>
      <c r="E296" s="2578">
        <v>20</v>
      </c>
      <c r="F296" s="2578">
        <v>40</v>
      </c>
      <c r="G296" s="2574"/>
      <c r="H296" s="2578" t="s">
        <v>3605</v>
      </c>
      <c r="I296" s="2540"/>
      <c r="J296" s="3144"/>
      <c r="K296" s="565"/>
      <c r="L296" s="565"/>
      <c r="M296" s="565"/>
      <c r="N296" s="565"/>
      <c r="O296" s="2561"/>
      <c r="P296" s="565"/>
      <c r="Q296" s="565"/>
      <c r="R296" s="565"/>
      <c r="S296" s="565"/>
      <c r="T296" s="565"/>
      <c r="U296" s="565"/>
      <c r="V296" s="565"/>
      <c r="W296" s="565"/>
      <c r="X296" s="2505"/>
      <c r="Y296" s="2505"/>
      <c r="Z296" s="565"/>
      <c r="AA296" s="565"/>
      <c r="AB296" s="565"/>
      <c r="AC296" s="565"/>
      <c r="AD296" s="565"/>
    </row>
    <row r="297" spans="1:30" ht="15.5">
      <c r="A297" s="2583"/>
      <c r="B297" s="2585" t="s">
        <v>3614</v>
      </c>
      <c r="C297" s="2585" t="s">
        <v>3615</v>
      </c>
      <c r="D297" s="2574"/>
      <c r="E297" s="2578">
        <v>5</v>
      </c>
      <c r="F297" s="2578">
        <v>50</v>
      </c>
      <c r="G297" s="2574"/>
      <c r="H297" s="2578">
        <v>250</v>
      </c>
      <c r="I297" s="2574"/>
      <c r="J297" s="3144"/>
      <c r="K297" s="565"/>
      <c r="L297" s="565"/>
      <c r="M297" s="565"/>
      <c r="N297" s="565"/>
      <c r="O297" s="2561"/>
      <c r="P297" s="565"/>
      <c r="Q297" s="565"/>
      <c r="R297" s="565"/>
      <c r="S297" s="565"/>
      <c r="T297" s="565"/>
      <c r="U297" s="565"/>
      <c r="V297" s="565"/>
      <c r="W297" s="565"/>
      <c r="X297" s="2505"/>
      <c r="Y297" s="2505"/>
      <c r="Z297" s="565"/>
      <c r="AA297" s="565"/>
      <c r="AB297" s="565"/>
      <c r="AC297" s="565"/>
      <c r="AD297" s="565"/>
    </row>
    <row r="298" spans="1:30" ht="15.5">
      <c r="A298" s="2584">
        <v>45108</v>
      </c>
      <c r="B298" s="2573" t="s">
        <v>3621</v>
      </c>
      <c r="C298" s="2574"/>
      <c r="D298" s="2574"/>
      <c r="E298" s="2574"/>
      <c r="F298" s="2574"/>
      <c r="G298" s="2574"/>
      <c r="H298" s="2580" t="s">
        <v>3668</v>
      </c>
      <c r="I298" s="2585" t="s">
        <v>3598</v>
      </c>
      <c r="J298" s="3144"/>
      <c r="K298" s="565"/>
      <c r="L298" s="565"/>
      <c r="M298" s="565"/>
      <c r="N298" s="565"/>
      <c r="O298" s="2561"/>
      <c r="P298" s="565"/>
      <c r="Q298" s="565"/>
      <c r="R298" s="565"/>
      <c r="S298" s="565"/>
      <c r="T298" s="565"/>
      <c r="U298" s="565"/>
      <c r="V298" s="565"/>
      <c r="W298" s="565"/>
      <c r="X298" s="2505"/>
      <c r="Y298" s="2505"/>
      <c r="Z298" s="565"/>
      <c r="AA298" s="565"/>
      <c r="AB298" s="565"/>
      <c r="AC298" s="565"/>
      <c r="AD298" s="565"/>
    </row>
    <row r="299" spans="1:30" ht="15.5">
      <c r="A299" s="2583"/>
      <c r="B299" s="2585" t="s">
        <v>3600</v>
      </c>
      <c r="C299" s="2585" t="s">
        <v>3601</v>
      </c>
      <c r="D299" s="2574"/>
      <c r="E299" s="2578">
        <v>1</v>
      </c>
      <c r="F299" s="2578">
        <v>450</v>
      </c>
      <c r="G299" s="2574"/>
      <c r="H299" s="2578">
        <v>450</v>
      </c>
      <c r="I299" s="2574"/>
      <c r="J299" s="3144"/>
      <c r="K299" s="565"/>
      <c r="L299" s="565"/>
      <c r="M299" s="565"/>
      <c r="N299" s="565"/>
      <c r="O299" s="2561"/>
      <c r="P299" s="565"/>
      <c r="Q299" s="565"/>
      <c r="R299" s="565"/>
      <c r="S299" s="565"/>
      <c r="T299" s="565"/>
      <c r="U299" s="565"/>
      <c r="V299" s="565"/>
      <c r="W299" s="565"/>
      <c r="X299" s="2505"/>
      <c r="Y299" s="2505"/>
      <c r="Z299" s="565"/>
      <c r="AA299" s="565"/>
      <c r="AB299" s="565"/>
      <c r="AC299" s="565"/>
      <c r="AD299" s="565"/>
    </row>
    <row r="300" spans="1:30" ht="15.5">
      <c r="A300" s="2583"/>
      <c r="B300" s="2585" t="s">
        <v>3602</v>
      </c>
      <c r="C300" s="2585" t="s">
        <v>3603</v>
      </c>
      <c r="D300" s="2574"/>
      <c r="E300" s="2578">
        <v>4</v>
      </c>
      <c r="F300" s="2574"/>
      <c r="G300" s="2574"/>
      <c r="H300" s="2578">
        <v>250</v>
      </c>
      <c r="I300" s="2574"/>
      <c r="J300" s="3144"/>
      <c r="K300" s="565"/>
      <c r="L300" s="565"/>
      <c r="M300" s="565"/>
      <c r="N300" s="565"/>
      <c r="O300" s="2561"/>
      <c r="P300" s="565"/>
      <c r="Q300" s="565"/>
      <c r="R300" s="565"/>
      <c r="S300" s="565"/>
      <c r="T300" s="565"/>
      <c r="U300" s="565"/>
      <c r="V300" s="565"/>
      <c r="W300" s="565"/>
      <c r="X300" s="2505"/>
      <c r="Y300" s="2505"/>
      <c r="Z300" s="565"/>
      <c r="AA300" s="565"/>
      <c r="AB300" s="565"/>
      <c r="AC300" s="565"/>
      <c r="AD300" s="565"/>
    </row>
    <row r="301" spans="1:30" ht="15.5">
      <c r="A301" s="2583"/>
      <c r="B301" s="2585" t="s">
        <v>3604</v>
      </c>
      <c r="C301" s="2585" t="s">
        <v>3559</v>
      </c>
      <c r="D301" s="2578">
        <v>2</v>
      </c>
      <c r="E301" s="2578">
        <v>20</v>
      </c>
      <c r="F301" s="2578">
        <v>40</v>
      </c>
      <c r="G301" s="2574"/>
      <c r="H301" s="2578" t="s">
        <v>3605</v>
      </c>
      <c r="I301" s="2574"/>
      <c r="J301" s="3144"/>
      <c r="K301" s="565"/>
      <c r="L301" s="565"/>
      <c r="M301" s="565"/>
      <c r="N301" s="565"/>
      <c r="O301" s="2561"/>
      <c r="P301" s="565"/>
      <c r="Q301" s="565"/>
      <c r="R301" s="565"/>
      <c r="S301" s="565"/>
      <c r="T301" s="565"/>
      <c r="U301" s="565"/>
      <c r="V301" s="565"/>
      <c r="W301" s="565"/>
      <c r="X301" s="2505"/>
      <c r="Y301" s="2505"/>
      <c r="Z301" s="565"/>
      <c r="AA301" s="565"/>
      <c r="AB301" s="565"/>
      <c r="AC301" s="565"/>
      <c r="AD301" s="565"/>
    </row>
    <row r="302" spans="1:30" ht="15.5">
      <c r="A302" s="2583"/>
      <c r="B302" s="2553" t="s">
        <v>3670</v>
      </c>
      <c r="C302" s="2553" t="s">
        <v>3573</v>
      </c>
      <c r="D302" s="2544">
        <v>2</v>
      </c>
      <c r="E302" s="2544">
        <v>9</v>
      </c>
      <c r="F302" s="2544">
        <v>50</v>
      </c>
      <c r="G302" s="2540"/>
      <c r="H302" s="2544">
        <v>900</v>
      </c>
      <c r="I302" s="2574"/>
      <c r="J302" s="3144"/>
      <c r="K302" s="565"/>
      <c r="L302" s="565"/>
      <c r="M302" s="565"/>
      <c r="N302" s="565"/>
      <c r="O302" s="2561"/>
      <c r="P302" s="565"/>
      <c r="Q302" s="565"/>
      <c r="R302" s="565"/>
      <c r="S302" s="565"/>
      <c r="T302" s="565"/>
      <c r="U302" s="565"/>
      <c r="V302" s="565"/>
      <c r="W302" s="565"/>
      <c r="X302" s="2505"/>
      <c r="Y302" s="2505"/>
      <c r="Z302" s="565"/>
      <c r="AA302" s="565"/>
      <c r="AB302" s="565"/>
      <c r="AC302" s="565"/>
      <c r="AD302" s="565"/>
    </row>
    <row r="303" spans="1:30" ht="15.5">
      <c r="A303" s="2586"/>
      <c r="B303" s="2585" t="s">
        <v>3608</v>
      </c>
      <c r="C303" s="2585" t="s">
        <v>3609</v>
      </c>
      <c r="D303" s="2578">
        <v>2</v>
      </c>
      <c r="E303" s="2578">
        <v>20</v>
      </c>
      <c r="F303" s="2570">
        <v>30</v>
      </c>
      <c r="G303" s="2574"/>
      <c r="H303" s="2578" t="s">
        <v>3610</v>
      </c>
      <c r="I303" s="2574"/>
      <c r="J303" s="3144"/>
      <c r="K303" s="565"/>
      <c r="L303" s="565"/>
      <c r="M303" s="565"/>
      <c r="N303" s="565"/>
      <c r="O303" s="2561"/>
      <c r="P303" s="565"/>
      <c r="Q303" s="565"/>
      <c r="R303" s="565"/>
      <c r="S303" s="565"/>
      <c r="T303" s="565"/>
      <c r="U303" s="565"/>
      <c r="V303" s="565"/>
      <c r="W303" s="565"/>
      <c r="X303" s="2505"/>
      <c r="Y303" s="2505"/>
      <c r="Z303" s="565"/>
      <c r="AA303" s="565"/>
      <c r="AB303" s="565"/>
      <c r="AC303" s="565"/>
      <c r="AD303" s="565"/>
    </row>
    <row r="304" spans="1:30" ht="15.5">
      <c r="A304" s="2583"/>
      <c r="B304" s="2585" t="s">
        <v>3671</v>
      </c>
      <c r="C304" s="2585" t="s">
        <v>3609</v>
      </c>
      <c r="D304" s="2578">
        <v>2</v>
      </c>
      <c r="E304" s="2578">
        <v>20</v>
      </c>
      <c r="F304" s="2570">
        <v>30</v>
      </c>
      <c r="G304" s="2574"/>
      <c r="H304" s="2578" t="s">
        <v>3610</v>
      </c>
      <c r="I304" s="2574"/>
      <c r="J304" s="3144"/>
      <c r="K304" s="565"/>
      <c r="L304" s="565"/>
      <c r="M304" s="565"/>
      <c r="N304" s="565"/>
      <c r="O304" s="2561"/>
      <c r="P304" s="565"/>
      <c r="Q304" s="565"/>
      <c r="R304" s="565"/>
      <c r="S304" s="565"/>
      <c r="T304" s="565"/>
      <c r="U304" s="565"/>
      <c r="V304" s="565"/>
      <c r="W304" s="565"/>
      <c r="X304" s="2505"/>
      <c r="Y304" s="2505"/>
      <c r="Z304" s="565"/>
      <c r="AA304" s="565"/>
      <c r="AB304" s="565"/>
      <c r="AC304" s="565"/>
      <c r="AD304" s="565"/>
    </row>
    <row r="305" spans="1:30" ht="15.5">
      <c r="A305" s="2583"/>
      <c r="B305" s="2585" t="s">
        <v>3611</v>
      </c>
      <c r="C305" s="2585" t="s">
        <v>3609</v>
      </c>
      <c r="D305" s="2578">
        <v>2</v>
      </c>
      <c r="E305" s="2578">
        <v>20</v>
      </c>
      <c r="F305" s="2578">
        <v>50</v>
      </c>
      <c r="G305" s="2574"/>
      <c r="H305" s="2578" t="s">
        <v>3612</v>
      </c>
      <c r="I305" s="2540"/>
      <c r="J305" s="3144"/>
      <c r="K305" s="565"/>
      <c r="L305" s="565"/>
      <c r="M305" s="565"/>
      <c r="N305" s="565"/>
      <c r="O305" s="2561"/>
      <c r="P305" s="565"/>
      <c r="Q305" s="565"/>
      <c r="R305" s="565"/>
      <c r="S305" s="565"/>
      <c r="T305" s="565"/>
      <c r="U305" s="565"/>
      <c r="V305" s="565"/>
      <c r="W305" s="565"/>
      <c r="X305" s="2505"/>
      <c r="Y305" s="2505"/>
      <c r="Z305" s="565"/>
      <c r="AA305" s="565"/>
      <c r="AB305" s="565"/>
      <c r="AC305" s="565"/>
      <c r="AD305" s="565"/>
    </row>
    <row r="306" spans="1:30" ht="15.5">
      <c r="A306" s="2583"/>
      <c r="B306" s="2585" t="s">
        <v>3613</v>
      </c>
      <c r="C306" s="2585" t="s">
        <v>3559</v>
      </c>
      <c r="D306" s="2578">
        <v>2</v>
      </c>
      <c r="E306" s="2578">
        <v>20</v>
      </c>
      <c r="F306" s="2578">
        <v>40</v>
      </c>
      <c r="G306" s="2574"/>
      <c r="H306" s="2578" t="s">
        <v>3605</v>
      </c>
      <c r="I306" s="2574"/>
      <c r="J306" s="3144"/>
      <c r="K306" s="565"/>
      <c r="L306" s="565"/>
      <c r="M306" s="565"/>
      <c r="N306" s="565"/>
      <c r="O306" s="2561"/>
      <c r="P306" s="565"/>
      <c r="Q306" s="565"/>
      <c r="R306" s="565"/>
      <c r="S306" s="565"/>
      <c r="T306" s="565"/>
      <c r="U306" s="565"/>
      <c r="V306" s="565"/>
      <c r="W306" s="565"/>
      <c r="X306" s="2505"/>
      <c r="Y306" s="2505"/>
      <c r="Z306" s="565"/>
      <c r="AA306" s="565"/>
      <c r="AB306" s="565"/>
      <c r="AC306" s="565"/>
      <c r="AD306" s="565"/>
    </row>
    <row r="307" spans="1:30" ht="15.5">
      <c r="A307" s="2583"/>
      <c r="B307" s="2585" t="s">
        <v>3614</v>
      </c>
      <c r="C307" s="2585" t="s">
        <v>3615</v>
      </c>
      <c r="D307" s="2574"/>
      <c r="E307" s="2578">
        <v>5</v>
      </c>
      <c r="F307" s="2578">
        <v>50</v>
      </c>
      <c r="G307" s="2574"/>
      <c r="H307" s="2578">
        <v>250</v>
      </c>
      <c r="I307" s="2574"/>
      <c r="J307" s="3144"/>
      <c r="K307" s="565"/>
      <c r="L307" s="565"/>
      <c r="M307" s="565"/>
      <c r="N307" s="565"/>
      <c r="O307" s="2561"/>
      <c r="P307" s="565"/>
      <c r="Q307" s="565"/>
      <c r="R307" s="565"/>
      <c r="S307" s="565"/>
      <c r="T307" s="565"/>
      <c r="U307" s="565"/>
      <c r="V307" s="565"/>
      <c r="W307" s="565"/>
      <c r="X307" s="2505"/>
      <c r="Y307" s="2505"/>
      <c r="Z307" s="565"/>
      <c r="AA307" s="565"/>
      <c r="AB307" s="565"/>
      <c r="AC307" s="565"/>
      <c r="AD307" s="565"/>
    </row>
    <row r="308" spans="1:30" ht="15.5">
      <c r="A308" s="2584">
        <v>45139</v>
      </c>
      <c r="B308" s="2573" t="s">
        <v>3672</v>
      </c>
      <c r="C308" s="2574"/>
      <c r="D308" s="2574"/>
      <c r="E308" s="2574"/>
      <c r="F308" s="2574"/>
      <c r="G308" s="2574"/>
      <c r="H308" s="2580" t="s">
        <v>3673</v>
      </c>
      <c r="I308" s="2585" t="s">
        <v>3598</v>
      </c>
      <c r="J308" s="3144"/>
      <c r="K308" s="565"/>
      <c r="L308" s="565"/>
      <c r="M308" s="565"/>
      <c r="N308" s="565"/>
      <c r="O308" s="2561"/>
      <c r="P308" s="565"/>
      <c r="Q308" s="565"/>
      <c r="R308" s="565"/>
      <c r="S308" s="565"/>
      <c r="T308" s="565"/>
      <c r="U308" s="565"/>
      <c r="V308" s="565"/>
      <c r="W308" s="565"/>
      <c r="X308" s="2505"/>
      <c r="Y308" s="2505"/>
      <c r="Z308" s="565"/>
      <c r="AA308" s="565"/>
      <c r="AB308" s="565"/>
      <c r="AC308" s="565"/>
      <c r="AD308" s="565"/>
    </row>
    <row r="309" spans="1:30" ht="15.5">
      <c r="A309" s="2583"/>
      <c r="B309" s="2585" t="s">
        <v>3600</v>
      </c>
      <c r="C309" s="2585" t="s">
        <v>3601</v>
      </c>
      <c r="D309" s="2574"/>
      <c r="E309" s="2578">
        <v>1</v>
      </c>
      <c r="F309" s="2578">
        <v>450</v>
      </c>
      <c r="G309" s="2574"/>
      <c r="H309" s="2578">
        <v>450</v>
      </c>
      <c r="I309" s="2574"/>
      <c r="J309" s="3144"/>
      <c r="K309" s="565"/>
      <c r="L309" s="565"/>
      <c r="M309" s="565"/>
      <c r="N309" s="565"/>
      <c r="O309" s="2561"/>
      <c r="P309" s="565"/>
      <c r="Q309" s="565"/>
      <c r="R309" s="565"/>
      <c r="S309" s="565"/>
      <c r="T309" s="565"/>
      <c r="U309" s="565"/>
      <c r="V309" s="565"/>
      <c r="W309" s="565"/>
      <c r="X309" s="2505"/>
      <c r="Y309" s="2505"/>
      <c r="Z309" s="565"/>
      <c r="AA309" s="565"/>
      <c r="AB309" s="565"/>
      <c r="AC309" s="565"/>
      <c r="AD309" s="565"/>
    </row>
    <row r="310" spans="1:30" ht="15.5">
      <c r="A310" s="2583"/>
      <c r="B310" s="2585" t="s">
        <v>3602</v>
      </c>
      <c r="C310" s="2585" t="s">
        <v>3603</v>
      </c>
      <c r="D310" s="2574"/>
      <c r="E310" s="2578">
        <v>4</v>
      </c>
      <c r="F310" s="2574"/>
      <c r="G310" s="2574"/>
      <c r="H310" s="2578">
        <v>250</v>
      </c>
      <c r="I310" s="2574"/>
      <c r="J310" s="3144"/>
      <c r="K310" s="565"/>
      <c r="L310" s="565"/>
      <c r="M310" s="565"/>
      <c r="N310" s="565"/>
      <c r="O310" s="2561"/>
      <c r="P310" s="565"/>
      <c r="Q310" s="565"/>
      <c r="R310" s="565"/>
      <c r="S310" s="565"/>
      <c r="T310" s="565"/>
      <c r="U310" s="565"/>
      <c r="V310" s="565"/>
      <c r="W310" s="565"/>
      <c r="X310" s="2505"/>
      <c r="Y310" s="2505"/>
      <c r="Z310" s="565"/>
      <c r="AA310" s="565"/>
      <c r="AB310" s="565"/>
      <c r="AC310" s="565"/>
      <c r="AD310" s="565"/>
    </row>
    <row r="311" spans="1:30" ht="15.5">
      <c r="A311" s="2583"/>
      <c r="B311" s="2585" t="s">
        <v>3604</v>
      </c>
      <c r="C311" s="2585" t="s">
        <v>3559</v>
      </c>
      <c r="D311" s="2578">
        <v>2</v>
      </c>
      <c r="E311" s="2578">
        <v>15</v>
      </c>
      <c r="F311" s="2578">
        <v>40</v>
      </c>
      <c r="G311" s="2574"/>
      <c r="H311" s="2578" t="s">
        <v>3610</v>
      </c>
      <c r="I311" s="2574"/>
      <c r="J311" s="3144"/>
      <c r="K311" s="565"/>
      <c r="L311" s="565"/>
      <c r="M311" s="565"/>
      <c r="N311" s="565"/>
      <c r="O311" s="2561"/>
      <c r="P311" s="565"/>
      <c r="Q311" s="565"/>
      <c r="R311" s="565"/>
      <c r="S311" s="565"/>
      <c r="T311" s="565"/>
      <c r="U311" s="565"/>
      <c r="V311" s="565"/>
      <c r="W311" s="565"/>
      <c r="X311" s="2505"/>
      <c r="Y311" s="2505"/>
      <c r="Z311" s="565"/>
      <c r="AA311" s="565"/>
      <c r="AB311" s="565"/>
      <c r="AC311" s="565"/>
      <c r="AD311" s="565"/>
    </row>
    <row r="312" spans="1:30" ht="15.5">
      <c r="A312" s="2583"/>
      <c r="B312" s="2553" t="s">
        <v>3670</v>
      </c>
      <c r="C312" s="2553" t="s">
        <v>3573</v>
      </c>
      <c r="D312" s="2544">
        <v>2</v>
      </c>
      <c r="E312" s="2544">
        <v>9</v>
      </c>
      <c r="F312" s="2544">
        <v>50</v>
      </c>
      <c r="G312" s="2540"/>
      <c r="H312" s="2544">
        <v>900</v>
      </c>
      <c r="I312" s="2574"/>
      <c r="J312" s="3144"/>
      <c r="K312" s="565"/>
      <c r="L312" s="565"/>
      <c r="M312" s="565"/>
      <c r="N312" s="565"/>
      <c r="O312" s="2561"/>
      <c r="P312" s="565"/>
      <c r="Q312" s="565"/>
      <c r="R312" s="565"/>
      <c r="S312" s="565"/>
      <c r="T312" s="565"/>
      <c r="U312" s="565"/>
      <c r="V312" s="565"/>
      <c r="W312" s="565"/>
      <c r="X312" s="2505"/>
      <c r="Y312" s="2505"/>
      <c r="Z312" s="565"/>
      <c r="AA312" s="565"/>
      <c r="AB312" s="565"/>
      <c r="AC312" s="565"/>
      <c r="AD312" s="565"/>
    </row>
    <row r="313" spans="1:30" ht="15.5">
      <c r="A313" s="2586"/>
      <c r="B313" s="2585" t="s">
        <v>3608</v>
      </c>
      <c r="C313" s="2585" t="s">
        <v>3609</v>
      </c>
      <c r="D313" s="2578">
        <v>2</v>
      </c>
      <c r="E313" s="2578">
        <v>15</v>
      </c>
      <c r="F313" s="2570">
        <v>30</v>
      </c>
      <c r="G313" s="2574"/>
      <c r="H313" s="2578">
        <v>900</v>
      </c>
      <c r="I313" s="2574"/>
      <c r="J313" s="3144"/>
      <c r="K313" s="565"/>
      <c r="L313" s="565"/>
      <c r="M313" s="565"/>
      <c r="N313" s="565"/>
      <c r="O313" s="2561"/>
      <c r="P313" s="565"/>
      <c r="Q313" s="565"/>
      <c r="R313" s="565"/>
      <c r="S313" s="565"/>
      <c r="T313" s="565"/>
      <c r="U313" s="565"/>
      <c r="V313" s="565"/>
      <c r="W313" s="565"/>
      <c r="X313" s="2505"/>
      <c r="Y313" s="2505"/>
      <c r="Z313" s="565"/>
      <c r="AA313" s="565"/>
      <c r="AB313" s="565"/>
      <c r="AC313" s="565"/>
      <c r="AD313" s="565"/>
    </row>
    <row r="314" spans="1:30" ht="15.5">
      <c r="A314" s="2583"/>
      <c r="B314" s="2585" t="s">
        <v>3671</v>
      </c>
      <c r="C314" s="2585" t="s">
        <v>3609</v>
      </c>
      <c r="D314" s="2578">
        <v>2</v>
      </c>
      <c r="E314" s="2578">
        <v>15</v>
      </c>
      <c r="F314" s="2570">
        <v>30</v>
      </c>
      <c r="G314" s="2574"/>
      <c r="H314" s="2578">
        <v>900</v>
      </c>
      <c r="I314" s="2574"/>
      <c r="J314" s="3144"/>
      <c r="K314" s="565"/>
      <c r="L314" s="565"/>
      <c r="M314" s="565"/>
      <c r="N314" s="565"/>
      <c r="O314" s="2561"/>
      <c r="P314" s="565"/>
      <c r="Q314" s="565"/>
      <c r="R314" s="565"/>
      <c r="S314" s="565"/>
      <c r="T314" s="565"/>
      <c r="U314" s="565"/>
      <c r="V314" s="565"/>
      <c r="W314" s="565"/>
      <c r="X314" s="2505"/>
      <c r="Y314" s="2505"/>
      <c r="Z314" s="565"/>
      <c r="AA314" s="565"/>
      <c r="AB314" s="565"/>
      <c r="AC314" s="565"/>
      <c r="AD314" s="565"/>
    </row>
    <row r="315" spans="1:30" ht="15.5">
      <c r="A315" s="2583"/>
      <c r="B315" s="2585" t="s">
        <v>3611</v>
      </c>
      <c r="C315" s="2585" t="s">
        <v>3609</v>
      </c>
      <c r="D315" s="2578">
        <v>2</v>
      </c>
      <c r="E315" s="2578">
        <v>15</v>
      </c>
      <c r="F315" s="2578">
        <v>50</v>
      </c>
      <c r="G315" s="2574"/>
      <c r="H315" s="2578" t="s">
        <v>3674</v>
      </c>
      <c r="I315" s="2540"/>
      <c r="J315" s="3144"/>
      <c r="K315" s="565"/>
      <c r="L315" s="565"/>
      <c r="M315" s="565"/>
      <c r="N315" s="565"/>
      <c r="O315" s="2561"/>
      <c r="P315" s="565"/>
      <c r="Q315" s="565"/>
      <c r="R315" s="565"/>
      <c r="S315" s="565"/>
      <c r="T315" s="565"/>
      <c r="U315" s="565"/>
      <c r="V315" s="565"/>
      <c r="W315" s="565"/>
      <c r="X315" s="2505"/>
      <c r="Y315" s="2505"/>
      <c r="Z315" s="565"/>
      <c r="AA315" s="565"/>
      <c r="AB315" s="565"/>
      <c r="AC315" s="565"/>
      <c r="AD315" s="565"/>
    </row>
    <row r="316" spans="1:30" ht="15.5">
      <c r="A316" s="2583"/>
      <c r="B316" s="2585" t="s">
        <v>3613</v>
      </c>
      <c r="C316" s="2585" t="s">
        <v>3559</v>
      </c>
      <c r="D316" s="2578">
        <v>2</v>
      </c>
      <c r="E316" s="2578">
        <v>15</v>
      </c>
      <c r="F316" s="2578">
        <v>40</v>
      </c>
      <c r="G316" s="2574"/>
      <c r="H316" s="2578" t="s">
        <v>3610</v>
      </c>
      <c r="I316" s="2574"/>
      <c r="J316" s="3144"/>
      <c r="K316" s="565"/>
      <c r="L316" s="565"/>
      <c r="M316" s="565"/>
      <c r="N316" s="565"/>
      <c r="O316" s="2561"/>
      <c r="P316" s="565"/>
      <c r="Q316" s="565"/>
      <c r="R316" s="565"/>
      <c r="S316" s="565"/>
      <c r="T316" s="565"/>
      <c r="U316" s="565"/>
      <c r="V316" s="565"/>
      <c r="W316" s="565"/>
      <c r="X316" s="2505"/>
      <c r="Y316" s="2505"/>
      <c r="Z316" s="565"/>
      <c r="AA316" s="565"/>
      <c r="AB316" s="565"/>
      <c r="AC316" s="565"/>
      <c r="AD316" s="565"/>
    </row>
    <row r="317" spans="1:30" ht="15.5">
      <c r="A317" s="2583"/>
      <c r="B317" s="2585" t="s">
        <v>3614</v>
      </c>
      <c r="C317" s="2585" t="s">
        <v>3615</v>
      </c>
      <c r="D317" s="2574"/>
      <c r="E317" s="2578">
        <v>5</v>
      </c>
      <c r="F317" s="2578">
        <v>50</v>
      </c>
      <c r="G317" s="2574"/>
      <c r="H317" s="2578">
        <v>250</v>
      </c>
      <c r="I317" s="2574"/>
      <c r="J317" s="3144"/>
      <c r="K317" s="565"/>
      <c r="L317" s="565"/>
      <c r="M317" s="565"/>
      <c r="N317" s="565"/>
      <c r="O317" s="2561"/>
      <c r="P317" s="565"/>
      <c r="Q317" s="565"/>
      <c r="R317" s="565"/>
      <c r="S317" s="565"/>
      <c r="T317" s="565"/>
      <c r="U317" s="565"/>
      <c r="V317" s="565"/>
      <c r="W317" s="565"/>
      <c r="X317" s="2505"/>
      <c r="Y317" s="2505"/>
      <c r="Z317" s="565"/>
      <c r="AA317" s="565"/>
      <c r="AB317" s="565"/>
      <c r="AC317" s="565"/>
      <c r="AD317" s="565"/>
    </row>
    <row r="318" spans="1:30" ht="15.5">
      <c r="A318" s="2584">
        <v>45170</v>
      </c>
      <c r="B318" s="2573" t="s">
        <v>3675</v>
      </c>
      <c r="C318" s="2574"/>
      <c r="D318" s="2574"/>
      <c r="E318" s="2574"/>
      <c r="F318" s="2574"/>
      <c r="G318" s="2574"/>
      <c r="H318" s="2580" t="s">
        <v>3673</v>
      </c>
      <c r="I318" s="2585" t="s">
        <v>3598</v>
      </c>
      <c r="J318" s="3144"/>
      <c r="K318" s="565"/>
      <c r="L318" s="565"/>
      <c r="M318" s="565"/>
      <c r="N318" s="565"/>
      <c r="O318" s="2561"/>
      <c r="P318" s="565"/>
      <c r="Q318" s="565"/>
      <c r="R318" s="565"/>
      <c r="S318" s="565"/>
      <c r="T318" s="565"/>
      <c r="U318" s="565"/>
      <c r="V318" s="565"/>
      <c r="W318" s="565"/>
      <c r="X318" s="2505"/>
      <c r="Y318" s="2505"/>
      <c r="Z318" s="565"/>
      <c r="AA318" s="565"/>
      <c r="AB318" s="565"/>
      <c r="AC318" s="565"/>
      <c r="AD318" s="565"/>
    </row>
    <row r="319" spans="1:30" ht="15.5">
      <c r="A319" s="2583"/>
      <c r="B319" s="2585" t="s">
        <v>3600</v>
      </c>
      <c r="C319" s="2585" t="s">
        <v>3601</v>
      </c>
      <c r="D319" s="2574"/>
      <c r="E319" s="2578">
        <v>1</v>
      </c>
      <c r="F319" s="2578">
        <v>450</v>
      </c>
      <c r="G319" s="2574"/>
      <c r="H319" s="2578">
        <v>450</v>
      </c>
      <c r="I319" s="2574"/>
      <c r="J319" s="3144"/>
      <c r="K319" s="565"/>
      <c r="L319" s="565"/>
      <c r="M319" s="565"/>
      <c r="N319" s="565"/>
      <c r="O319" s="2561"/>
      <c r="P319" s="565"/>
      <c r="Q319" s="565"/>
      <c r="R319" s="565"/>
      <c r="S319" s="565"/>
      <c r="T319" s="565"/>
      <c r="U319" s="565"/>
      <c r="V319" s="565"/>
      <c r="W319" s="565"/>
      <c r="X319" s="2505"/>
      <c r="Y319" s="2505"/>
      <c r="Z319" s="565"/>
      <c r="AA319" s="565"/>
      <c r="AB319" s="565"/>
      <c r="AC319" s="565"/>
      <c r="AD319" s="565"/>
    </row>
    <row r="320" spans="1:30" ht="15.5">
      <c r="A320" s="2583"/>
      <c r="B320" s="2585" t="s">
        <v>3602</v>
      </c>
      <c r="C320" s="2585" t="s">
        <v>3603</v>
      </c>
      <c r="D320" s="2574"/>
      <c r="E320" s="2578">
        <v>4</v>
      </c>
      <c r="F320" s="2574"/>
      <c r="G320" s="2574"/>
      <c r="H320" s="2578">
        <v>250</v>
      </c>
      <c r="I320" s="2574"/>
      <c r="J320" s="3144"/>
      <c r="K320" s="565"/>
      <c r="L320" s="565"/>
      <c r="M320" s="565"/>
      <c r="N320" s="565"/>
      <c r="O320" s="2561"/>
      <c r="P320" s="565"/>
      <c r="Q320" s="565"/>
      <c r="R320" s="565"/>
      <c r="S320" s="565"/>
      <c r="T320" s="565"/>
      <c r="U320" s="565"/>
      <c r="V320" s="565"/>
      <c r="W320" s="565"/>
      <c r="X320" s="2505"/>
      <c r="Y320" s="2505"/>
      <c r="Z320" s="565"/>
      <c r="AA320" s="565"/>
      <c r="AB320" s="565"/>
      <c r="AC320" s="565"/>
      <c r="AD320" s="565"/>
    </row>
    <row r="321" spans="1:30" ht="15.5">
      <c r="A321" s="2583"/>
      <c r="B321" s="2585" t="s">
        <v>3604</v>
      </c>
      <c r="C321" s="2585" t="s">
        <v>3559</v>
      </c>
      <c r="D321" s="2578">
        <v>2</v>
      </c>
      <c r="E321" s="2578">
        <v>15</v>
      </c>
      <c r="F321" s="2578">
        <v>40</v>
      </c>
      <c r="G321" s="2574"/>
      <c r="H321" s="2578" t="s">
        <v>3610</v>
      </c>
      <c r="I321" s="2574"/>
      <c r="J321" s="3144"/>
      <c r="K321" s="565"/>
      <c r="L321" s="565"/>
      <c r="M321" s="565"/>
      <c r="N321" s="565"/>
      <c r="O321" s="2561"/>
      <c r="P321" s="565"/>
      <c r="Q321" s="565"/>
      <c r="R321" s="565"/>
      <c r="S321" s="565"/>
      <c r="T321" s="565"/>
      <c r="U321" s="565"/>
      <c r="V321" s="565"/>
      <c r="W321" s="565"/>
      <c r="X321" s="2505"/>
      <c r="Y321" s="2505"/>
      <c r="Z321" s="565"/>
      <c r="AA321" s="565"/>
      <c r="AB321" s="565"/>
      <c r="AC321" s="565"/>
      <c r="AD321" s="565"/>
    </row>
    <row r="322" spans="1:30" ht="15.5">
      <c r="A322" s="2583"/>
      <c r="B322" s="2553" t="s">
        <v>3670</v>
      </c>
      <c r="C322" s="2553" t="s">
        <v>3573</v>
      </c>
      <c r="D322" s="2544">
        <v>2</v>
      </c>
      <c r="E322" s="2544">
        <v>9</v>
      </c>
      <c r="F322" s="2544">
        <v>50</v>
      </c>
      <c r="G322" s="2540"/>
      <c r="H322" s="2544">
        <v>900</v>
      </c>
      <c r="I322" s="2574"/>
      <c r="J322" s="3144"/>
      <c r="K322" s="565"/>
      <c r="L322" s="565"/>
      <c r="M322" s="565"/>
      <c r="N322" s="565"/>
      <c r="O322" s="2561"/>
      <c r="P322" s="565"/>
      <c r="Q322" s="565"/>
      <c r="R322" s="565"/>
      <c r="S322" s="565"/>
      <c r="T322" s="565"/>
      <c r="U322" s="565"/>
      <c r="V322" s="565"/>
      <c r="W322" s="565"/>
      <c r="X322" s="2505"/>
      <c r="Y322" s="2505"/>
      <c r="Z322" s="565"/>
      <c r="AA322" s="565"/>
      <c r="AB322" s="565"/>
      <c r="AC322" s="565"/>
      <c r="AD322" s="565"/>
    </row>
    <row r="323" spans="1:30" ht="15.5">
      <c r="A323" s="2586"/>
      <c r="B323" s="2585" t="s">
        <v>3608</v>
      </c>
      <c r="C323" s="2585" t="s">
        <v>3609</v>
      </c>
      <c r="D323" s="2578">
        <v>2</v>
      </c>
      <c r="E323" s="2578">
        <v>15</v>
      </c>
      <c r="F323" s="2570">
        <v>30</v>
      </c>
      <c r="G323" s="2574"/>
      <c r="H323" s="2578">
        <v>900</v>
      </c>
      <c r="I323" s="2574"/>
      <c r="J323" s="3144"/>
      <c r="K323" s="565"/>
      <c r="L323" s="565"/>
      <c r="M323" s="565"/>
      <c r="N323" s="565"/>
      <c r="O323" s="2561"/>
      <c r="P323" s="565"/>
      <c r="Q323" s="565"/>
      <c r="R323" s="565"/>
      <c r="S323" s="565"/>
      <c r="T323" s="565"/>
      <c r="U323" s="565"/>
      <c r="V323" s="565"/>
      <c r="W323" s="565"/>
      <c r="X323" s="2505"/>
      <c r="Y323" s="2505"/>
      <c r="Z323" s="565"/>
      <c r="AA323" s="565"/>
      <c r="AB323" s="565"/>
      <c r="AC323" s="565"/>
      <c r="AD323" s="565"/>
    </row>
    <row r="324" spans="1:30" ht="15.5">
      <c r="A324" s="2583"/>
      <c r="B324" s="2585" t="s">
        <v>3671</v>
      </c>
      <c r="C324" s="2585" t="s">
        <v>3609</v>
      </c>
      <c r="D324" s="2578">
        <v>2</v>
      </c>
      <c r="E324" s="2578">
        <v>15</v>
      </c>
      <c r="F324" s="2570">
        <v>30</v>
      </c>
      <c r="G324" s="2574"/>
      <c r="H324" s="2578">
        <v>900</v>
      </c>
      <c r="I324" s="2574"/>
      <c r="J324" s="3144"/>
      <c r="K324" s="565"/>
      <c r="L324" s="565"/>
      <c r="M324" s="565"/>
      <c r="N324" s="565"/>
      <c r="O324" s="2561"/>
      <c r="P324" s="565"/>
      <c r="Q324" s="565"/>
      <c r="R324" s="565"/>
      <c r="S324" s="565"/>
      <c r="T324" s="565"/>
      <c r="U324" s="565"/>
      <c r="V324" s="565"/>
      <c r="W324" s="565"/>
      <c r="X324" s="2505"/>
      <c r="Y324" s="2505"/>
      <c r="Z324" s="565"/>
      <c r="AA324" s="565"/>
      <c r="AB324" s="565"/>
      <c r="AC324" s="565"/>
      <c r="AD324" s="565"/>
    </row>
    <row r="325" spans="1:30" ht="15.5">
      <c r="A325" s="2583"/>
      <c r="B325" s="2585" t="s">
        <v>3611</v>
      </c>
      <c r="C325" s="2585" t="s">
        <v>3609</v>
      </c>
      <c r="D325" s="2578">
        <v>2</v>
      </c>
      <c r="E325" s="2578">
        <v>15</v>
      </c>
      <c r="F325" s="2578">
        <v>50</v>
      </c>
      <c r="G325" s="2574"/>
      <c r="H325" s="2578" t="s">
        <v>3674</v>
      </c>
      <c r="I325" s="2540"/>
      <c r="J325" s="3144"/>
      <c r="K325" s="565"/>
      <c r="L325" s="565"/>
      <c r="M325" s="565"/>
      <c r="N325" s="565"/>
      <c r="O325" s="2561"/>
      <c r="P325" s="565"/>
      <c r="Q325" s="565"/>
      <c r="R325" s="565"/>
      <c r="S325" s="565"/>
      <c r="T325" s="565"/>
      <c r="U325" s="565"/>
      <c r="V325" s="565"/>
      <c r="W325" s="565"/>
      <c r="X325" s="2505"/>
      <c r="Y325" s="2505"/>
      <c r="Z325" s="565"/>
      <c r="AA325" s="565"/>
      <c r="AB325" s="565"/>
      <c r="AC325" s="565"/>
      <c r="AD325" s="565"/>
    </row>
    <row r="326" spans="1:30" ht="15.5">
      <c r="A326" s="2583"/>
      <c r="B326" s="2585" t="s">
        <v>3613</v>
      </c>
      <c r="C326" s="2585" t="s">
        <v>3559</v>
      </c>
      <c r="D326" s="2578">
        <v>2</v>
      </c>
      <c r="E326" s="2578">
        <v>15</v>
      </c>
      <c r="F326" s="2578">
        <v>40</v>
      </c>
      <c r="G326" s="2574"/>
      <c r="H326" s="2578" t="s">
        <v>3610</v>
      </c>
      <c r="I326" s="2574"/>
      <c r="J326" s="3144"/>
      <c r="K326" s="565"/>
      <c r="L326" s="565"/>
      <c r="M326" s="565"/>
      <c r="N326" s="565"/>
      <c r="O326" s="2561"/>
      <c r="P326" s="565"/>
      <c r="Q326" s="565"/>
      <c r="R326" s="565"/>
      <c r="S326" s="565"/>
      <c r="T326" s="565"/>
      <c r="U326" s="565"/>
      <c r="V326" s="565"/>
      <c r="W326" s="565"/>
      <c r="X326" s="2505"/>
      <c r="Y326" s="2505"/>
      <c r="Z326" s="565"/>
      <c r="AA326" s="565"/>
      <c r="AB326" s="565"/>
      <c r="AC326" s="565"/>
      <c r="AD326" s="565"/>
    </row>
    <row r="327" spans="1:30" ht="15.5">
      <c r="A327" s="2583"/>
      <c r="B327" s="2585" t="s">
        <v>3614</v>
      </c>
      <c r="C327" s="2585" t="s">
        <v>3615</v>
      </c>
      <c r="D327" s="2574"/>
      <c r="E327" s="2578">
        <v>5</v>
      </c>
      <c r="F327" s="2578">
        <v>50</v>
      </c>
      <c r="G327" s="2574"/>
      <c r="H327" s="2578">
        <v>250</v>
      </c>
      <c r="I327" s="2574"/>
      <c r="J327" s="3144"/>
      <c r="K327" s="565"/>
      <c r="L327" s="565"/>
      <c r="M327" s="565"/>
      <c r="N327" s="565"/>
      <c r="O327" s="2561"/>
      <c r="P327" s="565"/>
      <c r="Q327" s="565"/>
      <c r="R327" s="565"/>
      <c r="S327" s="565"/>
      <c r="T327" s="565"/>
      <c r="U327" s="565"/>
      <c r="V327" s="565"/>
      <c r="W327" s="565"/>
      <c r="X327" s="2505"/>
      <c r="Y327" s="2505"/>
      <c r="Z327" s="565"/>
      <c r="AA327" s="565"/>
      <c r="AB327" s="565"/>
      <c r="AC327" s="565"/>
      <c r="AD327" s="565"/>
    </row>
    <row r="328" spans="1:30" ht="15.5">
      <c r="A328" s="2584">
        <v>45200</v>
      </c>
      <c r="B328" s="2573" t="s">
        <v>3676</v>
      </c>
      <c r="C328" s="2574"/>
      <c r="D328" s="2574"/>
      <c r="E328" s="2574"/>
      <c r="F328" s="2574"/>
      <c r="G328" s="2574"/>
      <c r="H328" s="2580" t="s">
        <v>3673</v>
      </c>
      <c r="I328" s="2585" t="s">
        <v>3598</v>
      </c>
      <c r="J328" s="3144"/>
      <c r="K328" s="565"/>
      <c r="L328" s="565"/>
      <c r="M328" s="565"/>
      <c r="N328" s="565"/>
      <c r="O328" s="2561"/>
      <c r="P328" s="565"/>
      <c r="Q328" s="565"/>
      <c r="R328" s="565"/>
      <c r="S328" s="565"/>
      <c r="T328" s="565"/>
      <c r="U328" s="565"/>
      <c r="V328" s="565"/>
      <c r="W328" s="565"/>
      <c r="X328" s="2505"/>
      <c r="Y328" s="2505"/>
      <c r="Z328" s="565"/>
      <c r="AA328" s="565"/>
      <c r="AB328" s="565"/>
      <c r="AC328" s="565"/>
      <c r="AD328" s="565"/>
    </row>
    <row r="329" spans="1:30" ht="15.5">
      <c r="A329" s="2583"/>
      <c r="B329" s="2585" t="s">
        <v>3600</v>
      </c>
      <c r="C329" s="2585" t="s">
        <v>3601</v>
      </c>
      <c r="D329" s="2574"/>
      <c r="E329" s="2578">
        <v>1</v>
      </c>
      <c r="F329" s="2578">
        <v>450</v>
      </c>
      <c r="G329" s="2574"/>
      <c r="H329" s="2578">
        <v>450</v>
      </c>
      <c r="I329" s="2574"/>
      <c r="J329" s="3144"/>
      <c r="K329" s="565"/>
      <c r="L329" s="565"/>
      <c r="M329" s="565"/>
      <c r="N329" s="565"/>
      <c r="O329" s="2561"/>
      <c r="P329" s="565"/>
      <c r="Q329" s="565"/>
      <c r="R329" s="565"/>
      <c r="S329" s="565"/>
      <c r="T329" s="565"/>
      <c r="U329" s="565"/>
      <c r="V329" s="565"/>
      <c r="W329" s="565"/>
      <c r="X329" s="2505"/>
      <c r="Y329" s="2505"/>
      <c r="Z329" s="565"/>
      <c r="AA329" s="565"/>
      <c r="AB329" s="565"/>
      <c r="AC329" s="565"/>
      <c r="AD329" s="565"/>
    </row>
    <row r="330" spans="1:30" ht="15.5">
      <c r="A330" s="2583"/>
      <c r="B330" s="2585" t="s">
        <v>3602</v>
      </c>
      <c r="C330" s="2585" t="s">
        <v>3603</v>
      </c>
      <c r="D330" s="2574"/>
      <c r="E330" s="2578">
        <v>4</v>
      </c>
      <c r="F330" s="2574"/>
      <c r="G330" s="2574"/>
      <c r="H330" s="2578">
        <v>250</v>
      </c>
      <c r="I330" s="2574"/>
      <c r="J330" s="3144"/>
      <c r="K330" s="565"/>
      <c r="L330" s="565"/>
      <c r="M330" s="565"/>
      <c r="N330" s="565"/>
      <c r="O330" s="2561"/>
      <c r="P330" s="565"/>
      <c r="Q330" s="565"/>
      <c r="R330" s="565"/>
      <c r="S330" s="565"/>
      <c r="T330" s="565"/>
      <c r="U330" s="565"/>
      <c r="V330" s="565"/>
      <c r="W330" s="565"/>
      <c r="X330" s="2505"/>
      <c r="Y330" s="2505"/>
      <c r="Z330" s="565"/>
      <c r="AA330" s="565"/>
      <c r="AB330" s="565"/>
      <c r="AC330" s="565"/>
      <c r="AD330" s="565"/>
    </row>
    <row r="331" spans="1:30" ht="15.5">
      <c r="A331" s="2583"/>
      <c r="B331" s="2585" t="s">
        <v>3604</v>
      </c>
      <c r="C331" s="2585" t="s">
        <v>3559</v>
      </c>
      <c r="D331" s="2578">
        <v>2</v>
      </c>
      <c r="E331" s="2578">
        <v>15</v>
      </c>
      <c r="F331" s="2578">
        <v>40</v>
      </c>
      <c r="G331" s="2574"/>
      <c r="H331" s="2578" t="s">
        <v>3610</v>
      </c>
      <c r="I331" s="2574"/>
      <c r="J331" s="3144"/>
      <c r="K331" s="565"/>
      <c r="L331" s="565"/>
      <c r="M331" s="565"/>
      <c r="N331" s="565"/>
      <c r="O331" s="2561"/>
      <c r="P331" s="565"/>
      <c r="Q331" s="565"/>
      <c r="R331" s="565"/>
      <c r="S331" s="565"/>
      <c r="T331" s="565"/>
      <c r="U331" s="565"/>
      <c r="V331" s="565"/>
      <c r="W331" s="565"/>
      <c r="X331" s="2505"/>
      <c r="Y331" s="2505"/>
      <c r="Z331" s="565"/>
      <c r="AA331" s="565"/>
      <c r="AB331" s="565"/>
      <c r="AC331" s="565"/>
      <c r="AD331" s="565"/>
    </row>
    <row r="332" spans="1:30" ht="15.5">
      <c r="A332" s="2583"/>
      <c r="B332" s="2553" t="s">
        <v>3670</v>
      </c>
      <c r="C332" s="2553" t="s">
        <v>3573</v>
      </c>
      <c r="D332" s="2544">
        <v>2</v>
      </c>
      <c r="E332" s="2544">
        <v>9</v>
      </c>
      <c r="F332" s="2544">
        <v>50</v>
      </c>
      <c r="G332" s="2540"/>
      <c r="H332" s="2544">
        <v>900</v>
      </c>
      <c r="I332" s="2574"/>
      <c r="J332" s="3144"/>
      <c r="K332" s="565"/>
      <c r="L332" s="565"/>
      <c r="M332" s="565"/>
      <c r="N332" s="565"/>
      <c r="O332" s="2561"/>
      <c r="P332" s="565"/>
      <c r="Q332" s="565"/>
      <c r="R332" s="565"/>
      <c r="S332" s="565"/>
      <c r="T332" s="565"/>
      <c r="U332" s="565"/>
      <c r="V332" s="565"/>
      <c r="W332" s="565"/>
      <c r="X332" s="2505"/>
      <c r="Y332" s="2505"/>
      <c r="Z332" s="565"/>
      <c r="AA332" s="565"/>
      <c r="AB332" s="565"/>
      <c r="AC332" s="565"/>
      <c r="AD332" s="565"/>
    </row>
    <row r="333" spans="1:30" ht="15.5">
      <c r="A333" s="2586"/>
      <c r="B333" s="2585" t="s">
        <v>3608</v>
      </c>
      <c r="C333" s="2585" t="s">
        <v>3609</v>
      </c>
      <c r="D333" s="2578">
        <v>2</v>
      </c>
      <c r="E333" s="2578">
        <v>15</v>
      </c>
      <c r="F333" s="2570">
        <v>30</v>
      </c>
      <c r="G333" s="2574"/>
      <c r="H333" s="2578">
        <v>900</v>
      </c>
      <c r="I333" s="2574"/>
      <c r="J333" s="3144"/>
      <c r="K333" s="565"/>
      <c r="L333" s="565"/>
      <c r="M333" s="565"/>
      <c r="N333" s="565"/>
      <c r="O333" s="2561"/>
      <c r="P333" s="565"/>
      <c r="Q333" s="565"/>
      <c r="R333" s="565"/>
      <c r="S333" s="565"/>
      <c r="T333" s="565"/>
      <c r="U333" s="565"/>
      <c r="V333" s="565"/>
      <c r="W333" s="565"/>
      <c r="X333" s="2505"/>
      <c r="Y333" s="2505"/>
      <c r="Z333" s="565"/>
      <c r="AA333" s="565"/>
      <c r="AB333" s="565"/>
      <c r="AC333" s="565"/>
      <c r="AD333" s="565"/>
    </row>
    <row r="334" spans="1:30" ht="15.5">
      <c r="A334" s="2583"/>
      <c r="B334" s="2585" t="s">
        <v>3671</v>
      </c>
      <c r="C334" s="2585" t="s">
        <v>3609</v>
      </c>
      <c r="D334" s="2578">
        <v>2</v>
      </c>
      <c r="E334" s="2578">
        <v>15</v>
      </c>
      <c r="F334" s="2570">
        <v>30</v>
      </c>
      <c r="G334" s="2574"/>
      <c r="H334" s="2578">
        <v>900</v>
      </c>
      <c r="I334" s="2574"/>
      <c r="J334" s="3144"/>
      <c r="K334" s="565"/>
      <c r="L334" s="565"/>
      <c r="M334" s="565"/>
      <c r="N334" s="565"/>
      <c r="O334" s="2561"/>
      <c r="P334" s="565"/>
      <c r="Q334" s="565"/>
      <c r="R334" s="565"/>
      <c r="S334" s="565"/>
      <c r="T334" s="565"/>
      <c r="U334" s="565"/>
      <c r="V334" s="565"/>
      <c r="W334" s="565"/>
      <c r="X334" s="2505"/>
      <c r="Y334" s="2505"/>
      <c r="Z334" s="565"/>
      <c r="AA334" s="565"/>
      <c r="AB334" s="565"/>
      <c r="AC334" s="565"/>
      <c r="AD334" s="565"/>
    </row>
    <row r="335" spans="1:30" ht="15.5">
      <c r="A335" s="2583"/>
      <c r="B335" s="2585" t="s">
        <v>3611</v>
      </c>
      <c r="C335" s="2585" t="s">
        <v>3609</v>
      </c>
      <c r="D335" s="2578">
        <v>2</v>
      </c>
      <c r="E335" s="2578">
        <v>15</v>
      </c>
      <c r="F335" s="2578">
        <v>50</v>
      </c>
      <c r="G335" s="2574"/>
      <c r="H335" s="2578" t="s">
        <v>3674</v>
      </c>
      <c r="I335" s="2540"/>
      <c r="J335" s="3144"/>
      <c r="K335" s="565"/>
      <c r="L335" s="565"/>
      <c r="M335" s="565"/>
      <c r="N335" s="565"/>
      <c r="O335" s="2561"/>
      <c r="P335" s="565"/>
      <c r="Q335" s="565"/>
      <c r="R335" s="565"/>
      <c r="S335" s="565"/>
      <c r="T335" s="565"/>
      <c r="U335" s="565"/>
      <c r="V335" s="565"/>
      <c r="W335" s="565"/>
      <c r="X335" s="2505"/>
      <c r="Y335" s="2505"/>
      <c r="Z335" s="565"/>
      <c r="AA335" s="565"/>
      <c r="AB335" s="565"/>
      <c r="AC335" s="565"/>
      <c r="AD335" s="565"/>
    </row>
    <row r="336" spans="1:30" ht="15.5">
      <c r="A336" s="2583"/>
      <c r="B336" s="2585" t="s">
        <v>3613</v>
      </c>
      <c r="C336" s="2585" t="s">
        <v>3559</v>
      </c>
      <c r="D336" s="2578">
        <v>2</v>
      </c>
      <c r="E336" s="2578">
        <v>15</v>
      </c>
      <c r="F336" s="2578">
        <v>40</v>
      </c>
      <c r="G336" s="2574"/>
      <c r="H336" s="2578" t="s">
        <v>3610</v>
      </c>
      <c r="I336" s="2574"/>
      <c r="J336" s="3144"/>
      <c r="K336" s="565"/>
      <c r="L336" s="565"/>
      <c r="M336" s="565"/>
      <c r="N336" s="565"/>
      <c r="O336" s="2561"/>
      <c r="P336" s="565"/>
      <c r="Q336" s="565"/>
      <c r="R336" s="565"/>
      <c r="S336" s="565"/>
      <c r="T336" s="565"/>
      <c r="U336" s="565"/>
      <c r="V336" s="565"/>
      <c r="W336" s="565"/>
      <c r="X336" s="2505"/>
      <c r="Y336" s="2505"/>
      <c r="Z336" s="565"/>
      <c r="AA336" s="565"/>
      <c r="AB336" s="565"/>
      <c r="AC336" s="565"/>
      <c r="AD336" s="565"/>
    </row>
    <row r="337" spans="1:30" ht="15.5">
      <c r="A337" s="2583"/>
      <c r="B337" s="2585" t="s">
        <v>3614</v>
      </c>
      <c r="C337" s="2585" t="s">
        <v>3615</v>
      </c>
      <c r="D337" s="2574"/>
      <c r="E337" s="2578">
        <v>5</v>
      </c>
      <c r="F337" s="2578">
        <v>50</v>
      </c>
      <c r="G337" s="2574"/>
      <c r="H337" s="2578">
        <v>250</v>
      </c>
      <c r="I337" s="2574"/>
      <c r="J337" s="3144"/>
      <c r="K337" s="565"/>
      <c r="L337" s="565"/>
      <c r="M337" s="565"/>
      <c r="N337" s="565"/>
      <c r="O337" s="2561"/>
      <c r="P337" s="565"/>
      <c r="Q337" s="565"/>
      <c r="R337" s="565"/>
      <c r="S337" s="565"/>
      <c r="T337" s="565"/>
      <c r="U337" s="565"/>
      <c r="V337" s="565"/>
      <c r="W337" s="565"/>
      <c r="X337" s="2505"/>
      <c r="Y337" s="2505"/>
      <c r="Z337" s="565"/>
      <c r="AA337" s="565"/>
      <c r="AB337" s="565"/>
      <c r="AC337" s="565"/>
      <c r="AD337" s="565"/>
    </row>
    <row r="338" spans="1:30" ht="14.5">
      <c r="A338" s="2586"/>
      <c r="B338" s="2499"/>
      <c r="C338" s="2499"/>
      <c r="D338" s="2499"/>
      <c r="E338" s="2499"/>
      <c r="F338" s="2499"/>
      <c r="G338" s="2499"/>
      <c r="H338" s="2571"/>
      <c r="I338" s="2499"/>
      <c r="J338" s="2897"/>
      <c r="K338" s="565"/>
      <c r="L338" s="565"/>
      <c r="M338" s="565"/>
      <c r="N338" s="565"/>
      <c r="O338" s="2561"/>
      <c r="P338" s="565"/>
      <c r="Q338" s="565"/>
      <c r="R338" s="565"/>
      <c r="S338" s="565"/>
      <c r="T338" s="565"/>
      <c r="U338" s="565"/>
      <c r="V338" s="565"/>
      <c r="W338" s="565"/>
      <c r="X338" s="2505"/>
      <c r="Y338" s="2505"/>
      <c r="Z338" s="565"/>
      <c r="AA338" s="565"/>
      <c r="AB338" s="565"/>
      <c r="AC338" s="565"/>
      <c r="AD338" s="565"/>
    </row>
    <row r="339" spans="1:30" ht="15.5">
      <c r="A339" s="2564" t="s">
        <v>87</v>
      </c>
      <c r="B339" s="2567" t="s">
        <v>3677</v>
      </c>
      <c r="C339" s="2499"/>
      <c r="D339" s="2499"/>
      <c r="E339" s="2499"/>
      <c r="F339" s="2499"/>
      <c r="G339" s="2499"/>
      <c r="H339" s="2566" t="s">
        <v>3678</v>
      </c>
      <c r="I339" s="2499"/>
      <c r="J339" s="2499"/>
      <c r="K339" s="565"/>
      <c r="L339" s="565"/>
      <c r="M339" s="565"/>
      <c r="N339" s="565"/>
      <c r="O339" s="2561"/>
      <c r="P339" s="565"/>
      <c r="Q339" s="565"/>
      <c r="R339" s="565"/>
      <c r="S339" s="565"/>
      <c r="T339" s="565"/>
      <c r="U339" s="565"/>
      <c r="V339" s="565"/>
      <c r="W339" s="565"/>
      <c r="X339" s="2505"/>
      <c r="Y339" s="2505"/>
      <c r="Z339" s="565"/>
      <c r="AA339" s="565"/>
      <c r="AB339" s="565"/>
      <c r="AC339" s="565"/>
      <c r="AD339" s="565"/>
    </row>
    <row r="340" spans="1:30" ht="15.5">
      <c r="A340" s="2564" t="s">
        <v>2627</v>
      </c>
      <c r="B340" s="2567" t="s">
        <v>3632</v>
      </c>
      <c r="C340" s="2499"/>
      <c r="D340" s="2499"/>
      <c r="E340" s="2499"/>
      <c r="F340" s="2499"/>
      <c r="G340" s="2499"/>
      <c r="H340" s="2566" t="s">
        <v>3679</v>
      </c>
      <c r="I340" s="2499"/>
      <c r="J340" s="2499"/>
      <c r="K340" s="565"/>
      <c r="L340" s="565"/>
      <c r="M340" s="565"/>
      <c r="N340" s="565"/>
      <c r="O340" s="2561"/>
      <c r="P340" s="565"/>
      <c r="Q340" s="565"/>
      <c r="R340" s="565"/>
      <c r="S340" s="565"/>
      <c r="T340" s="565"/>
      <c r="U340" s="565"/>
      <c r="V340" s="565"/>
      <c r="W340" s="565"/>
      <c r="X340" s="2505"/>
      <c r="Y340" s="2505"/>
      <c r="Z340" s="565"/>
      <c r="AA340" s="565"/>
      <c r="AB340" s="565"/>
      <c r="AC340" s="565"/>
      <c r="AD340" s="565"/>
    </row>
    <row r="341" spans="1:30" ht="15.5">
      <c r="A341" s="2589" t="s">
        <v>3634</v>
      </c>
      <c r="B341" s="2588" t="s">
        <v>3635</v>
      </c>
      <c r="C341" s="2499"/>
      <c r="D341" s="2499"/>
      <c r="E341" s="2499"/>
      <c r="F341" s="2499"/>
      <c r="G341" s="2499"/>
      <c r="H341" s="2566" t="s">
        <v>3680</v>
      </c>
      <c r="I341" s="2499"/>
      <c r="J341" s="2499"/>
      <c r="K341" s="565"/>
      <c r="L341" s="565"/>
      <c r="M341" s="565"/>
      <c r="N341" s="565"/>
      <c r="O341" s="2561"/>
      <c r="P341" s="565"/>
      <c r="Q341" s="565"/>
      <c r="R341" s="565"/>
      <c r="S341" s="565"/>
      <c r="T341" s="565"/>
      <c r="U341" s="565"/>
      <c r="V341" s="565"/>
      <c r="W341" s="565"/>
      <c r="X341" s="2505"/>
      <c r="Y341" s="2505"/>
      <c r="Z341" s="565"/>
      <c r="AA341" s="565"/>
      <c r="AB341" s="565"/>
      <c r="AC341" s="565"/>
      <c r="AD341" s="565"/>
    </row>
    <row r="342" spans="1:30" ht="15.5">
      <c r="A342" s="2590"/>
      <c r="B342" s="565"/>
      <c r="C342" s="565"/>
      <c r="D342" s="565"/>
      <c r="E342" s="565"/>
      <c r="F342" s="565"/>
      <c r="G342" s="565"/>
      <c r="H342" s="2505"/>
      <c r="I342" s="3177" t="s">
        <v>3681</v>
      </c>
      <c r="J342" s="2874"/>
      <c r="K342" s="565"/>
      <c r="L342" s="565"/>
      <c r="M342" s="565"/>
      <c r="N342" s="565"/>
      <c r="O342" s="2561"/>
      <c r="P342" s="565"/>
      <c r="Q342" s="565"/>
      <c r="R342" s="565"/>
      <c r="S342" s="565"/>
      <c r="T342" s="565"/>
      <c r="U342" s="565"/>
      <c r="V342" s="565"/>
      <c r="W342" s="565"/>
      <c r="X342" s="2505"/>
      <c r="Y342" s="2505"/>
      <c r="Z342" s="565"/>
      <c r="AA342" s="565"/>
      <c r="AB342" s="565"/>
      <c r="AC342" s="565"/>
      <c r="AD342" s="565"/>
    </row>
    <row r="343" spans="1:30" ht="15.5">
      <c r="A343" s="2505"/>
      <c r="B343" s="2560" t="s">
        <v>3638</v>
      </c>
      <c r="C343" s="3139" t="s">
        <v>3682</v>
      </c>
      <c r="D343" s="2874"/>
      <c r="E343" s="2874"/>
      <c r="F343" s="3139" t="s">
        <v>1</v>
      </c>
      <c r="G343" s="2874"/>
      <c r="H343" s="2874"/>
      <c r="I343" s="3168" t="s">
        <v>3640</v>
      </c>
      <c r="J343" s="2874"/>
      <c r="K343" s="2874"/>
      <c r="L343" s="565"/>
      <c r="M343" s="565"/>
      <c r="N343" s="565"/>
      <c r="O343" s="2561"/>
      <c r="P343" s="565"/>
      <c r="Q343" s="565"/>
      <c r="R343" s="565"/>
      <c r="S343" s="565"/>
      <c r="T343" s="565"/>
      <c r="U343" s="565"/>
      <c r="V343" s="565"/>
      <c r="W343" s="565"/>
      <c r="X343" s="2505"/>
      <c r="Y343" s="2505"/>
      <c r="Z343" s="565"/>
      <c r="AA343" s="565"/>
      <c r="AB343" s="565"/>
      <c r="AC343" s="565"/>
      <c r="AD343" s="565"/>
    </row>
    <row r="344" spans="1:30" ht="14.5">
      <c r="A344" s="2563"/>
      <c r="B344" s="2525"/>
      <c r="C344" s="565"/>
      <c r="D344" s="565"/>
      <c r="E344" s="565"/>
      <c r="F344" s="565"/>
      <c r="G344" s="565"/>
      <c r="H344" s="2505"/>
      <c r="I344" s="565"/>
      <c r="J344" s="565"/>
      <c r="K344" s="565"/>
      <c r="L344" s="565"/>
      <c r="M344" s="565"/>
      <c r="N344" s="565"/>
      <c r="O344" s="2561"/>
      <c r="P344" s="565"/>
      <c r="Q344" s="565"/>
      <c r="R344" s="565"/>
      <c r="S344" s="565"/>
      <c r="T344" s="565"/>
      <c r="U344" s="565"/>
      <c r="V344" s="565"/>
      <c r="W344" s="565"/>
      <c r="X344" s="2505"/>
      <c r="Y344" s="2505"/>
      <c r="Z344" s="565"/>
      <c r="AA344" s="565"/>
      <c r="AB344" s="565"/>
      <c r="AC344" s="565"/>
      <c r="AD344" s="565"/>
    </row>
    <row r="345" spans="1:30" ht="15.5">
      <c r="A345" s="2526">
        <v>4</v>
      </c>
      <c r="B345" s="2501" t="s">
        <v>3509</v>
      </c>
      <c r="C345" s="2502"/>
      <c r="D345" s="2502"/>
      <c r="E345" s="2502"/>
      <c r="F345" s="2502"/>
      <c r="G345" s="2502"/>
      <c r="H345" s="2503"/>
      <c r="I345" s="2502"/>
      <c r="J345" s="2502"/>
      <c r="K345" s="2502"/>
      <c r="L345" s="2502"/>
      <c r="M345" s="2502"/>
      <c r="N345" s="2502"/>
      <c r="O345" s="2504"/>
      <c r="P345" s="2502"/>
      <c r="Q345" s="2502"/>
      <c r="R345" s="2502"/>
      <c r="S345" s="2502"/>
      <c r="T345" s="2502"/>
      <c r="U345" s="2502"/>
      <c r="V345" s="2502"/>
      <c r="W345" s="2502"/>
      <c r="X345" s="2503"/>
      <c r="Y345" s="2503"/>
      <c r="Z345" s="2502"/>
      <c r="AA345" s="2502"/>
      <c r="AB345" s="2502"/>
      <c r="AC345" s="2502"/>
      <c r="AD345" s="2502"/>
    </row>
    <row r="346" spans="1:30" ht="14.5">
      <c r="A346" s="2505"/>
      <c r="B346" s="565"/>
      <c r="C346" s="565"/>
      <c r="D346" s="565"/>
      <c r="E346" s="565"/>
      <c r="F346" s="565"/>
      <c r="G346" s="565"/>
      <c r="H346" s="2505"/>
      <c r="I346" s="565"/>
      <c r="J346" s="565"/>
      <c r="K346" s="565"/>
      <c r="L346" s="565"/>
      <c r="M346" s="565"/>
      <c r="N346" s="565"/>
      <c r="O346" s="2561"/>
      <c r="P346" s="565"/>
      <c r="Q346" s="565"/>
      <c r="R346" s="565"/>
      <c r="S346" s="565"/>
      <c r="T346" s="565"/>
      <c r="U346" s="565"/>
      <c r="V346" s="565"/>
      <c r="W346" s="565"/>
      <c r="X346" s="2505"/>
      <c r="Y346" s="2505"/>
      <c r="Z346" s="565"/>
      <c r="AA346" s="565"/>
      <c r="AB346" s="565"/>
      <c r="AC346" s="565"/>
      <c r="AD346" s="565"/>
    </row>
    <row r="347" spans="1:30" ht="15.5">
      <c r="A347" s="2505"/>
      <c r="B347" s="2581" t="s">
        <v>1</v>
      </c>
      <c r="C347" s="2874"/>
      <c r="D347" s="2874"/>
      <c r="E347" s="2874"/>
      <c r="F347" s="2874"/>
      <c r="G347" s="2874"/>
      <c r="H347" s="2505"/>
      <c r="I347" s="565"/>
      <c r="J347" s="565"/>
      <c r="K347" s="565"/>
      <c r="L347" s="565"/>
      <c r="M347" s="565"/>
      <c r="N347" s="565"/>
      <c r="O347" s="2561"/>
      <c r="P347" s="565"/>
      <c r="Q347" s="565"/>
      <c r="R347" s="565"/>
      <c r="S347" s="565"/>
      <c r="T347" s="565"/>
      <c r="U347" s="565"/>
      <c r="V347" s="565"/>
      <c r="W347" s="565"/>
      <c r="X347" s="2505"/>
      <c r="Y347" s="2505"/>
      <c r="Z347" s="565"/>
      <c r="AA347" s="565"/>
      <c r="AB347" s="565"/>
      <c r="AC347" s="565"/>
      <c r="AD347" s="565"/>
    </row>
    <row r="348" spans="1:30" ht="15.5">
      <c r="A348" s="2505"/>
      <c r="B348" s="2560" t="s">
        <v>3505</v>
      </c>
      <c r="C348" s="2874"/>
      <c r="D348" s="2874"/>
      <c r="E348" s="2874"/>
      <c r="F348" s="2874"/>
      <c r="G348" s="2874"/>
      <c r="H348" s="2505"/>
      <c r="I348" s="565"/>
      <c r="J348" s="565"/>
      <c r="K348" s="565"/>
      <c r="L348" s="565"/>
      <c r="M348" s="565"/>
      <c r="N348" s="565"/>
      <c r="O348" s="2561"/>
      <c r="P348" s="565"/>
      <c r="Q348" s="565"/>
      <c r="R348" s="565"/>
      <c r="S348" s="565"/>
      <c r="T348" s="565"/>
      <c r="U348" s="565"/>
      <c r="V348" s="565"/>
      <c r="W348" s="565"/>
      <c r="X348" s="2505"/>
      <c r="Y348" s="2505"/>
      <c r="Z348" s="565"/>
      <c r="AA348" s="565"/>
      <c r="AB348" s="565"/>
      <c r="AC348" s="565"/>
      <c r="AD348" s="565"/>
    </row>
    <row r="349" spans="1:30" ht="14.5">
      <c r="A349" s="2505"/>
      <c r="B349" s="565"/>
      <c r="C349" s="565"/>
      <c r="D349" s="565"/>
      <c r="E349" s="565"/>
      <c r="F349" s="565"/>
      <c r="G349" s="565"/>
      <c r="H349" s="2505"/>
      <c r="I349" s="565"/>
      <c r="J349" s="565"/>
      <c r="K349" s="565"/>
      <c r="L349" s="565"/>
      <c r="M349" s="565"/>
      <c r="N349" s="565"/>
      <c r="O349" s="2561"/>
      <c r="P349" s="565"/>
      <c r="Q349" s="565"/>
      <c r="R349" s="565"/>
      <c r="S349" s="565"/>
      <c r="T349" s="565"/>
      <c r="U349" s="565"/>
      <c r="V349" s="565"/>
      <c r="W349" s="565"/>
      <c r="X349" s="2505"/>
      <c r="Y349" s="2505"/>
      <c r="Z349" s="565"/>
      <c r="AA349" s="565"/>
      <c r="AB349" s="565"/>
      <c r="AC349" s="565"/>
      <c r="AD349" s="565"/>
    </row>
    <row r="350" spans="1:30" ht="18">
      <c r="A350" s="3169" t="s">
        <v>3683</v>
      </c>
      <c r="B350" s="2874"/>
      <c r="C350" s="2874"/>
      <c r="D350" s="2874"/>
      <c r="E350" s="2874"/>
      <c r="F350" s="2874"/>
      <c r="G350" s="2874"/>
      <c r="H350" s="2505"/>
      <c r="I350" s="565"/>
      <c r="J350" s="565"/>
      <c r="K350" s="565"/>
      <c r="L350" s="565"/>
      <c r="M350" s="565"/>
      <c r="N350" s="565"/>
      <c r="O350" s="2561"/>
      <c r="P350" s="565"/>
      <c r="Q350" s="565"/>
      <c r="R350" s="565"/>
      <c r="S350" s="565"/>
      <c r="T350" s="565"/>
      <c r="U350" s="565"/>
      <c r="V350" s="565"/>
      <c r="W350" s="565"/>
      <c r="X350" s="2505"/>
      <c r="Y350" s="2505"/>
      <c r="Z350" s="565"/>
      <c r="AA350" s="565"/>
      <c r="AB350" s="565"/>
      <c r="AC350" s="565"/>
      <c r="AD350" s="565"/>
    </row>
    <row r="351" spans="1:30" ht="15.5">
      <c r="A351" s="2505"/>
      <c r="B351" s="565"/>
      <c r="C351" s="3168" t="s">
        <v>3684</v>
      </c>
      <c r="D351" s="2874"/>
      <c r="E351" s="2874"/>
      <c r="F351" s="2874"/>
      <c r="G351" s="2874"/>
      <c r="H351" s="2505"/>
      <c r="I351" s="565"/>
      <c r="J351" s="565"/>
      <c r="K351" s="565"/>
      <c r="L351" s="565"/>
      <c r="M351" s="565"/>
      <c r="N351" s="565"/>
      <c r="O351" s="2561"/>
      <c r="P351" s="565"/>
      <c r="Q351" s="565"/>
      <c r="R351" s="565"/>
      <c r="S351" s="565"/>
      <c r="T351" s="565"/>
      <c r="U351" s="565"/>
      <c r="V351" s="565"/>
      <c r="W351" s="565"/>
      <c r="X351" s="2505"/>
      <c r="Y351" s="2505"/>
      <c r="Z351" s="565"/>
      <c r="AA351" s="565"/>
      <c r="AB351" s="565"/>
      <c r="AC351" s="565"/>
      <c r="AD351" s="565"/>
    </row>
    <row r="352" spans="1:30" ht="15.5">
      <c r="A352" s="2563"/>
      <c r="B352" s="2525"/>
      <c r="C352" s="3172" t="s">
        <v>3685</v>
      </c>
      <c r="D352" s="3033"/>
      <c r="E352" s="2525"/>
      <c r="F352" s="2525"/>
      <c r="G352" s="2525"/>
      <c r="H352" s="2505"/>
      <c r="I352" s="565"/>
      <c r="J352" s="565"/>
      <c r="K352" s="565"/>
      <c r="L352" s="565"/>
      <c r="M352" s="565"/>
      <c r="N352" s="565"/>
      <c r="O352" s="2561"/>
      <c r="P352" s="565"/>
      <c r="Q352" s="565"/>
      <c r="R352" s="565"/>
      <c r="S352" s="565"/>
      <c r="T352" s="565"/>
      <c r="U352" s="565"/>
      <c r="V352" s="565"/>
      <c r="W352" s="565"/>
      <c r="X352" s="2505"/>
      <c r="Y352" s="2505"/>
      <c r="Z352" s="565"/>
      <c r="AA352" s="565"/>
      <c r="AB352" s="565"/>
      <c r="AC352" s="565"/>
      <c r="AD352" s="565"/>
    </row>
    <row r="353" spans="1:30" ht="15.5">
      <c r="A353" s="2564" t="s">
        <v>159</v>
      </c>
      <c r="B353" s="2565" t="s">
        <v>80</v>
      </c>
      <c r="C353" s="2565" t="s">
        <v>187</v>
      </c>
      <c r="D353" s="2565" t="s">
        <v>1865</v>
      </c>
      <c r="E353" s="2565" t="s">
        <v>1866</v>
      </c>
      <c r="F353" s="2565" t="s">
        <v>1867</v>
      </c>
      <c r="G353" s="2593" t="s">
        <v>3555</v>
      </c>
      <c r="H353" s="2505"/>
      <c r="I353" s="565"/>
      <c r="J353" s="565"/>
      <c r="K353" s="565"/>
      <c r="L353" s="565"/>
      <c r="M353" s="565"/>
      <c r="N353" s="565"/>
      <c r="O353" s="2561"/>
      <c r="P353" s="565"/>
      <c r="Q353" s="565"/>
      <c r="R353" s="565"/>
      <c r="S353" s="565"/>
      <c r="T353" s="565"/>
      <c r="U353" s="565"/>
      <c r="V353" s="565"/>
      <c r="W353" s="565"/>
      <c r="X353" s="2505"/>
      <c r="Y353" s="2505"/>
      <c r="Z353" s="565"/>
      <c r="AA353" s="565"/>
      <c r="AB353" s="565"/>
      <c r="AC353" s="565"/>
      <c r="AD353" s="565"/>
    </row>
    <row r="354" spans="1:30" ht="15.5">
      <c r="A354" s="2564">
        <v>1</v>
      </c>
      <c r="B354" s="3172" t="s">
        <v>3686</v>
      </c>
      <c r="C354" s="3033"/>
      <c r="D354" s="3033"/>
      <c r="E354" s="3033"/>
      <c r="F354" s="2588" t="s">
        <v>3610</v>
      </c>
      <c r="G354" s="2499"/>
      <c r="H354" s="2505"/>
      <c r="I354" s="565"/>
      <c r="J354" s="565"/>
      <c r="K354" s="565"/>
      <c r="L354" s="565"/>
      <c r="M354" s="565"/>
      <c r="N354" s="565"/>
      <c r="O354" s="2561"/>
      <c r="P354" s="565"/>
      <c r="Q354" s="565"/>
      <c r="R354" s="565"/>
      <c r="S354" s="565"/>
      <c r="T354" s="565"/>
      <c r="U354" s="565"/>
      <c r="V354" s="565"/>
      <c r="W354" s="565"/>
      <c r="X354" s="2505"/>
      <c r="Y354" s="2505"/>
      <c r="Z354" s="565"/>
      <c r="AA354" s="565"/>
      <c r="AB354" s="565"/>
      <c r="AC354" s="565"/>
      <c r="AD354" s="565"/>
    </row>
    <row r="355" spans="1:30" ht="15.5">
      <c r="A355" s="2594">
        <v>1.1000000000000001</v>
      </c>
      <c r="B355" s="2595" t="s">
        <v>3524</v>
      </c>
      <c r="C355" s="2596" t="s">
        <v>3534</v>
      </c>
      <c r="D355" s="2596">
        <v>1</v>
      </c>
      <c r="E355" s="2596">
        <v>200</v>
      </c>
      <c r="F355" s="2595">
        <v>200</v>
      </c>
      <c r="G355" s="2587" t="s">
        <v>3593</v>
      </c>
      <c r="H355" s="2505"/>
      <c r="I355" s="565"/>
      <c r="J355" s="565"/>
      <c r="K355" s="565"/>
      <c r="L355" s="565"/>
      <c r="M355" s="565"/>
      <c r="N355" s="565"/>
      <c r="O355" s="2561"/>
      <c r="P355" s="565"/>
      <c r="Q355" s="565"/>
      <c r="R355" s="565"/>
      <c r="S355" s="565"/>
      <c r="T355" s="565"/>
      <c r="U355" s="565"/>
      <c r="V355" s="565"/>
      <c r="W355" s="565"/>
      <c r="X355" s="2505"/>
      <c r="Y355" s="2505"/>
      <c r="Z355" s="565"/>
      <c r="AA355" s="565"/>
      <c r="AB355" s="565"/>
      <c r="AC355" s="565"/>
      <c r="AD355" s="565"/>
    </row>
    <row r="356" spans="1:30" ht="15.5">
      <c r="A356" s="2597">
        <v>1.2</v>
      </c>
      <c r="B356" s="2595" t="s">
        <v>3687</v>
      </c>
      <c r="C356" s="2596" t="s">
        <v>3534</v>
      </c>
      <c r="D356" s="2596">
        <v>2</v>
      </c>
      <c r="E356" s="2596">
        <v>100</v>
      </c>
      <c r="F356" s="2595">
        <v>200</v>
      </c>
      <c r="G356" s="2587" t="s">
        <v>3593</v>
      </c>
      <c r="H356" s="2505"/>
      <c r="I356" s="565"/>
      <c r="J356" s="565"/>
      <c r="K356" s="565"/>
      <c r="L356" s="565"/>
      <c r="M356" s="565"/>
      <c r="N356" s="565"/>
      <c r="O356" s="2561"/>
      <c r="P356" s="565"/>
      <c r="Q356" s="565"/>
      <c r="R356" s="565"/>
      <c r="S356" s="565"/>
      <c r="T356" s="565"/>
      <c r="U356" s="565"/>
      <c r="V356" s="565"/>
      <c r="W356" s="565"/>
      <c r="X356" s="2505"/>
      <c r="Y356" s="2505"/>
      <c r="Z356" s="565"/>
      <c r="AA356" s="565"/>
      <c r="AB356" s="565"/>
      <c r="AC356" s="565"/>
      <c r="AD356" s="565"/>
    </row>
    <row r="357" spans="1:30" ht="15.5">
      <c r="A357" s="2594">
        <v>1.3</v>
      </c>
      <c r="B357" s="2595" t="s">
        <v>3688</v>
      </c>
      <c r="C357" s="2596" t="s">
        <v>3534</v>
      </c>
      <c r="D357" s="2596">
        <v>2</v>
      </c>
      <c r="E357" s="2596">
        <v>200</v>
      </c>
      <c r="F357" s="2595">
        <v>400</v>
      </c>
      <c r="G357" s="2587" t="s">
        <v>3593</v>
      </c>
      <c r="H357" s="2505"/>
      <c r="I357" s="565"/>
      <c r="J357" s="565"/>
      <c r="K357" s="565"/>
      <c r="L357" s="565"/>
      <c r="M357" s="565"/>
      <c r="N357" s="565"/>
      <c r="O357" s="2561"/>
      <c r="P357" s="565"/>
      <c r="Q357" s="565"/>
      <c r="R357" s="565"/>
      <c r="S357" s="565"/>
      <c r="T357" s="565"/>
      <c r="U357" s="565"/>
      <c r="V357" s="565"/>
      <c r="W357" s="565"/>
      <c r="X357" s="2505"/>
      <c r="Y357" s="2505"/>
      <c r="Z357" s="565"/>
      <c r="AA357" s="565"/>
      <c r="AB357" s="565"/>
      <c r="AC357" s="565"/>
      <c r="AD357" s="565"/>
    </row>
    <row r="358" spans="1:30" ht="15.5">
      <c r="A358" s="2597">
        <v>1.4</v>
      </c>
      <c r="B358" s="2595" t="s">
        <v>3689</v>
      </c>
      <c r="C358" s="2596" t="s">
        <v>3534</v>
      </c>
      <c r="D358" s="2596">
        <v>4</v>
      </c>
      <c r="E358" s="2596">
        <v>100</v>
      </c>
      <c r="F358" s="2595">
        <v>400</v>
      </c>
      <c r="G358" s="2587" t="s">
        <v>3593</v>
      </c>
      <c r="H358" s="2505"/>
      <c r="I358" s="565"/>
      <c r="J358" s="565"/>
      <c r="K358" s="565"/>
      <c r="L358" s="565"/>
      <c r="M358" s="565"/>
      <c r="N358" s="565"/>
      <c r="O358" s="2561"/>
      <c r="P358" s="565"/>
      <c r="Q358" s="565"/>
      <c r="R358" s="565"/>
      <c r="S358" s="565"/>
      <c r="T358" s="565"/>
      <c r="U358" s="565"/>
      <c r="V358" s="565"/>
      <c r="W358" s="565"/>
      <c r="X358" s="2505"/>
      <c r="Y358" s="2505"/>
      <c r="Z358" s="565"/>
      <c r="AA358" s="565"/>
      <c r="AB358" s="565"/>
      <c r="AC358" s="565"/>
      <c r="AD358" s="565"/>
    </row>
    <row r="359" spans="1:30" ht="15.5">
      <c r="A359" s="2564">
        <v>2</v>
      </c>
      <c r="B359" s="3172" t="s">
        <v>3690</v>
      </c>
      <c r="C359" s="3033"/>
      <c r="D359" s="3033"/>
      <c r="E359" s="3033"/>
      <c r="F359" s="2598">
        <v>800</v>
      </c>
      <c r="G359" s="2499"/>
      <c r="H359" s="2505"/>
      <c r="I359" s="565"/>
      <c r="J359" s="565"/>
      <c r="K359" s="565"/>
      <c r="L359" s="565"/>
      <c r="M359" s="565"/>
      <c r="N359" s="565"/>
      <c r="O359" s="2561"/>
      <c r="P359" s="565"/>
      <c r="Q359" s="565"/>
      <c r="R359" s="565"/>
      <c r="S359" s="565"/>
      <c r="T359" s="565"/>
      <c r="U359" s="565"/>
      <c r="V359" s="565"/>
      <c r="W359" s="565"/>
      <c r="X359" s="2505"/>
      <c r="Y359" s="2505"/>
      <c r="Z359" s="565"/>
      <c r="AA359" s="565"/>
      <c r="AB359" s="565"/>
      <c r="AC359" s="565"/>
      <c r="AD359" s="565"/>
    </row>
    <row r="360" spans="1:30" ht="15.5">
      <c r="A360" s="2597">
        <v>2.1</v>
      </c>
      <c r="B360" s="2595" t="s">
        <v>3524</v>
      </c>
      <c r="C360" s="2596" t="s">
        <v>3534</v>
      </c>
      <c r="D360" s="2596">
        <v>1</v>
      </c>
      <c r="E360" s="2596">
        <v>200</v>
      </c>
      <c r="F360" s="2596">
        <v>200</v>
      </c>
      <c r="G360" s="2587" t="s">
        <v>3593</v>
      </c>
      <c r="H360" s="2505"/>
      <c r="I360" s="565"/>
      <c r="J360" s="565"/>
      <c r="K360" s="565"/>
      <c r="L360" s="565"/>
      <c r="M360" s="565"/>
      <c r="N360" s="565"/>
      <c r="O360" s="2561"/>
      <c r="P360" s="565"/>
      <c r="Q360" s="565"/>
      <c r="R360" s="565"/>
      <c r="S360" s="565"/>
      <c r="T360" s="565"/>
      <c r="U360" s="565"/>
      <c r="V360" s="565"/>
      <c r="W360" s="565"/>
      <c r="X360" s="2505"/>
      <c r="Y360" s="2505"/>
      <c r="Z360" s="565"/>
      <c r="AA360" s="565"/>
      <c r="AB360" s="565"/>
      <c r="AC360" s="565"/>
      <c r="AD360" s="565"/>
    </row>
    <row r="361" spans="1:30" ht="15.5">
      <c r="A361" s="2597">
        <v>2.2000000000000002</v>
      </c>
      <c r="B361" s="2595" t="s">
        <v>3687</v>
      </c>
      <c r="C361" s="2596" t="s">
        <v>3534</v>
      </c>
      <c r="D361" s="2596">
        <v>2</v>
      </c>
      <c r="E361" s="2596">
        <v>100</v>
      </c>
      <c r="F361" s="2595">
        <v>200</v>
      </c>
      <c r="G361" s="2587" t="s">
        <v>3593</v>
      </c>
      <c r="H361" s="2505"/>
      <c r="I361" s="565"/>
      <c r="J361" s="565"/>
      <c r="K361" s="565"/>
      <c r="L361" s="565"/>
      <c r="M361" s="565"/>
      <c r="N361" s="565"/>
      <c r="O361" s="2561"/>
      <c r="P361" s="565"/>
      <c r="Q361" s="565"/>
      <c r="R361" s="565"/>
      <c r="S361" s="565"/>
      <c r="T361" s="565"/>
      <c r="U361" s="565"/>
      <c r="V361" s="565"/>
      <c r="W361" s="565"/>
      <c r="X361" s="2505"/>
      <c r="Y361" s="2505"/>
      <c r="Z361" s="565"/>
      <c r="AA361" s="565"/>
      <c r="AB361" s="565"/>
      <c r="AC361" s="565"/>
      <c r="AD361" s="565"/>
    </row>
    <row r="362" spans="1:30" ht="15.5">
      <c r="A362" s="2597">
        <v>2.2999999999999998</v>
      </c>
      <c r="B362" s="2595" t="s">
        <v>3689</v>
      </c>
      <c r="C362" s="2596" t="s">
        <v>3534</v>
      </c>
      <c r="D362" s="2596">
        <v>4</v>
      </c>
      <c r="E362" s="2596">
        <v>100</v>
      </c>
      <c r="F362" s="2595">
        <v>400</v>
      </c>
      <c r="G362" s="2587" t="s">
        <v>3593</v>
      </c>
      <c r="H362" s="2505"/>
      <c r="I362" s="565"/>
      <c r="J362" s="565"/>
      <c r="K362" s="565"/>
      <c r="L362" s="565"/>
      <c r="M362" s="565"/>
      <c r="N362" s="565"/>
      <c r="O362" s="2561"/>
      <c r="P362" s="565"/>
      <c r="Q362" s="565"/>
      <c r="R362" s="565"/>
      <c r="S362" s="565"/>
      <c r="T362" s="565"/>
      <c r="U362" s="565"/>
      <c r="V362" s="565"/>
      <c r="W362" s="565"/>
      <c r="X362" s="2505"/>
      <c r="Y362" s="2505"/>
      <c r="Z362" s="565"/>
      <c r="AA362" s="565"/>
      <c r="AB362" s="565"/>
      <c r="AC362" s="565"/>
      <c r="AD362" s="565"/>
    </row>
    <row r="363" spans="1:30" ht="15.5">
      <c r="A363" s="2564">
        <v>3</v>
      </c>
      <c r="B363" s="3172" t="s">
        <v>3691</v>
      </c>
      <c r="C363" s="3033"/>
      <c r="D363" s="3033"/>
      <c r="E363" s="3033"/>
      <c r="F363" s="2599" t="s">
        <v>3692</v>
      </c>
      <c r="G363" s="2499"/>
      <c r="H363" s="2505"/>
      <c r="I363" s="565"/>
      <c r="J363" s="565"/>
      <c r="K363" s="565"/>
      <c r="L363" s="565"/>
      <c r="M363" s="565"/>
      <c r="N363" s="565"/>
      <c r="O363" s="2561"/>
      <c r="P363" s="565"/>
      <c r="Q363" s="565"/>
      <c r="R363" s="565"/>
      <c r="S363" s="565"/>
      <c r="T363" s="565"/>
      <c r="U363" s="565"/>
      <c r="V363" s="565"/>
      <c r="W363" s="565"/>
      <c r="X363" s="2505"/>
      <c r="Y363" s="2505"/>
      <c r="Z363" s="565"/>
      <c r="AA363" s="565"/>
      <c r="AB363" s="565"/>
      <c r="AC363" s="565"/>
      <c r="AD363" s="565"/>
    </row>
    <row r="364" spans="1:30" ht="15.5">
      <c r="A364" s="2597">
        <v>3.1</v>
      </c>
      <c r="B364" s="2588" t="s">
        <v>3693</v>
      </c>
      <c r="C364" s="2525"/>
      <c r="D364" s="2525"/>
      <c r="E364" s="2499"/>
      <c r="F364" s="2600" t="s">
        <v>3610</v>
      </c>
      <c r="G364" s="2499"/>
      <c r="H364" s="2505"/>
      <c r="I364" s="565"/>
      <c r="J364" s="565"/>
      <c r="K364" s="565"/>
      <c r="L364" s="565"/>
      <c r="M364" s="565"/>
      <c r="N364" s="565"/>
      <c r="O364" s="2561"/>
      <c r="P364" s="565"/>
      <c r="Q364" s="565"/>
      <c r="R364" s="565"/>
      <c r="S364" s="565"/>
      <c r="T364" s="565"/>
      <c r="U364" s="565"/>
      <c r="V364" s="565"/>
      <c r="W364" s="565"/>
      <c r="X364" s="2505"/>
      <c r="Y364" s="2505"/>
      <c r="Z364" s="565"/>
      <c r="AA364" s="565"/>
      <c r="AB364" s="565"/>
      <c r="AC364" s="565"/>
      <c r="AD364" s="565"/>
    </row>
    <row r="365" spans="1:30" ht="15.5">
      <c r="A365" s="2575"/>
      <c r="B365" s="2595" t="s">
        <v>3694</v>
      </c>
      <c r="C365" s="2596" t="s">
        <v>3695</v>
      </c>
      <c r="D365" s="2596">
        <v>1</v>
      </c>
      <c r="E365" s="2596">
        <v>500</v>
      </c>
      <c r="F365" s="2596">
        <v>500</v>
      </c>
      <c r="G365" s="2587" t="s">
        <v>3593</v>
      </c>
      <c r="H365" s="2505"/>
      <c r="I365" s="565"/>
      <c r="J365" s="565"/>
      <c r="K365" s="565"/>
      <c r="L365" s="565"/>
      <c r="M365" s="565"/>
      <c r="N365" s="565"/>
      <c r="O365" s="2561"/>
      <c r="P365" s="565"/>
      <c r="Q365" s="565"/>
      <c r="R365" s="565"/>
      <c r="S365" s="565"/>
      <c r="T365" s="565"/>
      <c r="U365" s="565"/>
      <c r="V365" s="565"/>
      <c r="W365" s="565"/>
      <c r="X365" s="2505"/>
      <c r="Y365" s="2505"/>
      <c r="Z365" s="565"/>
      <c r="AA365" s="565"/>
      <c r="AB365" s="565"/>
      <c r="AC365" s="565"/>
      <c r="AD365" s="565"/>
    </row>
    <row r="366" spans="1:30" ht="15.5">
      <c r="A366" s="2575"/>
      <c r="B366" s="2595" t="s">
        <v>3696</v>
      </c>
      <c r="C366" s="2596" t="s">
        <v>3695</v>
      </c>
      <c r="D366" s="2596">
        <v>1</v>
      </c>
      <c r="E366" s="2596">
        <v>400</v>
      </c>
      <c r="F366" s="2596">
        <v>400</v>
      </c>
      <c r="G366" s="2587" t="s">
        <v>3593</v>
      </c>
      <c r="H366" s="2505"/>
      <c r="I366" s="565"/>
      <c r="J366" s="565"/>
      <c r="K366" s="565"/>
      <c r="L366" s="565"/>
      <c r="M366" s="565"/>
      <c r="N366" s="565"/>
      <c r="O366" s="2561"/>
      <c r="P366" s="565"/>
      <c r="Q366" s="565"/>
      <c r="R366" s="565"/>
      <c r="S366" s="565"/>
      <c r="T366" s="565"/>
      <c r="U366" s="565"/>
      <c r="V366" s="565"/>
      <c r="W366" s="565"/>
      <c r="X366" s="2505"/>
      <c r="Y366" s="2505"/>
      <c r="Z366" s="565"/>
      <c r="AA366" s="565"/>
      <c r="AB366" s="565"/>
      <c r="AC366" s="565"/>
      <c r="AD366" s="565"/>
    </row>
    <row r="367" spans="1:30" ht="15.5">
      <c r="A367" s="2571"/>
      <c r="B367" s="2595" t="s">
        <v>3697</v>
      </c>
      <c r="C367" s="2596" t="s">
        <v>3695</v>
      </c>
      <c r="D367" s="2596">
        <v>1</v>
      </c>
      <c r="E367" s="2596">
        <v>300</v>
      </c>
      <c r="F367" s="2596">
        <v>300</v>
      </c>
      <c r="G367" s="2587" t="s">
        <v>3593</v>
      </c>
      <c r="H367" s="2505"/>
      <c r="I367" s="565"/>
      <c r="J367" s="565"/>
      <c r="K367" s="565"/>
      <c r="L367" s="565"/>
      <c r="M367" s="565"/>
      <c r="N367" s="565"/>
      <c r="O367" s="2561"/>
      <c r="P367" s="565"/>
      <c r="Q367" s="565"/>
      <c r="R367" s="565"/>
      <c r="S367" s="565"/>
      <c r="T367" s="565"/>
      <c r="U367" s="565"/>
      <c r="V367" s="565"/>
      <c r="W367" s="565"/>
      <c r="X367" s="2505"/>
      <c r="Y367" s="2505"/>
      <c r="Z367" s="565"/>
      <c r="AA367" s="565"/>
      <c r="AB367" s="565"/>
      <c r="AC367" s="565"/>
      <c r="AD367" s="565"/>
    </row>
    <row r="368" spans="1:30" ht="15.5">
      <c r="A368" s="2597">
        <v>3.2</v>
      </c>
      <c r="B368" s="2595" t="s">
        <v>3698</v>
      </c>
      <c r="C368" s="2513"/>
      <c r="D368" s="2513"/>
      <c r="E368" s="2522"/>
      <c r="F368" s="2601" t="s">
        <v>3699</v>
      </c>
      <c r="G368" s="2499"/>
      <c r="H368" s="2505"/>
      <c r="I368" s="565"/>
      <c r="J368" s="565"/>
      <c r="K368" s="565"/>
      <c r="L368" s="565"/>
      <c r="M368" s="565"/>
      <c r="N368" s="565"/>
      <c r="O368" s="2561"/>
      <c r="P368" s="565"/>
      <c r="Q368" s="565"/>
      <c r="R368" s="565"/>
      <c r="S368" s="565"/>
      <c r="T368" s="565"/>
      <c r="U368" s="565"/>
      <c r="V368" s="565"/>
      <c r="W368" s="565"/>
      <c r="X368" s="2505"/>
      <c r="Y368" s="2505"/>
      <c r="Z368" s="565"/>
      <c r="AA368" s="565"/>
      <c r="AB368" s="565"/>
      <c r="AC368" s="565"/>
      <c r="AD368" s="565"/>
    </row>
    <row r="369" spans="1:30" ht="15.5">
      <c r="A369" s="2602"/>
      <c r="B369" s="2595" t="s">
        <v>3700</v>
      </c>
      <c r="C369" s="2596" t="s">
        <v>3695</v>
      </c>
      <c r="D369" s="2596">
        <v>1</v>
      </c>
      <c r="E369" s="2596">
        <v>200</v>
      </c>
      <c r="F369" s="2596">
        <v>200</v>
      </c>
      <c r="G369" s="2587" t="s">
        <v>3593</v>
      </c>
      <c r="H369" s="2505"/>
      <c r="I369" s="565"/>
      <c r="J369" s="565"/>
      <c r="K369" s="565"/>
      <c r="L369" s="565"/>
      <c r="M369" s="565"/>
      <c r="N369" s="565"/>
      <c r="O369" s="2561"/>
      <c r="P369" s="565"/>
      <c r="Q369" s="565"/>
      <c r="R369" s="565"/>
      <c r="S369" s="565"/>
      <c r="T369" s="565"/>
      <c r="U369" s="565"/>
      <c r="V369" s="565"/>
      <c r="W369" s="565"/>
      <c r="X369" s="2505"/>
      <c r="Y369" s="2505"/>
      <c r="Z369" s="565"/>
      <c r="AA369" s="565"/>
      <c r="AB369" s="565"/>
      <c r="AC369" s="565"/>
      <c r="AD369" s="565"/>
    </row>
    <row r="370" spans="1:30" ht="15.5">
      <c r="A370" s="2602"/>
      <c r="B370" s="2595" t="s">
        <v>3701</v>
      </c>
      <c r="C370" s="2596" t="s">
        <v>3695</v>
      </c>
      <c r="D370" s="2596">
        <v>1</v>
      </c>
      <c r="E370" s="2596">
        <v>200</v>
      </c>
      <c r="F370" s="2596">
        <v>200</v>
      </c>
      <c r="G370" s="2587" t="s">
        <v>3593</v>
      </c>
      <c r="H370" s="2505"/>
      <c r="I370" s="565"/>
      <c r="J370" s="565"/>
      <c r="K370" s="565"/>
      <c r="L370" s="565"/>
      <c r="M370" s="565"/>
      <c r="N370" s="565"/>
      <c r="O370" s="2561"/>
      <c r="P370" s="565"/>
      <c r="Q370" s="565"/>
      <c r="R370" s="565"/>
      <c r="S370" s="565"/>
      <c r="T370" s="565"/>
      <c r="U370" s="565"/>
      <c r="V370" s="565"/>
      <c r="W370" s="565"/>
      <c r="X370" s="2505"/>
      <c r="Y370" s="2505"/>
      <c r="Z370" s="565"/>
      <c r="AA370" s="565"/>
      <c r="AB370" s="565"/>
      <c r="AC370" s="565"/>
      <c r="AD370" s="565"/>
    </row>
    <row r="371" spans="1:30" ht="15.5">
      <c r="A371" s="2602"/>
      <c r="B371" s="2595" t="s">
        <v>3702</v>
      </c>
      <c r="C371" s="2596" t="s">
        <v>3695</v>
      </c>
      <c r="D371" s="2596">
        <v>1</v>
      </c>
      <c r="E371" s="2596">
        <v>200</v>
      </c>
      <c r="F371" s="2596">
        <v>200</v>
      </c>
      <c r="G371" s="2587" t="s">
        <v>3593</v>
      </c>
      <c r="H371" s="2505"/>
      <c r="I371" s="565"/>
      <c r="J371" s="565"/>
      <c r="K371" s="565"/>
      <c r="L371" s="565"/>
      <c r="M371" s="565"/>
      <c r="N371" s="565"/>
      <c r="O371" s="2561"/>
      <c r="P371" s="565"/>
      <c r="Q371" s="565"/>
      <c r="R371" s="565"/>
      <c r="S371" s="565"/>
      <c r="T371" s="565"/>
      <c r="U371" s="565"/>
      <c r="V371" s="565"/>
      <c r="W371" s="565"/>
      <c r="X371" s="2505"/>
      <c r="Y371" s="2505"/>
      <c r="Z371" s="565"/>
      <c r="AA371" s="565"/>
      <c r="AB371" s="565"/>
      <c r="AC371" s="565"/>
      <c r="AD371" s="565"/>
    </row>
    <row r="372" spans="1:30" ht="15.5">
      <c r="A372" s="2602"/>
      <c r="B372" s="2595" t="s">
        <v>3703</v>
      </c>
      <c r="C372" s="2596" t="s">
        <v>3695</v>
      </c>
      <c r="D372" s="2596">
        <v>1</v>
      </c>
      <c r="E372" s="2596">
        <v>200</v>
      </c>
      <c r="F372" s="2596">
        <v>200</v>
      </c>
      <c r="G372" s="2587" t="s">
        <v>3593</v>
      </c>
      <c r="H372" s="2505"/>
      <c r="I372" s="565"/>
      <c r="J372" s="565"/>
      <c r="K372" s="565"/>
      <c r="L372" s="565"/>
      <c r="M372" s="565"/>
      <c r="N372" s="565"/>
      <c r="O372" s="2561"/>
      <c r="P372" s="565"/>
      <c r="Q372" s="565"/>
      <c r="R372" s="565"/>
      <c r="S372" s="565"/>
      <c r="T372" s="565"/>
      <c r="U372" s="565"/>
      <c r="V372" s="565"/>
      <c r="W372" s="565"/>
      <c r="X372" s="2505"/>
      <c r="Y372" s="2505"/>
      <c r="Z372" s="565"/>
      <c r="AA372" s="565"/>
      <c r="AB372" s="565"/>
      <c r="AC372" s="565"/>
      <c r="AD372" s="565"/>
    </row>
    <row r="373" spans="1:30" ht="15.5">
      <c r="A373" s="2602"/>
      <c r="B373" s="2595" t="s">
        <v>3704</v>
      </c>
      <c r="C373" s="2596" t="s">
        <v>3695</v>
      </c>
      <c r="D373" s="2596">
        <v>1</v>
      </c>
      <c r="E373" s="2596">
        <v>200</v>
      </c>
      <c r="F373" s="2596">
        <v>200</v>
      </c>
      <c r="G373" s="2587" t="s">
        <v>3593</v>
      </c>
      <c r="H373" s="2505"/>
      <c r="I373" s="565"/>
      <c r="J373" s="565"/>
      <c r="K373" s="565"/>
      <c r="L373" s="565"/>
      <c r="M373" s="565"/>
      <c r="N373" s="565"/>
      <c r="O373" s="2561"/>
      <c r="P373" s="565"/>
      <c r="Q373" s="565"/>
      <c r="R373" s="565"/>
      <c r="S373" s="565"/>
      <c r="T373" s="565"/>
      <c r="U373" s="565"/>
      <c r="V373" s="565"/>
      <c r="W373" s="565"/>
      <c r="X373" s="2505"/>
      <c r="Y373" s="2505"/>
      <c r="Z373" s="565"/>
      <c r="AA373" s="565"/>
      <c r="AB373" s="565"/>
      <c r="AC373" s="565"/>
      <c r="AD373" s="565"/>
    </row>
    <row r="374" spans="1:30" ht="15.5">
      <c r="A374" s="2597">
        <v>3.3</v>
      </c>
      <c r="B374" s="2595" t="s">
        <v>3705</v>
      </c>
      <c r="C374" s="2513"/>
      <c r="D374" s="2513"/>
      <c r="E374" s="2522"/>
      <c r="F374" s="2601" t="s">
        <v>3610</v>
      </c>
      <c r="G374" s="2499"/>
      <c r="H374" s="2505"/>
      <c r="I374" s="565"/>
      <c r="J374" s="565"/>
      <c r="K374" s="565"/>
      <c r="L374" s="565"/>
      <c r="M374" s="565"/>
      <c r="N374" s="565"/>
      <c r="O374" s="2561"/>
      <c r="P374" s="565"/>
      <c r="Q374" s="565"/>
      <c r="R374" s="565"/>
      <c r="S374" s="565"/>
      <c r="T374" s="565"/>
      <c r="U374" s="565"/>
      <c r="V374" s="565"/>
      <c r="W374" s="565"/>
      <c r="X374" s="2505"/>
      <c r="Y374" s="2505"/>
      <c r="Z374" s="565"/>
      <c r="AA374" s="565"/>
      <c r="AB374" s="565"/>
      <c r="AC374" s="565"/>
      <c r="AD374" s="565"/>
    </row>
    <row r="375" spans="1:30" ht="15.5">
      <c r="A375" s="2602"/>
      <c r="B375" s="2595" t="s">
        <v>3694</v>
      </c>
      <c r="C375" s="2596" t="s">
        <v>3695</v>
      </c>
      <c r="D375" s="2596">
        <v>1</v>
      </c>
      <c r="E375" s="2596">
        <v>500</v>
      </c>
      <c r="F375" s="2596">
        <v>500</v>
      </c>
      <c r="G375" s="2587" t="s">
        <v>3593</v>
      </c>
      <c r="H375" s="2505"/>
      <c r="I375" s="565"/>
      <c r="J375" s="565"/>
      <c r="K375" s="565"/>
      <c r="L375" s="565"/>
      <c r="M375" s="565"/>
      <c r="N375" s="565"/>
      <c r="O375" s="2561"/>
      <c r="P375" s="565"/>
      <c r="Q375" s="565"/>
      <c r="R375" s="565"/>
      <c r="S375" s="565"/>
      <c r="T375" s="565"/>
      <c r="U375" s="565"/>
      <c r="V375" s="565"/>
      <c r="W375" s="565"/>
      <c r="X375" s="2505"/>
      <c r="Y375" s="2505"/>
      <c r="Z375" s="565"/>
      <c r="AA375" s="565"/>
      <c r="AB375" s="565"/>
      <c r="AC375" s="565"/>
      <c r="AD375" s="565"/>
    </row>
    <row r="376" spans="1:30" ht="15.5">
      <c r="A376" s="2602"/>
      <c r="B376" s="2595" t="s">
        <v>3696</v>
      </c>
      <c r="C376" s="2596" t="s">
        <v>3695</v>
      </c>
      <c r="D376" s="2596">
        <v>1</v>
      </c>
      <c r="E376" s="2596">
        <v>400</v>
      </c>
      <c r="F376" s="2596">
        <v>400</v>
      </c>
      <c r="G376" s="2587" t="s">
        <v>3593</v>
      </c>
      <c r="H376" s="2505"/>
      <c r="I376" s="565"/>
      <c r="J376" s="565"/>
      <c r="K376" s="565"/>
      <c r="L376" s="565"/>
      <c r="M376" s="565"/>
      <c r="N376" s="565"/>
      <c r="O376" s="2561"/>
      <c r="P376" s="565"/>
      <c r="Q376" s="565"/>
      <c r="R376" s="565"/>
      <c r="S376" s="565"/>
      <c r="T376" s="565"/>
      <c r="U376" s="565"/>
      <c r="V376" s="565"/>
      <c r="W376" s="565"/>
      <c r="X376" s="2505"/>
      <c r="Y376" s="2505"/>
      <c r="Z376" s="565"/>
      <c r="AA376" s="565"/>
      <c r="AB376" s="565"/>
      <c r="AC376" s="565"/>
      <c r="AD376" s="565"/>
    </row>
    <row r="377" spans="1:30" ht="15.5">
      <c r="A377" s="2602"/>
      <c r="B377" s="2595" t="s">
        <v>3697</v>
      </c>
      <c r="C377" s="2596" t="s">
        <v>3695</v>
      </c>
      <c r="D377" s="2596">
        <v>1</v>
      </c>
      <c r="E377" s="2596">
        <v>300</v>
      </c>
      <c r="F377" s="2596">
        <v>300</v>
      </c>
      <c r="G377" s="2587" t="s">
        <v>3593</v>
      </c>
      <c r="H377" s="2505"/>
      <c r="I377" s="565"/>
      <c r="J377" s="565"/>
      <c r="K377" s="565"/>
      <c r="L377" s="565"/>
      <c r="M377" s="565"/>
      <c r="N377" s="565"/>
      <c r="O377" s="2561"/>
      <c r="P377" s="565"/>
      <c r="Q377" s="565"/>
      <c r="R377" s="565"/>
      <c r="S377" s="565"/>
      <c r="T377" s="565"/>
      <c r="U377" s="565"/>
      <c r="V377" s="565"/>
      <c r="W377" s="565"/>
      <c r="X377" s="2505"/>
      <c r="Y377" s="2505"/>
      <c r="Z377" s="565"/>
      <c r="AA377" s="565"/>
      <c r="AB377" s="565"/>
      <c r="AC377" s="565"/>
      <c r="AD377" s="565"/>
    </row>
    <row r="378" spans="1:30" ht="15.5">
      <c r="A378" s="2597">
        <v>3.4</v>
      </c>
      <c r="B378" s="2595" t="s">
        <v>3706</v>
      </c>
      <c r="C378" s="2499"/>
      <c r="D378" s="2596">
        <v>1</v>
      </c>
      <c r="E378" s="2513"/>
      <c r="F378" s="2603">
        <v>600</v>
      </c>
      <c r="G378" s="2499"/>
      <c r="H378" s="2505"/>
      <c r="I378" s="565"/>
      <c r="J378" s="565"/>
      <c r="K378" s="565"/>
      <c r="L378" s="565"/>
      <c r="M378" s="565"/>
      <c r="N378" s="565"/>
      <c r="O378" s="2561"/>
      <c r="P378" s="565"/>
      <c r="Q378" s="565"/>
      <c r="R378" s="565"/>
      <c r="S378" s="565"/>
      <c r="T378" s="565"/>
      <c r="U378" s="565"/>
      <c r="V378" s="565"/>
      <c r="W378" s="565"/>
      <c r="X378" s="2505"/>
      <c r="Y378" s="2505"/>
      <c r="Z378" s="565"/>
      <c r="AA378" s="565"/>
      <c r="AB378" s="565"/>
      <c r="AC378" s="565"/>
      <c r="AD378" s="565"/>
    </row>
    <row r="379" spans="1:30" ht="15.5">
      <c r="A379" s="2602"/>
      <c r="B379" s="2595" t="s">
        <v>3694</v>
      </c>
      <c r="C379" s="2596" t="s">
        <v>3707</v>
      </c>
      <c r="D379" s="2596">
        <v>1</v>
      </c>
      <c r="E379" s="2596">
        <v>300</v>
      </c>
      <c r="F379" s="2596">
        <v>300</v>
      </c>
      <c r="G379" s="2587" t="s">
        <v>3593</v>
      </c>
      <c r="H379" s="2505"/>
      <c r="I379" s="565"/>
      <c r="J379" s="565"/>
      <c r="K379" s="565"/>
      <c r="L379" s="565"/>
      <c r="M379" s="565"/>
      <c r="N379" s="565"/>
      <c r="O379" s="2561"/>
      <c r="P379" s="565"/>
      <c r="Q379" s="565"/>
      <c r="R379" s="565"/>
      <c r="S379" s="565"/>
      <c r="T379" s="565"/>
      <c r="U379" s="565"/>
      <c r="V379" s="565"/>
      <c r="W379" s="565"/>
      <c r="X379" s="2505"/>
      <c r="Y379" s="2505"/>
      <c r="Z379" s="565"/>
      <c r="AA379" s="565"/>
      <c r="AB379" s="565"/>
      <c r="AC379" s="565"/>
      <c r="AD379" s="565"/>
    </row>
    <row r="380" spans="1:30" ht="15.5">
      <c r="A380" s="2602"/>
      <c r="B380" s="2595" t="s">
        <v>3696</v>
      </c>
      <c r="C380" s="2596" t="s">
        <v>3707</v>
      </c>
      <c r="D380" s="2596">
        <v>1</v>
      </c>
      <c r="E380" s="2596">
        <v>200</v>
      </c>
      <c r="F380" s="2596">
        <v>200</v>
      </c>
      <c r="G380" s="2587" t="s">
        <v>3593</v>
      </c>
      <c r="H380" s="2505"/>
      <c r="I380" s="565"/>
      <c r="J380" s="565"/>
      <c r="K380" s="565"/>
      <c r="L380" s="565"/>
      <c r="M380" s="565"/>
      <c r="N380" s="565"/>
      <c r="O380" s="2561"/>
      <c r="P380" s="565"/>
      <c r="Q380" s="565"/>
      <c r="R380" s="565"/>
      <c r="S380" s="565"/>
      <c r="T380" s="565"/>
      <c r="U380" s="565"/>
      <c r="V380" s="565"/>
      <c r="W380" s="565"/>
      <c r="X380" s="2505"/>
      <c r="Y380" s="2505"/>
      <c r="Z380" s="565"/>
      <c r="AA380" s="565"/>
      <c r="AB380" s="565"/>
      <c r="AC380" s="565"/>
      <c r="AD380" s="565"/>
    </row>
    <row r="381" spans="1:30" ht="15.5">
      <c r="A381" s="2571"/>
      <c r="B381" s="2595" t="s">
        <v>3697</v>
      </c>
      <c r="C381" s="2596" t="s">
        <v>3707</v>
      </c>
      <c r="D381" s="2596">
        <v>1</v>
      </c>
      <c r="E381" s="2596">
        <v>100</v>
      </c>
      <c r="F381" s="2596">
        <v>100</v>
      </c>
      <c r="G381" s="2587" t="s">
        <v>3593</v>
      </c>
      <c r="H381" s="2505"/>
      <c r="I381" s="565"/>
      <c r="J381" s="565"/>
      <c r="K381" s="565"/>
      <c r="L381" s="565"/>
      <c r="M381" s="565"/>
      <c r="N381" s="565"/>
      <c r="O381" s="2561"/>
      <c r="P381" s="565"/>
      <c r="Q381" s="565"/>
      <c r="R381" s="565"/>
      <c r="S381" s="565"/>
      <c r="T381" s="565"/>
      <c r="U381" s="565"/>
      <c r="V381" s="565"/>
      <c r="W381" s="565"/>
      <c r="X381" s="2505"/>
      <c r="Y381" s="2505"/>
      <c r="Z381" s="565"/>
      <c r="AA381" s="565"/>
      <c r="AB381" s="565"/>
      <c r="AC381" s="565"/>
      <c r="AD381" s="565"/>
    </row>
    <row r="382" spans="1:30" ht="15.5">
      <c r="A382" s="2564">
        <v>4</v>
      </c>
      <c r="B382" s="2567" t="s">
        <v>3708</v>
      </c>
      <c r="C382" s="2499"/>
      <c r="D382" s="2513"/>
      <c r="E382" s="2499"/>
      <c r="F382" s="2599" t="s">
        <v>3612</v>
      </c>
      <c r="G382" s="2499"/>
      <c r="H382" s="2505"/>
      <c r="I382" s="565"/>
      <c r="J382" s="565"/>
      <c r="K382" s="565"/>
      <c r="L382" s="565"/>
      <c r="M382" s="565"/>
      <c r="N382" s="565"/>
      <c r="O382" s="2561"/>
      <c r="P382" s="565"/>
      <c r="Q382" s="565"/>
      <c r="R382" s="565"/>
      <c r="S382" s="565"/>
      <c r="T382" s="565"/>
      <c r="U382" s="565"/>
      <c r="V382" s="565"/>
      <c r="W382" s="565"/>
      <c r="X382" s="2505"/>
      <c r="Y382" s="2505"/>
      <c r="Z382" s="565"/>
      <c r="AA382" s="565"/>
      <c r="AB382" s="565"/>
      <c r="AC382" s="565"/>
      <c r="AD382" s="565"/>
    </row>
    <row r="383" spans="1:30" ht="15.5">
      <c r="A383" s="2568">
        <v>4.0999999999999996</v>
      </c>
      <c r="B383" s="2595" t="s">
        <v>3701</v>
      </c>
      <c r="C383" s="2569" t="s">
        <v>3709</v>
      </c>
      <c r="D383" s="2516">
        <v>2</v>
      </c>
      <c r="E383" s="2569">
        <v>500</v>
      </c>
      <c r="F383" s="2604" t="s">
        <v>3699</v>
      </c>
      <c r="G383" s="2587" t="s">
        <v>3593</v>
      </c>
      <c r="H383" s="2505"/>
      <c r="I383" s="565"/>
      <c r="J383" s="565"/>
      <c r="K383" s="565"/>
      <c r="L383" s="565"/>
      <c r="M383" s="565"/>
      <c r="N383" s="565"/>
      <c r="O383" s="2561"/>
      <c r="P383" s="565"/>
      <c r="Q383" s="565"/>
      <c r="R383" s="565"/>
      <c r="S383" s="565"/>
      <c r="T383" s="565"/>
      <c r="U383" s="565"/>
      <c r="V383" s="565"/>
      <c r="W383" s="565"/>
      <c r="X383" s="2505"/>
      <c r="Y383" s="2505"/>
      <c r="Z383" s="565"/>
      <c r="AA383" s="565"/>
      <c r="AB383" s="565"/>
      <c r="AC383" s="565"/>
      <c r="AD383" s="565"/>
    </row>
    <row r="384" spans="1:30" ht="15.5">
      <c r="A384" s="2568">
        <v>4.0999999999999996</v>
      </c>
      <c r="B384" s="2595" t="s">
        <v>3702</v>
      </c>
      <c r="C384" s="2569" t="s">
        <v>3709</v>
      </c>
      <c r="D384" s="2516">
        <v>2</v>
      </c>
      <c r="E384" s="2569">
        <v>500</v>
      </c>
      <c r="F384" s="2604" t="s">
        <v>3699</v>
      </c>
      <c r="G384" s="2587" t="s">
        <v>3593</v>
      </c>
      <c r="H384" s="2505"/>
      <c r="I384" s="565"/>
      <c r="J384" s="565"/>
      <c r="K384" s="565"/>
      <c r="L384" s="565"/>
      <c r="M384" s="565"/>
      <c r="N384" s="565"/>
      <c r="O384" s="2561"/>
      <c r="P384" s="565"/>
      <c r="Q384" s="565"/>
      <c r="R384" s="565"/>
      <c r="S384" s="565"/>
      <c r="T384" s="565"/>
      <c r="U384" s="565"/>
      <c r="V384" s="565"/>
      <c r="W384" s="565"/>
      <c r="X384" s="2505"/>
      <c r="Y384" s="2505"/>
      <c r="Z384" s="565"/>
      <c r="AA384" s="565"/>
      <c r="AB384" s="565"/>
      <c r="AC384" s="565"/>
      <c r="AD384" s="565"/>
    </row>
    <row r="385" spans="1:30" ht="15.5">
      <c r="A385" s="2564">
        <v>5</v>
      </c>
      <c r="B385" s="2567" t="s">
        <v>3710</v>
      </c>
      <c r="C385" s="2569" t="s">
        <v>3695</v>
      </c>
      <c r="D385" s="2516">
        <v>3</v>
      </c>
      <c r="E385" s="2569" t="s">
        <v>3612</v>
      </c>
      <c r="F385" s="2598" t="s">
        <v>3711</v>
      </c>
      <c r="G385" s="2587" t="s">
        <v>3593</v>
      </c>
      <c r="H385" s="2505"/>
      <c r="I385" s="565"/>
      <c r="J385" s="565"/>
      <c r="K385" s="565"/>
      <c r="L385" s="565"/>
      <c r="M385" s="565"/>
      <c r="N385" s="565"/>
      <c r="O385" s="2561"/>
      <c r="P385" s="565"/>
      <c r="Q385" s="565"/>
      <c r="R385" s="565"/>
      <c r="S385" s="565"/>
      <c r="T385" s="565"/>
      <c r="U385" s="565"/>
      <c r="V385" s="565"/>
      <c r="W385" s="565"/>
      <c r="X385" s="2505"/>
      <c r="Y385" s="2505"/>
      <c r="Z385" s="565"/>
      <c r="AA385" s="565"/>
      <c r="AB385" s="565"/>
      <c r="AC385" s="565"/>
      <c r="AD385" s="565"/>
    </row>
    <row r="386" spans="1:30" ht="15.5">
      <c r="A386" s="2568">
        <v>6</v>
      </c>
      <c r="B386" s="2567" t="s">
        <v>3128</v>
      </c>
      <c r="C386" s="2499"/>
      <c r="D386" s="2513"/>
      <c r="E386" s="2499"/>
      <c r="F386" s="2598">
        <v>6160</v>
      </c>
      <c r="G386" s="2499"/>
      <c r="H386" s="2505"/>
      <c r="I386" s="565"/>
      <c r="J386" s="565"/>
      <c r="K386" s="565"/>
      <c r="L386" s="565"/>
      <c r="M386" s="565"/>
      <c r="N386" s="565"/>
      <c r="O386" s="2561"/>
      <c r="P386" s="565"/>
      <c r="Q386" s="565"/>
      <c r="R386" s="565"/>
      <c r="S386" s="565"/>
      <c r="T386" s="565"/>
      <c r="U386" s="565"/>
      <c r="V386" s="565"/>
      <c r="W386" s="565"/>
      <c r="X386" s="2505"/>
      <c r="Y386" s="2505"/>
      <c r="Z386" s="565"/>
      <c r="AA386" s="565"/>
      <c r="AB386" s="565"/>
      <c r="AC386" s="565"/>
      <c r="AD386" s="565"/>
    </row>
    <row r="387" spans="1:30" ht="15.5">
      <c r="A387" s="2568">
        <v>6.1</v>
      </c>
      <c r="B387" s="2604" t="s">
        <v>3712</v>
      </c>
      <c r="C387" s="2569" t="s">
        <v>3534</v>
      </c>
      <c r="D387" s="2516">
        <v>10</v>
      </c>
      <c r="E387" s="2569">
        <v>100</v>
      </c>
      <c r="F387" s="2604">
        <v>1000</v>
      </c>
      <c r="G387" s="2587" t="s">
        <v>3593</v>
      </c>
      <c r="H387" s="2505"/>
      <c r="I387" s="565"/>
      <c r="J387" s="565"/>
      <c r="K387" s="565"/>
      <c r="L387" s="565"/>
      <c r="M387" s="565"/>
      <c r="N387" s="565"/>
      <c r="O387" s="2561"/>
      <c r="P387" s="565"/>
      <c r="Q387" s="565"/>
      <c r="R387" s="565"/>
      <c r="S387" s="565"/>
      <c r="T387" s="565"/>
      <c r="U387" s="565"/>
      <c r="V387" s="565"/>
      <c r="W387" s="565"/>
      <c r="X387" s="2505"/>
      <c r="Y387" s="2505"/>
      <c r="Z387" s="565"/>
      <c r="AA387" s="565"/>
      <c r="AB387" s="565"/>
      <c r="AC387" s="565"/>
      <c r="AD387" s="565"/>
    </row>
    <row r="388" spans="1:30" ht="15.5">
      <c r="A388" s="2568">
        <v>6.2</v>
      </c>
      <c r="B388" s="2604" t="s">
        <v>3713</v>
      </c>
      <c r="C388" s="2569" t="s">
        <v>2467</v>
      </c>
      <c r="D388" s="2516">
        <v>30</v>
      </c>
      <c r="E388" s="2569">
        <v>20</v>
      </c>
      <c r="F388" s="2604">
        <v>600</v>
      </c>
      <c r="G388" s="2587" t="s">
        <v>3714</v>
      </c>
      <c r="H388" s="2505"/>
      <c r="I388" s="565"/>
      <c r="J388" s="565"/>
      <c r="K388" s="565"/>
      <c r="L388" s="565"/>
      <c r="M388" s="565"/>
      <c r="N388" s="565"/>
      <c r="O388" s="2561"/>
      <c r="P388" s="565"/>
      <c r="Q388" s="565"/>
      <c r="R388" s="565"/>
      <c r="S388" s="565"/>
      <c r="T388" s="565"/>
      <c r="U388" s="565"/>
      <c r="V388" s="565"/>
      <c r="W388" s="565"/>
      <c r="X388" s="2505"/>
      <c r="Y388" s="2505"/>
      <c r="Z388" s="565"/>
      <c r="AA388" s="565"/>
      <c r="AB388" s="565"/>
      <c r="AC388" s="565"/>
      <c r="AD388" s="565"/>
    </row>
    <row r="389" spans="1:30" ht="15.5">
      <c r="A389" s="2568">
        <v>6.3</v>
      </c>
      <c r="B389" s="2604" t="s">
        <v>3715</v>
      </c>
      <c r="C389" s="2569" t="s">
        <v>3716</v>
      </c>
      <c r="D389" s="2516">
        <v>9</v>
      </c>
      <c r="E389" s="2569">
        <v>150</v>
      </c>
      <c r="F389" s="2604">
        <v>1350</v>
      </c>
      <c r="G389" s="2587" t="s">
        <v>3714</v>
      </c>
      <c r="H389" s="2505"/>
      <c r="I389" s="565"/>
      <c r="J389" s="565"/>
      <c r="K389" s="565"/>
      <c r="L389" s="565"/>
      <c r="M389" s="565"/>
      <c r="N389" s="565"/>
      <c r="O389" s="2561"/>
      <c r="P389" s="565"/>
      <c r="Q389" s="565"/>
      <c r="R389" s="565"/>
      <c r="S389" s="565"/>
      <c r="T389" s="565"/>
      <c r="U389" s="565"/>
      <c r="V389" s="565"/>
      <c r="W389" s="565"/>
      <c r="X389" s="2505"/>
      <c r="Y389" s="2505"/>
      <c r="Z389" s="565"/>
      <c r="AA389" s="565"/>
      <c r="AB389" s="565"/>
      <c r="AC389" s="565"/>
      <c r="AD389" s="565"/>
    </row>
    <row r="390" spans="1:30" ht="15.5">
      <c r="A390" s="2568">
        <v>6.4</v>
      </c>
      <c r="B390" s="2604" t="s">
        <v>3717</v>
      </c>
      <c r="C390" s="2569" t="s">
        <v>2467</v>
      </c>
      <c r="D390" s="2516">
        <v>1</v>
      </c>
      <c r="E390" s="2569">
        <v>315</v>
      </c>
      <c r="F390" s="2569">
        <v>315</v>
      </c>
      <c r="G390" s="2587" t="s">
        <v>3714</v>
      </c>
      <c r="H390" s="2505"/>
      <c r="I390" s="565"/>
      <c r="J390" s="565"/>
      <c r="K390" s="565"/>
      <c r="L390" s="565"/>
      <c r="M390" s="565"/>
      <c r="N390" s="565"/>
      <c r="O390" s="2561"/>
      <c r="P390" s="565"/>
      <c r="Q390" s="565"/>
      <c r="R390" s="565"/>
      <c r="S390" s="565"/>
      <c r="T390" s="565"/>
      <c r="U390" s="565"/>
      <c r="V390" s="565"/>
      <c r="W390" s="565"/>
      <c r="X390" s="2505"/>
      <c r="Y390" s="2505"/>
      <c r="Z390" s="565"/>
      <c r="AA390" s="565"/>
      <c r="AB390" s="565"/>
      <c r="AC390" s="565"/>
      <c r="AD390" s="565"/>
    </row>
    <row r="391" spans="1:30" ht="15.5">
      <c r="A391" s="2568">
        <v>6.5</v>
      </c>
      <c r="B391" s="2604" t="s">
        <v>3718</v>
      </c>
      <c r="C391" s="2569" t="s">
        <v>3534</v>
      </c>
      <c r="D391" s="2516">
        <v>4</v>
      </c>
      <c r="E391" s="2569">
        <v>50</v>
      </c>
      <c r="F391" s="2497">
        <v>200</v>
      </c>
      <c r="G391" s="2587" t="s">
        <v>3593</v>
      </c>
      <c r="H391" s="2505"/>
      <c r="I391" s="565"/>
      <c r="J391" s="565"/>
      <c r="K391" s="565"/>
      <c r="L391" s="565"/>
      <c r="M391" s="565"/>
      <c r="N391" s="565"/>
      <c r="O391" s="2561"/>
      <c r="P391" s="565"/>
      <c r="Q391" s="565"/>
      <c r="R391" s="565"/>
      <c r="S391" s="565"/>
      <c r="T391" s="565"/>
      <c r="U391" s="565"/>
      <c r="V391" s="565"/>
      <c r="W391" s="565"/>
      <c r="X391" s="2505"/>
      <c r="Y391" s="2505"/>
      <c r="Z391" s="565"/>
      <c r="AA391" s="565"/>
      <c r="AB391" s="565"/>
      <c r="AC391" s="565"/>
      <c r="AD391" s="565"/>
    </row>
    <row r="392" spans="1:30" ht="15.5">
      <c r="A392" s="2568">
        <v>6.6</v>
      </c>
      <c r="B392" s="2604" t="s">
        <v>3719</v>
      </c>
      <c r="C392" s="2569" t="s">
        <v>3720</v>
      </c>
      <c r="D392" s="2516">
        <v>2</v>
      </c>
      <c r="E392" s="2569">
        <v>97</v>
      </c>
      <c r="F392" s="2604">
        <v>195</v>
      </c>
      <c r="G392" s="2587" t="s">
        <v>3714</v>
      </c>
      <c r="H392" s="2505"/>
      <c r="I392" s="565"/>
      <c r="J392" s="565"/>
      <c r="K392" s="565"/>
      <c r="L392" s="565"/>
      <c r="M392" s="565"/>
      <c r="N392" s="565"/>
      <c r="O392" s="2561"/>
      <c r="P392" s="565"/>
      <c r="Q392" s="565"/>
      <c r="R392" s="565"/>
      <c r="S392" s="565"/>
      <c r="T392" s="565"/>
      <c r="U392" s="565"/>
      <c r="V392" s="565"/>
      <c r="W392" s="565"/>
      <c r="X392" s="2505"/>
      <c r="Y392" s="2505"/>
      <c r="Z392" s="565"/>
      <c r="AA392" s="565"/>
      <c r="AB392" s="565"/>
      <c r="AC392" s="565"/>
      <c r="AD392" s="565"/>
    </row>
    <row r="393" spans="1:30" ht="15.5">
      <c r="A393" s="2568">
        <v>6.7</v>
      </c>
      <c r="B393" s="2604" t="s">
        <v>3721</v>
      </c>
      <c r="C393" s="2569" t="s">
        <v>2519</v>
      </c>
      <c r="D393" s="2569">
        <v>1</v>
      </c>
      <c r="E393" s="2499"/>
      <c r="F393" s="2604">
        <v>500</v>
      </c>
      <c r="G393" s="2587" t="s">
        <v>3714</v>
      </c>
      <c r="H393" s="2505"/>
      <c r="I393" s="565"/>
      <c r="J393" s="565"/>
      <c r="K393" s="565"/>
      <c r="L393" s="565"/>
      <c r="M393" s="565"/>
      <c r="N393" s="565"/>
      <c r="O393" s="2561"/>
      <c r="P393" s="565"/>
      <c r="Q393" s="565"/>
      <c r="R393" s="565"/>
      <c r="S393" s="565"/>
      <c r="T393" s="565"/>
      <c r="U393" s="565"/>
      <c r="V393" s="565"/>
      <c r="W393" s="565"/>
      <c r="X393" s="2505"/>
      <c r="Y393" s="2505"/>
      <c r="Z393" s="565"/>
      <c r="AA393" s="565"/>
      <c r="AB393" s="565"/>
      <c r="AC393" s="565"/>
      <c r="AD393" s="565"/>
    </row>
    <row r="394" spans="1:30" ht="15.5">
      <c r="A394" s="2605">
        <v>6.8</v>
      </c>
      <c r="B394" s="2604" t="s">
        <v>3722</v>
      </c>
      <c r="C394" s="2569" t="s">
        <v>2467</v>
      </c>
      <c r="D394" s="2516">
        <v>20</v>
      </c>
      <c r="E394" s="2569">
        <v>30</v>
      </c>
      <c r="F394" s="2604">
        <v>600</v>
      </c>
      <c r="G394" s="2587" t="s">
        <v>3714</v>
      </c>
      <c r="H394" s="2505"/>
      <c r="I394" s="565"/>
      <c r="J394" s="565"/>
      <c r="K394" s="565"/>
      <c r="L394" s="565"/>
      <c r="M394" s="565"/>
      <c r="N394" s="565"/>
      <c r="O394" s="2561"/>
      <c r="P394" s="565"/>
      <c r="Q394" s="565"/>
      <c r="R394" s="565"/>
      <c r="S394" s="565"/>
      <c r="T394" s="565"/>
      <c r="U394" s="565"/>
      <c r="V394" s="565"/>
      <c r="W394" s="565"/>
      <c r="X394" s="2505"/>
      <c r="Y394" s="2505"/>
      <c r="Z394" s="565"/>
      <c r="AA394" s="565"/>
      <c r="AB394" s="565"/>
      <c r="AC394" s="565"/>
      <c r="AD394" s="565"/>
    </row>
    <row r="395" spans="1:30" ht="15.5">
      <c r="A395" s="2568">
        <v>6.9</v>
      </c>
      <c r="B395" s="2497" t="s">
        <v>3723</v>
      </c>
      <c r="C395" s="2569" t="s">
        <v>2467</v>
      </c>
      <c r="D395" s="2516">
        <v>14</v>
      </c>
      <c r="E395" s="2569">
        <v>100</v>
      </c>
      <c r="F395" s="2604">
        <v>1400</v>
      </c>
      <c r="G395" s="2587" t="s">
        <v>3714</v>
      </c>
      <c r="H395" s="2505"/>
      <c r="I395" s="565"/>
      <c r="J395" s="565"/>
      <c r="K395" s="565"/>
      <c r="L395" s="565"/>
      <c r="M395" s="565"/>
      <c r="N395" s="565"/>
      <c r="O395" s="2561"/>
      <c r="P395" s="565"/>
      <c r="Q395" s="565"/>
      <c r="R395" s="565"/>
      <c r="S395" s="565"/>
      <c r="T395" s="565"/>
      <c r="U395" s="565"/>
      <c r="V395" s="565"/>
      <c r="W395" s="565"/>
      <c r="X395" s="2505"/>
      <c r="Y395" s="2505"/>
      <c r="Z395" s="565"/>
      <c r="AA395" s="565"/>
      <c r="AB395" s="565"/>
      <c r="AC395" s="565"/>
      <c r="AD395" s="565"/>
    </row>
    <row r="396" spans="1:30" ht="15.5">
      <c r="A396" s="2602"/>
      <c r="B396" s="2567" t="s">
        <v>3724</v>
      </c>
      <c r="C396" s="2513"/>
      <c r="D396" s="2513"/>
      <c r="E396" s="2513"/>
      <c r="F396" s="2599" t="s">
        <v>3725</v>
      </c>
      <c r="G396" s="2499"/>
      <c r="H396" s="2505"/>
      <c r="I396" s="565"/>
      <c r="J396" s="565"/>
      <c r="K396" s="565"/>
      <c r="L396" s="565"/>
      <c r="M396" s="565"/>
      <c r="N396" s="565"/>
      <c r="O396" s="2561"/>
      <c r="P396" s="565"/>
      <c r="Q396" s="565"/>
      <c r="R396" s="565"/>
      <c r="S396" s="565"/>
      <c r="T396" s="565"/>
      <c r="U396" s="565"/>
      <c r="V396" s="565"/>
      <c r="W396" s="565"/>
      <c r="X396" s="2505"/>
      <c r="Y396" s="2505"/>
      <c r="Z396" s="565"/>
      <c r="AA396" s="565"/>
      <c r="AB396" s="565"/>
      <c r="AC396" s="565"/>
      <c r="AD396" s="565"/>
    </row>
    <row r="397" spans="1:30" ht="15.5">
      <c r="A397" s="2606"/>
      <c r="B397" s="3173" t="s">
        <v>3726</v>
      </c>
      <c r="C397" s="2874"/>
      <c r="D397" s="2874"/>
      <c r="E397" s="2507"/>
      <c r="F397" s="2507"/>
      <c r="G397" s="565"/>
      <c r="H397" s="2505"/>
      <c r="I397" s="565"/>
      <c r="J397" s="565"/>
      <c r="K397" s="565"/>
      <c r="L397" s="565"/>
      <c r="M397" s="565"/>
      <c r="N397" s="565"/>
      <c r="O397" s="2561"/>
      <c r="P397" s="565"/>
      <c r="Q397" s="565"/>
      <c r="R397" s="565"/>
      <c r="S397" s="565"/>
      <c r="T397" s="565"/>
      <c r="U397" s="565"/>
      <c r="V397" s="565"/>
      <c r="W397" s="565"/>
      <c r="X397" s="2505"/>
      <c r="Y397" s="2505"/>
      <c r="Z397" s="565"/>
      <c r="AA397" s="565"/>
      <c r="AB397" s="565"/>
      <c r="AC397" s="565"/>
      <c r="AD397" s="565"/>
    </row>
    <row r="398" spans="1:30" ht="15.5">
      <c r="A398" s="2505"/>
      <c r="B398" s="565"/>
      <c r="C398" s="3151" t="s">
        <v>3727</v>
      </c>
      <c r="D398" s="2874"/>
      <c r="E398" s="2874"/>
      <c r="F398" s="2874"/>
      <c r="G398" s="2874"/>
      <c r="H398" s="2505"/>
      <c r="I398" s="565"/>
      <c r="J398" s="565"/>
      <c r="K398" s="565"/>
      <c r="L398" s="565"/>
      <c r="M398" s="565"/>
      <c r="N398" s="565"/>
      <c r="O398" s="2561"/>
      <c r="P398" s="565"/>
      <c r="Q398" s="565"/>
      <c r="R398" s="565"/>
      <c r="S398" s="565"/>
      <c r="T398" s="565"/>
      <c r="U398" s="565"/>
      <c r="V398" s="565"/>
      <c r="W398" s="565"/>
      <c r="X398" s="2505"/>
      <c r="Y398" s="2505"/>
      <c r="Z398" s="565"/>
      <c r="AA398" s="565"/>
      <c r="AB398" s="565"/>
      <c r="AC398" s="565"/>
      <c r="AD398" s="565"/>
    </row>
    <row r="399" spans="1:30" ht="15.5">
      <c r="A399" s="2505"/>
      <c r="B399" s="565"/>
      <c r="C399" s="565"/>
      <c r="D399" s="565"/>
      <c r="E399" s="565"/>
      <c r="F399" s="2592" t="s">
        <v>3505</v>
      </c>
      <c r="G399" s="565"/>
      <c r="H399" s="2505"/>
      <c r="I399" s="565"/>
      <c r="J399" s="565"/>
      <c r="K399" s="565"/>
      <c r="L399" s="565"/>
      <c r="M399" s="565"/>
      <c r="N399" s="565"/>
      <c r="O399" s="2561"/>
      <c r="P399" s="565"/>
      <c r="Q399" s="565"/>
      <c r="R399" s="565"/>
      <c r="S399" s="565"/>
      <c r="T399" s="565"/>
      <c r="U399" s="565"/>
      <c r="V399" s="565"/>
      <c r="W399" s="565"/>
      <c r="X399" s="2505"/>
      <c r="Y399" s="2505"/>
      <c r="Z399" s="565"/>
      <c r="AA399" s="565"/>
      <c r="AB399" s="565"/>
      <c r="AC399" s="565"/>
      <c r="AD399" s="565"/>
    </row>
    <row r="400" spans="1:30" ht="14.5">
      <c r="A400" s="2505"/>
      <c r="B400" s="565"/>
      <c r="C400" s="565"/>
      <c r="D400" s="565"/>
      <c r="E400" s="565"/>
      <c r="F400" s="565"/>
      <c r="G400" s="565"/>
      <c r="H400" s="2505"/>
      <c r="I400" s="565"/>
      <c r="J400" s="565"/>
      <c r="K400" s="565"/>
      <c r="L400" s="565"/>
      <c r="M400" s="565"/>
      <c r="N400" s="565"/>
      <c r="O400" s="2561"/>
      <c r="P400" s="565"/>
      <c r="Q400" s="565"/>
      <c r="R400" s="565"/>
      <c r="S400" s="565"/>
      <c r="T400" s="565"/>
      <c r="U400" s="565"/>
      <c r="V400" s="565"/>
      <c r="W400" s="565"/>
      <c r="X400" s="2505"/>
      <c r="Y400" s="2505"/>
      <c r="Z400" s="565"/>
      <c r="AA400" s="565"/>
      <c r="AB400" s="565"/>
      <c r="AC400" s="565"/>
      <c r="AD400" s="565"/>
    </row>
    <row r="401" spans="1:30" ht="14.5">
      <c r="A401" s="2505"/>
      <c r="B401" s="565"/>
      <c r="C401" s="565"/>
      <c r="D401" s="565"/>
      <c r="E401" s="565"/>
      <c r="F401" s="565"/>
      <c r="G401" s="565"/>
      <c r="H401" s="2505"/>
      <c r="I401" s="565"/>
      <c r="J401" s="565"/>
      <c r="K401" s="565"/>
      <c r="L401" s="565"/>
      <c r="M401" s="565"/>
      <c r="N401" s="565"/>
      <c r="O401" s="2561"/>
      <c r="P401" s="565"/>
      <c r="Q401" s="565"/>
      <c r="R401" s="565"/>
      <c r="S401" s="565"/>
      <c r="T401" s="565"/>
      <c r="U401" s="565"/>
      <c r="V401" s="565"/>
      <c r="W401" s="565"/>
      <c r="X401" s="2505"/>
      <c r="Y401" s="2505"/>
      <c r="Z401" s="565"/>
      <c r="AA401" s="565"/>
      <c r="AB401" s="565"/>
      <c r="AC401" s="565"/>
      <c r="AD401" s="565"/>
    </row>
    <row r="402" spans="1:30" ht="14.5">
      <c r="A402" s="2505"/>
      <c r="B402" s="565"/>
      <c r="C402" s="565"/>
      <c r="D402" s="565"/>
      <c r="E402" s="565"/>
      <c r="F402" s="565"/>
      <c r="G402" s="565"/>
      <c r="H402" s="2505"/>
      <c r="I402" s="565"/>
      <c r="J402" s="565"/>
      <c r="K402" s="565"/>
      <c r="L402" s="565"/>
      <c r="M402" s="565"/>
      <c r="N402" s="565"/>
      <c r="O402" s="2561"/>
      <c r="P402" s="565"/>
      <c r="Q402" s="565"/>
      <c r="R402" s="565"/>
      <c r="S402" s="565"/>
      <c r="T402" s="565"/>
      <c r="U402" s="565"/>
      <c r="V402" s="565"/>
      <c r="W402" s="565"/>
      <c r="X402" s="2505"/>
      <c r="Y402" s="2505"/>
      <c r="Z402" s="565"/>
      <c r="AA402" s="565"/>
      <c r="AB402" s="565"/>
      <c r="AC402" s="565"/>
      <c r="AD402" s="565"/>
    </row>
    <row r="403" spans="1:30" ht="14.5">
      <c r="A403" s="2505"/>
      <c r="B403" s="565"/>
      <c r="C403" s="565"/>
      <c r="D403" s="565"/>
      <c r="E403" s="565"/>
      <c r="F403" s="565"/>
      <c r="G403" s="565"/>
      <c r="H403" s="2505"/>
      <c r="I403" s="565"/>
      <c r="J403" s="565"/>
      <c r="K403" s="565"/>
      <c r="L403" s="565"/>
      <c r="M403" s="565"/>
      <c r="N403" s="565"/>
      <c r="O403" s="2561"/>
      <c r="P403" s="565"/>
      <c r="Q403" s="565"/>
      <c r="R403" s="565"/>
      <c r="S403" s="565"/>
      <c r="T403" s="565"/>
      <c r="U403" s="565"/>
      <c r="V403" s="565"/>
      <c r="W403" s="565"/>
      <c r="X403" s="2505"/>
      <c r="Y403" s="2505"/>
      <c r="Z403" s="565"/>
      <c r="AA403" s="565"/>
      <c r="AB403" s="565"/>
      <c r="AC403" s="565"/>
      <c r="AD403" s="565"/>
    </row>
    <row r="404" spans="1:30" ht="15.5">
      <c r="A404" s="2505"/>
      <c r="B404" s="565"/>
      <c r="C404" s="565"/>
      <c r="D404" s="565"/>
      <c r="E404" s="565"/>
      <c r="F404" s="3168" t="s">
        <v>1579</v>
      </c>
      <c r="G404" s="2874"/>
      <c r="H404" s="2505"/>
      <c r="I404" s="565"/>
      <c r="J404" s="565"/>
      <c r="K404" s="565"/>
      <c r="L404" s="565"/>
      <c r="M404" s="565"/>
      <c r="N404" s="565"/>
      <c r="O404" s="2561"/>
      <c r="P404" s="565"/>
      <c r="Q404" s="565"/>
      <c r="R404" s="565"/>
      <c r="S404" s="565"/>
      <c r="T404" s="565"/>
      <c r="U404" s="565"/>
      <c r="V404" s="565"/>
      <c r="W404" s="565"/>
      <c r="X404" s="2505"/>
      <c r="Y404" s="2505"/>
      <c r="Z404" s="565"/>
      <c r="AA404" s="565"/>
      <c r="AB404" s="565"/>
      <c r="AC404" s="565"/>
      <c r="AD404" s="565"/>
    </row>
    <row r="405" spans="1:30" ht="14.5">
      <c r="A405" s="2505"/>
      <c r="B405" s="565"/>
      <c r="C405" s="565"/>
      <c r="D405" s="565"/>
      <c r="E405" s="565"/>
      <c r="F405" s="565"/>
      <c r="G405" s="565"/>
      <c r="H405" s="2505"/>
      <c r="I405" s="565"/>
      <c r="J405" s="565"/>
      <c r="K405" s="565"/>
      <c r="L405" s="565"/>
      <c r="M405" s="565"/>
      <c r="N405" s="565"/>
      <c r="O405" s="2561"/>
      <c r="P405" s="565"/>
      <c r="Q405" s="565"/>
      <c r="R405" s="565"/>
      <c r="S405" s="565"/>
      <c r="T405" s="565"/>
      <c r="U405" s="565"/>
      <c r="V405" s="565"/>
      <c r="W405" s="565"/>
      <c r="X405" s="2505"/>
      <c r="Y405" s="2505"/>
      <c r="Z405" s="565"/>
      <c r="AA405" s="565"/>
      <c r="AB405" s="565"/>
      <c r="AC405" s="565"/>
      <c r="AD405" s="565"/>
    </row>
    <row r="406" spans="1:30" ht="15.5">
      <c r="A406" s="2563"/>
      <c r="B406" s="2593" t="s">
        <v>3642</v>
      </c>
      <c r="C406" s="565"/>
      <c r="D406" s="3168" t="s">
        <v>3728</v>
      </c>
      <c r="E406" s="2874"/>
      <c r="F406" s="2874"/>
      <c r="G406" s="2592" t="s">
        <v>3729</v>
      </c>
      <c r="H406" s="2505"/>
      <c r="I406" s="565"/>
      <c r="J406" s="565"/>
      <c r="K406" s="565"/>
      <c r="L406" s="565"/>
      <c r="M406" s="565"/>
      <c r="N406" s="565"/>
      <c r="O406" s="2561"/>
      <c r="P406" s="565"/>
      <c r="Q406" s="565"/>
      <c r="R406" s="565"/>
      <c r="S406" s="565"/>
      <c r="T406" s="565"/>
      <c r="U406" s="565"/>
      <c r="V406" s="565"/>
      <c r="W406" s="565"/>
      <c r="X406" s="2505"/>
      <c r="Y406" s="2505"/>
      <c r="Z406" s="565"/>
      <c r="AA406" s="565"/>
      <c r="AB406" s="565"/>
      <c r="AC406" s="565"/>
      <c r="AD406" s="565"/>
    </row>
    <row r="407" spans="1:30" ht="15.5">
      <c r="A407" s="2526">
        <v>5</v>
      </c>
      <c r="B407" s="2501" t="s">
        <v>3510</v>
      </c>
      <c r="C407" s="2502"/>
      <c r="D407" s="2502"/>
      <c r="E407" s="2502"/>
      <c r="F407" s="2502"/>
      <c r="G407" s="2502"/>
      <c r="H407" s="2503"/>
      <c r="I407" s="2502"/>
      <c r="J407" s="2502"/>
      <c r="K407" s="2502"/>
      <c r="L407" s="2502"/>
      <c r="M407" s="2502"/>
      <c r="N407" s="2502"/>
      <c r="O407" s="2504"/>
      <c r="P407" s="2502"/>
      <c r="Q407" s="2502"/>
      <c r="R407" s="2502"/>
      <c r="S407" s="2502"/>
      <c r="T407" s="2502"/>
      <c r="U407" s="2502"/>
      <c r="V407" s="2502"/>
      <c r="W407" s="2502"/>
      <c r="X407" s="2503"/>
      <c r="Y407" s="2503"/>
      <c r="Z407" s="2502"/>
      <c r="AA407" s="2502"/>
      <c r="AB407" s="2502"/>
      <c r="AC407" s="2502"/>
      <c r="AD407" s="2502"/>
    </row>
    <row r="408" spans="1:30" ht="14.5">
      <c r="A408" s="2505"/>
      <c r="B408" s="565"/>
      <c r="C408" s="565"/>
      <c r="D408" s="565"/>
      <c r="E408" s="565"/>
      <c r="F408" s="565"/>
      <c r="G408" s="565"/>
      <c r="H408" s="2505"/>
      <c r="I408" s="565"/>
      <c r="J408" s="565"/>
      <c r="K408" s="565"/>
      <c r="L408" s="565"/>
      <c r="M408" s="565"/>
      <c r="N408" s="565"/>
      <c r="O408" s="2561"/>
      <c r="P408" s="565"/>
      <c r="Q408" s="565"/>
      <c r="R408" s="565"/>
      <c r="S408" s="565"/>
      <c r="T408" s="565"/>
      <c r="U408" s="565"/>
      <c r="V408" s="565"/>
      <c r="W408" s="565"/>
      <c r="X408" s="2505"/>
      <c r="Y408" s="2505"/>
      <c r="Z408" s="565"/>
      <c r="AA408" s="565"/>
      <c r="AB408" s="565"/>
      <c r="AC408" s="565"/>
      <c r="AD408" s="565"/>
    </row>
    <row r="409" spans="1:30" ht="15.5">
      <c r="A409" s="2505"/>
      <c r="B409" s="2581" t="s">
        <v>0</v>
      </c>
      <c r="C409" s="2874"/>
      <c r="D409" s="2874"/>
      <c r="E409" s="2874"/>
      <c r="F409" s="2874"/>
      <c r="G409" s="2874"/>
      <c r="H409" s="2505"/>
      <c r="I409" s="565"/>
      <c r="J409" s="565"/>
      <c r="K409" s="565"/>
      <c r="L409" s="565"/>
      <c r="M409" s="565"/>
      <c r="N409" s="565"/>
      <c r="O409" s="2561"/>
      <c r="P409" s="565"/>
      <c r="Q409" s="565"/>
      <c r="R409" s="565"/>
      <c r="S409" s="565"/>
      <c r="T409" s="565"/>
      <c r="U409" s="565"/>
      <c r="V409" s="565"/>
      <c r="W409" s="565"/>
      <c r="X409" s="2505"/>
      <c r="Y409" s="2505"/>
      <c r="Z409" s="565"/>
      <c r="AA409" s="565"/>
      <c r="AB409" s="565"/>
      <c r="AC409" s="565"/>
      <c r="AD409" s="565"/>
    </row>
    <row r="410" spans="1:30" ht="15.5">
      <c r="A410" s="2505"/>
      <c r="B410" s="2560" t="s">
        <v>3505</v>
      </c>
      <c r="C410" s="2874"/>
      <c r="D410" s="2874"/>
      <c r="E410" s="2874"/>
      <c r="F410" s="2874"/>
      <c r="G410" s="2874"/>
      <c r="H410" s="2505"/>
      <c r="I410" s="565"/>
      <c r="J410" s="565"/>
      <c r="K410" s="565"/>
      <c r="L410" s="565"/>
      <c r="M410" s="565"/>
      <c r="N410" s="565"/>
      <c r="O410" s="2561"/>
      <c r="P410" s="565"/>
      <c r="Q410" s="565"/>
      <c r="R410" s="565"/>
      <c r="S410" s="565"/>
      <c r="T410" s="565"/>
      <c r="U410" s="565"/>
      <c r="V410" s="565"/>
      <c r="W410" s="565"/>
      <c r="X410" s="2505"/>
      <c r="Y410" s="2505"/>
      <c r="Z410" s="565"/>
      <c r="AA410" s="565"/>
      <c r="AB410" s="565"/>
      <c r="AC410" s="565"/>
      <c r="AD410" s="565"/>
    </row>
    <row r="411" spans="1:30" ht="14.5">
      <c r="A411" s="2505"/>
      <c r="B411" s="565"/>
      <c r="C411" s="565"/>
      <c r="D411" s="565"/>
      <c r="E411" s="565"/>
      <c r="F411" s="565"/>
      <c r="G411" s="565"/>
      <c r="H411" s="2505"/>
      <c r="I411" s="565"/>
      <c r="J411" s="565"/>
      <c r="K411" s="565"/>
      <c r="L411" s="565"/>
      <c r="M411" s="565"/>
      <c r="N411" s="565"/>
      <c r="O411" s="2561"/>
      <c r="P411" s="565"/>
      <c r="Q411" s="565"/>
      <c r="R411" s="565"/>
      <c r="S411" s="565"/>
      <c r="T411" s="565"/>
      <c r="U411" s="565"/>
      <c r="V411" s="565"/>
      <c r="W411" s="565"/>
      <c r="X411" s="2505"/>
      <c r="Y411" s="2505"/>
      <c r="Z411" s="565"/>
      <c r="AA411" s="565"/>
      <c r="AB411" s="565"/>
      <c r="AC411" s="565"/>
      <c r="AD411" s="565"/>
    </row>
    <row r="412" spans="1:30" ht="18">
      <c r="A412" s="3169" t="s">
        <v>3730</v>
      </c>
      <c r="B412" s="2874"/>
      <c r="C412" s="2874"/>
      <c r="D412" s="2874"/>
      <c r="E412" s="2874"/>
      <c r="F412" s="2874"/>
      <c r="G412" s="2874"/>
      <c r="H412" s="2505"/>
      <c r="I412" s="565"/>
      <c r="J412" s="565"/>
      <c r="K412" s="565"/>
      <c r="L412" s="565"/>
      <c r="M412" s="565"/>
      <c r="N412" s="565"/>
      <c r="O412" s="2561"/>
      <c r="P412" s="565"/>
      <c r="Q412" s="565"/>
      <c r="R412" s="565"/>
      <c r="S412" s="565"/>
      <c r="T412" s="565"/>
      <c r="U412" s="565"/>
      <c r="V412" s="565"/>
      <c r="W412" s="565"/>
      <c r="X412" s="2505"/>
      <c r="Y412" s="2505"/>
      <c r="Z412" s="565"/>
      <c r="AA412" s="565"/>
      <c r="AB412" s="565"/>
      <c r="AC412" s="565"/>
      <c r="AD412" s="565"/>
    </row>
    <row r="413" spans="1:30" ht="15.5">
      <c r="A413" s="2505"/>
      <c r="B413" s="565"/>
      <c r="C413" s="3168" t="s">
        <v>3731</v>
      </c>
      <c r="D413" s="2874"/>
      <c r="E413" s="2874"/>
      <c r="F413" s="2874"/>
      <c r="G413" s="2874"/>
      <c r="H413" s="2505"/>
      <c r="I413" s="565"/>
      <c r="J413" s="565"/>
      <c r="K413" s="565"/>
      <c r="L413" s="565"/>
      <c r="M413" s="565"/>
      <c r="N413" s="565"/>
      <c r="O413" s="2561"/>
      <c r="P413" s="565"/>
      <c r="Q413" s="565"/>
      <c r="R413" s="565"/>
      <c r="S413" s="565"/>
      <c r="T413" s="565"/>
      <c r="U413" s="565"/>
      <c r="V413" s="565"/>
      <c r="W413" s="565"/>
      <c r="X413" s="2505"/>
      <c r="Y413" s="2505"/>
      <c r="Z413" s="565"/>
      <c r="AA413" s="565"/>
      <c r="AB413" s="565"/>
      <c r="AC413" s="565"/>
      <c r="AD413" s="565"/>
    </row>
    <row r="414" spans="1:30" ht="15.5">
      <c r="A414" s="2563"/>
      <c r="B414" s="2525"/>
      <c r="C414" s="3172" t="s">
        <v>3685</v>
      </c>
      <c r="D414" s="3033"/>
      <c r="E414" s="2525"/>
      <c r="F414" s="2525"/>
      <c r="G414" s="2525"/>
      <c r="H414" s="2505"/>
      <c r="I414" s="565"/>
      <c r="J414" s="565"/>
      <c r="K414" s="565"/>
      <c r="L414" s="565"/>
      <c r="M414" s="565"/>
      <c r="N414" s="565"/>
      <c r="O414" s="2561"/>
      <c r="P414" s="565"/>
      <c r="Q414" s="565"/>
      <c r="R414" s="565"/>
      <c r="S414" s="565"/>
      <c r="T414" s="565"/>
      <c r="U414" s="565"/>
      <c r="V414" s="565"/>
      <c r="W414" s="565"/>
      <c r="X414" s="2505"/>
      <c r="Y414" s="2505"/>
      <c r="Z414" s="565"/>
      <c r="AA414" s="565"/>
      <c r="AB414" s="565"/>
      <c r="AC414" s="565"/>
      <c r="AD414" s="565"/>
    </row>
    <row r="415" spans="1:30" ht="15.5">
      <c r="A415" s="2564" t="s">
        <v>159</v>
      </c>
      <c r="B415" s="2565" t="s">
        <v>80</v>
      </c>
      <c r="C415" s="2565" t="s">
        <v>187</v>
      </c>
      <c r="D415" s="2565" t="s">
        <v>1865</v>
      </c>
      <c r="E415" s="2565" t="s">
        <v>1866</v>
      </c>
      <c r="F415" s="2565" t="s">
        <v>1867</v>
      </c>
      <c r="G415" s="2593" t="s">
        <v>3555</v>
      </c>
      <c r="H415" s="2505"/>
      <c r="I415" s="565"/>
      <c r="J415" s="565"/>
      <c r="K415" s="565"/>
      <c r="L415" s="565"/>
      <c r="M415" s="565"/>
      <c r="N415" s="565"/>
      <c r="O415" s="2561"/>
      <c r="P415" s="565"/>
      <c r="Q415" s="565"/>
      <c r="R415" s="565"/>
      <c r="S415" s="565"/>
      <c r="T415" s="565"/>
      <c r="U415" s="565"/>
      <c r="V415" s="565"/>
      <c r="W415" s="565"/>
      <c r="X415" s="2505"/>
      <c r="Y415" s="2505"/>
      <c r="Z415" s="565"/>
      <c r="AA415" s="565"/>
      <c r="AB415" s="565"/>
      <c r="AC415" s="565"/>
      <c r="AD415" s="565"/>
    </row>
    <row r="416" spans="1:30" ht="15.5">
      <c r="A416" s="2564">
        <v>1</v>
      </c>
      <c r="B416" s="3172" t="s">
        <v>3686</v>
      </c>
      <c r="C416" s="3033"/>
      <c r="D416" s="3033"/>
      <c r="E416" s="3033"/>
      <c r="F416" s="2567">
        <v>1200</v>
      </c>
      <c r="G416" s="2499"/>
      <c r="H416" s="2505"/>
      <c r="I416" s="565"/>
      <c r="J416" s="565"/>
      <c r="K416" s="565"/>
      <c r="L416" s="565"/>
      <c r="M416" s="565"/>
      <c r="N416" s="565"/>
      <c r="O416" s="2561"/>
      <c r="P416" s="565"/>
      <c r="Q416" s="565"/>
      <c r="R416" s="565"/>
      <c r="S416" s="565"/>
      <c r="T416" s="565"/>
      <c r="U416" s="565"/>
      <c r="V416" s="565"/>
      <c r="W416" s="565"/>
      <c r="X416" s="2505"/>
      <c r="Y416" s="2505"/>
      <c r="Z416" s="565"/>
      <c r="AA416" s="565"/>
      <c r="AB416" s="565"/>
      <c r="AC416" s="565"/>
      <c r="AD416" s="565"/>
    </row>
    <row r="417" spans="1:30" ht="15.5">
      <c r="A417" s="2594">
        <v>1.1000000000000001</v>
      </c>
      <c r="B417" s="2595" t="s">
        <v>3524</v>
      </c>
      <c r="C417" s="2596" t="s">
        <v>3534</v>
      </c>
      <c r="D417" s="2596">
        <v>1</v>
      </c>
      <c r="E417" s="2596">
        <v>200</v>
      </c>
      <c r="F417" s="2595">
        <v>200</v>
      </c>
      <c r="G417" s="2587" t="s">
        <v>3593</v>
      </c>
      <c r="H417" s="2505"/>
      <c r="I417" s="565"/>
      <c r="J417" s="565"/>
      <c r="K417" s="565"/>
      <c r="L417" s="565"/>
      <c r="M417" s="565"/>
      <c r="N417" s="565"/>
      <c r="O417" s="2561"/>
      <c r="P417" s="565"/>
      <c r="Q417" s="565"/>
      <c r="R417" s="565"/>
      <c r="S417" s="565"/>
      <c r="T417" s="565"/>
      <c r="U417" s="565"/>
      <c r="V417" s="565"/>
      <c r="W417" s="565"/>
      <c r="X417" s="2505"/>
      <c r="Y417" s="2505"/>
      <c r="Z417" s="565"/>
      <c r="AA417" s="565"/>
      <c r="AB417" s="565"/>
      <c r="AC417" s="565"/>
      <c r="AD417" s="565"/>
    </row>
    <row r="418" spans="1:30" ht="15.5">
      <c r="A418" s="2597">
        <v>1.2</v>
      </c>
      <c r="B418" s="2595" t="s">
        <v>3687</v>
      </c>
      <c r="C418" s="2596" t="s">
        <v>3534</v>
      </c>
      <c r="D418" s="2596">
        <v>2</v>
      </c>
      <c r="E418" s="2596">
        <v>100</v>
      </c>
      <c r="F418" s="2595">
        <v>200</v>
      </c>
      <c r="G418" s="2587" t="s">
        <v>3593</v>
      </c>
      <c r="H418" s="2505"/>
      <c r="I418" s="565"/>
      <c r="J418" s="565"/>
      <c r="K418" s="565"/>
      <c r="L418" s="565"/>
      <c r="M418" s="565"/>
      <c r="N418" s="565"/>
      <c r="O418" s="2561"/>
      <c r="P418" s="565"/>
      <c r="Q418" s="565"/>
      <c r="R418" s="565"/>
      <c r="S418" s="565"/>
      <c r="T418" s="565"/>
      <c r="U418" s="565"/>
      <c r="V418" s="565"/>
      <c r="W418" s="565"/>
      <c r="X418" s="2505"/>
      <c r="Y418" s="2505"/>
      <c r="Z418" s="565"/>
      <c r="AA418" s="565"/>
      <c r="AB418" s="565"/>
      <c r="AC418" s="565"/>
      <c r="AD418" s="565"/>
    </row>
    <row r="419" spans="1:30" ht="15.5">
      <c r="A419" s="2594">
        <v>1.3</v>
      </c>
      <c r="B419" s="2595" t="s">
        <v>3688</v>
      </c>
      <c r="C419" s="2596" t="s">
        <v>3534</v>
      </c>
      <c r="D419" s="2596">
        <v>2</v>
      </c>
      <c r="E419" s="2596">
        <v>200</v>
      </c>
      <c r="F419" s="2595">
        <v>400</v>
      </c>
      <c r="G419" s="2587" t="s">
        <v>3593</v>
      </c>
      <c r="H419" s="2505"/>
      <c r="I419" s="565"/>
      <c r="J419" s="565"/>
      <c r="K419" s="565"/>
      <c r="L419" s="565"/>
      <c r="M419" s="565"/>
      <c r="N419" s="565"/>
      <c r="O419" s="2561"/>
      <c r="P419" s="565"/>
      <c r="Q419" s="565"/>
      <c r="R419" s="565"/>
      <c r="S419" s="565"/>
      <c r="T419" s="565"/>
      <c r="U419" s="565"/>
      <c r="V419" s="565"/>
      <c r="W419" s="565"/>
      <c r="X419" s="2505"/>
      <c r="Y419" s="2505"/>
      <c r="Z419" s="565"/>
      <c r="AA419" s="565"/>
      <c r="AB419" s="565"/>
      <c r="AC419" s="565"/>
      <c r="AD419" s="565"/>
    </row>
    <row r="420" spans="1:30" ht="15.5">
      <c r="A420" s="2597">
        <v>1.4</v>
      </c>
      <c r="B420" s="2595" t="s">
        <v>3689</v>
      </c>
      <c r="C420" s="2596" t="s">
        <v>3534</v>
      </c>
      <c r="D420" s="2596">
        <v>4</v>
      </c>
      <c r="E420" s="2596">
        <v>100</v>
      </c>
      <c r="F420" s="2595">
        <v>400</v>
      </c>
      <c r="G420" s="2587" t="s">
        <v>3593</v>
      </c>
      <c r="H420" s="2505"/>
      <c r="I420" s="565"/>
      <c r="J420" s="565"/>
      <c r="K420" s="565"/>
      <c r="L420" s="565"/>
      <c r="M420" s="565"/>
      <c r="N420" s="565"/>
      <c r="O420" s="2561"/>
      <c r="P420" s="565"/>
      <c r="Q420" s="565"/>
      <c r="R420" s="565"/>
      <c r="S420" s="565"/>
      <c r="T420" s="565"/>
      <c r="U420" s="565"/>
      <c r="V420" s="565"/>
      <c r="W420" s="565"/>
      <c r="X420" s="2505"/>
      <c r="Y420" s="2505"/>
      <c r="Z420" s="565"/>
      <c r="AA420" s="565"/>
      <c r="AB420" s="565"/>
      <c r="AC420" s="565"/>
      <c r="AD420" s="565"/>
    </row>
    <row r="421" spans="1:30" ht="15.5">
      <c r="A421" s="2564">
        <v>2</v>
      </c>
      <c r="B421" s="3172" t="s">
        <v>3690</v>
      </c>
      <c r="C421" s="3033"/>
      <c r="D421" s="3033"/>
      <c r="E421" s="3033"/>
      <c r="F421" s="2598">
        <v>700</v>
      </c>
      <c r="G421" s="2499"/>
      <c r="H421" s="2505"/>
      <c r="I421" s="565"/>
      <c r="J421" s="565"/>
      <c r="K421" s="565"/>
      <c r="L421" s="565"/>
      <c r="M421" s="565"/>
      <c r="N421" s="565"/>
      <c r="O421" s="2561"/>
      <c r="P421" s="565"/>
      <c r="Q421" s="565"/>
      <c r="R421" s="565"/>
      <c r="S421" s="565"/>
      <c r="T421" s="565"/>
      <c r="U421" s="565"/>
      <c r="V421" s="565"/>
      <c r="W421" s="565"/>
      <c r="X421" s="2505"/>
      <c r="Y421" s="2505"/>
      <c r="Z421" s="565"/>
      <c r="AA421" s="565"/>
      <c r="AB421" s="565"/>
      <c r="AC421" s="565"/>
      <c r="AD421" s="565"/>
    </row>
    <row r="422" spans="1:30" ht="15.5">
      <c r="A422" s="2597">
        <v>2.1</v>
      </c>
      <c r="B422" s="2595" t="s">
        <v>3524</v>
      </c>
      <c r="C422" s="2596" t="s">
        <v>3534</v>
      </c>
      <c r="D422" s="2596">
        <v>1</v>
      </c>
      <c r="E422" s="2596">
        <v>200</v>
      </c>
      <c r="F422" s="2596">
        <v>200</v>
      </c>
      <c r="G422" s="2587" t="s">
        <v>3593</v>
      </c>
      <c r="H422" s="2505"/>
      <c r="I422" s="565"/>
      <c r="J422" s="565"/>
      <c r="K422" s="565"/>
      <c r="L422" s="565"/>
      <c r="M422" s="565"/>
      <c r="N422" s="565"/>
      <c r="O422" s="2561"/>
      <c r="P422" s="565"/>
      <c r="Q422" s="565"/>
      <c r="R422" s="565"/>
      <c r="S422" s="565"/>
      <c r="T422" s="565"/>
      <c r="U422" s="565"/>
      <c r="V422" s="565"/>
      <c r="W422" s="565"/>
      <c r="X422" s="2505"/>
      <c r="Y422" s="2505"/>
      <c r="Z422" s="565"/>
      <c r="AA422" s="565"/>
      <c r="AB422" s="565"/>
      <c r="AC422" s="565"/>
      <c r="AD422" s="565"/>
    </row>
    <row r="423" spans="1:30" ht="15.5">
      <c r="A423" s="2597">
        <v>2.2000000000000002</v>
      </c>
      <c r="B423" s="2595" t="s">
        <v>3687</v>
      </c>
      <c r="C423" s="2596" t="s">
        <v>3534</v>
      </c>
      <c r="D423" s="2596">
        <v>2</v>
      </c>
      <c r="E423" s="2596">
        <v>100</v>
      </c>
      <c r="F423" s="2595">
        <v>200</v>
      </c>
      <c r="G423" s="2587" t="s">
        <v>3593</v>
      </c>
      <c r="H423" s="2505"/>
      <c r="I423" s="565"/>
      <c r="J423" s="565"/>
      <c r="K423" s="565"/>
      <c r="L423" s="565"/>
      <c r="M423" s="565"/>
      <c r="N423" s="565"/>
      <c r="O423" s="2561"/>
      <c r="P423" s="565"/>
      <c r="Q423" s="565"/>
      <c r="R423" s="565"/>
      <c r="S423" s="565"/>
      <c r="T423" s="565"/>
      <c r="U423" s="565"/>
      <c r="V423" s="565"/>
      <c r="W423" s="565"/>
      <c r="X423" s="2505"/>
      <c r="Y423" s="2505"/>
      <c r="Z423" s="565"/>
      <c r="AA423" s="565"/>
      <c r="AB423" s="565"/>
      <c r="AC423" s="565"/>
      <c r="AD423" s="565"/>
    </row>
    <row r="424" spans="1:30" ht="15.5">
      <c r="A424" s="2597">
        <v>2.2999999999999998</v>
      </c>
      <c r="B424" s="2595" t="s">
        <v>3689</v>
      </c>
      <c r="C424" s="2596" t="s">
        <v>3534</v>
      </c>
      <c r="D424" s="2596">
        <v>3</v>
      </c>
      <c r="E424" s="2596">
        <v>100</v>
      </c>
      <c r="F424" s="2595">
        <v>300</v>
      </c>
      <c r="G424" s="2587" t="s">
        <v>3593</v>
      </c>
      <c r="H424" s="2505"/>
      <c r="I424" s="565"/>
      <c r="J424" s="565"/>
      <c r="K424" s="565"/>
      <c r="L424" s="565"/>
      <c r="M424" s="565"/>
      <c r="N424" s="565"/>
      <c r="O424" s="2561"/>
      <c r="P424" s="565"/>
      <c r="Q424" s="565"/>
      <c r="R424" s="565"/>
      <c r="S424" s="565"/>
      <c r="T424" s="565"/>
      <c r="U424" s="565"/>
      <c r="V424" s="565"/>
      <c r="W424" s="565"/>
      <c r="X424" s="2505"/>
      <c r="Y424" s="2505"/>
      <c r="Z424" s="565"/>
      <c r="AA424" s="565"/>
      <c r="AB424" s="565"/>
      <c r="AC424" s="565"/>
      <c r="AD424" s="565"/>
    </row>
    <row r="425" spans="1:30" ht="15.5">
      <c r="A425" s="2564">
        <v>3</v>
      </c>
      <c r="B425" s="3172" t="s">
        <v>3691</v>
      </c>
      <c r="C425" s="3033"/>
      <c r="D425" s="3033"/>
      <c r="E425" s="3033"/>
      <c r="F425" s="2599" t="s">
        <v>3732</v>
      </c>
      <c r="G425" s="2499"/>
      <c r="H425" s="2505"/>
      <c r="I425" s="565"/>
      <c r="J425" s="565"/>
      <c r="K425" s="565"/>
      <c r="L425" s="565"/>
      <c r="M425" s="565"/>
      <c r="N425" s="565"/>
      <c r="O425" s="2561"/>
      <c r="P425" s="565"/>
      <c r="Q425" s="565"/>
      <c r="R425" s="565"/>
      <c r="S425" s="565"/>
      <c r="T425" s="565"/>
      <c r="U425" s="565"/>
      <c r="V425" s="565"/>
      <c r="W425" s="565"/>
      <c r="X425" s="2505"/>
      <c r="Y425" s="2505"/>
      <c r="Z425" s="565"/>
      <c r="AA425" s="565"/>
      <c r="AB425" s="565"/>
      <c r="AC425" s="565"/>
      <c r="AD425" s="565"/>
    </row>
    <row r="426" spans="1:30" ht="15.5">
      <c r="A426" s="2597">
        <v>3.1</v>
      </c>
      <c r="B426" s="2588" t="s">
        <v>3733</v>
      </c>
      <c r="C426" s="2525"/>
      <c r="D426" s="2525"/>
      <c r="E426" s="2499"/>
      <c r="F426" s="2598">
        <v>600</v>
      </c>
      <c r="G426" s="2499"/>
      <c r="H426" s="2505"/>
      <c r="I426" s="565"/>
      <c r="J426" s="565"/>
      <c r="K426" s="565"/>
      <c r="L426" s="565"/>
      <c r="M426" s="565"/>
      <c r="N426" s="565"/>
      <c r="O426" s="2561"/>
      <c r="P426" s="565"/>
      <c r="Q426" s="565"/>
      <c r="R426" s="565"/>
      <c r="S426" s="565"/>
      <c r="T426" s="565"/>
      <c r="U426" s="565"/>
      <c r="V426" s="565"/>
      <c r="W426" s="565"/>
      <c r="X426" s="2505"/>
      <c r="Y426" s="2505"/>
      <c r="Z426" s="565"/>
      <c r="AA426" s="565"/>
      <c r="AB426" s="565"/>
      <c r="AC426" s="565"/>
      <c r="AD426" s="565"/>
    </row>
    <row r="427" spans="1:30" ht="15.5">
      <c r="A427" s="2575"/>
      <c r="B427" s="2595" t="s">
        <v>3694</v>
      </c>
      <c r="C427" s="2596" t="s">
        <v>3695</v>
      </c>
      <c r="D427" s="2596">
        <v>1</v>
      </c>
      <c r="E427" s="2596">
        <v>300</v>
      </c>
      <c r="F427" s="2596">
        <v>300</v>
      </c>
      <c r="G427" s="2587" t="s">
        <v>3593</v>
      </c>
      <c r="H427" s="2505"/>
      <c r="I427" s="565"/>
      <c r="J427" s="565"/>
      <c r="K427" s="565"/>
      <c r="L427" s="565"/>
      <c r="M427" s="565"/>
      <c r="N427" s="565"/>
      <c r="O427" s="2561"/>
      <c r="P427" s="565"/>
      <c r="Q427" s="565"/>
      <c r="R427" s="565"/>
      <c r="S427" s="565"/>
      <c r="T427" s="565"/>
      <c r="U427" s="565"/>
      <c r="V427" s="565"/>
      <c r="W427" s="565"/>
      <c r="X427" s="2505"/>
      <c r="Y427" s="2505"/>
      <c r="Z427" s="565"/>
      <c r="AA427" s="565"/>
      <c r="AB427" s="565"/>
      <c r="AC427" s="565"/>
      <c r="AD427" s="565"/>
    </row>
    <row r="428" spans="1:30" ht="15.5">
      <c r="A428" s="2575"/>
      <c r="B428" s="2595" t="s">
        <v>3696</v>
      </c>
      <c r="C428" s="2596" t="s">
        <v>3695</v>
      </c>
      <c r="D428" s="2596">
        <v>1</v>
      </c>
      <c r="E428" s="2596">
        <v>200</v>
      </c>
      <c r="F428" s="2596">
        <v>200</v>
      </c>
      <c r="G428" s="2587" t="s">
        <v>3593</v>
      </c>
      <c r="H428" s="2505"/>
      <c r="I428" s="565"/>
      <c r="J428" s="565"/>
      <c r="K428" s="565"/>
      <c r="L428" s="565"/>
      <c r="M428" s="565"/>
      <c r="N428" s="565"/>
      <c r="O428" s="2561"/>
      <c r="P428" s="565"/>
      <c r="Q428" s="565"/>
      <c r="R428" s="565"/>
      <c r="S428" s="565"/>
      <c r="T428" s="565"/>
      <c r="U428" s="565"/>
      <c r="V428" s="565"/>
      <c r="W428" s="565"/>
      <c r="X428" s="2505"/>
      <c r="Y428" s="2505"/>
      <c r="Z428" s="565"/>
      <c r="AA428" s="565"/>
      <c r="AB428" s="565"/>
      <c r="AC428" s="565"/>
      <c r="AD428" s="565"/>
    </row>
    <row r="429" spans="1:30" ht="15.5">
      <c r="A429" s="2571"/>
      <c r="B429" s="2595" t="s">
        <v>3697</v>
      </c>
      <c r="C429" s="2596" t="s">
        <v>3695</v>
      </c>
      <c r="D429" s="2596">
        <v>1</v>
      </c>
      <c r="E429" s="2596">
        <v>100</v>
      </c>
      <c r="F429" s="2596">
        <v>100</v>
      </c>
      <c r="G429" s="2587" t="s">
        <v>3593</v>
      </c>
      <c r="H429" s="2505"/>
      <c r="I429" s="565"/>
      <c r="J429" s="565"/>
      <c r="K429" s="565"/>
      <c r="L429" s="565"/>
      <c r="M429" s="565"/>
      <c r="N429" s="565"/>
      <c r="O429" s="2561"/>
      <c r="P429" s="565"/>
      <c r="Q429" s="565"/>
      <c r="R429" s="565"/>
      <c r="S429" s="565"/>
      <c r="T429" s="565"/>
      <c r="U429" s="565"/>
      <c r="V429" s="565"/>
      <c r="W429" s="565"/>
      <c r="X429" s="2505"/>
      <c r="Y429" s="2505"/>
      <c r="Z429" s="565"/>
      <c r="AA429" s="565"/>
      <c r="AB429" s="565"/>
      <c r="AC429" s="565"/>
      <c r="AD429" s="565"/>
    </row>
    <row r="430" spans="1:30" ht="15.5">
      <c r="A430" s="2597">
        <v>3.2</v>
      </c>
      <c r="B430" s="2607" t="s">
        <v>1025</v>
      </c>
      <c r="C430" s="2513"/>
      <c r="D430" s="2513"/>
      <c r="E430" s="2513"/>
      <c r="F430" s="2603">
        <v>600</v>
      </c>
      <c r="G430" s="2499"/>
      <c r="H430" s="2505"/>
      <c r="I430" s="565"/>
      <c r="J430" s="565"/>
      <c r="K430" s="565"/>
      <c r="L430" s="565"/>
      <c r="M430" s="565"/>
      <c r="N430" s="565"/>
      <c r="O430" s="2561"/>
      <c r="P430" s="565"/>
      <c r="Q430" s="565"/>
      <c r="R430" s="565"/>
      <c r="S430" s="565"/>
      <c r="T430" s="565"/>
      <c r="U430" s="565"/>
      <c r="V430" s="565"/>
      <c r="W430" s="565"/>
      <c r="X430" s="2505"/>
      <c r="Y430" s="2505"/>
      <c r="Z430" s="565"/>
      <c r="AA430" s="565"/>
      <c r="AB430" s="565"/>
      <c r="AC430" s="565"/>
      <c r="AD430" s="565"/>
    </row>
    <row r="431" spans="1:30" ht="15.5">
      <c r="A431" s="2602"/>
      <c r="B431" s="2595" t="s">
        <v>3694</v>
      </c>
      <c r="C431" s="2596" t="s">
        <v>3695</v>
      </c>
      <c r="D431" s="2596">
        <v>1</v>
      </c>
      <c r="E431" s="2596">
        <v>300</v>
      </c>
      <c r="F431" s="2596">
        <v>300</v>
      </c>
      <c r="G431" s="2587" t="s">
        <v>3593</v>
      </c>
      <c r="H431" s="2505"/>
      <c r="I431" s="565"/>
      <c r="J431" s="565"/>
      <c r="K431" s="565"/>
      <c r="L431" s="565"/>
      <c r="M431" s="565"/>
      <c r="N431" s="565"/>
      <c r="O431" s="2561"/>
      <c r="P431" s="565"/>
      <c r="Q431" s="565"/>
      <c r="R431" s="565"/>
      <c r="S431" s="565"/>
      <c r="T431" s="565"/>
      <c r="U431" s="565"/>
      <c r="V431" s="565"/>
      <c r="W431" s="565"/>
      <c r="X431" s="2505"/>
      <c r="Y431" s="2505"/>
      <c r="Z431" s="565"/>
      <c r="AA431" s="565"/>
      <c r="AB431" s="565"/>
      <c r="AC431" s="565"/>
      <c r="AD431" s="565"/>
    </row>
    <row r="432" spans="1:30" ht="15.5">
      <c r="A432" s="2602"/>
      <c r="B432" s="2595" t="s">
        <v>3696</v>
      </c>
      <c r="C432" s="2596" t="s">
        <v>3695</v>
      </c>
      <c r="D432" s="2596">
        <v>1</v>
      </c>
      <c r="E432" s="2596">
        <v>200</v>
      </c>
      <c r="F432" s="2596">
        <v>200</v>
      </c>
      <c r="G432" s="2587" t="s">
        <v>3593</v>
      </c>
      <c r="H432" s="2505"/>
      <c r="I432" s="565"/>
      <c r="J432" s="565"/>
      <c r="K432" s="565"/>
      <c r="L432" s="565"/>
      <c r="M432" s="565"/>
      <c r="N432" s="565"/>
      <c r="O432" s="2561"/>
      <c r="P432" s="565"/>
      <c r="Q432" s="565"/>
      <c r="R432" s="565"/>
      <c r="S432" s="565"/>
      <c r="T432" s="565"/>
      <c r="U432" s="565"/>
      <c r="V432" s="565"/>
      <c r="W432" s="565"/>
      <c r="X432" s="2505"/>
      <c r="Y432" s="2505"/>
      <c r="Z432" s="565"/>
      <c r="AA432" s="565"/>
      <c r="AB432" s="565"/>
      <c r="AC432" s="565"/>
      <c r="AD432" s="565"/>
    </row>
    <row r="433" spans="1:30" ht="15.5">
      <c r="A433" s="2602"/>
      <c r="B433" s="2595" t="s">
        <v>3697</v>
      </c>
      <c r="C433" s="2596" t="s">
        <v>3695</v>
      </c>
      <c r="D433" s="2596">
        <v>1</v>
      </c>
      <c r="E433" s="2596">
        <v>100</v>
      </c>
      <c r="F433" s="2596">
        <v>100</v>
      </c>
      <c r="G433" s="2587" t="s">
        <v>3593</v>
      </c>
      <c r="H433" s="2505"/>
      <c r="I433" s="565"/>
      <c r="J433" s="565"/>
      <c r="K433" s="565"/>
      <c r="L433" s="565"/>
      <c r="M433" s="565"/>
      <c r="N433" s="565"/>
      <c r="O433" s="2561"/>
      <c r="P433" s="565"/>
      <c r="Q433" s="565"/>
      <c r="R433" s="565"/>
      <c r="S433" s="565"/>
      <c r="T433" s="565"/>
      <c r="U433" s="565"/>
      <c r="V433" s="565"/>
      <c r="W433" s="565"/>
      <c r="X433" s="2505"/>
      <c r="Y433" s="2505"/>
      <c r="Z433" s="565"/>
      <c r="AA433" s="565"/>
      <c r="AB433" s="565"/>
      <c r="AC433" s="565"/>
      <c r="AD433" s="565"/>
    </row>
    <row r="434" spans="1:30" ht="15.5">
      <c r="A434" s="2597">
        <v>3.3</v>
      </c>
      <c r="B434" s="2607" t="s">
        <v>3734</v>
      </c>
      <c r="C434" s="2513"/>
      <c r="D434" s="2513"/>
      <c r="E434" s="2513"/>
      <c r="F434" s="2603">
        <v>600</v>
      </c>
      <c r="G434" s="2499"/>
      <c r="H434" s="2505"/>
      <c r="I434" s="565"/>
      <c r="J434" s="565"/>
      <c r="K434" s="565"/>
      <c r="L434" s="565"/>
      <c r="M434" s="565"/>
      <c r="N434" s="565"/>
      <c r="O434" s="2561"/>
      <c r="P434" s="565"/>
      <c r="Q434" s="565"/>
      <c r="R434" s="565"/>
      <c r="S434" s="565"/>
      <c r="T434" s="565"/>
      <c r="U434" s="565"/>
      <c r="V434" s="565"/>
      <c r="W434" s="565"/>
      <c r="X434" s="2505"/>
      <c r="Y434" s="2505"/>
      <c r="Z434" s="565"/>
      <c r="AA434" s="565"/>
      <c r="AB434" s="565"/>
      <c r="AC434" s="565"/>
      <c r="AD434" s="565"/>
    </row>
    <row r="435" spans="1:30" ht="15.5">
      <c r="A435" s="2602"/>
      <c r="B435" s="2595" t="s">
        <v>3694</v>
      </c>
      <c r="C435" s="2596" t="s">
        <v>3695</v>
      </c>
      <c r="D435" s="2596">
        <v>1</v>
      </c>
      <c r="E435" s="2596">
        <v>300</v>
      </c>
      <c r="F435" s="2596">
        <v>300</v>
      </c>
      <c r="G435" s="2587" t="s">
        <v>3593</v>
      </c>
      <c r="H435" s="2505"/>
      <c r="I435" s="565"/>
      <c r="J435" s="565"/>
      <c r="K435" s="565"/>
      <c r="L435" s="565"/>
      <c r="M435" s="565"/>
      <c r="N435" s="565"/>
      <c r="O435" s="2561"/>
      <c r="P435" s="565"/>
      <c r="Q435" s="565"/>
      <c r="R435" s="565"/>
      <c r="S435" s="565"/>
      <c r="T435" s="565"/>
      <c r="U435" s="565"/>
      <c r="V435" s="565"/>
      <c r="W435" s="565"/>
      <c r="X435" s="2505"/>
      <c r="Y435" s="2505"/>
      <c r="Z435" s="565"/>
      <c r="AA435" s="565"/>
      <c r="AB435" s="565"/>
      <c r="AC435" s="565"/>
      <c r="AD435" s="565"/>
    </row>
    <row r="436" spans="1:30" ht="15.5">
      <c r="A436" s="2602"/>
      <c r="B436" s="2595" t="s">
        <v>3696</v>
      </c>
      <c r="C436" s="2596" t="s">
        <v>3695</v>
      </c>
      <c r="D436" s="2596">
        <v>1</v>
      </c>
      <c r="E436" s="2596">
        <v>200</v>
      </c>
      <c r="F436" s="2596">
        <v>200</v>
      </c>
      <c r="G436" s="2587" t="s">
        <v>3593</v>
      </c>
      <c r="H436" s="2505"/>
      <c r="I436" s="565"/>
      <c r="J436" s="565"/>
      <c r="K436" s="565"/>
      <c r="L436" s="565"/>
      <c r="M436" s="565"/>
      <c r="N436" s="565"/>
      <c r="O436" s="2561"/>
      <c r="P436" s="565"/>
      <c r="Q436" s="565"/>
      <c r="R436" s="565"/>
      <c r="S436" s="565"/>
      <c r="T436" s="565"/>
      <c r="U436" s="565"/>
      <c r="V436" s="565"/>
      <c r="W436" s="565"/>
      <c r="X436" s="2505"/>
      <c r="Y436" s="2505"/>
      <c r="Z436" s="565"/>
      <c r="AA436" s="565"/>
      <c r="AB436" s="565"/>
      <c r="AC436" s="565"/>
      <c r="AD436" s="565"/>
    </row>
    <row r="437" spans="1:30" ht="15.5">
      <c r="A437" s="2602"/>
      <c r="B437" s="2595" t="s">
        <v>3697</v>
      </c>
      <c r="C437" s="2596" t="s">
        <v>3695</v>
      </c>
      <c r="D437" s="2596">
        <v>1</v>
      </c>
      <c r="E437" s="2596">
        <v>100</v>
      </c>
      <c r="F437" s="2596">
        <v>100</v>
      </c>
      <c r="G437" s="2587" t="s">
        <v>3593</v>
      </c>
      <c r="H437" s="2505"/>
      <c r="I437" s="565"/>
      <c r="J437" s="565"/>
      <c r="K437" s="565"/>
      <c r="L437" s="565"/>
      <c r="M437" s="565"/>
      <c r="N437" s="565"/>
      <c r="O437" s="2561"/>
      <c r="P437" s="565"/>
      <c r="Q437" s="565"/>
      <c r="R437" s="565"/>
      <c r="S437" s="565"/>
      <c r="T437" s="565"/>
      <c r="U437" s="565"/>
      <c r="V437" s="565"/>
      <c r="W437" s="565"/>
      <c r="X437" s="2505"/>
      <c r="Y437" s="2505"/>
      <c r="Z437" s="565"/>
      <c r="AA437" s="565"/>
      <c r="AB437" s="565"/>
      <c r="AC437" s="565"/>
      <c r="AD437" s="565"/>
    </row>
    <row r="438" spans="1:30" ht="15.5">
      <c r="A438" s="2568">
        <v>3.4</v>
      </c>
      <c r="B438" s="2608" t="s">
        <v>3735</v>
      </c>
      <c r="C438" s="2499"/>
      <c r="D438" s="2522"/>
      <c r="E438" s="2525"/>
      <c r="F438" s="2598">
        <v>2000</v>
      </c>
      <c r="G438" s="2499"/>
      <c r="H438" s="2505"/>
      <c r="I438" s="565"/>
      <c r="J438" s="565"/>
      <c r="K438" s="565"/>
      <c r="L438" s="565"/>
      <c r="M438" s="565"/>
      <c r="N438" s="565"/>
      <c r="O438" s="2561"/>
      <c r="P438" s="565"/>
      <c r="Q438" s="565"/>
      <c r="R438" s="565"/>
      <c r="S438" s="565"/>
      <c r="T438" s="565"/>
      <c r="U438" s="565"/>
      <c r="V438" s="565"/>
      <c r="W438" s="565"/>
      <c r="X438" s="2505"/>
      <c r="Y438" s="2505"/>
      <c r="Z438" s="565"/>
      <c r="AA438" s="565"/>
      <c r="AB438" s="565"/>
      <c r="AC438" s="565"/>
      <c r="AD438" s="565"/>
    </row>
    <row r="439" spans="1:30" ht="15.5">
      <c r="A439" s="2586"/>
      <c r="B439" s="2595" t="s">
        <v>3694</v>
      </c>
      <c r="C439" s="2596" t="s">
        <v>3695</v>
      </c>
      <c r="D439" s="2609">
        <v>1</v>
      </c>
      <c r="E439" s="2610">
        <v>1000</v>
      </c>
      <c r="F439" s="2610">
        <v>1000</v>
      </c>
      <c r="G439" s="2587" t="s">
        <v>3593</v>
      </c>
      <c r="H439" s="2505"/>
      <c r="I439" s="565"/>
      <c r="J439" s="565"/>
      <c r="K439" s="565"/>
      <c r="L439" s="565"/>
      <c r="M439" s="565"/>
      <c r="N439" s="565"/>
      <c r="O439" s="2561"/>
      <c r="P439" s="565"/>
      <c r="Q439" s="565"/>
      <c r="R439" s="565"/>
      <c r="S439" s="565"/>
      <c r="T439" s="565"/>
      <c r="U439" s="565"/>
      <c r="V439" s="565"/>
      <c r="W439" s="565"/>
      <c r="X439" s="2505"/>
      <c r="Y439" s="2505"/>
      <c r="Z439" s="565"/>
      <c r="AA439" s="565"/>
      <c r="AB439" s="565"/>
      <c r="AC439" s="565"/>
      <c r="AD439" s="565"/>
    </row>
    <row r="440" spans="1:30" ht="15.5">
      <c r="A440" s="2586"/>
      <c r="B440" s="2595" t="s">
        <v>3696</v>
      </c>
      <c r="C440" s="2596" t="s">
        <v>3695</v>
      </c>
      <c r="D440" s="2609">
        <v>1</v>
      </c>
      <c r="E440" s="2610">
        <v>500</v>
      </c>
      <c r="F440" s="2610">
        <v>500</v>
      </c>
      <c r="G440" s="2587" t="s">
        <v>3593</v>
      </c>
      <c r="H440" s="2505"/>
      <c r="I440" s="565"/>
      <c r="J440" s="565"/>
      <c r="K440" s="565"/>
      <c r="L440" s="565"/>
      <c r="M440" s="565"/>
      <c r="N440" s="565"/>
      <c r="O440" s="2561"/>
      <c r="P440" s="565"/>
      <c r="Q440" s="565"/>
      <c r="R440" s="565"/>
      <c r="S440" s="565"/>
      <c r="T440" s="565"/>
      <c r="U440" s="565"/>
      <c r="V440" s="565"/>
      <c r="W440" s="565"/>
      <c r="X440" s="2505"/>
      <c r="Y440" s="2505"/>
      <c r="Z440" s="565"/>
      <c r="AA440" s="565"/>
      <c r="AB440" s="565"/>
      <c r="AC440" s="565"/>
      <c r="AD440" s="565"/>
    </row>
    <row r="441" spans="1:30" ht="15.5">
      <c r="A441" s="2586"/>
      <c r="B441" s="2595" t="s">
        <v>3697</v>
      </c>
      <c r="C441" s="2596" t="s">
        <v>3695</v>
      </c>
      <c r="D441" s="2609">
        <v>1</v>
      </c>
      <c r="E441" s="2610">
        <v>300</v>
      </c>
      <c r="F441" s="2610">
        <v>300</v>
      </c>
      <c r="G441" s="2587" t="s">
        <v>3593</v>
      </c>
      <c r="H441" s="2505"/>
      <c r="I441" s="565"/>
      <c r="J441" s="565"/>
      <c r="K441" s="565"/>
      <c r="L441" s="565"/>
      <c r="M441" s="565"/>
      <c r="N441" s="565"/>
      <c r="O441" s="2561"/>
      <c r="P441" s="565"/>
      <c r="Q441" s="565"/>
      <c r="R441" s="565"/>
      <c r="S441" s="565"/>
      <c r="T441" s="565"/>
      <c r="U441" s="565"/>
      <c r="V441" s="565"/>
      <c r="W441" s="565"/>
      <c r="X441" s="2505"/>
      <c r="Y441" s="2505"/>
      <c r="Z441" s="565"/>
      <c r="AA441" s="565"/>
      <c r="AB441" s="565"/>
      <c r="AC441" s="565"/>
      <c r="AD441" s="565"/>
    </row>
    <row r="442" spans="1:30" ht="15.5">
      <c r="A442" s="2586"/>
      <c r="B442" s="2611" t="s">
        <v>3736</v>
      </c>
      <c r="C442" s="2596" t="s">
        <v>3695</v>
      </c>
      <c r="D442" s="2609">
        <v>1</v>
      </c>
      <c r="E442" s="2610">
        <v>200</v>
      </c>
      <c r="F442" s="2610">
        <v>200</v>
      </c>
      <c r="G442" s="2587" t="s">
        <v>3593</v>
      </c>
      <c r="H442" s="2505"/>
      <c r="I442" s="565"/>
      <c r="J442" s="565"/>
      <c r="K442" s="565"/>
      <c r="L442" s="565"/>
      <c r="M442" s="565"/>
      <c r="N442" s="565"/>
      <c r="O442" s="2561"/>
      <c r="P442" s="565"/>
      <c r="Q442" s="565"/>
      <c r="R442" s="565"/>
      <c r="S442" s="565"/>
      <c r="T442" s="565"/>
      <c r="U442" s="565"/>
      <c r="V442" s="565"/>
      <c r="W442" s="565"/>
      <c r="X442" s="2505"/>
      <c r="Y442" s="2505"/>
      <c r="Z442" s="565"/>
      <c r="AA442" s="565"/>
      <c r="AB442" s="565"/>
      <c r="AC442" s="565"/>
      <c r="AD442" s="565"/>
    </row>
    <row r="443" spans="1:30" ht="15.5">
      <c r="A443" s="2564">
        <v>4</v>
      </c>
      <c r="B443" s="2567" t="s">
        <v>3710</v>
      </c>
      <c r="C443" s="2569" t="s">
        <v>3695</v>
      </c>
      <c r="D443" s="2516">
        <v>4</v>
      </c>
      <c r="E443" s="2569" t="s">
        <v>3612</v>
      </c>
      <c r="F443" s="2598" t="s">
        <v>3737</v>
      </c>
      <c r="G443" s="2587" t="s">
        <v>3593</v>
      </c>
      <c r="H443" s="2505"/>
      <c r="I443" s="565"/>
      <c r="J443" s="565"/>
      <c r="K443" s="565"/>
      <c r="L443" s="565"/>
      <c r="M443" s="565"/>
      <c r="N443" s="565"/>
      <c r="O443" s="2561"/>
      <c r="P443" s="565"/>
      <c r="Q443" s="565"/>
      <c r="R443" s="565"/>
      <c r="S443" s="565"/>
      <c r="T443" s="565"/>
      <c r="U443" s="565"/>
      <c r="V443" s="565"/>
      <c r="W443" s="565"/>
      <c r="X443" s="2505"/>
      <c r="Y443" s="2505"/>
      <c r="Z443" s="565"/>
      <c r="AA443" s="565"/>
      <c r="AB443" s="565"/>
      <c r="AC443" s="565"/>
      <c r="AD443" s="565"/>
    </row>
    <row r="444" spans="1:30" ht="15.5">
      <c r="A444" s="2564">
        <v>5</v>
      </c>
      <c r="B444" s="2567" t="s">
        <v>3128</v>
      </c>
      <c r="C444" s="2499"/>
      <c r="D444" s="2513"/>
      <c r="E444" s="2499"/>
      <c r="F444" s="2598">
        <v>5660</v>
      </c>
      <c r="G444" s="2499"/>
      <c r="H444" s="2505"/>
      <c r="I444" s="565"/>
      <c r="J444" s="565"/>
      <c r="K444" s="565"/>
      <c r="L444" s="565"/>
      <c r="M444" s="565"/>
      <c r="N444" s="565"/>
      <c r="O444" s="2561"/>
      <c r="P444" s="565"/>
      <c r="Q444" s="565"/>
      <c r="R444" s="565"/>
      <c r="S444" s="565"/>
      <c r="T444" s="565"/>
      <c r="U444" s="565"/>
      <c r="V444" s="565"/>
      <c r="W444" s="565"/>
      <c r="X444" s="2505"/>
      <c r="Y444" s="2505"/>
      <c r="Z444" s="565"/>
      <c r="AA444" s="565"/>
      <c r="AB444" s="565"/>
      <c r="AC444" s="565"/>
      <c r="AD444" s="565"/>
    </row>
    <row r="445" spans="1:30" ht="15.5">
      <c r="A445" s="2568">
        <v>5.0999999999999996</v>
      </c>
      <c r="B445" s="2604" t="s">
        <v>3712</v>
      </c>
      <c r="C445" s="2569" t="s">
        <v>3534</v>
      </c>
      <c r="D445" s="2516">
        <v>10</v>
      </c>
      <c r="E445" s="2569">
        <v>100</v>
      </c>
      <c r="F445" s="2604">
        <v>1000</v>
      </c>
      <c r="G445" s="2587" t="s">
        <v>3593</v>
      </c>
      <c r="H445" s="2505"/>
      <c r="I445" s="565"/>
      <c r="J445" s="565"/>
      <c r="K445" s="565"/>
      <c r="L445" s="565"/>
      <c r="M445" s="565"/>
      <c r="N445" s="565"/>
      <c r="O445" s="2561"/>
      <c r="P445" s="565"/>
      <c r="Q445" s="565"/>
      <c r="R445" s="565"/>
      <c r="S445" s="565"/>
      <c r="T445" s="565"/>
      <c r="U445" s="565"/>
      <c r="V445" s="565"/>
      <c r="W445" s="565"/>
      <c r="X445" s="2505"/>
      <c r="Y445" s="2505"/>
      <c r="Z445" s="565"/>
      <c r="AA445" s="565"/>
      <c r="AB445" s="565"/>
      <c r="AC445" s="565"/>
      <c r="AD445" s="565"/>
    </row>
    <row r="446" spans="1:30" ht="15.5">
      <c r="A446" s="2568">
        <v>5.2</v>
      </c>
      <c r="B446" s="2604" t="s">
        <v>3713</v>
      </c>
      <c r="C446" s="2569" t="s">
        <v>2467</v>
      </c>
      <c r="D446" s="2516">
        <v>30</v>
      </c>
      <c r="E446" s="2569">
        <v>20</v>
      </c>
      <c r="F446" s="2604">
        <v>600</v>
      </c>
      <c r="G446" s="2587" t="s">
        <v>3714</v>
      </c>
      <c r="H446" s="2505"/>
      <c r="I446" s="565"/>
      <c r="J446" s="565"/>
      <c r="K446" s="565"/>
      <c r="L446" s="565"/>
      <c r="M446" s="565"/>
      <c r="N446" s="565"/>
      <c r="O446" s="2561"/>
      <c r="P446" s="565"/>
      <c r="Q446" s="565"/>
      <c r="R446" s="565"/>
      <c r="S446" s="565"/>
      <c r="T446" s="565"/>
      <c r="U446" s="565"/>
      <c r="V446" s="565"/>
      <c r="W446" s="565"/>
      <c r="X446" s="2505"/>
      <c r="Y446" s="2505"/>
      <c r="Z446" s="565"/>
      <c r="AA446" s="565"/>
      <c r="AB446" s="565"/>
      <c r="AC446" s="565"/>
      <c r="AD446" s="565"/>
    </row>
    <row r="447" spans="1:30" ht="15.5">
      <c r="A447" s="2568">
        <v>5.3</v>
      </c>
      <c r="B447" s="2604" t="s">
        <v>3715</v>
      </c>
      <c r="C447" s="2569" t="s">
        <v>3716</v>
      </c>
      <c r="D447" s="2516">
        <v>9</v>
      </c>
      <c r="E447" s="2569">
        <v>150</v>
      </c>
      <c r="F447" s="2604">
        <v>1350</v>
      </c>
      <c r="G447" s="2587" t="s">
        <v>3714</v>
      </c>
      <c r="H447" s="2505"/>
      <c r="I447" s="565"/>
      <c r="J447" s="565"/>
      <c r="K447" s="565"/>
      <c r="L447" s="565"/>
      <c r="M447" s="565"/>
      <c r="N447" s="565"/>
      <c r="O447" s="2561"/>
      <c r="P447" s="565"/>
      <c r="Q447" s="565"/>
      <c r="R447" s="565"/>
      <c r="S447" s="565"/>
      <c r="T447" s="565"/>
      <c r="U447" s="565"/>
      <c r="V447" s="565"/>
      <c r="W447" s="565"/>
      <c r="X447" s="2505"/>
      <c r="Y447" s="2505"/>
      <c r="Z447" s="565"/>
      <c r="AA447" s="565"/>
      <c r="AB447" s="565"/>
      <c r="AC447" s="565"/>
      <c r="AD447" s="565"/>
    </row>
    <row r="448" spans="1:30" ht="15.5">
      <c r="A448" s="2568">
        <v>5.4</v>
      </c>
      <c r="B448" s="2604" t="s">
        <v>3717</v>
      </c>
      <c r="C448" s="2569" t="s">
        <v>2467</v>
      </c>
      <c r="D448" s="2516">
        <v>1</v>
      </c>
      <c r="E448" s="2569">
        <v>315</v>
      </c>
      <c r="F448" s="2569">
        <v>315</v>
      </c>
      <c r="G448" s="2587" t="s">
        <v>3714</v>
      </c>
      <c r="H448" s="2505"/>
      <c r="I448" s="565"/>
      <c r="J448" s="565"/>
      <c r="K448" s="565"/>
      <c r="L448" s="565"/>
      <c r="M448" s="565"/>
      <c r="N448" s="565"/>
      <c r="O448" s="2561"/>
      <c r="P448" s="565"/>
      <c r="Q448" s="565"/>
      <c r="R448" s="565"/>
      <c r="S448" s="565"/>
      <c r="T448" s="565"/>
      <c r="U448" s="565"/>
      <c r="V448" s="565"/>
      <c r="W448" s="565"/>
      <c r="X448" s="2505"/>
      <c r="Y448" s="2505"/>
      <c r="Z448" s="565"/>
      <c r="AA448" s="565"/>
      <c r="AB448" s="565"/>
      <c r="AC448" s="565"/>
      <c r="AD448" s="565"/>
    </row>
    <row r="449" spans="1:30" ht="15.5">
      <c r="A449" s="2568">
        <v>5.5</v>
      </c>
      <c r="B449" s="2604" t="s">
        <v>3718</v>
      </c>
      <c r="C449" s="2569" t="s">
        <v>3534</v>
      </c>
      <c r="D449" s="2516">
        <v>4</v>
      </c>
      <c r="E449" s="2569">
        <v>50</v>
      </c>
      <c r="F449" s="2497">
        <v>200</v>
      </c>
      <c r="G449" s="2587" t="s">
        <v>3593</v>
      </c>
      <c r="H449" s="2505"/>
      <c r="I449" s="565"/>
      <c r="J449" s="565"/>
      <c r="K449" s="565"/>
      <c r="L449" s="565"/>
      <c r="M449" s="565"/>
      <c r="N449" s="565"/>
      <c r="O449" s="2561"/>
      <c r="P449" s="565"/>
      <c r="Q449" s="565"/>
      <c r="R449" s="565"/>
      <c r="S449" s="565"/>
      <c r="T449" s="565"/>
      <c r="U449" s="565"/>
      <c r="V449" s="565"/>
      <c r="W449" s="565"/>
      <c r="X449" s="2505"/>
      <c r="Y449" s="2505"/>
      <c r="Z449" s="565"/>
      <c r="AA449" s="565"/>
      <c r="AB449" s="565"/>
      <c r="AC449" s="565"/>
      <c r="AD449" s="565"/>
    </row>
    <row r="450" spans="1:30" ht="15.5">
      <c r="A450" s="2568">
        <v>5.6</v>
      </c>
      <c r="B450" s="2604" t="s">
        <v>3719</v>
      </c>
      <c r="C450" s="2569" t="s">
        <v>3720</v>
      </c>
      <c r="D450" s="2516">
        <v>2</v>
      </c>
      <c r="E450" s="2569">
        <v>97</v>
      </c>
      <c r="F450" s="2604">
        <v>195</v>
      </c>
      <c r="G450" s="2587" t="s">
        <v>3714</v>
      </c>
      <c r="H450" s="2505"/>
      <c r="I450" s="565"/>
      <c r="J450" s="565"/>
      <c r="K450" s="565"/>
      <c r="L450" s="565"/>
      <c r="M450" s="565"/>
      <c r="N450" s="565"/>
      <c r="O450" s="2561"/>
      <c r="P450" s="565"/>
      <c r="Q450" s="565"/>
      <c r="R450" s="565"/>
      <c r="S450" s="565"/>
      <c r="T450" s="565"/>
      <c r="U450" s="565"/>
      <c r="V450" s="565"/>
      <c r="W450" s="565"/>
      <c r="X450" s="2505"/>
      <c r="Y450" s="2505"/>
      <c r="Z450" s="565"/>
      <c r="AA450" s="565"/>
      <c r="AB450" s="565"/>
      <c r="AC450" s="565"/>
      <c r="AD450" s="565"/>
    </row>
    <row r="451" spans="1:30" ht="15.5">
      <c r="A451" s="2568">
        <v>5.7</v>
      </c>
      <c r="B451" s="2604" t="s">
        <v>3721</v>
      </c>
      <c r="C451" s="2569" t="s">
        <v>2519</v>
      </c>
      <c r="D451" s="2569">
        <v>1</v>
      </c>
      <c r="E451" s="2499"/>
      <c r="F451" s="2604">
        <v>500</v>
      </c>
      <c r="G451" s="2587" t="s">
        <v>3714</v>
      </c>
      <c r="H451" s="2505"/>
      <c r="I451" s="565"/>
      <c r="J451" s="565"/>
      <c r="K451" s="565"/>
      <c r="L451" s="565"/>
      <c r="M451" s="565"/>
      <c r="N451" s="565"/>
      <c r="O451" s="2561"/>
      <c r="P451" s="565"/>
      <c r="Q451" s="565"/>
      <c r="R451" s="565"/>
      <c r="S451" s="565"/>
      <c r="T451" s="565"/>
      <c r="U451" s="565"/>
      <c r="V451" s="565"/>
      <c r="W451" s="565"/>
      <c r="X451" s="2505"/>
      <c r="Y451" s="2505"/>
      <c r="Z451" s="565"/>
      <c r="AA451" s="565"/>
      <c r="AB451" s="565"/>
      <c r="AC451" s="565"/>
      <c r="AD451" s="565"/>
    </row>
    <row r="452" spans="1:30" ht="15.5">
      <c r="A452" s="2605">
        <v>5.8</v>
      </c>
      <c r="B452" s="2604" t="s">
        <v>3722</v>
      </c>
      <c r="C452" s="2569" t="s">
        <v>2467</v>
      </c>
      <c r="D452" s="2516">
        <v>20</v>
      </c>
      <c r="E452" s="2569">
        <v>30</v>
      </c>
      <c r="F452" s="2604">
        <v>600</v>
      </c>
      <c r="G452" s="2587" t="s">
        <v>3714</v>
      </c>
      <c r="H452" s="2505"/>
      <c r="I452" s="565"/>
      <c r="J452" s="565"/>
      <c r="K452" s="565"/>
      <c r="L452" s="565"/>
      <c r="M452" s="565"/>
      <c r="N452" s="565"/>
      <c r="O452" s="2561"/>
      <c r="P452" s="565"/>
      <c r="Q452" s="565"/>
      <c r="R452" s="565"/>
      <c r="S452" s="565"/>
      <c r="T452" s="565"/>
      <c r="U452" s="565"/>
      <c r="V452" s="565"/>
      <c r="W452" s="565"/>
      <c r="X452" s="2505"/>
      <c r="Y452" s="2505"/>
      <c r="Z452" s="565"/>
      <c r="AA452" s="565"/>
      <c r="AB452" s="565"/>
      <c r="AC452" s="565"/>
      <c r="AD452" s="565"/>
    </row>
    <row r="453" spans="1:30" ht="15.5">
      <c r="A453" s="2568">
        <v>5.9</v>
      </c>
      <c r="B453" s="2497" t="s">
        <v>3723</v>
      </c>
      <c r="C453" s="2569" t="s">
        <v>2467</v>
      </c>
      <c r="D453" s="2516">
        <v>9</v>
      </c>
      <c r="E453" s="2569">
        <v>900</v>
      </c>
      <c r="F453" s="2604">
        <v>900</v>
      </c>
      <c r="G453" s="2587" t="s">
        <v>3714</v>
      </c>
      <c r="H453" s="2505"/>
      <c r="I453" s="565"/>
      <c r="J453" s="565"/>
      <c r="K453" s="565"/>
      <c r="L453" s="565"/>
      <c r="M453" s="565"/>
      <c r="N453" s="565"/>
      <c r="O453" s="2561"/>
      <c r="P453" s="565"/>
      <c r="Q453" s="565"/>
      <c r="R453" s="565"/>
      <c r="S453" s="565"/>
      <c r="T453" s="565"/>
      <c r="U453" s="565"/>
      <c r="V453" s="565"/>
      <c r="W453" s="565"/>
      <c r="X453" s="2505"/>
      <c r="Y453" s="2505"/>
      <c r="Z453" s="565"/>
      <c r="AA453" s="565"/>
      <c r="AB453" s="565"/>
      <c r="AC453" s="565"/>
      <c r="AD453" s="565"/>
    </row>
    <row r="454" spans="1:30" ht="15.5">
      <c r="A454" s="2602"/>
      <c r="B454" s="2567" t="s">
        <v>3724</v>
      </c>
      <c r="C454" s="2513"/>
      <c r="D454" s="2513"/>
      <c r="E454" s="2513"/>
      <c r="F454" s="2599" t="s">
        <v>3738</v>
      </c>
      <c r="G454" s="2499"/>
      <c r="H454" s="2505"/>
      <c r="I454" s="565"/>
      <c r="J454" s="565"/>
      <c r="K454" s="565"/>
      <c r="L454" s="565"/>
      <c r="M454" s="565"/>
      <c r="N454" s="565"/>
      <c r="O454" s="2561"/>
      <c r="P454" s="565"/>
      <c r="Q454" s="565"/>
      <c r="R454" s="565"/>
      <c r="S454" s="565"/>
      <c r="T454" s="565"/>
      <c r="U454" s="565"/>
      <c r="V454" s="565"/>
      <c r="W454" s="565"/>
      <c r="X454" s="2505"/>
      <c r="Y454" s="2505"/>
      <c r="Z454" s="565"/>
      <c r="AA454" s="565"/>
      <c r="AB454" s="565"/>
      <c r="AC454" s="565"/>
      <c r="AD454" s="565"/>
    </row>
    <row r="455" spans="1:30" ht="15.5">
      <c r="A455" s="2606"/>
      <c r="B455" s="3173" t="s">
        <v>3739</v>
      </c>
      <c r="C455" s="2874"/>
      <c r="D455" s="2874"/>
      <c r="E455" s="2507"/>
      <c r="F455" s="2507"/>
      <c r="G455" s="565"/>
      <c r="H455" s="2505"/>
      <c r="I455" s="565"/>
      <c r="J455" s="565"/>
      <c r="K455" s="565"/>
      <c r="L455" s="565"/>
      <c r="M455" s="565"/>
      <c r="N455" s="565"/>
      <c r="O455" s="2561"/>
      <c r="P455" s="565"/>
      <c r="Q455" s="565"/>
      <c r="R455" s="565"/>
      <c r="S455" s="565"/>
      <c r="T455" s="565"/>
      <c r="U455" s="565"/>
      <c r="V455" s="565"/>
      <c r="W455" s="565"/>
      <c r="X455" s="2505"/>
      <c r="Y455" s="2505"/>
      <c r="Z455" s="565"/>
      <c r="AA455" s="565"/>
      <c r="AB455" s="565"/>
      <c r="AC455" s="565"/>
      <c r="AD455" s="565"/>
    </row>
    <row r="456" spans="1:30" ht="15.5">
      <c r="A456" s="2505"/>
      <c r="B456" s="565"/>
      <c r="C456" s="3151" t="s">
        <v>3740</v>
      </c>
      <c r="D456" s="2874"/>
      <c r="E456" s="2874"/>
      <c r="F456" s="2874"/>
      <c r="G456" s="2874"/>
      <c r="H456" s="2505"/>
      <c r="I456" s="565"/>
      <c r="J456" s="565"/>
      <c r="K456" s="565"/>
      <c r="L456" s="565"/>
      <c r="M456" s="565"/>
      <c r="N456" s="565"/>
      <c r="O456" s="2561"/>
      <c r="P456" s="565"/>
      <c r="Q456" s="565"/>
      <c r="R456" s="565"/>
      <c r="S456" s="565"/>
      <c r="T456" s="565"/>
      <c r="U456" s="565"/>
      <c r="V456" s="565"/>
      <c r="W456" s="565"/>
      <c r="X456" s="2505"/>
      <c r="Y456" s="2505"/>
      <c r="Z456" s="565"/>
      <c r="AA456" s="565"/>
      <c r="AB456" s="565"/>
      <c r="AC456" s="565"/>
      <c r="AD456" s="565"/>
    </row>
    <row r="457" spans="1:30" ht="15.5">
      <c r="A457" s="2505"/>
      <c r="B457" s="565"/>
      <c r="C457" s="565"/>
      <c r="D457" s="565"/>
      <c r="E457" s="565"/>
      <c r="F457" s="2592" t="s">
        <v>3505</v>
      </c>
      <c r="G457" s="565"/>
      <c r="H457" s="2505"/>
      <c r="I457" s="565"/>
      <c r="J457" s="565"/>
      <c r="K457" s="565"/>
      <c r="L457" s="565"/>
      <c r="M457" s="565"/>
      <c r="N457" s="565"/>
      <c r="O457" s="2561"/>
      <c r="P457" s="565"/>
      <c r="Q457" s="565"/>
      <c r="R457" s="565"/>
      <c r="S457" s="565"/>
      <c r="T457" s="565"/>
      <c r="U457" s="565"/>
      <c r="V457" s="565"/>
      <c r="W457" s="565"/>
      <c r="X457" s="2505"/>
      <c r="Y457" s="2505"/>
      <c r="Z457" s="565"/>
      <c r="AA457" s="565"/>
      <c r="AB457" s="565"/>
      <c r="AC457" s="565"/>
      <c r="AD457" s="565"/>
    </row>
    <row r="458" spans="1:30" ht="14.5">
      <c r="A458" s="2505"/>
      <c r="B458" s="565"/>
      <c r="C458" s="565"/>
      <c r="D458" s="565"/>
      <c r="E458" s="565"/>
      <c r="F458" s="565"/>
      <c r="G458" s="565"/>
      <c r="H458" s="2505"/>
      <c r="I458" s="565"/>
      <c r="J458" s="565"/>
      <c r="K458" s="565"/>
      <c r="L458" s="565"/>
      <c r="M458" s="565"/>
      <c r="N458" s="565"/>
      <c r="O458" s="2561"/>
      <c r="P458" s="565"/>
      <c r="Q458" s="565"/>
      <c r="R458" s="565"/>
      <c r="S458" s="565"/>
      <c r="T458" s="565"/>
      <c r="U458" s="565"/>
      <c r="V458" s="565"/>
      <c r="W458" s="565"/>
      <c r="X458" s="2505"/>
      <c r="Y458" s="2505"/>
      <c r="Z458" s="565"/>
      <c r="AA458" s="565"/>
      <c r="AB458" s="565"/>
      <c r="AC458" s="565"/>
      <c r="AD458" s="565"/>
    </row>
    <row r="459" spans="1:30" ht="14.5">
      <c r="A459" s="2505"/>
      <c r="B459" s="565"/>
      <c r="C459" s="565"/>
      <c r="D459" s="565"/>
      <c r="E459" s="565"/>
      <c r="F459" s="565"/>
      <c r="G459" s="565"/>
      <c r="H459" s="2505"/>
      <c r="I459" s="565"/>
      <c r="J459" s="565"/>
      <c r="K459" s="565"/>
      <c r="L459" s="565"/>
      <c r="M459" s="565"/>
      <c r="N459" s="565"/>
      <c r="O459" s="2561"/>
      <c r="P459" s="565"/>
      <c r="Q459" s="565"/>
      <c r="R459" s="565"/>
      <c r="S459" s="565"/>
      <c r="T459" s="565"/>
      <c r="U459" s="565"/>
      <c r="V459" s="565"/>
      <c r="W459" s="565"/>
      <c r="X459" s="2505"/>
      <c r="Y459" s="2505"/>
      <c r="Z459" s="565"/>
      <c r="AA459" s="565"/>
      <c r="AB459" s="565"/>
      <c r="AC459" s="565"/>
      <c r="AD459" s="565"/>
    </row>
    <row r="460" spans="1:30" ht="14.5">
      <c r="A460" s="2505"/>
      <c r="B460" s="565"/>
      <c r="C460" s="565"/>
      <c r="D460" s="565"/>
      <c r="E460" s="565"/>
      <c r="F460" s="565"/>
      <c r="G460" s="565"/>
      <c r="H460" s="2505"/>
      <c r="I460" s="565"/>
      <c r="J460" s="565"/>
      <c r="K460" s="565"/>
      <c r="L460" s="565"/>
      <c r="M460" s="565"/>
      <c r="N460" s="565"/>
      <c r="O460" s="2561"/>
      <c r="P460" s="565"/>
      <c r="Q460" s="565"/>
      <c r="R460" s="565"/>
      <c r="S460" s="565"/>
      <c r="T460" s="565"/>
      <c r="U460" s="565"/>
      <c r="V460" s="565"/>
      <c r="W460" s="565"/>
      <c r="X460" s="2505"/>
      <c r="Y460" s="2505"/>
      <c r="Z460" s="565"/>
      <c r="AA460" s="565"/>
      <c r="AB460" s="565"/>
      <c r="AC460" s="565"/>
      <c r="AD460" s="565"/>
    </row>
    <row r="461" spans="1:30" ht="14.5">
      <c r="A461" s="2505"/>
      <c r="B461" s="565"/>
      <c r="C461" s="565"/>
      <c r="D461" s="565"/>
      <c r="E461" s="565"/>
      <c r="F461" s="565"/>
      <c r="G461" s="565"/>
      <c r="H461" s="2505"/>
      <c r="I461" s="565"/>
      <c r="J461" s="565"/>
      <c r="K461" s="565"/>
      <c r="L461" s="565"/>
      <c r="M461" s="565"/>
      <c r="N461" s="565"/>
      <c r="O461" s="2561"/>
      <c r="P461" s="565"/>
      <c r="Q461" s="565"/>
      <c r="R461" s="565"/>
      <c r="S461" s="565"/>
      <c r="T461" s="565"/>
      <c r="U461" s="565"/>
      <c r="V461" s="565"/>
      <c r="W461" s="565"/>
      <c r="X461" s="2505"/>
      <c r="Y461" s="2505"/>
      <c r="Z461" s="565"/>
      <c r="AA461" s="565"/>
      <c r="AB461" s="565"/>
      <c r="AC461" s="565"/>
      <c r="AD461" s="565"/>
    </row>
    <row r="462" spans="1:30" ht="15.5">
      <c r="A462" s="2505"/>
      <c r="B462" s="565"/>
      <c r="C462" s="565"/>
      <c r="D462" s="565"/>
      <c r="E462" s="565"/>
      <c r="F462" s="3168" t="s">
        <v>1579</v>
      </c>
      <c r="G462" s="2874"/>
      <c r="H462" s="2505"/>
      <c r="I462" s="565"/>
      <c r="J462" s="565"/>
      <c r="K462" s="565"/>
      <c r="L462" s="565"/>
      <c r="M462" s="565"/>
      <c r="N462" s="565"/>
      <c r="O462" s="2561"/>
      <c r="P462" s="565"/>
      <c r="Q462" s="565"/>
      <c r="R462" s="565"/>
      <c r="S462" s="565"/>
      <c r="T462" s="565"/>
      <c r="U462" s="565"/>
      <c r="V462" s="565"/>
      <c r="W462" s="565"/>
      <c r="X462" s="2505"/>
      <c r="Y462" s="2505"/>
      <c r="Z462" s="565"/>
      <c r="AA462" s="565"/>
      <c r="AB462" s="565"/>
      <c r="AC462" s="565"/>
      <c r="AD462" s="565"/>
    </row>
    <row r="463" spans="1:30" ht="14.5">
      <c r="A463" s="2563"/>
      <c r="B463" s="2525"/>
      <c r="C463" s="565"/>
      <c r="D463" s="565"/>
      <c r="E463" s="565"/>
      <c r="F463" s="565"/>
      <c r="G463" s="565"/>
      <c r="H463" s="2505"/>
      <c r="I463" s="565"/>
      <c r="J463" s="565"/>
      <c r="K463" s="565"/>
      <c r="L463" s="565"/>
      <c r="M463" s="565"/>
      <c r="N463" s="565"/>
      <c r="O463" s="2561"/>
      <c r="P463" s="565"/>
      <c r="Q463" s="565"/>
      <c r="R463" s="565"/>
      <c r="S463" s="565"/>
      <c r="T463" s="565"/>
      <c r="U463" s="565"/>
      <c r="V463" s="565"/>
      <c r="W463" s="565"/>
      <c r="X463" s="2505"/>
      <c r="Y463" s="2505"/>
      <c r="Z463" s="565"/>
      <c r="AA463" s="565"/>
      <c r="AB463" s="565"/>
      <c r="AC463" s="565"/>
      <c r="AD463" s="565"/>
    </row>
    <row r="464" spans="1:30" ht="15.5">
      <c r="A464" s="2526">
        <v>6</v>
      </c>
      <c r="B464" s="2501" t="s">
        <v>3511</v>
      </c>
      <c r="C464" s="2502"/>
      <c r="D464" s="2502"/>
      <c r="E464" s="2502"/>
      <c r="F464" s="2502"/>
      <c r="G464" s="2502"/>
      <c r="H464" s="2503"/>
      <c r="I464" s="2502"/>
      <c r="J464" s="2502"/>
      <c r="K464" s="2502"/>
      <c r="L464" s="2502"/>
      <c r="M464" s="2502"/>
      <c r="N464" s="2502"/>
      <c r="O464" s="2504"/>
      <c r="P464" s="2502"/>
      <c r="Q464" s="2502"/>
      <c r="R464" s="2502"/>
      <c r="S464" s="2502"/>
      <c r="T464" s="2502"/>
      <c r="U464" s="2502"/>
      <c r="V464" s="2502"/>
      <c r="W464" s="2502"/>
      <c r="X464" s="2503"/>
      <c r="Y464" s="2503"/>
      <c r="Z464" s="2502"/>
      <c r="AA464" s="2502"/>
      <c r="AB464" s="2502"/>
      <c r="AC464" s="2502"/>
      <c r="AD464" s="2502"/>
    </row>
    <row r="465" spans="1:30" ht="15.5">
      <c r="A465" s="565"/>
      <c r="B465" s="2581" t="s">
        <v>0</v>
      </c>
      <c r="C465" s="2505"/>
      <c r="D465" s="565"/>
      <c r="E465" s="2874"/>
      <c r="F465" s="2874"/>
      <c r="G465" s="2874"/>
      <c r="H465" s="2874"/>
      <c r="I465" s="2874"/>
      <c r="J465" s="2505"/>
      <c r="K465" s="565"/>
      <c r="L465" s="565"/>
      <c r="M465" s="565"/>
      <c r="N465" s="565"/>
      <c r="O465" s="2561"/>
      <c r="P465" s="565"/>
      <c r="Q465" s="565"/>
      <c r="R465" s="565"/>
      <c r="S465" s="565"/>
      <c r="T465" s="565"/>
      <c r="U465" s="565"/>
      <c r="V465" s="565"/>
      <c r="W465" s="565"/>
      <c r="X465" s="2505"/>
      <c r="Y465" s="2505"/>
      <c r="Z465" s="565"/>
      <c r="AA465" s="565"/>
      <c r="AB465" s="565"/>
      <c r="AC465" s="565"/>
      <c r="AD465" s="565"/>
    </row>
    <row r="466" spans="1:30" ht="15.5">
      <c r="A466" s="565"/>
      <c r="B466" s="2592" t="s">
        <v>3505</v>
      </c>
      <c r="C466" s="2505"/>
      <c r="D466" s="565"/>
      <c r="E466" s="2874"/>
      <c r="F466" s="2874"/>
      <c r="G466" s="2874"/>
      <c r="H466" s="2874"/>
      <c r="I466" s="2874"/>
      <c r="J466" s="2505"/>
      <c r="K466" s="565"/>
      <c r="L466" s="565"/>
      <c r="M466" s="565"/>
      <c r="N466" s="565"/>
      <c r="O466" s="2561"/>
      <c r="P466" s="565"/>
      <c r="Q466" s="565"/>
      <c r="R466" s="565"/>
      <c r="S466" s="565"/>
      <c r="T466" s="565"/>
      <c r="U466" s="565"/>
      <c r="V466" s="565"/>
      <c r="W466" s="565"/>
      <c r="X466" s="2505"/>
      <c r="Y466" s="2505"/>
      <c r="Z466" s="565"/>
      <c r="AA466" s="565"/>
      <c r="AB466" s="565"/>
      <c r="AC466" s="565"/>
      <c r="AD466" s="565"/>
    </row>
    <row r="467" spans="1:30" ht="14.5">
      <c r="A467" s="565"/>
      <c r="B467" s="565"/>
      <c r="C467" s="2505"/>
      <c r="D467" s="565"/>
      <c r="E467" s="565"/>
      <c r="F467" s="565"/>
      <c r="G467" s="565"/>
      <c r="H467" s="565"/>
      <c r="I467" s="565"/>
      <c r="J467" s="2505"/>
      <c r="K467" s="565"/>
      <c r="L467" s="565"/>
      <c r="M467" s="565"/>
      <c r="N467" s="565"/>
      <c r="O467" s="2561"/>
      <c r="P467" s="565"/>
      <c r="Q467" s="565"/>
      <c r="R467" s="565"/>
      <c r="S467" s="565"/>
      <c r="T467" s="565"/>
      <c r="U467" s="565"/>
      <c r="V467" s="565"/>
      <c r="W467" s="565"/>
      <c r="X467" s="2505"/>
      <c r="Y467" s="2505"/>
      <c r="Z467" s="565"/>
      <c r="AA467" s="565"/>
      <c r="AB467" s="565"/>
      <c r="AC467" s="565"/>
      <c r="AD467" s="565"/>
    </row>
    <row r="468" spans="1:30" ht="16.5">
      <c r="A468" s="565"/>
      <c r="B468" s="565"/>
      <c r="C468" s="2612" t="s">
        <v>3741</v>
      </c>
      <c r="D468" s="2492"/>
      <c r="E468" s="2492"/>
      <c r="F468" s="2492"/>
      <c r="G468" s="2492"/>
      <c r="H468" s="2492"/>
      <c r="I468" s="2492"/>
      <c r="J468" s="2493"/>
      <c r="K468" s="2492"/>
      <c r="L468" s="2492"/>
      <c r="M468" s="2492"/>
      <c r="N468" s="2492"/>
      <c r="O468" s="2494"/>
      <c r="P468" s="2492"/>
      <c r="Q468" s="2492"/>
      <c r="R468" s="2492"/>
      <c r="S468" s="2492"/>
      <c r="T468" s="2492"/>
      <c r="U468" s="2492"/>
      <c r="V468" s="2492"/>
      <c r="W468" s="2492"/>
      <c r="X468" s="2493"/>
      <c r="Y468" s="2493"/>
      <c r="Z468" s="2492"/>
      <c r="AA468" s="2492"/>
      <c r="AB468" s="2492"/>
      <c r="AC468" s="2492"/>
      <c r="AD468" s="2492"/>
    </row>
    <row r="469" spans="1:30" ht="14.5">
      <c r="A469" s="565"/>
      <c r="B469" s="565"/>
      <c r="C469" s="2505"/>
      <c r="D469" s="2492"/>
      <c r="E469" s="2492"/>
      <c r="F469" s="2492"/>
      <c r="G469" s="2492"/>
      <c r="H469" s="2492"/>
      <c r="I469" s="2492"/>
      <c r="J469" s="2493"/>
      <c r="K469" s="2492"/>
      <c r="L469" s="2492"/>
      <c r="M469" s="2492"/>
      <c r="N469" s="2492"/>
      <c r="O469" s="2494"/>
      <c r="P469" s="2492"/>
      <c r="Q469" s="2492"/>
      <c r="R469" s="2492"/>
      <c r="S469" s="2492"/>
      <c r="T469" s="2492"/>
      <c r="U469" s="2492"/>
      <c r="V469" s="2492"/>
      <c r="W469" s="2492"/>
      <c r="X469" s="2493"/>
      <c r="Y469" s="2493"/>
      <c r="Z469" s="2492"/>
      <c r="AA469" s="2492"/>
      <c r="AB469" s="2492"/>
      <c r="AC469" s="2492"/>
      <c r="AD469" s="2492"/>
    </row>
    <row r="470" spans="1:30" ht="17.5">
      <c r="A470" s="565"/>
      <c r="B470" s="565"/>
      <c r="C470" s="2613" t="s">
        <v>3742</v>
      </c>
      <c r="D470" s="2492"/>
      <c r="E470" s="2492"/>
      <c r="F470" s="2492"/>
      <c r="G470" s="2492"/>
      <c r="H470" s="2492"/>
      <c r="I470" s="2492"/>
      <c r="J470" s="2493"/>
      <c r="K470" s="2492"/>
      <c r="L470" s="2492"/>
      <c r="M470" s="2492"/>
      <c r="N470" s="2492"/>
      <c r="O470" s="2494"/>
      <c r="P470" s="2492"/>
      <c r="Q470" s="2492"/>
      <c r="R470" s="2492"/>
      <c r="S470" s="2492"/>
      <c r="T470" s="2492"/>
      <c r="U470" s="2492"/>
      <c r="V470" s="2492"/>
      <c r="W470" s="2492"/>
      <c r="X470" s="2493"/>
      <c r="Y470" s="2493"/>
      <c r="Z470" s="2492"/>
      <c r="AA470" s="2492"/>
      <c r="AB470" s="2492"/>
      <c r="AC470" s="2492"/>
      <c r="AD470" s="2492"/>
    </row>
    <row r="471" spans="1:30" ht="14.5">
      <c r="A471" s="565"/>
      <c r="B471" s="565"/>
      <c r="C471" s="2505"/>
      <c r="D471" s="2492"/>
      <c r="E471" s="2492"/>
      <c r="F471" s="2492"/>
      <c r="G471" s="2492"/>
      <c r="H471" s="2492"/>
      <c r="I471" s="2492"/>
      <c r="J471" s="2493"/>
      <c r="K471" s="2492"/>
      <c r="L471" s="2492"/>
      <c r="M471" s="2492"/>
      <c r="N471" s="2492"/>
      <c r="O471" s="2494"/>
      <c r="P471" s="2492"/>
      <c r="Q471" s="2492"/>
      <c r="R471" s="2492"/>
      <c r="S471" s="2492"/>
      <c r="T471" s="2492"/>
      <c r="U471" s="2492"/>
      <c r="V471" s="2492"/>
      <c r="W471" s="2492"/>
      <c r="X471" s="2493"/>
      <c r="Y471" s="2493"/>
      <c r="Z471" s="2492"/>
      <c r="AA471" s="2492"/>
      <c r="AB471" s="2492"/>
      <c r="AC471" s="2492"/>
      <c r="AD471" s="2492"/>
    </row>
    <row r="472" spans="1:30" ht="15.5">
      <c r="A472" s="565"/>
      <c r="B472" s="565"/>
      <c r="C472" s="2559" t="s">
        <v>3743</v>
      </c>
      <c r="D472" s="2492"/>
      <c r="E472" s="2492"/>
      <c r="F472" s="2492"/>
      <c r="G472" s="2492"/>
      <c r="H472" s="2492"/>
      <c r="I472" s="2492"/>
      <c r="J472" s="2493"/>
      <c r="K472" s="2492"/>
      <c r="L472" s="2492"/>
      <c r="M472" s="2492"/>
      <c r="N472" s="2492"/>
      <c r="O472" s="2494"/>
      <c r="P472" s="2492"/>
      <c r="Q472" s="2492"/>
      <c r="R472" s="2492"/>
      <c r="S472" s="2492"/>
      <c r="T472" s="2492"/>
      <c r="U472" s="2492"/>
      <c r="V472" s="2492"/>
      <c r="W472" s="2492"/>
      <c r="X472" s="2493"/>
      <c r="Y472" s="2493"/>
      <c r="Z472" s="2492"/>
      <c r="AA472" s="2492"/>
      <c r="AB472" s="2492"/>
      <c r="AC472" s="2492"/>
      <c r="AD472" s="2492"/>
    </row>
    <row r="473" spans="1:30" ht="14.5">
      <c r="A473" s="565"/>
      <c r="B473" s="565"/>
      <c r="C473" s="2505"/>
      <c r="D473" s="2492"/>
      <c r="E473" s="2492"/>
      <c r="F473" s="2492"/>
      <c r="G473" s="2492"/>
      <c r="H473" s="2492"/>
      <c r="I473" s="2492"/>
      <c r="J473" s="2493"/>
      <c r="K473" s="2492"/>
      <c r="L473" s="2492"/>
      <c r="M473" s="2492"/>
      <c r="N473" s="2492"/>
      <c r="O473" s="2494"/>
      <c r="P473" s="2492"/>
      <c r="Q473" s="2492"/>
      <c r="R473" s="2492"/>
      <c r="S473" s="2492"/>
      <c r="T473" s="2492"/>
      <c r="U473" s="2492"/>
      <c r="V473" s="2492"/>
      <c r="W473" s="2492"/>
      <c r="X473" s="2493"/>
      <c r="Y473" s="2493"/>
      <c r="Z473" s="2492"/>
      <c r="AA473" s="2492"/>
      <c r="AB473" s="2492"/>
      <c r="AC473" s="2492"/>
      <c r="AD473" s="2492"/>
    </row>
    <row r="474" spans="1:30" ht="15.5">
      <c r="A474" s="565"/>
      <c r="B474" s="565"/>
      <c r="C474" s="2559" t="s">
        <v>3744</v>
      </c>
      <c r="D474" s="2492"/>
      <c r="E474" s="2492"/>
      <c r="F474" s="2492"/>
      <c r="G474" s="2492"/>
      <c r="H474" s="2492"/>
      <c r="I474" s="2492"/>
      <c r="J474" s="2493"/>
      <c r="K474" s="2492"/>
      <c r="L474" s="2492"/>
      <c r="M474" s="2492"/>
      <c r="N474" s="2492"/>
      <c r="O474" s="2494"/>
      <c r="P474" s="2492"/>
      <c r="Q474" s="2492"/>
      <c r="R474" s="2492"/>
      <c r="S474" s="2492"/>
      <c r="T474" s="2492"/>
      <c r="U474" s="2492"/>
      <c r="V474" s="2492"/>
      <c r="W474" s="2492"/>
      <c r="X474" s="2493"/>
      <c r="Y474" s="2493"/>
      <c r="Z474" s="2492"/>
      <c r="AA474" s="2492"/>
      <c r="AB474" s="2492"/>
      <c r="AC474" s="2492"/>
      <c r="AD474" s="2492"/>
    </row>
    <row r="475" spans="1:30" ht="14.5">
      <c r="A475" s="565"/>
      <c r="B475" s="565"/>
      <c r="C475" s="2505"/>
      <c r="D475" s="2492"/>
      <c r="E475" s="2492"/>
      <c r="F475" s="2492"/>
      <c r="G475" s="2492"/>
      <c r="H475" s="2492"/>
      <c r="I475" s="2492"/>
      <c r="J475" s="2493"/>
      <c r="K475" s="2492"/>
      <c r="L475" s="2492"/>
      <c r="M475" s="2492"/>
      <c r="N475" s="2492"/>
      <c r="O475" s="2494"/>
      <c r="P475" s="2492"/>
      <c r="Q475" s="2492"/>
      <c r="R475" s="2492"/>
      <c r="S475" s="2492"/>
      <c r="T475" s="2492"/>
      <c r="U475" s="2492"/>
      <c r="V475" s="2492"/>
      <c r="W475" s="2492"/>
      <c r="X475" s="2493"/>
      <c r="Y475" s="2493"/>
      <c r="Z475" s="2492"/>
      <c r="AA475" s="2492"/>
      <c r="AB475" s="2492"/>
      <c r="AC475" s="2492"/>
      <c r="AD475" s="2492"/>
    </row>
    <row r="476" spans="1:30" ht="15.5">
      <c r="A476" s="565"/>
      <c r="B476" s="565"/>
      <c r="C476" s="2559" t="s">
        <v>3745</v>
      </c>
      <c r="D476" s="2492"/>
      <c r="E476" s="2492"/>
      <c r="F476" s="2492"/>
      <c r="G476" s="2492"/>
      <c r="H476" s="2492"/>
      <c r="I476" s="2492"/>
      <c r="J476" s="2493"/>
      <c r="K476" s="2492"/>
      <c r="L476" s="2492"/>
      <c r="M476" s="2492"/>
      <c r="N476" s="2492"/>
      <c r="O476" s="2494"/>
      <c r="P476" s="2492"/>
      <c r="Q476" s="2492"/>
      <c r="R476" s="2492"/>
      <c r="S476" s="2492"/>
      <c r="T476" s="2492"/>
      <c r="U476" s="2492"/>
      <c r="V476" s="2492"/>
      <c r="W476" s="2492"/>
      <c r="X476" s="2493"/>
      <c r="Y476" s="2493"/>
      <c r="Z476" s="2492"/>
      <c r="AA476" s="2492"/>
      <c r="AB476" s="2492"/>
      <c r="AC476" s="2492"/>
      <c r="AD476" s="2492"/>
    </row>
    <row r="477" spans="1:30" ht="14.5">
      <c r="A477" s="565"/>
      <c r="B477" s="565"/>
      <c r="C477" s="2505"/>
      <c r="D477" s="2492"/>
      <c r="E477" s="2492"/>
      <c r="F477" s="2492"/>
      <c r="G477" s="2492"/>
      <c r="H477" s="2492"/>
      <c r="I477" s="2492"/>
      <c r="J477" s="2493"/>
      <c r="K477" s="2492"/>
      <c r="L477" s="2492"/>
      <c r="M477" s="2492"/>
      <c r="N477" s="2492"/>
      <c r="O477" s="2494"/>
      <c r="P477" s="2492"/>
      <c r="Q477" s="2492"/>
      <c r="R477" s="2492"/>
      <c r="S477" s="2492"/>
      <c r="T477" s="2492"/>
      <c r="U477" s="2492"/>
      <c r="V477" s="2492"/>
      <c r="W477" s="2492"/>
      <c r="X477" s="2493"/>
      <c r="Y477" s="2493"/>
      <c r="Z477" s="2492"/>
      <c r="AA477" s="2492"/>
      <c r="AB477" s="2492"/>
      <c r="AC477" s="2492"/>
      <c r="AD477" s="2492"/>
    </row>
    <row r="478" spans="1:30" ht="15.5">
      <c r="A478" s="565"/>
      <c r="B478" s="565"/>
      <c r="C478" s="2559" t="s">
        <v>3746</v>
      </c>
      <c r="D478" s="2492"/>
      <c r="E478" s="2492"/>
      <c r="F478" s="2492"/>
      <c r="G478" s="2492"/>
      <c r="H478" s="2492"/>
      <c r="I478" s="2492"/>
      <c r="J478" s="2493"/>
      <c r="K478" s="2492"/>
      <c r="L478" s="2492"/>
      <c r="M478" s="2492"/>
      <c r="N478" s="2492"/>
      <c r="O478" s="2494"/>
      <c r="P478" s="2492"/>
      <c r="Q478" s="2492"/>
      <c r="R478" s="2492"/>
      <c r="S478" s="2492"/>
      <c r="T478" s="2492"/>
      <c r="U478" s="2492"/>
      <c r="V478" s="2492"/>
      <c r="W478" s="2492"/>
      <c r="X478" s="2493"/>
      <c r="Y478" s="2493"/>
      <c r="Z478" s="2492"/>
      <c r="AA478" s="2492"/>
      <c r="AB478" s="2492"/>
      <c r="AC478" s="2492"/>
      <c r="AD478" s="2492"/>
    </row>
    <row r="479" spans="1:30" ht="14.5">
      <c r="A479" s="565"/>
      <c r="B479" s="565"/>
      <c r="C479" s="2505"/>
      <c r="D479" s="2492"/>
      <c r="E479" s="2492"/>
      <c r="F479" s="2492"/>
      <c r="G479" s="2492"/>
      <c r="H479" s="2492"/>
      <c r="I479" s="2492"/>
      <c r="J479" s="2493"/>
      <c r="K479" s="2492"/>
      <c r="L479" s="2492"/>
      <c r="M479" s="2492"/>
      <c r="N479" s="2492"/>
      <c r="O479" s="2494"/>
      <c r="P479" s="2492"/>
      <c r="Q479" s="2492"/>
      <c r="R479" s="2492"/>
      <c r="S479" s="2492"/>
      <c r="T479" s="2492"/>
      <c r="U479" s="2492"/>
      <c r="V479" s="2492"/>
      <c r="W479" s="2492"/>
      <c r="X479" s="2493"/>
      <c r="Y479" s="2493"/>
      <c r="Z479" s="2492"/>
      <c r="AA479" s="2492"/>
      <c r="AB479" s="2492"/>
      <c r="AC479" s="2492"/>
      <c r="AD479" s="2492"/>
    </row>
    <row r="480" spans="1:30" ht="14.5">
      <c r="A480" s="565"/>
      <c r="B480" s="3171" t="s">
        <v>3747</v>
      </c>
      <c r="C480" s="2874"/>
      <c r="D480" s="2874"/>
      <c r="E480" s="2874"/>
      <c r="F480" s="2874"/>
      <c r="G480" s="2874"/>
      <c r="H480" s="2492"/>
      <c r="I480" s="2492"/>
      <c r="J480" s="2493"/>
      <c r="K480" s="2492"/>
      <c r="L480" s="2492"/>
      <c r="M480" s="2492"/>
      <c r="N480" s="2492"/>
      <c r="O480" s="2494"/>
      <c r="P480" s="2492"/>
      <c r="Q480" s="2492"/>
      <c r="R480" s="2492"/>
      <c r="S480" s="2492"/>
      <c r="T480" s="2492"/>
      <c r="U480" s="2492"/>
      <c r="V480" s="2492"/>
      <c r="W480" s="2492"/>
      <c r="X480" s="2493"/>
      <c r="Y480" s="2493"/>
      <c r="Z480" s="2492"/>
      <c r="AA480" s="2492"/>
      <c r="AB480" s="2492"/>
      <c r="AC480" s="2492"/>
      <c r="AD480" s="2492"/>
    </row>
    <row r="481" spans="1:30" ht="14.5">
      <c r="A481" s="2525"/>
      <c r="B481" s="2525"/>
      <c r="C481" s="2563"/>
      <c r="D481" s="2529"/>
      <c r="E481" s="2529"/>
      <c r="F481" s="2492"/>
      <c r="G481" s="2492"/>
      <c r="H481" s="2492"/>
      <c r="I481" s="2492"/>
      <c r="J481" s="2493"/>
      <c r="K481" s="2492"/>
      <c r="L481" s="2492"/>
      <c r="M481" s="2492"/>
      <c r="N481" s="2492"/>
      <c r="O481" s="2494"/>
      <c r="P481" s="2492"/>
      <c r="Q481" s="2492"/>
      <c r="R481" s="2492"/>
      <c r="S481" s="2492"/>
      <c r="T481" s="2492"/>
      <c r="U481" s="2492"/>
      <c r="V481" s="2492"/>
      <c r="W481" s="2492"/>
      <c r="X481" s="2493"/>
      <c r="Y481" s="2493"/>
      <c r="Z481" s="2492"/>
      <c r="AA481" s="2492"/>
      <c r="AB481" s="2492"/>
      <c r="AC481" s="2492"/>
      <c r="AD481" s="2492"/>
    </row>
    <row r="482" spans="1:30" ht="15.5">
      <c r="A482" s="2605" t="s">
        <v>3748</v>
      </c>
      <c r="B482" s="2516" t="s">
        <v>3749</v>
      </c>
      <c r="C482" s="2516" t="s">
        <v>1865</v>
      </c>
      <c r="D482" s="2516" t="s">
        <v>1866</v>
      </c>
      <c r="E482" s="2516" t="s">
        <v>6</v>
      </c>
      <c r="F482" s="565"/>
      <c r="G482" s="565"/>
      <c r="H482" s="2492"/>
      <c r="I482" s="2492"/>
      <c r="J482" s="2493"/>
      <c r="K482" s="2492"/>
      <c r="L482" s="2492"/>
      <c r="M482" s="2492"/>
      <c r="N482" s="2492"/>
      <c r="O482" s="2494"/>
      <c r="P482" s="2492"/>
      <c r="Q482" s="2492"/>
      <c r="R482" s="2492"/>
      <c r="S482" s="2492"/>
      <c r="T482" s="2492"/>
      <c r="U482" s="2492"/>
      <c r="V482" s="2492"/>
      <c r="W482" s="2492"/>
      <c r="X482" s="2493"/>
      <c r="Y482" s="2493"/>
      <c r="Z482" s="2492"/>
      <c r="AA482" s="2492"/>
      <c r="AB482" s="2492"/>
      <c r="AC482" s="2492"/>
      <c r="AD482" s="2492"/>
    </row>
    <row r="483" spans="1:30" ht="15.5">
      <c r="A483" s="2605">
        <v>1</v>
      </c>
      <c r="B483" s="2604" t="s">
        <v>2513</v>
      </c>
      <c r="C483" s="2604" t="s">
        <v>2515</v>
      </c>
      <c r="D483" s="2614">
        <v>20000000</v>
      </c>
      <c r="E483" s="2615" t="s">
        <v>3750</v>
      </c>
      <c r="F483" s="565"/>
      <c r="G483" s="565"/>
      <c r="H483" s="2492"/>
      <c r="I483" s="2492"/>
      <c r="J483" s="2493"/>
      <c r="K483" s="2492"/>
      <c r="L483" s="2492"/>
      <c r="M483" s="2492"/>
      <c r="N483" s="2492"/>
      <c r="O483" s="2494"/>
      <c r="P483" s="2492"/>
      <c r="Q483" s="2492"/>
      <c r="R483" s="2492"/>
      <c r="S483" s="2492"/>
      <c r="T483" s="2492"/>
      <c r="U483" s="2492"/>
      <c r="V483" s="2492"/>
      <c r="W483" s="2492"/>
      <c r="X483" s="2493"/>
      <c r="Y483" s="2493"/>
      <c r="Z483" s="2492"/>
      <c r="AA483" s="2492"/>
      <c r="AB483" s="2492"/>
      <c r="AC483" s="2492"/>
      <c r="AD483" s="2492"/>
    </row>
    <row r="484" spans="1:30" ht="15.5">
      <c r="A484" s="2605">
        <v>2</v>
      </c>
      <c r="B484" s="2604" t="s">
        <v>2516</v>
      </c>
      <c r="C484" s="2604" t="s">
        <v>2517</v>
      </c>
      <c r="D484" s="2614">
        <v>40000000</v>
      </c>
      <c r="E484" s="2513"/>
      <c r="F484" s="565"/>
      <c r="G484" s="565"/>
      <c r="H484" s="2492"/>
      <c r="I484" s="2492"/>
      <c r="J484" s="2493"/>
      <c r="K484" s="2492"/>
      <c r="L484" s="2492"/>
      <c r="M484" s="2492"/>
      <c r="N484" s="2492"/>
      <c r="O484" s="2494"/>
      <c r="P484" s="2492"/>
      <c r="Q484" s="2492"/>
      <c r="R484" s="2492"/>
      <c r="S484" s="2492"/>
      <c r="T484" s="2492"/>
      <c r="U484" s="2492"/>
      <c r="V484" s="2492"/>
      <c r="W484" s="2492"/>
      <c r="X484" s="2493"/>
      <c r="Y484" s="2493"/>
      <c r="Z484" s="2492"/>
      <c r="AA484" s="2492"/>
      <c r="AB484" s="2492"/>
      <c r="AC484" s="2492"/>
      <c r="AD484" s="2492"/>
    </row>
    <row r="485" spans="1:30" ht="15.5">
      <c r="A485" s="2605">
        <v>3</v>
      </c>
      <c r="B485" s="2604" t="s">
        <v>2518</v>
      </c>
      <c r="C485" s="2604" t="s">
        <v>2520</v>
      </c>
      <c r="D485" s="2614">
        <v>30000000</v>
      </c>
      <c r="E485" s="2513"/>
      <c r="F485" s="565"/>
      <c r="G485" s="565"/>
      <c r="H485" s="2492"/>
      <c r="I485" s="2492"/>
      <c r="J485" s="2493"/>
      <c r="K485" s="2492"/>
      <c r="L485" s="2492"/>
      <c r="M485" s="2492"/>
      <c r="N485" s="2492"/>
      <c r="O485" s="2494"/>
      <c r="P485" s="2492"/>
      <c r="Q485" s="2492"/>
      <c r="R485" s="2492"/>
      <c r="S485" s="2492"/>
      <c r="T485" s="2492"/>
      <c r="U485" s="2492"/>
      <c r="V485" s="2492"/>
      <c r="W485" s="2492"/>
      <c r="X485" s="2493"/>
      <c r="Y485" s="2493"/>
      <c r="Z485" s="2492"/>
      <c r="AA485" s="2492"/>
      <c r="AB485" s="2492"/>
      <c r="AC485" s="2492"/>
      <c r="AD485" s="2492"/>
    </row>
    <row r="486" spans="1:30" ht="15.5">
      <c r="A486" s="2605">
        <v>4</v>
      </c>
      <c r="B486" s="2604" t="s">
        <v>2521</v>
      </c>
      <c r="C486" s="2604" t="s">
        <v>2522</v>
      </c>
      <c r="D486" s="2614">
        <v>40000000</v>
      </c>
      <c r="E486" s="2513"/>
      <c r="F486" s="565"/>
      <c r="G486" s="565"/>
      <c r="H486" s="2492"/>
      <c r="I486" s="2492"/>
      <c r="J486" s="2493"/>
      <c r="K486" s="2492"/>
      <c r="L486" s="2492"/>
      <c r="M486" s="2492"/>
      <c r="N486" s="2492"/>
      <c r="O486" s="2494"/>
      <c r="P486" s="2492"/>
      <c r="Q486" s="2492"/>
      <c r="R486" s="2492"/>
      <c r="S486" s="2492"/>
      <c r="T486" s="2492"/>
      <c r="U486" s="2492"/>
      <c r="V486" s="2492"/>
      <c r="W486" s="2492"/>
      <c r="X486" s="2493"/>
      <c r="Y486" s="2493"/>
      <c r="Z486" s="2492"/>
      <c r="AA486" s="2492"/>
      <c r="AB486" s="2492"/>
      <c r="AC486" s="2492"/>
      <c r="AD486" s="2492"/>
    </row>
    <row r="487" spans="1:30" ht="15.5">
      <c r="A487" s="2605">
        <v>5</v>
      </c>
      <c r="B487" s="2604" t="s">
        <v>2523</v>
      </c>
      <c r="C487" s="2604" t="s">
        <v>2520</v>
      </c>
      <c r="D487" s="2614">
        <v>2000000</v>
      </c>
      <c r="E487" s="2513"/>
      <c r="F487" s="565"/>
      <c r="G487" s="565"/>
      <c r="H487" s="2492"/>
      <c r="I487" s="2492"/>
      <c r="J487" s="2493"/>
      <c r="K487" s="2492"/>
      <c r="L487" s="2492"/>
      <c r="M487" s="2492"/>
      <c r="N487" s="2492"/>
      <c r="O487" s="2494"/>
      <c r="P487" s="2492"/>
      <c r="Q487" s="2492"/>
      <c r="R487" s="2492"/>
      <c r="S487" s="2492"/>
      <c r="T487" s="2492"/>
      <c r="U487" s="2492"/>
      <c r="V487" s="2492"/>
      <c r="W487" s="2492"/>
      <c r="X487" s="2493"/>
      <c r="Y487" s="2493"/>
      <c r="Z487" s="2492"/>
      <c r="AA487" s="2492"/>
      <c r="AB487" s="2492"/>
      <c r="AC487" s="2492"/>
      <c r="AD487" s="2492"/>
    </row>
    <row r="488" spans="1:30" ht="15.5">
      <c r="A488" s="2605">
        <v>6</v>
      </c>
      <c r="B488" s="2604" t="s">
        <v>2524</v>
      </c>
      <c r="C488" s="2604" t="s">
        <v>2526</v>
      </c>
      <c r="D488" s="2614">
        <v>15000000</v>
      </c>
      <c r="E488" s="2513"/>
      <c r="F488" s="565"/>
      <c r="G488" s="565"/>
      <c r="H488" s="2492"/>
      <c r="I488" s="2492"/>
      <c r="J488" s="2493"/>
      <c r="K488" s="2492"/>
      <c r="L488" s="2492"/>
      <c r="M488" s="2492"/>
      <c r="N488" s="2492"/>
      <c r="O488" s="2494"/>
      <c r="P488" s="2492"/>
      <c r="Q488" s="2492"/>
      <c r="R488" s="2492"/>
      <c r="S488" s="2492"/>
      <c r="T488" s="2492"/>
      <c r="U488" s="2492"/>
      <c r="V488" s="2492"/>
      <c r="W488" s="2492"/>
      <c r="X488" s="2493"/>
      <c r="Y488" s="2493"/>
      <c r="Z488" s="2492"/>
      <c r="AA488" s="2492"/>
      <c r="AB488" s="2492"/>
      <c r="AC488" s="2492"/>
      <c r="AD488" s="2492"/>
    </row>
    <row r="489" spans="1:30" ht="15.5">
      <c r="A489" s="2605">
        <v>7</v>
      </c>
      <c r="B489" s="2604" t="s">
        <v>2527</v>
      </c>
      <c r="C489" s="2604" t="s">
        <v>2529</v>
      </c>
      <c r="D489" s="2614">
        <v>10000000</v>
      </c>
      <c r="E489" s="2615" t="s">
        <v>3751</v>
      </c>
      <c r="F489" s="565"/>
      <c r="G489" s="565"/>
      <c r="H489" s="2492"/>
      <c r="I489" s="2492"/>
      <c r="J489" s="2493"/>
      <c r="K489" s="2492"/>
      <c r="L489" s="2492"/>
      <c r="M489" s="2492"/>
      <c r="N489" s="2492"/>
      <c r="O489" s="2494"/>
      <c r="P489" s="2492"/>
      <c r="Q489" s="2492"/>
      <c r="R489" s="2492"/>
      <c r="S489" s="2492"/>
      <c r="T489" s="2492"/>
      <c r="U489" s="2492"/>
      <c r="V489" s="2492"/>
      <c r="W489" s="2492"/>
      <c r="X489" s="2493"/>
      <c r="Y489" s="2493"/>
      <c r="Z489" s="2492"/>
      <c r="AA489" s="2492"/>
      <c r="AB489" s="2492"/>
      <c r="AC489" s="2492"/>
      <c r="AD489" s="2492"/>
    </row>
    <row r="490" spans="1:30" ht="15.5">
      <c r="A490" s="2605">
        <v>8</v>
      </c>
      <c r="B490" s="2604" t="s">
        <v>2530</v>
      </c>
      <c r="C490" s="2604" t="s">
        <v>2532</v>
      </c>
      <c r="D490" s="2614">
        <v>20000000</v>
      </c>
      <c r="E490" s="2513"/>
      <c r="F490" s="565"/>
      <c r="G490" s="565"/>
      <c r="H490" s="2492"/>
      <c r="I490" s="2492"/>
      <c r="J490" s="2493"/>
      <c r="K490" s="2492"/>
      <c r="L490" s="2492"/>
      <c r="M490" s="2492"/>
      <c r="N490" s="2492"/>
      <c r="O490" s="2494"/>
      <c r="P490" s="2492"/>
      <c r="Q490" s="2492"/>
      <c r="R490" s="2492"/>
      <c r="S490" s="2492"/>
      <c r="T490" s="2492"/>
      <c r="U490" s="2492"/>
      <c r="V490" s="2492"/>
      <c r="W490" s="2492"/>
      <c r="X490" s="2493"/>
      <c r="Y490" s="2493"/>
      <c r="Z490" s="2492"/>
      <c r="AA490" s="2492"/>
      <c r="AB490" s="2492"/>
      <c r="AC490" s="2492"/>
      <c r="AD490" s="2492"/>
    </row>
    <row r="491" spans="1:30" ht="15.5">
      <c r="A491" s="2605">
        <v>9</v>
      </c>
      <c r="B491" s="2604" t="s">
        <v>2533</v>
      </c>
      <c r="C491" s="2604" t="s">
        <v>2534</v>
      </c>
      <c r="D491" s="2614">
        <v>60000000</v>
      </c>
      <c r="E491" s="2615" t="s">
        <v>3752</v>
      </c>
      <c r="F491" s="565"/>
      <c r="G491" s="565"/>
      <c r="H491" s="2492"/>
      <c r="I491" s="2492"/>
      <c r="J491" s="2493"/>
      <c r="K491" s="2492"/>
      <c r="L491" s="2492"/>
      <c r="M491" s="2492"/>
      <c r="N491" s="2492"/>
      <c r="O491" s="2494"/>
      <c r="P491" s="2492"/>
      <c r="Q491" s="2492"/>
      <c r="R491" s="2492"/>
      <c r="S491" s="2492"/>
      <c r="T491" s="2492"/>
      <c r="U491" s="2492"/>
      <c r="V491" s="2492"/>
      <c r="W491" s="2492"/>
      <c r="X491" s="2493"/>
      <c r="Y491" s="2493"/>
      <c r="Z491" s="2492"/>
      <c r="AA491" s="2492"/>
      <c r="AB491" s="2492"/>
      <c r="AC491" s="2492"/>
      <c r="AD491" s="2492"/>
    </row>
    <row r="492" spans="1:30" ht="15.5">
      <c r="A492" s="2605">
        <v>10</v>
      </c>
      <c r="B492" s="2604" t="s">
        <v>2535</v>
      </c>
      <c r="C492" s="2604" t="s">
        <v>2520</v>
      </c>
      <c r="D492" s="2614">
        <v>10000000</v>
      </c>
      <c r="E492" s="2513"/>
      <c r="F492" s="565"/>
      <c r="G492" s="565"/>
      <c r="H492" s="2492"/>
      <c r="I492" s="2492"/>
      <c r="J492" s="2493"/>
      <c r="K492" s="2492"/>
      <c r="L492" s="2492"/>
      <c r="M492" s="2492"/>
      <c r="N492" s="2492"/>
      <c r="O492" s="2494"/>
      <c r="P492" s="2492"/>
      <c r="Q492" s="2492"/>
      <c r="R492" s="2492"/>
      <c r="S492" s="2492"/>
      <c r="T492" s="2492"/>
      <c r="U492" s="2492"/>
      <c r="V492" s="2492"/>
      <c r="W492" s="2492"/>
      <c r="X492" s="2493"/>
      <c r="Y492" s="2493"/>
      <c r="Z492" s="2492"/>
      <c r="AA492" s="2492"/>
      <c r="AB492" s="2492"/>
      <c r="AC492" s="2492"/>
      <c r="AD492" s="2492"/>
    </row>
    <row r="493" spans="1:30" ht="15.5">
      <c r="A493" s="2605">
        <v>11</v>
      </c>
      <c r="B493" s="2604" t="s">
        <v>2536</v>
      </c>
      <c r="C493" s="2604" t="s">
        <v>2522</v>
      </c>
      <c r="D493" s="2614">
        <v>6000000</v>
      </c>
      <c r="E493" s="2513"/>
      <c r="F493" s="565"/>
      <c r="G493" s="565"/>
      <c r="H493" s="2492"/>
      <c r="I493" s="2492"/>
      <c r="J493" s="2493"/>
      <c r="K493" s="2492"/>
      <c r="L493" s="2492"/>
      <c r="M493" s="2492"/>
      <c r="N493" s="2492"/>
      <c r="O493" s="2494"/>
      <c r="P493" s="2492"/>
      <c r="Q493" s="2492"/>
      <c r="R493" s="2492"/>
      <c r="S493" s="2492"/>
      <c r="T493" s="2492"/>
      <c r="U493" s="2492"/>
      <c r="V493" s="2492"/>
      <c r="W493" s="2492"/>
      <c r="X493" s="2493"/>
      <c r="Y493" s="2493"/>
      <c r="Z493" s="2492"/>
      <c r="AA493" s="2492"/>
      <c r="AB493" s="2492"/>
      <c r="AC493" s="2492"/>
      <c r="AD493" s="2492"/>
    </row>
    <row r="494" spans="1:30" ht="15.5">
      <c r="A494" s="2605">
        <v>12</v>
      </c>
      <c r="B494" s="2604" t="s">
        <v>2537</v>
      </c>
      <c r="C494" s="2604" t="s">
        <v>2517</v>
      </c>
      <c r="D494" s="2614">
        <v>30000000</v>
      </c>
      <c r="E494" s="2513"/>
      <c r="F494" s="565"/>
      <c r="G494" s="565"/>
      <c r="H494" s="2492"/>
      <c r="I494" s="2492"/>
      <c r="J494" s="2493"/>
      <c r="K494" s="2492"/>
      <c r="L494" s="2492"/>
      <c r="M494" s="2492"/>
      <c r="N494" s="2492"/>
      <c r="O494" s="2494"/>
      <c r="P494" s="2492"/>
      <c r="Q494" s="2492"/>
      <c r="R494" s="2492"/>
      <c r="S494" s="2492"/>
      <c r="T494" s="2492"/>
      <c r="U494" s="2492"/>
      <c r="V494" s="2492"/>
      <c r="W494" s="2492"/>
      <c r="X494" s="2493"/>
      <c r="Y494" s="2493"/>
      <c r="Z494" s="2492"/>
      <c r="AA494" s="2492"/>
      <c r="AB494" s="2492"/>
      <c r="AC494" s="2492"/>
      <c r="AD494" s="2492"/>
    </row>
    <row r="495" spans="1:30" ht="15.5">
      <c r="A495" s="2605">
        <v>13</v>
      </c>
      <c r="B495" s="2604" t="s">
        <v>2538</v>
      </c>
      <c r="C495" s="2604" t="s">
        <v>2522</v>
      </c>
      <c r="D495" s="2614">
        <v>15000000</v>
      </c>
      <c r="E495" s="2615" t="s">
        <v>3753</v>
      </c>
      <c r="F495" s="565"/>
      <c r="G495" s="565"/>
      <c r="H495" s="2492"/>
      <c r="I495" s="2492"/>
      <c r="J495" s="2493"/>
      <c r="K495" s="2492"/>
      <c r="L495" s="2492"/>
      <c r="M495" s="2492"/>
      <c r="N495" s="2492"/>
      <c r="O495" s="2494"/>
      <c r="P495" s="2492"/>
      <c r="Q495" s="2492"/>
      <c r="R495" s="2492"/>
      <c r="S495" s="2492"/>
      <c r="T495" s="2492"/>
      <c r="U495" s="2492"/>
      <c r="V495" s="2492"/>
      <c r="W495" s="2492"/>
      <c r="X495" s="2493"/>
      <c r="Y495" s="2493"/>
      <c r="Z495" s="2492"/>
      <c r="AA495" s="2492"/>
      <c r="AB495" s="2492"/>
      <c r="AC495" s="2492"/>
      <c r="AD495" s="2492"/>
    </row>
    <row r="496" spans="1:30" ht="15.5">
      <c r="A496" s="2605">
        <v>14</v>
      </c>
      <c r="B496" s="2604" t="s">
        <v>2539</v>
      </c>
      <c r="C496" s="2604" t="s">
        <v>2540</v>
      </c>
      <c r="D496" s="2614">
        <v>1000000</v>
      </c>
      <c r="E496" s="2513"/>
      <c r="F496" s="565"/>
      <c r="G496" s="565"/>
      <c r="H496" s="2492"/>
      <c r="I496" s="2492"/>
      <c r="J496" s="2493"/>
      <c r="K496" s="2492"/>
      <c r="L496" s="2492"/>
      <c r="M496" s="2492"/>
      <c r="N496" s="2492"/>
      <c r="O496" s="2494"/>
      <c r="P496" s="2492"/>
      <c r="Q496" s="2492"/>
      <c r="R496" s="2492"/>
      <c r="S496" s="2492"/>
      <c r="T496" s="2492"/>
      <c r="U496" s="2492"/>
      <c r="V496" s="2492"/>
      <c r="W496" s="2492"/>
      <c r="X496" s="2493"/>
      <c r="Y496" s="2493"/>
      <c r="Z496" s="2492"/>
      <c r="AA496" s="2492"/>
      <c r="AB496" s="2492"/>
      <c r="AC496" s="2492"/>
      <c r="AD496" s="2492"/>
    </row>
    <row r="497" spans="1:30" ht="15.5">
      <c r="A497" s="2605">
        <v>15</v>
      </c>
      <c r="B497" s="2604" t="s">
        <v>2541</v>
      </c>
      <c r="C497" s="2604" t="s">
        <v>2542</v>
      </c>
      <c r="D497" s="2614">
        <v>1200000</v>
      </c>
      <c r="E497" s="2513"/>
      <c r="F497" s="565"/>
      <c r="G497" s="565"/>
      <c r="H497" s="2492"/>
      <c r="I497" s="2492"/>
      <c r="J497" s="2493"/>
      <c r="K497" s="2492"/>
      <c r="L497" s="2492"/>
      <c r="M497" s="2492"/>
      <c r="N497" s="2492"/>
      <c r="O497" s="2494"/>
      <c r="P497" s="2492"/>
      <c r="Q497" s="2492"/>
      <c r="R497" s="2492"/>
      <c r="S497" s="2492"/>
      <c r="T497" s="2492"/>
      <c r="U497" s="2492"/>
      <c r="V497" s="2492"/>
      <c r="W497" s="2492"/>
      <c r="X497" s="2493"/>
      <c r="Y497" s="2493"/>
      <c r="Z497" s="2492"/>
      <c r="AA497" s="2492"/>
      <c r="AB497" s="2492"/>
      <c r="AC497" s="2492"/>
      <c r="AD497" s="2492"/>
    </row>
    <row r="498" spans="1:30" ht="15.5">
      <c r="A498" s="2605">
        <v>16</v>
      </c>
      <c r="B498" s="2604" t="s">
        <v>2543</v>
      </c>
      <c r="C498" s="2604" t="s">
        <v>2542</v>
      </c>
      <c r="D498" s="2614">
        <v>1200000</v>
      </c>
      <c r="E498" s="2513"/>
      <c r="F498" s="565"/>
      <c r="G498" s="565"/>
      <c r="H498" s="2492"/>
      <c r="I498" s="2492"/>
      <c r="J498" s="2493"/>
      <c r="K498" s="2492"/>
      <c r="L498" s="2492"/>
      <c r="M498" s="2492"/>
      <c r="N498" s="2492"/>
      <c r="O498" s="2494"/>
      <c r="P498" s="2492"/>
      <c r="Q498" s="2492"/>
      <c r="R498" s="2492"/>
      <c r="S498" s="2492"/>
      <c r="T498" s="2492"/>
      <c r="U498" s="2492"/>
      <c r="V498" s="2492"/>
      <c r="W498" s="2492"/>
      <c r="X498" s="2493"/>
      <c r="Y498" s="2493"/>
      <c r="Z498" s="2492"/>
      <c r="AA498" s="2492"/>
      <c r="AB498" s="2492"/>
      <c r="AC498" s="2492"/>
      <c r="AD498" s="2492"/>
    </row>
    <row r="499" spans="1:30" ht="15.5">
      <c r="A499" s="2605">
        <v>17</v>
      </c>
      <c r="B499" s="2604" t="s">
        <v>2544</v>
      </c>
      <c r="C499" s="2604" t="s">
        <v>2545</v>
      </c>
      <c r="D499" s="2614">
        <v>1000000</v>
      </c>
      <c r="E499" s="2513"/>
      <c r="F499" s="565"/>
      <c r="G499" s="565"/>
      <c r="H499" s="2492"/>
      <c r="I499" s="2492"/>
      <c r="J499" s="2493"/>
      <c r="K499" s="2492"/>
      <c r="L499" s="2492"/>
      <c r="M499" s="2492"/>
      <c r="N499" s="2492"/>
      <c r="O499" s="2494"/>
      <c r="P499" s="2492"/>
      <c r="Q499" s="2492"/>
      <c r="R499" s="2492"/>
      <c r="S499" s="2492"/>
      <c r="T499" s="2492"/>
      <c r="U499" s="2492"/>
      <c r="V499" s="2492"/>
      <c r="W499" s="2492"/>
      <c r="X499" s="2493"/>
      <c r="Y499" s="2493"/>
      <c r="Z499" s="2492"/>
      <c r="AA499" s="2492"/>
      <c r="AB499" s="2492"/>
      <c r="AC499" s="2492"/>
      <c r="AD499" s="2492"/>
    </row>
    <row r="500" spans="1:30" ht="15.5">
      <c r="A500" s="2605">
        <v>18</v>
      </c>
      <c r="B500" s="2604" t="s">
        <v>2546</v>
      </c>
      <c r="C500" s="2604" t="s">
        <v>2547</v>
      </c>
      <c r="D500" s="2614">
        <v>600000</v>
      </c>
      <c r="E500" s="2513"/>
      <c r="F500" s="565"/>
      <c r="G500" s="565"/>
      <c r="H500" s="2492"/>
      <c r="I500" s="2492"/>
      <c r="J500" s="2493"/>
      <c r="K500" s="2492"/>
      <c r="L500" s="2492"/>
      <c r="M500" s="2492"/>
      <c r="N500" s="2492"/>
      <c r="O500" s="2494"/>
      <c r="P500" s="2492"/>
      <c r="Q500" s="2492"/>
      <c r="R500" s="2492"/>
      <c r="S500" s="2492"/>
      <c r="T500" s="2492"/>
      <c r="U500" s="2492"/>
      <c r="V500" s="2492"/>
      <c r="W500" s="2492"/>
      <c r="X500" s="2493"/>
      <c r="Y500" s="2493"/>
      <c r="Z500" s="2492"/>
      <c r="AA500" s="2492"/>
      <c r="AB500" s="2492"/>
      <c r="AC500" s="2492"/>
      <c r="AD500" s="2492"/>
    </row>
    <row r="501" spans="1:30" ht="15.5">
      <c r="A501" s="2605" t="s">
        <v>3724</v>
      </c>
      <c r="B501" s="2513"/>
      <c r="C501" s="2513"/>
      <c r="D501" s="2614">
        <v>303000000</v>
      </c>
      <c r="E501" s="2513"/>
      <c r="F501" s="565"/>
      <c r="G501" s="565"/>
      <c r="H501" s="2492"/>
      <c r="I501" s="2492"/>
      <c r="J501" s="2493"/>
      <c r="K501" s="2492"/>
      <c r="L501" s="2492"/>
      <c r="M501" s="2492"/>
      <c r="N501" s="2492"/>
      <c r="O501" s="2494"/>
      <c r="P501" s="2492"/>
      <c r="Q501" s="2492"/>
      <c r="R501" s="2492"/>
      <c r="S501" s="2492"/>
      <c r="T501" s="2492"/>
      <c r="U501" s="2492"/>
      <c r="V501" s="2492"/>
      <c r="W501" s="2492"/>
      <c r="X501" s="2493"/>
      <c r="Y501" s="2493"/>
      <c r="Z501" s="2492"/>
      <c r="AA501" s="2492"/>
      <c r="AB501" s="2492"/>
      <c r="AC501" s="2492"/>
      <c r="AD501" s="2492"/>
    </row>
    <row r="502" spans="1:30" ht="14.5">
      <c r="A502" s="565"/>
      <c r="B502" s="565"/>
      <c r="C502" s="2505"/>
      <c r="D502" s="2492"/>
      <c r="E502" s="2492"/>
      <c r="F502" s="2492"/>
      <c r="G502" s="2492"/>
      <c r="H502" s="2492"/>
      <c r="I502" s="2492"/>
      <c r="J502" s="2493"/>
      <c r="K502" s="2492"/>
      <c r="L502" s="2492"/>
      <c r="M502" s="2492"/>
      <c r="N502" s="2492"/>
      <c r="O502" s="2494"/>
      <c r="P502" s="2492"/>
      <c r="Q502" s="2492"/>
      <c r="R502" s="2492"/>
      <c r="S502" s="2492"/>
      <c r="T502" s="2492"/>
      <c r="U502" s="2492"/>
      <c r="V502" s="2492"/>
      <c r="W502" s="2492"/>
      <c r="X502" s="2493"/>
      <c r="Y502" s="2493"/>
      <c r="Z502" s="2492"/>
      <c r="AA502" s="2492"/>
      <c r="AB502" s="2492"/>
      <c r="AC502" s="2492"/>
      <c r="AD502" s="2492"/>
    </row>
    <row r="503" spans="1:30" ht="15.5">
      <c r="A503" s="565"/>
      <c r="B503" s="565"/>
      <c r="C503" s="2559" t="s">
        <v>3754</v>
      </c>
      <c r="D503" s="2492"/>
      <c r="E503" s="2492"/>
      <c r="F503" s="2492"/>
      <c r="G503" s="2492"/>
      <c r="H503" s="2492"/>
      <c r="I503" s="2492"/>
      <c r="J503" s="2493"/>
      <c r="K503" s="2492"/>
      <c r="L503" s="2492"/>
      <c r="M503" s="2492"/>
      <c r="N503" s="2492"/>
      <c r="O503" s="2494"/>
      <c r="P503" s="2492"/>
      <c r="Q503" s="2492"/>
      <c r="R503" s="2492"/>
      <c r="S503" s="2492"/>
      <c r="T503" s="2492"/>
      <c r="U503" s="2492"/>
      <c r="V503" s="2492"/>
      <c r="W503" s="2492"/>
      <c r="X503" s="2493"/>
      <c r="Y503" s="2493"/>
      <c r="Z503" s="2492"/>
      <c r="AA503" s="2492"/>
      <c r="AB503" s="2492"/>
      <c r="AC503" s="2492"/>
      <c r="AD503" s="2492"/>
    </row>
    <row r="504" spans="1:30" ht="14.5">
      <c r="A504" s="565"/>
      <c r="B504" s="565"/>
      <c r="C504" s="2505"/>
      <c r="D504" s="2492"/>
      <c r="E504" s="2492"/>
      <c r="F504" s="2492"/>
      <c r="G504" s="2492"/>
      <c r="H504" s="2492"/>
      <c r="I504" s="2492"/>
      <c r="J504" s="2493"/>
      <c r="K504" s="2492"/>
      <c r="L504" s="2492"/>
      <c r="M504" s="2492"/>
      <c r="N504" s="2492"/>
      <c r="O504" s="2494"/>
      <c r="P504" s="2492"/>
      <c r="Q504" s="2492"/>
      <c r="R504" s="2492"/>
      <c r="S504" s="2492"/>
      <c r="T504" s="2492"/>
      <c r="U504" s="2492"/>
      <c r="V504" s="2492"/>
      <c r="W504" s="2492"/>
      <c r="X504" s="2493"/>
      <c r="Y504" s="2493"/>
      <c r="Z504" s="2492"/>
      <c r="AA504" s="2492"/>
      <c r="AB504" s="2492"/>
      <c r="AC504" s="2492"/>
      <c r="AD504" s="2492"/>
    </row>
    <row r="505" spans="1:30" ht="15.5">
      <c r="A505" s="565"/>
      <c r="B505" s="565"/>
      <c r="C505" s="2559" t="s">
        <v>3755</v>
      </c>
      <c r="D505" s="2492"/>
      <c r="E505" s="2492"/>
      <c r="F505" s="2492"/>
      <c r="G505" s="2492"/>
      <c r="H505" s="2492"/>
      <c r="I505" s="2492"/>
      <c r="J505" s="2493"/>
      <c r="K505" s="2492"/>
      <c r="L505" s="2492"/>
      <c r="M505" s="2492"/>
      <c r="N505" s="2492"/>
      <c r="O505" s="2494"/>
      <c r="P505" s="2492"/>
      <c r="Q505" s="2492"/>
      <c r="R505" s="2492"/>
      <c r="S505" s="2492"/>
      <c r="T505" s="2492"/>
      <c r="U505" s="2492"/>
      <c r="V505" s="2492"/>
      <c r="W505" s="2492"/>
      <c r="X505" s="2493"/>
      <c r="Y505" s="2493"/>
      <c r="Z505" s="2492"/>
      <c r="AA505" s="2492"/>
      <c r="AB505" s="2492"/>
      <c r="AC505" s="2492"/>
      <c r="AD505" s="2492"/>
    </row>
    <row r="506" spans="1:30" ht="14.5">
      <c r="A506" s="565"/>
      <c r="B506" s="565"/>
      <c r="C506" s="2505"/>
      <c r="D506" s="2492"/>
      <c r="E506" s="2492"/>
      <c r="F506" s="2492"/>
      <c r="G506" s="2492"/>
      <c r="H506" s="2492"/>
      <c r="I506" s="2492"/>
      <c r="J506" s="2493"/>
      <c r="K506" s="2492"/>
      <c r="L506" s="2492"/>
      <c r="M506" s="2492"/>
      <c r="N506" s="2492"/>
      <c r="O506" s="2494"/>
      <c r="P506" s="2492"/>
      <c r="Q506" s="2492"/>
      <c r="R506" s="2492"/>
      <c r="S506" s="2492"/>
      <c r="T506" s="2492"/>
      <c r="U506" s="2492"/>
      <c r="V506" s="2492"/>
      <c r="W506" s="2492"/>
      <c r="X506" s="2493"/>
      <c r="Y506" s="2493"/>
      <c r="Z506" s="2492"/>
      <c r="AA506" s="2492"/>
      <c r="AB506" s="2492"/>
      <c r="AC506" s="2492"/>
      <c r="AD506" s="2492"/>
    </row>
    <row r="507" spans="1:30" ht="15.5">
      <c r="A507" s="565"/>
      <c r="B507" s="565"/>
      <c r="C507" s="2559" t="s">
        <v>3756</v>
      </c>
      <c r="D507" s="2492"/>
      <c r="E507" s="2492"/>
      <c r="F507" s="2492"/>
      <c r="G507" s="2492"/>
      <c r="H507" s="2492"/>
      <c r="I507" s="2492"/>
      <c r="J507" s="2493"/>
      <c r="K507" s="2492"/>
      <c r="L507" s="2492"/>
      <c r="M507" s="2492"/>
      <c r="N507" s="2492"/>
      <c r="O507" s="2494"/>
      <c r="P507" s="2492"/>
      <c r="Q507" s="2492"/>
      <c r="R507" s="2492"/>
      <c r="S507" s="2492"/>
      <c r="T507" s="2492"/>
      <c r="U507" s="2492"/>
      <c r="V507" s="2492"/>
      <c r="W507" s="2492"/>
      <c r="X507" s="2493"/>
      <c r="Y507" s="2493"/>
      <c r="Z507" s="2492"/>
      <c r="AA507" s="2492"/>
      <c r="AB507" s="2492"/>
      <c r="AC507" s="2492"/>
      <c r="AD507" s="2492"/>
    </row>
    <row r="508" spans="1:30" ht="14.5">
      <c r="A508" s="565"/>
      <c r="B508" s="565"/>
      <c r="C508" s="2505"/>
      <c r="D508" s="2492"/>
      <c r="E508" s="2492"/>
      <c r="F508" s="2492"/>
      <c r="G508" s="2492"/>
      <c r="H508" s="2492"/>
      <c r="I508" s="2492"/>
      <c r="J508" s="2493"/>
      <c r="K508" s="2492"/>
      <c r="L508" s="2492"/>
      <c r="M508" s="2492"/>
      <c r="N508" s="2492"/>
      <c r="O508" s="2494"/>
      <c r="P508" s="2492"/>
      <c r="Q508" s="2492"/>
      <c r="R508" s="2492"/>
      <c r="S508" s="2492"/>
      <c r="T508" s="2492"/>
      <c r="U508" s="2492"/>
      <c r="V508" s="2492"/>
      <c r="W508" s="2492"/>
      <c r="X508" s="2493"/>
      <c r="Y508" s="2493"/>
      <c r="Z508" s="2492"/>
      <c r="AA508" s="2492"/>
      <c r="AB508" s="2492"/>
      <c r="AC508" s="2492"/>
      <c r="AD508" s="2492"/>
    </row>
    <row r="509" spans="1:30" ht="15.5">
      <c r="A509" s="2616"/>
      <c r="B509" s="2581" t="s">
        <v>0</v>
      </c>
      <c r="C509" s="3147"/>
      <c r="D509" s="2874"/>
      <c r="E509" s="2874"/>
      <c r="F509" s="2874"/>
      <c r="G509" s="2874"/>
      <c r="H509" s="565"/>
      <c r="I509" s="565"/>
      <c r="J509" s="565"/>
      <c r="K509" s="565"/>
      <c r="L509" s="565"/>
      <c r="M509" s="565"/>
      <c r="N509" s="565"/>
      <c r="O509" s="565"/>
      <c r="P509" s="565"/>
      <c r="Q509" s="565"/>
      <c r="R509" s="565"/>
      <c r="S509" s="565"/>
      <c r="T509" s="565"/>
      <c r="U509" s="565"/>
      <c r="V509" s="565"/>
      <c r="W509" s="565"/>
      <c r="X509" s="565"/>
      <c r="Y509" s="565"/>
      <c r="Z509" s="565"/>
      <c r="AA509" s="565"/>
      <c r="AB509" s="565"/>
      <c r="AC509" s="565"/>
      <c r="AD509" s="565"/>
    </row>
    <row r="510" spans="1:30" ht="15.5">
      <c r="A510" s="2617"/>
      <c r="B510" s="2560" t="s">
        <v>961</v>
      </c>
      <c r="C510" s="3147"/>
      <c r="D510" s="2874"/>
      <c r="E510" s="2874"/>
      <c r="F510" s="2874"/>
      <c r="G510" s="2874"/>
      <c r="H510" s="565"/>
      <c r="I510" s="565"/>
      <c r="J510" s="565"/>
      <c r="K510" s="565"/>
      <c r="L510" s="565"/>
      <c r="M510" s="565"/>
      <c r="N510" s="565"/>
      <c r="O510" s="565"/>
      <c r="P510" s="565"/>
      <c r="Q510" s="565"/>
      <c r="R510" s="565"/>
      <c r="S510" s="565"/>
      <c r="T510" s="565"/>
      <c r="U510" s="565"/>
      <c r="V510" s="565"/>
      <c r="W510" s="565"/>
      <c r="X510" s="565"/>
      <c r="Y510" s="565"/>
      <c r="Z510" s="565"/>
      <c r="AA510" s="565"/>
      <c r="AB510" s="565"/>
      <c r="AC510" s="565"/>
      <c r="AD510" s="565"/>
    </row>
    <row r="511" spans="1:30" ht="15.5">
      <c r="A511" s="2616"/>
      <c r="B511" s="2560"/>
      <c r="C511" s="2581"/>
      <c r="D511" s="2559"/>
      <c r="E511" s="2559"/>
      <c r="F511" s="2581"/>
      <c r="G511" s="2581"/>
      <c r="H511" s="565"/>
      <c r="I511" s="565"/>
      <c r="J511" s="565"/>
      <c r="K511" s="565"/>
      <c r="L511" s="565"/>
      <c r="M511" s="565"/>
      <c r="N511" s="565"/>
      <c r="O511" s="565"/>
      <c r="P511" s="565"/>
      <c r="Q511" s="565"/>
      <c r="R511" s="565"/>
      <c r="S511" s="565"/>
      <c r="T511" s="565"/>
      <c r="U511" s="565"/>
      <c r="V511" s="565"/>
      <c r="W511" s="565"/>
      <c r="X511" s="565"/>
      <c r="Y511" s="565"/>
      <c r="Z511" s="565"/>
      <c r="AA511" s="565"/>
      <c r="AB511" s="565"/>
      <c r="AC511" s="565"/>
      <c r="AD511" s="565"/>
    </row>
    <row r="512" spans="1:30" ht="18">
      <c r="A512" s="3169" t="s">
        <v>3757</v>
      </c>
      <c r="B512" s="2874"/>
      <c r="C512" s="2874"/>
      <c r="D512" s="2874"/>
      <c r="E512" s="2874"/>
      <c r="F512" s="2874"/>
      <c r="G512" s="2874"/>
      <c r="H512" s="565"/>
      <c r="I512" s="565"/>
      <c r="J512" s="565"/>
      <c r="K512" s="565"/>
      <c r="L512" s="565"/>
      <c r="M512" s="565"/>
      <c r="N512" s="565"/>
      <c r="O512" s="565"/>
      <c r="P512" s="565"/>
      <c r="Q512" s="565"/>
      <c r="R512" s="565"/>
      <c r="S512" s="565"/>
      <c r="T512" s="565"/>
      <c r="U512" s="565"/>
      <c r="V512" s="565"/>
      <c r="W512" s="565"/>
      <c r="X512" s="565"/>
      <c r="Y512" s="565"/>
      <c r="Z512" s="565"/>
      <c r="AA512" s="565"/>
      <c r="AB512" s="565"/>
      <c r="AC512" s="565"/>
      <c r="AD512" s="565"/>
    </row>
    <row r="513" spans="1:30" ht="15.5">
      <c r="A513" s="2560"/>
      <c r="B513" s="2560"/>
      <c r="C513" s="3170" t="s">
        <v>3758</v>
      </c>
      <c r="D513" s="2874"/>
      <c r="E513" s="2874"/>
      <c r="F513" s="2874"/>
      <c r="G513" s="2874"/>
      <c r="H513" s="565"/>
      <c r="I513" s="565"/>
      <c r="J513" s="565"/>
      <c r="K513" s="565"/>
      <c r="L513" s="565"/>
      <c r="M513" s="565"/>
      <c r="N513" s="565"/>
      <c r="O513" s="565"/>
      <c r="P513" s="565"/>
      <c r="Q513" s="565"/>
      <c r="R513" s="565"/>
      <c r="S513" s="565"/>
      <c r="T513" s="565"/>
      <c r="U513" s="565"/>
      <c r="V513" s="565"/>
      <c r="W513" s="565"/>
      <c r="X513" s="565"/>
      <c r="Y513" s="565"/>
      <c r="Z513" s="565"/>
      <c r="AA513" s="565"/>
      <c r="AB513" s="565"/>
      <c r="AC513" s="565"/>
      <c r="AD513" s="565"/>
    </row>
    <row r="514" spans="1:30" ht="18">
      <c r="A514" s="2562"/>
      <c r="B514" s="2562"/>
      <c r="C514" s="3170" t="s">
        <v>3759</v>
      </c>
      <c r="D514" s="2874"/>
      <c r="E514" s="2562"/>
      <c r="F514" s="2562"/>
      <c r="G514" s="2562"/>
      <c r="H514" s="565"/>
      <c r="I514" s="565"/>
      <c r="J514" s="565"/>
      <c r="K514" s="565"/>
      <c r="L514" s="565"/>
      <c r="M514" s="565"/>
      <c r="N514" s="565"/>
      <c r="O514" s="565"/>
      <c r="P514" s="565"/>
      <c r="Q514" s="565"/>
      <c r="R514" s="565"/>
      <c r="S514" s="565"/>
      <c r="T514" s="565"/>
      <c r="U514" s="565"/>
      <c r="V514" s="565"/>
      <c r="W514" s="565"/>
      <c r="X514" s="565"/>
      <c r="Y514" s="565"/>
      <c r="Z514" s="565"/>
      <c r="AA514" s="565"/>
      <c r="AB514" s="565"/>
      <c r="AC514" s="565"/>
      <c r="AD514" s="565"/>
    </row>
    <row r="515" spans="1:30" ht="30.75" customHeight="1">
      <c r="A515" s="2618" t="s">
        <v>159</v>
      </c>
      <c r="B515" s="2619" t="s">
        <v>80</v>
      </c>
      <c r="C515" s="2619" t="s">
        <v>187</v>
      </c>
      <c r="D515" s="2619" t="s">
        <v>1865</v>
      </c>
      <c r="E515" s="2619" t="s">
        <v>1866</v>
      </c>
      <c r="F515" s="2619" t="s">
        <v>1867</v>
      </c>
      <c r="G515" s="2619" t="s">
        <v>3555</v>
      </c>
      <c r="H515" s="565"/>
      <c r="I515" s="565"/>
      <c r="J515" s="565"/>
      <c r="K515" s="565"/>
      <c r="L515" s="565"/>
      <c r="M515" s="565"/>
      <c r="N515" s="565"/>
      <c r="O515" s="565"/>
      <c r="P515" s="565"/>
      <c r="Q515" s="565"/>
      <c r="R515" s="565"/>
      <c r="S515" s="565"/>
      <c r="T515" s="565"/>
      <c r="U515" s="565"/>
      <c r="V515" s="565"/>
      <c r="W515" s="565"/>
      <c r="X515" s="565"/>
      <c r="Y515" s="565"/>
      <c r="Z515" s="565"/>
      <c r="AA515" s="565"/>
      <c r="AB515" s="565"/>
      <c r="AC515" s="565"/>
      <c r="AD515" s="565"/>
    </row>
    <row r="516" spans="1:30" ht="15.5">
      <c r="A516" s="2564">
        <v>1</v>
      </c>
      <c r="B516" s="3165" t="s">
        <v>3686</v>
      </c>
      <c r="C516" s="2888"/>
      <c r="D516" s="2888"/>
      <c r="E516" s="2888"/>
      <c r="F516" s="2620" t="s">
        <v>3760</v>
      </c>
      <c r="G516" s="2621"/>
      <c r="H516" s="565"/>
      <c r="I516" s="565"/>
      <c r="J516" s="565"/>
      <c r="K516" s="565"/>
      <c r="L516" s="565"/>
      <c r="M516" s="565"/>
      <c r="N516" s="565"/>
      <c r="O516" s="565"/>
      <c r="P516" s="565"/>
      <c r="Q516" s="565"/>
      <c r="R516" s="565"/>
      <c r="S516" s="565"/>
      <c r="T516" s="565"/>
      <c r="U516" s="565"/>
      <c r="V516" s="565"/>
      <c r="W516" s="565"/>
      <c r="X516" s="565"/>
      <c r="Y516" s="565"/>
      <c r="Z516" s="565"/>
      <c r="AA516" s="565"/>
      <c r="AB516" s="565"/>
      <c r="AC516" s="565"/>
      <c r="AD516" s="565"/>
    </row>
    <row r="517" spans="1:30" ht="15.5">
      <c r="A517" s="2622">
        <v>44927</v>
      </c>
      <c r="B517" s="2595" t="s">
        <v>3524</v>
      </c>
      <c r="C517" s="2596" t="s">
        <v>3534</v>
      </c>
      <c r="D517" s="2623">
        <v>1</v>
      </c>
      <c r="E517" s="2597">
        <v>500</v>
      </c>
      <c r="F517" s="2595">
        <v>500</v>
      </c>
      <c r="G517" s="2497" t="s">
        <v>3593</v>
      </c>
      <c r="H517" s="565"/>
      <c r="I517" s="565"/>
      <c r="J517" s="565"/>
      <c r="K517" s="565"/>
      <c r="L517" s="565"/>
      <c r="M517" s="565"/>
      <c r="N517" s="565"/>
      <c r="O517" s="565"/>
      <c r="P517" s="565"/>
      <c r="Q517" s="565"/>
      <c r="R517" s="565"/>
      <c r="S517" s="565"/>
      <c r="T517" s="565"/>
      <c r="U517" s="565"/>
      <c r="V517" s="565"/>
      <c r="W517" s="565"/>
      <c r="X517" s="565"/>
      <c r="Y517" s="565"/>
      <c r="Z517" s="565"/>
      <c r="AA517" s="565"/>
      <c r="AB517" s="565"/>
      <c r="AC517" s="565"/>
      <c r="AD517" s="565"/>
    </row>
    <row r="518" spans="1:30" ht="15.5">
      <c r="A518" s="2624">
        <v>44958</v>
      </c>
      <c r="B518" s="2595" t="s">
        <v>3687</v>
      </c>
      <c r="C518" s="2596" t="s">
        <v>3534</v>
      </c>
      <c r="D518" s="2623">
        <v>2</v>
      </c>
      <c r="E518" s="2597">
        <v>300</v>
      </c>
      <c r="F518" s="2595">
        <v>600</v>
      </c>
      <c r="G518" s="2497" t="s">
        <v>3593</v>
      </c>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row>
    <row r="519" spans="1:30" ht="15.5">
      <c r="A519" s="2622">
        <v>44986</v>
      </c>
      <c r="B519" s="2595" t="s">
        <v>3688</v>
      </c>
      <c r="C519" s="2596" t="s">
        <v>3534</v>
      </c>
      <c r="D519" s="2623">
        <v>2</v>
      </c>
      <c r="E519" s="2597">
        <v>300</v>
      </c>
      <c r="F519" s="2595">
        <v>600</v>
      </c>
      <c r="G519" s="2497" t="s">
        <v>3593</v>
      </c>
      <c r="H519" s="565"/>
      <c r="I519" s="565"/>
      <c r="J519" s="565"/>
      <c r="K519" s="565"/>
      <c r="L519" s="565"/>
      <c r="M519" s="565"/>
      <c r="N519" s="565"/>
      <c r="O519" s="565"/>
      <c r="P519" s="565"/>
      <c r="Q519" s="565"/>
      <c r="R519" s="565"/>
      <c r="S519" s="565"/>
      <c r="T519" s="565"/>
      <c r="U519" s="565"/>
      <c r="V519" s="565"/>
      <c r="W519" s="565"/>
      <c r="X519" s="565"/>
      <c r="Y519" s="565"/>
      <c r="Z519" s="565"/>
      <c r="AA519" s="565"/>
      <c r="AB519" s="565"/>
      <c r="AC519" s="565"/>
      <c r="AD519" s="565"/>
    </row>
    <row r="520" spans="1:30" ht="15.5">
      <c r="A520" s="2624">
        <v>45017</v>
      </c>
      <c r="B520" s="2595" t="s">
        <v>3689</v>
      </c>
      <c r="C520" s="2596" t="s">
        <v>3534</v>
      </c>
      <c r="D520" s="2623">
        <v>4</v>
      </c>
      <c r="E520" s="2597">
        <v>200</v>
      </c>
      <c r="F520" s="2595">
        <v>600</v>
      </c>
      <c r="G520" s="2497" t="s">
        <v>3593</v>
      </c>
      <c r="H520" s="565"/>
      <c r="I520" s="565"/>
      <c r="J520" s="565"/>
      <c r="K520" s="565"/>
      <c r="L520" s="565"/>
      <c r="M520" s="565"/>
      <c r="N520" s="565"/>
      <c r="O520" s="565"/>
      <c r="P520" s="565"/>
      <c r="Q520" s="565"/>
      <c r="R520" s="565"/>
      <c r="S520" s="565"/>
      <c r="T520" s="565"/>
      <c r="U520" s="565"/>
      <c r="V520" s="565"/>
      <c r="W520" s="565"/>
      <c r="X520" s="565"/>
      <c r="Y520" s="565"/>
      <c r="Z520" s="565"/>
      <c r="AA520" s="565"/>
      <c r="AB520" s="565"/>
      <c r="AC520" s="565"/>
      <c r="AD520" s="565"/>
    </row>
    <row r="521" spans="1:30" ht="15.5">
      <c r="A521" s="2564">
        <v>2</v>
      </c>
      <c r="B521" s="3165" t="s">
        <v>3690</v>
      </c>
      <c r="C521" s="2888"/>
      <c r="D521" s="2888"/>
      <c r="E521" s="2888"/>
      <c r="F521" s="2625" t="s">
        <v>3761</v>
      </c>
      <c r="G521" s="2567"/>
      <c r="H521" s="565"/>
      <c r="I521" s="565"/>
      <c r="J521" s="565"/>
      <c r="K521" s="565"/>
      <c r="L521" s="565"/>
      <c r="M521" s="565"/>
      <c r="N521" s="565"/>
      <c r="O521" s="565"/>
      <c r="P521" s="565"/>
      <c r="Q521" s="565"/>
      <c r="R521" s="565"/>
      <c r="S521" s="565"/>
      <c r="T521" s="565"/>
      <c r="U521" s="565"/>
      <c r="V521" s="565"/>
      <c r="W521" s="565"/>
      <c r="X521" s="565"/>
      <c r="Y521" s="565"/>
      <c r="Z521" s="565"/>
      <c r="AA521" s="565"/>
      <c r="AB521" s="565"/>
      <c r="AC521" s="565"/>
      <c r="AD521" s="565"/>
    </row>
    <row r="522" spans="1:30" ht="15.5">
      <c r="A522" s="2624">
        <v>44928</v>
      </c>
      <c r="B522" s="2595" t="s">
        <v>3524</v>
      </c>
      <c r="C522" s="2596" t="s">
        <v>3534</v>
      </c>
      <c r="D522" s="2623">
        <v>1</v>
      </c>
      <c r="E522" s="2597">
        <v>500</v>
      </c>
      <c r="F522" s="2596">
        <v>500</v>
      </c>
      <c r="G522" s="2497" t="s">
        <v>3593</v>
      </c>
      <c r="H522" s="565"/>
      <c r="I522" s="565"/>
      <c r="J522" s="565"/>
      <c r="K522" s="565"/>
      <c r="L522" s="565"/>
      <c r="M522" s="565"/>
      <c r="N522" s="565"/>
      <c r="O522" s="565"/>
      <c r="P522" s="565"/>
      <c r="Q522" s="565"/>
      <c r="R522" s="565"/>
      <c r="S522" s="565"/>
      <c r="T522" s="565"/>
      <c r="U522" s="565"/>
      <c r="V522" s="565"/>
      <c r="W522" s="565"/>
      <c r="X522" s="565"/>
      <c r="Y522" s="565"/>
      <c r="Z522" s="565"/>
      <c r="AA522" s="565"/>
      <c r="AB522" s="565"/>
      <c r="AC522" s="565"/>
      <c r="AD522" s="565"/>
    </row>
    <row r="523" spans="1:30" ht="15.5">
      <c r="A523" s="2624">
        <v>44959</v>
      </c>
      <c r="B523" s="2595" t="s">
        <v>3687</v>
      </c>
      <c r="C523" s="2596" t="s">
        <v>3534</v>
      </c>
      <c r="D523" s="2623">
        <v>2</v>
      </c>
      <c r="E523" s="2597">
        <v>300</v>
      </c>
      <c r="F523" s="2595">
        <v>600</v>
      </c>
      <c r="G523" s="2497" t="s">
        <v>3593</v>
      </c>
      <c r="H523" s="565"/>
      <c r="I523" s="565"/>
      <c r="J523" s="565"/>
      <c r="K523" s="565"/>
      <c r="L523" s="565"/>
      <c r="M523" s="565"/>
      <c r="N523" s="565"/>
      <c r="O523" s="565"/>
      <c r="P523" s="565"/>
      <c r="Q523" s="565"/>
      <c r="R523" s="565"/>
      <c r="S523" s="565"/>
      <c r="T523" s="565"/>
      <c r="U523" s="565"/>
      <c r="V523" s="565"/>
      <c r="W523" s="565"/>
      <c r="X523" s="565"/>
      <c r="Y523" s="565"/>
      <c r="Z523" s="565"/>
      <c r="AA523" s="565"/>
      <c r="AB523" s="565"/>
      <c r="AC523" s="565"/>
      <c r="AD523" s="565"/>
    </row>
    <row r="524" spans="1:30" ht="15.5">
      <c r="A524" s="2624">
        <v>44987</v>
      </c>
      <c r="B524" s="2595" t="s">
        <v>3689</v>
      </c>
      <c r="C524" s="2596" t="s">
        <v>3534</v>
      </c>
      <c r="D524" s="2623">
        <v>4</v>
      </c>
      <c r="E524" s="2597">
        <v>200</v>
      </c>
      <c r="F524" s="2595">
        <v>800</v>
      </c>
      <c r="G524" s="2497" t="s">
        <v>3593</v>
      </c>
      <c r="H524" s="565"/>
      <c r="I524" s="565"/>
      <c r="J524" s="565"/>
      <c r="K524" s="565"/>
      <c r="L524" s="565"/>
      <c r="M524" s="565"/>
      <c r="N524" s="565"/>
      <c r="O524" s="565"/>
      <c r="P524" s="565"/>
      <c r="Q524" s="565"/>
      <c r="R524" s="565"/>
      <c r="S524" s="565"/>
      <c r="T524" s="565"/>
      <c r="U524" s="565"/>
      <c r="V524" s="565"/>
      <c r="W524" s="565"/>
      <c r="X524" s="565"/>
      <c r="Y524" s="565"/>
      <c r="Z524" s="565"/>
      <c r="AA524" s="565"/>
      <c r="AB524" s="565"/>
      <c r="AC524" s="565"/>
      <c r="AD524" s="565"/>
    </row>
    <row r="525" spans="1:30" ht="15.5">
      <c r="A525" s="2564">
        <v>3</v>
      </c>
      <c r="B525" s="3165" t="s">
        <v>3691</v>
      </c>
      <c r="C525" s="2888"/>
      <c r="D525" s="2888"/>
      <c r="E525" s="2888"/>
      <c r="F525" s="2625" t="s">
        <v>3607</v>
      </c>
      <c r="G525" s="2567"/>
      <c r="H525" s="565"/>
      <c r="I525" s="565"/>
      <c r="J525" s="565"/>
      <c r="K525" s="565"/>
      <c r="L525" s="565"/>
      <c r="M525" s="565"/>
      <c r="N525" s="565"/>
      <c r="O525" s="565"/>
      <c r="P525" s="565"/>
      <c r="Q525" s="565"/>
      <c r="R525" s="565"/>
      <c r="S525" s="565"/>
      <c r="T525" s="565"/>
      <c r="U525" s="565"/>
      <c r="V525" s="565"/>
      <c r="W525" s="565"/>
      <c r="X525" s="565"/>
      <c r="Y525" s="565"/>
      <c r="Z525" s="565"/>
      <c r="AA525" s="565"/>
      <c r="AB525" s="565"/>
      <c r="AC525" s="565"/>
      <c r="AD525" s="565"/>
    </row>
    <row r="526" spans="1:30" ht="15.5">
      <c r="A526" s="2624">
        <v>44929</v>
      </c>
      <c r="B526" s="2595" t="s">
        <v>3694</v>
      </c>
      <c r="C526" s="2596" t="s">
        <v>3695</v>
      </c>
      <c r="D526" s="2596">
        <v>1</v>
      </c>
      <c r="E526" s="2596">
        <v>500</v>
      </c>
      <c r="F526" s="2596">
        <v>500</v>
      </c>
      <c r="G526" s="2497" t="s">
        <v>3593</v>
      </c>
      <c r="H526" s="565"/>
      <c r="I526" s="565"/>
      <c r="J526" s="565"/>
      <c r="K526" s="565"/>
      <c r="L526" s="565"/>
      <c r="M526" s="565"/>
      <c r="N526" s="565"/>
      <c r="O526" s="565"/>
      <c r="P526" s="565"/>
      <c r="Q526" s="565"/>
      <c r="R526" s="565"/>
      <c r="S526" s="565"/>
      <c r="T526" s="565"/>
      <c r="U526" s="565"/>
      <c r="V526" s="565"/>
      <c r="W526" s="565"/>
      <c r="X526" s="565"/>
      <c r="Y526" s="565"/>
      <c r="Z526" s="565"/>
      <c r="AA526" s="565"/>
      <c r="AB526" s="565"/>
      <c r="AC526" s="565"/>
      <c r="AD526" s="565"/>
    </row>
    <row r="527" spans="1:30" ht="15.5">
      <c r="A527" s="2624">
        <v>44960</v>
      </c>
      <c r="B527" s="2595" t="s">
        <v>3696</v>
      </c>
      <c r="C527" s="2596" t="s">
        <v>3695</v>
      </c>
      <c r="D527" s="2596">
        <v>1</v>
      </c>
      <c r="E527" s="2596">
        <v>400</v>
      </c>
      <c r="F527" s="2596">
        <v>400</v>
      </c>
      <c r="G527" s="2497" t="s">
        <v>3593</v>
      </c>
      <c r="H527" s="565"/>
      <c r="I527" s="565"/>
      <c r="J527" s="565"/>
      <c r="K527" s="565"/>
      <c r="L527" s="565"/>
      <c r="M527" s="565"/>
      <c r="N527" s="565"/>
      <c r="O527" s="565"/>
      <c r="P527" s="565"/>
      <c r="Q527" s="565"/>
      <c r="R527" s="565"/>
      <c r="S527" s="565"/>
      <c r="T527" s="565"/>
      <c r="U527" s="565"/>
      <c r="V527" s="565"/>
      <c r="W527" s="565"/>
      <c r="X527" s="565"/>
      <c r="Y527" s="565"/>
      <c r="Z527" s="565"/>
      <c r="AA527" s="565"/>
      <c r="AB527" s="565"/>
      <c r="AC527" s="565"/>
      <c r="AD527" s="565"/>
    </row>
    <row r="528" spans="1:30" ht="15.5">
      <c r="A528" s="2624">
        <v>44988</v>
      </c>
      <c r="B528" s="2595" t="s">
        <v>3697</v>
      </c>
      <c r="C528" s="2596" t="s">
        <v>3695</v>
      </c>
      <c r="D528" s="2596">
        <v>1</v>
      </c>
      <c r="E528" s="2596">
        <v>300</v>
      </c>
      <c r="F528" s="2596">
        <v>300</v>
      </c>
      <c r="G528" s="2497" t="s">
        <v>3593</v>
      </c>
      <c r="H528" s="565"/>
      <c r="I528" s="565"/>
      <c r="J528" s="565"/>
      <c r="K528" s="565"/>
      <c r="L528" s="565"/>
      <c r="M528" s="565"/>
      <c r="N528" s="565"/>
      <c r="O528" s="565"/>
      <c r="P528" s="565"/>
      <c r="Q528" s="565"/>
      <c r="R528" s="565"/>
      <c r="S528" s="565"/>
      <c r="T528" s="565"/>
      <c r="U528" s="565"/>
      <c r="V528" s="565"/>
      <c r="W528" s="565"/>
      <c r="X528" s="565"/>
      <c r="Y528" s="565"/>
      <c r="Z528" s="565"/>
      <c r="AA528" s="565"/>
      <c r="AB528" s="565"/>
      <c r="AC528" s="565"/>
      <c r="AD528" s="565"/>
    </row>
    <row r="529" spans="1:30" ht="15.5">
      <c r="A529" s="2624">
        <v>45019</v>
      </c>
      <c r="B529" s="2595" t="s">
        <v>3762</v>
      </c>
      <c r="C529" s="2596" t="s">
        <v>3695</v>
      </c>
      <c r="D529" s="2596">
        <v>1</v>
      </c>
      <c r="E529" s="2596">
        <v>200</v>
      </c>
      <c r="F529" s="2596">
        <v>200</v>
      </c>
      <c r="G529" s="2497" t="s">
        <v>3593</v>
      </c>
      <c r="H529" s="565"/>
      <c r="I529" s="565"/>
      <c r="J529" s="565"/>
      <c r="K529" s="565"/>
      <c r="L529" s="565"/>
      <c r="M529" s="565"/>
      <c r="N529" s="565"/>
      <c r="O529" s="565"/>
      <c r="P529" s="565"/>
      <c r="Q529" s="565"/>
      <c r="R529" s="565"/>
      <c r="S529" s="565"/>
      <c r="T529" s="565"/>
      <c r="U529" s="565"/>
      <c r="V529" s="565"/>
      <c r="W529" s="565"/>
      <c r="X529" s="565"/>
      <c r="Y529" s="565"/>
      <c r="Z529" s="565"/>
      <c r="AA529" s="565"/>
      <c r="AB529" s="565"/>
      <c r="AC529" s="565"/>
      <c r="AD529" s="565"/>
    </row>
    <row r="530" spans="1:30" ht="15.5">
      <c r="A530" s="2564">
        <v>4</v>
      </c>
      <c r="B530" s="2621" t="s">
        <v>3708</v>
      </c>
      <c r="C530" s="2497"/>
      <c r="D530" s="2516"/>
      <c r="E530" s="2569"/>
      <c r="F530" s="2598" t="s">
        <v>3612</v>
      </c>
      <c r="G530" s="2497"/>
      <c r="H530" s="565"/>
      <c r="I530" s="565"/>
      <c r="J530" s="565"/>
      <c r="K530" s="565"/>
      <c r="L530" s="565"/>
      <c r="M530" s="565"/>
      <c r="N530" s="565"/>
      <c r="O530" s="565"/>
      <c r="P530" s="565"/>
      <c r="Q530" s="565"/>
      <c r="R530" s="565"/>
      <c r="S530" s="565"/>
      <c r="T530" s="565"/>
      <c r="U530" s="565"/>
      <c r="V530" s="565"/>
      <c r="W530" s="565"/>
      <c r="X530" s="565"/>
      <c r="Y530" s="565"/>
      <c r="Z530" s="565"/>
      <c r="AA530" s="565"/>
      <c r="AB530" s="565"/>
      <c r="AC530" s="565"/>
      <c r="AD530" s="565"/>
    </row>
    <row r="531" spans="1:30" ht="15.5">
      <c r="A531" s="2626">
        <v>44930</v>
      </c>
      <c r="B531" s="2627" t="s">
        <v>3763</v>
      </c>
      <c r="C531" s="2569" t="s">
        <v>3709</v>
      </c>
      <c r="D531" s="2609">
        <v>2</v>
      </c>
      <c r="E531" s="2628">
        <v>500</v>
      </c>
      <c r="F531" s="2629" t="s">
        <v>3699</v>
      </c>
      <c r="G531" s="2497" t="s">
        <v>3593</v>
      </c>
      <c r="H531" s="565"/>
      <c r="I531" s="565"/>
      <c r="J531" s="565"/>
      <c r="K531" s="565"/>
      <c r="L531" s="565"/>
      <c r="M531" s="565"/>
      <c r="N531" s="565"/>
      <c r="O531" s="565"/>
      <c r="P531" s="565"/>
      <c r="Q531" s="565"/>
      <c r="R531" s="565"/>
      <c r="S531" s="565"/>
      <c r="T531" s="565"/>
      <c r="U531" s="565"/>
      <c r="V531" s="565"/>
      <c r="W531" s="565"/>
      <c r="X531" s="565"/>
      <c r="Y531" s="565"/>
      <c r="Z531" s="565"/>
      <c r="AA531" s="565"/>
      <c r="AB531" s="565"/>
      <c r="AC531" s="565"/>
      <c r="AD531" s="565"/>
    </row>
    <row r="532" spans="1:30" ht="15.5">
      <c r="A532" s="2626">
        <v>44930</v>
      </c>
      <c r="B532" s="2627" t="s">
        <v>3764</v>
      </c>
      <c r="C532" s="2569" t="s">
        <v>3709</v>
      </c>
      <c r="D532" s="2609">
        <v>2</v>
      </c>
      <c r="E532" s="2628">
        <v>500</v>
      </c>
      <c r="F532" s="2629" t="s">
        <v>3699</v>
      </c>
      <c r="G532" s="2497" t="s">
        <v>3593</v>
      </c>
      <c r="H532" s="565"/>
      <c r="I532" s="565"/>
      <c r="J532" s="565"/>
      <c r="K532" s="565"/>
      <c r="L532" s="565"/>
      <c r="M532" s="565"/>
      <c r="N532" s="565"/>
      <c r="O532" s="565"/>
      <c r="P532" s="565"/>
      <c r="Q532" s="565"/>
      <c r="R532" s="565"/>
      <c r="S532" s="565"/>
      <c r="T532" s="565"/>
      <c r="U532" s="565"/>
      <c r="V532" s="565"/>
      <c r="W532" s="565"/>
      <c r="X532" s="565"/>
      <c r="Y532" s="565"/>
      <c r="Z532" s="565"/>
      <c r="AA532" s="565"/>
      <c r="AB532" s="565"/>
      <c r="AC532" s="565"/>
      <c r="AD532" s="565"/>
    </row>
    <row r="533" spans="1:30" ht="15.5">
      <c r="A533" s="2564">
        <v>5</v>
      </c>
      <c r="B533" s="2567" t="s">
        <v>3710</v>
      </c>
      <c r="C533" s="2569" t="s">
        <v>3695</v>
      </c>
      <c r="D533" s="2609">
        <v>4</v>
      </c>
      <c r="E533" s="2628" t="s">
        <v>3699</v>
      </c>
      <c r="F533" s="2625" t="s">
        <v>3692</v>
      </c>
      <c r="G533" s="2497" t="s">
        <v>3593</v>
      </c>
      <c r="H533" s="565"/>
      <c r="I533" s="565"/>
      <c r="J533" s="565"/>
      <c r="K533" s="565"/>
      <c r="L533" s="565"/>
      <c r="M533" s="565"/>
      <c r="N533" s="565"/>
      <c r="O533" s="565"/>
      <c r="P533" s="565"/>
      <c r="Q533" s="565"/>
      <c r="R533" s="565"/>
      <c r="S533" s="565"/>
      <c r="T533" s="565"/>
      <c r="U533" s="565"/>
      <c r="V533" s="565"/>
      <c r="W533" s="565"/>
      <c r="X533" s="565"/>
      <c r="Y533" s="565"/>
      <c r="Z533" s="565"/>
      <c r="AA533" s="565"/>
      <c r="AB533" s="565"/>
      <c r="AC533" s="565"/>
      <c r="AD533" s="565"/>
    </row>
    <row r="534" spans="1:30" ht="15.5">
      <c r="A534" s="2568">
        <v>6</v>
      </c>
      <c r="B534" s="2621" t="s">
        <v>3128</v>
      </c>
      <c r="C534" s="2569"/>
      <c r="D534" s="2609"/>
      <c r="E534" s="2628"/>
      <c r="F534" s="2625" t="s">
        <v>3765</v>
      </c>
      <c r="G534" s="2497"/>
      <c r="H534" s="565"/>
      <c r="I534" s="565"/>
      <c r="J534" s="565"/>
      <c r="K534" s="565"/>
      <c r="L534" s="565"/>
      <c r="M534" s="565"/>
      <c r="N534" s="565"/>
      <c r="O534" s="565"/>
      <c r="P534" s="565"/>
      <c r="Q534" s="565"/>
      <c r="R534" s="565"/>
      <c r="S534" s="565"/>
      <c r="T534" s="565"/>
      <c r="U534" s="565"/>
      <c r="V534" s="565"/>
      <c r="W534" s="565"/>
      <c r="X534" s="565"/>
      <c r="Y534" s="565"/>
      <c r="Z534" s="565"/>
      <c r="AA534" s="565"/>
      <c r="AB534" s="565"/>
      <c r="AC534" s="565"/>
      <c r="AD534" s="565"/>
    </row>
    <row r="535" spans="1:30" ht="15.5">
      <c r="A535" s="2626">
        <v>44932</v>
      </c>
      <c r="B535" s="2630" t="s">
        <v>3712</v>
      </c>
      <c r="C535" s="2568" t="s">
        <v>3534</v>
      </c>
      <c r="D535" s="2609">
        <v>10</v>
      </c>
      <c r="E535" s="2628">
        <v>300</v>
      </c>
      <c r="F535" s="2629" t="s">
        <v>3766</v>
      </c>
      <c r="G535" s="2497" t="s">
        <v>3593</v>
      </c>
      <c r="H535" s="565"/>
      <c r="I535" s="565"/>
      <c r="J535" s="565"/>
      <c r="K535" s="565"/>
      <c r="L535" s="565"/>
      <c r="M535" s="565"/>
      <c r="N535" s="565"/>
      <c r="O535" s="565"/>
      <c r="P535" s="565"/>
      <c r="Q535" s="565"/>
      <c r="R535" s="565"/>
      <c r="S535" s="565"/>
      <c r="T535" s="565"/>
      <c r="U535" s="565"/>
      <c r="V535" s="565"/>
      <c r="W535" s="565"/>
      <c r="X535" s="565"/>
      <c r="Y535" s="565"/>
      <c r="Z535" s="565"/>
      <c r="AA535" s="565"/>
      <c r="AB535" s="565"/>
      <c r="AC535" s="565"/>
      <c r="AD535" s="565"/>
    </row>
    <row r="536" spans="1:30" ht="15.5">
      <c r="A536" s="2626">
        <v>44963</v>
      </c>
      <c r="B536" s="2631" t="s">
        <v>3713</v>
      </c>
      <c r="C536" s="2568" t="s">
        <v>2467</v>
      </c>
      <c r="D536" s="2609">
        <v>30</v>
      </c>
      <c r="E536" s="2628">
        <v>20</v>
      </c>
      <c r="F536" s="2629">
        <v>600</v>
      </c>
      <c r="G536" s="2497" t="s">
        <v>3714</v>
      </c>
      <c r="H536" s="565"/>
      <c r="I536" s="565"/>
      <c r="J536" s="565"/>
      <c r="K536" s="565"/>
      <c r="L536" s="565"/>
      <c r="M536" s="565"/>
      <c r="N536" s="565"/>
      <c r="O536" s="565"/>
      <c r="P536" s="565"/>
      <c r="Q536" s="565"/>
      <c r="R536" s="565"/>
      <c r="S536" s="565"/>
      <c r="T536" s="565"/>
      <c r="U536" s="565"/>
      <c r="V536" s="565"/>
      <c r="W536" s="565"/>
      <c r="X536" s="565"/>
      <c r="Y536" s="565"/>
      <c r="Z536" s="565"/>
      <c r="AA536" s="565"/>
      <c r="AB536" s="565"/>
      <c r="AC536" s="565"/>
      <c r="AD536" s="565"/>
    </row>
    <row r="537" spans="1:30" ht="15.5">
      <c r="A537" s="2632">
        <v>44991</v>
      </c>
      <c r="B537" s="2630" t="s">
        <v>3715</v>
      </c>
      <c r="C537" s="2569" t="s">
        <v>3767</v>
      </c>
      <c r="D537" s="2609">
        <v>7</v>
      </c>
      <c r="E537" s="2628">
        <v>100</v>
      </c>
      <c r="F537" s="2633">
        <v>700</v>
      </c>
      <c r="G537" s="2634" t="s">
        <v>3714</v>
      </c>
      <c r="H537" s="565"/>
      <c r="I537" s="565"/>
      <c r="J537" s="565"/>
      <c r="K537" s="565"/>
      <c r="L537" s="565"/>
      <c r="M537" s="565"/>
      <c r="N537" s="565"/>
      <c r="O537" s="565"/>
      <c r="P537" s="565"/>
      <c r="Q537" s="565"/>
      <c r="R537" s="565"/>
      <c r="S537" s="565"/>
      <c r="T537" s="565"/>
      <c r="U537" s="565"/>
      <c r="V537" s="565"/>
      <c r="W537" s="565"/>
      <c r="X537" s="565"/>
      <c r="Y537" s="565"/>
      <c r="Z537" s="565"/>
      <c r="AA537" s="565"/>
      <c r="AB537" s="565"/>
      <c r="AC537" s="565"/>
      <c r="AD537" s="565"/>
    </row>
    <row r="538" spans="1:30" ht="15.5">
      <c r="A538" s="2626">
        <v>45022</v>
      </c>
      <c r="B538" s="2604" t="s">
        <v>3717</v>
      </c>
      <c r="C538" s="2569" t="s">
        <v>2467</v>
      </c>
      <c r="D538" s="2609">
        <v>1</v>
      </c>
      <c r="E538" s="2628">
        <v>700</v>
      </c>
      <c r="F538" s="2628">
        <v>700</v>
      </c>
      <c r="G538" s="2634" t="s">
        <v>3714</v>
      </c>
      <c r="H538" s="565"/>
      <c r="I538" s="565"/>
      <c r="J538" s="565"/>
      <c r="K538" s="565"/>
      <c r="L538" s="565"/>
      <c r="M538" s="565"/>
      <c r="N538" s="565"/>
      <c r="O538" s="565"/>
      <c r="P538" s="565"/>
      <c r="Q538" s="565"/>
      <c r="R538" s="565"/>
      <c r="S538" s="565"/>
      <c r="T538" s="565"/>
      <c r="U538" s="565"/>
      <c r="V538" s="565"/>
      <c r="W538" s="565"/>
      <c r="X538" s="565"/>
      <c r="Y538" s="565"/>
      <c r="Z538" s="565"/>
      <c r="AA538" s="565"/>
      <c r="AB538" s="565"/>
      <c r="AC538" s="565"/>
      <c r="AD538" s="565"/>
    </row>
    <row r="539" spans="1:30" ht="15.5">
      <c r="A539" s="2632">
        <v>45052</v>
      </c>
      <c r="B539" s="2631" t="s">
        <v>3718</v>
      </c>
      <c r="C539" s="2568" t="s">
        <v>3534</v>
      </c>
      <c r="D539" s="2609">
        <v>5</v>
      </c>
      <c r="E539" s="2628">
        <v>100</v>
      </c>
      <c r="F539" s="2634">
        <v>500</v>
      </c>
      <c r="G539" s="2497" t="s">
        <v>3593</v>
      </c>
      <c r="H539" s="565"/>
      <c r="I539" s="565"/>
      <c r="J539" s="565"/>
      <c r="K539" s="565"/>
      <c r="L539" s="565"/>
      <c r="M539" s="565"/>
      <c r="N539" s="565"/>
      <c r="O539" s="565"/>
      <c r="P539" s="565"/>
      <c r="Q539" s="565"/>
      <c r="R539" s="565"/>
      <c r="S539" s="565"/>
      <c r="T539" s="565"/>
      <c r="U539" s="565"/>
      <c r="V539" s="565"/>
      <c r="W539" s="565"/>
      <c r="X539" s="565"/>
      <c r="Y539" s="565"/>
      <c r="Z539" s="565"/>
      <c r="AA539" s="565"/>
      <c r="AB539" s="565"/>
      <c r="AC539" s="565"/>
      <c r="AD539" s="565"/>
    </row>
    <row r="540" spans="1:30" ht="15.5">
      <c r="A540" s="2632">
        <v>45083</v>
      </c>
      <c r="B540" s="2630" t="s">
        <v>3719</v>
      </c>
      <c r="C540" s="2569" t="s">
        <v>3720</v>
      </c>
      <c r="D540" s="2609">
        <v>4</v>
      </c>
      <c r="E540" s="2628">
        <v>150</v>
      </c>
      <c r="F540" s="2629">
        <v>600</v>
      </c>
      <c r="G540" s="2497" t="s">
        <v>3714</v>
      </c>
      <c r="H540" s="565"/>
      <c r="I540" s="565"/>
      <c r="J540" s="565"/>
      <c r="K540" s="565"/>
      <c r="L540" s="565"/>
      <c r="M540" s="565"/>
      <c r="N540" s="565"/>
      <c r="O540" s="565"/>
      <c r="P540" s="565"/>
      <c r="Q540" s="565"/>
      <c r="R540" s="565"/>
      <c r="S540" s="565"/>
      <c r="T540" s="565"/>
      <c r="U540" s="565"/>
      <c r="V540" s="565"/>
      <c r="W540" s="565"/>
      <c r="X540" s="565"/>
      <c r="Y540" s="565"/>
      <c r="Z540" s="565"/>
      <c r="AA540" s="565"/>
      <c r="AB540" s="565"/>
      <c r="AC540" s="565"/>
      <c r="AD540" s="565"/>
    </row>
    <row r="541" spans="1:30" ht="15.5">
      <c r="A541" s="2632">
        <v>45113</v>
      </c>
      <c r="B541" s="2629" t="s">
        <v>3721</v>
      </c>
      <c r="C541" s="2569" t="s">
        <v>2519</v>
      </c>
      <c r="D541" s="2635">
        <v>2</v>
      </c>
      <c r="E541" s="2628"/>
      <c r="F541" s="2629">
        <v>100</v>
      </c>
      <c r="G541" s="2497" t="s">
        <v>3714</v>
      </c>
      <c r="H541" s="565"/>
      <c r="I541" s="565"/>
      <c r="J541" s="565"/>
      <c r="K541" s="565"/>
      <c r="L541" s="565"/>
      <c r="M541" s="565"/>
      <c r="N541" s="565"/>
      <c r="O541" s="565"/>
      <c r="P541" s="565"/>
      <c r="Q541" s="565"/>
      <c r="R541" s="565"/>
      <c r="S541" s="565"/>
      <c r="T541" s="565"/>
      <c r="U541" s="565"/>
      <c r="V541" s="565"/>
      <c r="W541" s="565"/>
      <c r="X541" s="565"/>
      <c r="Y541" s="565"/>
      <c r="Z541" s="565"/>
      <c r="AA541" s="565"/>
      <c r="AB541" s="565"/>
      <c r="AC541" s="565"/>
      <c r="AD541" s="565"/>
    </row>
    <row r="542" spans="1:30" ht="15.5">
      <c r="A542" s="2636">
        <v>45144</v>
      </c>
      <c r="B542" s="2629" t="s">
        <v>3722</v>
      </c>
      <c r="C542" s="2569" t="s">
        <v>2467</v>
      </c>
      <c r="D542" s="2609">
        <v>30</v>
      </c>
      <c r="E542" s="2628">
        <v>50</v>
      </c>
      <c r="F542" s="2629" t="s">
        <v>3674</v>
      </c>
      <c r="G542" s="2497" t="s">
        <v>3714</v>
      </c>
      <c r="H542" s="565"/>
      <c r="I542" s="565"/>
      <c r="J542" s="565"/>
      <c r="K542" s="565"/>
      <c r="L542" s="565"/>
      <c r="M542" s="565"/>
      <c r="N542" s="565"/>
      <c r="O542" s="565"/>
      <c r="P542" s="565"/>
      <c r="Q542" s="565"/>
      <c r="R542" s="565"/>
      <c r="S542" s="565"/>
      <c r="T542" s="565"/>
      <c r="U542" s="565"/>
      <c r="V542" s="565"/>
      <c r="W542" s="565"/>
      <c r="X542" s="565"/>
      <c r="Y542" s="565"/>
      <c r="Z542" s="565"/>
      <c r="AA542" s="565"/>
      <c r="AB542" s="565"/>
      <c r="AC542" s="565"/>
      <c r="AD542" s="565"/>
    </row>
    <row r="543" spans="1:30" ht="15.5">
      <c r="A543" s="2637">
        <v>45175</v>
      </c>
      <c r="B543" s="2497" t="s">
        <v>3723</v>
      </c>
      <c r="C543" s="2569" t="s">
        <v>2467</v>
      </c>
      <c r="D543" s="2609">
        <v>4</v>
      </c>
      <c r="E543" s="2628">
        <v>200</v>
      </c>
      <c r="F543" s="2629">
        <v>800</v>
      </c>
      <c r="G543" s="2497" t="s">
        <v>3714</v>
      </c>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5"/>
    </row>
    <row r="544" spans="1:30" ht="15.5">
      <c r="A544" s="2638"/>
      <c r="B544" s="2639" t="s">
        <v>3724</v>
      </c>
      <c r="C544" s="2598"/>
      <c r="D544" s="2599"/>
      <c r="E544" s="2640"/>
      <c r="F544" s="2625" t="s">
        <v>3768</v>
      </c>
      <c r="G544" s="2497"/>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row>
    <row r="545" spans="1:30" ht="15.5">
      <c r="A545" s="2641"/>
      <c r="B545" s="3168" t="s">
        <v>3769</v>
      </c>
      <c r="C545" s="2874"/>
      <c r="D545" s="2874"/>
      <c r="E545" s="2642"/>
      <c r="F545" s="2642"/>
      <c r="G545" s="2581"/>
      <c r="H545" s="565"/>
      <c r="I545" s="565"/>
      <c r="J545" s="565"/>
      <c r="K545" s="565"/>
      <c r="L545" s="565"/>
      <c r="M545" s="565"/>
      <c r="N545" s="565"/>
      <c r="O545" s="565"/>
      <c r="P545" s="565"/>
      <c r="Q545" s="565"/>
      <c r="R545" s="565"/>
      <c r="S545" s="565"/>
      <c r="T545" s="565"/>
      <c r="U545" s="565"/>
      <c r="V545" s="565"/>
      <c r="W545" s="565"/>
      <c r="X545" s="565"/>
      <c r="Y545" s="565"/>
      <c r="Z545" s="565"/>
      <c r="AA545" s="565"/>
      <c r="AB545" s="565"/>
      <c r="AC545" s="565"/>
      <c r="AD545" s="565"/>
    </row>
    <row r="546" spans="1:30" ht="16.5">
      <c r="A546" s="2643"/>
      <c r="B546" s="2329"/>
      <c r="C546" s="3151" t="s">
        <v>3740</v>
      </c>
      <c r="D546" s="2874"/>
      <c r="E546" s="2874"/>
      <c r="F546" s="2874"/>
      <c r="G546" s="2874"/>
      <c r="H546" s="565"/>
      <c r="I546" s="565"/>
      <c r="J546" s="565"/>
      <c r="K546" s="565"/>
      <c r="L546" s="565"/>
      <c r="M546" s="565"/>
      <c r="N546" s="565"/>
      <c r="O546" s="565"/>
      <c r="P546" s="565"/>
      <c r="Q546" s="565"/>
      <c r="R546" s="565"/>
      <c r="S546" s="565"/>
      <c r="T546" s="565"/>
      <c r="U546" s="565"/>
      <c r="V546" s="565"/>
      <c r="W546" s="565"/>
      <c r="X546" s="565"/>
      <c r="Y546" s="565"/>
      <c r="Z546" s="565"/>
      <c r="AA546" s="565"/>
      <c r="AB546" s="565"/>
      <c r="AC546" s="565"/>
      <c r="AD546" s="565"/>
    </row>
    <row r="547" spans="1:30" ht="15.5">
      <c r="A547" s="2616"/>
      <c r="B547" s="2415" t="s">
        <v>3682</v>
      </c>
      <c r="C547" s="2329"/>
      <c r="D547" s="2592"/>
      <c r="E547" s="2592"/>
      <c r="F547" s="3168" t="s">
        <v>3770</v>
      </c>
      <c r="G547" s="2874"/>
      <c r="H547" s="565"/>
      <c r="I547" s="565"/>
      <c r="J547" s="565"/>
      <c r="K547" s="565"/>
      <c r="L547" s="565"/>
      <c r="M547" s="565"/>
      <c r="N547" s="565"/>
      <c r="O547" s="565"/>
      <c r="P547" s="565"/>
      <c r="Q547" s="565"/>
      <c r="R547" s="565"/>
      <c r="S547" s="565"/>
      <c r="T547" s="565"/>
      <c r="U547" s="565"/>
      <c r="V547" s="565"/>
      <c r="W547" s="565"/>
      <c r="X547" s="565"/>
      <c r="Y547" s="565"/>
      <c r="Z547" s="565"/>
      <c r="AA547" s="565"/>
      <c r="AB547" s="565"/>
      <c r="AC547" s="565"/>
      <c r="AD547" s="565"/>
    </row>
    <row r="548" spans="1:30" ht="14.5">
      <c r="A548" s="2616"/>
      <c r="B548" s="2329"/>
      <c r="C548" s="2329"/>
      <c r="D548" s="2329"/>
      <c r="E548" s="2329"/>
      <c r="F548" s="2329"/>
      <c r="G548" s="2329"/>
      <c r="H548" s="565"/>
      <c r="I548" s="565"/>
      <c r="J548" s="565"/>
      <c r="K548" s="565"/>
      <c r="L548" s="565"/>
      <c r="M548" s="565"/>
      <c r="N548" s="565"/>
      <c r="O548" s="565"/>
      <c r="P548" s="565"/>
      <c r="Q548" s="565"/>
      <c r="R548" s="565"/>
      <c r="S548" s="565"/>
      <c r="T548" s="565"/>
      <c r="U548" s="565"/>
      <c r="V548" s="565"/>
      <c r="W548" s="565"/>
      <c r="X548" s="565"/>
      <c r="Y548" s="565"/>
      <c r="Z548" s="565"/>
      <c r="AA548" s="565"/>
      <c r="AB548" s="565"/>
      <c r="AC548" s="565"/>
      <c r="AD548" s="565"/>
    </row>
    <row r="549" spans="1:30" ht="14.5">
      <c r="A549" s="2616"/>
      <c r="B549" s="2329"/>
      <c r="C549" s="2329"/>
      <c r="D549" s="2329"/>
      <c r="E549" s="2329"/>
      <c r="F549" s="2329"/>
      <c r="G549" s="2329"/>
      <c r="H549" s="565"/>
      <c r="I549" s="565"/>
      <c r="J549" s="565"/>
      <c r="K549" s="565"/>
      <c r="L549" s="565"/>
      <c r="M549" s="565"/>
      <c r="N549" s="565"/>
      <c r="O549" s="565"/>
      <c r="P549" s="565"/>
      <c r="Q549" s="565"/>
      <c r="R549" s="565"/>
      <c r="S549" s="565"/>
      <c r="T549" s="565"/>
      <c r="U549" s="565"/>
      <c r="V549" s="565"/>
      <c r="W549" s="565"/>
      <c r="X549" s="565"/>
      <c r="Y549" s="565"/>
      <c r="Z549" s="565"/>
      <c r="AA549" s="565"/>
      <c r="AB549" s="565"/>
      <c r="AC549" s="565"/>
      <c r="AD549" s="565"/>
    </row>
    <row r="550" spans="1:30" ht="15.5">
      <c r="A550" s="2644"/>
      <c r="B550" s="2592"/>
      <c r="C550" s="2560"/>
      <c r="D550" s="2592"/>
      <c r="E550" s="2592"/>
      <c r="F550" s="2592"/>
      <c r="G550" s="2329"/>
      <c r="H550" s="565"/>
      <c r="I550" s="565"/>
      <c r="J550" s="565"/>
      <c r="K550" s="565"/>
      <c r="L550" s="565"/>
      <c r="M550" s="565"/>
      <c r="N550" s="565"/>
      <c r="O550" s="565"/>
      <c r="P550" s="565"/>
      <c r="Q550" s="565"/>
      <c r="R550" s="565"/>
      <c r="S550" s="565"/>
      <c r="T550" s="565"/>
      <c r="U550" s="565"/>
      <c r="V550" s="565"/>
      <c r="W550" s="565"/>
      <c r="X550" s="565"/>
      <c r="Y550" s="565"/>
      <c r="Z550" s="565"/>
      <c r="AA550" s="565"/>
      <c r="AB550" s="565"/>
      <c r="AC550" s="565"/>
      <c r="AD550" s="565"/>
    </row>
    <row r="551" spans="1:30" ht="15.5">
      <c r="A551" s="2616"/>
      <c r="B551" s="2592"/>
      <c r="C551" s="2560"/>
      <c r="D551" s="2592"/>
      <c r="E551" s="2592"/>
      <c r="F551" s="2592"/>
      <c r="G551" s="2329"/>
      <c r="H551" s="565"/>
      <c r="I551" s="565"/>
      <c r="J551" s="565"/>
      <c r="K551" s="565"/>
      <c r="L551" s="565"/>
      <c r="M551" s="565"/>
      <c r="N551" s="565"/>
      <c r="O551" s="565"/>
      <c r="P551" s="565"/>
      <c r="Q551" s="565"/>
      <c r="R551" s="565"/>
      <c r="S551" s="565"/>
      <c r="T551" s="565"/>
      <c r="U551" s="565"/>
      <c r="V551" s="565"/>
      <c r="W551" s="565"/>
      <c r="X551" s="565"/>
      <c r="Y551" s="565"/>
      <c r="Z551" s="565"/>
      <c r="AA551" s="565"/>
      <c r="AB551" s="565"/>
      <c r="AC551" s="565"/>
      <c r="AD551" s="565"/>
    </row>
    <row r="552" spans="1:30" ht="15.5">
      <c r="A552" s="2616"/>
      <c r="B552" s="2592"/>
      <c r="C552" s="2560"/>
      <c r="D552" s="2592"/>
      <c r="E552" s="2592"/>
      <c r="F552" s="3168" t="s">
        <v>1587</v>
      </c>
      <c r="G552" s="2874"/>
      <c r="H552" s="565"/>
      <c r="I552" s="565"/>
      <c r="J552" s="565"/>
      <c r="K552" s="565"/>
      <c r="L552" s="565"/>
      <c r="M552" s="565"/>
      <c r="N552" s="565"/>
      <c r="O552" s="565"/>
      <c r="P552" s="565"/>
      <c r="Q552" s="565"/>
      <c r="R552" s="565"/>
      <c r="S552" s="565"/>
      <c r="T552" s="565"/>
      <c r="U552" s="565"/>
      <c r="V552" s="565"/>
      <c r="W552" s="565"/>
      <c r="X552" s="565"/>
      <c r="Y552" s="565"/>
      <c r="Z552" s="565"/>
      <c r="AA552" s="565"/>
      <c r="AB552" s="565"/>
      <c r="AC552" s="565"/>
      <c r="AD552" s="565"/>
    </row>
    <row r="553" spans="1:30" ht="15.5">
      <c r="A553" s="2645"/>
      <c r="B553" s="2646"/>
      <c r="C553" s="2647"/>
      <c r="D553" s="2648"/>
      <c r="E553" s="2648"/>
      <c r="F553" s="2648"/>
      <c r="G553" s="2649"/>
      <c r="H553" s="2650"/>
      <c r="I553" s="2650"/>
      <c r="J553" s="2650"/>
      <c r="K553" s="2650"/>
      <c r="L553" s="2650"/>
      <c r="M553" s="2650"/>
      <c r="N553" s="565"/>
      <c r="O553" s="565"/>
      <c r="P553" s="565"/>
      <c r="Q553" s="565"/>
      <c r="R553" s="565"/>
      <c r="S553" s="565"/>
      <c r="T553" s="565"/>
      <c r="U553" s="565"/>
      <c r="V553" s="565"/>
      <c r="W553" s="565"/>
      <c r="X553" s="565"/>
      <c r="Y553" s="565"/>
      <c r="Z553" s="565"/>
      <c r="AA553" s="565"/>
      <c r="AB553" s="565"/>
      <c r="AC553" s="565"/>
      <c r="AD553" s="565"/>
    </row>
    <row r="554" spans="1:30" ht="15.5">
      <c r="A554" s="2616"/>
      <c r="B554" s="2560" t="s">
        <v>3642</v>
      </c>
      <c r="C554" s="2592"/>
      <c r="D554" s="3168" t="s">
        <v>3728</v>
      </c>
      <c r="E554" s="2874"/>
      <c r="F554" s="2874"/>
      <c r="G554" s="2592" t="s">
        <v>3729</v>
      </c>
      <c r="H554" s="565"/>
      <c r="I554" s="565"/>
      <c r="J554" s="565"/>
      <c r="K554" s="565"/>
      <c r="L554" s="565"/>
      <c r="M554" s="565"/>
      <c r="N554" s="565"/>
      <c r="O554" s="565"/>
      <c r="P554" s="565"/>
      <c r="Q554" s="565"/>
      <c r="R554" s="565"/>
      <c r="S554" s="565"/>
      <c r="T554" s="565"/>
      <c r="U554" s="565"/>
      <c r="V554" s="565"/>
      <c r="W554" s="565"/>
      <c r="X554" s="565"/>
      <c r="Y554" s="565"/>
      <c r="Z554" s="565"/>
      <c r="AA554" s="565"/>
      <c r="AB554" s="565"/>
      <c r="AC554" s="565"/>
      <c r="AD554" s="565"/>
    </row>
    <row r="555" spans="1:30" ht="14.5">
      <c r="A555" s="2616"/>
      <c r="B555" s="2329"/>
      <c r="C555" s="2329"/>
      <c r="D555" s="2329"/>
      <c r="E555" s="2329"/>
      <c r="F555" s="2329"/>
      <c r="G555" s="2329"/>
      <c r="H555" s="565"/>
      <c r="I555" s="565"/>
      <c r="J555" s="565"/>
      <c r="K555" s="565"/>
      <c r="L555" s="565"/>
      <c r="M555" s="565"/>
      <c r="N555" s="565"/>
      <c r="O555" s="565"/>
      <c r="P555" s="565"/>
      <c r="Q555" s="565"/>
      <c r="R555" s="565"/>
      <c r="S555" s="565"/>
      <c r="T555" s="565"/>
      <c r="U555" s="565"/>
      <c r="V555" s="565"/>
      <c r="W555" s="565"/>
      <c r="X555" s="565"/>
      <c r="Y555" s="565"/>
      <c r="Z555" s="565"/>
      <c r="AA555" s="565"/>
      <c r="AB555" s="565"/>
      <c r="AC555" s="565"/>
      <c r="AD555" s="565"/>
    </row>
    <row r="556" spans="1:30" ht="14.5">
      <c r="A556" s="2616"/>
      <c r="B556" s="2329"/>
      <c r="C556" s="2329"/>
      <c r="D556" s="2329"/>
      <c r="E556" s="2329"/>
      <c r="F556" s="2329"/>
      <c r="G556" s="2329"/>
      <c r="H556" s="565"/>
      <c r="I556" s="565"/>
      <c r="J556" s="565"/>
      <c r="K556" s="565"/>
      <c r="L556" s="565"/>
      <c r="M556" s="565"/>
      <c r="N556" s="565"/>
      <c r="O556" s="565"/>
      <c r="P556" s="565"/>
      <c r="Q556" s="565"/>
      <c r="R556" s="565"/>
      <c r="S556" s="565"/>
      <c r="T556" s="565"/>
      <c r="U556" s="565"/>
      <c r="V556" s="565"/>
      <c r="W556" s="565"/>
      <c r="X556" s="565"/>
      <c r="Y556" s="565"/>
      <c r="Z556" s="565"/>
      <c r="AA556" s="565"/>
      <c r="AB556" s="565"/>
      <c r="AC556" s="565"/>
      <c r="AD556" s="565"/>
    </row>
    <row r="557" spans="1:30" ht="18">
      <c r="A557" s="3166" t="s">
        <v>3771</v>
      </c>
      <c r="B557" s="2874"/>
      <c r="C557" s="2874"/>
      <c r="D557" s="2874"/>
      <c r="E557" s="2874"/>
      <c r="F557" s="2874"/>
      <c r="G557" s="2874"/>
      <c r="H557" s="2874"/>
      <c r="I557" s="2874"/>
      <c r="J557" s="2874"/>
      <c r="K557" s="2874"/>
      <c r="L557" s="2874"/>
      <c r="M557" s="2874"/>
      <c r="N557" s="565"/>
      <c r="O557" s="565"/>
      <c r="P557" s="565"/>
      <c r="Q557" s="565"/>
      <c r="R557" s="565"/>
      <c r="S557" s="565"/>
      <c r="T557" s="565"/>
      <c r="U557" s="565"/>
      <c r="V557" s="565"/>
      <c r="W557" s="565"/>
      <c r="X557" s="565"/>
      <c r="Y557" s="565"/>
      <c r="Z557" s="565"/>
      <c r="AA557" s="565"/>
      <c r="AB557" s="565"/>
      <c r="AC557" s="565"/>
      <c r="AD557" s="565"/>
    </row>
    <row r="558" spans="1:30" ht="15.5">
      <c r="A558" s="2412"/>
      <c r="B558" s="2412"/>
      <c r="C558" s="2412"/>
      <c r="D558" s="2412"/>
      <c r="E558" s="2412"/>
      <c r="F558" s="2412"/>
      <c r="G558" s="2412"/>
      <c r="H558" s="2412"/>
      <c r="I558" s="2412"/>
      <c r="J558" s="2412"/>
      <c r="K558" s="2412"/>
      <c r="L558" s="2412"/>
      <c r="M558" s="2412"/>
      <c r="N558" s="565"/>
      <c r="O558" s="565"/>
      <c r="P558" s="565"/>
      <c r="Q558" s="565"/>
      <c r="R558" s="565"/>
      <c r="S558" s="565"/>
      <c r="T558" s="565"/>
      <c r="U558" s="565"/>
      <c r="V558" s="565"/>
      <c r="W558" s="565"/>
      <c r="X558" s="565"/>
      <c r="Y558" s="565"/>
      <c r="Z558" s="565"/>
      <c r="AA558" s="565"/>
      <c r="AB558" s="565"/>
      <c r="AC558" s="565"/>
      <c r="AD558" s="565"/>
    </row>
    <row r="559" spans="1:30" ht="14.5">
      <c r="A559" s="3158" t="s">
        <v>79</v>
      </c>
      <c r="B559" s="3158" t="s">
        <v>3772</v>
      </c>
      <c r="C559" s="3158" t="s">
        <v>3773</v>
      </c>
      <c r="D559" s="3158" t="s">
        <v>3552</v>
      </c>
      <c r="E559" s="3158" t="s">
        <v>3774</v>
      </c>
      <c r="F559" s="3158" t="s">
        <v>3775</v>
      </c>
      <c r="G559" s="3158" t="s">
        <v>3776</v>
      </c>
      <c r="H559" s="3159" t="s">
        <v>3518</v>
      </c>
      <c r="I559" s="2888"/>
      <c r="J559" s="2888"/>
      <c r="K559" s="2888"/>
      <c r="L559" s="2889"/>
      <c r="M559" s="3167" t="s">
        <v>6</v>
      </c>
      <c r="N559" s="565"/>
      <c r="O559" s="565"/>
      <c r="P559" s="565"/>
      <c r="Q559" s="565"/>
      <c r="R559" s="565"/>
      <c r="S559" s="565"/>
      <c r="T559" s="565"/>
      <c r="U559" s="565"/>
      <c r="V559" s="565"/>
      <c r="W559" s="565"/>
      <c r="X559" s="565"/>
      <c r="Y559" s="565"/>
      <c r="Z559" s="565"/>
      <c r="AA559" s="565"/>
      <c r="AB559" s="565"/>
      <c r="AC559" s="565"/>
      <c r="AD559" s="565"/>
    </row>
    <row r="560" spans="1:30" ht="77.5">
      <c r="A560" s="2885"/>
      <c r="B560" s="2885"/>
      <c r="C560" s="2885"/>
      <c r="D560" s="2885"/>
      <c r="E560" s="2885"/>
      <c r="F560" s="2885"/>
      <c r="G560" s="2885"/>
      <c r="H560" s="2651" t="s">
        <v>3777</v>
      </c>
      <c r="I560" s="2651" t="s">
        <v>3778</v>
      </c>
      <c r="J560" s="2651" t="s">
        <v>3779</v>
      </c>
      <c r="K560" s="2651" t="s">
        <v>3780</v>
      </c>
      <c r="L560" s="2651" t="s">
        <v>1356</v>
      </c>
      <c r="M560" s="2885"/>
      <c r="N560" s="565"/>
      <c r="O560" s="565"/>
      <c r="P560" s="565"/>
      <c r="Q560" s="565"/>
      <c r="R560" s="565"/>
      <c r="S560" s="565"/>
      <c r="T560" s="565"/>
      <c r="U560" s="565"/>
      <c r="V560" s="565"/>
      <c r="W560" s="565"/>
      <c r="X560" s="565"/>
      <c r="Y560" s="565"/>
      <c r="Z560" s="565"/>
      <c r="AA560" s="565"/>
      <c r="AB560" s="565"/>
      <c r="AC560" s="565"/>
      <c r="AD560" s="565"/>
    </row>
    <row r="561" spans="1:30" ht="15.5">
      <c r="A561" s="2652">
        <v>1</v>
      </c>
      <c r="B561" s="2653" t="s">
        <v>3781</v>
      </c>
      <c r="C561" s="2653" t="s">
        <v>3782</v>
      </c>
      <c r="D561" s="1844">
        <v>42</v>
      </c>
      <c r="E561" s="1844">
        <v>3</v>
      </c>
      <c r="F561" s="1844">
        <v>3</v>
      </c>
      <c r="G561" s="1844">
        <v>3</v>
      </c>
      <c r="H561" s="2653">
        <v>500</v>
      </c>
      <c r="I561" s="2653">
        <v>900</v>
      </c>
      <c r="J561" s="2653">
        <v>300</v>
      </c>
      <c r="K561" s="2653">
        <v>300</v>
      </c>
      <c r="L561" s="1844" t="s">
        <v>3612</v>
      </c>
      <c r="M561" s="1844"/>
      <c r="N561" s="565"/>
      <c r="O561" s="565"/>
      <c r="P561" s="565"/>
      <c r="Q561" s="565"/>
      <c r="R561" s="565"/>
      <c r="S561" s="565"/>
      <c r="T561" s="565"/>
      <c r="U561" s="565"/>
      <c r="V561" s="565"/>
      <c r="W561" s="565"/>
      <c r="X561" s="565"/>
      <c r="Y561" s="565"/>
      <c r="Z561" s="565"/>
      <c r="AA561" s="565"/>
      <c r="AB561" s="565"/>
      <c r="AC561" s="565"/>
      <c r="AD561" s="565"/>
    </row>
    <row r="562" spans="1:30" ht="15.5">
      <c r="A562" s="2652">
        <v>2</v>
      </c>
      <c r="B562" s="2653" t="s">
        <v>3783</v>
      </c>
      <c r="C562" s="2653" t="s">
        <v>3784</v>
      </c>
      <c r="D562" s="1844">
        <v>42</v>
      </c>
      <c r="E562" s="1844">
        <v>3</v>
      </c>
      <c r="F562" s="1844">
        <v>3</v>
      </c>
      <c r="G562" s="1844">
        <v>3</v>
      </c>
      <c r="H562" s="2653">
        <v>500</v>
      </c>
      <c r="I562" s="2653">
        <v>900</v>
      </c>
      <c r="J562" s="2653">
        <v>300</v>
      </c>
      <c r="K562" s="2653">
        <v>300</v>
      </c>
      <c r="L562" s="1844" t="s">
        <v>3612</v>
      </c>
      <c r="M562" s="1844"/>
      <c r="N562" s="565"/>
      <c r="O562" s="565"/>
      <c r="P562" s="565"/>
      <c r="Q562" s="565"/>
      <c r="R562" s="565"/>
      <c r="S562" s="565"/>
      <c r="T562" s="565"/>
      <c r="U562" s="565"/>
      <c r="V562" s="565"/>
      <c r="W562" s="565"/>
      <c r="X562" s="565"/>
      <c r="Y562" s="565"/>
      <c r="Z562" s="565"/>
      <c r="AA562" s="565"/>
      <c r="AB562" s="565"/>
      <c r="AC562" s="565"/>
      <c r="AD562" s="565"/>
    </row>
    <row r="563" spans="1:30" ht="15.5">
      <c r="A563" s="2652">
        <v>3</v>
      </c>
      <c r="B563" s="2653" t="s">
        <v>3785</v>
      </c>
      <c r="C563" s="2653" t="s">
        <v>3786</v>
      </c>
      <c r="D563" s="1844">
        <v>42</v>
      </c>
      <c r="E563" s="1844">
        <v>3</v>
      </c>
      <c r="F563" s="1844">
        <v>3</v>
      </c>
      <c r="G563" s="1844">
        <v>3</v>
      </c>
      <c r="H563" s="2653">
        <v>500</v>
      </c>
      <c r="I563" s="2653">
        <v>900</v>
      </c>
      <c r="J563" s="2653">
        <v>300</v>
      </c>
      <c r="K563" s="2653">
        <v>300</v>
      </c>
      <c r="L563" s="1844" t="s">
        <v>3612</v>
      </c>
      <c r="M563" s="1844"/>
      <c r="N563" s="565"/>
      <c r="O563" s="565"/>
      <c r="P563" s="565"/>
      <c r="Q563" s="565"/>
      <c r="R563" s="565"/>
      <c r="S563" s="565"/>
      <c r="T563" s="565"/>
      <c r="U563" s="565"/>
      <c r="V563" s="565"/>
      <c r="W563" s="565"/>
      <c r="X563" s="565"/>
      <c r="Y563" s="565"/>
      <c r="Z563" s="565"/>
      <c r="AA563" s="565"/>
      <c r="AB563" s="565"/>
      <c r="AC563" s="565"/>
      <c r="AD563" s="565"/>
    </row>
    <row r="564" spans="1:30" ht="15.5">
      <c r="A564" s="2652">
        <v>4</v>
      </c>
      <c r="B564" s="2653" t="s">
        <v>3787</v>
      </c>
      <c r="C564" s="2653" t="s">
        <v>3788</v>
      </c>
      <c r="D564" s="1844">
        <v>42</v>
      </c>
      <c r="E564" s="1844">
        <v>3</v>
      </c>
      <c r="F564" s="1844">
        <v>3</v>
      </c>
      <c r="G564" s="1844">
        <v>3</v>
      </c>
      <c r="H564" s="2653">
        <v>500</v>
      </c>
      <c r="I564" s="2653">
        <v>900</v>
      </c>
      <c r="J564" s="2653">
        <v>300</v>
      </c>
      <c r="K564" s="2653">
        <v>300</v>
      </c>
      <c r="L564" s="1844" t="s">
        <v>3612</v>
      </c>
      <c r="M564" s="1844"/>
      <c r="N564" s="565"/>
      <c r="O564" s="565"/>
      <c r="P564" s="565"/>
      <c r="Q564" s="565"/>
      <c r="R564" s="565"/>
      <c r="S564" s="565"/>
      <c r="T564" s="565"/>
      <c r="U564" s="565"/>
      <c r="V564" s="565"/>
      <c r="W564" s="565"/>
      <c r="X564" s="565"/>
      <c r="Y564" s="565"/>
      <c r="Z564" s="565"/>
      <c r="AA564" s="565"/>
      <c r="AB564" s="565"/>
      <c r="AC564" s="565"/>
      <c r="AD564" s="565"/>
    </row>
    <row r="565" spans="1:30" ht="15.5">
      <c r="A565" s="2652">
        <v>5</v>
      </c>
      <c r="B565" s="2653" t="s">
        <v>3789</v>
      </c>
      <c r="C565" s="2653" t="s">
        <v>3790</v>
      </c>
      <c r="D565" s="1844">
        <v>42</v>
      </c>
      <c r="E565" s="1844">
        <v>3</v>
      </c>
      <c r="F565" s="1844">
        <v>3</v>
      </c>
      <c r="G565" s="1844">
        <v>3</v>
      </c>
      <c r="H565" s="2653">
        <v>500</v>
      </c>
      <c r="I565" s="2653">
        <v>900</v>
      </c>
      <c r="J565" s="2653">
        <v>300</v>
      </c>
      <c r="K565" s="2653">
        <v>300</v>
      </c>
      <c r="L565" s="1844" t="s">
        <v>3612</v>
      </c>
      <c r="M565" s="1844"/>
      <c r="N565" s="565"/>
      <c r="O565" s="565"/>
      <c r="P565" s="565"/>
      <c r="Q565" s="565"/>
      <c r="R565" s="565"/>
      <c r="S565" s="565"/>
      <c r="T565" s="565"/>
      <c r="U565" s="565"/>
      <c r="V565" s="565"/>
      <c r="W565" s="565"/>
      <c r="X565" s="565"/>
      <c r="Y565" s="565"/>
      <c r="Z565" s="565"/>
      <c r="AA565" s="565"/>
      <c r="AB565" s="565"/>
      <c r="AC565" s="565"/>
      <c r="AD565" s="565"/>
    </row>
    <row r="566" spans="1:30" ht="15.5">
      <c r="A566" s="2652">
        <v>6</v>
      </c>
      <c r="B566" s="2653" t="s">
        <v>3791</v>
      </c>
      <c r="C566" s="2653" t="s">
        <v>3790</v>
      </c>
      <c r="D566" s="1844">
        <v>42</v>
      </c>
      <c r="E566" s="1844">
        <v>3</v>
      </c>
      <c r="F566" s="1844">
        <v>3</v>
      </c>
      <c r="G566" s="1844">
        <v>3</v>
      </c>
      <c r="H566" s="2653">
        <v>500</v>
      </c>
      <c r="I566" s="2653">
        <v>900</v>
      </c>
      <c r="J566" s="2653">
        <v>300</v>
      </c>
      <c r="K566" s="2653">
        <v>300</v>
      </c>
      <c r="L566" s="1844" t="s">
        <v>3612</v>
      </c>
      <c r="M566" s="1844"/>
      <c r="N566" s="565"/>
      <c r="O566" s="565"/>
      <c r="P566" s="565"/>
      <c r="Q566" s="565"/>
      <c r="R566" s="565"/>
      <c r="S566" s="565"/>
      <c r="T566" s="565"/>
      <c r="U566" s="565"/>
      <c r="V566" s="565"/>
      <c r="W566" s="565"/>
      <c r="X566" s="565"/>
      <c r="Y566" s="565"/>
      <c r="Z566" s="565"/>
      <c r="AA566" s="565"/>
      <c r="AB566" s="565"/>
      <c r="AC566" s="565"/>
      <c r="AD566" s="565"/>
    </row>
    <row r="567" spans="1:30" ht="15.5">
      <c r="A567" s="2652">
        <v>7</v>
      </c>
      <c r="B567" s="2653" t="s">
        <v>3792</v>
      </c>
      <c r="C567" s="2653" t="s">
        <v>3793</v>
      </c>
      <c r="D567" s="1844">
        <v>42</v>
      </c>
      <c r="E567" s="1844">
        <v>3</v>
      </c>
      <c r="F567" s="1844">
        <v>3</v>
      </c>
      <c r="G567" s="1844">
        <v>3</v>
      </c>
      <c r="H567" s="2653">
        <v>500</v>
      </c>
      <c r="I567" s="2653">
        <v>900</v>
      </c>
      <c r="J567" s="2653">
        <v>300</v>
      </c>
      <c r="K567" s="2653">
        <v>300</v>
      </c>
      <c r="L567" s="1844" t="s">
        <v>3612</v>
      </c>
      <c r="M567" s="1844"/>
      <c r="N567" s="565"/>
      <c r="O567" s="565"/>
      <c r="P567" s="565"/>
      <c r="Q567" s="565"/>
      <c r="R567" s="565"/>
      <c r="S567" s="565"/>
      <c r="T567" s="565"/>
      <c r="U567" s="565"/>
      <c r="V567" s="565"/>
      <c r="W567" s="565"/>
      <c r="X567" s="565"/>
      <c r="Y567" s="565"/>
      <c r="Z567" s="565"/>
      <c r="AA567" s="565"/>
      <c r="AB567" s="565"/>
      <c r="AC567" s="565"/>
      <c r="AD567" s="565"/>
    </row>
    <row r="568" spans="1:30" ht="15.5">
      <c r="A568" s="2652">
        <v>8</v>
      </c>
      <c r="B568" s="2653" t="s">
        <v>3794</v>
      </c>
      <c r="C568" s="2653" t="s">
        <v>3788</v>
      </c>
      <c r="D568" s="1844">
        <v>42</v>
      </c>
      <c r="E568" s="1844">
        <v>3</v>
      </c>
      <c r="F568" s="1844">
        <v>3</v>
      </c>
      <c r="G568" s="1844">
        <v>3</v>
      </c>
      <c r="H568" s="2653">
        <v>500</v>
      </c>
      <c r="I568" s="2653">
        <v>900</v>
      </c>
      <c r="J568" s="2653">
        <v>300</v>
      </c>
      <c r="K568" s="2653">
        <v>300</v>
      </c>
      <c r="L568" s="1844" t="s">
        <v>3612</v>
      </c>
      <c r="M568" s="1844"/>
      <c r="N568" s="565"/>
      <c r="O568" s="565"/>
      <c r="P568" s="565"/>
      <c r="Q568" s="565"/>
      <c r="R568" s="565"/>
      <c r="S568" s="565"/>
      <c r="T568" s="565"/>
      <c r="U568" s="565"/>
      <c r="V568" s="565"/>
      <c r="W568" s="565"/>
      <c r="X568" s="565"/>
      <c r="Y568" s="565"/>
      <c r="Z568" s="565"/>
      <c r="AA568" s="565"/>
      <c r="AB568" s="565"/>
      <c r="AC568" s="565"/>
      <c r="AD568" s="565"/>
    </row>
    <row r="569" spans="1:30" ht="15.5">
      <c r="A569" s="2652">
        <v>9</v>
      </c>
      <c r="B569" s="2653" t="s">
        <v>3795</v>
      </c>
      <c r="C569" s="2653" t="s">
        <v>3796</v>
      </c>
      <c r="D569" s="1844">
        <v>42</v>
      </c>
      <c r="E569" s="1844">
        <v>3</v>
      </c>
      <c r="F569" s="1844">
        <v>3</v>
      </c>
      <c r="G569" s="1844">
        <v>3</v>
      </c>
      <c r="H569" s="2653">
        <v>500</v>
      </c>
      <c r="I569" s="2653">
        <v>900</v>
      </c>
      <c r="J569" s="2653">
        <v>300</v>
      </c>
      <c r="K569" s="2653">
        <v>300</v>
      </c>
      <c r="L569" s="1844" t="s">
        <v>3612</v>
      </c>
      <c r="M569" s="1844"/>
      <c r="N569" s="565"/>
      <c r="O569" s="565"/>
      <c r="P569" s="565"/>
      <c r="Q569" s="565"/>
      <c r="R569" s="565"/>
      <c r="S569" s="565"/>
      <c r="T569" s="565"/>
      <c r="U569" s="565"/>
      <c r="V569" s="565"/>
      <c r="W569" s="565"/>
      <c r="X569" s="565"/>
      <c r="Y569" s="565"/>
      <c r="Z569" s="565"/>
      <c r="AA569" s="565"/>
      <c r="AB569" s="565"/>
      <c r="AC569" s="565"/>
      <c r="AD569" s="565"/>
    </row>
    <row r="570" spans="1:30" ht="15.5">
      <c r="A570" s="2652">
        <v>10</v>
      </c>
      <c r="B570" s="2653" t="s">
        <v>3797</v>
      </c>
      <c r="C570" s="2653" t="s">
        <v>3798</v>
      </c>
      <c r="D570" s="1844">
        <v>42</v>
      </c>
      <c r="E570" s="1844">
        <v>3</v>
      </c>
      <c r="F570" s="1844">
        <v>3</v>
      </c>
      <c r="G570" s="1844">
        <v>3</v>
      </c>
      <c r="H570" s="2653">
        <v>500</v>
      </c>
      <c r="I570" s="2653">
        <v>900</v>
      </c>
      <c r="J570" s="2653">
        <v>300</v>
      </c>
      <c r="K570" s="2653">
        <v>300</v>
      </c>
      <c r="L570" s="1844" t="s">
        <v>3612</v>
      </c>
      <c r="M570" s="1844"/>
      <c r="N570" s="565"/>
      <c r="O570" s="565"/>
      <c r="P570" s="565"/>
      <c r="Q570" s="565"/>
      <c r="R570" s="565"/>
      <c r="S570" s="565"/>
      <c r="T570" s="565"/>
      <c r="U570" s="565"/>
      <c r="V570" s="565"/>
      <c r="W570" s="565"/>
      <c r="X570" s="565"/>
      <c r="Y570" s="565"/>
      <c r="Z570" s="565"/>
      <c r="AA570" s="565"/>
      <c r="AB570" s="565"/>
      <c r="AC570" s="565"/>
      <c r="AD570" s="565"/>
    </row>
    <row r="571" spans="1:30" ht="15.5">
      <c r="A571" s="2652"/>
      <c r="B571" s="2654" t="s">
        <v>1356</v>
      </c>
      <c r="C571" s="2653"/>
      <c r="D571" s="1844"/>
      <c r="E571" s="1844"/>
      <c r="F571" s="1844"/>
      <c r="G571" s="1844"/>
      <c r="H571" s="2654" t="s">
        <v>3799</v>
      </c>
      <c r="I571" s="2654" t="s">
        <v>3800</v>
      </c>
      <c r="J571" s="2654" t="s">
        <v>3766</v>
      </c>
      <c r="K571" s="2654" t="s">
        <v>3766</v>
      </c>
      <c r="L571" s="2655" t="s">
        <v>3801</v>
      </c>
      <c r="M571" s="1844"/>
      <c r="N571" s="565"/>
      <c r="O571" s="565"/>
      <c r="P571" s="565"/>
      <c r="Q571" s="565"/>
      <c r="R571" s="565"/>
      <c r="S571" s="565"/>
      <c r="T571" s="565"/>
      <c r="U571" s="565"/>
      <c r="V571" s="565"/>
      <c r="W571" s="565"/>
      <c r="X571" s="565"/>
      <c r="Y571" s="565"/>
      <c r="Z571" s="565"/>
      <c r="AA571" s="565"/>
      <c r="AB571" s="565"/>
      <c r="AC571" s="565"/>
      <c r="AD571" s="565"/>
    </row>
    <row r="572" spans="1:30" ht="16.5">
      <c r="A572" s="2652">
        <v>11</v>
      </c>
      <c r="B572" s="2653" t="s">
        <v>3600</v>
      </c>
      <c r="C572" s="2656"/>
      <c r="D572" s="1844"/>
      <c r="E572" s="1844"/>
      <c r="F572" s="1844"/>
      <c r="G572" s="1844"/>
      <c r="H572" s="2653"/>
      <c r="I572" s="2653"/>
      <c r="J572" s="2653"/>
      <c r="K572" s="2653"/>
      <c r="L572" s="1844" t="s">
        <v>3802</v>
      </c>
      <c r="M572" s="1844"/>
      <c r="N572" s="565"/>
      <c r="O572" s="565"/>
      <c r="P572" s="565"/>
      <c r="Q572" s="565"/>
      <c r="R572" s="565"/>
      <c r="S572" s="565"/>
      <c r="T572" s="565"/>
      <c r="U572" s="565"/>
      <c r="V572" s="565"/>
      <c r="W572" s="565"/>
      <c r="X572" s="565"/>
      <c r="Y572" s="565"/>
      <c r="Z572" s="565"/>
      <c r="AA572" s="565"/>
      <c r="AB572" s="565"/>
      <c r="AC572" s="565"/>
      <c r="AD572" s="565"/>
    </row>
    <row r="573" spans="1:30" ht="16.5">
      <c r="A573" s="2652">
        <v>12</v>
      </c>
      <c r="B573" s="2653" t="s">
        <v>3803</v>
      </c>
      <c r="C573" s="2656"/>
      <c r="D573" s="1844"/>
      <c r="E573" s="1844"/>
      <c r="F573" s="1844"/>
      <c r="G573" s="1844"/>
      <c r="H573" s="2653"/>
      <c r="I573" s="2653"/>
      <c r="J573" s="2653"/>
      <c r="K573" s="2653"/>
      <c r="L573" s="1844" t="s">
        <v>3699</v>
      </c>
      <c r="M573" s="1844"/>
      <c r="N573" s="565"/>
      <c r="O573" s="565"/>
      <c r="P573" s="565"/>
      <c r="Q573" s="565"/>
      <c r="R573" s="565"/>
      <c r="S573" s="565"/>
      <c r="T573" s="565"/>
      <c r="U573" s="565"/>
      <c r="V573" s="565"/>
      <c r="W573" s="565"/>
      <c r="X573" s="565"/>
      <c r="Y573" s="565"/>
      <c r="Z573" s="565"/>
      <c r="AA573" s="565"/>
      <c r="AB573" s="565"/>
      <c r="AC573" s="565"/>
      <c r="AD573" s="565"/>
    </row>
    <row r="574" spans="1:30" ht="16.5">
      <c r="A574" s="2652">
        <v>13</v>
      </c>
      <c r="B574" s="2653" t="s">
        <v>3804</v>
      </c>
      <c r="C574" s="2656"/>
      <c r="D574" s="1844"/>
      <c r="E574" s="1844"/>
      <c r="F574" s="1844"/>
      <c r="G574" s="1844"/>
      <c r="H574" s="2653"/>
      <c r="I574" s="2653"/>
      <c r="J574" s="2653"/>
      <c r="K574" s="2653"/>
      <c r="L574" s="1844" t="s">
        <v>3699</v>
      </c>
      <c r="M574" s="1844"/>
      <c r="N574" s="565"/>
      <c r="O574" s="565"/>
      <c r="P574" s="565"/>
      <c r="Q574" s="565"/>
      <c r="R574" s="565"/>
      <c r="S574" s="565"/>
      <c r="T574" s="565"/>
      <c r="U574" s="565"/>
      <c r="V574" s="565"/>
      <c r="W574" s="565"/>
      <c r="X574" s="565"/>
      <c r="Y574" s="565"/>
      <c r="Z574" s="565"/>
      <c r="AA574" s="565"/>
      <c r="AB574" s="565"/>
      <c r="AC574" s="565"/>
      <c r="AD574" s="565"/>
    </row>
    <row r="575" spans="1:30" ht="16.5">
      <c r="A575" s="2652">
        <v>14</v>
      </c>
      <c r="B575" s="2653" t="s">
        <v>3805</v>
      </c>
      <c r="C575" s="2656"/>
      <c r="D575" s="1844"/>
      <c r="E575" s="1844"/>
      <c r="F575" s="1844"/>
      <c r="G575" s="1844"/>
      <c r="H575" s="2653"/>
      <c r="I575" s="2653"/>
      <c r="J575" s="2653"/>
      <c r="K575" s="2653"/>
      <c r="L575" s="1844" t="s">
        <v>3612</v>
      </c>
      <c r="M575" s="1844"/>
      <c r="N575" s="565"/>
      <c r="O575" s="565"/>
      <c r="P575" s="565"/>
      <c r="Q575" s="565"/>
      <c r="R575" s="565"/>
      <c r="S575" s="565"/>
      <c r="T575" s="565"/>
      <c r="U575" s="565"/>
      <c r="V575" s="565"/>
      <c r="W575" s="565"/>
      <c r="X575" s="565"/>
      <c r="Y575" s="565"/>
      <c r="Z575" s="565"/>
      <c r="AA575" s="565"/>
      <c r="AB575" s="565"/>
      <c r="AC575" s="565"/>
      <c r="AD575" s="565"/>
    </row>
    <row r="576" spans="1:30" ht="16.5">
      <c r="A576" s="2652">
        <v>15</v>
      </c>
      <c r="B576" s="2653" t="s">
        <v>3806</v>
      </c>
      <c r="C576" s="2656"/>
      <c r="D576" s="1844"/>
      <c r="E576" s="1844"/>
      <c r="F576" s="1844"/>
      <c r="G576" s="1844"/>
      <c r="H576" s="2653"/>
      <c r="I576" s="2653"/>
      <c r="J576" s="2653"/>
      <c r="K576" s="2653"/>
      <c r="L576" s="1844" t="s">
        <v>3807</v>
      </c>
      <c r="M576" s="1844"/>
      <c r="N576" s="565"/>
      <c r="O576" s="565"/>
      <c r="P576" s="565"/>
      <c r="Q576" s="565"/>
      <c r="R576" s="565"/>
      <c r="S576" s="565"/>
      <c r="T576" s="565"/>
      <c r="U576" s="565"/>
      <c r="V576" s="565"/>
      <c r="W576" s="565"/>
      <c r="X576" s="565"/>
      <c r="Y576" s="565"/>
      <c r="Z576" s="565"/>
      <c r="AA576" s="565"/>
      <c r="AB576" s="565"/>
      <c r="AC576" s="565"/>
      <c r="AD576" s="565"/>
    </row>
    <row r="577" spans="1:30" ht="16.5">
      <c r="A577" s="2652"/>
      <c r="B577" s="2653"/>
      <c r="C577" s="2656"/>
      <c r="D577" s="1844"/>
      <c r="E577" s="1844"/>
      <c r="F577" s="1844"/>
      <c r="G577" s="1844"/>
      <c r="H577" s="2653"/>
      <c r="I577" s="2653"/>
      <c r="J577" s="2653"/>
      <c r="K577" s="2653"/>
      <c r="L577" s="1844"/>
      <c r="M577" s="1844"/>
      <c r="N577" s="565"/>
      <c r="O577" s="565"/>
      <c r="P577" s="565"/>
      <c r="Q577" s="565"/>
      <c r="R577" s="565"/>
      <c r="S577" s="565"/>
      <c r="T577" s="565"/>
      <c r="U577" s="565"/>
      <c r="V577" s="565"/>
      <c r="W577" s="565"/>
      <c r="X577" s="565"/>
      <c r="Y577" s="565"/>
      <c r="Z577" s="565"/>
      <c r="AA577" s="565"/>
      <c r="AB577" s="565"/>
      <c r="AC577" s="565"/>
      <c r="AD577" s="565"/>
    </row>
    <row r="578" spans="1:30" ht="16.5">
      <c r="A578" s="2652"/>
      <c r="B578" s="2653"/>
      <c r="C578" s="2656"/>
      <c r="D578" s="1844"/>
      <c r="E578" s="1844"/>
      <c r="F578" s="1844"/>
      <c r="G578" s="1844"/>
      <c r="H578" s="2653"/>
      <c r="I578" s="2653"/>
      <c r="J578" s="2653"/>
      <c r="K578" s="2653"/>
      <c r="L578" s="1844"/>
      <c r="M578" s="1844"/>
      <c r="N578" s="565"/>
      <c r="O578" s="565"/>
      <c r="P578" s="565"/>
      <c r="Q578" s="565"/>
      <c r="R578" s="565"/>
      <c r="S578" s="565"/>
      <c r="T578" s="565"/>
      <c r="U578" s="565"/>
      <c r="V578" s="565"/>
      <c r="W578" s="565"/>
      <c r="X578" s="565"/>
      <c r="Y578" s="565"/>
      <c r="Z578" s="565"/>
      <c r="AA578" s="565"/>
      <c r="AB578" s="565"/>
      <c r="AC578" s="565"/>
      <c r="AD578" s="565"/>
    </row>
    <row r="579" spans="1:30" ht="16.5">
      <c r="A579" s="2652"/>
      <c r="B579" s="2653"/>
      <c r="C579" s="2656"/>
      <c r="D579" s="1844"/>
      <c r="E579" s="1844"/>
      <c r="F579" s="1844"/>
      <c r="G579" s="1844"/>
      <c r="H579" s="2653"/>
      <c r="I579" s="2653"/>
      <c r="J579" s="2653"/>
      <c r="K579" s="2653"/>
      <c r="L579" s="1844"/>
      <c r="M579" s="1844"/>
      <c r="N579" s="565"/>
      <c r="O579" s="565"/>
      <c r="P579" s="565"/>
      <c r="Q579" s="565"/>
      <c r="R579" s="565"/>
      <c r="S579" s="565"/>
      <c r="T579" s="565"/>
      <c r="U579" s="565"/>
      <c r="V579" s="565"/>
      <c r="W579" s="565"/>
      <c r="X579" s="565"/>
      <c r="Y579" s="565"/>
      <c r="Z579" s="565"/>
      <c r="AA579" s="565"/>
      <c r="AB579" s="565"/>
      <c r="AC579" s="565"/>
      <c r="AD579" s="565"/>
    </row>
    <row r="580" spans="1:30" ht="15.5">
      <c r="A580" s="2657"/>
      <c r="B580" s="2654" t="s">
        <v>1754</v>
      </c>
      <c r="C580" s="2653"/>
      <c r="D580" s="2654">
        <v>420</v>
      </c>
      <c r="E580" s="1844"/>
      <c r="F580" s="1844"/>
      <c r="G580" s="1844"/>
      <c r="H580" s="2653"/>
      <c r="I580" s="2653"/>
      <c r="J580" s="2653"/>
      <c r="K580" s="2653"/>
      <c r="L580" s="2654" t="s">
        <v>3808</v>
      </c>
      <c r="M580" s="2653"/>
      <c r="N580" s="565"/>
      <c r="O580" s="565"/>
      <c r="P580" s="565"/>
      <c r="Q580" s="565"/>
      <c r="R580" s="565"/>
      <c r="S580" s="565"/>
      <c r="T580" s="565"/>
      <c r="U580" s="565"/>
      <c r="V580" s="565"/>
      <c r="W580" s="565"/>
      <c r="X580" s="565"/>
      <c r="Y580" s="565"/>
      <c r="Z580" s="565"/>
      <c r="AA580" s="565"/>
      <c r="AB580" s="565"/>
      <c r="AC580" s="565"/>
      <c r="AD580" s="565"/>
    </row>
    <row r="581" spans="1:30" ht="15.5">
      <c r="A581" s="2412"/>
      <c r="B581" s="2412"/>
      <c r="C581" s="2412"/>
      <c r="D581" s="2412"/>
      <c r="E581" s="2412"/>
      <c r="F581" s="2412"/>
      <c r="G581" s="2412"/>
      <c r="H581" s="2412"/>
      <c r="I581" s="2412"/>
      <c r="J581" s="2412"/>
      <c r="K581" s="2412"/>
      <c r="L581" s="2412"/>
      <c r="M581" s="2412"/>
      <c r="N581" s="565"/>
      <c r="O581" s="565"/>
      <c r="P581" s="565"/>
      <c r="Q581" s="565"/>
      <c r="R581" s="565"/>
      <c r="S581" s="565"/>
      <c r="T581" s="565"/>
      <c r="U581" s="565"/>
      <c r="V581" s="565"/>
      <c r="W581" s="565"/>
      <c r="X581" s="565"/>
      <c r="Y581" s="565"/>
      <c r="Z581" s="565"/>
      <c r="AA581" s="565"/>
      <c r="AB581" s="565"/>
      <c r="AC581" s="565"/>
      <c r="AD581" s="565"/>
    </row>
    <row r="582" spans="1:30" ht="15.5">
      <c r="A582" s="2412"/>
      <c r="B582" s="2412"/>
      <c r="C582" s="2412"/>
      <c r="D582" s="2412"/>
      <c r="E582" s="2412"/>
      <c r="F582" s="2412"/>
      <c r="G582" s="2412"/>
      <c r="H582" s="2412"/>
      <c r="I582" s="2412"/>
      <c r="J582" s="2412"/>
      <c r="K582" s="3130" t="s">
        <v>3809</v>
      </c>
      <c r="L582" s="2874"/>
      <c r="M582" s="2874"/>
      <c r="N582" s="565"/>
      <c r="O582" s="565"/>
      <c r="P582" s="565"/>
      <c r="Q582" s="565"/>
      <c r="R582" s="565"/>
      <c r="S582" s="565"/>
      <c r="T582" s="565"/>
      <c r="U582" s="565"/>
      <c r="V582" s="565"/>
      <c r="W582" s="565"/>
      <c r="X582" s="565"/>
      <c r="Y582" s="565"/>
      <c r="Z582" s="565"/>
      <c r="AA582" s="565"/>
      <c r="AB582" s="565"/>
      <c r="AC582" s="565"/>
      <c r="AD582" s="565"/>
    </row>
    <row r="583" spans="1:30" ht="15.5">
      <c r="A583" s="3160" t="s">
        <v>3810</v>
      </c>
      <c r="B583" s="2874"/>
      <c r="C583" s="2658" t="s">
        <v>3811</v>
      </c>
      <c r="D583" s="2418"/>
      <c r="E583" s="2412"/>
      <c r="F583" s="2414" t="s">
        <v>3812</v>
      </c>
      <c r="G583" s="2418"/>
      <c r="H583" s="2418"/>
      <c r="I583" s="3161" t="s">
        <v>1</v>
      </c>
      <c r="J583" s="2874"/>
      <c r="K583" s="3132" t="s">
        <v>3770</v>
      </c>
      <c r="L583" s="2874"/>
      <c r="M583" s="2874"/>
      <c r="N583" s="565"/>
      <c r="O583" s="565"/>
      <c r="P583" s="565"/>
      <c r="Q583" s="565"/>
      <c r="R583" s="565"/>
      <c r="S583" s="565"/>
      <c r="T583" s="565"/>
      <c r="U583" s="565"/>
      <c r="V583" s="565"/>
      <c r="W583" s="565"/>
      <c r="X583" s="565"/>
      <c r="Y583" s="565"/>
      <c r="Z583" s="565"/>
      <c r="AA583" s="565"/>
      <c r="AB583" s="565"/>
      <c r="AC583" s="565"/>
      <c r="AD583" s="565"/>
    </row>
    <row r="584" spans="1:30" ht="15.5">
      <c r="A584" s="2412"/>
      <c r="B584" s="2412"/>
      <c r="C584" s="2412"/>
      <c r="D584" s="2412"/>
      <c r="E584" s="2412"/>
      <c r="F584" s="2412"/>
      <c r="G584" s="2412"/>
      <c r="H584" s="2412"/>
      <c r="I584" s="2412"/>
      <c r="J584" s="2412"/>
      <c r="K584" s="2412"/>
      <c r="L584" s="2413"/>
      <c r="M584" s="2412"/>
      <c r="N584" s="565"/>
      <c r="O584" s="565"/>
      <c r="P584" s="565"/>
      <c r="Q584" s="565"/>
      <c r="R584" s="565"/>
      <c r="S584" s="565"/>
      <c r="T584" s="565"/>
      <c r="U584" s="565"/>
      <c r="V584" s="565"/>
      <c r="W584" s="565"/>
      <c r="X584" s="565"/>
      <c r="Y584" s="565"/>
      <c r="Z584" s="565"/>
      <c r="AA584" s="565"/>
      <c r="AB584" s="565"/>
      <c r="AC584" s="565"/>
      <c r="AD584" s="565"/>
    </row>
    <row r="585" spans="1:30" ht="15.5">
      <c r="A585" s="2412"/>
      <c r="B585" s="2412"/>
      <c r="C585" s="2412"/>
      <c r="D585" s="2412"/>
      <c r="E585" s="2412"/>
      <c r="F585" s="2412"/>
      <c r="G585" s="2412"/>
      <c r="H585" s="2412"/>
      <c r="I585" s="2412"/>
      <c r="J585" s="2412"/>
      <c r="K585" s="2412"/>
      <c r="L585" s="2413"/>
      <c r="M585" s="2412"/>
      <c r="N585" s="565"/>
      <c r="O585" s="565"/>
      <c r="P585" s="565"/>
      <c r="Q585" s="565"/>
      <c r="R585" s="565"/>
      <c r="S585" s="565"/>
      <c r="T585" s="565"/>
      <c r="U585" s="565"/>
      <c r="V585" s="565"/>
      <c r="W585" s="565"/>
      <c r="X585" s="565"/>
      <c r="Y585" s="565"/>
      <c r="Z585" s="565"/>
      <c r="AA585" s="565"/>
      <c r="AB585" s="565"/>
      <c r="AC585" s="565"/>
      <c r="AD585" s="565"/>
    </row>
    <row r="586" spans="1:30" ht="15.5">
      <c r="A586" s="2412"/>
      <c r="B586" s="2412"/>
      <c r="C586" s="2412"/>
      <c r="D586" s="2412"/>
      <c r="E586" s="2412"/>
      <c r="F586" s="2412"/>
      <c r="G586" s="2412"/>
      <c r="H586" s="2412"/>
      <c r="I586" s="2412"/>
      <c r="J586" s="2412"/>
      <c r="K586" s="2412"/>
      <c r="L586" s="2413"/>
      <c r="M586" s="2412"/>
      <c r="N586" s="565"/>
      <c r="O586" s="565"/>
      <c r="P586" s="565"/>
      <c r="Q586" s="565"/>
      <c r="R586" s="565"/>
      <c r="S586" s="565"/>
      <c r="T586" s="565"/>
      <c r="U586" s="565"/>
      <c r="V586" s="565"/>
      <c r="W586" s="565"/>
      <c r="X586" s="565"/>
      <c r="Y586" s="565"/>
      <c r="Z586" s="565"/>
      <c r="AA586" s="565"/>
      <c r="AB586" s="565"/>
      <c r="AC586" s="565"/>
      <c r="AD586" s="565"/>
    </row>
    <row r="587" spans="1:30" ht="15.5">
      <c r="A587" s="2412"/>
      <c r="B587" s="2412"/>
      <c r="C587" s="2412"/>
      <c r="D587" s="2412"/>
      <c r="E587" s="2412"/>
      <c r="F587" s="2412"/>
      <c r="G587" s="2412"/>
      <c r="H587" s="2412"/>
      <c r="I587" s="2412"/>
      <c r="J587" s="2412"/>
      <c r="K587" s="2412"/>
      <c r="L587" s="2414" t="s">
        <v>1587</v>
      </c>
      <c r="M587" s="2412"/>
      <c r="N587" s="565"/>
      <c r="O587" s="565"/>
      <c r="P587" s="565"/>
      <c r="Q587" s="565"/>
      <c r="R587" s="565"/>
      <c r="S587" s="565"/>
      <c r="T587" s="565"/>
      <c r="U587" s="565"/>
      <c r="V587" s="565"/>
      <c r="W587" s="565"/>
      <c r="X587" s="565"/>
      <c r="Y587" s="565"/>
      <c r="Z587" s="565"/>
      <c r="AA587" s="565"/>
      <c r="AB587" s="565"/>
      <c r="AC587" s="565"/>
      <c r="AD587" s="565"/>
    </row>
    <row r="588" spans="1:30" ht="15.5">
      <c r="A588" s="2412" t="s">
        <v>3813</v>
      </c>
      <c r="B588" s="2412"/>
      <c r="C588" s="2412"/>
      <c r="D588" s="2412"/>
      <c r="E588" s="2412"/>
      <c r="F588" s="2412"/>
      <c r="G588" s="2412"/>
      <c r="H588" s="2412"/>
      <c r="I588" s="2412"/>
      <c r="J588" s="2412"/>
      <c r="K588" s="2412"/>
      <c r="L588" s="2414"/>
      <c r="M588" s="2412"/>
      <c r="N588" s="565"/>
      <c r="O588" s="565"/>
      <c r="P588" s="565"/>
      <c r="Q588" s="565"/>
      <c r="R588" s="565"/>
      <c r="S588" s="565"/>
      <c r="T588" s="565"/>
      <c r="U588" s="565"/>
      <c r="V588" s="565"/>
      <c r="W588" s="565"/>
      <c r="X588" s="565"/>
      <c r="Y588" s="565"/>
      <c r="Z588" s="565"/>
      <c r="AA588" s="565"/>
      <c r="AB588" s="565"/>
      <c r="AC588" s="565"/>
      <c r="AD588" s="565"/>
    </row>
    <row r="589" spans="1:30" ht="14.5">
      <c r="A589" s="3162" t="s">
        <v>1800</v>
      </c>
      <c r="B589" s="2874"/>
      <c r="C589" s="3157" t="s">
        <v>3513</v>
      </c>
      <c r="D589" s="2874"/>
      <c r="E589" s="2874"/>
      <c r="F589" s="2874"/>
      <c r="G589" s="2659"/>
      <c r="H589" s="565"/>
      <c r="I589" s="565"/>
      <c r="J589" s="565"/>
      <c r="K589" s="565"/>
      <c r="L589" s="565"/>
      <c r="M589" s="565"/>
      <c r="N589" s="565"/>
      <c r="O589" s="565"/>
      <c r="P589" s="565"/>
      <c r="Q589" s="565"/>
      <c r="R589" s="565"/>
      <c r="S589" s="565"/>
      <c r="T589" s="565"/>
      <c r="U589" s="565"/>
      <c r="V589" s="565"/>
      <c r="W589" s="565"/>
      <c r="X589" s="565"/>
      <c r="Y589" s="565"/>
      <c r="Z589" s="565"/>
      <c r="AA589" s="565"/>
      <c r="AB589" s="565"/>
      <c r="AC589" s="565"/>
      <c r="AD589" s="565"/>
    </row>
    <row r="590" spans="1:30" ht="14.5">
      <c r="A590" s="3163" t="s">
        <v>0</v>
      </c>
      <c r="B590" s="2874"/>
      <c r="C590" s="3157" t="s">
        <v>3514</v>
      </c>
      <c r="D590" s="2874"/>
      <c r="E590" s="2874"/>
      <c r="F590" s="2874"/>
      <c r="G590" s="2659"/>
      <c r="H590" s="565"/>
      <c r="I590" s="565"/>
      <c r="J590" s="565"/>
      <c r="K590" s="565"/>
      <c r="L590" s="565"/>
      <c r="M590" s="565"/>
      <c r="N590" s="565"/>
      <c r="O590" s="565"/>
      <c r="P590" s="565"/>
      <c r="Q590" s="565"/>
      <c r="R590" s="565"/>
      <c r="S590" s="565"/>
      <c r="T590" s="565"/>
      <c r="U590" s="565"/>
      <c r="V590" s="565"/>
      <c r="W590" s="565"/>
      <c r="X590" s="565"/>
      <c r="Y590" s="565"/>
      <c r="Z590" s="565"/>
      <c r="AA590" s="565"/>
      <c r="AB590" s="565"/>
      <c r="AC590" s="565"/>
      <c r="AD590" s="565"/>
    </row>
    <row r="591" spans="1:30" ht="15.5">
      <c r="A591" s="2660"/>
      <c r="B591" s="2659"/>
      <c r="C591" s="2506"/>
      <c r="D591" s="2660"/>
      <c r="E591" s="2661"/>
      <c r="F591" s="2559"/>
      <c r="G591" s="2659"/>
      <c r="H591" s="565"/>
      <c r="I591" s="565"/>
      <c r="J591" s="565"/>
      <c r="K591" s="565"/>
      <c r="L591" s="565"/>
      <c r="M591" s="565"/>
      <c r="N591" s="565"/>
      <c r="O591" s="565"/>
      <c r="P591" s="565"/>
      <c r="Q591" s="565"/>
      <c r="R591" s="565"/>
      <c r="S591" s="565"/>
      <c r="T591" s="565"/>
      <c r="U591" s="565"/>
      <c r="V591" s="565"/>
      <c r="W591" s="565"/>
      <c r="X591" s="565"/>
      <c r="Y591" s="565"/>
      <c r="Z591" s="565"/>
      <c r="AA591" s="565"/>
      <c r="AB591" s="565"/>
      <c r="AC591" s="565"/>
      <c r="AD591" s="565"/>
    </row>
    <row r="592" spans="1:30" ht="14.5">
      <c r="A592" s="3157" t="s">
        <v>3814</v>
      </c>
      <c r="B592" s="2874"/>
      <c r="C592" s="2874"/>
      <c r="D592" s="2874"/>
      <c r="E592" s="2874"/>
      <c r="F592" s="2874"/>
      <c r="G592" s="2874"/>
      <c r="H592" s="565"/>
      <c r="I592" s="565"/>
      <c r="J592" s="565"/>
      <c r="K592" s="565"/>
      <c r="L592" s="565"/>
      <c r="M592" s="565"/>
      <c r="N592" s="565"/>
      <c r="O592" s="565"/>
      <c r="P592" s="565"/>
      <c r="Q592" s="565"/>
      <c r="R592" s="565"/>
      <c r="S592" s="565"/>
      <c r="T592" s="565"/>
      <c r="U592" s="565"/>
      <c r="V592" s="565"/>
      <c r="W592" s="565"/>
      <c r="X592" s="565"/>
      <c r="Y592" s="565"/>
      <c r="Z592" s="565"/>
      <c r="AA592" s="565"/>
      <c r="AB592" s="565"/>
      <c r="AC592" s="565"/>
      <c r="AD592" s="565"/>
    </row>
    <row r="593" spans="1:30" ht="15.5">
      <c r="A593" s="2662"/>
      <c r="B593" s="2659"/>
      <c r="C593" s="2506"/>
      <c r="D593" s="2329"/>
      <c r="E593" s="2663"/>
      <c r="F593" s="2559"/>
      <c r="G593" s="2664" t="s">
        <v>3815</v>
      </c>
      <c r="H593" s="565"/>
      <c r="I593" s="565"/>
      <c r="J593" s="565"/>
      <c r="K593" s="565"/>
      <c r="L593" s="565"/>
      <c r="M593" s="565"/>
      <c r="N593" s="565"/>
      <c r="O593" s="565"/>
      <c r="P593" s="565"/>
      <c r="Q593" s="565"/>
      <c r="R593" s="565"/>
      <c r="S593" s="565"/>
      <c r="T593" s="565"/>
      <c r="U593" s="565"/>
      <c r="V593" s="565"/>
      <c r="W593" s="565"/>
      <c r="X593" s="565"/>
      <c r="Y593" s="565"/>
      <c r="Z593" s="565"/>
      <c r="AA593" s="565"/>
      <c r="AB593" s="565"/>
      <c r="AC593" s="565"/>
      <c r="AD593" s="565"/>
    </row>
    <row r="594" spans="1:30" ht="15.5">
      <c r="A594" s="2665" t="s">
        <v>79</v>
      </c>
      <c r="B594" s="2666" t="s">
        <v>3517</v>
      </c>
      <c r="C594" s="2666" t="s">
        <v>187</v>
      </c>
      <c r="D594" s="2666" t="s">
        <v>1865</v>
      </c>
      <c r="E594" s="2666" t="s">
        <v>1866</v>
      </c>
      <c r="F594" s="2667" t="s">
        <v>3518</v>
      </c>
      <c r="G594" s="2666" t="s">
        <v>6</v>
      </c>
      <c r="H594" s="565"/>
      <c r="I594" s="565"/>
      <c r="J594" s="565"/>
      <c r="K594" s="565"/>
      <c r="L594" s="565"/>
      <c r="M594" s="565"/>
      <c r="N594" s="565"/>
      <c r="O594" s="565"/>
      <c r="P594" s="565"/>
      <c r="Q594" s="565"/>
      <c r="R594" s="565"/>
      <c r="S594" s="565"/>
      <c r="T594" s="565"/>
      <c r="U594" s="565"/>
      <c r="V594" s="565"/>
      <c r="W594" s="565"/>
      <c r="X594" s="565"/>
      <c r="Y594" s="565"/>
      <c r="Z594" s="565"/>
      <c r="AA594" s="565"/>
      <c r="AB594" s="565"/>
      <c r="AC594" s="565"/>
      <c r="AD594" s="565"/>
    </row>
    <row r="595" spans="1:30" ht="15.5">
      <c r="A595" s="2509" t="s">
        <v>213</v>
      </c>
      <c r="B595" s="2668" t="s">
        <v>3519</v>
      </c>
      <c r="C595" s="2515"/>
      <c r="D595" s="2515"/>
      <c r="E595" s="2669"/>
      <c r="F595" s="2670" t="s">
        <v>3816</v>
      </c>
      <c r="G595" s="2671"/>
      <c r="H595" s="565"/>
      <c r="I595" s="565"/>
      <c r="J595" s="565"/>
      <c r="K595" s="565"/>
      <c r="L595" s="565"/>
      <c r="M595" s="565"/>
      <c r="N595" s="565"/>
      <c r="O595" s="565"/>
      <c r="P595" s="565"/>
      <c r="Q595" s="565"/>
      <c r="R595" s="565"/>
      <c r="S595" s="565"/>
      <c r="T595" s="565"/>
      <c r="U595" s="565"/>
      <c r="V595" s="565"/>
      <c r="W595" s="565"/>
      <c r="X595" s="565"/>
      <c r="Y595" s="565"/>
      <c r="Z595" s="565"/>
      <c r="AA595" s="565"/>
      <c r="AB595" s="565"/>
      <c r="AC595" s="565"/>
      <c r="AD595" s="565"/>
    </row>
    <row r="596" spans="1:30" ht="15.5">
      <c r="A596" s="2514">
        <v>1</v>
      </c>
      <c r="B596" s="2497" t="s">
        <v>3817</v>
      </c>
      <c r="C596" s="2515" t="s">
        <v>3521</v>
      </c>
      <c r="D596" s="2515">
        <v>4200</v>
      </c>
      <c r="E596" s="2669">
        <v>25</v>
      </c>
      <c r="F596" s="2672" t="s">
        <v>3818</v>
      </c>
      <c r="G596" s="2673" t="s">
        <v>3819</v>
      </c>
      <c r="H596" s="565"/>
      <c r="I596" s="565"/>
      <c r="J596" s="565"/>
      <c r="K596" s="565"/>
      <c r="L596" s="565"/>
      <c r="M596" s="565"/>
      <c r="N596" s="565"/>
      <c r="O596" s="565"/>
      <c r="P596" s="565"/>
      <c r="Q596" s="565"/>
      <c r="R596" s="565"/>
      <c r="S596" s="565"/>
      <c r="T596" s="565"/>
      <c r="U596" s="565"/>
      <c r="V596" s="565"/>
      <c r="W596" s="565"/>
      <c r="X596" s="565"/>
      <c r="Y596" s="565"/>
      <c r="Z596" s="565"/>
      <c r="AA596" s="565"/>
      <c r="AB596" s="565"/>
      <c r="AC596" s="565"/>
      <c r="AD596" s="565"/>
    </row>
    <row r="597" spans="1:30" ht="15.5">
      <c r="A597" s="2674">
        <v>2</v>
      </c>
      <c r="B597" s="2497" t="s">
        <v>3522</v>
      </c>
      <c r="C597" s="2515" t="s">
        <v>3521</v>
      </c>
      <c r="D597" s="2515">
        <v>2080</v>
      </c>
      <c r="E597" s="2669">
        <v>25</v>
      </c>
      <c r="F597" s="2672" t="s">
        <v>3820</v>
      </c>
      <c r="G597" s="2673" t="s">
        <v>3821</v>
      </c>
      <c r="H597" s="565"/>
      <c r="I597" s="565"/>
      <c r="J597" s="565"/>
      <c r="K597" s="565"/>
      <c r="L597" s="565"/>
      <c r="M597" s="565"/>
      <c r="N597" s="565"/>
      <c r="O597" s="565"/>
      <c r="P597" s="565"/>
      <c r="Q597" s="565"/>
      <c r="R597" s="565"/>
      <c r="S597" s="565"/>
      <c r="T597" s="565"/>
      <c r="U597" s="565"/>
      <c r="V597" s="565"/>
      <c r="W597" s="565"/>
      <c r="X597" s="565"/>
      <c r="Y597" s="565"/>
      <c r="Z597" s="565"/>
      <c r="AA597" s="565"/>
      <c r="AB597" s="565"/>
      <c r="AC597" s="565"/>
      <c r="AD597" s="565"/>
    </row>
    <row r="598" spans="1:30" ht="15.5">
      <c r="A598" s="2675" t="s">
        <v>246</v>
      </c>
      <c r="B598" s="2668" t="s">
        <v>3523</v>
      </c>
      <c r="C598" s="2515"/>
      <c r="D598" s="2515"/>
      <c r="E598" s="2669"/>
      <c r="F598" s="2670" t="s">
        <v>3822</v>
      </c>
      <c r="G598" s="2671"/>
      <c r="H598" s="565"/>
      <c r="I598" s="565"/>
      <c r="J598" s="565"/>
      <c r="K598" s="565"/>
      <c r="L598" s="565"/>
      <c r="M598" s="565"/>
      <c r="N598" s="565"/>
      <c r="O598" s="565"/>
      <c r="P598" s="565"/>
      <c r="Q598" s="565"/>
      <c r="R598" s="565"/>
      <c r="S598" s="565"/>
      <c r="T598" s="565"/>
      <c r="U598" s="565"/>
      <c r="V598" s="565"/>
      <c r="W598" s="565"/>
      <c r="X598" s="565"/>
      <c r="Y598" s="565"/>
      <c r="Z598" s="565"/>
      <c r="AA598" s="565"/>
      <c r="AB598" s="565"/>
      <c r="AC598" s="565"/>
      <c r="AD598" s="565"/>
    </row>
    <row r="599" spans="1:30" ht="15.5">
      <c r="A599" s="2514">
        <v>1</v>
      </c>
      <c r="B599" s="2497" t="s">
        <v>3524</v>
      </c>
      <c r="C599" s="2515" t="s">
        <v>3521</v>
      </c>
      <c r="D599" s="2515">
        <v>520</v>
      </c>
      <c r="E599" s="2669">
        <v>25</v>
      </c>
      <c r="F599" s="2672" t="s">
        <v>3823</v>
      </c>
      <c r="G599" s="2570" t="s">
        <v>3824</v>
      </c>
      <c r="H599" s="565"/>
      <c r="I599" s="565"/>
      <c r="J599" s="565"/>
      <c r="K599" s="565"/>
      <c r="L599" s="565"/>
      <c r="M599" s="565"/>
      <c r="N599" s="565"/>
      <c r="O599" s="565"/>
      <c r="P599" s="565"/>
      <c r="Q599" s="565"/>
      <c r="R599" s="565"/>
      <c r="S599" s="565"/>
      <c r="T599" s="565"/>
      <c r="U599" s="565"/>
      <c r="V599" s="565"/>
      <c r="W599" s="565"/>
      <c r="X599" s="565"/>
      <c r="Y599" s="565"/>
      <c r="Z599" s="565"/>
      <c r="AA599" s="565"/>
      <c r="AB599" s="565"/>
      <c r="AC599" s="565"/>
      <c r="AD599" s="565"/>
    </row>
    <row r="600" spans="1:30" ht="15.5">
      <c r="A600" s="2509">
        <v>2</v>
      </c>
      <c r="B600" s="2497" t="s">
        <v>3525</v>
      </c>
      <c r="C600" s="2515" t="s">
        <v>3521</v>
      </c>
      <c r="D600" s="2515">
        <v>624</v>
      </c>
      <c r="E600" s="2669">
        <v>22</v>
      </c>
      <c r="F600" s="2672" t="s">
        <v>3825</v>
      </c>
      <c r="G600" s="2570" t="s">
        <v>3826</v>
      </c>
      <c r="H600" s="565"/>
      <c r="I600" s="565"/>
      <c r="J600" s="565"/>
      <c r="K600" s="565"/>
      <c r="L600" s="565"/>
      <c r="M600" s="565"/>
      <c r="N600" s="565"/>
      <c r="O600" s="565"/>
      <c r="P600" s="565"/>
      <c r="Q600" s="565"/>
      <c r="R600" s="565"/>
      <c r="S600" s="565"/>
      <c r="T600" s="565"/>
      <c r="U600" s="565"/>
      <c r="V600" s="565"/>
      <c r="W600" s="565"/>
      <c r="X600" s="565"/>
      <c r="Y600" s="565"/>
      <c r="Z600" s="565"/>
      <c r="AA600" s="565"/>
      <c r="AB600" s="565"/>
      <c r="AC600" s="565"/>
      <c r="AD600" s="565"/>
    </row>
    <row r="601" spans="1:30" ht="15.5">
      <c r="A601" s="2514">
        <v>3</v>
      </c>
      <c r="B601" s="2497" t="s">
        <v>3827</v>
      </c>
      <c r="C601" s="2515" t="s">
        <v>3521</v>
      </c>
      <c r="D601" s="2515">
        <v>104</v>
      </c>
      <c r="E601" s="2669">
        <v>25</v>
      </c>
      <c r="F601" s="2672" t="s">
        <v>3828</v>
      </c>
      <c r="G601" s="2570" t="s">
        <v>3829</v>
      </c>
      <c r="H601" s="565"/>
      <c r="I601" s="565"/>
      <c r="J601" s="565"/>
      <c r="K601" s="565"/>
      <c r="L601" s="565"/>
      <c r="M601" s="565"/>
      <c r="N601" s="565"/>
      <c r="O601" s="565"/>
      <c r="P601" s="565"/>
      <c r="Q601" s="565"/>
      <c r="R601" s="565"/>
      <c r="S601" s="565"/>
      <c r="T601" s="565"/>
      <c r="U601" s="565"/>
      <c r="V601" s="565"/>
      <c r="W601" s="565"/>
      <c r="X601" s="565"/>
      <c r="Y601" s="565"/>
      <c r="Z601" s="565"/>
      <c r="AA601" s="565"/>
      <c r="AB601" s="565"/>
      <c r="AC601" s="565"/>
      <c r="AD601" s="565"/>
    </row>
    <row r="602" spans="1:30" ht="15.5">
      <c r="A602" s="2514">
        <v>4</v>
      </c>
      <c r="B602" s="2497" t="s">
        <v>3830</v>
      </c>
      <c r="C602" s="2515" t="s">
        <v>3528</v>
      </c>
      <c r="D602" s="2515">
        <v>13</v>
      </c>
      <c r="E602" s="2669">
        <v>300</v>
      </c>
      <c r="F602" s="2672" t="s">
        <v>3831</v>
      </c>
      <c r="G602" s="2570" t="s">
        <v>3832</v>
      </c>
      <c r="H602" s="565"/>
      <c r="I602" s="565"/>
      <c r="J602" s="565"/>
      <c r="K602" s="565"/>
      <c r="L602" s="565"/>
      <c r="M602" s="565"/>
      <c r="N602" s="565"/>
      <c r="O602" s="565"/>
      <c r="P602" s="565"/>
      <c r="Q602" s="565"/>
      <c r="R602" s="565"/>
      <c r="S602" s="565"/>
      <c r="T602" s="565"/>
      <c r="U602" s="565"/>
      <c r="V602" s="565"/>
      <c r="W602" s="565"/>
      <c r="X602" s="565"/>
      <c r="Y602" s="565"/>
      <c r="Z602" s="565"/>
      <c r="AA602" s="565"/>
      <c r="AB602" s="565"/>
      <c r="AC602" s="565"/>
      <c r="AD602" s="565"/>
    </row>
    <row r="603" spans="1:30" ht="15.5">
      <c r="A603" s="2514">
        <v>5</v>
      </c>
      <c r="B603" s="2497" t="s">
        <v>3529</v>
      </c>
      <c r="C603" s="2515" t="s">
        <v>2467</v>
      </c>
      <c r="D603" s="2515">
        <v>26</v>
      </c>
      <c r="E603" s="2669">
        <v>100</v>
      </c>
      <c r="F603" s="2672" t="s">
        <v>3828</v>
      </c>
      <c r="G603" s="2570" t="s">
        <v>3833</v>
      </c>
      <c r="H603" s="565"/>
      <c r="I603" s="565"/>
      <c r="J603" s="565"/>
      <c r="K603" s="565"/>
      <c r="L603" s="565"/>
      <c r="M603" s="565"/>
      <c r="N603" s="565"/>
      <c r="O603" s="565"/>
      <c r="P603" s="565"/>
      <c r="Q603" s="565"/>
      <c r="R603" s="565"/>
      <c r="S603" s="565"/>
      <c r="T603" s="565"/>
      <c r="U603" s="565"/>
      <c r="V603" s="565"/>
      <c r="W603" s="565"/>
      <c r="X603" s="565"/>
      <c r="Y603" s="565"/>
      <c r="Z603" s="565"/>
      <c r="AA603" s="565"/>
      <c r="AB603" s="565"/>
      <c r="AC603" s="565"/>
      <c r="AD603" s="565"/>
    </row>
    <row r="604" spans="1:30" ht="15.5">
      <c r="A604" s="2514">
        <v>6</v>
      </c>
      <c r="B604" s="2497" t="s">
        <v>2610</v>
      </c>
      <c r="C604" s="2515" t="s">
        <v>3528</v>
      </c>
      <c r="D604" s="2515">
        <v>13</v>
      </c>
      <c r="E604" s="2669">
        <v>200</v>
      </c>
      <c r="F604" s="2672" t="s">
        <v>3828</v>
      </c>
      <c r="G604" s="2570" t="s">
        <v>3834</v>
      </c>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row>
    <row r="605" spans="1:30" ht="15.5">
      <c r="A605" s="2514">
        <v>7</v>
      </c>
      <c r="B605" s="2497" t="s">
        <v>3530</v>
      </c>
      <c r="C605" s="2515" t="s">
        <v>3528</v>
      </c>
      <c r="D605" s="2515">
        <v>13</v>
      </c>
      <c r="E605" s="2669">
        <v>150</v>
      </c>
      <c r="F605" s="2672" t="s">
        <v>3835</v>
      </c>
      <c r="G605" s="2570" t="s">
        <v>3836</v>
      </c>
      <c r="H605" s="565"/>
      <c r="I605" s="565"/>
      <c r="J605" s="565"/>
      <c r="K605" s="565"/>
      <c r="L605" s="565"/>
      <c r="M605" s="565"/>
      <c r="N605" s="565"/>
      <c r="O605" s="565"/>
      <c r="P605" s="565"/>
      <c r="Q605" s="565"/>
      <c r="R605" s="565"/>
      <c r="S605" s="565"/>
      <c r="T605" s="565"/>
      <c r="U605" s="565"/>
      <c r="V605" s="565"/>
      <c r="W605" s="565"/>
      <c r="X605" s="565"/>
      <c r="Y605" s="565"/>
      <c r="Z605" s="565"/>
      <c r="AA605" s="565"/>
      <c r="AB605" s="565"/>
      <c r="AC605" s="565"/>
      <c r="AD605" s="565"/>
    </row>
    <row r="606" spans="1:30" ht="15.5">
      <c r="A606" s="2509" t="s">
        <v>257</v>
      </c>
      <c r="B606" s="2668" t="s">
        <v>3531</v>
      </c>
      <c r="C606" s="2676"/>
      <c r="D606" s="2676"/>
      <c r="E606" s="2676"/>
      <c r="F606" s="2670" t="s">
        <v>3837</v>
      </c>
      <c r="G606" s="2673"/>
      <c r="H606" s="565"/>
      <c r="I606" s="565"/>
      <c r="J606" s="565"/>
      <c r="K606" s="565"/>
      <c r="L606" s="565"/>
      <c r="M606" s="565"/>
      <c r="N606" s="565"/>
      <c r="O606" s="565"/>
      <c r="P606" s="565"/>
      <c r="Q606" s="565"/>
      <c r="R606" s="565"/>
      <c r="S606" s="565"/>
      <c r="T606" s="565"/>
      <c r="U606" s="565"/>
      <c r="V606" s="565"/>
      <c r="W606" s="565"/>
      <c r="X606" s="565"/>
      <c r="Y606" s="565"/>
      <c r="Z606" s="565"/>
      <c r="AA606" s="565"/>
      <c r="AB606" s="565"/>
      <c r="AC606" s="565"/>
      <c r="AD606" s="565"/>
    </row>
    <row r="607" spans="1:30" ht="15.5">
      <c r="A607" s="2514">
        <v>1</v>
      </c>
      <c r="B607" s="2497" t="s">
        <v>3532</v>
      </c>
      <c r="C607" s="2515" t="s">
        <v>3528</v>
      </c>
      <c r="D607" s="2515">
        <v>13</v>
      </c>
      <c r="E607" s="2669">
        <v>200</v>
      </c>
      <c r="F607" s="2672" t="s">
        <v>3828</v>
      </c>
      <c r="G607" s="2570" t="s">
        <v>3834</v>
      </c>
      <c r="H607" s="565"/>
      <c r="I607" s="565"/>
      <c r="J607" s="565"/>
      <c r="K607" s="565"/>
      <c r="L607" s="565"/>
      <c r="M607" s="565"/>
      <c r="N607" s="565"/>
      <c r="O607" s="565"/>
      <c r="P607" s="565"/>
      <c r="Q607" s="565"/>
      <c r="R607" s="565"/>
      <c r="S607" s="565"/>
      <c r="T607" s="565"/>
      <c r="U607" s="565"/>
      <c r="V607" s="565"/>
      <c r="W607" s="565"/>
      <c r="X607" s="565"/>
      <c r="Y607" s="565"/>
      <c r="Z607" s="565"/>
      <c r="AA607" s="565"/>
      <c r="AB607" s="565"/>
      <c r="AC607" s="565"/>
      <c r="AD607" s="565"/>
    </row>
    <row r="608" spans="1:30" ht="15.5">
      <c r="A608" s="2514">
        <v>2</v>
      </c>
      <c r="B608" s="2497" t="s">
        <v>3533</v>
      </c>
      <c r="C608" s="2519" t="s">
        <v>3534</v>
      </c>
      <c r="D608" s="2519">
        <v>2</v>
      </c>
      <c r="E608" s="2673">
        <v>300</v>
      </c>
      <c r="F608" s="2672">
        <v>600</v>
      </c>
      <c r="G608" s="2570" t="s">
        <v>3838</v>
      </c>
      <c r="H608" s="565"/>
      <c r="I608" s="565"/>
      <c r="J608" s="565"/>
      <c r="K608" s="565"/>
      <c r="L608" s="565"/>
      <c r="M608" s="565"/>
      <c r="N608" s="565"/>
      <c r="O608" s="565"/>
      <c r="P608" s="565"/>
      <c r="Q608" s="565"/>
      <c r="R608" s="565"/>
      <c r="S608" s="565"/>
      <c r="T608" s="565"/>
      <c r="U608" s="565"/>
      <c r="V608" s="565"/>
      <c r="W608" s="565"/>
      <c r="X608" s="565"/>
      <c r="Y608" s="565"/>
      <c r="Z608" s="565"/>
      <c r="AA608" s="565"/>
      <c r="AB608" s="565"/>
      <c r="AC608" s="565"/>
      <c r="AD608" s="565"/>
    </row>
    <row r="609" spans="1:30" ht="15.5">
      <c r="A609" s="2509" t="s">
        <v>267</v>
      </c>
      <c r="B609" s="2677" t="s">
        <v>3535</v>
      </c>
      <c r="C609" s="2678"/>
      <c r="D609" s="2515"/>
      <c r="E609" s="2669"/>
      <c r="F609" s="2670" t="s">
        <v>3839</v>
      </c>
      <c r="G609" s="2570"/>
      <c r="H609" s="565"/>
      <c r="I609" s="565"/>
      <c r="J609" s="565"/>
      <c r="K609" s="565"/>
      <c r="L609" s="565"/>
      <c r="M609" s="565"/>
      <c r="N609" s="565"/>
      <c r="O609" s="565"/>
      <c r="P609" s="565"/>
      <c r="Q609" s="565"/>
      <c r="R609" s="565"/>
      <c r="S609" s="565"/>
      <c r="T609" s="565"/>
      <c r="U609" s="565"/>
      <c r="V609" s="565"/>
      <c r="W609" s="565"/>
      <c r="X609" s="565"/>
      <c r="Y609" s="565"/>
      <c r="Z609" s="565"/>
      <c r="AA609" s="565"/>
      <c r="AB609" s="565"/>
      <c r="AC609" s="565"/>
      <c r="AD609" s="565"/>
    </row>
    <row r="610" spans="1:30" ht="15.5">
      <c r="A610" s="2514">
        <v>1</v>
      </c>
      <c r="B610" s="2679" t="s">
        <v>3536</v>
      </c>
      <c r="C610" s="2515" t="s">
        <v>3534</v>
      </c>
      <c r="D610" s="2515">
        <v>260</v>
      </c>
      <c r="E610" s="2669">
        <v>10</v>
      </c>
      <c r="F610" s="2672" t="s">
        <v>3828</v>
      </c>
      <c r="G610" s="2570" t="s">
        <v>3840</v>
      </c>
      <c r="H610" s="565"/>
      <c r="I610" s="565"/>
      <c r="J610" s="565"/>
      <c r="K610" s="565"/>
      <c r="L610" s="565"/>
      <c r="M610" s="565"/>
      <c r="N610" s="565"/>
      <c r="O610" s="565"/>
      <c r="P610" s="565"/>
      <c r="Q610" s="565"/>
      <c r="R610" s="565"/>
      <c r="S610" s="565"/>
      <c r="T610" s="565"/>
      <c r="U610" s="565"/>
      <c r="V610" s="565"/>
      <c r="W610" s="565"/>
      <c r="X610" s="565"/>
      <c r="Y610" s="565"/>
      <c r="Z610" s="565"/>
      <c r="AA610" s="565"/>
      <c r="AB610" s="565"/>
      <c r="AC610" s="565"/>
      <c r="AD610" s="565"/>
    </row>
    <row r="611" spans="1:30" ht="15.5">
      <c r="A611" s="2514">
        <v>2</v>
      </c>
      <c r="B611" s="2497" t="s">
        <v>3537</v>
      </c>
      <c r="C611" s="2515"/>
      <c r="D611" s="2515"/>
      <c r="E611" s="2669"/>
      <c r="F611" s="2680" t="s">
        <v>3841</v>
      </c>
      <c r="G611" s="2570"/>
      <c r="H611" s="565"/>
      <c r="I611" s="565"/>
      <c r="J611" s="565"/>
      <c r="K611" s="565"/>
      <c r="L611" s="565"/>
      <c r="M611" s="565"/>
      <c r="N611" s="565"/>
      <c r="O611" s="565"/>
      <c r="P611" s="565"/>
      <c r="Q611" s="565"/>
      <c r="R611" s="565"/>
      <c r="S611" s="565"/>
      <c r="T611" s="565"/>
      <c r="U611" s="565"/>
      <c r="V611" s="565"/>
      <c r="W611" s="565"/>
      <c r="X611" s="565"/>
      <c r="Y611" s="565"/>
      <c r="Z611" s="565"/>
      <c r="AA611" s="565"/>
      <c r="AB611" s="565"/>
      <c r="AC611" s="565"/>
      <c r="AD611" s="565"/>
    </row>
    <row r="612" spans="1:30" ht="15.5">
      <c r="A612" s="2514"/>
      <c r="B612" s="2497" t="s">
        <v>3538</v>
      </c>
      <c r="C612" s="2515" t="s">
        <v>3528</v>
      </c>
      <c r="D612" s="2515">
        <v>13</v>
      </c>
      <c r="E612" s="2669">
        <v>150</v>
      </c>
      <c r="F612" s="2672" t="s">
        <v>3835</v>
      </c>
      <c r="G612" s="2570" t="s">
        <v>3842</v>
      </c>
      <c r="H612" s="565"/>
      <c r="I612" s="565"/>
      <c r="J612" s="565"/>
      <c r="K612" s="565"/>
      <c r="L612" s="565"/>
      <c r="M612" s="565"/>
      <c r="N612" s="565"/>
      <c r="O612" s="565"/>
      <c r="P612" s="565"/>
      <c r="Q612" s="565"/>
      <c r="R612" s="565"/>
      <c r="S612" s="565"/>
      <c r="T612" s="565"/>
      <c r="U612" s="565"/>
      <c r="V612" s="565"/>
      <c r="W612" s="565"/>
      <c r="X612" s="565"/>
      <c r="Y612" s="565"/>
      <c r="Z612" s="565"/>
      <c r="AA612" s="565"/>
      <c r="AB612" s="565"/>
      <c r="AC612" s="565"/>
      <c r="AD612" s="565"/>
    </row>
    <row r="613" spans="1:30" ht="15.5">
      <c r="A613" s="2514"/>
      <c r="B613" s="2497" t="s">
        <v>3539</v>
      </c>
      <c r="C613" s="2515" t="s">
        <v>3528</v>
      </c>
      <c r="D613" s="2515">
        <v>13</v>
      </c>
      <c r="E613" s="2669">
        <v>100</v>
      </c>
      <c r="F613" s="2672" t="s">
        <v>3843</v>
      </c>
      <c r="G613" s="2570" t="s">
        <v>3844</v>
      </c>
      <c r="H613" s="565"/>
      <c r="I613" s="565"/>
      <c r="J613" s="565"/>
      <c r="K613" s="565"/>
      <c r="L613" s="565"/>
      <c r="M613" s="565"/>
      <c r="N613" s="565"/>
      <c r="O613" s="565"/>
      <c r="P613" s="565"/>
      <c r="Q613" s="565"/>
      <c r="R613" s="565"/>
      <c r="S613" s="565"/>
      <c r="T613" s="565"/>
      <c r="U613" s="565"/>
      <c r="V613" s="565"/>
      <c r="W613" s="565"/>
      <c r="X613" s="565"/>
      <c r="Y613" s="565"/>
      <c r="Z613" s="565"/>
      <c r="AA613" s="565"/>
      <c r="AB613" s="565"/>
      <c r="AC613" s="565"/>
      <c r="AD613" s="565"/>
    </row>
    <row r="614" spans="1:30" ht="15.5">
      <c r="A614" s="2514" t="s">
        <v>1478</v>
      </c>
      <c r="B614" s="2681" t="s">
        <v>3540</v>
      </c>
      <c r="C614" s="2681"/>
      <c r="D614" s="2681"/>
      <c r="E614" s="2681"/>
      <c r="F614" s="2670" t="s">
        <v>3845</v>
      </c>
      <c r="G614" s="2682"/>
      <c r="H614" s="565"/>
      <c r="I614" s="565"/>
      <c r="J614" s="565"/>
      <c r="K614" s="565"/>
      <c r="L614" s="565"/>
      <c r="M614" s="565"/>
      <c r="N614" s="565"/>
      <c r="O614" s="565"/>
      <c r="P614" s="565"/>
      <c r="Q614" s="565"/>
      <c r="R614" s="565"/>
      <c r="S614" s="565"/>
      <c r="T614" s="565"/>
      <c r="U614" s="565"/>
      <c r="V614" s="565"/>
      <c r="W614" s="565"/>
      <c r="X614" s="565"/>
      <c r="Y614" s="565"/>
      <c r="Z614" s="565"/>
      <c r="AA614" s="565"/>
      <c r="AB614" s="565"/>
      <c r="AC614" s="565"/>
      <c r="AD614" s="565"/>
    </row>
    <row r="615" spans="1:30" ht="15.5">
      <c r="A615" s="2514">
        <v>1</v>
      </c>
      <c r="B615" s="2581" t="s">
        <v>3541</v>
      </c>
      <c r="C615" s="2514"/>
      <c r="D615" s="2515"/>
      <c r="E615" s="2669"/>
      <c r="F615" s="2680" t="s">
        <v>3846</v>
      </c>
      <c r="G615" s="2570"/>
      <c r="H615" s="565"/>
      <c r="I615" s="565"/>
      <c r="J615" s="565"/>
      <c r="K615" s="565"/>
      <c r="L615" s="565"/>
      <c r="M615" s="565"/>
      <c r="N615" s="565"/>
      <c r="O615" s="565"/>
      <c r="P615" s="565"/>
      <c r="Q615" s="565"/>
      <c r="R615" s="565"/>
      <c r="S615" s="565"/>
      <c r="T615" s="565"/>
      <c r="U615" s="565"/>
      <c r="V615" s="565"/>
      <c r="W615" s="565"/>
      <c r="X615" s="565"/>
      <c r="Y615" s="565"/>
      <c r="Z615" s="565"/>
      <c r="AA615" s="565"/>
      <c r="AB615" s="565"/>
      <c r="AC615" s="565"/>
      <c r="AD615" s="565"/>
    </row>
    <row r="616" spans="1:30" ht="15.5">
      <c r="A616" s="2514"/>
      <c r="B616" s="2679" t="s">
        <v>3542</v>
      </c>
      <c r="C616" s="2515" t="s">
        <v>2582</v>
      </c>
      <c r="D616" s="2515">
        <v>1</v>
      </c>
      <c r="E616" s="2669">
        <v>500</v>
      </c>
      <c r="F616" s="2672">
        <v>500</v>
      </c>
      <c r="G616" s="2570" t="s">
        <v>3847</v>
      </c>
      <c r="H616" s="565"/>
      <c r="I616" s="565"/>
      <c r="J616" s="565"/>
      <c r="K616" s="565"/>
      <c r="L616" s="565"/>
      <c r="M616" s="565"/>
      <c r="N616" s="565"/>
      <c r="O616" s="565"/>
      <c r="P616" s="565"/>
      <c r="Q616" s="565"/>
      <c r="R616" s="565"/>
      <c r="S616" s="565"/>
      <c r="T616" s="565"/>
      <c r="U616" s="565"/>
      <c r="V616" s="565"/>
      <c r="W616" s="565"/>
      <c r="X616" s="565"/>
      <c r="Y616" s="565"/>
      <c r="Z616" s="565"/>
      <c r="AA616" s="565"/>
      <c r="AB616" s="565"/>
      <c r="AC616" s="565"/>
      <c r="AD616" s="565"/>
    </row>
    <row r="617" spans="1:30" ht="15.5">
      <c r="A617" s="2514"/>
      <c r="B617" s="2497" t="s">
        <v>3543</v>
      </c>
      <c r="C617" s="2515" t="s">
        <v>3544</v>
      </c>
      <c r="D617" s="2515">
        <v>13</v>
      </c>
      <c r="E617" s="2669">
        <v>100</v>
      </c>
      <c r="F617" s="2672" t="s">
        <v>3843</v>
      </c>
      <c r="G617" s="2570" t="s">
        <v>3848</v>
      </c>
      <c r="H617" s="565"/>
      <c r="I617" s="565"/>
      <c r="J617" s="565"/>
      <c r="K617" s="565"/>
      <c r="L617" s="565"/>
      <c r="M617" s="565"/>
      <c r="N617" s="565"/>
      <c r="O617" s="565"/>
      <c r="P617" s="565"/>
      <c r="Q617" s="565"/>
      <c r="R617" s="565"/>
      <c r="S617" s="565"/>
      <c r="T617" s="565"/>
      <c r="U617" s="565"/>
      <c r="V617" s="565"/>
      <c r="W617" s="565"/>
      <c r="X617" s="565"/>
      <c r="Y617" s="565"/>
      <c r="Z617" s="565"/>
      <c r="AA617" s="565"/>
      <c r="AB617" s="565"/>
      <c r="AC617" s="565"/>
      <c r="AD617" s="565"/>
    </row>
    <row r="618" spans="1:30" ht="15.5">
      <c r="A618" s="2514">
        <v>2</v>
      </c>
      <c r="B618" s="2581" t="s">
        <v>3545</v>
      </c>
      <c r="C618" s="2514"/>
      <c r="D618" s="2515"/>
      <c r="E618" s="2669"/>
      <c r="F618" s="2680" t="s">
        <v>3849</v>
      </c>
      <c r="G618" s="2570"/>
      <c r="H618" s="565"/>
      <c r="I618" s="565"/>
      <c r="J618" s="565"/>
      <c r="K618" s="565"/>
      <c r="L618" s="565"/>
      <c r="M618" s="565"/>
      <c r="N618" s="565"/>
      <c r="O618" s="565"/>
      <c r="P618" s="565"/>
      <c r="Q618" s="565"/>
      <c r="R618" s="565"/>
      <c r="S618" s="565"/>
      <c r="T618" s="565"/>
      <c r="U618" s="565"/>
      <c r="V618" s="565"/>
      <c r="W618" s="565"/>
      <c r="X618" s="565"/>
      <c r="Y618" s="565"/>
      <c r="Z618" s="565"/>
      <c r="AA618" s="565"/>
      <c r="AB618" s="565"/>
      <c r="AC618" s="565"/>
      <c r="AD618" s="565"/>
    </row>
    <row r="619" spans="1:30" ht="15.5">
      <c r="A619" s="2514"/>
      <c r="B619" s="2679"/>
      <c r="C619" s="2515" t="s">
        <v>3534</v>
      </c>
      <c r="D619" s="2515">
        <v>234</v>
      </c>
      <c r="E619" s="2669">
        <v>50</v>
      </c>
      <c r="F619" s="2672" t="s">
        <v>3850</v>
      </c>
      <c r="G619" s="2570" t="s">
        <v>3851</v>
      </c>
      <c r="H619" s="565"/>
      <c r="I619" s="565"/>
      <c r="J619" s="565"/>
      <c r="K619" s="565"/>
      <c r="L619" s="565"/>
      <c r="M619" s="565"/>
      <c r="N619" s="565"/>
      <c r="O619" s="565"/>
      <c r="P619" s="565"/>
      <c r="Q619" s="565"/>
      <c r="R619" s="565"/>
      <c r="S619" s="565"/>
      <c r="T619" s="565"/>
      <c r="U619" s="565"/>
      <c r="V619" s="565"/>
      <c r="W619" s="565"/>
      <c r="X619" s="565"/>
      <c r="Y619" s="565"/>
      <c r="Z619" s="565"/>
      <c r="AA619" s="565"/>
      <c r="AB619" s="565"/>
      <c r="AC619" s="565"/>
      <c r="AD619" s="565"/>
    </row>
    <row r="620" spans="1:30" ht="15.5">
      <c r="A620" s="2514"/>
      <c r="B620" s="2497"/>
      <c r="C620" s="2515" t="s">
        <v>3534</v>
      </c>
      <c r="D620" s="2515">
        <v>195</v>
      </c>
      <c r="E620" s="2669">
        <v>50</v>
      </c>
      <c r="F620" s="2672" t="s">
        <v>3852</v>
      </c>
      <c r="G620" s="2570" t="s">
        <v>3853</v>
      </c>
      <c r="H620" s="565"/>
      <c r="I620" s="565"/>
      <c r="J620" s="565"/>
      <c r="K620" s="565"/>
      <c r="L620" s="565"/>
      <c r="M620" s="565"/>
      <c r="N620" s="565"/>
      <c r="O620" s="565"/>
      <c r="P620" s="565"/>
      <c r="Q620" s="565"/>
      <c r="R620" s="565"/>
      <c r="S620" s="565"/>
      <c r="T620" s="565"/>
      <c r="U620" s="565"/>
      <c r="V620" s="565"/>
      <c r="W620" s="565"/>
      <c r="X620" s="565"/>
      <c r="Y620" s="565"/>
      <c r="Z620" s="565"/>
      <c r="AA620" s="565"/>
      <c r="AB620" s="565"/>
      <c r="AC620" s="565"/>
      <c r="AD620" s="565"/>
    </row>
    <row r="621" spans="1:30" ht="15.5">
      <c r="A621" s="2514"/>
      <c r="B621" s="2683"/>
      <c r="C621" s="2515" t="s">
        <v>2582</v>
      </c>
      <c r="D621" s="2684">
        <v>13</v>
      </c>
      <c r="E621" s="2685">
        <v>500</v>
      </c>
      <c r="F621" s="2672" t="s">
        <v>3854</v>
      </c>
      <c r="G621" s="2570" t="s">
        <v>3855</v>
      </c>
      <c r="H621" s="565"/>
      <c r="I621" s="565"/>
      <c r="J621" s="565"/>
      <c r="K621" s="565"/>
      <c r="L621" s="565"/>
      <c r="M621" s="565"/>
      <c r="N621" s="565"/>
      <c r="O621" s="565"/>
      <c r="P621" s="565"/>
      <c r="Q621" s="565"/>
      <c r="R621" s="565"/>
      <c r="S621" s="565"/>
      <c r="T621" s="565"/>
      <c r="U621" s="565"/>
      <c r="V621" s="565"/>
      <c r="W621" s="565"/>
      <c r="X621" s="565"/>
      <c r="Y621" s="565"/>
      <c r="Z621" s="565"/>
      <c r="AA621" s="565"/>
      <c r="AB621" s="565"/>
      <c r="AC621" s="565"/>
      <c r="AD621" s="565"/>
    </row>
    <row r="622" spans="1:30" ht="15.5">
      <c r="A622" s="2568" t="s">
        <v>1488</v>
      </c>
      <c r="B622" s="2581" t="s">
        <v>3856</v>
      </c>
      <c r="C622" s="2686" t="s">
        <v>3521</v>
      </c>
      <c r="D622" s="2687">
        <v>420</v>
      </c>
      <c r="E622" s="2688">
        <v>90</v>
      </c>
      <c r="F622" s="2689" t="s">
        <v>3857</v>
      </c>
      <c r="G622" s="2329"/>
      <c r="H622" s="565"/>
      <c r="I622" s="565"/>
      <c r="J622" s="565"/>
      <c r="K622" s="565"/>
      <c r="L622" s="565"/>
      <c r="M622" s="565"/>
      <c r="N622" s="565"/>
      <c r="O622" s="565"/>
      <c r="P622" s="565"/>
      <c r="Q622" s="565"/>
      <c r="R622" s="565"/>
      <c r="S622" s="565"/>
      <c r="T622" s="565"/>
      <c r="U622" s="565"/>
      <c r="V622" s="565"/>
      <c r="W622" s="565"/>
      <c r="X622" s="565"/>
      <c r="Y622" s="565"/>
      <c r="Z622" s="565"/>
      <c r="AA622" s="565"/>
      <c r="AB622" s="565"/>
      <c r="AC622" s="565"/>
      <c r="AD622" s="565"/>
    </row>
    <row r="623" spans="1:30" ht="15.5">
      <c r="A623" s="2514"/>
      <c r="B623" s="2690" t="s">
        <v>1356</v>
      </c>
      <c r="C623" s="2691"/>
      <c r="D623" s="2691"/>
      <c r="E623" s="2692"/>
      <c r="F623" s="2693" t="s">
        <v>3858</v>
      </c>
      <c r="G623" s="2692"/>
      <c r="H623" s="565"/>
      <c r="I623" s="565"/>
      <c r="J623" s="565"/>
      <c r="K623" s="565"/>
      <c r="L623" s="565"/>
      <c r="M623" s="565"/>
      <c r="N623" s="565"/>
      <c r="O623" s="565"/>
      <c r="P623" s="565"/>
      <c r="Q623" s="565"/>
      <c r="R623" s="565"/>
      <c r="S623" s="565"/>
      <c r="T623" s="565"/>
      <c r="U623" s="565"/>
      <c r="V623" s="565"/>
      <c r="W623" s="565"/>
      <c r="X623" s="565"/>
      <c r="Y623" s="565"/>
      <c r="Z623" s="565"/>
      <c r="AA623" s="565"/>
      <c r="AB623" s="565"/>
      <c r="AC623" s="565"/>
      <c r="AD623" s="565"/>
    </row>
    <row r="624" spans="1:30" ht="14.5">
      <c r="A624" s="2329"/>
      <c r="B624" s="3164" t="s">
        <v>3859</v>
      </c>
      <c r="C624" s="2874"/>
      <c r="D624" s="2874"/>
      <c r="E624" s="2329"/>
      <c r="F624" s="2694"/>
      <c r="G624" s="2694"/>
      <c r="H624" s="565"/>
      <c r="I624" s="565"/>
      <c r="J624" s="565"/>
      <c r="K624" s="565"/>
      <c r="L624" s="565"/>
      <c r="M624" s="565"/>
      <c r="N624" s="565"/>
      <c r="O624" s="565"/>
      <c r="P624" s="565"/>
      <c r="Q624" s="565"/>
      <c r="R624" s="565"/>
      <c r="S624" s="565"/>
      <c r="T624" s="565"/>
      <c r="U624" s="565"/>
      <c r="V624" s="565"/>
      <c r="W624" s="565"/>
      <c r="X624" s="565"/>
      <c r="Y624" s="565"/>
      <c r="Z624" s="565"/>
      <c r="AA624" s="565"/>
      <c r="AB624" s="565"/>
      <c r="AC624" s="565"/>
      <c r="AD624" s="565"/>
    </row>
    <row r="625" spans="1:30" ht="15.5">
      <c r="A625" s="2329"/>
      <c r="B625" s="2329"/>
      <c r="C625" s="2329"/>
      <c r="D625" s="2329"/>
      <c r="E625" s="2329"/>
      <c r="F625" s="2591" t="s">
        <v>3860</v>
      </c>
      <c r="G625" s="2695">
        <v>45265</v>
      </c>
      <c r="H625" s="565"/>
      <c r="I625" s="565"/>
      <c r="J625" s="565"/>
      <c r="K625" s="565"/>
      <c r="L625" s="565"/>
      <c r="M625" s="565"/>
      <c r="N625" s="565"/>
      <c r="O625" s="565"/>
      <c r="P625" s="565"/>
      <c r="Q625" s="565"/>
      <c r="R625" s="565"/>
      <c r="S625" s="565"/>
      <c r="T625" s="565"/>
      <c r="U625" s="565"/>
      <c r="V625" s="565"/>
      <c r="W625" s="565"/>
      <c r="X625" s="565"/>
      <c r="Y625" s="565"/>
      <c r="Z625" s="565"/>
      <c r="AA625" s="565"/>
      <c r="AB625" s="565"/>
      <c r="AC625" s="565"/>
      <c r="AD625" s="565"/>
    </row>
    <row r="626" spans="1:30" ht="14.5">
      <c r="A626" s="2662"/>
      <c r="B626" s="2696"/>
      <c r="C626" s="2662"/>
      <c r="D626" s="2662"/>
      <c r="E626" s="2659"/>
      <c r="F626" s="2329"/>
      <c r="G626" s="2329"/>
      <c r="H626" s="565"/>
      <c r="I626" s="565"/>
      <c r="J626" s="565"/>
      <c r="K626" s="565"/>
      <c r="L626" s="565"/>
      <c r="M626" s="565"/>
      <c r="N626" s="565"/>
      <c r="O626" s="565"/>
      <c r="P626" s="565"/>
      <c r="Q626" s="565"/>
      <c r="R626" s="565"/>
      <c r="S626" s="565"/>
      <c r="T626" s="565"/>
      <c r="U626" s="565"/>
      <c r="V626" s="565"/>
      <c r="W626" s="565"/>
      <c r="X626" s="565"/>
      <c r="Y626" s="565"/>
      <c r="Z626" s="565"/>
      <c r="AA626" s="565"/>
      <c r="AB626" s="565"/>
      <c r="AC626" s="565"/>
      <c r="AD626" s="565"/>
    </row>
    <row r="627" spans="1:30" ht="14.5">
      <c r="A627" s="3152" t="s">
        <v>3547</v>
      </c>
      <c r="B627" s="2874"/>
      <c r="C627" s="2874"/>
      <c r="D627" s="2874"/>
      <c r="E627" s="2874"/>
      <c r="F627" s="2874"/>
      <c r="G627" s="2874"/>
      <c r="H627" s="565"/>
      <c r="I627" s="565"/>
      <c r="J627" s="565"/>
      <c r="K627" s="565"/>
      <c r="L627" s="565"/>
      <c r="M627" s="565"/>
      <c r="N627" s="565"/>
      <c r="O627" s="565"/>
      <c r="P627" s="565"/>
      <c r="Q627" s="565"/>
      <c r="R627" s="565"/>
      <c r="S627" s="565"/>
      <c r="T627" s="565"/>
      <c r="U627" s="565"/>
      <c r="V627" s="565"/>
      <c r="W627" s="565"/>
      <c r="X627" s="565"/>
      <c r="Y627" s="565"/>
      <c r="Z627" s="565"/>
      <c r="AA627" s="565"/>
      <c r="AB627" s="565"/>
      <c r="AC627" s="565"/>
      <c r="AD627" s="565"/>
    </row>
    <row r="628" spans="1:30" ht="15.5">
      <c r="A628" s="2662"/>
      <c r="B628" s="2696"/>
      <c r="C628" s="2662"/>
      <c r="D628" s="2662"/>
      <c r="E628" s="2661"/>
      <c r="F628" s="2697"/>
      <c r="G628" s="2329"/>
      <c r="H628" s="565"/>
      <c r="I628" s="565"/>
      <c r="J628" s="565"/>
      <c r="K628" s="565"/>
      <c r="L628" s="565"/>
      <c r="M628" s="565"/>
      <c r="N628" s="565"/>
      <c r="O628" s="565"/>
      <c r="P628" s="565"/>
      <c r="Q628" s="565"/>
      <c r="R628" s="565"/>
      <c r="S628" s="565"/>
      <c r="T628" s="565"/>
      <c r="U628" s="565"/>
      <c r="V628" s="565"/>
      <c r="W628" s="565"/>
      <c r="X628" s="565"/>
      <c r="Y628" s="565"/>
      <c r="Z628" s="565"/>
      <c r="AA628" s="565"/>
      <c r="AB628" s="565"/>
      <c r="AC628" s="565"/>
      <c r="AD628" s="565"/>
    </row>
    <row r="629" spans="1:30" ht="15.5">
      <c r="A629" s="2662"/>
      <c r="B629" s="2696"/>
      <c r="C629" s="2662"/>
      <c r="D629" s="2662"/>
      <c r="E629" s="2661"/>
      <c r="F629" s="2697"/>
      <c r="G629" s="2659"/>
      <c r="H629" s="565"/>
      <c r="I629" s="565"/>
      <c r="J629" s="565"/>
      <c r="K629" s="565"/>
      <c r="L629" s="565"/>
      <c r="M629" s="565"/>
      <c r="N629" s="565"/>
      <c r="O629" s="565"/>
      <c r="P629" s="565"/>
      <c r="Q629" s="565"/>
      <c r="R629" s="565"/>
      <c r="S629" s="565"/>
      <c r="T629" s="565"/>
      <c r="U629" s="565"/>
      <c r="V629" s="565"/>
      <c r="W629" s="565"/>
      <c r="X629" s="565"/>
      <c r="Y629" s="565"/>
      <c r="Z629" s="565"/>
      <c r="AA629" s="565"/>
      <c r="AB629" s="565"/>
      <c r="AC629" s="565"/>
      <c r="AD629" s="565"/>
    </row>
    <row r="630" spans="1:30" ht="15.5">
      <c r="A630" s="2662"/>
      <c r="B630" s="2696"/>
      <c r="C630" s="2662"/>
      <c r="D630" s="2662"/>
      <c r="E630" s="2661"/>
      <c r="F630" s="2697"/>
      <c r="G630" s="2659"/>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row>
    <row r="631" spans="1:30" ht="15.5">
      <c r="A631" s="2662"/>
      <c r="B631" s="2696"/>
      <c r="C631" s="2662"/>
      <c r="D631" s="2662"/>
      <c r="E631" s="2661"/>
      <c r="F631" s="2697"/>
      <c r="G631" s="2664" t="s">
        <v>1587</v>
      </c>
      <c r="H631" s="565"/>
      <c r="I631" s="565"/>
      <c r="J631" s="565"/>
      <c r="K631" s="565"/>
      <c r="L631" s="565"/>
      <c r="M631" s="565"/>
      <c r="N631" s="565"/>
      <c r="O631" s="565"/>
      <c r="P631" s="565"/>
      <c r="Q631" s="565"/>
      <c r="R631" s="565"/>
      <c r="S631" s="565"/>
      <c r="T631" s="565"/>
      <c r="U631" s="565"/>
      <c r="V631" s="565"/>
      <c r="W631" s="565"/>
      <c r="X631" s="565"/>
      <c r="Y631" s="565"/>
      <c r="Z631" s="565"/>
      <c r="AA631" s="565"/>
      <c r="AB631" s="565"/>
      <c r="AC631" s="565"/>
      <c r="AD631" s="565"/>
    </row>
    <row r="632" spans="1:30" ht="14.5">
      <c r="A632" s="2329"/>
      <c r="B632" s="2329"/>
      <c r="C632" s="2329"/>
      <c r="D632" s="2329"/>
      <c r="E632" s="2329"/>
      <c r="F632" s="2329"/>
      <c r="G632" s="2329"/>
      <c r="H632" s="565"/>
      <c r="I632" s="565"/>
      <c r="J632" s="565"/>
      <c r="K632" s="565"/>
      <c r="L632" s="565"/>
      <c r="M632" s="565"/>
      <c r="N632" s="565"/>
      <c r="O632" s="565"/>
      <c r="P632" s="565"/>
      <c r="Q632" s="565"/>
      <c r="R632" s="565"/>
      <c r="S632" s="565"/>
      <c r="T632" s="565"/>
      <c r="U632" s="565"/>
      <c r="V632" s="565"/>
      <c r="W632" s="565"/>
      <c r="X632" s="565"/>
      <c r="Y632" s="565"/>
      <c r="Z632" s="565"/>
      <c r="AA632" s="565"/>
      <c r="AB632" s="565"/>
      <c r="AC632" s="565"/>
      <c r="AD632" s="565"/>
    </row>
    <row r="633" spans="1:30" ht="14.5">
      <c r="A633" s="565"/>
      <c r="B633" s="565"/>
      <c r="C633" s="565"/>
      <c r="D633" s="565"/>
      <c r="E633" s="565"/>
      <c r="F633" s="565"/>
      <c r="G633" s="565"/>
      <c r="H633" s="565"/>
      <c r="I633" s="565"/>
      <c r="J633" s="565"/>
      <c r="K633" s="565"/>
      <c r="L633" s="565"/>
      <c r="M633" s="565"/>
      <c r="N633" s="565"/>
      <c r="O633" s="565"/>
      <c r="P633" s="565"/>
      <c r="Q633" s="565"/>
      <c r="R633" s="565"/>
      <c r="S633" s="565"/>
      <c r="T633" s="565"/>
      <c r="U633" s="565"/>
      <c r="V633" s="565"/>
      <c r="W633" s="565"/>
      <c r="X633" s="565"/>
      <c r="Y633" s="565"/>
      <c r="Z633" s="565"/>
      <c r="AA633" s="565"/>
      <c r="AB633" s="565"/>
      <c r="AC633" s="565"/>
      <c r="AD633" s="565"/>
    </row>
    <row r="634" spans="1:30" ht="14.5">
      <c r="A634" s="565"/>
      <c r="B634" s="565"/>
      <c r="C634" s="565"/>
      <c r="D634" s="565"/>
      <c r="E634" s="565"/>
      <c r="F634" s="565"/>
      <c r="G634" s="565"/>
      <c r="H634" s="565"/>
      <c r="I634" s="565"/>
      <c r="J634" s="565"/>
      <c r="K634" s="565"/>
      <c r="L634" s="565"/>
      <c r="M634" s="565"/>
      <c r="N634" s="565"/>
      <c r="O634" s="565"/>
      <c r="P634" s="565"/>
      <c r="Q634" s="565"/>
      <c r="R634" s="565"/>
      <c r="S634" s="565"/>
      <c r="T634" s="565"/>
      <c r="U634" s="565"/>
      <c r="V634" s="565"/>
      <c r="W634" s="565"/>
      <c r="X634" s="565"/>
      <c r="Y634" s="565"/>
      <c r="Z634" s="565"/>
      <c r="AA634" s="565"/>
      <c r="AB634" s="565"/>
      <c r="AC634" s="565"/>
      <c r="AD634" s="565"/>
    </row>
    <row r="635" spans="1:30" ht="14.5">
      <c r="A635" s="565"/>
      <c r="B635" s="565"/>
      <c r="C635" s="565"/>
      <c r="D635" s="565"/>
      <c r="E635" s="565"/>
      <c r="F635" s="565"/>
      <c r="G635" s="565"/>
      <c r="H635" s="565"/>
      <c r="I635" s="565"/>
      <c r="J635" s="565"/>
      <c r="K635" s="565"/>
      <c r="L635" s="565"/>
      <c r="M635" s="565"/>
      <c r="N635" s="565"/>
      <c r="O635" s="565"/>
      <c r="P635" s="565"/>
      <c r="Q635" s="565"/>
      <c r="R635" s="565"/>
      <c r="S635" s="565"/>
      <c r="T635" s="565"/>
      <c r="U635" s="565"/>
      <c r="V635" s="565"/>
      <c r="W635" s="565"/>
      <c r="X635" s="565"/>
      <c r="Y635" s="565"/>
      <c r="Z635" s="565"/>
      <c r="AA635" s="565"/>
      <c r="AB635" s="565"/>
      <c r="AC635" s="565"/>
      <c r="AD635" s="565"/>
    </row>
    <row r="636" spans="1:30" ht="14.5">
      <c r="A636" s="565"/>
      <c r="B636" s="565"/>
      <c r="C636" s="565"/>
      <c r="D636" s="565"/>
      <c r="E636" s="565"/>
      <c r="F636" s="565"/>
      <c r="G636" s="565"/>
      <c r="H636" s="565"/>
      <c r="I636" s="565"/>
      <c r="J636" s="565"/>
      <c r="K636" s="565"/>
      <c r="L636" s="565"/>
      <c r="M636" s="565"/>
      <c r="N636" s="565"/>
      <c r="O636" s="565"/>
      <c r="P636" s="565"/>
      <c r="Q636" s="565"/>
      <c r="R636" s="565"/>
      <c r="S636" s="565"/>
      <c r="T636" s="565"/>
      <c r="U636" s="565"/>
      <c r="V636" s="565"/>
      <c r="W636" s="565"/>
      <c r="X636" s="565"/>
      <c r="Y636" s="565"/>
      <c r="Z636" s="565"/>
      <c r="AA636" s="565"/>
      <c r="AB636" s="565"/>
      <c r="AC636" s="565"/>
      <c r="AD636" s="565"/>
    </row>
    <row r="637" spans="1:30" ht="14.5">
      <c r="A637" s="565"/>
      <c r="B637" s="565"/>
      <c r="C637" s="565"/>
      <c r="D637" s="565"/>
      <c r="E637" s="565"/>
      <c r="F637" s="565"/>
      <c r="G637" s="565"/>
      <c r="H637" s="565"/>
      <c r="I637" s="565"/>
      <c r="J637" s="565"/>
      <c r="K637" s="565"/>
      <c r="L637" s="565"/>
      <c r="M637" s="565"/>
      <c r="N637" s="565"/>
      <c r="O637" s="565"/>
      <c r="P637" s="565"/>
      <c r="Q637" s="565"/>
      <c r="R637" s="565"/>
      <c r="S637" s="565"/>
      <c r="T637" s="565"/>
      <c r="U637" s="565"/>
      <c r="V637" s="565"/>
      <c r="W637" s="565"/>
      <c r="X637" s="565"/>
      <c r="Y637" s="565"/>
      <c r="Z637" s="565"/>
      <c r="AA637" s="565"/>
      <c r="AB637" s="565"/>
      <c r="AC637" s="565"/>
      <c r="AD637" s="565"/>
    </row>
    <row r="638" spans="1:30" ht="14.5">
      <c r="A638" s="565"/>
      <c r="B638" s="565"/>
      <c r="C638" s="565"/>
      <c r="D638" s="565"/>
      <c r="E638" s="565"/>
      <c r="F638" s="565"/>
      <c r="G638" s="565"/>
      <c r="H638" s="565"/>
      <c r="I638" s="565"/>
      <c r="J638" s="565"/>
      <c r="K638" s="565"/>
      <c r="L638" s="565"/>
      <c r="M638" s="565"/>
      <c r="N638" s="565"/>
      <c r="O638" s="565"/>
      <c r="P638" s="565"/>
      <c r="Q638" s="565"/>
      <c r="R638" s="565"/>
      <c r="S638" s="565"/>
      <c r="T638" s="565"/>
      <c r="U638" s="565"/>
      <c r="V638" s="565"/>
      <c r="W638" s="565"/>
      <c r="X638" s="565"/>
      <c r="Y638" s="565"/>
      <c r="Z638" s="565"/>
      <c r="AA638" s="565"/>
      <c r="AB638" s="565"/>
      <c r="AC638" s="565"/>
      <c r="AD638" s="565"/>
    </row>
    <row r="639" spans="1:30" ht="14.5">
      <c r="A639" s="565"/>
      <c r="B639" s="565"/>
      <c r="C639" s="565"/>
      <c r="D639" s="565"/>
      <c r="E639" s="565"/>
      <c r="F639" s="565"/>
      <c r="G639" s="565"/>
      <c r="H639" s="565"/>
      <c r="I639" s="565"/>
      <c r="J639" s="565"/>
      <c r="K639" s="565"/>
      <c r="L639" s="565"/>
      <c r="M639" s="565"/>
      <c r="N639" s="565"/>
      <c r="O639" s="565"/>
      <c r="P639" s="565"/>
      <c r="Q639" s="565"/>
      <c r="R639" s="565"/>
      <c r="S639" s="565"/>
      <c r="T639" s="565"/>
      <c r="U639" s="565"/>
      <c r="V639" s="565"/>
      <c r="W639" s="565"/>
      <c r="X639" s="565"/>
      <c r="Y639" s="565"/>
      <c r="Z639" s="565"/>
      <c r="AA639" s="565"/>
      <c r="AB639" s="565"/>
      <c r="AC639" s="565"/>
      <c r="AD639" s="565"/>
    </row>
    <row r="640" spans="1:30" ht="14.5">
      <c r="A640" s="565"/>
      <c r="B640" s="565"/>
      <c r="C640" s="565"/>
      <c r="D640" s="565"/>
      <c r="E640" s="565"/>
      <c r="F640" s="565"/>
      <c r="G640" s="565"/>
      <c r="H640" s="565"/>
      <c r="I640" s="565"/>
      <c r="J640" s="565"/>
      <c r="K640" s="565"/>
      <c r="L640" s="565"/>
      <c r="M640" s="565"/>
      <c r="N640" s="565"/>
      <c r="O640" s="565"/>
      <c r="P640" s="565"/>
      <c r="Q640" s="565"/>
      <c r="R640" s="565"/>
      <c r="S640" s="565"/>
      <c r="T640" s="565"/>
      <c r="U640" s="565"/>
      <c r="V640" s="565"/>
      <c r="W640" s="565"/>
      <c r="X640" s="565"/>
      <c r="Y640" s="565"/>
      <c r="Z640" s="565"/>
      <c r="AA640" s="565"/>
      <c r="AB640" s="565"/>
      <c r="AC640" s="565"/>
      <c r="AD640" s="565"/>
    </row>
    <row r="641" spans="1:30" ht="14.5">
      <c r="A641" s="565"/>
      <c r="B641" s="565"/>
      <c r="C641" s="565"/>
      <c r="D641" s="565"/>
      <c r="E641" s="565"/>
      <c r="F641" s="565"/>
      <c r="G641" s="565"/>
      <c r="H641" s="565"/>
      <c r="I641" s="565"/>
      <c r="J641" s="565"/>
      <c r="K641" s="565"/>
      <c r="L641" s="565"/>
      <c r="M641" s="565"/>
      <c r="N641" s="565"/>
      <c r="O641" s="565"/>
      <c r="P641" s="565"/>
      <c r="Q641" s="565"/>
      <c r="R641" s="565"/>
      <c r="S641" s="565"/>
      <c r="T641" s="565"/>
      <c r="U641" s="565"/>
      <c r="V641" s="565"/>
      <c r="W641" s="565"/>
      <c r="X641" s="565"/>
      <c r="Y641" s="565"/>
      <c r="Z641" s="565"/>
      <c r="AA641" s="565"/>
      <c r="AB641" s="565"/>
      <c r="AC641" s="565"/>
      <c r="AD641" s="565"/>
    </row>
    <row r="642" spans="1:30" ht="14.5">
      <c r="A642" s="565"/>
      <c r="B642" s="565"/>
      <c r="C642" s="565"/>
      <c r="D642" s="565"/>
      <c r="E642" s="565"/>
      <c r="F642" s="565"/>
      <c r="G642" s="565"/>
      <c r="H642" s="565"/>
      <c r="I642" s="565"/>
      <c r="J642" s="565"/>
      <c r="K642" s="565"/>
      <c r="L642" s="565"/>
      <c r="M642" s="565"/>
      <c r="N642" s="565"/>
      <c r="O642" s="565"/>
      <c r="P642" s="565"/>
      <c r="Q642" s="565"/>
      <c r="R642" s="565"/>
      <c r="S642" s="565"/>
      <c r="T642" s="565"/>
      <c r="U642" s="565"/>
      <c r="V642" s="565"/>
      <c r="W642" s="565"/>
      <c r="X642" s="565"/>
      <c r="Y642" s="565"/>
      <c r="Z642" s="565"/>
      <c r="AA642" s="565"/>
      <c r="AB642" s="565"/>
      <c r="AC642" s="565"/>
      <c r="AD642" s="565"/>
    </row>
    <row r="643" spans="1:30" ht="14.5">
      <c r="A643" s="565"/>
      <c r="B643" s="565"/>
      <c r="C643" s="565"/>
      <c r="D643" s="565"/>
      <c r="E643" s="565"/>
      <c r="F643" s="565"/>
      <c r="G643" s="565"/>
      <c r="H643" s="565"/>
      <c r="I643" s="565"/>
      <c r="J643" s="565"/>
      <c r="K643" s="565"/>
      <c r="L643" s="565"/>
      <c r="M643" s="565"/>
      <c r="N643" s="565"/>
      <c r="O643" s="565"/>
      <c r="P643" s="565"/>
      <c r="Q643" s="565"/>
      <c r="R643" s="565"/>
      <c r="S643" s="565"/>
      <c r="T643" s="565"/>
      <c r="U643" s="565"/>
      <c r="V643" s="565"/>
      <c r="W643" s="565"/>
      <c r="X643" s="565"/>
      <c r="Y643" s="565"/>
      <c r="Z643" s="565"/>
      <c r="AA643" s="565"/>
      <c r="AB643" s="565"/>
      <c r="AC643" s="565"/>
      <c r="AD643" s="565"/>
    </row>
    <row r="644" spans="1:30" ht="14.5">
      <c r="A644" s="565"/>
      <c r="B644" s="565"/>
      <c r="C644" s="565"/>
      <c r="D644" s="565"/>
      <c r="E644" s="565"/>
      <c r="F644" s="565"/>
      <c r="G644" s="565"/>
      <c r="H644" s="565"/>
      <c r="I644" s="565"/>
      <c r="J644" s="565"/>
      <c r="K644" s="565"/>
      <c r="L644" s="565"/>
      <c r="M644" s="565"/>
      <c r="N644" s="565"/>
      <c r="O644" s="565"/>
      <c r="P644" s="565"/>
      <c r="Q644" s="565"/>
      <c r="R644" s="565"/>
      <c r="S644" s="565"/>
      <c r="T644" s="565"/>
      <c r="U644" s="565"/>
      <c r="V644" s="565"/>
      <c r="W644" s="565"/>
      <c r="X644" s="565"/>
      <c r="Y644" s="565"/>
      <c r="Z644" s="565"/>
      <c r="AA644" s="565"/>
      <c r="AB644" s="565"/>
      <c r="AC644" s="565"/>
      <c r="AD644" s="565"/>
    </row>
    <row r="645" spans="1:30" ht="14.5">
      <c r="A645" s="565"/>
      <c r="B645" s="565"/>
      <c r="C645" s="565"/>
      <c r="D645" s="565"/>
      <c r="E645" s="565"/>
      <c r="F645" s="565"/>
      <c r="G645" s="565"/>
      <c r="H645" s="565"/>
      <c r="I645" s="565"/>
      <c r="J645" s="565"/>
      <c r="K645" s="565"/>
      <c r="L645" s="565"/>
      <c r="M645" s="565"/>
      <c r="N645" s="565"/>
      <c r="O645" s="565"/>
      <c r="P645" s="565"/>
      <c r="Q645" s="565"/>
      <c r="R645" s="565"/>
      <c r="S645" s="565"/>
      <c r="T645" s="565"/>
      <c r="U645" s="565"/>
      <c r="V645" s="565"/>
      <c r="W645" s="565"/>
      <c r="X645" s="565"/>
      <c r="Y645" s="565"/>
      <c r="Z645" s="565"/>
      <c r="AA645" s="565"/>
      <c r="AB645" s="565"/>
      <c r="AC645" s="565"/>
      <c r="AD645" s="565"/>
    </row>
    <row r="646" spans="1:30" ht="14.5">
      <c r="A646" s="565"/>
      <c r="B646" s="565"/>
      <c r="C646" s="565"/>
      <c r="D646" s="565"/>
      <c r="E646" s="565"/>
      <c r="F646" s="565"/>
      <c r="G646" s="565"/>
      <c r="H646" s="565"/>
      <c r="I646" s="565"/>
      <c r="J646" s="565"/>
      <c r="K646" s="565"/>
      <c r="L646" s="565"/>
      <c r="M646" s="565"/>
      <c r="N646" s="565"/>
      <c r="O646" s="565"/>
      <c r="P646" s="565"/>
      <c r="Q646" s="565"/>
      <c r="R646" s="565"/>
      <c r="S646" s="565"/>
      <c r="T646" s="565"/>
      <c r="U646" s="565"/>
      <c r="V646" s="565"/>
      <c r="W646" s="565"/>
      <c r="X646" s="565"/>
      <c r="Y646" s="565"/>
      <c r="Z646" s="565"/>
      <c r="AA646" s="565"/>
      <c r="AB646" s="565"/>
      <c r="AC646" s="565"/>
      <c r="AD646" s="565"/>
    </row>
    <row r="647" spans="1:30" ht="14.5">
      <c r="A647" s="565"/>
      <c r="B647" s="565"/>
      <c r="C647" s="565"/>
      <c r="D647" s="565"/>
      <c r="E647" s="565"/>
      <c r="F647" s="565"/>
      <c r="G647" s="565"/>
      <c r="H647" s="565"/>
      <c r="I647" s="565"/>
      <c r="J647" s="565"/>
      <c r="K647" s="565"/>
      <c r="L647" s="565"/>
      <c r="M647" s="565"/>
      <c r="N647" s="565"/>
      <c r="O647" s="565"/>
      <c r="P647" s="565"/>
      <c r="Q647" s="565"/>
      <c r="R647" s="565"/>
      <c r="S647" s="565"/>
      <c r="T647" s="565"/>
      <c r="U647" s="565"/>
      <c r="V647" s="565"/>
      <c r="W647" s="565"/>
      <c r="X647" s="565"/>
      <c r="Y647" s="565"/>
      <c r="Z647" s="565"/>
      <c r="AA647" s="565"/>
      <c r="AB647" s="565"/>
      <c r="AC647" s="565"/>
      <c r="AD647" s="565"/>
    </row>
    <row r="648" spans="1:30" ht="14.5">
      <c r="A648" s="565"/>
      <c r="B648" s="565"/>
      <c r="C648" s="565"/>
      <c r="D648" s="565"/>
      <c r="E648" s="565"/>
      <c r="F648" s="565"/>
      <c r="G648" s="565"/>
      <c r="H648" s="565"/>
      <c r="I648" s="565"/>
      <c r="J648" s="565"/>
      <c r="K648" s="565"/>
      <c r="L648" s="565"/>
      <c r="M648" s="565"/>
      <c r="N648" s="565"/>
      <c r="O648" s="565"/>
      <c r="P648" s="565"/>
      <c r="Q648" s="565"/>
      <c r="R648" s="565"/>
      <c r="S648" s="565"/>
      <c r="T648" s="565"/>
      <c r="U648" s="565"/>
      <c r="V648" s="565"/>
      <c r="W648" s="565"/>
      <c r="X648" s="565"/>
      <c r="Y648" s="565"/>
      <c r="Z648" s="565"/>
      <c r="AA648" s="565"/>
      <c r="AB648" s="565"/>
      <c r="AC648" s="565"/>
      <c r="AD648" s="565"/>
    </row>
    <row r="649" spans="1:30" ht="14.5">
      <c r="A649" s="565"/>
      <c r="B649" s="565"/>
      <c r="C649" s="565"/>
      <c r="D649" s="565"/>
      <c r="E649" s="565"/>
      <c r="F649" s="565"/>
      <c r="G649" s="565"/>
      <c r="H649" s="565"/>
      <c r="I649" s="565"/>
      <c r="J649" s="565"/>
      <c r="K649" s="565"/>
      <c r="L649" s="565"/>
      <c r="M649" s="565"/>
      <c r="N649" s="565"/>
      <c r="O649" s="565"/>
      <c r="P649" s="565"/>
      <c r="Q649" s="565"/>
      <c r="R649" s="565"/>
      <c r="S649" s="565"/>
      <c r="T649" s="565"/>
      <c r="U649" s="565"/>
      <c r="V649" s="565"/>
      <c r="W649" s="565"/>
      <c r="X649" s="565"/>
      <c r="Y649" s="565"/>
      <c r="Z649" s="565"/>
      <c r="AA649" s="565"/>
      <c r="AB649" s="565"/>
      <c r="AC649" s="565"/>
      <c r="AD649" s="565"/>
    </row>
    <row r="650" spans="1:30" ht="14.5">
      <c r="A650" s="565"/>
      <c r="B650" s="565"/>
      <c r="C650" s="565"/>
      <c r="D650" s="565"/>
      <c r="E650" s="565"/>
      <c r="F650" s="565"/>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row>
    <row r="651" spans="1:30" ht="14.5">
      <c r="A651" s="565"/>
      <c r="B651" s="565"/>
      <c r="C651" s="565"/>
      <c r="D651" s="565"/>
      <c r="E651" s="565"/>
      <c r="F651" s="565"/>
      <c r="G651" s="565"/>
      <c r="H651" s="565"/>
      <c r="I651" s="565"/>
      <c r="J651" s="565"/>
      <c r="K651" s="565"/>
      <c r="L651" s="565"/>
      <c r="M651" s="565"/>
      <c r="N651" s="565"/>
      <c r="O651" s="565"/>
      <c r="P651" s="565"/>
      <c r="Q651" s="565"/>
      <c r="R651" s="565"/>
      <c r="S651" s="565"/>
      <c r="T651" s="565"/>
      <c r="U651" s="565"/>
      <c r="V651" s="565"/>
      <c r="W651" s="565"/>
      <c r="X651" s="565"/>
      <c r="Y651" s="565"/>
      <c r="Z651" s="565"/>
      <c r="AA651" s="565"/>
      <c r="AB651" s="565"/>
      <c r="AC651" s="565"/>
      <c r="AD651" s="565"/>
    </row>
    <row r="652" spans="1:30" ht="14.5">
      <c r="A652" s="565"/>
      <c r="B652" s="565"/>
      <c r="C652" s="565"/>
      <c r="D652" s="565"/>
      <c r="E652" s="565"/>
      <c r="F652" s="565"/>
      <c r="G652" s="565"/>
      <c r="H652" s="565"/>
      <c r="I652" s="565"/>
      <c r="J652" s="565"/>
      <c r="K652" s="565"/>
      <c r="L652" s="565"/>
      <c r="M652" s="565"/>
      <c r="N652" s="565"/>
      <c r="O652" s="565"/>
      <c r="P652" s="565"/>
      <c r="Q652" s="565"/>
      <c r="R652" s="565"/>
      <c r="S652" s="565"/>
      <c r="T652" s="565"/>
      <c r="U652" s="565"/>
      <c r="V652" s="565"/>
      <c r="W652" s="565"/>
      <c r="X652" s="565"/>
      <c r="Y652" s="565"/>
      <c r="Z652" s="565"/>
      <c r="AA652" s="565"/>
      <c r="AB652" s="565"/>
      <c r="AC652" s="565"/>
      <c r="AD652" s="565"/>
    </row>
    <row r="653" spans="1:30" ht="14.5">
      <c r="A653" s="565"/>
      <c r="B653" s="565"/>
      <c r="C653" s="565"/>
      <c r="D653" s="565"/>
      <c r="E653" s="565"/>
      <c r="F653" s="565"/>
      <c r="G653" s="565"/>
      <c r="H653" s="565"/>
      <c r="I653" s="565"/>
      <c r="J653" s="565"/>
      <c r="K653" s="565"/>
      <c r="L653" s="565"/>
      <c r="M653" s="565"/>
      <c r="N653" s="565"/>
      <c r="O653" s="565"/>
      <c r="P653" s="565"/>
      <c r="Q653" s="565"/>
      <c r="R653" s="565"/>
      <c r="S653" s="565"/>
      <c r="T653" s="565"/>
      <c r="U653" s="565"/>
      <c r="V653" s="565"/>
      <c r="W653" s="565"/>
      <c r="X653" s="565"/>
      <c r="Y653" s="565"/>
      <c r="Z653" s="565"/>
      <c r="AA653" s="565"/>
      <c r="AB653" s="565"/>
      <c r="AC653" s="565"/>
      <c r="AD653" s="565"/>
    </row>
    <row r="654" spans="1:30" ht="14.5">
      <c r="A654" s="565"/>
      <c r="B654" s="565"/>
      <c r="C654" s="565"/>
      <c r="D654" s="565"/>
      <c r="E654" s="565"/>
      <c r="F654" s="565"/>
      <c r="G654" s="565"/>
      <c r="H654" s="565"/>
      <c r="I654" s="565"/>
      <c r="J654" s="565"/>
      <c r="K654" s="565"/>
      <c r="L654" s="565"/>
      <c r="M654" s="565"/>
      <c r="N654" s="565"/>
      <c r="O654" s="565"/>
      <c r="P654" s="565"/>
      <c r="Q654" s="565"/>
      <c r="R654" s="565"/>
      <c r="S654" s="565"/>
      <c r="T654" s="565"/>
      <c r="U654" s="565"/>
      <c r="V654" s="565"/>
      <c r="W654" s="565"/>
      <c r="X654" s="565"/>
      <c r="Y654" s="565"/>
      <c r="Z654" s="565"/>
      <c r="AA654" s="565"/>
      <c r="AB654" s="565"/>
      <c r="AC654" s="565"/>
      <c r="AD654" s="565"/>
    </row>
    <row r="655" spans="1:30" ht="14.5">
      <c r="A655" s="565"/>
      <c r="B655" s="565"/>
      <c r="C655" s="565"/>
      <c r="D655" s="565"/>
      <c r="E655" s="565"/>
      <c r="F655" s="565"/>
      <c r="G655" s="565"/>
      <c r="H655" s="565"/>
      <c r="I655" s="565"/>
      <c r="J655" s="565"/>
      <c r="K655" s="565"/>
      <c r="L655" s="565"/>
      <c r="M655" s="565"/>
      <c r="N655" s="565"/>
      <c r="O655" s="565"/>
      <c r="P655" s="565"/>
      <c r="Q655" s="565"/>
      <c r="R655" s="565"/>
      <c r="S655" s="565"/>
      <c r="T655" s="565"/>
      <c r="U655" s="565"/>
      <c r="V655" s="565"/>
      <c r="W655" s="565"/>
      <c r="X655" s="565"/>
      <c r="Y655" s="565"/>
      <c r="Z655" s="565"/>
      <c r="AA655" s="565"/>
      <c r="AB655" s="565"/>
      <c r="AC655" s="565"/>
      <c r="AD655" s="565"/>
    </row>
    <row r="656" spans="1:30" ht="14.5">
      <c r="A656" s="565"/>
      <c r="B656" s="565"/>
      <c r="C656" s="565"/>
      <c r="D656" s="565"/>
      <c r="E656" s="565"/>
      <c r="F656" s="565"/>
      <c r="G656" s="565"/>
      <c r="H656" s="565"/>
      <c r="I656" s="565"/>
      <c r="J656" s="565"/>
      <c r="K656" s="565"/>
      <c r="L656" s="565"/>
      <c r="M656" s="565"/>
      <c r="N656" s="565"/>
      <c r="O656" s="565"/>
      <c r="P656" s="565"/>
      <c r="Q656" s="565"/>
      <c r="R656" s="565"/>
      <c r="S656" s="565"/>
      <c r="T656" s="565"/>
      <c r="U656" s="565"/>
      <c r="V656" s="565"/>
      <c r="W656" s="565"/>
      <c r="X656" s="565"/>
      <c r="Y656" s="565"/>
      <c r="Z656" s="565"/>
      <c r="AA656" s="565"/>
      <c r="AB656" s="565"/>
      <c r="AC656" s="565"/>
      <c r="AD656" s="565"/>
    </row>
    <row r="657" spans="1:30" ht="14.5">
      <c r="A657" s="565"/>
      <c r="B657" s="565"/>
      <c r="C657" s="565"/>
      <c r="D657" s="565"/>
      <c r="E657" s="565"/>
      <c r="F657" s="565"/>
      <c r="G657" s="565"/>
      <c r="H657" s="565"/>
      <c r="I657" s="565"/>
      <c r="J657" s="565"/>
      <c r="K657" s="565"/>
      <c r="L657" s="565"/>
      <c r="M657" s="565"/>
      <c r="N657" s="565"/>
      <c r="O657" s="565"/>
      <c r="P657" s="565"/>
      <c r="Q657" s="565"/>
      <c r="R657" s="565"/>
      <c r="S657" s="565"/>
      <c r="T657" s="565"/>
      <c r="U657" s="565"/>
      <c r="V657" s="565"/>
      <c r="W657" s="565"/>
      <c r="X657" s="565"/>
      <c r="Y657" s="565"/>
      <c r="Z657" s="565"/>
      <c r="AA657" s="565"/>
      <c r="AB657" s="565"/>
      <c r="AC657" s="565"/>
      <c r="AD657" s="565"/>
    </row>
    <row r="658" spans="1:30" ht="14.5">
      <c r="A658" s="565"/>
      <c r="B658" s="565"/>
      <c r="C658" s="565"/>
      <c r="D658" s="565"/>
      <c r="E658" s="565"/>
      <c r="F658" s="565"/>
      <c r="G658" s="565"/>
      <c r="H658" s="565"/>
      <c r="I658" s="565"/>
      <c r="J658" s="565"/>
      <c r="K658" s="565"/>
      <c r="L658" s="565"/>
      <c r="M658" s="565"/>
      <c r="N658" s="565"/>
      <c r="O658" s="565"/>
      <c r="P658" s="565"/>
      <c r="Q658" s="565"/>
      <c r="R658" s="565"/>
      <c r="S658" s="565"/>
      <c r="T658" s="565"/>
      <c r="U658" s="565"/>
      <c r="V658" s="565"/>
      <c r="W658" s="565"/>
      <c r="X658" s="565"/>
      <c r="Y658" s="565"/>
      <c r="Z658" s="565"/>
      <c r="AA658" s="565"/>
      <c r="AB658" s="565"/>
      <c r="AC658" s="565"/>
      <c r="AD658" s="565"/>
    </row>
    <row r="659" spans="1:30" ht="14.5">
      <c r="A659" s="565"/>
      <c r="B659" s="565"/>
      <c r="C659" s="565"/>
      <c r="D659" s="565"/>
      <c r="E659" s="565"/>
      <c r="F659" s="565"/>
      <c r="G659" s="565"/>
      <c r="H659" s="565"/>
      <c r="I659" s="565"/>
      <c r="J659" s="565"/>
      <c r="K659" s="565"/>
      <c r="L659" s="565"/>
      <c r="M659" s="565"/>
      <c r="N659" s="565"/>
      <c r="O659" s="565"/>
      <c r="P659" s="565"/>
      <c r="Q659" s="565"/>
      <c r="R659" s="565"/>
      <c r="S659" s="565"/>
      <c r="T659" s="565"/>
      <c r="U659" s="565"/>
      <c r="V659" s="565"/>
      <c r="W659" s="565"/>
      <c r="X659" s="565"/>
      <c r="Y659" s="565"/>
      <c r="Z659" s="565"/>
      <c r="AA659" s="565"/>
      <c r="AB659" s="565"/>
      <c r="AC659" s="565"/>
      <c r="AD659" s="565"/>
    </row>
    <row r="660" spans="1:30" ht="14.5">
      <c r="A660" s="565"/>
      <c r="B660" s="565"/>
      <c r="C660" s="565"/>
      <c r="D660" s="565"/>
      <c r="E660" s="565"/>
      <c r="F660" s="565"/>
      <c r="G660" s="565"/>
      <c r="H660" s="565"/>
      <c r="I660" s="565"/>
      <c r="J660" s="565"/>
      <c r="K660" s="565"/>
      <c r="L660" s="565"/>
      <c r="M660" s="565"/>
      <c r="N660" s="565"/>
      <c r="O660" s="565"/>
      <c r="P660" s="565"/>
      <c r="Q660" s="565"/>
      <c r="R660" s="565"/>
      <c r="S660" s="565"/>
      <c r="T660" s="565"/>
      <c r="U660" s="565"/>
      <c r="V660" s="565"/>
      <c r="W660" s="565"/>
      <c r="X660" s="565"/>
      <c r="Y660" s="565"/>
      <c r="Z660" s="565"/>
      <c r="AA660" s="565"/>
      <c r="AB660" s="565"/>
      <c r="AC660" s="565"/>
      <c r="AD660" s="565"/>
    </row>
    <row r="661" spans="1:30" ht="14.5">
      <c r="A661" s="565"/>
      <c r="B661" s="565"/>
      <c r="C661" s="565"/>
      <c r="D661" s="565"/>
      <c r="E661" s="565"/>
      <c r="F661" s="565"/>
      <c r="G661" s="565"/>
      <c r="H661" s="565"/>
      <c r="I661" s="565"/>
      <c r="J661" s="565"/>
      <c r="K661" s="565"/>
      <c r="L661" s="565"/>
      <c r="M661" s="565"/>
      <c r="N661" s="565"/>
      <c r="O661" s="565"/>
      <c r="P661" s="565"/>
      <c r="Q661" s="565"/>
      <c r="R661" s="565"/>
      <c r="S661" s="565"/>
      <c r="T661" s="565"/>
      <c r="U661" s="565"/>
      <c r="V661" s="565"/>
      <c r="W661" s="565"/>
      <c r="X661" s="565"/>
      <c r="Y661" s="565"/>
      <c r="Z661" s="565"/>
      <c r="AA661" s="565"/>
      <c r="AB661" s="565"/>
      <c r="AC661" s="565"/>
      <c r="AD661" s="565"/>
    </row>
    <row r="662" spans="1:30" ht="14.5">
      <c r="A662" s="565"/>
      <c r="B662" s="565"/>
      <c r="C662" s="565"/>
      <c r="D662" s="565"/>
      <c r="E662" s="565"/>
      <c r="F662" s="565"/>
      <c r="G662" s="565"/>
      <c r="H662" s="565"/>
      <c r="I662" s="565"/>
      <c r="J662" s="565"/>
      <c r="K662" s="565"/>
      <c r="L662" s="565"/>
      <c r="M662" s="565"/>
      <c r="N662" s="565"/>
      <c r="O662" s="565"/>
      <c r="P662" s="565"/>
      <c r="Q662" s="565"/>
      <c r="R662" s="565"/>
      <c r="S662" s="565"/>
      <c r="T662" s="565"/>
      <c r="U662" s="565"/>
      <c r="V662" s="565"/>
      <c r="W662" s="565"/>
      <c r="X662" s="565"/>
      <c r="Y662" s="565"/>
      <c r="Z662" s="565"/>
      <c r="AA662" s="565"/>
      <c r="AB662" s="565"/>
      <c r="AC662" s="565"/>
      <c r="AD662" s="565"/>
    </row>
    <row r="663" spans="1:30" ht="14.5">
      <c r="A663" s="565"/>
      <c r="B663" s="565"/>
      <c r="C663" s="565"/>
      <c r="D663" s="565"/>
      <c r="E663" s="565"/>
      <c r="F663" s="565"/>
      <c r="G663" s="565"/>
      <c r="H663" s="565"/>
      <c r="I663" s="565"/>
      <c r="J663" s="565"/>
      <c r="K663" s="565"/>
      <c r="L663" s="565"/>
      <c r="M663" s="565"/>
      <c r="N663" s="565"/>
      <c r="O663" s="565"/>
      <c r="P663" s="565"/>
      <c r="Q663" s="565"/>
      <c r="R663" s="565"/>
      <c r="S663" s="565"/>
      <c r="T663" s="565"/>
      <c r="U663" s="565"/>
      <c r="V663" s="565"/>
      <c r="W663" s="565"/>
      <c r="X663" s="565"/>
      <c r="Y663" s="565"/>
      <c r="Z663" s="565"/>
      <c r="AA663" s="565"/>
      <c r="AB663" s="565"/>
      <c r="AC663" s="565"/>
      <c r="AD663" s="565"/>
    </row>
    <row r="664" spans="1:30" ht="14.5">
      <c r="A664" s="565"/>
      <c r="B664" s="565"/>
      <c r="C664" s="565"/>
      <c r="D664" s="565"/>
      <c r="E664" s="565"/>
      <c r="F664" s="565"/>
      <c r="G664" s="565"/>
      <c r="H664" s="565"/>
      <c r="I664" s="565"/>
      <c r="J664" s="565"/>
      <c r="K664" s="565"/>
      <c r="L664" s="565"/>
      <c r="M664" s="565"/>
      <c r="N664" s="565"/>
      <c r="O664" s="565"/>
      <c r="P664" s="565"/>
      <c r="Q664" s="565"/>
      <c r="R664" s="565"/>
      <c r="S664" s="565"/>
      <c r="T664" s="565"/>
      <c r="U664" s="565"/>
      <c r="V664" s="565"/>
      <c r="W664" s="565"/>
      <c r="X664" s="565"/>
      <c r="Y664" s="565"/>
      <c r="Z664" s="565"/>
      <c r="AA664" s="565"/>
      <c r="AB664" s="565"/>
      <c r="AC664" s="565"/>
      <c r="AD664" s="565"/>
    </row>
    <row r="665" spans="1:30" ht="14.5">
      <c r="A665" s="565"/>
      <c r="B665" s="565"/>
      <c r="C665" s="565"/>
      <c r="D665" s="565"/>
      <c r="E665" s="565"/>
      <c r="F665" s="565"/>
      <c r="G665" s="565"/>
      <c r="H665" s="565"/>
      <c r="I665" s="565"/>
      <c r="J665" s="565"/>
      <c r="K665" s="565"/>
      <c r="L665" s="565"/>
      <c r="M665" s="565"/>
      <c r="N665" s="565"/>
      <c r="O665" s="565"/>
      <c r="P665" s="565"/>
      <c r="Q665" s="565"/>
      <c r="R665" s="565"/>
      <c r="S665" s="565"/>
      <c r="T665" s="565"/>
      <c r="U665" s="565"/>
      <c r="V665" s="565"/>
      <c r="W665" s="565"/>
      <c r="X665" s="565"/>
      <c r="Y665" s="565"/>
      <c r="Z665" s="565"/>
      <c r="AA665" s="565"/>
      <c r="AB665" s="565"/>
      <c r="AC665" s="565"/>
      <c r="AD665" s="565"/>
    </row>
    <row r="666" spans="1:30" ht="14.5">
      <c r="A666" s="565"/>
      <c r="B666" s="565"/>
      <c r="C666" s="565"/>
      <c r="D666" s="565"/>
      <c r="E666" s="565"/>
      <c r="F666" s="565"/>
      <c r="G666" s="565"/>
      <c r="H666" s="565"/>
      <c r="I666" s="565"/>
      <c r="J666" s="565"/>
      <c r="K666" s="565"/>
      <c r="L666" s="565"/>
      <c r="M666" s="565"/>
      <c r="N666" s="565"/>
      <c r="O666" s="565"/>
      <c r="P666" s="565"/>
      <c r="Q666" s="565"/>
      <c r="R666" s="565"/>
      <c r="S666" s="565"/>
      <c r="T666" s="565"/>
      <c r="U666" s="565"/>
      <c r="V666" s="565"/>
      <c r="W666" s="565"/>
      <c r="X666" s="565"/>
      <c r="Y666" s="565"/>
      <c r="Z666" s="565"/>
      <c r="AA666" s="565"/>
      <c r="AB666" s="565"/>
      <c r="AC666" s="565"/>
      <c r="AD666" s="565"/>
    </row>
    <row r="667" spans="1:30" ht="14.5">
      <c r="A667" s="565"/>
      <c r="B667" s="565"/>
      <c r="C667" s="565"/>
      <c r="D667" s="565"/>
      <c r="E667" s="565"/>
      <c r="F667" s="565"/>
      <c r="G667" s="565"/>
      <c r="H667" s="565"/>
      <c r="I667" s="565"/>
      <c r="J667" s="565"/>
      <c r="K667" s="565"/>
      <c r="L667" s="565"/>
      <c r="M667" s="565"/>
      <c r="N667" s="565"/>
      <c r="O667" s="565"/>
      <c r="P667" s="565"/>
      <c r="Q667" s="565"/>
      <c r="R667" s="565"/>
      <c r="S667" s="565"/>
      <c r="T667" s="565"/>
      <c r="U667" s="565"/>
      <c r="V667" s="565"/>
      <c r="W667" s="565"/>
      <c r="X667" s="565"/>
      <c r="Y667" s="565"/>
      <c r="Z667" s="565"/>
      <c r="AA667" s="565"/>
      <c r="AB667" s="565"/>
      <c r="AC667" s="565"/>
      <c r="AD667" s="565"/>
    </row>
    <row r="668" spans="1:30" ht="14.5">
      <c r="A668" s="565"/>
      <c r="B668" s="565"/>
      <c r="C668" s="565"/>
      <c r="D668" s="565"/>
      <c r="E668" s="565"/>
      <c r="F668" s="565"/>
      <c r="G668" s="565"/>
      <c r="H668" s="565"/>
      <c r="I668" s="565"/>
      <c r="J668" s="565"/>
      <c r="K668" s="565"/>
      <c r="L668" s="565"/>
      <c r="M668" s="565"/>
      <c r="N668" s="565"/>
      <c r="O668" s="565"/>
      <c r="P668" s="565"/>
      <c r="Q668" s="565"/>
      <c r="R668" s="565"/>
      <c r="S668" s="565"/>
      <c r="T668" s="565"/>
      <c r="U668" s="565"/>
      <c r="V668" s="565"/>
      <c r="W668" s="565"/>
      <c r="X668" s="565"/>
      <c r="Y668" s="565"/>
      <c r="Z668" s="565"/>
      <c r="AA668" s="565"/>
      <c r="AB668" s="565"/>
      <c r="AC668" s="565"/>
      <c r="AD668" s="565"/>
    </row>
    <row r="669" spans="1:30" ht="14.5">
      <c r="A669" s="565"/>
      <c r="B669" s="565"/>
      <c r="C669" s="565"/>
      <c r="D669" s="565"/>
      <c r="E669" s="565"/>
      <c r="F669" s="565"/>
      <c r="G669" s="565"/>
      <c r="H669" s="565"/>
      <c r="I669" s="565"/>
      <c r="J669" s="565"/>
      <c r="K669" s="565"/>
      <c r="L669" s="565"/>
      <c r="M669" s="565"/>
      <c r="N669" s="565"/>
      <c r="O669" s="565"/>
      <c r="P669" s="565"/>
      <c r="Q669" s="565"/>
      <c r="R669" s="565"/>
      <c r="S669" s="565"/>
      <c r="T669" s="565"/>
      <c r="U669" s="565"/>
      <c r="V669" s="565"/>
      <c r="W669" s="565"/>
      <c r="X669" s="565"/>
      <c r="Y669" s="565"/>
      <c r="Z669" s="565"/>
      <c r="AA669" s="565"/>
      <c r="AB669" s="565"/>
      <c r="AC669" s="565"/>
      <c r="AD669" s="565"/>
    </row>
    <row r="670" spans="1:30" ht="14.5">
      <c r="A670" s="565"/>
      <c r="B670" s="565"/>
      <c r="C670" s="565"/>
      <c r="D670" s="565"/>
      <c r="E670" s="565"/>
      <c r="F670" s="565"/>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row>
    <row r="671" spans="1:30" ht="14.5">
      <c r="A671" s="565"/>
      <c r="B671" s="565"/>
      <c r="C671" s="565"/>
      <c r="D671" s="565"/>
      <c r="E671" s="565"/>
      <c r="F671" s="565"/>
      <c r="G671" s="565"/>
      <c r="H671" s="565"/>
      <c r="I671" s="565"/>
      <c r="J671" s="565"/>
      <c r="K671" s="565"/>
      <c r="L671" s="565"/>
      <c r="M671" s="565"/>
      <c r="N671" s="565"/>
      <c r="O671" s="565"/>
      <c r="P671" s="565"/>
      <c r="Q671" s="565"/>
      <c r="R671" s="565"/>
      <c r="S671" s="565"/>
      <c r="T671" s="565"/>
      <c r="U671" s="565"/>
      <c r="V671" s="565"/>
      <c r="W671" s="565"/>
      <c r="X671" s="565"/>
      <c r="Y671" s="565"/>
      <c r="Z671" s="565"/>
      <c r="AA671" s="565"/>
      <c r="AB671" s="565"/>
      <c r="AC671" s="565"/>
      <c r="AD671" s="565"/>
    </row>
    <row r="672" spans="1:30" ht="14.5">
      <c r="A672" s="565"/>
      <c r="B672" s="565"/>
      <c r="C672" s="565"/>
      <c r="D672" s="565"/>
      <c r="E672" s="565"/>
      <c r="F672" s="565"/>
      <c r="G672" s="565"/>
      <c r="H672" s="565"/>
      <c r="I672" s="565"/>
      <c r="J672" s="565"/>
      <c r="K672" s="565"/>
      <c r="L672" s="565"/>
      <c r="M672" s="565"/>
      <c r="N672" s="565"/>
      <c r="O672" s="565"/>
      <c r="P672" s="565"/>
      <c r="Q672" s="565"/>
      <c r="R672" s="565"/>
      <c r="S672" s="565"/>
      <c r="T672" s="565"/>
      <c r="U672" s="565"/>
      <c r="V672" s="565"/>
      <c r="W672" s="565"/>
      <c r="X672" s="565"/>
      <c r="Y672" s="565"/>
      <c r="Z672" s="565"/>
      <c r="AA672" s="565"/>
      <c r="AB672" s="565"/>
      <c r="AC672" s="565"/>
      <c r="AD672" s="565"/>
    </row>
    <row r="673" spans="1:30" ht="14.5">
      <c r="A673" s="565"/>
      <c r="B673" s="565"/>
      <c r="C673" s="565"/>
      <c r="D673" s="565"/>
      <c r="E673" s="565"/>
      <c r="F673" s="565"/>
      <c r="G673" s="565"/>
      <c r="H673" s="565"/>
      <c r="I673" s="565"/>
      <c r="J673" s="565"/>
      <c r="K673" s="565"/>
      <c r="L673" s="565"/>
      <c r="M673" s="565"/>
      <c r="N673" s="565"/>
      <c r="O673" s="565"/>
      <c r="P673" s="565"/>
      <c r="Q673" s="565"/>
      <c r="R673" s="565"/>
      <c r="S673" s="565"/>
      <c r="T673" s="565"/>
      <c r="U673" s="565"/>
      <c r="V673" s="565"/>
      <c r="W673" s="565"/>
      <c r="X673" s="565"/>
      <c r="Y673" s="565"/>
      <c r="Z673" s="565"/>
      <c r="AA673" s="565"/>
      <c r="AB673" s="565"/>
      <c r="AC673" s="565"/>
      <c r="AD673" s="565"/>
    </row>
    <row r="674" spans="1:30" ht="14.5">
      <c r="A674" s="565"/>
      <c r="B674" s="565"/>
      <c r="C674" s="565"/>
      <c r="D674" s="565"/>
      <c r="E674" s="565"/>
      <c r="F674" s="565"/>
      <c r="G674" s="565"/>
      <c r="H674" s="565"/>
      <c r="I674" s="565"/>
      <c r="J674" s="565"/>
      <c r="K674" s="565"/>
      <c r="L674" s="565"/>
      <c r="M674" s="565"/>
      <c r="N674" s="565"/>
      <c r="O674" s="565"/>
      <c r="P674" s="565"/>
      <c r="Q674" s="565"/>
      <c r="R674" s="565"/>
      <c r="S674" s="565"/>
      <c r="T674" s="565"/>
      <c r="U674" s="565"/>
      <c r="V674" s="565"/>
      <c r="W674" s="565"/>
      <c r="X674" s="565"/>
      <c r="Y674" s="565"/>
      <c r="Z674" s="565"/>
      <c r="AA674" s="565"/>
      <c r="AB674" s="565"/>
      <c r="AC674" s="565"/>
      <c r="AD674" s="565"/>
    </row>
    <row r="675" spans="1:30" ht="14.5">
      <c r="A675" s="565"/>
      <c r="B675" s="565"/>
      <c r="C675" s="565"/>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5"/>
    </row>
    <row r="676" spans="1:30" ht="14.5">
      <c r="A676" s="565"/>
      <c r="B676" s="565"/>
      <c r="C676" s="565"/>
      <c r="D676" s="565"/>
      <c r="E676" s="565"/>
      <c r="F676" s="565"/>
      <c r="G676" s="565"/>
      <c r="H676" s="565"/>
      <c r="I676" s="565"/>
      <c r="J676" s="565"/>
      <c r="K676" s="565"/>
      <c r="L676" s="565"/>
      <c r="M676" s="565"/>
      <c r="N676" s="565"/>
      <c r="O676" s="565"/>
      <c r="P676" s="565"/>
      <c r="Q676" s="565"/>
      <c r="R676" s="565"/>
      <c r="S676" s="565"/>
      <c r="T676" s="565"/>
      <c r="U676" s="565"/>
      <c r="V676" s="565"/>
      <c r="W676" s="565"/>
      <c r="X676" s="565"/>
      <c r="Y676" s="565"/>
      <c r="Z676" s="565"/>
      <c r="AA676" s="565"/>
      <c r="AB676" s="565"/>
      <c r="AC676" s="565"/>
      <c r="AD676" s="565"/>
    </row>
    <row r="677" spans="1:30" ht="14.5">
      <c r="A677" s="565"/>
      <c r="B677" s="565"/>
      <c r="C677" s="565"/>
      <c r="D677" s="565"/>
      <c r="E677" s="565"/>
      <c r="F677" s="565"/>
      <c r="G677" s="565"/>
      <c r="H677" s="565"/>
      <c r="I677" s="565"/>
      <c r="J677" s="565"/>
      <c r="K677" s="565"/>
      <c r="L677" s="565"/>
      <c r="M677" s="565"/>
      <c r="N677" s="565"/>
      <c r="O677" s="565"/>
      <c r="P677" s="565"/>
      <c r="Q677" s="565"/>
      <c r="R677" s="565"/>
      <c r="S677" s="565"/>
      <c r="T677" s="565"/>
      <c r="U677" s="565"/>
      <c r="V677" s="565"/>
      <c r="W677" s="565"/>
      <c r="X677" s="565"/>
      <c r="Y677" s="565"/>
      <c r="Z677" s="565"/>
      <c r="AA677" s="565"/>
      <c r="AB677" s="565"/>
      <c r="AC677" s="565"/>
      <c r="AD677" s="565"/>
    </row>
    <row r="678" spans="1:30" ht="14.5">
      <c r="A678" s="565"/>
      <c r="B678" s="565"/>
      <c r="C678" s="565"/>
      <c r="D678" s="565"/>
      <c r="E678" s="565"/>
      <c r="F678" s="565"/>
      <c r="G678" s="565"/>
      <c r="H678" s="565"/>
      <c r="I678" s="565"/>
      <c r="J678" s="565"/>
      <c r="K678" s="565"/>
      <c r="L678" s="565"/>
      <c r="M678" s="565"/>
      <c r="N678" s="565"/>
      <c r="O678" s="565"/>
      <c r="P678" s="565"/>
      <c r="Q678" s="565"/>
      <c r="R678" s="565"/>
      <c r="S678" s="565"/>
      <c r="T678" s="565"/>
      <c r="U678" s="565"/>
      <c r="V678" s="565"/>
      <c r="W678" s="565"/>
      <c r="X678" s="565"/>
      <c r="Y678" s="565"/>
      <c r="Z678" s="565"/>
      <c r="AA678" s="565"/>
      <c r="AB678" s="565"/>
      <c r="AC678" s="565"/>
      <c r="AD678" s="565"/>
    </row>
    <row r="679" spans="1:30" ht="14.5">
      <c r="A679" s="565"/>
      <c r="B679" s="565"/>
      <c r="C679" s="565"/>
      <c r="D679" s="565"/>
      <c r="E679" s="565"/>
      <c r="F679" s="565"/>
      <c r="G679" s="565"/>
      <c r="H679" s="565"/>
      <c r="I679" s="565"/>
      <c r="J679" s="565"/>
      <c r="K679" s="565"/>
      <c r="L679" s="565"/>
      <c r="M679" s="565"/>
      <c r="N679" s="565"/>
      <c r="O679" s="565"/>
      <c r="P679" s="565"/>
      <c r="Q679" s="565"/>
      <c r="R679" s="565"/>
      <c r="S679" s="565"/>
      <c r="T679" s="565"/>
      <c r="U679" s="565"/>
      <c r="V679" s="565"/>
      <c r="W679" s="565"/>
      <c r="X679" s="565"/>
      <c r="Y679" s="565"/>
      <c r="Z679" s="565"/>
      <c r="AA679" s="565"/>
      <c r="AB679" s="565"/>
      <c r="AC679" s="565"/>
      <c r="AD679" s="565"/>
    </row>
    <row r="680" spans="1:30" ht="14.5">
      <c r="A680" s="565"/>
      <c r="B680" s="565"/>
      <c r="C680" s="565"/>
      <c r="D680" s="565"/>
      <c r="E680" s="565"/>
      <c r="F680" s="565"/>
      <c r="G680" s="565"/>
      <c r="H680" s="565"/>
      <c r="I680" s="565"/>
      <c r="J680" s="565"/>
      <c r="K680" s="565"/>
      <c r="L680" s="565"/>
      <c r="M680" s="565"/>
      <c r="N680" s="565"/>
      <c r="O680" s="565"/>
      <c r="P680" s="565"/>
      <c r="Q680" s="565"/>
      <c r="R680" s="565"/>
      <c r="S680" s="565"/>
      <c r="T680" s="565"/>
      <c r="U680" s="565"/>
      <c r="V680" s="565"/>
      <c r="W680" s="565"/>
      <c r="X680" s="565"/>
      <c r="Y680" s="565"/>
      <c r="Z680" s="565"/>
      <c r="AA680" s="565"/>
      <c r="AB680" s="565"/>
      <c r="AC680" s="565"/>
      <c r="AD680" s="565"/>
    </row>
    <row r="681" spans="1:30" ht="14.5">
      <c r="A681" s="565"/>
      <c r="B681" s="565"/>
      <c r="C681" s="565"/>
      <c r="D681" s="565"/>
      <c r="E681" s="565"/>
      <c r="F681" s="565"/>
      <c r="G681" s="565"/>
      <c r="H681" s="565"/>
      <c r="I681" s="565"/>
      <c r="J681" s="565"/>
      <c r="K681" s="565"/>
      <c r="L681" s="565"/>
      <c r="M681" s="565"/>
      <c r="N681" s="565"/>
      <c r="O681" s="565"/>
      <c r="P681" s="565"/>
      <c r="Q681" s="565"/>
      <c r="R681" s="565"/>
      <c r="S681" s="565"/>
      <c r="T681" s="565"/>
      <c r="U681" s="565"/>
      <c r="V681" s="565"/>
      <c r="W681" s="565"/>
      <c r="X681" s="565"/>
      <c r="Y681" s="565"/>
      <c r="Z681" s="565"/>
      <c r="AA681" s="565"/>
      <c r="AB681" s="565"/>
      <c r="AC681" s="565"/>
      <c r="AD681" s="565"/>
    </row>
    <row r="682" spans="1:30" ht="14.5">
      <c r="A682" s="565"/>
      <c r="B682" s="565"/>
      <c r="C682" s="565"/>
      <c r="D682" s="565"/>
      <c r="E682" s="565"/>
      <c r="F682" s="565"/>
      <c r="G682" s="565"/>
      <c r="H682" s="565"/>
      <c r="I682" s="565"/>
      <c r="J682" s="565"/>
      <c r="K682" s="565"/>
      <c r="L682" s="565"/>
      <c r="M682" s="565"/>
      <c r="N682" s="565"/>
      <c r="O682" s="565"/>
      <c r="P682" s="565"/>
      <c r="Q682" s="565"/>
      <c r="R682" s="565"/>
      <c r="S682" s="565"/>
      <c r="T682" s="565"/>
      <c r="U682" s="565"/>
      <c r="V682" s="565"/>
      <c r="W682" s="565"/>
      <c r="X682" s="565"/>
      <c r="Y682" s="565"/>
      <c r="Z682" s="565"/>
      <c r="AA682" s="565"/>
      <c r="AB682" s="565"/>
      <c r="AC682" s="565"/>
      <c r="AD682" s="565"/>
    </row>
    <row r="683" spans="1:30" ht="14.5">
      <c r="A683" s="565"/>
      <c r="B683" s="565"/>
      <c r="C683" s="565"/>
      <c r="D683" s="565"/>
      <c r="E683" s="565"/>
      <c r="F683" s="565"/>
      <c r="G683" s="565"/>
      <c r="H683" s="565"/>
      <c r="I683" s="565"/>
      <c r="J683" s="565"/>
      <c r="K683" s="565"/>
      <c r="L683" s="565"/>
      <c r="M683" s="565"/>
      <c r="N683" s="565"/>
      <c r="O683" s="565"/>
      <c r="P683" s="565"/>
      <c r="Q683" s="565"/>
      <c r="R683" s="565"/>
      <c r="S683" s="565"/>
      <c r="T683" s="565"/>
      <c r="U683" s="565"/>
      <c r="V683" s="565"/>
      <c r="W683" s="565"/>
      <c r="X683" s="565"/>
      <c r="Y683" s="565"/>
      <c r="Z683" s="565"/>
      <c r="AA683" s="565"/>
      <c r="AB683" s="565"/>
      <c r="AC683" s="565"/>
      <c r="AD683" s="565"/>
    </row>
    <row r="684" spans="1:30" ht="14.5">
      <c r="A684" s="565"/>
      <c r="B684" s="565"/>
      <c r="C684" s="565"/>
      <c r="D684" s="565"/>
      <c r="E684" s="565"/>
      <c r="F684" s="565"/>
      <c r="G684" s="565"/>
      <c r="H684" s="565"/>
      <c r="I684" s="565"/>
      <c r="J684" s="565"/>
      <c r="K684" s="565"/>
      <c r="L684" s="565"/>
      <c r="M684" s="565"/>
      <c r="N684" s="565"/>
      <c r="O684" s="565"/>
      <c r="P684" s="565"/>
      <c r="Q684" s="565"/>
      <c r="R684" s="565"/>
      <c r="S684" s="565"/>
      <c r="T684" s="565"/>
      <c r="U684" s="565"/>
      <c r="V684" s="565"/>
      <c r="W684" s="565"/>
      <c r="X684" s="565"/>
      <c r="Y684" s="565"/>
      <c r="Z684" s="565"/>
      <c r="AA684" s="565"/>
      <c r="AB684" s="565"/>
      <c r="AC684" s="565"/>
      <c r="AD684" s="565"/>
    </row>
    <row r="685" spans="1:30" ht="14.5">
      <c r="A685" s="565"/>
      <c r="B685" s="565"/>
      <c r="C685" s="565"/>
      <c r="D685" s="565"/>
      <c r="E685" s="565"/>
      <c r="F685" s="565"/>
      <c r="G685" s="565"/>
      <c r="H685" s="565"/>
      <c r="I685" s="565"/>
      <c r="J685" s="565"/>
      <c r="K685" s="565"/>
      <c r="L685" s="565"/>
      <c r="M685" s="565"/>
      <c r="N685" s="565"/>
      <c r="O685" s="565"/>
      <c r="P685" s="565"/>
      <c r="Q685" s="565"/>
      <c r="R685" s="565"/>
      <c r="S685" s="565"/>
      <c r="T685" s="565"/>
      <c r="U685" s="565"/>
      <c r="V685" s="565"/>
      <c r="W685" s="565"/>
      <c r="X685" s="565"/>
      <c r="Y685" s="565"/>
      <c r="Z685" s="565"/>
      <c r="AA685" s="565"/>
      <c r="AB685" s="565"/>
      <c r="AC685" s="565"/>
      <c r="AD685" s="565"/>
    </row>
    <row r="686" spans="1:30" ht="14.5">
      <c r="A686" s="565"/>
      <c r="B686" s="565"/>
      <c r="C686" s="565"/>
      <c r="D686" s="565"/>
      <c r="E686" s="565"/>
      <c r="F686" s="565"/>
      <c r="G686" s="565"/>
      <c r="H686" s="565"/>
      <c r="I686" s="565"/>
      <c r="J686" s="565"/>
      <c r="K686" s="565"/>
      <c r="L686" s="565"/>
      <c r="M686" s="565"/>
      <c r="N686" s="565"/>
      <c r="O686" s="565"/>
      <c r="P686" s="565"/>
      <c r="Q686" s="565"/>
      <c r="R686" s="565"/>
      <c r="S686" s="565"/>
      <c r="T686" s="565"/>
      <c r="U686" s="565"/>
      <c r="V686" s="565"/>
      <c r="W686" s="565"/>
      <c r="X686" s="565"/>
      <c r="Y686" s="565"/>
      <c r="Z686" s="565"/>
      <c r="AA686" s="565"/>
      <c r="AB686" s="565"/>
      <c r="AC686" s="565"/>
      <c r="AD686" s="565"/>
    </row>
    <row r="687" spans="1:30" ht="14.5">
      <c r="A687" s="565"/>
      <c r="B687" s="565"/>
      <c r="C687" s="565"/>
      <c r="D687" s="565"/>
      <c r="E687" s="565"/>
      <c r="F687" s="565"/>
      <c r="G687" s="565"/>
      <c r="H687" s="565"/>
      <c r="I687" s="565"/>
      <c r="J687" s="565"/>
      <c r="K687" s="565"/>
      <c r="L687" s="565"/>
      <c r="M687" s="565"/>
      <c r="N687" s="565"/>
      <c r="O687" s="565"/>
      <c r="P687" s="565"/>
      <c r="Q687" s="565"/>
      <c r="R687" s="565"/>
      <c r="S687" s="565"/>
      <c r="T687" s="565"/>
      <c r="U687" s="565"/>
      <c r="V687" s="565"/>
      <c r="W687" s="565"/>
      <c r="X687" s="565"/>
      <c r="Y687" s="565"/>
      <c r="Z687" s="565"/>
      <c r="AA687" s="565"/>
      <c r="AB687" s="565"/>
      <c r="AC687" s="565"/>
      <c r="AD687" s="565"/>
    </row>
    <row r="688" spans="1:30" ht="14.5">
      <c r="A688" s="565"/>
      <c r="B688" s="565"/>
      <c r="C688" s="565"/>
      <c r="D688" s="565"/>
      <c r="E688" s="565"/>
      <c r="F688" s="565"/>
      <c r="G688" s="565"/>
      <c r="H688" s="565"/>
      <c r="I688" s="565"/>
      <c r="J688" s="565"/>
      <c r="K688" s="565"/>
      <c r="L688" s="565"/>
      <c r="M688" s="565"/>
      <c r="N688" s="565"/>
      <c r="O688" s="565"/>
      <c r="P688" s="565"/>
      <c r="Q688" s="565"/>
      <c r="R688" s="565"/>
      <c r="S688" s="565"/>
      <c r="T688" s="565"/>
      <c r="U688" s="565"/>
      <c r="V688" s="565"/>
      <c r="W688" s="565"/>
      <c r="X688" s="565"/>
      <c r="Y688" s="565"/>
      <c r="Z688" s="565"/>
      <c r="AA688" s="565"/>
      <c r="AB688" s="565"/>
      <c r="AC688" s="565"/>
      <c r="AD688" s="565"/>
    </row>
    <row r="689" spans="1:30" ht="14.5">
      <c r="A689" s="565"/>
      <c r="B689" s="565"/>
      <c r="C689" s="565"/>
      <c r="D689" s="565"/>
      <c r="E689" s="565"/>
      <c r="F689" s="565"/>
      <c r="G689" s="565"/>
      <c r="H689" s="565"/>
      <c r="I689" s="565"/>
      <c r="J689" s="565"/>
      <c r="K689" s="565"/>
      <c r="L689" s="565"/>
      <c r="M689" s="565"/>
      <c r="N689" s="565"/>
      <c r="O689" s="565"/>
      <c r="P689" s="565"/>
      <c r="Q689" s="565"/>
      <c r="R689" s="565"/>
      <c r="S689" s="565"/>
      <c r="T689" s="565"/>
      <c r="U689" s="565"/>
      <c r="V689" s="565"/>
      <c r="W689" s="565"/>
      <c r="X689" s="565"/>
      <c r="Y689" s="565"/>
      <c r="Z689" s="565"/>
      <c r="AA689" s="565"/>
      <c r="AB689" s="565"/>
      <c r="AC689" s="565"/>
      <c r="AD689" s="565"/>
    </row>
    <row r="690" spans="1:30" ht="14.5">
      <c r="A690" s="565"/>
      <c r="B690" s="565"/>
      <c r="C690" s="565"/>
      <c r="D690" s="565"/>
      <c r="E690" s="565"/>
      <c r="F690" s="565"/>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row>
    <row r="691" spans="1:30" ht="14.5">
      <c r="A691" s="565"/>
      <c r="B691" s="565"/>
      <c r="C691" s="565"/>
      <c r="D691" s="565"/>
      <c r="E691" s="565"/>
      <c r="F691" s="565"/>
      <c r="G691" s="565"/>
      <c r="H691" s="565"/>
      <c r="I691" s="565"/>
      <c r="J691" s="565"/>
      <c r="K691" s="565"/>
      <c r="L691" s="565"/>
      <c r="M691" s="565"/>
      <c r="N691" s="565"/>
      <c r="O691" s="565"/>
      <c r="P691" s="565"/>
      <c r="Q691" s="565"/>
      <c r="R691" s="565"/>
      <c r="S691" s="565"/>
      <c r="T691" s="565"/>
      <c r="U691" s="565"/>
      <c r="V691" s="565"/>
      <c r="W691" s="565"/>
      <c r="X691" s="565"/>
      <c r="Y691" s="565"/>
      <c r="Z691" s="565"/>
      <c r="AA691" s="565"/>
      <c r="AB691" s="565"/>
      <c r="AC691" s="565"/>
      <c r="AD691" s="565"/>
    </row>
    <row r="692" spans="1:30" ht="14.5">
      <c r="A692" s="565"/>
      <c r="B692" s="565"/>
      <c r="C692" s="565"/>
      <c r="D692" s="565"/>
      <c r="E692" s="565"/>
      <c r="F692" s="565"/>
      <c r="G692" s="565"/>
      <c r="H692" s="565"/>
      <c r="I692" s="565"/>
      <c r="J692" s="565"/>
      <c r="K692" s="565"/>
      <c r="L692" s="565"/>
      <c r="M692" s="565"/>
      <c r="N692" s="565"/>
      <c r="O692" s="565"/>
      <c r="P692" s="565"/>
      <c r="Q692" s="565"/>
      <c r="R692" s="565"/>
      <c r="S692" s="565"/>
      <c r="T692" s="565"/>
      <c r="U692" s="565"/>
      <c r="V692" s="565"/>
      <c r="W692" s="565"/>
      <c r="X692" s="565"/>
      <c r="Y692" s="565"/>
      <c r="Z692" s="565"/>
      <c r="AA692" s="565"/>
      <c r="AB692" s="565"/>
      <c r="AC692" s="565"/>
      <c r="AD692" s="565"/>
    </row>
    <row r="693" spans="1:30" ht="14.5">
      <c r="A693" s="565"/>
      <c r="B693" s="565"/>
      <c r="C693" s="565"/>
      <c r="D693" s="565"/>
      <c r="E693" s="565"/>
      <c r="F693" s="565"/>
      <c r="G693" s="565"/>
      <c r="H693" s="565"/>
      <c r="I693" s="565"/>
      <c r="J693" s="565"/>
      <c r="K693" s="565"/>
      <c r="L693" s="565"/>
      <c r="M693" s="565"/>
      <c r="N693" s="565"/>
      <c r="O693" s="565"/>
      <c r="P693" s="565"/>
      <c r="Q693" s="565"/>
      <c r="R693" s="565"/>
      <c r="S693" s="565"/>
      <c r="T693" s="565"/>
      <c r="U693" s="565"/>
      <c r="V693" s="565"/>
      <c r="W693" s="565"/>
      <c r="X693" s="565"/>
      <c r="Y693" s="565"/>
      <c r="Z693" s="565"/>
      <c r="AA693" s="565"/>
      <c r="AB693" s="565"/>
      <c r="AC693" s="565"/>
      <c r="AD693" s="565"/>
    </row>
    <row r="694" spans="1:30" ht="14.5">
      <c r="A694" s="565"/>
      <c r="B694" s="565"/>
      <c r="C694" s="565"/>
      <c r="D694" s="565"/>
      <c r="E694" s="565"/>
      <c r="F694" s="565"/>
      <c r="G694" s="565"/>
      <c r="H694" s="565"/>
      <c r="I694" s="565"/>
      <c r="J694" s="565"/>
      <c r="K694" s="565"/>
      <c r="L694" s="565"/>
      <c r="M694" s="565"/>
      <c r="N694" s="565"/>
      <c r="O694" s="565"/>
      <c r="P694" s="565"/>
      <c r="Q694" s="565"/>
      <c r="R694" s="565"/>
      <c r="S694" s="565"/>
      <c r="T694" s="565"/>
      <c r="U694" s="565"/>
      <c r="V694" s="565"/>
      <c r="W694" s="565"/>
      <c r="X694" s="565"/>
      <c r="Y694" s="565"/>
      <c r="Z694" s="565"/>
      <c r="AA694" s="565"/>
      <c r="AB694" s="565"/>
      <c r="AC694" s="565"/>
      <c r="AD694" s="565"/>
    </row>
    <row r="695" spans="1:30" ht="14.5">
      <c r="A695" s="565"/>
      <c r="B695" s="565"/>
      <c r="C695" s="565"/>
      <c r="D695" s="565"/>
      <c r="E695" s="565"/>
      <c r="F695" s="565"/>
      <c r="G695" s="565"/>
      <c r="H695" s="565"/>
      <c r="I695" s="565"/>
      <c r="J695" s="565"/>
      <c r="K695" s="565"/>
      <c r="L695" s="565"/>
      <c r="M695" s="565"/>
      <c r="N695" s="565"/>
      <c r="O695" s="565"/>
      <c r="P695" s="565"/>
      <c r="Q695" s="565"/>
      <c r="R695" s="565"/>
      <c r="S695" s="565"/>
      <c r="T695" s="565"/>
      <c r="U695" s="565"/>
      <c r="V695" s="565"/>
      <c r="W695" s="565"/>
      <c r="X695" s="565"/>
      <c r="Y695" s="565"/>
      <c r="Z695" s="565"/>
      <c r="AA695" s="565"/>
      <c r="AB695" s="565"/>
      <c r="AC695" s="565"/>
      <c r="AD695" s="565"/>
    </row>
    <row r="696" spans="1:30" ht="14.5">
      <c r="A696" s="565"/>
      <c r="B696" s="565"/>
      <c r="C696" s="565"/>
      <c r="D696" s="565"/>
      <c r="E696" s="565"/>
      <c r="F696" s="565"/>
      <c r="G696" s="565"/>
      <c r="H696" s="565"/>
      <c r="I696" s="565"/>
      <c r="J696" s="565"/>
      <c r="K696" s="565"/>
      <c r="L696" s="565"/>
      <c r="M696" s="565"/>
      <c r="N696" s="565"/>
      <c r="O696" s="565"/>
      <c r="P696" s="565"/>
      <c r="Q696" s="565"/>
      <c r="R696" s="565"/>
      <c r="S696" s="565"/>
      <c r="T696" s="565"/>
      <c r="U696" s="565"/>
      <c r="V696" s="565"/>
      <c r="W696" s="565"/>
      <c r="X696" s="565"/>
      <c r="Y696" s="565"/>
      <c r="Z696" s="565"/>
      <c r="AA696" s="565"/>
      <c r="AB696" s="565"/>
      <c r="AC696" s="565"/>
      <c r="AD696" s="565"/>
    </row>
    <row r="697" spans="1:30" ht="14.5">
      <c r="A697" s="565"/>
      <c r="B697" s="565"/>
      <c r="C697" s="565"/>
      <c r="D697" s="565"/>
      <c r="E697" s="565"/>
      <c r="F697" s="565"/>
      <c r="G697" s="565"/>
      <c r="H697" s="565"/>
      <c r="I697" s="565"/>
      <c r="J697" s="565"/>
      <c r="K697" s="565"/>
      <c r="L697" s="565"/>
      <c r="M697" s="565"/>
      <c r="N697" s="565"/>
      <c r="O697" s="565"/>
      <c r="P697" s="565"/>
      <c r="Q697" s="565"/>
      <c r="R697" s="565"/>
      <c r="S697" s="565"/>
      <c r="T697" s="565"/>
      <c r="U697" s="565"/>
      <c r="V697" s="565"/>
      <c r="W697" s="565"/>
      <c r="X697" s="565"/>
      <c r="Y697" s="565"/>
      <c r="Z697" s="565"/>
      <c r="AA697" s="565"/>
      <c r="AB697" s="565"/>
      <c r="AC697" s="565"/>
      <c r="AD697" s="565"/>
    </row>
    <row r="698" spans="1:30" ht="14.5">
      <c r="A698" s="565"/>
      <c r="B698" s="565"/>
      <c r="C698" s="565"/>
      <c r="D698" s="565"/>
      <c r="E698" s="565"/>
      <c r="F698" s="565"/>
      <c r="G698" s="565"/>
      <c r="H698" s="565"/>
      <c r="I698" s="565"/>
      <c r="J698" s="565"/>
      <c r="K698" s="565"/>
      <c r="L698" s="565"/>
      <c r="M698" s="565"/>
      <c r="N698" s="565"/>
      <c r="O698" s="565"/>
      <c r="P698" s="565"/>
      <c r="Q698" s="565"/>
      <c r="R698" s="565"/>
      <c r="S698" s="565"/>
      <c r="T698" s="565"/>
      <c r="U698" s="565"/>
      <c r="V698" s="565"/>
      <c r="W698" s="565"/>
      <c r="X698" s="565"/>
      <c r="Y698" s="565"/>
      <c r="Z698" s="565"/>
      <c r="AA698" s="565"/>
      <c r="AB698" s="565"/>
      <c r="AC698" s="565"/>
      <c r="AD698" s="565"/>
    </row>
    <row r="699" spans="1:30" ht="14.5">
      <c r="A699" s="565"/>
      <c r="B699" s="565"/>
      <c r="C699" s="565"/>
      <c r="D699" s="565"/>
      <c r="E699" s="565"/>
      <c r="F699" s="565"/>
      <c r="G699" s="565"/>
      <c r="H699" s="565"/>
      <c r="I699" s="565"/>
      <c r="J699" s="565"/>
      <c r="K699" s="565"/>
      <c r="L699" s="565"/>
      <c r="M699" s="565"/>
      <c r="N699" s="565"/>
      <c r="O699" s="565"/>
      <c r="P699" s="565"/>
      <c r="Q699" s="565"/>
      <c r="R699" s="565"/>
      <c r="S699" s="565"/>
      <c r="T699" s="565"/>
      <c r="U699" s="565"/>
      <c r="V699" s="565"/>
      <c r="W699" s="565"/>
      <c r="X699" s="565"/>
      <c r="Y699" s="565"/>
      <c r="Z699" s="565"/>
      <c r="AA699" s="565"/>
      <c r="AB699" s="565"/>
      <c r="AC699" s="565"/>
      <c r="AD699" s="565"/>
    </row>
    <row r="700" spans="1:30" ht="14.5">
      <c r="A700" s="565"/>
      <c r="B700" s="565"/>
      <c r="C700" s="565"/>
      <c r="D700" s="565"/>
      <c r="E700" s="565"/>
      <c r="F700" s="565"/>
      <c r="G700" s="565"/>
      <c r="H700" s="565"/>
      <c r="I700" s="565"/>
      <c r="J700" s="565"/>
      <c r="K700" s="565"/>
      <c r="L700" s="565"/>
      <c r="M700" s="565"/>
      <c r="N700" s="565"/>
      <c r="O700" s="565"/>
      <c r="P700" s="565"/>
      <c r="Q700" s="565"/>
      <c r="R700" s="565"/>
      <c r="S700" s="565"/>
      <c r="T700" s="565"/>
      <c r="U700" s="565"/>
      <c r="V700" s="565"/>
      <c r="W700" s="565"/>
      <c r="X700" s="565"/>
      <c r="Y700" s="565"/>
      <c r="Z700" s="565"/>
      <c r="AA700" s="565"/>
      <c r="AB700" s="565"/>
      <c r="AC700" s="565"/>
      <c r="AD700" s="565"/>
    </row>
    <row r="701" spans="1:30" ht="14.5">
      <c r="A701" s="565"/>
      <c r="B701" s="565"/>
      <c r="C701" s="565"/>
      <c r="D701" s="565"/>
      <c r="E701" s="565"/>
      <c r="F701" s="565"/>
      <c r="G701" s="565"/>
      <c r="H701" s="565"/>
      <c r="I701" s="565"/>
      <c r="J701" s="565"/>
      <c r="K701" s="565"/>
      <c r="L701" s="565"/>
      <c r="M701" s="565"/>
      <c r="N701" s="565"/>
      <c r="O701" s="565"/>
      <c r="P701" s="565"/>
      <c r="Q701" s="565"/>
      <c r="R701" s="565"/>
      <c r="S701" s="565"/>
      <c r="T701" s="565"/>
      <c r="U701" s="565"/>
      <c r="V701" s="565"/>
      <c r="W701" s="565"/>
      <c r="X701" s="565"/>
      <c r="Y701" s="565"/>
      <c r="Z701" s="565"/>
      <c r="AA701" s="565"/>
      <c r="AB701" s="565"/>
      <c r="AC701" s="565"/>
      <c r="AD701" s="565"/>
    </row>
    <row r="702" spans="1:30" ht="14.5">
      <c r="A702" s="565"/>
      <c r="B702" s="565"/>
      <c r="C702" s="565"/>
      <c r="D702" s="565"/>
      <c r="E702" s="565"/>
      <c r="F702" s="565"/>
      <c r="G702" s="565"/>
      <c r="H702" s="565"/>
      <c r="I702" s="565"/>
      <c r="J702" s="565"/>
      <c r="K702" s="565"/>
      <c r="L702" s="565"/>
      <c r="M702" s="565"/>
      <c r="N702" s="565"/>
      <c r="O702" s="565"/>
      <c r="P702" s="565"/>
      <c r="Q702" s="565"/>
      <c r="R702" s="565"/>
      <c r="S702" s="565"/>
      <c r="T702" s="565"/>
      <c r="U702" s="565"/>
      <c r="V702" s="565"/>
      <c r="W702" s="565"/>
      <c r="X702" s="565"/>
      <c r="Y702" s="565"/>
      <c r="Z702" s="565"/>
      <c r="AA702" s="565"/>
      <c r="AB702" s="565"/>
      <c r="AC702" s="565"/>
      <c r="AD702" s="565"/>
    </row>
    <row r="703" spans="1:30" ht="14.5">
      <c r="A703" s="565"/>
      <c r="B703" s="565"/>
      <c r="C703" s="565"/>
      <c r="D703" s="565"/>
      <c r="E703" s="565"/>
      <c r="F703" s="565"/>
      <c r="G703" s="565"/>
      <c r="H703" s="565"/>
      <c r="I703" s="565"/>
      <c r="J703" s="565"/>
      <c r="K703" s="565"/>
      <c r="L703" s="565"/>
      <c r="M703" s="565"/>
      <c r="N703" s="565"/>
      <c r="O703" s="565"/>
      <c r="P703" s="565"/>
      <c r="Q703" s="565"/>
      <c r="R703" s="565"/>
      <c r="S703" s="565"/>
      <c r="T703" s="565"/>
      <c r="U703" s="565"/>
      <c r="V703" s="565"/>
      <c r="W703" s="565"/>
      <c r="X703" s="565"/>
      <c r="Y703" s="565"/>
      <c r="Z703" s="565"/>
      <c r="AA703" s="565"/>
      <c r="AB703" s="565"/>
      <c r="AC703" s="565"/>
      <c r="AD703" s="565"/>
    </row>
    <row r="704" spans="1:30" ht="14.5">
      <c r="A704" s="565"/>
      <c r="B704" s="565"/>
      <c r="C704" s="565"/>
      <c r="D704" s="565"/>
      <c r="E704" s="565"/>
      <c r="F704" s="565"/>
      <c r="G704" s="565"/>
      <c r="H704" s="565"/>
      <c r="I704" s="565"/>
      <c r="J704" s="565"/>
      <c r="K704" s="565"/>
      <c r="L704" s="565"/>
      <c r="M704" s="565"/>
      <c r="N704" s="565"/>
      <c r="O704" s="565"/>
      <c r="P704" s="565"/>
      <c r="Q704" s="565"/>
      <c r="R704" s="565"/>
      <c r="S704" s="565"/>
      <c r="T704" s="565"/>
      <c r="U704" s="565"/>
      <c r="V704" s="565"/>
      <c r="W704" s="565"/>
      <c r="X704" s="565"/>
      <c r="Y704" s="565"/>
      <c r="Z704" s="565"/>
      <c r="AA704" s="565"/>
      <c r="AB704" s="565"/>
      <c r="AC704" s="565"/>
      <c r="AD704" s="565"/>
    </row>
    <row r="705" spans="1:30" ht="14.5">
      <c r="A705" s="565"/>
      <c r="B705" s="565"/>
      <c r="C705" s="565"/>
      <c r="D705" s="565"/>
      <c r="E705" s="565"/>
      <c r="F705" s="565"/>
      <c r="G705" s="565"/>
      <c r="H705" s="565"/>
      <c r="I705" s="565"/>
      <c r="J705" s="565"/>
      <c r="K705" s="565"/>
      <c r="L705" s="565"/>
      <c r="M705" s="565"/>
      <c r="N705" s="565"/>
      <c r="O705" s="565"/>
      <c r="P705" s="565"/>
      <c r="Q705" s="565"/>
      <c r="R705" s="565"/>
      <c r="S705" s="565"/>
      <c r="T705" s="565"/>
      <c r="U705" s="565"/>
      <c r="V705" s="565"/>
      <c r="W705" s="565"/>
      <c r="X705" s="565"/>
      <c r="Y705" s="565"/>
      <c r="Z705" s="565"/>
      <c r="AA705" s="565"/>
      <c r="AB705" s="565"/>
      <c r="AC705" s="565"/>
      <c r="AD705" s="565"/>
    </row>
    <row r="706" spans="1:30" ht="14.5">
      <c r="A706" s="565"/>
      <c r="B706" s="565"/>
      <c r="C706" s="565"/>
      <c r="D706" s="565"/>
      <c r="E706" s="565"/>
      <c r="F706" s="565"/>
      <c r="G706" s="565"/>
      <c r="H706" s="565"/>
      <c r="I706" s="565"/>
      <c r="J706" s="565"/>
      <c r="K706" s="565"/>
      <c r="L706" s="565"/>
      <c r="M706" s="565"/>
      <c r="N706" s="565"/>
      <c r="O706" s="565"/>
      <c r="P706" s="565"/>
      <c r="Q706" s="565"/>
      <c r="R706" s="565"/>
      <c r="S706" s="565"/>
      <c r="T706" s="565"/>
      <c r="U706" s="565"/>
      <c r="V706" s="565"/>
      <c r="W706" s="565"/>
      <c r="X706" s="565"/>
      <c r="Y706" s="565"/>
      <c r="Z706" s="565"/>
      <c r="AA706" s="565"/>
      <c r="AB706" s="565"/>
      <c r="AC706" s="565"/>
      <c r="AD706" s="565"/>
    </row>
    <row r="707" spans="1:30" ht="14.5">
      <c r="A707" s="565"/>
      <c r="B707" s="565"/>
      <c r="C707" s="565"/>
      <c r="D707" s="565"/>
      <c r="E707" s="565"/>
      <c r="F707" s="565"/>
      <c r="G707" s="565"/>
      <c r="H707" s="565"/>
      <c r="I707" s="565"/>
      <c r="J707" s="565"/>
      <c r="K707" s="565"/>
      <c r="L707" s="565"/>
      <c r="M707" s="565"/>
      <c r="N707" s="565"/>
      <c r="O707" s="565"/>
      <c r="P707" s="565"/>
      <c r="Q707" s="565"/>
      <c r="R707" s="565"/>
      <c r="S707" s="565"/>
      <c r="T707" s="565"/>
      <c r="U707" s="565"/>
      <c r="V707" s="565"/>
      <c r="W707" s="565"/>
      <c r="X707" s="565"/>
      <c r="Y707" s="565"/>
      <c r="Z707" s="565"/>
      <c r="AA707" s="565"/>
      <c r="AB707" s="565"/>
      <c r="AC707" s="565"/>
      <c r="AD707" s="565"/>
    </row>
    <row r="708" spans="1:30" ht="14.5">
      <c r="A708" s="565"/>
      <c r="B708" s="565"/>
      <c r="C708" s="565"/>
      <c r="D708" s="565"/>
      <c r="E708" s="565"/>
      <c r="F708" s="565"/>
      <c r="G708" s="565"/>
      <c r="H708" s="565"/>
      <c r="I708" s="565"/>
      <c r="J708" s="565"/>
      <c r="K708" s="565"/>
      <c r="L708" s="565"/>
      <c r="M708" s="565"/>
      <c r="N708" s="565"/>
      <c r="O708" s="565"/>
      <c r="P708" s="565"/>
      <c r="Q708" s="565"/>
      <c r="R708" s="565"/>
      <c r="S708" s="565"/>
      <c r="T708" s="565"/>
      <c r="U708" s="565"/>
      <c r="V708" s="565"/>
      <c r="W708" s="565"/>
      <c r="X708" s="565"/>
      <c r="Y708" s="565"/>
      <c r="Z708" s="565"/>
      <c r="AA708" s="565"/>
      <c r="AB708" s="565"/>
      <c r="AC708" s="565"/>
      <c r="AD708" s="565"/>
    </row>
    <row r="709" spans="1:30" ht="14.5">
      <c r="A709" s="565"/>
      <c r="B709" s="565"/>
      <c r="C709" s="565"/>
      <c r="D709" s="565"/>
      <c r="E709" s="565"/>
      <c r="F709" s="565"/>
      <c r="G709" s="565"/>
      <c r="H709" s="565"/>
      <c r="I709" s="565"/>
      <c r="J709" s="565"/>
      <c r="K709" s="565"/>
      <c r="L709" s="565"/>
      <c r="M709" s="565"/>
      <c r="N709" s="565"/>
      <c r="O709" s="565"/>
      <c r="P709" s="565"/>
      <c r="Q709" s="565"/>
      <c r="R709" s="565"/>
      <c r="S709" s="565"/>
      <c r="T709" s="565"/>
      <c r="U709" s="565"/>
      <c r="V709" s="565"/>
      <c r="W709" s="565"/>
      <c r="X709" s="565"/>
      <c r="Y709" s="565"/>
      <c r="Z709" s="565"/>
      <c r="AA709" s="565"/>
      <c r="AB709" s="565"/>
      <c r="AC709" s="565"/>
      <c r="AD709" s="565"/>
    </row>
    <row r="710" spans="1:30" ht="14.5">
      <c r="A710" s="565"/>
      <c r="B710" s="565"/>
      <c r="C710" s="565"/>
      <c r="D710" s="565"/>
      <c r="E710" s="565"/>
      <c r="F710" s="565"/>
      <c r="G710" s="565"/>
      <c r="H710" s="565"/>
      <c r="I710" s="565"/>
      <c r="J710" s="565"/>
      <c r="K710" s="565"/>
      <c r="L710" s="565"/>
      <c r="M710" s="565"/>
      <c r="N710" s="565"/>
      <c r="O710" s="565"/>
      <c r="P710" s="565"/>
      <c r="Q710" s="565"/>
      <c r="R710" s="565"/>
      <c r="S710" s="565"/>
      <c r="T710" s="565"/>
      <c r="U710" s="565"/>
      <c r="V710" s="565"/>
      <c r="W710" s="565"/>
      <c r="X710" s="565"/>
      <c r="Y710" s="565"/>
      <c r="Z710" s="565"/>
      <c r="AA710" s="565"/>
      <c r="AB710" s="565"/>
      <c r="AC710" s="565"/>
      <c r="AD710" s="565"/>
    </row>
    <row r="711" spans="1:30" ht="14.5">
      <c r="A711" s="565"/>
      <c r="B711" s="565"/>
      <c r="C711" s="565"/>
      <c r="D711" s="565"/>
      <c r="E711" s="565"/>
      <c r="F711" s="565"/>
      <c r="G711" s="565"/>
      <c r="H711" s="565"/>
      <c r="I711" s="565"/>
      <c r="J711" s="565"/>
      <c r="K711" s="565"/>
      <c r="L711" s="565"/>
      <c r="M711" s="565"/>
      <c r="N711" s="565"/>
      <c r="O711" s="565"/>
      <c r="P711" s="565"/>
      <c r="Q711" s="565"/>
      <c r="R711" s="565"/>
      <c r="S711" s="565"/>
      <c r="T711" s="565"/>
      <c r="U711" s="565"/>
      <c r="V711" s="565"/>
      <c r="W711" s="565"/>
      <c r="X711" s="565"/>
      <c r="Y711" s="565"/>
      <c r="Z711" s="565"/>
      <c r="AA711" s="565"/>
      <c r="AB711" s="565"/>
      <c r="AC711" s="565"/>
      <c r="AD711" s="565"/>
    </row>
    <row r="712" spans="1:30" ht="14.5">
      <c r="A712" s="565"/>
      <c r="B712" s="565"/>
      <c r="C712" s="565"/>
      <c r="D712" s="565"/>
      <c r="E712" s="565"/>
      <c r="F712" s="565"/>
      <c r="G712" s="565"/>
      <c r="H712" s="565"/>
      <c r="I712" s="565"/>
      <c r="J712" s="565"/>
      <c r="K712" s="565"/>
      <c r="L712" s="565"/>
      <c r="M712" s="565"/>
      <c r="N712" s="565"/>
      <c r="O712" s="565"/>
      <c r="P712" s="565"/>
      <c r="Q712" s="565"/>
      <c r="R712" s="565"/>
      <c r="S712" s="565"/>
      <c r="T712" s="565"/>
      <c r="U712" s="565"/>
      <c r="V712" s="565"/>
      <c r="W712" s="565"/>
      <c r="X712" s="565"/>
      <c r="Y712" s="565"/>
      <c r="Z712" s="565"/>
      <c r="AA712" s="565"/>
      <c r="AB712" s="565"/>
      <c r="AC712" s="565"/>
      <c r="AD712" s="565"/>
    </row>
    <row r="713" spans="1:30" ht="14.5">
      <c r="A713" s="565"/>
      <c r="B713" s="565"/>
      <c r="C713" s="565"/>
      <c r="D713" s="565"/>
      <c r="E713" s="565"/>
      <c r="F713" s="565"/>
      <c r="G713" s="565"/>
      <c r="H713" s="565"/>
      <c r="I713" s="565"/>
      <c r="J713" s="565"/>
      <c r="K713" s="565"/>
      <c r="L713" s="565"/>
      <c r="M713" s="565"/>
      <c r="N713" s="565"/>
      <c r="O713" s="565"/>
      <c r="P713" s="565"/>
      <c r="Q713" s="565"/>
      <c r="R713" s="565"/>
      <c r="S713" s="565"/>
      <c r="T713" s="565"/>
      <c r="U713" s="565"/>
      <c r="V713" s="565"/>
      <c r="W713" s="565"/>
      <c r="X713" s="565"/>
      <c r="Y713" s="565"/>
      <c r="Z713" s="565"/>
      <c r="AA713" s="565"/>
      <c r="AB713" s="565"/>
      <c r="AC713" s="565"/>
      <c r="AD713" s="565"/>
    </row>
    <row r="714" spans="1:30" ht="14.5">
      <c r="A714" s="565"/>
      <c r="B714" s="565"/>
      <c r="C714" s="565"/>
      <c r="D714" s="565"/>
      <c r="E714" s="565"/>
      <c r="F714" s="565"/>
      <c r="G714" s="565"/>
      <c r="H714" s="565"/>
      <c r="I714" s="565"/>
      <c r="J714" s="565"/>
      <c r="K714" s="565"/>
      <c r="L714" s="565"/>
      <c r="M714" s="565"/>
      <c r="N714" s="565"/>
      <c r="O714" s="565"/>
      <c r="P714" s="565"/>
      <c r="Q714" s="565"/>
      <c r="R714" s="565"/>
      <c r="S714" s="565"/>
      <c r="T714" s="565"/>
      <c r="U714" s="565"/>
      <c r="V714" s="565"/>
      <c r="W714" s="565"/>
      <c r="X714" s="565"/>
      <c r="Y714" s="565"/>
      <c r="Z714" s="565"/>
      <c r="AA714" s="565"/>
      <c r="AB714" s="565"/>
      <c r="AC714" s="565"/>
      <c r="AD714" s="565"/>
    </row>
    <row r="715" spans="1:30" ht="14.5">
      <c r="A715" s="565"/>
      <c r="B715" s="565"/>
      <c r="C715" s="565"/>
      <c r="D715" s="565"/>
      <c r="E715" s="565"/>
      <c r="F715" s="565"/>
      <c r="G715" s="565"/>
      <c r="H715" s="565"/>
      <c r="I715" s="565"/>
      <c r="J715" s="565"/>
      <c r="K715" s="565"/>
      <c r="L715" s="565"/>
      <c r="M715" s="565"/>
      <c r="N715" s="565"/>
      <c r="O715" s="565"/>
      <c r="P715" s="565"/>
      <c r="Q715" s="565"/>
      <c r="R715" s="565"/>
      <c r="S715" s="565"/>
      <c r="T715" s="565"/>
      <c r="U715" s="565"/>
      <c r="V715" s="565"/>
      <c r="W715" s="565"/>
      <c r="X715" s="565"/>
      <c r="Y715" s="565"/>
      <c r="Z715" s="565"/>
      <c r="AA715" s="565"/>
      <c r="AB715" s="565"/>
      <c r="AC715" s="565"/>
      <c r="AD715" s="565"/>
    </row>
    <row r="716" spans="1:30" ht="14.5">
      <c r="A716" s="565"/>
      <c r="B716" s="565"/>
      <c r="C716" s="565"/>
      <c r="D716" s="565"/>
      <c r="E716" s="565"/>
      <c r="F716" s="565"/>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row>
    <row r="717" spans="1:30" ht="14.5">
      <c r="A717" s="565"/>
      <c r="B717" s="565"/>
      <c r="C717" s="565"/>
      <c r="D717" s="565"/>
      <c r="E717" s="565"/>
      <c r="F717" s="565"/>
      <c r="G717" s="565"/>
      <c r="H717" s="565"/>
      <c r="I717" s="565"/>
      <c r="J717" s="565"/>
      <c r="K717" s="565"/>
      <c r="L717" s="565"/>
      <c r="M717" s="565"/>
      <c r="N717" s="565"/>
      <c r="O717" s="565"/>
      <c r="P717" s="565"/>
      <c r="Q717" s="565"/>
      <c r="R717" s="565"/>
      <c r="S717" s="565"/>
      <c r="T717" s="565"/>
      <c r="U717" s="565"/>
      <c r="V717" s="565"/>
      <c r="W717" s="565"/>
      <c r="X717" s="565"/>
      <c r="Y717" s="565"/>
      <c r="Z717" s="565"/>
      <c r="AA717" s="565"/>
      <c r="AB717" s="565"/>
      <c r="AC717" s="565"/>
      <c r="AD717" s="565"/>
    </row>
    <row r="718" spans="1:30" ht="14.5">
      <c r="A718" s="565"/>
      <c r="B718" s="565"/>
      <c r="C718" s="565"/>
      <c r="D718" s="565"/>
      <c r="E718" s="565"/>
      <c r="F718" s="565"/>
      <c r="G718" s="565"/>
      <c r="H718" s="565"/>
      <c r="I718" s="565"/>
      <c r="J718" s="565"/>
      <c r="K718" s="565"/>
      <c r="L718" s="565"/>
      <c r="M718" s="565"/>
      <c r="N718" s="565"/>
      <c r="O718" s="565"/>
      <c r="P718" s="565"/>
      <c r="Q718" s="565"/>
      <c r="R718" s="565"/>
      <c r="S718" s="565"/>
      <c r="T718" s="565"/>
      <c r="U718" s="565"/>
      <c r="V718" s="565"/>
      <c r="W718" s="565"/>
      <c r="X718" s="565"/>
      <c r="Y718" s="565"/>
      <c r="Z718" s="565"/>
      <c r="AA718" s="565"/>
      <c r="AB718" s="565"/>
      <c r="AC718" s="565"/>
      <c r="AD718" s="565"/>
    </row>
    <row r="719" spans="1:30" ht="14.5">
      <c r="A719" s="565"/>
      <c r="B719" s="565"/>
      <c r="C719" s="565"/>
      <c r="D719" s="565"/>
      <c r="E719" s="565"/>
      <c r="F719" s="565"/>
      <c r="G719" s="565"/>
      <c r="H719" s="565"/>
      <c r="I719" s="565"/>
      <c r="J719" s="565"/>
      <c r="K719" s="565"/>
      <c r="L719" s="565"/>
      <c r="M719" s="565"/>
      <c r="N719" s="565"/>
      <c r="O719" s="565"/>
      <c r="P719" s="565"/>
      <c r="Q719" s="565"/>
      <c r="R719" s="565"/>
      <c r="S719" s="565"/>
      <c r="T719" s="565"/>
      <c r="U719" s="565"/>
      <c r="V719" s="565"/>
      <c r="W719" s="565"/>
      <c r="X719" s="565"/>
      <c r="Y719" s="565"/>
      <c r="Z719" s="565"/>
      <c r="AA719" s="565"/>
      <c r="AB719" s="565"/>
      <c r="AC719" s="565"/>
      <c r="AD719" s="565"/>
    </row>
    <row r="720" spans="1:30" ht="14.5">
      <c r="A720" s="565"/>
      <c r="B720" s="565"/>
      <c r="C720" s="565"/>
      <c r="D720" s="565"/>
      <c r="E720" s="565"/>
      <c r="F720" s="565"/>
      <c r="G720" s="565"/>
      <c r="H720" s="565"/>
      <c r="I720" s="565"/>
      <c r="J720" s="565"/>
      <c r="K720" s="565"/>
      <c r="L720" s="565"/>
      <c r="M720" s="565"/>
      <c r="N720" s="565"/>
      <c r="O720" s="565"/>
      <c r="P720" s="565"/>
      <c r="Q720" s="565"/>
      <c r="R720" s="565"/>
      <c r="S720" s="565"/>
      <c r="T720" s="565"/>
      <c r="U720" s="565"/>
      <c r="V720" s="565"/>
      <c r="W720" s="565"/>
      <c r="X720" s="565"/>
      <c r="Y720" s="565"/>
      <c r="Z720" s="565"/>
      <c r="AA720" s="565"/>
      <c r="AB720" s="565"/>
      <c r="AC720" s="565"/>
      <c r="AD720" s="565"/>
    </row>
    <row r="721" spans="1:30" ht="14.5">
      <c r="A721" s="565"/>
      <c r="B721" s="565"/>
      <c r="C721" s="565"/>
      <c r="D721" s="565"/>
      <c r="E721" s="565"/>
      <c r="F721" s="565"/>
      <c r="G721" s="565"/>
      <c r="H721" s="565"/>
      <c r="I721" s="565"/>
      <c r="J721" s="565"/>
      <c r="K721" s="565"/>
      <c r="L721" s="565"/>
      <c r="M721" s="565"/>
      <c r="N721" s="565"/>
      <c r="O721" s="565"/>
      <c r="P721" s="565"/>
      <c r="Q721" s="565"/>
      <c r="R721" s="565"/>
      <c r="S721" s="565"/>
      <c r="T721" s="565"/>
      <c r="U721" s="565"/>
      <c r="V721" s="565"/>
      <c r="W721" s="565"/>
      <c r="X721" s="565"/>
      <c r="Y721" s="565"/>
      <c r="Z721" s="565"/>
      <c r="AA721" s="565"/>
      <c r="AB721" s="565"/>
      <c r="AC721" s="565"/>
      <c r="AD721" s="565"/>
    </row>
    <row r="722" spans="1:30" ht="14.5">
      <c r="A722" s="565"/>
      <c r="B722" s="565"/>
      <c r="C722" s="565"/>
      <c r="D722" s="565"/>
      <c r="E722" s="565"/>
      <c r="F722" s="565"/>
      <c r="G722" s="565"/>
      <c r="H722" s="565"/>
      <c r="I722" s="565"/>
      <c r="J722" s="565"/>
      <c r="K722" s="565"/>
      <c r="L722" s="565"/>
      <c r="M722" s="565"/>
      <c r="N722" s="565"/>
      <c r="O722" s="565"/>
      <c r="P722" s="565"/>
      <c r="Q722" s="565"/>
      <c r="R722" s="565"/>
      <c r="S722" s="565"/>
      <c r="T722" s="565"/>
      <c r="U722" s="565"/>
      <c r="V722" s="565"/>
      <c r="W722" s="565"/>
      <c r="X722" s="565"/>
      <c r="Y722" s="565"/>
      <c r="Z722" s="565"/>
      <c r="AA722" s="565"/>
      <c r="AB722" s="565"/>
      <c r="AC722" s="565"/>
      <c r="AD722" s="565"/>
    </row>
    <row r="723" spans="1:30" ht="14.5">
      <c r="A723" s="565"/>
      <c r="B723" s="565"/>
      <c r="C723" s="565"/>
      <c r="D723" s="565"/>
      <c r="E723" s="565"/>
      <c r="F723" s="565"/>
      <c r="G723" s="565"/>
      <c r="H723" s="565"/>
      <c r="I723" s="565"/>
      <c r="J723" s="565"/>
      <c r="K723" s="565"/>
      <c r="L723" s="565"/>
      <c r="M723" s="565"/>
      <c r="N723" s="565"/>
      <c r="O723" s="565"/>
      <c r="P723" s="565"/>
      <c r="Q723" s="565"/>
      <c r="R723" s="565"/>
      <c r="S723" s="565"/>
      <c r="T723" s="565"/>
      <c r="U723" s="565"/>
      <c r="V723" s="565"/>
      <c r="W723" s="565"/>
      <c r="X723" s="565"/>
      <c r="Y723" s="565"/>
      <c r="Z723" s="565"/>
      <c r="AA723" s="565"/>
      <c r="AB723" s="565"/>
      <c r="AC723" s="565"/>
      <c r="AD723" s="565"/>
    </row>
    <row r="724" spans="1:30" ht="14.5">
      <c r="A724" s="565"/>
      <c r="B724" s="565"/>
      <c r="C724" s="565"/>
      <c r="D724" s="565"/>
      <c r="E724" s="565"/>
      <c r="F724" s="565"/>
      <c r="G724" s="565"/>
      <c r="H724" s="565"/>
      <c r="I724" s="565"/>
      <c r="J724" s="565"/>
      <c r="K724" s="565"/>
      <c r="L724" s="565"/>
      <c r="M724" s="565"/>
      <c r="N724" s="565"/>
      <c r="O724" s="565"/>
      <c r="P724" s="565"/>
      <c r="Q724" s="565"/>
      <c r="R724" s="565"/>
      <c r="S724" s="565"/>
      <c r="T724" s="565"/>
      <c r="U724" s="565"/>
      <c r="V724" s="565"/>
      <c r="W724" s="565"/>
      <c r="X724" s="565"/>
      <c r="Y724" s="565"/>
      <c r="Z724" s="565"/>
      <c r="AA724" s="565"/>
      <c r="AB724" s="565"/>
      <c r="AC724" s="565"/>
      <c r="AD724" s="565"/>
    </row>
    <row r="725" spans="1:30" ht="14.5">
      <c r="A725" s="565"/>
      <c r="B725" s="565"/>
      <c r="C725" s="565"/>
      <c r="D725" s="565"/>
      <c r="E725" s="565"/>
      <c r="F725" s="565"/>
      <c r="G725" s="565"/>
      <c r="H725" s="565"/>
      <c r="I725" s="565"/>
      <c r="J725" s="565"/>
      <c r="K725" s="565"/>
      <c r="L725" s="565"/>
      <c r="M725" s="565"/>
      <c r="N725" s="565"/>
      <c r="O725" s="565"/>
      <c r="P725" s="565"/>
      <c r="Q725" s="565"/>
      <c r="R725" s="565"/>
      <c r="S725" s="565"/>
      <c r="T725" s="565"/>
      <c r="U725" s="565"/>
      <c r="V725" s="565"/>
      <c r="W725" s="565"/>
      <c r="X725" s="565"/>
      <c r="Y725" s="565"/>
      <c r="Z725" s="565"/>
      <c r="AA725" s="565"/>
      <c r="AB725" s="565"/>
      <c r="AC725" s="565"/>
      <c r="AD725" s="565"/>
    </row>
    <row r="726" spans="1:30" ht="14.5">
      <c r="A726" s="565"/>
      <c r="B726" s="565"/>
      <c r="C726" s="565"/>
      <c r="D726" s="565"/>
      <c r="E726" s="565"/>
      <c r="F726" s="565"/>
      <c r="G726" s="565"/>
      <c r="H726" s="565"/>
      <c r="I726" s="565"/>
      <c r="J726" s="565"/>
      <c r="K726" s="565"/>
      <c r="L726" s="565"/>
      <c r="M726" s="565"/>
      <c r="N726" s="565"/>
      <c r="O726" s="565"/>
      <c r="P726" s="565"/>
      <c r="Q726" s="565"/>
      <c r="R726" s="565"/>
      <c r="S726" s="565"/>
      <c r="T726" s="565"/>
      <c r="U726" s="565"/>
      <c r="V726" s="565"/>
      <c r="W726" s="565"/>
      <c r="X726" s="565"/>
      <c r="Y726" s="565"/>
      <c r="Z726" s="565"/>
      <c r="AA726" s="565"/>
      <c r="AB726" s="565"/>
      <c r="AC726" s="565"/>
      <c r="AD726" s="565"/>
    </row>
    <row r="727" spans="1:30" ht="14.5">
      <c r="A727" s="565"/>
      <c r="B727" s="565"/>
      <c r="C727" s="565"/>
      <c r="D727" s="565"/>
      <c r="E727" s="565"/>
      <c r="F727" s="565"/>
      <c r="G727" s="565"/>
      <c r="H727" s="565"/>
      <c r="I727" s="565"/>
      <c r="J727" s="565"/>
      <c r="K727" s="565"/>
      <c r="L727" s="565"/>
      <c r="M727" s="565"/>
      <c r="N727" s="565"/>
      <c r="O727" s="565"/>
      <c r="P727" s="565"/>
      <c r="Q727" s="565"/>
      <c r="R727" s="565"/>
      <c r="S727" s="565"/>
      <c r="T727" s="565"/>
      <c r="U727" s="565"/>
      <c r="V727" s="565"/>
      <c r="W727" s="565"/>
      <c r="X727" s="565"/>
      <c r="Y727" s="565"/>
      <c r="Z727" s="565"/>
      <c r="AA727" s="565"/>
      <c r="AB727" s="565"/>
      <c r="AC727" s="565"/>
      <c r="AD727" s="565"/>
    </row>
    <row r="728" spans="1:30" ht="14.5">
      <c r="A728" s="565"/>
      <c r="B728" s="565"/>
      <c r="C728" s="565"/>
      <c r="D728" s="565"/>
      <c r="E728" s="565"/>
      <c r="F728" s="565"/>
      <c r="G728" s="565"/>
      <c r="H728" s="565"/>
      <c r="I728" s="565"/>
      <c r="J728" s="565"/>
      <c r="K728" s="565"/>
      <c r="L728" s="565"/>
      <c r="M728" s="565"/>
      <c r="N728" s="565"/>
      <c r="O728" s="565"/>
      <c r="P728" s="565"/>
      <c r="Q728" s="565"/>
      <c r="R728" s="565"/>
      <c r="S728" s="565"/>
      <c r="T728" s="565"/>
      <c r="U728" s="565"/>
      <c r="V728" s="565"/>
      <c r="W728" s="565"/>
      <c r="X728" s="565"/>
      <c r="Y728" s="565"/>
      <c r="Z728" s="565"/>
      <c r="AA728" s="565"/>
      <c r="AB728" s="565"/>
      <c r="AC728" s="565"/>
      <c r="AD728" s="565"/>
    </row>
    <row r="729" spans="1:30" ht="14.5">
      <c r="A729" s="565"/>
      <c r="B729" s="565"/>
      <c r="C729" s="565"/>
      <c r="D729" s="565"/>
      <c r="E729" s="565"/>
      <c r="F729" s="565"/>
      <c r="G729" s="565"/>
      <c r="H729" s="565"/>
      <c r="I729" s="565"/>
      <c r="J729" s="565"/>
      <c r="K729" s="565"/>
      <c r="L729" s="565"/>
      <c r="M729" s="565"/>
      <c r="N729" s="565"/>
      <c r="O729" s="565"/>
      <c r="P729" s="565"/>
      <c r="Q729" s="565"/>
      <c r="R729" s="565"/>
      <c r="S729" s="565"/>
      <c r="T729" s="565"/>
      <c r="U729" s="565"/>
      <c r="V729" s="565"/>
      <c r="W729" s="565"/>
      <c r="X729" s="565"/>
      <c r="Y729" s="565"/>
      <c r="Z729" s="565"/>
      <c r="AA729" s="565"/>
      <c r="AB729" s="565"/>
      <c r="AC729" s="565"/>
      <c r="AD729" s="565"/>
    </row>
    <row r="730" spans="1:30" ht="14.5">
      <c r="A730" s="565"/>
      <c r="B730" s="565"/>
      <c r="C730" s="565"/>
      <c r="D730" s="565"/>
      <c r="E730" s="565"/>
      <c r="F730" s="565"/>
      <c r="G730" s="565"/>
      <c r="H730" s="565"/>
      <c r="I730" s="565"/>
      <c r="J730" s="565"/>
      <c r="K730" s="565"/>
      <c r="L730" s="565"/>
      <c r="M730" s="565"/>
      <c r="N730" s="565"/>
      <c r="O730" s="565"/>
      <c r="P730" s="565"/>
      <c r="Q730" s="565"/>
      <c r="R730" s="565"/>
      <c r="S730" s="565"/>
      <c r="T730" s="565"/>
      <c r="U730" s="565"/>
      <c r="V730" s="565"/>
      <c r="W730" s="565"/>
      <c r="X730" s="565"/>
      <c r="Y730" s="565"/>
      <c r="Z730" s="565"/>
      <c r="AA730" s="565"/>
      <c r="AB730" s="565"/>
      <c r="AC730" s="565"/>
      <c r="AD730" s="565"/>
    </row>
    <row r="731" spans="1:30" ht="14.5">
      <c r="A731" s="565"/>
      <c r="B731" s="565"/>
      <c r="C731" s="565"/>
      <c r="D731" s="565"/>
      <c r="E731" s="565"/>
      <c r="F731" s="565"/>
      <c r="G731" s="565"/>
      <c r="H731" s="565"/>
      <c r="I731" s="565"/>
      <c r="J731" s="565"/>
      <c r="K731" s="565"/>
      <c r="L731" s="565"/>
      <c r="M731" s="565"/>
      <c r="N731" s="565"/>
      <c r="O731" s="565"/>
      <c r="P731" s="565"/>
      <c r="Q731" s="565"/>
      <c r="R731" s="565"/>
      <c r="S731" s="565"/>
      <c r="T731" s="565"/>
      <c r="U731" s="565"/>
      <c r="V731" s="565"/>
      <c r="W731" s="565"/>
      <c r="X731" s="565"/>
      <c r="Y731" s="565"/>
      <c r="Z731" s="565"/>
      <c r="AA731" s="565"/>
      <c r="AB731" s="565"/>
      <c r="AC731" s="565"/>
      <c r="AD731" s="565"/>
    </row>
    <row r="732" spans="1:30" ht="14.5">
      <c r="A732" s="565"/>
      <c r="B732" s="565"/>
      <c r="C732" s="565"/>
      <c r="D732" s="565"/>
      <c r="E732" s="565"/>
      <c r="F732" s="565"/>
      <c r="G732" s="565"/>
      <c r="H732" s="565"/>
      <c r="I732" s="565"/>
      <c r="J732" s="565"/>
      <c r="K732" s="565"/>
      <c r="L732" s="565"/>
      <c r="M732" s="565"/>
      <c r="N732" s="565"/>
      <c r="O732" s="565"/>
      <c r="P732" s="565"/>
      <c r="Q732" s="565"/>
      <c r="R732" s="565"/>
      <c r="S732" s="565"/>
      <c r="T732" s="565"/>
      <c r="U732" s="565"/>
      <c r="V732" s="565"/>
      <c r="W732" s="565"/>
      <c r="X732" s="565"/>
      <c r="Y732" s="565"/>
      <c r="Z732" s="565"/>
      <c r="AA732" s="565"/>
      <c r="AB732" s="565"/>
      <c r="AC732" s="565"/>
      <c r="AD732" s="565"/>
    </row>
    <row r="733" spans="1:30" ht="14.5">
      <c r="A733" s="565"/>
      <c r="B733" s="565"/>
      <c r="C733" s="565"/>
      <c r="D733" s="565"/>
      <c r="E733" s="565"/>
      <c r="F733" s="565"/>
      <c r="G733" s="565"/>
      <c r="H733" s="565"/>
      <c r="I733" s="565"/>
      <c r="J733" s="565"/>
      <c r="K733" s="565"/>
      <c r="L733" s="565"/>
      <c r="M733" s="565"/>
      <c r="N733" s="565"/>
      <c r="O733" s="565"/>
      <c r="P733" s="565"/>
      <c r="Q733" s="565"/>
      <c r="R733" s="565"/>
      <c r="S733" s="565"/>
      <c r="T733" s="565"/>
      <c r="U733" s="565"/>
      <c r="V733" s="565"/>
      <c r="W733" s="565"/>
      <c r="X733" s="565"/>
      <c r="Y733" s="565"/>
      <c r="Z733" s="565"/>
      <c r="AA733" s="565"/>
      <c r="AB733" s="565"/>
      <c r="AC733" s="565"/>
      <c r="AD733" s="565"/>
    </row>
    <row r="734" spans="1:30" ht="14.5">
      <c r="A734" s="565"/>
      <c r="B734" s="565"/>
      <c r="C734" s="565"/>
      <c r="D734" s="565"/>
      <c r="E734" s="565"/>
      <c r="F734" s="565"/>
      <c r="G734" s="565"/>
      <c r="H734" s="565"/>
      <c r="I734" s="565"/>
      <c r="J734" s="565"/>
      <c r="K734" s="565"/>
      <c r="L734" s="565"/>
      <c r="M734" s="565"/>
      <c r="N734" s="565"/>
      <c r="O734" s="565"/>
      <c r="P734" s="565"/>
      <c r="Q734" s="565"/>
      <c r="R734" s="565"/>
      <c r="S734" s="565"/>
      <c r="T734" s="565"/>
      <c r="U734" s="565"/>
      <c r="V734" s="565"/>
      <c r="W734" s="565"/>
      <c r="X734" s="565"/>
      <c r="Y734" s="565"/>
      <c r="Z734" s="565"/>
      <c r="AA734" s="565"/>
      <c r="AB734" s="565"/>
      <c r="AC734" s="565"/>
      <c r="AD734" s="565"/>
    </row>
    <row r="735" spans="1:30" ht="14.5">
      <c r="A735" s="565"/>
      <c r="B735" s="565"/>
      <c r="C735" s="565"/>
      <c r="D735" s="565"/>
      <c r="E735" s="565"/>
      <c r="F735" s="565"/>
      <c r="G735" s="565"/>
      <c r="H735" s="565"/>
      <c r="I735" s="565"/>
      <c r="J735" s="565"/>
      <c r="K735" s="565"/>
      <c r="L735" s="565"/>
      <c r="M735" s="565"/>
      <c r="N735" s="565"/>
      <c r="O735" s="565"/>
      <c r="P735" s="565"/>
      <c r="Q735" s="565"/>
      <c r="R735" s="565"/>
      <c r="S735" s="565"/>
      <c r="T735" s="565"/>
      <c r="U735" s="565"/>
      <c r="V735" s="565"/>
      <c r="W735" s="565"/>
      <c r="X735" s="565"/>
      <c r="Y735" s="565"/>
      <c r="Z735" s="565"/>
      <c r="AA735" s="565"/>
      <c r="AB735" s="565"/>
      <c r="AC735" s="565"/>
      <c r="AD735" s="565"/>
    </row>
    <row r="736" spans="1:30" ht="14.5">
      <c r="A736" s="565"/>
      <c r="B736" s="565"/>
      <c r="C736" s="565"/>
      <c r="D736" s="565"/>
      <c r="E736" s="565"/>
      <c r="F736" s="565"/>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row>
    <row r="737" spans="1:30" ht="14.5">
      <c r="A737" s="565"/>
      <c r="B737" s="565"/>
      <c r="C737" s="565"/>
      <c r="D737" s="565"/>
      <c r="E737" s="565"/>
      <c r="F737" s="565"/>
      <c r="G737" s="565"/>
      <c r="H737" s="565"/>
      <c r="I737" s="565"/>
      <c r="J737" s="565"/>
      <c r="K737" s="565"/>
      <c r="L737" s="565"/>
      <c r="M737" s="565"/>
      <c r="N737" s="565"/>
      <c r="O737" s="565"/>
      <c r="P737" s="565"/>
      <c r="Q737" s="565"/>
      <c r="R737" s="565"/>
      <c r="S737" s="565"/>
      <c r="T737" s="565"/>
      <c r="U737" s="565"/>
      <c r="V737" s="565"/>
      <c r="W737" s="565"/>
      <c r="X737" s="565"/>
      <c r="Y737" s="565"/>
      <c r="Z737" s="565"/>
      <c r="AA737" s="565"/>
      <c r="AB737" s="565"/>
      <c r="AC737" s="565"/>
      <c r="AD737" s="565"/>
    </row>
    <row r="738" spans="1:30" ht="14.5">
      <c r="A738" s="565"/>
      <c r="B738" s="565"/>
      <c r="C738" s="565"/>
      <c r="D738" s="565"/>
      <c r="E738" s="565"/>
      <c r="F738" s="565"/>
      <c r="G738" s="565"/>
      <c r="H738" s="565"/>
      <c r="I738" s="565"/>
      <c r="J738" s="565"/>
      <c r="K738" s="565"/>
      <c r="L738" s="565"/>
      <c r="M738" s="565"/>
      <c r="N738" s="565"/>
      <c r="O738" s="565"/>
      <c r="P738" s="565"/>
      <c r="Q738" s="565"/>
      <c r="R738" s="565"/>
      <c r="S738" s="565"/>
      <c r="T738" s="565"/>
      <c r="U738" s="565"/>
      <c r="V738" s="565"/>
      <c r="W738" s="565"/>
      <c r="X738" s="565"/>
      <c r="Y738" s="565"/>
      <c r="Z738" s="565"/>
      <c r="AA738" s="565"/>
      <c r="AB738" s="565"/>
      <c r="AC738" s="565"/>
      <c r="AD738" s="565"/>
    </row>
    <row r="739" spans="1:30" ht="14.5">
      <c r="A739" s="565"/>
      <c r="B739" s="565"/>
      <c r="C739" s="565"/>
      <c r="D739" s="565"/>
      <c r="E739" s="565"/>
      <c r="F739" s="565"/>
      <c r="G739" s="565"/>
      <c r="H739" s="565"/>
      <c r="I739" s="565"/>
      <c r="J739" s="565"/>
      <c r="K739" s="565"/>
      <c r="L739" s="565"/>
      <c r="M739" s="565"/>
      <c r="N739" s="565"/>
      <c r="O739" s="565"/>
      <c r="P739" s="565"/>
      <c r="Q739" s="565"/>
      <c r="R739" s="565"/>
      <c r="S739" s="565"/>
      <c r="T739" s="565"/>
      <c r="U739" s="565"/>
      <c r="V739" s="565"/>
      <c r="W739" s="565"/>
      <c r="X739" s="565"/>
      <c r="Y739" s="565"/>
      <c r="Z739" s="565"/>
      <c r="AA739" s="565"/>
      <c r="AB739" s="565"/>
      <c r="AC739" s="565"/>
      <c r="AD739" s="565"/>
    </row>
    <row r="740" spans="1:30" ht="14.5">
      <c r="A740" s="565"/>
      <c r="B740" s="565"/>
      <c r="C740" s="565"/>
      <c r="D740" s="565"/>
      <c r="E740" s="565"/>
      <c r="F740" s="565"/>
      <c r="G740" s="565"/>
      <c r="H740" s="565"/>
      <c r="I740" s="565"/>
      <c r="J740" s="565"/>
      <c r="K740" s="565"/>
      <c r="L740" s="565"/>
      <c r="M740" s="565"/>
      <c r="N740" s="565"/>
      <c r="O740" s="565"/>
      <c r="P740" s="565"/>
      <c r="Q740" s="565"/>
      <c r="R740" s="565"/>
      <c r="S740" s="565"/>
      <c r="T740" s="565"/>
      <c r="U740" s="565"/>
      <c r="V740" s="565"/>
      <c r="W740" s="565"/>
      <c r="X740" s="565"/>
      <c r="Y740" s="565"/>
      <c r="Z740" s="565"/>
      <c r="AA740" s="565"/>
      <c r="AB740" s="565"/>
      <c r="AC740" s="565"/>
      <c r="AD740" s="565"/>
    </row>
    <row r="741" spans="1:30" ht="14.5">
      <c r="A741" s="565"/>
      <c r="B741" s="565"/>
      <c r="C741" s="565"/>
      <c r="D741" s="565"/>
      <c r="E741" s="565"/>
      <c r="F741" s="565"/>
      <c r="G741" s="565"/>
      <c r="H741" s="565"/>
      <c r="I741" s="565"/>
      <c r="J741" s="565"/>
      <c r="K741" s="565"/>
      <c r="L741" s="565"/>
      <c r="M741" s="565"/>
      <c r="N741" s="565"/>
      <c r="O741" s="565"/>
      <c r="P741" s="565"/>
      <c r="Q741" s="565"/>
      <c r="R741" s="565"/>
      <c r="S741" s="565"/>
      <c r="T741" s="565"/>
      <c r="U741" s="565"/>
      <c r="V741" s="565"/>
      <c r="W741" s="565"/>
      <c r="X741" s="565"/>
      <c r="Y741" s="565"/>
      <c r="Z741" s="565"/>
      <c r="AA741" s="565"/>
      <c r="AB741" s="565"/>
      <c r="AC741" s="565"/>
      <c r="AD741" s="565"/>
    </row>
    <row r="742" spans="1:30" ht="14.5">
      <c r="A742" s="565"/>
      <c r="B742" s="565"/>
      <c r="C742" s="565"/>
      <c r="D742" s="565"/>
      <c r="E742" s="565"/>
      <c r="F742" s="565"/>
      <c r="G742" s="565"/>
      <c r="H742" s="565"/>
      <c r="I742" s="565"/>
      <c r="J742" s="565"/>
      <c r="K742" s="565"/>
      <c r="L742" s="565"/>
      <c r="M742" s="565"/>
      <c r="N742" s="565"/>
      <c r="O742" s="565"/>
      <c r="P742" s="565"/>
      <c r="Q742" s="565"/>
      <c r="R742" s="565"/>
      <c r="S742" s="565"/>
      <c r="T742" s="565"/>
      <c r="U742" s="565"/>
      <c r="V742" s="565"/>
      <c r="W742" s="565"/>
      <c r="X742" s="565"/>
      <c r="Y742" s="565"/>
      <c r="Z742" s="565"/>
      <c r="AA742" s="565"/>
      <c r="AB742" s="565"/>
      <c r="AC742" s="565"/>
      <c r="AD742" s="565"/>
    </row>
    <row r="743" spans="1:30" ht="14.5">
      <c r="A743" s="565"/>
      <c r="B743" s="565"/>
      <c r="C743" s="565"/>
      <c r="D743" s="565"/>
      <c r="E743" s="565"/>
      <c r="F743" s="565"/>
      <c r="G743" s="565"/>
      <c r="H743" s="565"/>
      <c r="I743" s="565"/>
      <c r="J743" s="565"/>
      <c r="K743" s="565"/>
      <c r="L743" s="565"/>
      <c r="M743" s="565"/>
      <c r="N743" s="565"/>
      <c r="O743" s="565"/>
      <c r="P743" s="565"/>
      <c r="Q743" s="565"/>
      <c r="R743" s="565"/>
      <c r="S743" s="565"/>
      <c r="T743" s="565"/>
      <c r="U743" s="565"/>
      <c r="V743" s="565"/>
      <c r="W743" s="565"/>
      <c r="X743" s="565"/>
      <c r="Y743" s="565"/>
      <c r="Z743" s="565"/>
      <c r="AA743" s="565"/>
      <c r="AB743" s="565"/>
      <c r="AC743" s="565"/>
      <c r="AD743" s="565"/>
    </row>
    <row r="744" spans="1:30" ht="14.5">
      <c r="A744" s="565"/>
      <c r="B744" s="565"/>
      <c r="C744" s="565"/>
      <c r="D744" s="565"/>
      <c r="E744" s="565"/>
      <c r="F744" s="565"/>
      <c r="G744" s="565"/>
      <c r="H744" s="565"/>
      <c r="I744" s="565"/>
      <c r="J744" s="565"/>
      <c r="K744" s="565"/>
      <c r="L744" s="565"/>
      <c r="M744" s="565"/>
      <c r="N744" s="565"/>
      <c r="O744" s="565"/>
      <c r="P744" s="565"/>
      <c r="Q744" s="565"/>
      <c r="R744" s="565"/>
      <c r="S744" s="565"/>
      <c r="T744" s="565"/>
      <c r="U744" s="565"/>
      <c r="V744" s="565"/>
      <c r="W744" s="565"/>
      <c r="X744" s="565"/>
      <c r="Y744" s="565"/>
      <c r="Z744" s="565"/>
      <c r="AA744" s="565"/>
      <c r="AB744" s="565"/>
      <c r="AC744" s="565"/>
      <c r="AD744" s="565"/>
    </row>
    <row r="745" spans="1:30" ht="14.5">
      <c r="A745" s="565"/>
      <c r="B745" s="565"/>
      <c r="C745" s="565"/>
      <c r="D745" s="565"/>
      <c r="E745" s="565"/>
      <c r="F745" s="565"/>
      <c r="G745" s="565"/>
      <c r="H745" s="565"/>
      <c r="I745" s="565"/>
      <c r="J745" s="565"/>
      <c r="K745" s="565"/>
      <c r="L745" s="565"/>
      <c r="M745" s="565"/>
      <c r="N745" s="565"/>
      <c r="O745" s="565"/>
      <c r="P745" s="565"/>
      <c r="Q745" s="565"/>
      <c r="R745" s="565"/>
      <c r="S745" s="565"/>
      <c r="T745" s="565"/>
      <c r="U745" s="565"/>
      <c r="V745" s="565"/>
      <c r="W745" s="565"/>
      <c r="X745" s="565"/>
      <c r="Y745" s="565"/>
      <c r="Z745" s="565"/>
      <c r="AA745" s="565"/>
      <c r="AB745" s="565"/>
      <c r="AC745" s="565"/>
      <c r="AD745" s="565"/>
    </row>
    <row r="746" spans="1:30" ht="14.5">
      <c r="A746" s="565"/>
      <c r="B746" s="565"/>
      <c r="C746" s="565"/>
      <c r="D746" s="565"/>
      <c r="E746" s="565"/>
      <c r="F746" s="565"/>
      <c r="G746" s="565"/>
      <c r="H746" s="565"/>
      <c r="I746" s="565"/>
      <c r="J746" s="565"/>
      <c r="K746" s="565"/>
      <c r="L746" s="565"/>
      <c r="M746" s="565"/>
      <c r="N746" s="565"/>
      <c r="O746" s="565"/>
      <c r="P746" s="565"/>
      <c r="Q746" s="565"/>
      <c r="R746" s="565"/>
      <c r="S746" s="565"/>
      <c r="T746" s="565"/>
      <c r="U746" s="565"/>
      <c r="V746" s="565"/>
      <c r="W746" s="565"/>
      <c r="X746" s="565"/>
      <c r="Y746" s="565"/>
      <c r="Z746" s="565"/>
      <c r="AA746" s="565"/>
      <c r="AB746" s="565"/>
      <c r="AC746" s="565"/>
      <c r="AD746" s="565"/>
    </row>
    <row r="747" spans="1:30" ht="14.5">
      <c r="A747" s="565"/>
      <c r="B747" s="565"/>
      <c r="C747" s="565"/>
      <c r="D747" s="565"/>
      <c r="E747" s="565"/>
      <c r="F747" s="565"/>
      <c r="G747" s="565"/>
      <c r="H747" s="565"/>
      <c r="I747" s="565"/>
      <c r="J747" s="565"/>
      <c r="K747" s="565"/>
      <c r="L747" s="565"/>
      <c r="M747" s="565"/>
      <c r="N747" s="565"/>
      <c r="O747" s="565"/>
      <c r="P747" s="565"/>
      <c r="Q747" s="565"/>
      <c r="R747" s="565"/>
      <c r="S747" s="565"/>
      <c r="T747" s="565"/>
      <c r="U747" s="565"/>
      <c r="V747" s="565"/>
      <c r="W747" s="565"/>
      <c r="X747" s="565"/>
      <c r="Y747" s="565"/>
      <c r="Z747" s="565"/>
      <c r="AA747" s="565"/>
      <c r="AB747" s="565"/>
      <c r="AC747" s="565"/>
      <c r="AD747" s="565"/>
    </row>
    <row r="748" spans="1:30" ht="14.5">
      <c r="A748" s="565"/>
      <c r="B748" s="565"/>
      <c r="C748" s="565"/>
      <c r="D748" s="565"/>
      <c r="E748" s="565"/>
      <c r="F748" s="565"/>
      <c r="G748" s="565"/>
      <c r="H748" s="565"/>
      <c r="I748" s="565"/>
      <c r="J748" s="565"/>
      <c r="K748" s="565"/>
      <c r="L748" s="565"/>
      <c r="M748" s="565"/>
      <c r="N748" s="565"/>
      <c r="O748" s="565"/>
      <c r="P748" s="565"/>
      <c r="Q748" s="565"/>
      <c r="R748" s="565"/>
      <c r="S748" s="565"/>
      <c r="T748" s="565"/>
      <c r="U748" s="565"/>
      <c r="V748" s="565"/>
      <c r="W748" s="565"/>
      <c r="X748" s="565"/>
      <c r="Y748" s="565"/>
      <c r="Z748" s="565"/>
      <c r="AA748" s="565"/>
      <c r="AB748" s="565"/>
      <c r="AC748" s="565"/>
      <c r="AD748" s="565"/>
    </row>
    <row r="749" spans="1:30" ht="14.5">
      <c r="A749" s="565"/>
      <c r="B749" s="565"/>
      <c r="C749" s="565"/>
      <c r="D749" s="565"/>
      <c r="E749" s="565"/>
      <c r="F749" s="565"/>
      <c r="G749" s="565"/>
      <c r="H749" s="565"/>
      <c r="I749" s="565"/>
      <c r="J749" s="565"/>
      <c r="K749" s="565"/>
      <c r="L749" s="565"/>
      <c r="M749" s="565"/>
      <c r="N749" s="565"/>
      <c r="O749" s="565"/>
      <c r="P749" s="565"/>
      <c r="Q749" s="565"/>
      <c r="R749" s="565"/>
      <c r="S749" s="565"/>
      <c r="T749" s="565"/>
      <c r="U749" s="565"/>
      <c r="V749" s="565"/>
      <c r="W749" s="565"/>
      <c r="X749" s="565"/>
      <c r="Y749" s="565"/>
      <c r="Z749" s="565"/>
      <c r="AA749" s="565"/>
      <c r="AB749" s="565"/>
      <c r="AC749" s="565"/>
      <c r="AD749" s="565"/>
    </row>
    <row r="750" spans="1:30" ht="14.5">
      <c r="A750" s="565"/>
      <c r="B750" s="565"/>
      <c r="C750" s="565"/>
      <c r="D750" s="565"/>
      <c r="E750" s="565"/>
      <c r="F750" s="565"/>
      <c r="G750" s="565"/>
      <c r="H750" s="565"/>
      <c r="I750" s="565"/>
      <c r="J750" s="565"/>
      <c r="K750" s="565"/>
      <c r="L750" s="565"/>
      <c r="M750" s="565"/>
      <c r="N750" s="565"/>
      <c r="O750" s="565"/>
      <c r="P750" s="565"/>
      <c r="Q750" s="565"/>
      <c r="R750" s="565"/>
      <c r="S750" s="565"/>
      <c r="T750" s="565"/>
      <c r="U750" s="565"/>
      <c r="V750" s="565"/>
      <c r="W750" s="565"/>
      <c r="X750" s="565"/>
      <c r="Y750" s="565"/>
      <c r="Z750" s="565"/>
      <c r="AA750" s="565"/>
      <c r="AB750" s="565"/>
      <c r="AC750" s="565"/>
      <c r="AD750" s="565"/>
    </row>
    <row r="751" spans="1:30" ht="14.5">
      <c r="A751" s="565"/>
      <c r="B751" s="565"/>
      <c r="C751" s="565"/>
      <c r="D751" s="565"/>
      <c r="E751" s="565"/>
      <c r="F751" s="565"/>
      <c r="G751" s="565"/>
      <c r="H751" s="565"/>
      <c r="I751" s="565"/>
      <c r="J751" s="565"/>
      <c r="K751" s="565"/>
      <c r="L751" s="565"/>
      <c r="M751" s="565"/>
      <c r="N751" s="565"/>
      <c r="O751" s="565"/>
      <c r="P751" s="565"/>
      <c r="Q751" s="565"/>
      <c r="R751" s="565"/>
      <c r="S751" s="565"/>
      <c r="T751" s="565"/>
      <c r="U751" s="565"/>
      <c r="V751" s="565"/>
      <c r="W751" s="565"/>
      <c r="X751" s="565"/>
      <c r="Y751" s="565"/>
      <c r="Z751" s="565"/>
      <c r="AA751" s="565"/>
      <c r="AB751" s="565"/>
      <c r="AC751" s="565"/>
      <c r="AD751" s="565"/>
    </row>
    <row r="752" spans="1:30" ht="14.5">
      <c r="A752" s="565"/>
      <c r="B752" s="565"/>
      <c r="C752" s="565"/>
      <c r="D752" s="565"/>
      <c r="E752" s="565"/>
      <c r="F752" s="565"/>
      <c r="G752" s="565"/>
      <c r="H752" s="565"/>
      <c r="I752" s="565"/>
      <c r="J752" s="565"/>
      <c r="K752" s="565"/>
      <c r="L752" s="565"/>
      <c r="M752" s="565"/>
      <c r="N752" s="565"/>
      <c r="O752" s="565"/>
      <c r="P752" s="565"/>
      <c r="Q752" s="565"/>
      <c r="R752" s="565"/>
      <c r="S752" s="565"/>
      <c r="T752" s="565"/>
      <c r="U752" s="565"/>
      <c r="V752" s="565"/>
      <c r="W752" s="565"/>
      <c r="X752" s="565"/>
      <c r="Y752" s="565"/>
      <c r="Z752" s="565"/>
      <c r="AA752" s="565"/>
      <c r="AB752" s="565"/>
      <c r="AC752" s="565"/>
      <c r="AD752" s="565"/>
    </row>
    <row r="753" spans="1:30" ht="14.5">
      <c r="A753" s="565"/>
      <c r="B753" s="565"/>
      <c r="C753" s="565"/>
      <c r="D753" s="565"/>
      <c r="E753" s="565"/>
      <c r="F753" s="565"/>
      <c r="G753" s="565"/>
      <c r="H753" s="565"/>
      <c r="I753" s="565"/>
      <c r="J753" s="565"/>
      <c r="K753" s="565"/>
      <c r="L753" s="565"/>
      <c r="M753" s="565"/>
      <c r="N753" s="565"/>
      <c r="O753" s="565"/>
      <c r="P753" s="565"/>
      <c r="Q753" s="565"/>
      <c r="R753" s="565"/>
      <c r="S753" s="565"/>
      <c r="T753" s="565"/>
      <c r="U753" s="565"/>
      <c r="V753" s="565"/>
      <c r="W753" s="565"/>
      <c r="X753" s="565"/>
      <c r="Y753" s="565"/>
      <c r="Z753" s="565"/>
      <c r="AA753" s="565"/>
      <c r="AB753" s="565"/>
      <c r="AC753" s="565"/>
      <c r="AD753" s="565"/>
    </row>
    <row r="754" spans="1:30" ht="14.5">
      <c r="A754" s="565"/>
      <c r="B754" s="565"/>
      <c r="C754" s="565"/>
      <c r="D754" s="565"/>
      <c r="E754" s="565"/>
      <c r="F754" s="565"/>
      <c r="G754" s="565"/>
      <c r="H754" s="565"/>
      <c r="I754" s="565"/>
      <c r="J754" s="565"/>
      <c r="K754" s="565"/>
      <c r="L754" s="565"/>
      <c r="M754" s="565"/>
      <c r="N754" s="565"/>
      <c r="O754" s="565"/>
      <c r="P754" s="565"/>
      <c r="Q754" s="565"/>
      <c r="R754" s="565"/>
      <c r="S754" s="565"/>
      <c r="T754" s="565"/>
      <c r="U754" s="565"/>
      <c r="V754" s="565"/>
      <c r="W754" s="565"/>
      <c r="X754" s="565"/>
      <c r="Y754" s="565"/>
      <c r="Z754" s="565"/>
      <c r="AA754" s="565"/>
      <c r="AB754" s="565"/>
      <c r="AC754" s="565"/>
      <c r="AD754" s="565"/>
    </row>
    <row r="755" spans="1:30" ht="14.5">
      <c r="A755" s="565"/>
      <c r="B755" s="565"/>
      <c r="C755" s="565"/>
      <c r="D755" s="565"/>
      <c r="E755" s="565"/>
      <c r="F755" s="565"/>
      <c r="G755" s="565"/>
      <c r="H755" s="565"/>
      <c r="I755" s="565"/>
      <c r="J755" s="565"/>
      <c r="K755" s="565"/>
      <c r="L755" s="565"/>
      <c r="M755" s="565"/>
      <c r="N755" s="565"/>
      <c r="O755" s="565"/>
      <c r="P755" s="565"/>
      <c r="Q755" s="565"/>
      <c r="R755" s="565"/>
      <c r="S755" s="565"/>
      <c r="T755" s="565"/>
      <c r="U755" s="565"/>
      <c r="V755" s="565"/>
      <c r="W755" s="565"/>
      <c r="X755" s="565"/>
      <c r="Y755" s="565"/>
      <c r="Z755" s="565"/>
      <c r="AA755" s="565"/>
      <c r="AB755" s="565"/>
      <c r="AC755" s="565"/>
      <c r="AD755" s="565"/>
    </row>
    <row r="756" spans="1:30" ht="14.5">
      <c r="A756" s="565"/>
      <c r="B756" s="565"/>
      <c r="C756" s="565"/>
      <c r="D756" s="565"/>
      <c r="E756" s="565"/>
      <c r="F756" s="565"/>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row>
    <row r="757" spans="1:30" ht="14.5">
      <c r="A757" s="565"/>
      <c r="B757" s="565"/>
      <c r="C757" s="565"/>
      <c r="D757" s="565"/>
      <c r="E757" s="565"/>
      <c r="F757" s="565"/>
      <c r="G757" s="565"/>
      <c r="H757" s="565"/>
      <c r="I757" s="565"/>
      <c r="J757" s="565"/>
      <c r="K757" s="565"/>
      <c r="L757" s="565"/>
      <c r="M757" s="565"/>
      <c r="N757" s="565"/>
      <c r="O757" s="565"/>
      <c r="P757" s="565"/>
      <c r="Q757" s="565"/>
      <c r="R757" s="565"/>
      <c r="S757" s="565"/>
      <c r="T757" s="565"/>
      <c r="U757" s="565"/>
      <c r="V757" s="565"/>
      <c r="W757" s="565"/>
      <c r="X757" s="565"/>
      <c r="Y757" s="565"/>
      <c r="Z757" s="565"/>
      <c r="AA757" s="565"/>
      <c r="AB757" s="565"/>
      <c r="AC757" s="565"/>
      <c r="AD757" s="565"/>
    </row>
    <row r="758" spans="1:30" ht="14.5">
      <c r="A758" s="565"/>
      <c r="B758" s="565"/>
      <c r="C758" s="565"/>
      <c r="D758" s="565"/>
      <c r="E758" s="565"/>
      <c r="F758" s="565"/>
      <c r="G758" s="565"/>
      <c r="H758" s="565"/>
      <c r="I758" s="565"/>
      <c r="J758" s="565"/>
      <c r="K758" s="565"/>
      <c r="L758" s="565"/>
      <c r="M758" s="565"/>
      <c r="N758" s="565"/>
      <c r="O758" s="565"/>
      <c r="P758" s="565"/>
      <c r="Q758" s="565"/>
      <c r="R758" s="565"/>
      <c r="S758" s="565"/>
      <c r="T758" s="565"/>
      <c r="U758" s="565"/>
      <c r="V758" s="565"/>
      <c r="W758" s="565"/>
      <c r="X758" s="565"/>
      <c r="Y758" s="565"/>
      <c r="Z758" s="565"/>
      <c r="AA758" s="565"/>
      <c r="AB758" s="565"/>
      <c r="AC758" s="565"/>
      <c r="AD758" s="565"/>
    </row>
    <row r="759" spans="1:30" ht="14.5">
      <c r="A759" s="565"/>
      <c r="B759" s="565"/>
      <c r="C759" s="565"/>
      <c r="D759" s="565"/>
      <c r="E759" s="565"/>
      <c r="F759" s="565"/>
      <c r="G759" s="565"/>
      <c r="H759" s="565"/>
      <c r="I759" s="565"/>
      <c r="J759" s="565"/>
      <c r="K759" s="565"/>
      <c r="L759" s="565"/>
      <c r="M759" s="565"/>
      <c r="N759" s="565"/>
      <c r="O759" s="565"/>
      <c r="P759" s="565"/>
      <c r="Q759" s="565"/>
      <c r="R759" s="565"/>
      <c r="S759" s="565"/>
      <c r="T759" s="565"/>
      <c r="U759" s="565"/>
      <c r="V759" s="565"/>
      <c r="W759" s="565"/>
      <c r="X759" s="565"/>
      <c r="Y759" s="565"/>
      <c r="Z759" s="565"/>
      <c r="AA759" s="565"/>
      <c r="AB759" s="565"/>
      <c r="AC759" s="565"/>
      <c r="AD759" s="565"/>
    </row>
    <row r="760" spans="1:30" ht="14.5">
      <c r="A760" s="565"/>
      <c r="B760" s="565"/>
      <c r="C760" s="565"/>
      <c r="D760" s="565"/>
      <c r="E760" s="565"/>
      <c r="F760" s="565"/>
      <c r="G760" s="565"/>
      <c r="H760" s="565"/>
      <c r="I760" s="565"/>
      <c r="J760" s="565"/>
      <c r="K760" s="565"/>
      <c r="L760" s="565"/>
      <c r="M760" s="565"/>
      <c r="N760" s="565"/>
      <c r="O760" s="565"/>
      <c r="P760" s="565"/>
      <c r="Q760" s="565"/>
      <c r="R760" s="565"/>
      <c r="S760" s="565"/>
      <c r="T760" s="565"/>
      <c r="U760" s="565"/>
      <c r="V760" s="565"/>
      <c r="W760" s="565"/>
      <c r="X760" s="565"/>
      <c r="Y760" s="565"/>
      <c r="Z760" s="565"/>
      <c r="AA760" s="565"/>
      <c r="AB760" s="565"/>
      <c r="AC760" s="565"/>
      <c r="AD760" s="565"/>
    </row>
    <row r="761" spans="1:30" ht="14.5">
      <c r="A761" s="565"/>
      <c r="B761" s="565"/>
      <c r="C761" s="565"/>
      <c r="D761" s="565"/>
      <c r="E761" s="565"/>
      <c r="F761" s="565"/>
      <c r="G761" s="565"/>
      <c r="H761" s="565"/>
      <c r="I761" s="565"/>
      <c r="J761" s="565"/>
      <c r="K761" s="565"/>
      <c r="L761" s="565"/>
      <c r="M761" s="565"/>
      <c r="N761" s="565"/>
      <c r="O761" s="565"/>
      <c r="P761" s="565"/>
      <c r="Q761" s="565"/>
      <c r="R761" s="565"/>
      <c r="S761" s="565"/>
      <c r="T761" s="565"/>
      <c r="U761" s="565"/>
      <c r="V761" s="565"/>
      <c r="W761" s="565"/>
      <c r="X761" s="565"/>
      <c r="Y761" s="565"/>
      <c r="Z761" s="565"/>
      <c r="AA761" s="565"/>
      <c r="AB761" s="565"/>
      <c r="AC761" s="565"/>
      <c r="AD761" s="565"/>
    </row>
    <row r="762" spans="1:30" ht="14.5">
      <c r="A762" s="565"/>
      <c r="B762" s="565"/>
      <c r="C762" s="565"/>
      <c r="D762" s="565"/>
      <c r="E762" s="565"/>
      <c r="F762" s="565"/>
      <c r="G762" s="565"/>
      <c r="H762" s="565"/>
      <c r="I762" s="565"/>
      <c r="J762" s="565"/>
      <c r="K762" s="565"/>
      <c r="L762" s="565"/>
      <c r="M762" s="565"/>
      <c r="N762" s="565"/>
      <c r="O762" s="565"/>
      <c r="P762" s="565"/>
      <c r="Q762" s="565"/>
      <c r="R762" s="565"/>
      <c r="S762" s="565"/>
      <c r="T762" s="565"/>
      <c r="U762" s="565"/>
      <c r="V762" s="565"/>
      <c r="W762" s="565"/>
      <c r="X762" s="565"/>
      <c r="Y762" s="565"/>
      <c r="Z762" s="565"/>
      <c r="AA762" s="565"/>
      <c r="AB762" s="565"/>
      <c r="AC762" s="565"/>
      <c r="AD762" s="565"/>
    </row>
    <row r="763" spans="1:30" ht="14.5">
      <c r="A763" s="565"/>
      <c r="B763" s="565"/>
      <c r="C763" s="565"/>
      <c r="D763" s="565"/>
      <c r="E763" s="565"/>
      <c r="F763" s="565"/>
      <c r="G763" s="565"/>
      <c r="H763" s="565"/>
      <c r="I763" s="565"/>
      <c r="J763" s="565"/>
      <c r="K763" s="565"/>
      <c r="L763" s="565"/>
      <c r="M763" s="565"/>
      <c r="N763" s="565"/>
      <c r="O763" s="565"/>
      <c r="P763" s="565"/>
      <c r="Q763" s="565"/>
      <c r="R763" s="565"/>
      <c r="S763" s="565"/>
      <c r="T763" s="565"/>
      <c r="U763" s="565"/>
      <c r="V763" s="565"/>
      <c r="W763" s="565"/>
      <c r="X763" s="565"/>
      <c r="Y763" s="565"/>
      <c r="Z763" s="565"/>
      <c r="AA763" s="565"/>
      <c r="AB763" s="565"/>
      <c r="AC763" s="565"/>
      <c r="AD763" s="565"/>
    </row>
    <row r="764" spans="1:30" ht="14.5">
      <c r="A764" s="565"/>
      <c r="B764" s="565"/>
      <c r="C764" s="565"/>
      <c r="D764" s="565"/>
      <c r="E764" s="565"/>
      <c r="F764" s="565"/>
      <c r="G764" s="565"/>
      <c r="H764" s="565"/>
      <c r="I764" s="565"/>
      <c r="J764" s="565"/>
      <c r="K764" s="565"/>
      <c r="L764" s="565"/>
      <c r="M764" s="565"/>
      <c r="N764" s="565"/>
      <c r="O764" s="565"/>
      <c r="P764" s="565"/>
      <c r="Q764" s="565"/>
      <c r="R764" s="565"/>
      <c r="S764" s="565"/>
      <c r="T764" s="565"/>
      <c r="U764" s="565"/>
      <c r="V764" s="565"/>
      <c r="W764" s="565"/>
      <c r="X764" s="565"/>
      <c r="Y764" s="565"/>
      <c r="Z764" s="565"/>
      <c r="AA764" s="565"/>
      <c r="AB764" s="565"/>
      <c r="AC764" s="565"/>
      <c r="AD764" s="565"/>
    </row>
    <row r="765" spans="1:30" ht="14.5">
      <c r="A765" s="565"/>
      <c r="B765" s="565"/>
      <c r="C765" s="565"/>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row>
    <row r="766" spans="1:30" ht="14.5">
      <c r="A766" s="565"/>
      <c r="B766" s="565"/>
      <c r="C766" s="565"/>
      <c r="D766" s="565"/>
      <c r="E766" s="565"/>
      <c r="F766" s="565"/>
      <c r="G766" s="565"/>
      <c r="H766" s="565"/>
      <c r="I766" s="565"/>
      <c r="J766" s="565"/>
      <c r="K766" s="565"/>
      <c r="L766" s="565"/>
      <c r="M766" s="565"/>
      <c r="N766" s="565"/>
      <c r="O766" s="565"/>
      <c r="P766" s="565"/>
      <c r="Q766" s="565"/>
      <c r="R766" s="565"/>
      <c r="S766" s="565"/>
      <c r="T766" s="565"/>
      <c r="U766" s="565"/>
      <c r="V766" s="565"/>
      <c r="W766" s="565"/>
      <c r="X766" s="565"/>
      <c r="Y766" s="565"/>
      <c r="Z766" s="565"/>
      <c r="AA766" s="565"/>
      <c r="AB766" s="565"/>
      <c r="AC766" s="565"/>
      <c r="AD766" s="565"/>
    </row>
    <row r="767" spans="1:30" ht="14.5">
      <c r="A767" s="565"/>
      <c r="B767" s="565"/>
      <c r="C767" s="565"/>
      <c r="D767" s="565"/>
      <c r="E767" s="565"/>
      <c r="F767" s="565"/>
      <c r="G767" s="565"/>
      <c r="H767" s="565"/>
      <c r="I767" s="565"/>
      <c r="J767" s="565"/>
      <c r="K767" s="565"/>
      <c r="L767" s="565"/>
      <c r="M767" s="565"/>
      <c r="N767" s="565"/>
      <c r="O767" s="565"/>
      <c r="P767" s="565"/>
      <c r="Q767" s="565"/>
      <c r="R767" s="565"/>
      <c r="S767" s="565"/>
      <c r="T767" s="565"/>
      <c r="U767" s="565"/>
      <c r="V767" s="565"/>
      <c r="W767" s="565"/>
      <c r="X767" s="565"/>
      <c r="Y767" s="565"/>
      <c r="Z767" s="565"/>
      <c r="AA767" s="565"/>
      <c r="AB767" s="565"/>
      <c r="AC767" s="565"/>
      <c r="AD767" s="565"/>
    </row>
    <row r="768" spans="1:30" ht="14.5">
      <c r="A768" s="565"/>
      <c r="B768" s="565"/>
      <c r="C768" s="565"/>
      <c r="D768" s="565"/>
      <c r="E768" s="565"/>
      <c r="F768" s="565"/>
      <c r="G768" s="565"/>
      <c r="H768" s="565"/>
      <c r="I768" s="565"/>
      <c r="J768" s="565"/>
      <c r="K768" s="565"/>
      <c r="L768" s="565"/>
      <c r="M768" s="565"/>
      <c r="N768" s="565"/>
      <c r="O768" s="565"/>
      <c r="P768" s="565"/>
      <c r="Q768" s="565"/>
      <c r="R768" s="565"/>
      <c r="S768" s="565"/>
      <c r="T768" s="565"/>
      <c r="U768" s="565"/>
      <c r="V768" s="565"/>
      <c r="W768" s="565"/>
      <c r="X768" s="565"/>
      <c r="Y768" s="565"/>
      <c r="Z768" s="565"/>
      <c r="AA768" s="565"/>
      <c r="AB768" s="565"/>
      <c r="AC768" s="565"/>
      <c r="AD768" s="565"/>
    </row>
    <row r="769" spans="1:30" ht="14.5">
      <c r="A769" s="565"/>
      <c r="B769" s="565"/>
      <c r="C769" s="565"/>
      <c r="D769" s="565"/>
      <c r="E769" s="565"/>
      <c r="F769" s="565"/>
      <c r="G769" s="565"/>
      <c r="H769" s="565"/>
      <c r="I769" s="565"/>
      <c r="J769" s="565"/>
      <c r="K769" s="565"/>
      <c r="L769" s="565"/>
      <c r="M769" s="565"/>
      <c r="N769" s="565"/>
      <c r="O769" s="565"/>
      <c r="P769" s="565"/>
      <c r="Q769" s="565"/>
      <c r="R769" s="565"/>
      <c r="S769" s="565"/>
      <c r="T769" s="565"/>
      <c r="U769" s="565"/>
      <c r="V769" s="565"/>
      <c r="W769" s="565"/>
      <c r="X769" s="565"/>
      <c r="Y769" s="565"/>
      <c r="Z769" s="565"/>
      <c r="AA769" s="565"/>
      <c r="AB769" s="565"/>
      <c r="AC769" s="565"/>
      <c r="AD769" s="565"/>
    </row>
    <row r="770" spans="1:30" ht="14.5">
      <c r="A770" s="565"/>
      <c r="B770" s="565"/>
      <c r="C770" s="565"/>
      <c r="D770" s="565"/>
      <c r="E770" s="565"/>
      <c r="F770" s="565"/>
      <c r="G770" s="565"/>
      <c r="H770" s="565"/>
      <c r="I770" s="565"/>
      <c r="J770" s="565"/>
      <c r="K770" s="565"/>
      <c r="L770" s="565"/>
      <c r="M770" s="565"/>
      <c r="N770" s="565"/>
      <c r="O770" s="565"/>
      <c r="P770" s="565"/>
      <c r="Q770" s="565"/>
      <c r="R770" s="565"/>
      <c r="S770" s="565"/>
      <c r="T770" s="565"/>
      <c r="U770" s="565"/>
      <c r="V770" s="565"/>
      <c r="W770" s="565"/>
      <c r="X770" s="565"/>
      <c r="Y770" s="565"/>
      <c r="Z770" s="565"/>
      <c r="AA770" s="565"/>
      <c r="AB770" s="565"/>
      <c r="AC770" s="565"/>
      <c r="AD770" s="565"/>
    </row>
    <row r="771" spans="1:30" ht="14.5">
      <c r="A771" s="565"/>
      <c r="B771" s="565"/>
      <c r="C771" s="565"/>
      <c r="D771" s="565"/>
      <c r="E771" s="565"/>
      <c r="F771" s="565"/>
      <c r="G771" s="565"/>
      <c r="H771" s="565"/>
      <c r="I771" s="565"/>
      <c r="J771" s="565"/>
      <c r="K771" s="565"/>
      <c r="L771" s="565"/>
      <c r="M771" s="565"/>
      <c r="N771" s="565"/>
      <c r="O771" s="565"/>
      <c r="P771" s="565"/>
      <c r="Q771" s="565"/>
      <c r="R771" s="565"/>
      <c r="S771" s="565"/>
      <c r="T771" s="565"/>
      <c r="U771" s="565"/>
      <c r="V771" s="565"/>
      <c r="W771" s="565"/>
      <c r="X771" s="565"/>
      <c r="Y771" s="565"/>
      <c r="Z771" s="565"/>
      <c r="AA771" s="565"/>
      <c r="AB771" s="565"/>
      <c r="AC771" s="565"/>
      <c r="AD771" s="565"/>
    </row>
    <row r="772" spans="1:30" ht="14.5">
      <c r="A772" s="565"/>
      <c r="B772" s="565"/>
      <c r="C772" s="565"/>
      <c r="D772" s="565"/>
      <c r="E772" s="565"/>
      <c r="F772" s="565"/>
      <c r="G772" s="565"/>
      <c r="H772" s="565"/>
      <c r="I772" s="565"/>
      <c r="J772" s="565"/>
      <c r="K772" s="565"/>
      <c r="L772" s="565"/>
      <c r="M772" s="565"/>
      <c r="N772" s="565"/>
      <c r="O772" s="565"/>
      <c r="P772" s="565"/>
      <c r="Q772" s="565"/>
      <c r="R772" s="565"/>
      <c r="S772" s="565"/>
      <c r="T772" s="565"/>
      <c r="U772" s="565"/>
      <c r="V772" s="565"/>
      <c r="W772" s="565"/>
      <c r="X772" s="565"/>
      <c r="Y772" s="565"/>
      <c r="Z772" s="565"/>
      <c r="AA772" s="565"/>
      <c r="AB772" s="565"/>
      <c r="AC772" s="565"/>
      <c r="AD772" s="565"/>
    </row>
    <row r="773" spans="1:30" ht="14.5">
      <c r="A773" s="565"/>
      <c r="B773" s="565"/>
      <c r="C773" s="565"/>
      <c r="D773" s="565"/>
      <c r="E773" s="565"/>
      <c r="F773" s="565"/>
      <c r="G773" s="565"/>
      <c r="H773" s="565"/>
      <c r="I773" s="565"/>
      <c r="J773" s="565"/>
      <c r="K773" s="565"/>
      <c r="L773" s="565"/>
      <c r="M773" s="565"/>
      <c r="N773" s="565"/>
      <c r="O773" s="565"/>
      <c r="P773" s="565"/>
      <c r="Q773" s="565"/>
      <c r="R773" s="565"/>
      <c r="S773" s="565"/>
      <c r="T773" s="565"/>
      <c r="U773" s="565"/>
      <c r="V773" s="565"/>
      <c r="W773" s="565"/>
      <c r="X773" s="565"/>
      <c r="Y773" s="565"/>
      <c r="Z773" s="565"/>
      <c r="AA773" s="565"/>
      <c r="AB773" s="565"/>
      <c r="AC773" s="565"/>
      <c r="AD773" s="565"/>
    </row>
    <row r="774" spans="1:30" ht="14.5">
      <c r="A774" s="565"/>
      <c r="B774" s="565"/>
      <c r="C774" s="565"/>
      <c r="D774" s="565"/>
      <c r="E774" s="565"/>
      <c r="F774" s="565"/>
      <c r="G774" s="565"/>
      <c r="H774" s="565"/>
      <c r="I774" s="565"/>
      <c r="J774" s="565"/>
      <c r="K774" s="565"/>
      <c r="L774" s="565"/>
      <c r="M774" s="565"/>
      <c r="N774" s="565"/>
      <c r="O774" s="565"/>
      <c r="P774" s="565"/>
      <c r="Q774" s="565"/>
      <c r="R774" s="565"/>
      <c r="S774" s="565"/>
      <c r="T774" s="565"/>
      <c r="U774" s="565"/>
      <c r="V774" s="565"/>
      <c r="W774" s="565"/>
      <c r="X774" s="565"/>
      <c r="Y774" s="565"/>
      <c r="Z774" s="565"/>
      <c r="AA774" s="565"/>
      <c r="AB774" s="565"/>
      <c r="AC774" s="565"/>
      <c r="AD774" s="565"/>
    </row>
    <row r="775" spans="1:30" ht="14.5">
      <c r="A775" s="565"/>
      <c r="B775" s="565"/>
      <c r="C775" s="565"/>
      <c r="D775" s="565"/>
      <c r="E775" s="565"/>
      <c r="F775" s="565"/>
      <c r="G775" s="565"/>
      <c r="H775" s="565"/>
      <c r="I775" s="565"/>
      <c r="J775" s="565"/>
      <c r="K775" s="565"/>
      <c r="L775" s="565"/>
      <c r="M775" s="565"/>
      <c r="N775" s="565"/>
      <c r="O775" s="565"/>
      <c r="P775" s="565"/>
      <c r="Q775" s="565"/>
      <c r="R775" s="565"/>
      <c r="S775" s="565"/>
      <c r="T775" s="565"/>
      <c r="U775" s="565"/>
      <c r="V775" s="565"/>
      <c r="W775" s="565"/>
      <c r="X775" s="565"/>
      <c r="Y775" s="565"/>
      <c r="Z775" s="565"/>
      <c r="AA775" s="565"/>
      <c r="AB775" s="565"/>
      <c r="AC775" s="565"/>
      <c r="AD775" s="565"/>
    </row>
    <row r="776" spans="1:30" ht="14.5">
      <c r="A776" s="565"/>
      <c r="B776" s="565"/>
      <c r="C776" s="565"/>
      <c r="D776" s="565"/>
      <c r="E776" s="565"/>
      <c r="F776" s="565"/>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row>
    <row r="777" spans="1:30" ht="14.5">
      <c r="A777" s="565"/>
      <c r="B777" s="565"/>
      <c r="C777" s="565"/>
      <c r="D777" s="565"/>
      <c r="E777" s="565"/>
      <c r="F777" s="565"/>
      <c r="G777" s="565"/>
      <c r="H777" s="565"/>
      <c r="I777" s="565"/>
      <c r="J777" s="565"/>
      <c r="K777" s="565"/>
      <c r="L777" s="565"/>
      <c r="M777" s="565"/>
      <c r="N777" s="565"/>
      <c r="O777" s="565"/>
      <c r="P777" s="565"/>
      <c r="Q777" s="565"/>
      <c r="R777" s="565"/>
      <c r="S777" s="565"/>
      <c r="T777" s="565"/>
      <c r="U777" s="565"/>
      <c r="V777" s="565"/>
      <c r="W777" s="565"/>
      <c r="X777" s="565"/>
      <c r="Y777" s="565"/>
      <c r="Z777" s="565"/>
      <c r="AA777" s="565"/>
      <c r="AB777" s="565"/>
      <c r="AC777" s="565"/>
      <c r="AD777" s="565"/>
    </row>
    <row r="778" spans="1:30" ht="14.5">
      <c r="A778" s="565"/>
      <c r="B778" s="565"/>
      <c r="C778" s="565"/>
      <c r="D778" s="565"/>
      <c r="E778" s="565"/>
      <c r="F778" s="565"/>
      <c r="G778" s="565"/>
      <c r="H778" s="565"/>
      <c r="I778" s="565"/>
      <c r="J778" s="565"/>
      <c r="K778" s="565"/>
      <c r="L778" s="565"/>
      <c r="M778" s="565"/>
      <c r="N778" s="565"/>
      <c r="O778" s="565"/>
      <c r="P778" s="565"/>
      <c r="Q778" s="565"/>
      <c r="R778" s="565"/>
      <c r="S778" s="565"/>
      <c r="T778" s="565"/>
      <c r="U778" s="565"/>
      <c r="V778" s="565"/>
      <c r="W778" s="565"/>
      <c r="X778" s="565"/>
      <c r="Y778" s="565"/>
      <c r="Z778" s="565"/>
      <c r="AA778" s="565"/>
      <c r="AB778" s="565"/>
      <c r="AC778" s="565"/>
      <c r="AD778" s="565"/>
    </row>
    <row r="779" spans="1:30" ht="14.5">
      <c r="A779" s="565"/>
      <c r="B779" s="565"/>
      <c r="C779" s="565"/>
      <c r="D779" s="565"/>
      <c r="E779" s="565"/>
      <c r="F779" s="565"/>
      <c r="G779" s="565"/>
      <c r="H779" s="565"/>
      <c r="I779" s="565"/>
      <c r="J779" s="565"/>
      <c r="K779" s="565"/>
      <c r="L779" s="565"/>
      <c r="M779" s="565"/>
      <c r="N779" s="565"/>
      <c r="O779" s="565"/>
      <c r="P779" s="565"/>
      <c r="Q779" s="565"/>
      <c r="R779" s="565"/>
      <c r="S779" s="565"/>
      <c r="T779" s="565"/>
      <c r="U779" s="565"/>
      <c r="V779" s="565"/>
      <c r="W779" s="565"/>
      <c r="X779" s="565"/>
      <c r="Y779" s="565"/>
      <c r="Z779" s="565"/>
      <c r="AA779" s="565"/>
      <c r="AB779" s="565"/>
      <c r="AC779" s="565"/>
      <c r="AD779" s="565"/>
    </row>
    <row r="780" spans="1:30" ht="14.5">
      <c r="A780" s="565"/>
      <c r="B780" s="565"/>
      <c r="C780" s="565"/>
      <c r="D780" s="565"/>
      <c r="E780" s="565"/>
      <c r="F780" s="565"/>
      <c r="G780" s="565"/>
      <c r="H780" s="565"/>
      <c r="I780" s="565"/>
      <c r="J780" s="565"/>
      <c r="K780" s="565"/>
      <c r="L780" s="565"/>
      <c r="M780" s="565"/>
      <c r="N780" s="565"/>
      <c r="O780" s="565"/>
      <c r="P780" s="565"/>
      <c r="Q780" s="565"/>
      <c r="R780" s="565"/>
      <c r="S780" s="565"/>
      <c r="T780" s="565"/>
      <c r="U780" s="565"/>
      <c r="V780" s="565"/>
      <c r="W780" s="565"/>
      <c r="X780" s="565"/>
      <c r="Y780" s="565"/>
      <c r="Z780" s="565"/>
      <c r="AA780" s="565"/>
      <c r="AB780" s="565"/>
      <c r="AC780" s="565"/>
      <c r="AD780" s="565"/>
    </row>
    <row r="781" spans="1:30" ht="14.5">
      <c r="A781" s="565"/>
      <c r="B781" s="565"/>
      <c r="C781" s="565"/>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row>
    <row r="782" spans="1:30" ht="14.5">
      <c r="A782" s="565"/>
      <c r="B782" s="565"/>
      <c r="C782" s="565"/>
      <c r="D782" s="565"/>
      <c r="E782" s="565"/>
      <c r="F782" s="565"/>
      <c r="G782" s="565"/>
      <c r="H782" s="565"/>
      <c r="I782" s="565"/>
      <c r="J782" s="565"/>
      <c r="K782" s="565"/>
      <c r="L782" s="565"/>
      <c r="M782" s="565"/>
      <c r="N782" s="565"/>
      <c r="O782" s="565"/>
      <c r="P782" s="565"/>
      <c r="Q782" s="565"/>
      <c r="R782" s="565"/>
      <c r="S782" s="565"/>
      <c r="T782" s="565"/>
      <c r="U782" s="565"/>
      <c r="V782" s="565"/>
      <c r="W782" s="565"/>
      <c r="X782" s="565"/>
      <c r="Y782" s="565"/>
      <c r="Z782" s="565"/>
      <c r="AA782" s="565"/>
      <c r="AB782" s="565"/>
      <c r="AC782" s="565"/>
      <c r="AD782" s="565"/>
    </row>
    <row r="783" spans="1:30" ht="14.5">
      <c r="A783" s="565"/>
      <c r="B783" s="565"/>
      <c r="C783" s="565"/>
      <c r="D783" s="565"/>
      <c r="E783" s="565"/>
      <c r="F783" s="565"/>
      <c r="G783" s="565"/>
      <c r="H783" s="565"/>
      <c r="I783" s="565"/>
      <c r="J783" s="565"/>
      <c r="K783" s="565"/>
      <c r="L783" s="565"/>
      <c r="M783" s="565"/>
      <c r="N783" s="565"/>
      <c r="O783" s="565"/>
      <c r="P783" s="565"/>
      <c r="Q783" s="565"/>
      <c r="R783" s="565"/>
      <c r="S783" s="565"/>
      <c r="T783" s="565"/>
      <c r="U783" s="565"/>
      <c r="V783" s="565"/>
      <c r="W783" s="565"/>
      <c r="X783" s="565"/>
      <c r="Y783" s="565"/>
      <c r="Z783" s="565"/>
      <c r="AA783" s="565"/>
      <c r="AB783" s="565"/>
      <c r="AC783" s="565"/>
      <c r="AD783" s="565"/>
    </row>
    <row r="784" spans="1:30" ht="14.5">
      <c r="A784" s="565"/>
      <c r="B784" s="565"/>
      <c r="C784" s="565"/>
      <c r="D784" s="565"/>
      <c r="E784" s="565"/>
      <c r="F784" s="565"/>
      <c r="G784" s="565"/>
      <c r="H784" s="565"/>
      <c r="I784" s="565"/>
      <c r="J784" s="565"/>
      <c r="K784" s="565"/>
      <c r="L784" s="565"/>
      <c r="M784" s="565"/>
      <c r="N784" s="565"/>
      <c r="O784" s="565"/>
      <c r="P784" s="565"/>
      <c r="Q784" s="565"/>
      <c r="R784" s="565"/>
      <c r="S784" s="565"/>
      <c r="T784" s="565"/>
      <c r="U784" s="565"/>
      <c r="V784" s="565"/>
      <c r="W784" s="565"/>
      <c r="X784" s="565"/>
      <c r="Y784" s="565"/>
      <c r="Z784" s="565"/>
      <c r="AA784" s="565"/>
      <c r="AB784" s="565"/>
      <c r="AC784" s="565"/>
      <c r="AD784" s="565"/>
    </row>
    <row r="785" spans="1:30" ht="14.5">
      <c r="A785" s="565"/>
      <c r="B785" s="565"/>
      <c r="C785" s="565"/>
      <c r="D785" s="565"/>
      <c r="E785" s="565"/>
      <c r="F785" s="565"/>
      <c r="G785" s="565"/>
      <c r="H785" s="565"/>
      <c r="I785" s="565"/>
      <c r="J785" s="565"/>
      <c r="K785" s="565"/>
      <c r="L785" s="565"/>
      <c r="M785" s="565"/>
      <c r="N785" s="565"/>
      <c r="O785" s="565"/>
      <c r="P785" s="565"/>
      <c r="Q785" s="565"/>
      <c r="R785" s="565"/>
      <c r="S785" s="565"/>
      <c r="T785" s="565"/>
      <c r="U785" s="565"/>
      <c r="V785" s="565"/>
      <c r="W785" s="565"/>
      <c r="X785" s="565"/>
      <c r="Y785" s="565"/>
      <c r="Z785" s="565"/>
      <c r="AA785" s="565"/>
      <c r="AB785" s="565"/>
      <c r="AC785" s="565"/>
      <c r="AD785" s="565"/>
    </row>
    <row r="786" spans="1:30" ht="14.5">
      <c r="A786" s="565"/>
      <c r="B786" s="565"/>
      <c r="C786" s="565"/>
      <c r="D786" s="565"/>
      <c r="E786" s="565"/>
      <c r="F786" s="565"/>
      <c r="G786" s="565"/>
      <c r="H786" s="565"/>
      <c r="I786" s="565"/>
      <c r="J786" s="565"/>
      <c r="K786" s="565"/>
      <c r="L786" s="565"/>
      <c r="M786" s="565"/>
      <c r="N786" s="565"/>
      <c r="O786" s="565"/>
      <c r="P786" s="565"/>
      <c r="Q786" s="565"/>
      <c r="R786" s="565"/>
      <c r="S786" s="565"/>
      <c r="T786" s="565"/>
      <c r="U786" s="565"/>
      <c r="V786" s="565"/>
      <c r="W786" s="565"/>
      <c r="X786" s="565"/>
      <c r="Y786" s="565"/>
      <c r="Z786" s="565"/>
      <c r="AA786" s="565"/>
      <c r="AB786" s="565"/>
      <c r="AC786" s="565"/>
      <c r="AD786" s="565"/>
    </row>
    <row r="787" spans="1:30" ht="14.5">
      <c r="A787" s="565"/>
      <c r="B787" s="565"/>
      <c r="C787" s="565"/>
      <c r="D787" s="565"/>
      <c r="E787" s="565"/>
      <c r="F787" s="565"/>
      <c r="G787" s="565"/>
      <c r="H787" s="565"/>
      <c r="I787" s="565"/>
      <c r="J787" s="565"/>
      <c r="K787" s="565"/>
      <c r="L787" s="565"/>
      <c r="M787" s="565"/>
      <c r="N787" s="565"/>
      <c r="O787" s="565"/>
      <c r="P787" s="565"/>
      <c r="Q787" s="565"/>
      <c r="R787" s="565"/>
      <c r="S787" s="565"/>
      <c r="T787" s="565"/>
      <c r="U787" s="565"/>
      <c r="V787" s="565"/>
      <c r="W787" s="565"/>
      <c r="X787" s="565"/>
      <c r="Y787" s="565"/>
      <c r="Z787" s="565"/>
      <c r="AA787" s="565"/>
      <c r="AB787" s="565"/>
      <c r="AC787" s="565"/>
      <c r="AD787" s="565"/>
    </row>
    <row r="788" spans="1:30" ht="14.5">
      <c r="A788" s="565"/>
      <c r="B788" s="565"/>
      <c r="C788" s="565"/>
      <c r="D788" s="565"/>
      <c r="E788" s="565"/>
      <c r="F788" s="565"/>
      <c r="G788" s="565"/>
      <c r="H788" s="565"/>
      <c r="I788" s="565"/>
      <c r="J788" s="565"/>
      <c r="K788" s="565"/>
      <c r="L788" s="565"/>
      <c r="M788" s="565"/>
      <c r="N788" s="565"/>
      <c r="O788" s="565"/>
      <c r="P788" s="565"/>
      <c r="Q788" s="565"/>
      <c r="R788" s="565"/>
      <c r="S788" s="565"/>
      <c r="T788" s="565"/>
      <c r="U788" s="565"/>
      <c r="V788" s="565"/>
      <c r="W788" s="565"/>
      <c r="X788" s="565"/>
      <c r="Y788" s="565"/>
      <c r="Z788" s="565"/>
      <c r="AA788" s="565"/>
      <c r="AB788" s="565"/>
      <c r="AC788" s="565"/>
      <c r="AD788" s="565"/>
    </row>
    <row r="789" spans="1:30" ht="14.5">
      <c r="A789" s="565"/>
      <c r="B789" s="565"/>
      <c r="C789" s="565"/>
      <c r="D789" s="565"/>
      <c r="E789" s="565"/>
      <c r="F789" s="565"/>
      <c r="G789" s="565"/>
      <c r="H789" s="565"/>
      <c r="I789" s="565"/>
      <c r="J789" s="565"/>
      <c r="K789" s="565"/>
      <c r="L789" s="565"/>
      <c r="M789" s="565"/>
      <c r="N789" s="565"/>
      <c r="O789" s="565"/>
      <c r="P789" s="565"/>
      <c r="Q789" s="565"/>
      <c r="R789" s="565"/>
      <c r="S789" s="565"/>
      <c r="T789" s="565"/>
      <c r="U789" s="565"/>
      <c r="V789" s="565"/>
      <c r="W789" s="565"/>
      <c r="X789" s="565"/>
      <c r="Y789" s="565"/>
      <c r="Z789" s="565"/>
      <c r="AA789" s="565"/>
      <c r="AB789" s="565"/>
      <c r="AC789" s="565"/>
      <c r="AD789" s="565"/>
    </row>
    <row r="790" spans="1:30" ht="14.5">
      <c r="A790" s="565"/>
      <c r="B790" s="565"/>
      <c r="C790" s="565"/>
      <c r="D790" s="565"/>
      <c r="E790" s="565"/>
      <c r="F790" s="565"/>
      <c r="G790" s="565"/>
      <c r="H790" s="565"/>
      <c r="I790" s="565"/>
      <c r="J790" s="565"/>
      <c r="K790" s="565"/>
      <c r="L790" s="565"/>
      <c r="M790" s="565"/>
      <c r="N790" s="565"/>
      <c r="O790" s="565"/>
      <c r="P790" s="565"/>
      <c r="Q790" s="565"/>
      <c r="R790" s="565"/>
      <c r="S790" s="565"/>
      <c r="T790" s="565"/>
      <c r="U790" s="565"/>
      <c r="V790" s="565"/>
      <c r="W790" s="565"/>
      <c r="X790" s="565"/>
      <c r="Y790" s="565"/>
      <c r="Z790" s="565"/>
      <c r="AA790" s="565"/>
      <c r="AB790" s="565"/>
      <c r="AC790" s="565"/>
      <c r="AD790" s="565"/>
    </row>
    <row r="791" spans="1:30" ht="14.5">
      <c r="A791" s="565"/>
      <c r="B791" s="565"/>
      <c r="C791" s="565"/>
      <c r="D791" s="565"/>
      <c r="E791" s="565"/>
      <c r="F791" s="565"/>
      <c r="G791" s="565"/>
      <c r="H791" s="565"/>
      <c r="I791" s="565"/>
      <c r="J791" s="565"/>
      <c r="K791" s="565"/>
      <c r="L791" s="565"/>
      <c r="M791" s="565"/>
      <c r="N791" s="565"/>
      <c r="O791" s="565"/>
      <c r="P791" s="565"/>
      <c r="Q791" s="565"/>
      <c r="R791" s="565"/>
      <c r="S791" s="565"/>
      <c r="T791" s="565"/>
      <c r="U791" s="565"/>
      <c r="V791" s="565"/>
      <c r="W791" s="565"/>
      <c r="X791" s="565"/>
      <c r="Y791" s="565"/>
      <c r="Z791" s="565"/>
      <c r="AA791" s="565"/>
      <c r="AB791" s="565"/>
      <c r="AC791" s="565"/>
      <c r="AD791" s="565"/>
    </row>
    <row r="792" spans="1:30" ht="14.5">
      <c r="A792" s="565"/>
      <c r="B792" s="565"/>
      <c r="C792" s="565"/>
      <c r="D792" s="565"/>
      <c r="E792" s="565"/>
      <c r="F792" s="565"/>
      <c r="G792" s="565"/>
      <c r="H792" s="565"/>
      <c r="I792" s="565"/>
      <c r="J792" s="565"/>
      <c r="K792" s="565"/>
      <c r="L792" s="565"/>
      <c r="M792" s="565"/>
      <c r="N792" s="565"/>
      <c r="O792" s="565"/>
      <c r="P792" s="565"/>
      <c r="Q792" s="565"/>
      <c r="R792" s="565"/>
      <c r="S792" s="565"/>
      <c r="T792" s="565"/>
      <c r="U792" s="565"/>
      <c r="V792" s="565"/>
      <c r="W792" s="565"/>
      <c r="X792" s="565"/>
      <c r="Y792" s="565"/>
      <c r="Z792" s="565"/>
      <c r="AA792" s="565"/>
      <c r="AB792" s="565"/>
      <c r="AC792" s="565"/>
      <c r="AD792" s="565"/>
    </row>
    <row r="793" spans="1:30" ht="14.5">
      <c r="A793" s="565"/>
      <c r="B793" s="565"/>
      <c r="C793" s="565"/>
      <c r="D793" s="565"/>
      <c r="E793" s="565"/>
      <c r="F793" s="565"/>
      <c r="G793" s="565"/>
      <c r="H793" s="565"/>
      <c r="I793" s="565"/>
      <c r="J793" s="565"/>
      <c r="K793" s="565"/>
      <c r="L793" s="565"/>
      <c r="M793" s="565"/>
      <c r="N793" s="565"/>
      <c r="O793" s="565"/>
      <c r="P793" s="565"/>
      <c r="Q793" s="565"/>
      <c r="R793" s="565"/>
      <c r="S793" s="565"/>
      <c r="T793" s="565"/>
      <c r="U793" s="565"/>
      <c r="V793" s="565"/>
      <c r="W793" s="565"/>
      <c r="X793" s="565"/>
      <c r="Y793" s="565"/>
      <c r="Z793" s="565"/>
      <c r="AA793" s="565"/>
      <c r="AB793" s="565"/>
      <c r="AC793" s="565"/>
      <c r="AD793" s="565"/>
    </row>
    <row r="794" spans="1:30" ht="14.5">
      <c r="A794" s="565"/>
      <c r="B794" s="565"/>
      <c r="C794" s="565"/>
      <c r="D794" s="565"/>
      <c r="E794" s="565"/>
      <c r="F794" s="565"/>
      <c r="G794" s="565"/>
      <c r="H794" s="565"/>
      <c r="I794" s="565"/>
      <c r="J794" s="565"/>
      <c r="K794" s="565"/>
      <c r="L794" s="565"/>
      <c r="M794" s="565"/>
      <c r="N794" s="565"/>
      <c r="O794" s="565"/>
      <c r="P794" s="565"/>
      <c r="Q794" s="565"/>
      <c r="R794" s="565"/>
      <c r="S794" s="565"/>
      <c r="T794" s="565"/>
      <c r="U794" s="565"/>
      <c r="V794" s="565"/>
      <c r="W794" s="565"/>
      <c r="X794" s="565"/>
      <c r="Y794" s="565"/>
      <c r="Z794" s="565"/>
      <c r="AA794" s="565"/>
      <c r="AB794" s="565"/>
      <c r="AC794" s="565"/>
      <c r="AD794" s="565"/>
    </row>
    <row r="795" spans="1:30" ht="14.5">
      <c r="A795" s="565"/>
      <c r="B795" s="565"/>
      <c r="C795" s="565"/>
      <c r="D795" s="565"/>
      <c r="E795" s="565"/>
      <c r="F795" s="565"/>
      <c r="G795" s="565"/>
      <c r="H795" s="565"/>
      <c r="I795" s="565"/>
      <c r="J795" s="565"/>
      <c r="K795" s="565"/>
      <c r="L795" s="565"/>
      <c r="M795" s="565"/>
      <c r="N795" s="565"/>
      <c r="O795" s="565"/>
      <c r="P795" s="565"/>
      <c r="Q795" s="565"/>
      <c r="R795" s="565"/>
      <c r="S795" s="565"/>
      <c r="T795" s="565"/>
      <c r="U795" s="565"/>
      <c r="V795" s="565"/>
      <c r="W795" s="565"/>
      <c r="X795" s="565"/>
      <c r="Y795" s="565"/>
      <c r="Z795" s="565"/>
      <c r="AA795" s="565"/>
      <c r="AB795" s="565"/>
      <c r="AC795" s="565"/>
      <c r="AD795" s="565"/>
    </row>
    <row r="796" spans="1:30" ht="14.5">
      <c r="A796" s="565"/>
      <c r="B796" s="565"/>
      <c r="C796" s="565"/>
      <c r="D796" s="565"/>
      <c r="E796" s="565"/>
      <c r="F796" s="565"/>
      <c r="G796" s="565"/>
      <c r="H796" s="565"/>
      <c r="I796" s="565"/>
      <c r="J796" s="565"/>
      <c r="K796" s="565"/>
      <c r="L796" s="565"/>
      <c r="M796" s="565"/>
      <c r="N796" s="565"/>
      <c r="O796" s="565"/>
      <c r="P796" s="565"/>
      <c r="Q796" s="565"/>
      <c r="R796" s="565"/>
      <c r="S796" s="565"/>
      <c r="T796" s="565"/>
      <c r="U796" s="565"/>
      <c r="V796" s="565"/>
      <c r="W796" s="565"/>
      <c r="X796" s="565"/>
      <c r="Y796" s="565"/>
      <c r="Z796" s="565"/>
      <c r="AA796" s="565"/>
      <c r="AB796" s="565"/>
      <c r="AC796" s="565"/>
      <c r="AD796" s="565"/>
    </row>
    <row r="797" spans="1:30" ht="14.5">
      <c r="A797" s="565"/>
      <c r="B797" s="565"/>
      <c r="C797" s="565"/>
      <c r="D797" s="565"/>
      <c r="E797" s="565"/>
      <c r="F797" s="565"/>
      <c r="G797" s="565"/>
      <c r="H797" s="565"/>
      <c r="I797" s="565"/>
      <c r="J797" s="565"/>
      <c r="K797" s="565"/>
      <c r="L797" s="565"/>
      <c r="M797" s="565"/>
      <c r="N797" s="565"/>
      <c r="O797" s="565"/>
      <c r="P797" s="565"/>
      <c r="Q797" s="565"/>
      <c r="R797" s="565"/>
      <c r="S797" s="565"/>
      <c r="T797" s="565"/>
      <c r="U797" s="565"/>
      <c r="V797" s="565"/>
      <c r="W797" s="565"/>
      <c r="X797" s="565"/>
      <c r="Y797" s="565"/>
      <c r="Z797" s="565"/>
      <c r="AA797" s="565"/>
      <c r="AB797" s="565"/>
      <c r="AC797" s="565"/>
      <c r="AD797" s="565"/>
    </row>
    <row r="798" spans="1:30" ht="14.5">
      <c r="A798" s="565"/>
      <c r="B798" s="565"/>
      <c r="C798" s="565"/>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5"/>
    </row>
    <row r="799" spans="1:30" ht="14.5">
      <c r="A799" s="565"/>
      <c r="B799" s="565"/>
      <c r="C799" s="565"/>
      <c r="D799" s="565"/>
      <c r="E799" s="565"/>
      <c r="F799" s="565"/>
      <c r="G799" s="565"/>
      <c r="H799" s="565"/>
      <c r="I799" s="565"/>
      <c r="J799" s="565"/>
      <c r="K799" s="565"/>
      <c r="L799" s="565"/>
      <c r="M799" s="565"/>
      <c r="N799" s="565"/>
      <c r="O799" s="565"/>
      <c r="P799" s="565"/>
      <c r="Q799" s="565"/>
      <c r="R799" s="565"/>
      <c r="S799" s="565"/>
      <c r="T799" s="565"/>
      <c r="U799" s="565"/>
      <c r="V799" s="565"/>
      <c r="W799" s="565"/>
      <c r="X799" s="565"/>
      <c r="Y799" s="565"/>
      <c r="Z799" s="565"/>
      <c r="AA799" s="565"/>
      <c r="AB799" s="565"/>
      <c r="AC799" s="565"/>
      <c r="AD799" s="565"/>
    </row>
    <row r="800" spans="1:30" ht="14.5">
      <c r="A800" s="565"/>
      <c r="B800" s="565"/>
      <c r="C800" s="565"/>
      <c r="D800" s="565"/>
      <c r="E800" s="565"/>
      <c r="F800" s="565"/>
      <c r="G800" s="565"/>
      <c r="H800" s="565"/>
      <c r="I800" s="565"/>
      <c r="J800" s="565"/>
      <c r="K800" s="565"/>
      <c r="L800" s="565"/>
      <c r="M800" s="565"/>
      <c r="N800" s="565"/>
      <c r="O800" s="565"/>
      <c r="P800" s="565"/>
      <c r="Q800" s="565"/>
      <c r="R800" s="565"/>
      <c r="S800" s="565"/>
      <c r="T800" s="565"/>
      <c r="U800" s="565"/>
      <c r="V800" s="565"/>
      <c r="W800" s="565"/>
      <c r="X800" s="565"/>
      <c r="Y800" s="565"/>
      <c r="Z800" s="565"/>
      <c r="AA800" s="565"/>
      <c r="AB800" s="565"/>
      <c r="AC800" s="565"/>
      <c r="AD800" s="565"/>
    </row>
    <row r="801" spans="1:30" ht="14.5">
      <c r="A801" s="565"/>
      <c r="B801" s="565"/>
      <c r="C801" s="565"/>
      <c r="D801" s="565"/>
      <c r="E801" s="565"/>
      <c r="F801" s="565"/>
      <c r="G801" s="565"/>
      <c r="H801" s="565"/>
      <c r="I801" s="565"/>
      <c r="J801" s="565"/>
      <c r="K801" s="565"/>
      <c r="L801" s="565"/>
      <c r="M801" s="565"/>
      <c r="N801" s="565"/>
      <c r="O801" s="565"/>
      <c r="P801" s="565"/>
      <c r="Q801" s="565"/>
      <c r="R801" s="565"/>
      <c r="S801" s="565"/>
      <c r="T801" s="565"/>
      <c r="U801" s="565"/>
      <c r="V801" s="565"/>
      <c r="W801" s="565"/>
      <c r="X801" s="565"/>
      <c r="Y801" s="565"/>
      <c r="Z801" s="565"/>
      <c r="AA801" s="565"/>
      <c r="AB801" s="565"/>
      <c r="AC801" s="565"/>
      <c r="AD801" s="565"/>
    </row>
    <row r="802" spans="1:30" ht="14.5">
      <c r="A802" s="565"/>
      <c r="B802" s="565"/>
      <c r="C802" s="565"/>
      <c r="D802" s="565"/>
      <c r="E802" s="565"/>
      <c r="F802" s="565"/>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row>
    <row r="803" spans="1:30" ht="14.5">
      <c r="A803" s="565"/>
      <c r="B803" s="565"/>
      <c r="C803" s="565"/>
      <c r="D803" s="565"/>
      <c r="E803" s="565"/>
      <c r="F803" s="565"/>
      <c r="G803" s="565"/>
      <c r="H803" s="565"/>
      <c r="I803" s="565"/>
      <c r="J803" s="565"/>
      <c r="K803" s="565"/>
      <c r="L803" s="565"/>
      <c r="M803" s="565"/>
      <c r="N803" s="565"/>
      <c r="O803" s="565"/>
      <c r="P803" s="565"/>
      <c r="Q803" s="565"/>
      <c r="R803" s="565"/>
      <c r="S803" s="565"/>
      <c r="T803" s="565"/>
      <c r="U803" s="565"/>
      <c r="V803" s="565"/>
      <c r="W803" s="565"/>
      <c r="X803" s="565"/>
      <c r="Y803" s="565"/>
      <c r="Z803" s="565"/>
      <c r="AA803" s="565"/>
      <c r="AB803" s="565"/>
      <c r="AC803" s="565"/>
      <c r="AD803" s="565"/>
    </row>
    <row r="804" spans="1:30" ht="14.5">
      <c r="A804" s="565"/>
      <c r="B804" s="565"/>
      <c r="C804" s="565"/>
      <c r="D804" s="565"/>
      <c r="E804" s="565"/>
      <c r="F804" s="565"/>
      <c r="G804" s="565"/>
      <c r="H804" s="565"/>
      <c r="I804" s="565"/>
      <c r="J804" s="565"/>
      <c r="K804" s="565"/>
      <c r="L804" s="565"/>
      <c r="M804" s="565"/>
      <c r="N804" s="565"/>
      <c r="O804" s="565"/>
      <c r="P804" s="565"/>
      <c r="Q804" s="565"/>
      <c r="R804" s="565"/>
      <c r="S804" s="565"/>
      <c r="T804" s="565"/>
      <c r="U804" s="565"/>
      <c r="V804" s="565"/>
      <c r="W804" s="565"/>
      <c r="X804" s="565"/>
      <c r="Y804" s="565"/>
      <c r="Z804" s="565"/>
      <c r="AA804" s="565"/>
      <c r="AB804" s="565"/>
      <c r="AC804" s="565"/>
      <c r="AD804" s="565"/>
    </row>
    <row r="805" spans="1:30" ht="14.5">
      <c r="A805" s="565"/>
      <c r="B805" s="565"/>
      <c r="C805" s="565"/>
      <c r="D805" s="565"/>
      <c r="E805" s="565"/>
      <c r="F805" s="565"/>
      <c r="G805" s="565"/>
      <c r="H805" s="565"/>
      <c r="I805" s="565"/>
      <c r="J805" s="565"/>
      <c r="K805" s="565"/>
      <c r="L805" s="565"/>
      <c r="M805" s="565"/>
      <c r="N805" s="565"/>
      <c r="O805" s="565"/>
      <c r="P805" s="565"/>
      <c r="Q805" s="565"/>
      <c r="R805" s="565"/>
      <c r="S805" s="565"/>
      <c r="T805" s="565"/>
      <c r="U805" s="565"/>
      <c r="V805" s="565"/>
      <c r="W805" s="565"/>
      <c r="X805" s="565"/>
      <c r="Y805" s="565"/>
      <c r="Z805" s="565"/>
      <c r="AA805" s="565"/>
      <c r="AB805" s="565"/>
      <c r="AC805" s="565"/>
      <c r="AD805" s="565"/>
    </row>
    <row r="806" spans="1:30" ht="14.5">
      <c r="A806" s="565"/>
      <c r="B806" s="565"/>
      <c r="C806" s="565"/>
      <c r="D806" s="565"/>
      <c r="E806" s="565"/>
      <c r="F806" s="565"/>
      <c r="G806" s="565"/>
      <c r="H806" s="565"/>
      <c r="I806" s="565"/>
      <c r="J806" s="565"/>
      <c r="K806" s="565"/>
      <c r="L806" s="565"/>
      <c r="M806" s="565"/>
      <c r="N806" s="565"/>
      <c r="O806" s="565"/>
      <c r="P806" s="565"/>
      <c r="Q806" s="565"/>
      <c r="R806" s="565"/>
      <c r="S806" s="565"/>
      <c r="T806" s="565"/>
      <c r="U806" s="565"/>
      <c r="V806" s="565"/>
      <c r="W806" s="565"/>
      <c r="X806" s="565"/>
      <c r="Y806" s="565"/>
      <c r="Z806" s="565"/>
      <c r="AA806" s="565"/>
      <c r="AB806" s="565"/>
      <c r="AC806" s="565"/>
      <c r="AD806" s="565"/>
    </row>
    <row r="807" spans="1:30" ht="14.5">
      <c r="A807" s="565"/>
      <c r="B807" s="565"/>
      <c r="C807" s="565"/>
      <c r="D807" s="565"/>
      <c r="E807" s="565"/>
      <c r="F807" s="565"/>
      <c r="G807" s="565"/>
      <c r="H807" s="565"/>
      <c r="I807" s="565"/>
      <c r="J807" s="565"/>
      <c r="K807" s="565"/>
      <c r="L807" s="565"/>
      <c r="M807" s="565"/>
      <c r="N807" s="565"/>
      <c r="O807" s="565"/>
      <c r="P807" s="565"/>
      <c r="Q807" s="565"/>
      <c r="R807" s="565"/>
      <c r="S807" s="565"/>
      <c r="T807" s="565"/>
      <c r="U807" s="565"/>
      <c r="V807" s="565"/>
      <c r="W807" s="565"/>
      <c r="X807" s="565"/>
      <c r="Y807" s="565"/>
      <c r="Z807" s="565"/>
      <c r="AA807" s="565"/>
      <c r="AB807" s="565"/>
      <c r="AC807" s="565"/>
      <c r="AD807" s="565"/>
    </row>
    <row r="808" spans="1:30" ht="14.5">
      <c r="A808" s="565"/>
      <c r="B808" s="565"/>
      <c r="C808" s="565"/>
      <c r="D808" s="565"/>
      <c r="E808" s="565"/>
      <c r="F808" s="565"/>
      <c r="G808" s="565"/>
      <c r="H808" s="565"/>
      <c r="I808" s="565"/>
      <c r="J808" s="565"/>
      <c r="K808" s="565"/>
      <c r="L808" s="565"/>
      <c r="M808" s="565"/>
      <c r="N808" s="565"/>
      <c r="O808" s="565"/>
      <c r="P808" s="565"/>
      <c r="Q808" s="565"/>
      <c r="R808" s="565"/>
      <c r="S808" s="565"/>
      <c r="T808" s="565"/>
      <c r="U808" s="565"/>
      <c r="V808" s="565"/>
      <c r="W808" s="565"/>
      <c r="X808" s="565"/>
      <c r="Y808" s="565"/>
      <c r="Z808" s="565"/>
      <c r="AA808" s="565"/>
      <c r="AB808" s="565"/>
      <c r="AC808" s="565"/>
      <c r="AD808" s="565"/>
    </row>
    <row r="809" spans="1:30" ht="14.5">
      <c r="A809" s="565"/>
      <c r="B809" s="565"/>
      <c r="C809" s="565"/>
      <c r="D809" s="565"/>
      <c r="E809" s="565"/>
      <c r="F809" s="565"/>
      <c r="G809" s="565"/>
      <c r="H809" s="565"/>
      <c r="I809" s="565"/>
      <c r="J809" s="565"/>
      <c r="K809" s="565"/>
      <c r="L809" s="565"/>
      <c r="M809" s="565"/>
      <c r="N809" s="565"/>
      <c r="O809" s="565"/>
      <c r="P809" s="565"/>
      <c r="Q809" s="565"/>
      <c r="R809" s="565"/>
      <c r="S809" s="565"/>
      <c r="T809" s="565"/>
      <c r="U809" s="565"/>
      <c r="V809" s="565"/>
      <c r="W809" s="565"/>
      <c r="X809" s="565"/>
      <c r="Y809" s="565"/>
      <c r="Z809" s="565"/>
      <c r="AA809" s="565"/>
      <c r="AB809" s="565"/>
      <c r="AC809" s="565"/>
      <c r="AD809" s="565"/>
    </row>
    <row r="810" spans="1:30" ht="14.5">
      <c r="A810" s="565"/>
      <c r="B810" s="565"/>
      <c r="C810" s="565"/>
      <c r="D810" s="565"/>
      <c r="E810" s="565"/>
      <c r="F810" s="565"/>
      <c r="G810" s="565"/>
      <c r="H810" s="565"/>
      <c r="I810" s="565"/>
      <c r="J810" s="565"/>
      <c r="K810" s="565"/>
      <c r="L810" s="565"/>
      <c r="M810" s="565"/>
      <c r="N810" s="565"/>
      <c r="O810" s="565"/>
      <c r="P810" s="565"/>
      <c r="Q810" s="565"/>
      <c r="R810" s="565"/>
      <c r="S810" s="565"/>
      <c r="T810" s="565"/>
      <c r="U810" s="565"/>
      <c r="V810" s="565"/>
      <c r="W810" s="565"/>
      <c r="X810" s="565"/>
      <c r="Y810" s="565"/>
      <c r="Z810" s="565"/>
      <c r="AA810" s="565"/>
      <c r="AB810" s="565"/>
      <c r="AC810" s="565"/>
      <c r="AD810" s="565"/>
    </row>
    <row r="811" spans="1:30" ht="14.5">
      <c r="A811" s="565"/>
      <c r="B811" s="565"/>
      <c r="C811" s="565"/>
      <c r="D811" s="565"/>
      <c r="E811" s="565"/>
      <c r="F811" s="565"/>
      <c r="G811" s="565"/>
      <c r="H811" s="565"/>
      <c r="I811" s="565"/>
      <c r="J811" s="565"/>
      <c r="K811" s="565"/>
      <c r="L811" s="565"/>
      <c r="M811" s="565"/>
      <c r="N811" s="565"/>
      <c r="O811" s="565"/>
      <c r="P811" s="565"/>
      <c r="Q811" s="565"/>
      <c r="R811" s="565"/>
      <c r="S811" s="565"/>
      <c r="T811" s="565"/>
      <c r="U811" s="565"/>
      <c r="V811" s="565"/>
      <c r="W811" s="565"/>
      <c r="X811" s="565"/>
      <c r="Y811" s="565"/>
      <c r="Z811" s="565"/>
      <c r="AA811" s="565"/>
      <c r="AB811" s="565"/>
      <c r="AC811" s="565"/>
      <c r="AD811" s="565"/>
    </row>
    <row r="812" spans="1:30" ht="14.5">
      <c r="A812" s="565"/>
      <c r="B812" s="565"/>
      <c r="C812" s="565"/>
      <c r="D812" s="565"/>
      <c r="E812" s="565"/>
      <c r="F812" s="565"/>
      <c r="G812" s="565"/>
      <c r="H812" s="565"/>
      <c r="I812" s="565"/>
      <c r="J812" s="565"/>
      <c r="K812" s="565"/>
      <c r="L812" s="565"/>
      <c r="M812" s="565"/>
      <c r="N812" s="565"/>
      <c r="O812" s="565"/>
      <c r="P812" s="565"/>
      <c r="Q812" s="565"/>
      <c r="R812" s="565"/>
      <c r="S812" s="565"/>
      <c r="T812" s="565"/>
      <c r="U812" s="565"/>
      <c r="V812" s="565"/>
      <c r="W812" s="565"/>
      <c r="X812" s="565"/>
      <c r="Y812" s="565"/>
      <c r="Z812" s="565"/>
      <c r="AA812" s="565"/>
      <c r="AB812" s="565"/>
      <c r="AC812" s="565"/>
      <c r="AD812" s="565"/>
    </row>
    <row r="813" spans="1:30" ht="14.5">
      <c r="A813" s="565"/>
      <c r="B813" s="565"/>
      <c r="C813" s="565"/>
      <c r="D813" s="565"/>
      <c r="E813" s="565"/>
      <c r="F813" s="565"/>
      <c r="G813" s="565"/>
      <c r="H813" s="565"/>
      <c r="I813" s="565"/>
      <c r="J813" s="565"/>
      <c r="K813" s="565"/>
      <c r="L813" s="565"/>
      <c r="M813" s="565"/>
      <c r="N813" s="565"/>
      <c r="O813" s="565"/>
      <c r="P813" s="565"/>
      <c r="Q813" s="565"/>
      <c r="R813" s="565"/>
      <c r="S813" s="565"/>
      <c r="T813" s="565"/>
      <c r="U813" s="565"/>
      <c r="V813" s="565"/>
      <c r="W813" s="565"/>
      <c r="X813" s="565"/>
      <c r="Y813" s="565"/>
      <c r="Z813" s="565"/>
      <c r="AA813" s="565"/>
      <c r="AB813" s="565"/>
      <c r="AC813" s="565"/>
      <c r="AD813" s="565"/>
    </row>
    <row r="814" spans="1:30" ht="14.5">
      <c r="A814" s="565"/>
      <c r="B814" s="565"/>
      <c r="C814" s="565"/>
      <c r="D814" s="565"/>
      <c r="E814" s="565"/>
      <c r="F814" s="565"/>
      <c r="G814" s="565"/>
      <c r="H814" s="565"/>
      <c r="I814" s="565"/>
      <c r="J814" s="565"/>
      <c r="K814" s="565"/>
      <c r="L814" s="565"/>
      <c r="M814" s="565"/>
      <c r="N814" s="565"/>
      <c r="O814" s="565"/>
      <c r="P814" s="565"/>
      <c r="Q814" s="565"/>
      <c r="R814" s="565"/>
      <c r="S814" s="565"/>
      <c r="T814" s="565"/>
      <c r="U814" s="565"/>
      <c r="V814" s="565"/>
      <c r="W814" s="565"/>
      <c r="X814" s="565"/>
      <c r="Y814" s="565"/>
      <c r="Z814" s="565"/>
      <c r="AA814" s="565"/>
      <c r="AB814" s="565"/>
      <c r="AC814" s="565"/>
      <c r="AD814" s="565"/>
    </row>
    <row r="815" spans="1:30" ht="14.5">
      <c r="A815" s="565"/>
      <c r="B815" s="565"/>
      <c r="C815" s="565"/>
      <c r="D815" s="565"/>
      <c r="E815" s="565"/>
      <c r="F815" s="565"/>
      <c r="G815" s="565"/>
      <c r="H815" s="565"/>
      <c r="I815" s="565"/>
      <c r="J815" s="565"/>
      <c r="K815" s="565"/>
      <c r="L815" s="565"/>
      <c r="M815" s="565"/>
      <c r="N815" s="565"/>
      <c r="O815" s="565"/>
      <c r="P815" s="565"/>
      <c r="Q815" s="565"/>
      <c r="R815" s="565"/>
      <c r="S815" s="565"/>
      <c r="T815" s="565"/>
      <c r="U815" s="565"/>
      <c r="V815" s="565"/>
      <c r="W815" s="565"/>
      <c r="X815" s="565"/>
      <c r="Y815" s="565"/>
      <c r="Z815" s="565"/>
      <c r="AA815" s="565"/>
      <c r="AB815" s="565"/>
      <c r="AC815" s="565"/>
      <c r="AD815" s="565"/>
    </row>
    <row r="816" spans="1:30" ht="14.5">
      <c r="A816" s="565"/>
      <c r="B816" s="565"/>
      <c r="C816" s="565"/>
      <c r="D816" s="565"/>
      <c r="E816" s="565"/>
      <c r="F816" s="565"/>
      <c r="G816" s="565"/>
      <c r="H816" s="565"/>
      <c r="I816" s="565"/>
      <c r="J816" s="565"/>
      <c r="K816" s="565"/>
      <c r="L816" s="565"/>
      <c r="M816" s="565"/>
      <c r="N816" s="565"/>
      <c r="O816" s="565"/>
      <c r="P816" s="565"/>
      <c r="Q816" s="565"/>
      <c r="R816" s="565"/>
      <c r="S816" s="565"/>
      <c r="T816" s="565"/>
      <c r="U816" s="565"/>
      <c r="V816" s="565"/>
      <c r="W816" s="565"/>
      <c r="X816" s="565"/>
      <c r="Y816" s="565"/>
      <c r="Z816" s="565"/>
      <c r="AA816" s="565"/>
      <c r="AB816" s="565"/>
      <c r="AC816" s="565"/>
      <c r="AD816" s="565"/>
    </row>
    <row r="817" spans="1:30" ht="14.5">
      <c r="A817" s="565"/>
      <c r="B817" s="565"/>
      <c r="C817" s="565"/>
      <c r="D817" s="565"/>
      <c r="E817" s="565"/>
      <c r="F817" s="565"/>
      <c r="G817" s="565"/>
      <c r="H817" s="565"/>
      <c r="I817" s="565"/>
      <c r="J817" s="565"/>
      <c r="K817" s="565"/>
      <c r="L817" s="565"/>
      <c r="M817" s="565"/>
      <c r="N817" s="565"/>
      <c r="O817" s="565"/>
      <c r="P817" s="565"/>
      <c r="Q817" s="565"/>
      <c r="R817" s="565"/>
      <c r="S817" s="565"/>
      <c r="T817" s="565"/>
      <c r="U817" s="565"/>
      <c r="V817" s="565"/>
      <c r="W817" s="565"/>
      <c r="X817" s="565"/>
      <c r="Y817" s="565"/>
      <c r="Z817" s="565"/>
      <c r="AA817" s="565"/>
      <c r="AB817" s="565"/>
      <c r="AC817" s="565"/>
      <c r="AD817" s="565"/>
    </row>
    <row r="818" spans="1:30" ht="14.5">
      <c r="A818" s="565"/>
      <c r="B818" s="565"/>
      <c r="C818" s="565"/>
      <c r="D818" s="565"/>
      <c r="E818" s="565"/>
      <c r="F818" s="565"/>
      <c r="G818" s="565"/>
      <c r="H818" s="565"/>
      <c r="I818" s="565"/>
      <c r="J818" s="565"/>
      <c r="K818" s="565"/>
      <c r="L818" s="565"/>
      <c r="M818" s="565"/>
      <c r="N818" s="565"/>
      <c r="O818" s="565"/>
      <c r="P818" s="565"/>
      <c r="Q818" s="565"/>
      <c r="R818" s="565"/>
      <c r="S818" s="565"/>
      <c r="T818" s="565"/>
      <c r="U818" s="565"/>
      <c r="V818" s="565"/>
      <c r="W818" s="565"/>
      <c r="X818" s="565"/>
      <c r="Y818" s="565"/>
      <c r="Z818" s="565"/>
      <c r="AA818" s="565"/>
      <c r="AB818" s="565"/>
      <c r="AC818" s="565"/>
      <c r="AD818" s="565"/>
    </row>
    <row r="819" spans="1:30" ht="14.5">
      <c r="A819" s="565"/>
      <c r="B819" s="565"/>
      <c r="C819" s="565"/>
      <c r="D819" s="565"/>
      <c r="E819" s="565"/>
      <c r="F819" s="565"/>
      <c r="G819" s="565"/>
      <c r="H819" s="565"/>
      <c r="I819" s="565"/>
      <c r="J819" s="565"/>
      <c r="K819" s="565"/>
      <c r="L819" s="565"/>
      <c r="M819" s="565"/>
      <c r="N819" s="565"/>
      <c r="O819" s="565"/>
      <c r="P819" s="565"/>
      <c r="Q819" s="565"/>
      <c r="R819" s="565"/>
      <c r="S819" s="565"/>
      <c r="T819" s="565"/>
      <c r="U819" s="565"/>
      <c r="V819" s="565"/>
      <c r="W819" s="565"/>
      <c r="X819" s="565"/>
      <c r="Y819" s="565"/>
      <c r="Z819" s="565"/>
      <c r="AA819" s="565"/>
      <c r="AB819" s="565"/>
      <c r="AC819" s="565"/>
      <c r="AD819" s="565"/>
    </row>
    <row r="820" spans="1:30" ht="14.5">
      <c r="A820" s="565"/>
      <c r="B820" s="565"/>
      <c r="C820" s="565"/>
      <c r="D820" s="565"/>
      <c r="E820" s="565"/>
      <c r="F820" s="565"/>
      <c r="G820" s="565"/>
      <c r="H820" s="565"/>
      <c r="I820" s="565"/>
      <c r="J820" s="565"/>
      <c r="K820" s="565"/>
      <c r="L820" s="565"/>
      <c r="M820" s="565"/>
      <c r="N820" s="565"/>
      <c r="O820" s="565"/>
      <c r="P820" s="565"/>
      <c r="Q820" s="565"/>
      <c r="R820" s="565"/>
      <c r="S820" s="565"/>
      <c r="T820" s="565"/>
      <c r="U820" s="565"/>
      <c r="V820" s="565"/>
      <c r="W820" s="565"/>
      <c r="X820" s="565"/>
      <c r="Y820" s="565"/>
      <c r="Z820" s="565"/>
      <c r="AA820" s="565"/>
      <c r="AB820" s="565"/>
      <c r="AC820" s="565"/>
      <c r="AD820" s="565"/>
    </row>
    <row r="821" spans="1:30" ht="14.5">
      <c r="A821" s="565"/>
      <c r="B821" s="565"/>
      <c r="C821" s="565"/>
      <c r="D821" s="565"/>
      <c r="E821" s="565"/>
      <c r="F821" s="565"/>
      <c r="G821" s="565"/>
      <c r="H821" s="565"/>
      <c r="I821" s="565"/>
      <c r="J821" s="565"/>
      <c r="K821" s="565"/>
      <c r="L821" s="565"/>
      <c r="M821" s="565"/>
      <c r="N821" s="565"/>
      <c r="O821" s="565"/>
      <c r="P821" s="565"/>
      <c r="Q821" s="565"/>
      <c r="R821" s="565"/>
      <c r="S821" s="565"/>
      <c r="T821" s="565"/>
      <c r="U821" s="565"/>
      <c r="V821" s="565"/>
      <c r="W821" s="565"/>
      <c r="X821" s="565"/>
      <c r="Y821" s="565"/>
      <c r="Z821" s="565"/>
      <c r="AA821" s="565"/>
      <c r="AB821" s="565"/>
      <c r="AC821" s="565"/>
      <c r="AD821" s="565"/>
    </row>
    <row r="822" spans="1:30" ht="14.5">
      <c r="A822" s="565"/>
      <c r="B822" s="565"/>
      <c r="C822" s="565"/>
      <c r="D822" s="565"/>
      <c r="E822" s="565"/>
      <c r="F822" s="565"/>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row>
    <row r="823" spans="1:30" ht="14.5">
      <c r="A823" s="565"/>
      <c r="B823" s="565"/>
      <c r="C823" s="565"/>
      <c r="D823" s="565"/>
      <c r="E823" s="565"/>
      <c r="F823" s="565"/>
      <c r="G823" s="565"/>
      <c r="H823" s="565"/>
      <c r="I823" s="565"/>
      <c r="J823" s="565"/>
      <c r="K823" s="565"/>
      <c r="L823" s="565"/>
      <c r="M823" s="565"/>
      <c r="N823" s="565"/>
      <c r="O823" s="565"/>
      <c r="P823" s="565"/>
      <c r="Q823" s="565"/>
      <c r="R823" s="565"/>
      <c r="S823" s="565"/>
      <c r="T823" s="565"/>
      <c r="U823" s="565"/>
      <c r="V823" s="565"/>
      <c r="W823" s="565"/>
      <c r="X823" s="565"/>
      <c r="Y823" s="565"/>
      <c r="Z823" s="565"/>
      <c r="AA823" s="565"/>
      <c r="AB823" s="565"/>
      <c r="AC823" s="565"/>
      <c r="AD823" s="565"/>
    </row>
    <row r="824" spans="1:30" ht="14.5">
      <c r="A824" s="565"/>
      <c r="B824" s="565"/>
      <c r="C824" s="565"/>
      <c r="D824" s="565"/>
      <c r="E824" s="565"/>
      <c r="F824" s="565"/>
      <c r="G824" s="565"/>
      <c r="H824" s="565"/>
      <c r="I824" s="565"/>
      <c r="J824" s="565"/>
      <c r="K824" s="565"/>
      <c r="L824" s="565"/>
      <c r="M824" s="565"/>
      <c r="N824" s="565"/>
      <c r="O824" s="565"/>
      <c r="P824" s="565"/>
      <c r="Q824" s="565"/>
      <c r="R824" s="565"/>
      <c r="S824" s="565"/>
      <c r="T824" s="565"/>
      <c r="U824" s="565"/>
      <c r="V824" s="565"/>
      <c r="W824" s="565"/>
      <c r="X824" s="565"/>
      <c r="Y824" s="565"/>
      <c r="Z824" s="565"/>
      <c r="AA824" s="565"/>
      <c r="AB824" s="565"/>
      <c r="AC824" s="565"/>
      <c r="AD824" s="565"/>
    </row>
    <row r="825" spans="1:30" ht="14.5">
      <c r="A825" s="565"/>
      <c r="B825" s="565"/>
      <c r="C825" s="565"/>
      <c r="D825" s="565"/>
      <c r="E825" s="565"/>
      <c r="F825" s="565"/>
      <c r="G825" s="565"/>
      <c r="H825" s="565"/>
      <c r="I825" s="565"/>
      <c r="J825" s="565"/>
      <c r="K825" s="565"/>
      <c r="L825" s="565"/>
      <c r="M825" s="565"/>
      <c r="N825" s="565"/>
      <c r="O825" s="565"/>
      <c r="P825" s="565"/>
      <c r="Q825" s="565"/>
      <c r="R825" s="565"/>
      <c r="S825" s="565"/>
      <c r="T825" s="565"/>
      <c r="U825" s="565"/>
      <c r="V825" s="565"/>
      <c r="W825" s="565"/>
      <c r="X825" s="565"/>
      <c r="Y825" s="565"/>
      <c r="Z825" s="565"/>
      <c r="AA825" s="565"/>
      <c r="AB825" s="565"/>
      <c r="AC825" s="565"/>
      <c r="AD825" s="565"/>
    </row>
    <row r="826" spans="1:30" ht="14.5">
      <c r="A826" s="565"/>
      <c r="B826" s="565"/>
      <c r="C826" s="565"/>
      <c r="D826" s="565"/>
      <c r="E826" s="565"/>
      <c r="F826" s="565"/>
      <c r="G826" s="565"/>
      <c r="H826" s="565"/>
      <c r="I826" s="565"/>
      <c r="J826" s="565"/>
      <c r="K826" s="565"/>
      <c r="L826" s="565"/>
      <c r="M826" s="565"/>
      <c r="N826" s="565"/>
      <c r="O826" s="565"/>
      <c r="P826" s="565"/>
      <c r="Q826" s="565"/>
      <c r="R826" s="565"/>
      <c r="S826" s="565"/>
      <c r="T826" s="565"/>
      <c r="U826" s="565"/>
      <c r="V826" s="565"/>
      <c r="W826" s="565"/>
      <c r="X826" s="565"/>
      <c r="Y826" s="565"/>
      <c r="Z826" s="565"/>
      <c r="AA826" s="565"/>
      <c r="AB826" s="565"/>
      <c r="AC826" s="565"/>
      <c r="AD826" s="565"/>
    </row>
    <row r="827" spans="1:30" ht="14.5">
      <c r="A827" s="565"/>
      <c r="B827" s="565"/>
      <c r="C827" s="565"/>
      <c r="D827" s="565"/>
      <c r="E827" s="565"/>
      <c r="F827" s="565"/>
      <c r="G827" s="565"/>
      <c r="H827" s="565"/>
      <c r="I827" s="565"/>
      <c r="J827" s="565"/>
      <c r="K827" s="565"/>
      <c r="L827" s="565"/>
      <c r="M827" s="565"/>
      <c r="N827" s="565"/>
      <c r="O827" s="565"/>
      <c r="P827" s="565"/>
      <c r="Q827" s="565"/>
      <c r="R827" s="565"/>
      <c r="S827" s="565"/>
      <c r="T827" s="565"/>
      <c r="U827" s="565"/>
      <c r="V827" s="565"/>
      <c r="W827" s="565"/>
      <c r="X827" s="565"/>
      <c r="Y827" s="565"/>
      <c r="Z827" s="565"/>
      <c r="AA827" s="565"/>
      <c r="AB827" s="565"/>
      <c r="AC827" s="565"/>
      <c r="AD827" s="565"/>
    </row>
    <row r="828" spans="1:30" ht="14.5">
      <c r="A828" s="565"/>
      <c r="B828" s="565"/>
      <c r="C828" s="565"/>
      <c r="D828" s="565"/>
      <c r="E828" s="565"/>
      <c r="F828" s="565"/>
      <c r="G828" s="565"/>
      <c r="H828" s="565"/>
      <c r="I828" s="565"/>
      <c r="J828" s="565"/>
      <c r="K828" s="565"/>
      <c r="L828" s="565"/>
      <c r="M828" s="565"/>
      <c r="N828" s="565"/>
      <c r="O828" s="565"/>
      <c r="P828" s="565"/>
      <c r="Q828" s="565"/>
      <c r="R828" s="565"/>
      <c r="S828" s="565"/>
      <c r="T828" s="565"/>
      <c r="U828" s="565"/>
      <c r="V828" s="565"/>
      <c r="W828" s="565"/>
      <c r="X828" s="565"/>
      <c r="Y828" s="565"/>
      <c r="Z828" s="565"/>
      <c r="AA828" s="565"/>
      <c r="AB828" s="565"/>
      <c r="AC828" s="565"/>
      <c r="AD828" s="565"/>
    </row>
    <row r="829" spans="1:30" ht="14.5">
      <c r="A829" s="565"/>
      <c r="B829" s="565"/>
      <c r="C829" s="565"/>
      <c r="D829" s="565"/>
      <c r="E829" s="565"/>
      <c r="F829" s="565"/>
      <c r="G829" s="565"/>
      <c r="H829" s="565"/>
      <c r="I829" s="565"/>
      <c r="J829" s="565"/>
      <c r="K829" s="565"/>
      <c r="L829" s="565"/>
      <c r="M829" s="565"/>
      <c r="N829" s="565"/>
      <c r="O829" s="565"/>
      <c r="P829" s="565"/>
      <c r="Q829" s="565"/>
      <c r="R829" s="565"/>
      <c r="S829" s="565"/>
      <c r="T829" s="565"/>
      <c r="U829" s="565"/>
      <c r="V829" s="565"/>
      <c r="W829" s="565"/>
      <c r="X829" s="565"/>
      <c r="Y829" s="565"/>
      <c r="Z829" s="565"/>
      <c r="AA829" s="565"/>
      <c r="AB829" s="565"/>
      <c r="AC829" s="565"/>
      <c r="AD829" s="565"/>
    </row>
    <row r="830" spans="1:30" ht="14.5">
      <c r="A830" s="565"/>
      <c r="B830" s="565"/>
      <c r="C830" s="565"/>
      <c r="D830" s="565"/>
      <c r="E830" s="565"/>
      <c r="F830" s="565"/>
      <c r="G830" s="565"/>
      <c r="H830" s="565"/>
      <c r="I830" s="565"/>
      <c r="J830" s="565"/>
      <c r="K830" s="565"/>
      <c r="L830" s="565"/>
      <c r="M830" s="565"/>
      <c r="N830" s="565"/>
      <c r="O830" s="565"/>
      <c r="P830" s="565"/>
      <c r="Q830" s="565"/>
      <c r="R830" s="565"/>
      <c r="S830" s="565"/>
      <c r="T830" s="565"/>
      <c r="U830" s="565"/>
      <c r="V830" s="565"/>
      <c r="W830" s="565"/>
      <c r="X830" s="565"/>
      <c r="Y830" s="565"/>
      <c r="Z830" s="565"/>
      <c r="AA830" s="565"/>
      <c r="AB830" s="565"/>
      <c r="AC830" s="565"/>
      <c r="AD830" s="565"/>
    </row>
    <row r="831" spans="1:30" ht="14.5">
      <c r="A831" s="565"/>
      <c r="B831" s="565"/>
      <c r="C831" s="565"/>
      <c r="D831" s="565"/>
      <c r="E831" s="565"/>
      <c r="F831" s="565"/>
      <c r="G831" s="565"/>
      <c r="H831" s="565"/>
      <c r="I831" s="565"/>
      <c r="J831" s="565"/>
      <c r="K831" s="565"/>
      <c r="L831" s="565"/>
      <c r="M831" s="565"/>
      <c r="N831" s="565"/>
      <c r="O831" s="565"/>
      <c r="P831" s="565"/>
      <c r="Q831" s="565"/>
      <c r="R831" s="565"/>
      <c r="S831" s="565"/>
      <c r="T831" s="565"/>
      <c r="U831" s="565"/>
      <c r="V831" s="565"/>
      <c r="W831" s="565"/>
      <c r="X831" s="565"/>
      <c r="Y831" s="565"/>
      <c r="Z831" s="565"/>
      <c r="AA831" s="565"/>
      <c r="AB831" s="565"/>
      <c r="AC831" s="565"/>
      <c r="AD831" s="565"/>
    </row>
    <row r="832" spans="1:30" ht="14.5">
      <c r="A832" s="565"/>
      <c r="B832" s="565"/>
      <c r="C832" s="565"/>
      <c r="D832" s="565"/>
      <c r="E832" s="565"/>
      <c r="F832" s="565"/>
      <c r="G832" s="565"/>
      <c r="H832" s="565"/>
      <c r="I832" s="565"/>
      <c r="J832" s="565"/>
      <c r="K832" s="565"/>
      <c r="L832" s="565"/>
      <c r="M832" s="565"/>
      <c r="N832" s="565"/>
      <c r="O832" s="565"/>
      <c r="P832" s="565"/>
      <c r="Q832" s="565"/>
      <c r="R832" s="565"/>
      <c r="S832" s="565"/>
      <c r="T832" s="565"/>
      <c r="U832" s="565"/>
      <c r="V832" s="565"/>
      <c r="W832" s="565"/>
      <c r="X832" s="565"/>
      <c r="Y832" s="565"/>
      <c r="Z832" s="565"/>
      <c r="AA832" s="565"/>
      <c r="AB832" s="565"/>
      <c r="AC832" s="565"/>
      <c r="AD832" s="565"/>
    </row>
    <row r="833" spans="1:30" ht="14.5">
      <c r="A833" s="565"/>
      <c r="B833" s="565"/>
      <c r="C833" s="565"/>
      <c r="D833" s="565"/>
      <c r="E833" s="565"/>
      <c r="F833" s="565"/>
      <c r="G833" s="565"/>
      <c r="H833" s="565"/>
      <c r="I833" s="565"/>
      <c r="J833" s="565"/>
      <c r="K833" s="565"/>
      <c r="L833" s="565"/>
      <c r="M833" s="565"/>
      <c r="N833" s="565"/>
      <c r="O833" s="565"/>
      <c r="P833" s="565"/>
      <c r="Q833" s="565"/>
      <c r="R833" s="565"/>
      <c r="S833" s="565"/>
      <c r="T833" s="565"/>
      <c r="U833" s="565"/>
      <c r="V833" s="565"/>
      <c r="W833" s="565"/>
      <c r="X833" s="565"/>
      <c r="Y833" s="565"/>
      <c r="Z833" s="565"/>
      <c r="AA833" s="565"/>
      <c r="AB833" s="565"/>
      <c r="AC833" s="565"/>
      <c r="AD833" s="565"/>
    </row>
    <row r="834" spans="1:30" ht="14.5">
      <c r="A834" s="565"/>
      <c r="B834" s="565"/>
      <c r="C834" s="565"/>
      <c r="D834" s="565"/>
      <c r="E834" s="565"/>
      <c r="F834" s="565"/>
      <c r="G834" s="565"/>
      <c r="H834" s="565"/>
      <c r="I834" s="565"/>
      <c r="J834" s="565"/>
      <c r="K834" s="565"/>
      <c r="L834" s="565"/>
      <c r="M834" s="565"/>
      <c r="N834" s="565"/>
      <c r="O834" s="565"/>
      <c r="P834" s="565"/>
      <c r="Q834" s="565"/>
      <c r="R834" s="565"/>
      <c r="S834" s="565"/>
      <c r="T834" s="565"/>
      <c r="U834" s="565"/>
      <c r="V834" s="565"/>
      <c r="W834" s="565"/>
      <c r="X834" s="565"/>
      <c r="Y834" s="565"/>
      <c r="Z834" s="565"/>
      <c r="AA834" s="565"/>
      <c r="AB834" s="565"/>
      <c r="AC834" s="565"/>
      <c r="AD834" s="565"/>
    </row>
    <row r="835" spans="1:30" ht="14.5">
      <c r="A835" s="565"/>
      <c r="B835" s="565"/>
      <c r="C835" s="565"/>
      <c r="D835" s="565"/>
      <c r="E835" s="565"/>
      <c r="F835" s="565"/>
      <c r="G835" s="565"/>
      <c r="H835" s="565"/>
      <c r="I835" s="565"/>
      <c r="J835" s="565"/>
      <c r="K835" s="565"/>
      <c r="L835" s="565"/>
      <c r="M835" s="565"/>
      <c r="N835" s="565"/>
      <c r="O835" s="565"/>
      <c r="P835" s="565"/>
      <c r="Q835" s="565"/>
      <c r="R835" s="565"/>
      <c r="S835" s="565"/>
      <c r="T835" s="565"/>
      <c r="U835" s="565"/>
      <c r="V835" s="565"/>
      <c r="W835" s="565"/>
      <c r="X835" s="565"/>
      <c r="Y835" s="565"/>
      <c r="Z835" s="565"/>
      <c r="AA835" s="565"/>
      <c r="AB835" s="565"/>
      <c r="AC835" s="565"/>
      <c r="AD835" s="565"/>
    </row>
    <row r="836" spans="1:30" ht="14.5">
      <c r="A836" s="565"/>
      <c r="B836" s="565"/>
      <c r="C836" s="565"/>
      <c r="D836" s="565"/>
      <c r="E836" s="565"/>
      <c r="F836" s="565"/>
      <c r="G836" s="565"/>
      <c r="H836" s="565"/>
      <c r="I836" s="565"/>
      <c r="J836" s="565"/>
      <c r="K836" s="565"/>
      <c r="L836" s="565"/>
      <c r="M836" s="565"/>
      <c r="N836" s="565"/>
      <c r="O836" s="565"/>
      <c r="P836" s="565"/>
      <c r="Q836" s="565"/>
      <c r="R836" s="565"/>
      <c r="S836" s="565"/>
      <c r="T836" s="565"/>
      <c r="U836" s="565"/>
      <c r="V836" s="565"/>
      <c r="W836" s="565"/>
      <c r="X836" s="565"/>
      <c r="Y836" s="565"/>
      <c r="Z836" s="565"/>
      <c r="AA836" s="565"/>
      <c r="AB836" s="565"/>
      <c r="AC836" s="565"/>
      <c r="AD836" s="565"/>
    </row>
    <row r="837" spans="1:30" ht="14.5">
      <c r="A837" s="565"/>
      <c r="B837" s="565"/>
      <c r="C837" s="565"/>
      <c r="D837" s="565"/>
      <c r="E837" s="565"/>
      <c r="F837" s="565"/>
      <c r="G837" s="565"/>
      <c r="H837" s="565"/>
      <c r="I837" s="565"/>
      <c r="J837" s="565"/>
      <c r="K837" s="565"/>
      <c r="L837" s="565"/>
      <c r="M837" s="565"/>
      <c r="N837" s="565"/>
      <c r="O837" s="565"/>
      <c r="P837" s="565"/>
      <c r="Q837" s="565"/>
      <c r="R837" s="565"/>
      <c r="S837" s="565"/>
      <c r="T837" s="565"/>
      <c r="U837" s="565"/>
      <c r="V837" s="565"/>
      <c r="W837" s="565"/>
      <c r="X837" s="565"/>
      <c r="Y837" s="565"/>
      <c r="Z837" s="565"/>
      <c r="AA837" s="565"/>
      <c r="AB837" s="565"/>
      <c r="AC837" s="565"/>
      <c r="AD837" s="565"/>
    </row>
    <row r="838" spans="1:30" ht="14.5">
      <c r="A838" s="565"/>
      <c r="B838" s="565"/>
      <c r="C838" s="565"/>
      <c r="D838" s="565"/>
      <c r="E838" s="565"/>
      <c r="F838" s="565"/>
      <c r="G838" s="565"/>
      <c r="H838" s="565"/>
      <c r="I838" s="565"/>
      <c r="J838" s="565"/>
      <c r="K838" s="565"/>
      <c r="L838" s="565"/>
      <c r="M838" s="565"/>
      <c r="N838" s="565"/>
      <c r="O838" s="565"/>
      <c r="P838" s="565"/>
      <c r="Q838" s="565"/>
      <c r="R838" s="565"/>
      <c r="S838" s="565"/>
      <c r="T838" s="565"/>
      <c r="U838" s="565"/>
      <c r="V838" s="565"/>
      <c r="W838" s="565"/>
      <c r="X838" s="565"/>
      <c r="Y838" s="565"/>
      <c r="Z838" s="565"/>
      <c r="AA838" s="565"/>
      <c r="AB838" s="565"/>
      <c r="AC838" s="565"/>
      <c r="AD838" s="565"/>
    </row>
    <row r="839" spans="1:30" ht="14.5">
      <c r="A839" s="565"/>
      <c r="B839" s="565"/>
      <c r="C839" s="565"/>
      <c r="D839" s="565"/>
      <c r="E839" s="565"/>
      <c r="F839" s="565"/>
      <c r="G839" s="565"/>
      <c r="H839" s="565"/>
      <c r="I839" s="565"/>
      <c r="J839" s="565"/>
      <c r="K839" s="565"/>
      <c r="L839" s="565"/>
      <c r="M839" s="565"/>
      <c r="N839" s="565"/>
      <c r="O839" s="565"/>
      <c r="P839" s="565"/>
      <c r="Q839" s="565"/>
      <c r="R839" s="565"/>
      <c r="S839" s="565"/>
      <c r="T839" s="565"/>
      <c r="U839" s="565"/>
      <c r="V839" s="565"/>
      <c r="W839" s="565"/>
      <c r="X839" s="565"/>
      <c r="Y839" s="565"/>
      <c r="Z839" s="565"/>
      <c r="AA839" s="565"/>
      <c r="AB839" s="565"/>
      <c r="AC839" s="565"/>
      <c r="AD839" s="565"/>
    </row>
    <row r="840" spans="1:30" ht="14.5">
      <c r="A840" s="565"/>
      <c r="B840" s="565"/>
      <c r="C840" s="565"/>
      <c r="D840" s="565"/>
      <c r="E840" s="565"/>
      <c r="F840" s="565"/>
      <c r="G840" s="565"/>
      <c r="H840" s="565"/>
      <c r="I840" s="565"/>
      <c r="J840" s="565"/>
      <c r="K840" s="565"/>
      <c r="L840" s="565"/>
      <c r="M840" s="565"/>
      <c r="N840" s="565"/>
      <c r="O840" s="565"/>
      <c r="P840" s="565"/>
      <c r="Q840" s="565"/>
      <c r="R840" s="565"/>
      <c r="S840" s="565"/>
      <c r="T840" s="565"/>
      <c r="U840" s="565"/>
      <c r="V840" s="565"/>
      <c r="W840" s="565"/>
      <c r="X840" s="565"/>
      <c r="Y840" s="565"/>
      <c r="Z840" s="565"/>
      <c r="AA840" s="565"/>
      <c r="AB840" s="565"/>
      <c r="AC840" s="565"/>
      <c r="AD840" s="565"/>
    </row>
    <row r="841" spans="1:30" ht="14.5">
      <c r="A841" s="565"/>
      <c r="B841" s="565"/>
      <c r="C841" s="565"/>
      <c r="D841" s="565"/>
      <c r="E841" s="565"/>
      <c r="F841" s="565"/>
      <c r="G841" s="565"/>
      <c r="H841" s="565"/>
      <c r="I841" s="565"/>
      <c r="J841" s="565"/>
      <c r="K841" s="565"/>
      <c r="L841" s="565"/>
      <c r="M841" s="565"/>
      <c r="N841" s="565"/>
      <c r="O841" s="565"/>
      <c r="P841" s="565"/>
      <c r="Q841" s="565"/>
      <c r="R841" s="565"/>
      <c r="S841" s="565"/>
      <c r="T841" s="565"/>
      <c r="U841" s="565"/>
      <c r="V841" s="565"/>
      <c r="W841" s="565"/>
      <c r="X841" s="565"/>
      <c r="Y841" s="565"/>
      <c r="Z841" s="565"/>
      <c r="AA841" s="565"/>
      <c r="AB841" s="565"/>
      <c r="AC841" s="565"/>
      <c r="AD841" s="565"/>
    </row>
    <row r="842" spans="1:30" ht="14.5">
      <c r="A842" s="565"/>
      <c r="B842" s="565"/>
      <c r="C842" s="565"/>
      <c r="D842" s="565"/>
      <c r="E842" s="565"/>
      <c r="F842" s="565"/>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row>
    <row r="843" spans="1:30" ht="14.5">
      <c r="A843" s="565"/>
      <c r="B843" s="565"/>
      <c r="C843" s="565"/>
      <c r="D843" s="565"/>
      <c r="E843" s="565"/>
      <c r="F843" s="565"/>
      <c r="G843" s="565"/>
      <c r="H843" s="565"/>
      <c r="I843" s="565"/>
      <c r="J843" s="565"/>
      <c r="K843" s="565"/>
      <c r="L843" s="565"/>
      <c r="M843" s="565"/>
      <c r="N843" s="565"/>
      <c r="O843" s="565"/>
      <c r="P843" s="565"/>
      <c r="Q843" s="565"/>
      <c r="R843" s="565"/>
      <c r="S843" s="565"/>
      <c r="T843" s="565"/>
      <c r="U843" s="565"/>
      <c r="V843" s="565"/>
      <c r="W843" s="565"/>
      <c r="X843" s="565"/>
      <c r="Y843" s="565"/>
      <c r="Z843" s="565"/>
      <c r="AA843" s="565"/>
      <c r="AB843" s="565"/>
      <c r="AC843" s="565"/>
      <c r="AD843" s="565"/>
    </row>
    <row r="844" spans="1:30" ht="14.5">
      <c r="A844" s="565"/>
      <c r="B844" s="565"/>
      <c r="C844" s="565"/>
      <c r="D844" s="565"/>
      <c r="E844" s="565"/>
      <c r="F844" s="565"/>
      <c r="G844" s="565"/>
      <c r="H844" s="565"/>
      <c r="I844" s="565"/>
      <c r="J844" s="565"/>
      <c r="K844" s="565"/>
      <c r="L844" s="565"/>
      <c r="M844" s="565"/>
      <c r="N844" s="565"/>
      <c r="O844" s="565"/>
      <c r="P844" s="565"/>
      <c r="Q844" s="565"/>
      <c r="R844" s="565"/>
      <c r="S844" s="565"/>
      <c r="T844" s="565"/>
      <c r="U844" s="565"/>
      <c r="V844" s="565"/>
      <c r="W844" s="565"/>
      <c r="X844" s="565"/>
      <c r="Y844" s="565"/>
      <c r="Z844" s="565"/>
      <c r="AA844" s="565"/>
      <c r="AB844" s="565"/>
      <c r="AC844" s="565"/>
      <c r="AD844" s="565"/>
    </row>
    <row r="845" spans="1:30" ht="14.5">
      <c r="A845" s="565"/>
      <c r="B845" s="565"/>
      <c r="C845" s="565"/>
      <c r="D845" s="565"/>
      <c r="E845" s="565"/>
      <c r="F845" s="565"/>
      <c r="G845" s="565"/>
      <c r="H845" s="565"/>
      <c r="I845" s="565"/>
      <c r="J845" s="565"/>
      <c r="K845" s="565"/>
      <c r="L845" s="565"/>
      <c r="M845" s="565"/>
      <c r="N845" s="565"/>
      <c r="O845" s="565"/>
      <c r="P845" s="565"/>
      <c r="Q845" s="565"/>
      <c r="R845" s="565"/>
      <c r="S845" s="565"/>
      <c r="T845" s="565"/>
      <c r="U845" s="565"/>
      <c r="V845" s="565"/>
      <c r="W845" s="565"/>
      <c r="X845" s="565"/>
      <c r="Y845" s="565"/>
      <c r="Z845" s="565"/>
      <c r="AA845" s="565"/>
      <c r="AB845" s="565"/>
      <c r="AC845" s="565"/>
      <c r="AD845" s="565"/>
    </row>
    <row r="846" spans="1:30" ht="14.5">
      <c r="A846" s="565"/>
      <c r="B846" s="565"/>
      <c r="C846" s="565"/>
      <c r="D846" s="565"/>
      <c r="E846" s="565"/>
      <c r="F846" s="565"/>
      <c r="G846" s="565"/>
      <c r="H846" s="565"/>
      <c r="I846" s="565"/>
      <c r="J846" s="565"/>
      <c r="K846" s="565"/>
      <c r="L846" s="565"/>
      <c r="M846" s="565"/>
      <c r="N846" s="565"/>
      <c r="O846" s="565"/>
      <c r="P846" s="565"/>
      <c r="Q846" s="565"/>
      <c r="R846" s="565"/>
      <c r="S846" s="565"/>
      <c r="T846" s="565"/>
      <c r="U846" s="565"/>
      <c r="V846" s="565"/>
      <c r="W846" s="565"/>
      <c r="X846" s="565"/>
      <c r="Y846" s="565"/>
      <c r="Z846" s="565"/>
      <c r="AA846" s="565"/>
      <c r="AB846" s="565"/>
      <c r="AC846" s="565"/>
      <c r="AD846" s="565"/>
    </row>
    <row r="847" spans="1:30" ht="14.5">
      <c r="A847" s="565"/>
      <c r="B847" s="565"/>
      <c r="C847" s="565"/>
      <c r="D847" s="565"/>
      <c r="E847" s="565"/>
      <c r="F847" s="565"/>
      <c r="G847" s="565"/>
      <c r="H847" s="565"/>
      <c r="I847" s="565"/>
      <c r="J847" s="565"/>
      <c r="K847" s="565"/>
      <c r="L847" s="565"/>
      <c r="M847" s="565"/>
      <c r="N847" s="565"/>
      <c r="O847" s="565"/>
      <c r="P847" s="565"/>
      <c r="Q847" s="565"/>
      <c r="R847" s="565"/>
      <c r="S847" s="565"/>
      <c r="T847" s="565"/>
      <c r="U847" s="565"/>
      <c r="V847" s="565"/>
      <c r="W847" s="565"/>
      <c r="X847" s="565"/>
      <c r="Y847" s="565"/>
      <c r="Z847" s="565"/>
      <c r="AA847" s="565"/>
      <c r="AB847" s="565"/>
      <c r="AC847" s="565"/>
      <c r="AD847" s="565"/>
    </row>
    <row r="848" spans="1:30" ht="14.5">
      <c r="A848" s="565"/>
      <c r="B848" s="565"/>
      <c r="C848" s="565"/>
      <c r="D848" s="565"/>
      <c r="E848" s="565"/>
      <c r="F848" s="565"/>
      <c r="G848" s="565"/>
      <c r="H848" s="565"/>
      <c r="I848" s="565"/>
      <c r="J848" s="565"/>
      <c r="K848" s="565"/>
      <c r="L848" s="565"/>
      <c r="M848" s="565"/>
      <c r="N848" s="565"/>
      <c r="O848" s="565"/>
      <c r="P848" s="565"/>
      <c r="Q848" s="565"/>
      <c r="R848" s="565"/>
      <c r="S848" s="565"/>
      <c r="T848" s="565"/>
      <c r="U848" s="565"/>
      <c r="V848" s="565"/>
      <c r="W848" s="565"/>
      <c r="X848" s="565"/>
      <c r="Y848" s="565"/>
      <c r="Z848" s="565"/>
      <c r="AA848" s="565"/>
      <c r="AB848" s="565"/>
      <c r="AC848" s="565"/>
      <c r="AD848" s="565"/>
    </row>
    <row r="849" spans="1:30" ht="14.5">
      <c r="A849" s="565"/>
      <c r="B849" s="565"/>
      <c r="C849" s="565"/>
      <c r="D849" s="565"/>
      <c r="E849" s="565"/>
      <c r="F849" s="565"/>
      <c r="G849" s="565"/>
      <c r="H849" s="565"/>
      <c r="I849" s="565"/>
      <c r="J849" s="565"/>
      <c r="K849" s="565"/>
      <c r="L849" s="565"/>
      <c r="M849" s="565"/>
      <c r="N849" s="565"/>
      <c r="O849" s="565"/>
      <c r="P849" s="565"/>
      <c r="Q849" s="565"/>
      <c r="R849" s="565"/>
      <c r="S849" s="565"/>
      <c r="T849" s="565"/>
      <c r="U849" s="565"/>
      <c r="V849" s="565"/>
      <c r="W849" s="565"/>
      <c r="X849" s="565"/>
      <c r="Y849" s="565"/>
      <c r="Z849" s="565"/>
      <c r="AA849" s="565"/>
      <c r="AB849" s="565"/>
      <c r="AC849" s="565"/>
      <c r="AD849" s="565"/>
    </row>
    <row r="850" spans="1:30" ht="14.5">
      <c r="A850" s="565"/>
      <c r="B850" s="565"/>
      <c r="C850" s="565"/>
      <c r="D850" s="565"/>
      <c r="E850" s="565"/>
      <c r="F850" s="565"/>
      <c r="G850" s="565"/>
      <c r="H850" s="565"/>
      <c r="I850" s="565"/>
      <c r="J850" s="565"/>
      <c r="K850" s="565"/>
      <c r="L850" s="565"/>
      <c r="M850" s="565"/>
      <c r="N850" s="565"/>
      <c r="O850" s="565"/>
      <c r="P850" s="565"/>
      <c r="Q850" s="565"/>
      <c r="R850" s="565"/>
      <c r="S850" s="565"/>
      <c r="T850" s="565"/>
      <c r="U850" s="565"/>
      <c r="V850" s="565"/>
      <c r="W850" s="565"/>
      <c r="X850" s="565"/>
      <c r="Y850" s="565"/>
      <c r="Z850" s="565"/>
      <c r="AA850" s="565"/>
      <c r="AB850" s="565"/>
      <c r="AC850" s="565"/>
      <c r="AD850" s="565"/>
    </row>
    <row r="851" spans="1:30" ht="14.5">
      <c r="A851" s="565"/>
      <c r="B851" s="565"/>
      <c r="C851" s="565"/>
      <c r="D851" s="565"/>
      <c r="E851" s="565"/>
      <c r="F851" s="565"/>
      <c r="G851" s="565"/>
      <c r="H851" s="565"/>
      <c r="I851" s="565"/>
      <c r="J851" s="565"/>
      <c r="K851" s="565"/>
      <c r="L851" s="565"/>
      <c r="M851" s="565"/>
      <c r="N851" s="565"/>
      <c r="O851" s="565"/>
      <c r="P851" s="565"/>
      <c r="Q851" s="565"/>
      <c r="R851" s="565"/>
      <c r="S851" s="565"/>
      <c r="T851" s="565"/>
      <c r="U851" s="565"/>
      <c r="V851" s="565"/>
      <c r="W851" s="565"/>
      <c r="X851" s="565"/>
      <c r="Y851" s="565"/>
      <c r="Z851" s="565"/>
      <c r="AA851" s="565"/>
      <c r="AB851" s="565"/>
      <c r="AC851" s="565"/>
      <c r="AD851" s="565"/>
    </row>
    <row r="852" spans="1:30" ht="14.5">
      <c r="A852" s="565"/>
      <c r="B852" s="565"/>
      <c r="C852" s="565"/>
      <c r="D852" s="565"/>
      <c r="E852" s="565"/>
      <c r="F852" s="565"/>
      <c r="G852" s="565"/>
      <c r="H852" s="565"/>
      <c r="I852" s="565"/>
      <c r="J852" s="565"/>
      <c r="K852" s="565"/>
      <c r="L852" s="565"/>
      <c r="M852" s="565"/>
      <c r="N852" s="565"/>
      <c r="O852" s="565"/>
      <c r="P852" s="565"/>
      <c r="Q852" s="565"/>
      <c r="R852" s="565"/>
      <c r="S852" s="565"/>
      <c r="T852" s="565"/>
      <c r="U852" s="565"/>
      <c r="V852" s="565"/>
      <c r="W852" s="565"/>
      <c r="X852" s="565"/>
      <c r="Y852" s="565"/>
      <c r="Z852" s="565"/>
      <c r="AA852" s="565"/>
      <c r="AB852" s="565"/>
      <c r="AC852" s="565"/>
      <c r="AD852" s="565"/>
    </row>
    <row r="853" spans="1:30" ht="14.5">
      <c r="A853" s="565"/>
      <c r="B853" s="565"/>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row>
    <row r="854" spans="1:30" ht="14.5">
      <c r="A854" s="565"/>
      <c r="B854" s="565"/>
      <c r="C854" s="565"/>
      <c r="D854" s="565"/>
      <c r="E854" s="565"/>
      <c r="F854" s="565"/>
      <c r="G854" s="565"/>
      <c r="H854" s="565"/>
      <c r="I854" s="565"/>
      <c r="J854" s="565"/>
      <c r="K854" s="565"/>
      <c r="L854" s="565"/>
      <c r="M854" s="565"/>
      <c r="N854" s="565"/>
      <c r="O854" s="565"/>
      <c r="P854" s="565"/>
      <c r="Q854" s="565"/>
      <c r="R854" s="565"/>
      <c r="S854" s="565"/>
      <c r="T854" s="565"/>
      <c r="U854" s="565"/>
      <c r="V854" s="565"/>
      <c r="W854" s="565"/>
      <c r="X854" s="565"/>
      <c r="Y854" s="565"/>
      <c r="Z854" s="565"/>
      <c r="AA854" s="565"/>
      <c r="AB854" s="565"/>
      <c r="AC854" s="565"/>
      <c r="AD854" s="565"/>
    </row>
    <row r="855" spans="1:30" ht="14.5">
      <c r="A855" s="565"/>
      <c r="B855" s="565"/>
      <c r="C855" s="565"/>
      <c r="D855" s="565"/>
      <c r="E855" s="565"/>
      <c r="F855" s="565"/>
      <c r="G855" s="565"/>
      <c r="H855" s="565"/>
      <c r="I855" s="565"/>
      <c r="J855" s="565"/>
      <c r="K855" s="565"/>
      <c r="L855" s="565"/>
      <c r="M855" s="565"/>
      <c r="N855" s="565"/>
      <c r="O855" s="565"/>
      <c r="P855" s="565"/>
      <c r="Q855" s="565"/>
      <c r="R855" s="565"/>
      <c r="S855" s="565"/>
      <c r="T855" s="565"/>
      <c r="U855" s="565"/>
      <c r="V855" s="565"/>
      <c r="W855" s="565"/>
      <c r="X855" s="565"/>
      <c r="Y855" s="565"/>
      <c r="Z855" s="565"/>
      <c r="AA855" s="565"/>
      <c r="AB855" s="565"/>
      <c r="AC855" s="565"/>
      <c r="AD855" s="565"/>
    </row>
    <row r="856" spans="1:30" ht="14.5">
      <c r="A856" s="565"/>
      <c r="B856" s="565"/>
      <c r="C856" s="565"/>
      <c r="D856" s="565"/>
      <c r="E856" s="565"/>
      <c r="F856" s="565"/>
      <c r="G856" s="565"/>
      <c r="H856" s="565"/>
      <c r="I856" s="565"/>
      <c r="J856" s="565"/>
      <c r="K856" s="565"/>
      <c r="L856" s="565"/>
      <c r="M856" s="565"/>
      <c r="N856" s="565"/>
      <c r="O856" s="565"/>
      <c r="P856" s="565"/>
      <c r="Q856" s="565"/>
      <c r="R856" s="565"/>
      <c r="S856" s="565"/>
      <c r="T856" s="565"/>
      <c r="U856" s="565"/>
      <c r="V856" s="565"/>
      <c r="W856" s="565"/>
      <c r="X856" s="565"/>
      <c r="Y856" s="565"/>
      <c r="Z856" s="565"/>
      <c r="AA856" s="565"/>
      <c r="AB856" s="565"/>
      <c r="AC856" s="565"/>
      <c r="AD856" s="565"/>
    </row>
    <row r="857" spans="1:30" ht="14.5">
      <c r="A857" s="565"/>
      <c r="B857" s="565"/>
      <c r="C857" s="565"/>
      <c r="D857" s="565"/>
      <c r="E857" s="565"/>
      <c r="F857" s="565"/>
      <c r="G857" s="565"/>
      <c r="H857" s="565"/>
      <c r="I857" s="565"/>
      <c r="J857" s="565"/>
      <c r="K857" s="565"/>
      <c r="L857" s="565"/>
      <c r="M857" s="565"/>
      <c r="N857" s="565"/>
      <c r="O857" s="565"/>
      <c r="P857" s="565"/>
      <c r="Q857" s="565"/>
      <c r="R857" s="565"/>
      <c r="S857" s="565"/>
      <c r="T857" s="565"/>
      <c r="U857" s="565"/>
      <c r="V857" s="565"/>
      <c r="W857" s="565"/>
      <c r="X857" s="565"/>
      <c r="Y857" s="565"/>
      <c r="Z857" s="565"/>
      <c r="AA857" s="565"/>
      <c r="AB857" s="565"/>
      <c r="AC857" s="565"/>
      <c r="AD857" s="565"/>
    </row>
    <row r="858" spans="1:30" ht="14.5">
      <c r="A858" s="565"/>
      <c r="B858" s="565"/>
      <c r="C858" s="565"/>
      <c r="D858" s="565"/>
      <c r="E858" s="565"/>
      <c r="F858" s="565"/>
      <c r="G858" s="565"/>
      <c r="H858" s="565"/>
      <c r="I858" s="565"/>
      <c r="J858" s="565"/>
      <c r="K858" s="565"/>
      <c r="L858" s="565"/>
      <c r="M858" s="565"/>
      <c r="N858" s="565"/>
      <c r="O858" s="565"/>
      <c r="P858" s="565"/>
      <c r="Q858" s="565"/>
      <c r="R858" s="565"/>
      <c r="S858" s="565"/>
      <c r="T858" s="565"/>
      <c r="U858" s="565"/>
      <c r="V858" s="565"/>
      <c r="W858" s="565"/>
      <c r="X858" s="565"/>
      <c r="Y858" s="565"/>
      <c r="Z858" s="565"/>
      <c r="AA858" s="565"/>
      <c r="AB858" s="565"/>
      <c r="AC858" s="565"/>
      <c r="AD858" s="565"/>
    </row>
    <row r="859" spans="1:30" ht="14.5">
      <c r="A859" s="565"/>
      <c r="B859" s="565"/>
      <c r="C859" s="565"/>
      <c r="D859" s="565"/>
      <c r="E859" s="565"/>
      <c r="F859" s="565"/>
      <c r="G859" s="565"/>
      <c r="H859" s="565"/>
      <c r="I859" s="565"/>
      <c r="J859" s="565"/>
      <c r="K859" s="565"/>
      <c r="L859" s="565"/>
      <c r="M859" s="565"/>
      <c r="N859" s="565"/>
      <c r="O859" s="565"/>
      <c r="P859" s="565"/>
      <c r="Q859" s="565"/>
      <c r="R859" s="565"/>
      <c r="S859" s="565"/>
      <c r="T859" s="565"/>
      <c r="U859" s="565"/>
      <c r="V859" s="565"/>
      <c r="W859" s="565"/>
      <c r="X859" s="565"/>
      <c r="Y859" s="565"/>
      <c r="Z859" s="565"/>
      <c r="AA859" s="565"/>
      <c r="AB859" s="565"/>
      <c r="AC859" s="565"/>
      <c r="AD859" s="565"/>
    </row>
    <row r="860" spans="1:30" ht="14.5">
      <c r="A860" s="565"/>
      <c r="B860" s="565"/>
      <c r="C860" s="565"/>
      <c r="D860" s="565"/>
      <c r="E860" s="565"/>
      <c r="F860" s="565"/>
      <c r="G860" s="565"/>
      <c r="H860" s="565"/>
      <c r="I860" s="565"/>
      <c r="J860" s="565"/>
      <c r="K860" s="565"/>
      <c r="L860" s="565"/>
      <c r="M860" s="565"/>
      <c r="N860" s="565"/>
      <c r="O860" s="565"/>
      <c r="P860" s="565"/>
      <c r="Q860" s="565"/>
      <c r="R860" s="565"/>
      <c r="S860" s="565"/>
      <c r="T860" s="565"/>
      <c r="U860" s="565"/>
      <c r="V860" s="565"/>
      <c r="W860" s="565"/>
      <c r="X860" s="565"/>
      <c r="Y860" s="565"/>
      <c r="Z860" s="565"/>
      <c r="AA860" s="565"/>
      <c r="AB860" s="565"/>
      <c r="AC860" s="565"/>
      <c r="AD860" s="565"/>
    </row>
    <row r="861" spans="1:30" ht="14.5">
      <c r="A861" s="565"/>
      <c r="B861" s="565"/>
      <c r="C861" s="565"/>
      <c r="D861" s="565"/>
      <c r="E861" s="565"/>
      <c r="F861" s="565"/>
      <c r="G861" s="565"/>
      <c r="H861" s="565"/>
      <c r="I861" s="565"/>
      <c r="J861" s="565"/>
      <c r="K861" s="565"/>
      <c r="L861" s="565"/>
      <c r="M861" s="565"/>
      <c r="N861" s="565"/>
      <c r="O861" s="565"/>
      <c r="P861" s="565"/>
      <c r="Q861" s="565"/>
      <c r="R861" s="565"/>
      <c r="S861" s="565"/>
      <c r="T861" s="565"/>
      <c r="U861" s="565"/>
      <c r="V861" s="565"/>
      <c r="W861" s="565"/>
      <c r="X861" s="565"/>
      <c r="Y861" s="565"/>
      <c r="Z861" s="565"/>
      <c r="AA861" s="565"/>
      <c r="AB861" s="565"/>
      <c r="AC861" s="565"/>
      <c r="AD861" s="565"/>
    </row>
    <row r="862" spans="1:30" ht="14.5">
      <c r="A862" s="565"/>
      <c r="B862" s="565"/>
      <c r="C862" s="565"/>
      <c r="D862" s="565"/>
      <c r="E862" s="565"/>
      <c r="F862" s="565"/>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row>
    <row r="863" spans="1:30" ht="14.5">
      <c r="A863" s="565"/>
      <c r="B863" s="565"/>
      <c r="C863" s="565"/>
      <c r="D863" s="565"/>
      <c r="E863" s="565"/>
      <c r="F863" s="565"/>
      <c r="G863" s="565"/>
      <c r="H863" s="565"/>
      <c r="I863" s="565"/>
      <c r="J863" s="565"/>
      <c r="K863" s="565"/>
      <c r="L863" s="565"/>
      <c r="M863" s="565"/>
      <c r="N863" s="565"/>
      <c r="O863" s="565"/>
      <c r="P863" s="565"/>
      <c r="Q863" s="565"/>
      <c r="R863" s="565"/>
      <c r="S863" s="565"/>
      <c r="T863" s="565"/>
      <c r="U863" s="565"/>
      <c r="V863" s="565"/>
      <c r="W863" s="565"/>
      <c r="X863" s="565"/>
      <c r="Y863" s="565"/>
      <c r="Z863" s="565"/>
      <c r="AA863" s="565"/>
      <c r="AB863" s="565"/>
      <c r="AC863" s="565"/>
      <c r="AD863" s="565"/>
    </row>
    <row r="864" spans="1:30" ht="14.5">
      <c r="A864" s="565"/>
      <c r="B864" s="565"/>
      <c r="C864" s="565"/>
      <c r="D864" s="565"/>
      <c r="E864" s="565"/>
      <c r="F864" s="565"/>
      <c r="G864" s="565"/>
      <c r="H864" s="565"/>
      <c r="I864" s="565"/>
      <c r="J864" s="565"/>
      <c r="K864" s="565"/>
      <c r="L864" s="565"/>
      <c r="M864" s="565"/>
      <c r="N864" s="565"/>
      <c r="O864" s="565"/>
      <c r="P864" s="565"/>
      <c r="Q864" s="565"/>
      <c r="R864" s="565"/>
      <c r="S864" s="565"/>
      <c r="T864" s="565"/>
      <c r="U864" s="565"/>
      <c r="V864" s="565"/>
      <c r="W864" s="565"/>
      <c r="X864" s="565"/>
      <c r="Y864" s="565"/>
      <c r="Z864" s="565"/>
      <c r="AA864" s="565"/>
      <c r="AB864" s="565"/>
      <c r="AC864" s="565"/>
      <c r="AD864" s="565"/>
    </row>
    <row r="865" spans="1:30" ht="14.5">
      <c r="A865" s="565"/>
      <c r="B865" s="565"/>
      <c r="C865" s="565"/>
      <c r="D865" s="565"/>
      <c r="E865" s="565"/>
      <c r="F865" s="565"/>
      <c r="G865" s="565"/>
      <c r="H865" s="565"/>
      <c r="I865" s="565"/>
      <c r="J865" s="565"/>
      <c r="K865" s="565"/>
      <c r="L865" s="565"/>
      <c r="M865" s="565"/>
      <c r="N865" s="565"/>
      <c r="O865" s="565"/>
      <c r="P865" s="565"/>
      <c r="Q865" s="565"/>
      <c r="R865" s="565"/>
      <c r="S865" s="565"/>
      <c r="T865" s="565"/>
      <c r="U865" s="565"/>
      <c r="V865" s="565"/>
      <c r="W865" s="565"/>
      <c r="X865" s="565"/>
      <c r="Y865" s="565"/>
      <c r="Z865" s="565"/>
      <c r="AA865" s="565"/>
      <c r="AB865" s="565"/>
      <c r="AC865" s="565"/>
      <c r="AD865" s="565"/>
    </row>
    <row r="866" spans="1:30" ht="14.5">
      <c r="A866" s="565"/>
      <c r="B866" s="565"/>
      <c r="C866" s="565"/>
      <c r="D866" s="565"/>
      <c r="E866" s="565"/>
      <c r="F866" s="565"/>
      <c r="G866" s="565"/>
      <c r="H866" s="565"/>
      <c r="I866" s="565"/>
      <c r="J866" s="565"/>
      <c r="K866" s="565"/>
      <c r="L866" s="565"/>
      <c r="M866" s="565"/>
      <c r="N866" s="565"/>
      <c r="O866" s="565"/>
      <c r="P866" s="565"/>
      <c r="Q866" s="565"/>
      <c r="R866" s="565"/>
      <c r="S866" s="565"/>
      <c r="T866" s="565"/>
      <c r="U866" s="565"/>
      <c r="V866" s="565"/>
      <c r="W866" s="565"/>
      <c r="X866" s="565"/>
      <c r="Y866" s="565"/>
      <c r="Z866" s="565"/>
      <c r="AA866" s="565"/>
      <c r="AB866" s="565"/>
      <c r="AC866" s="565"/>
      <c r="AD866" s="565"/>
    </row>
    <row r="867" spans="1:30" ht="14.5">
      <c r="A867" s="565"/>
      <c r="B867" s="565"/>
      <c r="C867" s="565"/>
      <c r="D867" s="565"/>
      <c r="E867" s="565"/>
      <c r="F867" s="565"/>
      <c r="G867" s="565"/>
      <c r="H867" s="565"/>
      <c r="I867" s="565"/>
      <c r="J867" s="565"/>
      <c r="K867" s="565"/>
      <c r="L867" s="565"/>
      <c r="M867" s="565"/>
      <c r="N867" s="565"/>
      <c r="O867" s="565"/>
      <c r="P867" s="565"/>
      <c r="Q867" s="565"/>
      <c r="R867" s="565"/>
      <c r="S867" s="565"/>
      <c r="T867" s="565"/>
      <c r="U867" s="565"/>
      <c r="V867" s="565"/>
      <c r="W867" s="565"/>
      <c r="X867" s="565"/>
      <c r="Y867" s="565"/>
      <c r="Z867" s="565"/>
      <c r="AA867" s="565"/>
      <c r="AB867" s="565"/>
      <c r="AC867" s="565"/>
      <c r="AD867" s="565"/>
    </row>
    <row r="868" spans="1:30" ht="14.5">
      <c r="A868" s="565"/>
      <c r="B868" s="565"/>
      <c r="C868" s="565"/>
      <c r="D868" s="565"/>
      <c r="E868" s="565"/>
      <c r="F868" s="565"/>
      <c r="G868" s="565"/>
      <c r="H868" s="565"/>
      <c r="I868" s="565"/>
      <c r="J868" s="565"/>
      <c r="K868" s="565"/>
      <c r="L868" s="565"/>
      <c r="M868" s="565"/>
      <c r="N868" s="565"/>
      <c r="O868" s="565"/>
      <c r="P868" s="565"/>
      <c r="Q868" s="565"/>
      <c r="R868" s="565"/>
      <c r="S868" s="565"/>
      <c r="T868" s="565"/>
      <c r="U868" s="565"/>
      <c r="V868" s="565"/>
      <c r="W868" s="565"/>
      <c r="X868" s="565"/>
      <c r="Y868" s="565"/>
      <c r="Z868" s="565"/>
      <c r="AA868" s="565"/>
      <c r="AB868" s="565"/>
      <c r="AC868" s="565"/>
      <c r="AD868" s="565"/>
    </row>
    <row r="869" spans="1:30" ht="14.5">
      <c r="A869" s="565"/>
      <c r="B869" s="565"/>
      <c r="C869" s="565"/>
      <c r="D869" s="565"/>
      <c r="E869" s="565"/>
      <c r="F869" s="565"/>
      <c r="G869" s="565"/>
      <c r="H869" s="565"/>
      <c r="I869" s="565"/>
      <c r="J869" s="565"/>
      <c r="K869" s="565"/>
      <c r="L869" s="565"/>
      <c r="M869" s="565"/>
      <c r="N869" s="565"/>
      <c r="O869" s="565"/>
      <c r="P869" s="565"/>
      <c r="Q869" s="565"/>
      <c r="R869" s="565"/>
      <c r="S869" s="565"/>
      <c r="T869" s="565"/>
      <c r="U869" s="565"/>
      <c r="V869" s="565"/>
      <c r="W869" s="565"/>
      <c r="X869" s="565"/>
      <c r="Y869" s="565"/>
      <c r="Z869" s="565"/>
      <c r="AA869" s="565"/>
      <c r="AB869" s="565"/>
      <c r="AC869" s="565"/>
      <c r="AD869" s="565"/>
    </row>
    <row r="870" spans="1:30" ht="14.5">
      <c r="A870" s="565"/>
      <c r="B870" s="565"/>
      <c r="C870" s="565"/>
      <c r="D870" s="565"/>
      <c r="E870" s="565"/>
      <c r="F870" s="565"/>
      <c r="G870" s="565"/>
      <c r="H870" s="565"/>
      <c r="I870" s="565"/>
      <c r="J870" s="565"/>
      <c r="K870" s="565"/>
      <c r="L870" s="565"/>
      <c r="M870" s="565"/>
      <c r="N870" s="565"/>
      <c r="O870" s="565"/>
      <c r="P870" s="565"/>
      <c r="Q870" s="565"/>
      <c r="R870" s="565"/>
      <c r="S870" s="565"/>
      <c r="T870" s="565"/>
      <c r="U870" s="565"/>
      <c r="V870" s="565"/>
      <c r="W870" s="565"/>
      <c r="X870" s="565"/>
      <c r="Y870" s="565"/>
      <c r="Z870" s="565"/>
      <c r="AA870" s="565"/>
      <c r="AB870" s="565"/>
      <c r="AC870" s="565"/>
      <c r="AD870" s="565"/>
    </row>
    <row r="871" spans="1:30" ht="14.5">
      <c r="A871" s="565"/>
      <c r="B871" s="565"/>
      <c r="C871" s="565"/>
      <c r="D871" s="565"/>
      <c r="E871" s="565"/>
      <c r="F871" s="565"/>
      <c r="G871" s="565"/>
      <c r="H871" s="565"/>
      <c r="I871" s="565"/>
      <c r="J871" s="565"/>
      <c r="K871" s="565"/>
      <c r="L871" s="565"/>
      <c r="M871" s="565"/>
      <c r="N871" s="565"/>
      <c r="O871" s="565"/>
      <c r="P871" s="565"/>
      <c r="Q871" s="565"/>
      <c r="R871" s="565"/>
      <c r="S871" s="565"/>
      <c r="T871" s="565"/>
      <c r="U871" s="565"/>
      <c r="V871" s="565"/>
      <c r="W871" s="565"/>
      <c r="X871" s="565"/>
      <c r="Y871" s="565"/>
      <c r="Z871" s="565"/>
      <c r="AA871" s="565"/>
      <c r="AB871" s="565"/>
      <c r="AC871" s="565"/>
      <c r="AD871" s="565"/>
    </row>
    <row r="872" spans="1:30" ht="14.5">
      <c r="A872" s="565"/>
      <c r="B872" s="565"/>
      <c r="C872" s="565"/>
      <c r="D872" s="565"/>
      <c r="E872" s="565"/>
      <c r="F872" s="565"/>
      <c r="G872" s="565"/>
      <c r="H872" s="565"/>
      <c r="I872" s="565"/>
      <c r="J872" s="565"/>
      <c r="K872" s="565"/>
      <c r="L872" s="565"/>
      <c r="M872" s="565"/>
      <c r="N872" s="565"/>
      <c r="O872" s="565"/>
      <c r="P872" s="565"/>
      <c r="Q872" s="565"/>
      <c r="R872" s="565"/>
      <c r="S872" s="565"/>
      <c r="T872" s="565"/>
      <c r="U872" s="565"/>
      <c r="V872" s="565"/>
      <c r="W872" s="565"/>
      <c r="X872" s="565"/>
      <c r="Y872" s="565"/>
      <c r="Z872" s="565"/>
      <c r="AA872" s="565"/>
      <c r="AB872" s="565"/>
      <c r="AC872" s="565"/>
      <c r="AD872" s="565"/>
    </row>
    <row r="873" spans="1:30" ht="14.5">
      <c r="A873" s="565"/>
      <c r="B873" s="565"/>
      <c r="C873" s="565"/>
      <c r="D873" s="565"/>
      <c r="E873" s="565"/>
      <c r="F873" s="565"/>
      <c r="G873" s="565"/>
      <c r="H873" s="565"/>
      <c r="I873" s="565"/>
      <c r="J873" s="565"/>
      <c r="K873" s="565"/>
      <c r="L873" s="565"/>
      <c r="M873" s="565"/>
      <c r="N873" s="565"/>
      <c r="O873" s="565"/>
      <c r="P873" s="565"/>
      <c r="Q873" s="565"/>
      <c r="R873" s="565"/>
      <c r="S873" s="565"/>
      <c r="T873" s="565"/>
      <c r="U873" s="565"/>
      <c r="V873" s="565"/>
      <c r="W873" s="565"/>
      <c r="X873" s="565"/>
      <c r="Y873" s="565"/>
      <c r="Z873" s="565"/>
      <c r="AA873" s="565"/>
      <c r="AB873" s="565"/>
      <c r="AC873" s="565"/>
      <c r="AD873" s="565"/>
    </row>
    <row r="874" spans="1:30" ht="14.5">
      <c r="A874" s="565"/>
      <c r="B874" s="565"/>
      <c r="C874" s="565"/>
      <c r="D874" s="565"/>
      <c r="E874" s="565"/>
      <c r="F874" s="565"/>
      <c r="G874" s="565"/>
      <c r="H874" s="565"/>
      <c r="I874" s="565"/>
      <c r="J874" s="565"/>
      <c r="K874" s="565"/>
      <c r="L874" s="565"/>
      <c r="M874" s="565"/>
      <c r="N874" s="565"/>
      <c r="O874" s="565"/>
      <c r="P874" s="565"/>
      <c r="Q874" s="565"/>
      <c r="R874" s="565"/>
      <c r="S874" s="565"/>
      <c r="T874" s="565"/>
      <c r="U874" s="565"/>
      <c r="V874" s="565"/>
      <c r="W874" s="565"/>
      <c r="X874" s="565"/>
      <c r="Y874" s="565"/>
      <c r="Z874" s="565"/>
      <c r="AA874" s="565"/>
      <c r="AB874" s="565"/>
      <c r="AC874" s="565"/>
      <c r="AD874" s="565"/>
    </row>
    <row r="875" spans="1:30" ht="14.5">
      <c r="A875" s="565"/>
      <c r="B875" s="565"/>
      <c r="C875" s="565"/>
      <c r="D875" s="565"/>
      <c r="E875" s="565"/>
      <c r="F875" s="565"/>
      <c r="G875" s="565"/>
      <c r="H875" s="565"/>
      <c r="I875" s="565"/>
      <c r="J875" s="565"/>
      <c r="K875" s="565"/>
      <c r="L875" s="565"/>
      <c r="M875" s="565"/>
      <c r="N875" s="565"/>
      <c r="O875" s="565"/>
      <c r="P875" s="565"/>
      <c r="Q875" s="565"/>
      <c r="R875" s="565"/>
      <c r="S875" s="565"/>
      <c r="T875" s="565"/>
      <c r="U875" s="565"/>
      <c r="V875" s="565"/>
      <c r="W875" s="565"/>
      <c r="X875" s="565"/>
      <c r="Y875" s="565"/>
      <c r="Z875" s="565"/>
      <c r="AA875" s="565"/>
      <c r="AB875" s="565"/>
      <c r="AC875" s="565"/>
      <c r="AD875" s="565"/>
    </row>
    <row r="876" spans="1:30" ht="14.5">
      <c r="A876" s="565"/>
      <c r="B876" s="565"/>
      <c r="C876" s="565"/>
      <c r="D876" s="565"/>
      <c r="E876" s="565"/>
      <c r="F876" s="565"/>
      <c r="G876" s="565"/>
      <c r="H876" s="565"/>
      <c r="I876" s="565"/>
      <c r="J876" s="565"/>
      <c r="K876" s="565"/>
      <c r="L876" s="565"/>
      <c r="M876" s="565"/>
      <c r="N876" s="565"/>
      <c r="O876" s="565"/>
      <c r="P876" s="565"/>
      <c r="Q876" s="565"/>
      <c r="R876" s="565"/>
      <c r="S876" s="565"/>
      <c r="T876" s="565"/>
      <c r="U876" s="565"/>
      <c r="V876" s="565"/>
      <c r="W876" s="565"/>
      <c r="X876" s="565"/>
      <c r="Y876" s="565"/>
      <c r="Z876" s="565"/>
      <c r="AA876" s="565"/>
      <c r="AB876" s="565"/>
      <c r="AC876" s="565"/>
      <c r="AD876" s="565"/>
    </row>
    <row r="877" spans="1:30" ht="14.5">
      <c r="A877" s="565"/>
      <c r="B877" s="565"/>
      <c r="C877" s="565"/>
      <c r="D877" s="565"/>
      <c r="E877" s="565"/>
      <c r="F877" s="565"/>
      <c r="G877" s="565"/>
      <c r="H877" s="565"/>
      <c r="I877" s="565"/>
      <c r="J877" s="565"/>
      <c r="K877" s="565"/>
      <c r="L877" s="565"/>
      <c r="M877" s="565"/>
      <c r="N877" s="565"/>
      <c r="O877" s="565"/>
      <c r="P877" s="565"/>
      <c r="Q877" s="565"/>
      <c r="R877" s="565"/>
      <c r="S877" s="565"/>
      <c r="T877" s="565"/>
      <c r="U877" s="565"/>
      <c r="V877" s="565"/>
      <c r="W877" s="565"/>
      <c r="X877" s="565"/>
      <c r="Y877" s="565"/>
      <c r="Z877" s="565"/>
      <c r="AA877" s="565"/>
      <c r="AB877" s="565"/>
      <c r="AC877" s="565"/>
      <c r="AD877" s="565"/>
    </row>
    <row r="878" spans="1:30" ht="14.5">
      <c r="A878" s="565"/>
      <c r="B878" s="565"/>
      <c r="C878" s="565"/>
      <c r="D878" s="565"/>
      <c r="E878" s="565"/>
      <c r="F878" s="565"/>
      <c r="G878" s="565"/>
      <c r="H878" s="565"/>
      <c r="I878" s="565"/>
      <c r="J878" s="565"/>
      <c r="K878" s="565"/>
      <c r="L878" s="565"/>
      <c r="M878" s="565"/>
      <c r="N878" s="565"/>
      <c r="O878" s="565"/>
      <c r="P878" s="565"/>
      <c r="Q878" s="565"/>
      <c r="R878" s="565"/>
      <c r="S878" s="565"/>
      <c r="T878" s="565"/>
      <c r="U878" s="565"/>
      <c r="V878" s="565"/>
      <c r="W878" s="565"/>
      <c r="X878" s="565"/>
      <c r="Y878" s="565"/>
      <c r="Z878" s="565"/>
      <c r="AA878" s="565"/>
      <c r="AB878" s="565"/>
      <c r="AC878" s="565"/>
      <c r="AD878" s="565"/>
    </row>
    <row r="879" spans="1:30" ht="14.5">
      <c r="A879" s="565"/>
      <c r="B879" s="565"/>
      <c r="C879" s="565"/>
      <c r="D879" s="565"/>
      <c r="E879" s="565"/>
      <c r="F879" s="565"/>
      <c r="G879" s="565"/>
      <c r="H879" s="565"/>
      <c r="I879" s="565"/>
      <c r="J879" s="565"/>
      <c r="K879" s="565"/>
      <c r="L879" s="565"/>
      <c r="M879" s="565"/>
      <c r="N879" s="565"/>
      <c r="O879" s="565"/>
      <c r="P879" s="565"/>
      <c r="Q879" s="565"/>
      <c r="R879" s="565"/>
      <c r="S879" s="565"/>
      <c r="T879" s="565"/>
      <c r="U879" s="565"/>
      <c r="V879" s="565"/>
      <c r="W879" s="565"/>
      <c r="X879" s="565"/>
      <c r="Y879" s="565"/>
      <c r="Z879" s="565"/>
      <c r="AA879" s="565"/>
      <c r="AB879" s="565"/>
      <c r="AC879" s="565"/>
      <c r="AD879" s="565"/>
    </row>
    <row r="880" spans="1:30" ht="14.5">
      <c r="A880" s="565"/>
      <c r="B880" s="565"/>
      <c r="C880" s="565"/>
      <c r="D880" s="565"/>
      <c r="E880" s="565"/>
      <c r="F880" s="565"/>
      <c r="G880" s="565"/>
      <c r="H880" s="565"/>
      <c r="I880" s="565"/>
      <c r="J880" s="565"/>
      <c r="K880" s="565"/>
      <c r="L880" s="565"/>
      <c r="M880" s="565"/>
      <c r="N880" s="565"/>
      <c r="O880" s="565"/>
      <c r="P880" s="565"/>
      <c r="Q880" s="565"/>
      <c r="R880" s="565"/>
      <c r="S880" s="565"/>
      <c r="T880" s="565"/>
      <c r="U880" s="565"/>
      <c r="V880" s="565"/>
      <c r="W880" s="565"/>
      <c r="X880" s="565"/>
      <c r="Y880" s="565"/>
      <c r="Z880" s="565"/>
      <c r="AA880" s="565"/>
      <c r="AB880" s="565"/>
      <c r="AC880" s="565"/>
      <c r="AD880" s="565"/>
    </row>
    <row r="881" spans="1:30" ht="14.5">
      <c r="A881" s="565"/>
      <c r="B881" s="565"/>
      <c r="C881" s="565"/>
      <c r="D881" s="565"/>
      <c r="E881" s="565"/>
      <c r="F881" s="565"/>
      <c r="G881" s="565"/>
      <c r="H881" s="565"/>
      <c r="I881" s="565"/>
      <c r="J881" s="565"/>
      <c r="K881" s="565"/>
      <c r="L881" s="565"/>
      <c r="M881" s="565"/>
      <c r="N881" s="565"/>
      <c r="O881" s="565"/>
      <c r="P881" s="565"/>
      <c r="Q881" s="565"/>
      <c r="R881" s="565"/>
      <c r="S881" s="565"/>
      <c r="T881" s="565"/>
      <c r="U881" s="565"/>
      <c r="V881" s="565"/>
      <c r="W881" s="565"/>
      <c r="X881" s="565"/>
      <c r="Y881" s="565"/>
      <c r="Z881" s="565"/>
      <c r="AA881" s="565"/>
      <c r="AB881" s="565"/>
      <c r="AC881" s="565"/>
      <c r="AD881" s="565"/>
    </row>
    <row r="882" spans="1:30" ht="14.5">
      <c r="A882" s="565"/>
      <c r="B882" s="565"/>
      <c r="C882" s="565"/>
      <c r="D882" s="565"/>
      <c r="E882" s="565"/>
      <c r="F882" s="565"/>
      <c r="G882" s="565"/>
      <c r="H882" s="565"/>
      <c r="I882" s="565"/>
      <c r="J882" s="565"/>
      <c r="K882" s="565"/>
      <c r="L882" s="565"/>
      <c r="M882" s="565"/>
      <c r="N882" s="565"/>
      <c r="O882" s="565"/>
      <c r="P882" s="565"/>
      <c r="Q882" s="565"/>
      <c r="R882" s="565"/>
      <c r="S882" s="565"/>
      <c r="T882" s="565"/>
      <c r="U882" s="565"/>
      <c r="V882" s="565"/>
      <c r="W882" s="565"/>
      <c r="X882" s="565"/>
      <c r="Y882" s="565"/>
      <c r="Z882" s="565"/>
      <c r="AA882" s="565"/>
      <c r="AB882" s="565"/>
      <c r="AC882" s="565"/>
      <c r="AD882" s="565"/>
    </row>
    <row r="883" spans="1:30" ht="14.5">
      <c r="A883" s="565"/>
      <c r="B883" s="565"/>
      <c r="C883" s="565"/>
      <c r="D883" s="565"/>
      <c r="E883" s="565"/>
      <c r="F883" s="565"/>
      <c r="G883" s="565"/>
      <c r="H883" s="565"/>
      <c r="I883" s="565"/>
      <c r="J883" s="565"/>
      <c r="K883" s="565"/>
      <c r="L883" s="565"/>
      <c r="M883" s="565"/>
      <c r="N883" s="565"/>
      <c r="O883" s="565"/>
      <c r="P883" s="565"/>
      <c r="Q883" s="565"/>
      <c r="R883" s="565"/>
      <c r="S883" s="565"/>
      <c r="T883" s="565"/>
      <c r="U883" s="565"/>
      <c r="V883" s="565"/>
      <c r="W883" s="565"/>
      <c r="X883" s="565"/>
      <c r="Y883" s="565"/>
      <c r="Z883" s="565"/>
      <c r="AA883" s="565"/>
      <c r="AB883" s="565"/>
      <c r="AC883" s="565"/>
      <c r="AD883" s="565"/>
    </row>
    <row r="884" spans="1:30" ht="14.5">
      <c r="A884" s="565"/>
      <c r="B884" s="565"/>
      <c r="C884" s="565"/>
      <c r="D884" s="565"/>
      <c r="E884" s="565"/>
      <c r="F884" s="565"/>
      <c r="G884" s="565"/>
      <c r="H884" s="565"/>
      <c r="I884" s="565"/>
      <c r="J884" s="565"/>
      <c r="K884" s="565"/>
      <c r="L884" s="565"/>
      <c r="M884" s="565"/>
      <c r="N884" s="565"/>
      <c r="O884" s="565"/>
      <c r="P884" s="565"/>
      <c r="Q884" s="565"/>
      <c r="R884" s="565"/>
      <c r="S884" s="565"/>
      <c r="T884" s="565"/>
      <c r="U884" s="565"/>
      <c r="V884" s="565"/>
      <c r="W884" s="565"/>
      <c r="X884" s="565"/>
      <c r="Y884" s="565"/>
      <c r="Z884" s="565"/>
      <c r="AA884" s="565"/>
      <c r="AB884" s="565"/>
      <c r="AC884" s="565"/>
      <c r="AD884" s="565"/>
    </row>
    <row r="885" spans="1:30" ht="14.5">
      <c r="A885" s="565"/>
      <c r="B885" s="565"/>
      <c r="C885" s="565"/>
      <c r="D885" s="565"/>
      <c r="E885" s="565"/>
      <c r="F885" s="565"/>
      <c r="G885" s="565"/>
      <c r="H885" s="565"/>
      <c r="I885" s="565"/>
      <c r="J885" s="565"/>
      <c r="K885" s="565"/>
      <c r="L885" s="565"/>
      <c r="M885" s="565"/>
      <c r="N885" s="565"/>
      <c r="O885" s="565"/>
      <c r="P885" s="565"/>
      <c r="Q885" s="565"/>
      <c r="R885" s="565"/>
      <c r="S885" s="565"/>
      <c r="T885" s="565"/>
      <c r="U885" s="565"/>
      <c r="V885" s="565"/>
      <c r="W885" s="565"/>
      <c r="X885" s="565"/>
      <c r="Y885" s="565"/>
      <c r="Z885" s="565"/>
      <c r="AA885" s="565"/>
      <c r="AB885" s="565"/>
      <c r="AC885" s="565"/>
      <c r="AD885" s="565"/>
    </row>
    <row r="886" spans="1:30" ht="14.5">
      <c r="A886" s="565"/>
      <c r="B886" s="565"/>
      <c r="C886" s="565"/>
      <c r="D886" s="565"/>
      <c r="E886" s="565"/>
      <c r="F886" s="565"/>
      <c r="G886" s="565"/>
      <c r="H886" s="565"/>
      <c r="I886" s="565"/>
      <c r="J886" s="565"/>
      <c r="K886" s="565"/>
      <c r="L886" s="565"/>
      <c r="M886" s="565"/>
      <c r="N886" s="565"/>
      <c r="O886" s="565"/>
      <c r="P886" s="565"/>
      <c r="Q886" s="565"/>
      <c r="R886" s="565"/>
      <c r="S886" s="565"/>
      <c r="T886" s="565"/>
      <c r="U886" s="565"/>
      <c r="V886" s="565"/>
      <c r="W886" s="565"/>
      <c r="X886" s="565"/>
      <c r="Y886" s="565"/>
      <c r="Z886" s="565"/>
      <c r="AA886" s="565"/>
      <c r="AB886" s="565"/>
      <c r="AC886" s="565"/>
      <c r="AD886" s="565"/>
    </row>
    <row r="887" spans="1:30" ht="14.5">
      <c r="A887" s="565"/>
      <c r="B887" s="565"/>
      <c r="C887" s="565"/>
      <c r="D887" s="565"/>
      <c r="E887" s="565"/>
      <c r="F887" s="565"/>
      <c r="G887" s="565"/>
      <c r="H887" s="565"/>
      <c r="I887" s="565"/>
      <c r="J887" s="565"/>
      <c r="K887" s="565"/>
      <c r="L887" s="565"/>
      <c r="M887" s="565"/>
      <c r="N887" s="565"/>
      <c r="O887" s="565"/>
      <c r="P887" s="565"/>
      <c r="Q887" s="565"/>
      <c r="R887" s="565"/>
      <c r="S887" s="565"/>
      <c r="T887" s="565"/>
      <c r="U887" s="565"/>
      <c r="V887" s="565"/>
      <c r="W887" s="565"/>
      <c r="X887" s="565"/>
      <c r="Y887" s="565"/>
      <c r="Z887" s="565"/>
      <c r="AA887" s="565"/>
      <c r="AB887" s="565"/>
      <c r="AC887" s="565"/>
      <c r="AD887" s="565"/>
    </row>
    <row r="888" spans="1:30" ht="14.5">
      <c r="A888" s="565"/>
      <c r="B888" s="565"/>
      <c r="C888" s="565"/>
      <c r="D888" s="565"/>
      <c r="E888" s="565"/>
      <c r="F888" s="565"/>
      <c r="G888" s="565"/>
      <c r="H888" s="565"/>
      <c r="I888" s="565"/>
      <c r="J888" s="565"/>
      <c r="K888" s="565"/>
      <c r="L888" s="565"/>
      <c r="M888" s="565"/>
      <c r="N888" s="565"/>
      <c r="O888" s="565"/>
      <c r="P888" s="565"/>
      <c r="Q888" s="565"/>
      <c r="R888" s="565"/>
      <c r="S888" s="565"/>
      <c r="T888" s="565"/>
      <c r="U888" s="565"/>
      <c r="V888" s="565"/>
      <c r="W888" s="565"/>
      <c r="X888" s="565"/>
      <c r="Y888" s="565"/>
      <c r="Z888" s="565"/>
      <c r="AA888" s="565"/>
      <c r="AB888" s="565"/>
      <c r="AC888" s="565"/>
      <c r="AD888" s="565"/>
    </row>
    <row r="889" spans="1:30" ht="14.5">
      <c r="A889" s="565"/>
      <c r="B889" s="565"/>
      <c r="C889" s="565"/>
      <c r="D889" s="565"/>
      <c r="E889" s="565"/>
      <c r="F889" s="565"/>
      <c r="G889" s="565"/>
      <c r="H889" s="565"/>
      <c r="I889" s="565"/>
      <c r="J889" s="565"/>
      <c r="K889" s="565"/>
      <c r="L889" s="565"/>
      <c r="M889" s="565"/>
      <c r="N889" s="565"/>
      <c r="O889" s="565"/>
      <c r="P889" s="565"/>
      <c r="Q889" s="565"/>
      <c r="R889" s="565"/>
      <c r="S889" s="565"/>
      <c r="T889" s="565"/>
      <c r="U889" s="565"/>
      <c r="V889" s="565"/>
      <c r="W889" s="565"/>
      <c r="X889" s="565"/>
      <c r="Y889" s="565"/>
      <c r="Z889" s="565"/>
      <c r="AA889" s="565"/>
      <c r="AB889" s="565"/>
      <c r="AC889" s="565"/>
      <c r="AD889" s="565"/>
    </row>
    <row r="890" spans="1:30" ht="14.5">
      <c r="A890" s="565"/>
      <c r="B890" s="565"/>
      <c r="C890" s="565"/>
      <c r="D890" s="565"/>
      <c r="E890" s="565"/>
      <c r="F890" s="565"/>
      <c r="G890" s="565"/>
      <c r="H890" s="565"/>
      <c r="I890" s="565"/>
      <c r="J890" s="565"/>
      <c r="K890" s="565"/>
      <c r="L890" s="565"/>
      <c r="M890" s="565"/>
      <c r="N890" s="565"/>
      <c r="O890" s="565"/>
      <c r="P890" s="565"/>
      <c r="Q890" s="565"/>
      <c r="R890" s="565"/>
      <c r="S890" s="565"/>
      <c r="T890" s="565"/>
      <c r="U890" s="565"/>
      <c r="V890" s="565"/>
      <c r="W890" s="565"/>
      <c r="X890" s="565"/>
      <c r="Y890" s="565"/>
      <c r="Z890" s="565"/>
      <c r="AA890" s="565"/>
      <c r="AB890" s="565"/>
      <c r="AC890" s="565"/>
      <c r="AD890" s="565"/>
    </row>
    <row r="891" spans="1:30" ht="14.5">
      <c r="A891" s="565"/>
      <c r="B891" s="565"/>
      <c r="C891" s="565"/>
      <c r="D891" s="565"/>
      <c r="E891" s="565"/>
      <c r="F891" s="565"/>
      <c r="G891" s="565"/>
      <c r="H891" s="565"/>
      <c r="I891" s="565"/>
      <c r="J891" s="565"/>
      <c r="K891" s="565"/>
      <c r="L891" s="565"/>
      <c r="M891" s="565"/>
      <c r="N891" s="565"/>
      <c r="O891" s="565"/>
      <c r="P891" s="565"/>
      <c r="Q891" s="565"/>
      <c r="R891" s="565"/>
      <c r="S891" s="565"/>
      <c r="T891" s="565"/>
      <c r="U891" s="565"/>
      <c r="V891" s="565"/>
      <c r="W891" s="565"/>
      <c r="X891" s="565"/>
      <c r="Y891" s="565"/>
      <c r="Z891" s="565"/>
      <c r="AA891" s="565"/>
      <c r="AB891" s="565"/>
      <c r="AC891" s="565"/>
      <c r="AD891" s="565"/>
    </row>
    <row r="892" spans="1:30" ht="14.5">
      <c r="A892" s="565"/>
      <c r="B892" s="565"/>
      <c r="C892" s="565"/>
      <c r="D892" s="565"/>
      <c r="E892" s="565"/>
      <c r="F892" s="565"/>
      <c r="G892" s="565"/>
      <c r="H892" s="565"/>
      <c r="I892" s="565"/>
      <c r="J892" s="565"/>
      <c r="K892" s="565"/>
      <c r="L892" s="565"/>
      <c r="M892" s="565"/>
      <c r="N892" s="565"/>
      <c r="O892" s="565"/>
      <c r="P892" s="565"/>
      <c r="Q892" s="565"/>
      <c r="R892" s="565"/>
      <c r="S892" s="565"/>
      <c r="T892" s="565"/>
      <c r="U892" s="565"/>
      <c r="V892" s="565"/>
      <c r="W892" s="565"/>
      <c r="X892" s="565"/>
      <c r="Y892" s="565"/>
      <c r="Z892" s="565"/>
      <c r="AA892" s="565"/>
      <c r="AB892" s="565"/>
      <c r="AC892" s="565"/>
      <c r="AD892" s="565"/>
    </row>
    <row r="893" spans="1:30" ht="14.5">
      <c r="A893" s="565"/>
      <c r="B893" s="565"/>
      <c r="C893" s="565"/>
      <c r="D893" s="565"/>
      <c r="E893" s="565"/>
      <c r="F893" s="565"/>
      <c r="G893" s="565"/>
      <c r="H893" s="565"/>
      <c r="I893" s="565"/>
      <c r="J893" s="565"/>
      <c r="K893" s="565"/>
      <c r="L893" s="565"/>
      <c r="M893" s="565"/>
      <c r="N893" s="565"/>
      <c r="O893" s="565"/>
      <c r="P893" s="565"/>
      <c r="Q893" s="565"/>
      <c r="R893" s="565"/>
      <c r="S893" s="565"/>
      <c r="T893" s="565"/>
      <c r="U893" s="565"/>
      <c r="V893" s="565"/>
      <c r="W893" s="565"/>
      <c r="X893" s="565"/>
      <c r="Y893" s="565"/>
      <c r="Z893" s="565"/>
      <c r="AA893" s="565"/>
      <c r="AB893" s="565"/>
      <c r="AC893" s="565"/>
      <c r="AD893" s="565"/>
    </row>
    <row r="894" spans="1:30" ht="14.5">
      <c r="A894" s="565"/>
      <c r="B894" s="565"/>
      <c r="C894" s="565"/>
      <c r="D894" s="565"/>
      <c r="E894" s="565"/>
      <c r="F894" s="565"/>
      <c r="G894" s="565"/>
      <c r="H894" s="565"/>
      <c r="I894" s="565"/>
      <c r="J894" s="565"/>
      <c r="K894" s="565"/>
      <c r="L894" s="565"/>
      <c r="M894" s="565"/>
      <c r="N894" s="565"/>
      <c r="O894" s="565"/>
      <c r="P894" s="565"/>
      <c r="Q894" s="565"/>
      <c r="R894" s="565"/>
      <c r="S894" s="565"/>
      <c r="T894" s="565"/>
      <c r="U894" s="565"/>
      <c r="V894" s="565"/>
      <c r="W894" s="565"/>
      <c r="X894" s="565"/>
      <c r="Y894" s="565"/>
      <c r="Z894" s="565"/>
      <c r="AA894" s="565"/>
      <c r="AB894" s="565"/>
      <c r="AC894" s="565"/>
      <c r="AD894" s="565"/>
    </row>
    <row r="895" spans="1:30" ht="14.5">
      <c r="A895" s="565"/>
      <c r="B895" s="565"/>
      <c r="C895" s="565"/>
      <c r="D895" s="565"/>
      <c r="E895" s="565"/>
      <c r="F895" s="565"/>
      <c r="G895" s="565"/>
      <c r="H895" s="565"/>
      <c r="I895" s="565"/>
      <c r="J895" s="565"/>
      <c r="K895" s="565"/>
      <c r="L895" s="565"/>
      <c r="M895" s="565"/>
      <c r="N895" s="565"/>
      <c r="O895" s="565"/>
      <c r="P895" s="565"/>
      <c r="Q895" s="565"/>
      <c r="R895" s="565"/>
      <c r="S895" s="565"/>
      <c r="T895" s="565"/>
      <c r="U895" s="565"/>
      <c r="V895" s="565"/>
      <c r="W895" s="565"/>
      <c r="X895" s="565"/>
      <c r="Y895" s="565"/>
      <c r="Z895" s="565"/>
      <c r="AA895" s="565"/>
      <c r="AB895" s="565"/>
      <c r="AC895" s="565"/>
      <c r="AD895" s="565"/>
    </row>
    <row r="896" spans="1:30" ht="14.5">
      <c r="A896" s="565"/>
      <c r="B896" s="565"/>
      <c r="C896" s="565"/>
      <c r="D896" s="565"/>
      <c r="E896" s="565"/>
      <c r="F896" s="565"/>
      <c r="G896" s="565"/>
      <c r="H896" s="565"/>
      <c r="I896" s="565"/>
      <c r="J896" s="565"/>
      <c r="K896" s="565"/>
      <c r="L896" s="565"/>
      <c r="M896" s="565"/>
      <c r="N896" s="565"/>
      <c r="O896" s="565"/>
      <c r="P896" s="565"/>
      <c r="Q896" s="565"/>
      <c r="R896" s="565"/>
      <c r="S896" s="565"/>
      <c r="T896" s="565"/>
      <c r="U896" s="565"/>
      <c r="V896" s="565"/>
      <c r="W896" s="565"/>
      <c r="X896" s="565"/>
      <c r="Y896" s="565"/>
      <c r="Z896" s="565"/>
      <c r="AA896" s="565"/>
      <c r="AB896" s="565"/>
      <c r="AC896" s="565"/>
      <c r="AD896" s="565"/>
    </row>
    <row r="897" spans="1:30" ht="14.5">
      <c r="A897" s="565"/>
      <c r="B897" s="565"/>
      <c r="C897" s="565"/>
      <c r="D897" s="565"/>
      <c r="E897" s="565"/>
      <c r="F897" s="565"/>
      <c r="G897" s="565"/>
      <c r="H897" s="565"/>
      <c r="I897" s="565"/>
      <c r="J897" s="565"/>
      <c r="K897" s="565"/>
      <c r="L897" s="565"/>
      <c r="M897" s="565"/>
      <c r="N897" s="565"/>
      <c r="O897" s="565"/>
      <c r="P897" s="565"/>
      <c r="Q897" s="565"/>
      <c r="R897" s="565"/>
      <c r="S897" s="565"/>
      <c r="T897" s="565"/>
      <c r="U897" s="565"/>
      <c r="V897" s="565"/>
      <c r="W897" s="565"/>
      <c r="X897" s="565"/>
      <c r="Y897" s="565"/>
      <c r="Z897" s="565"/>
      <c r="AA897" s="565"/>
      <c r="AB897" s="565"/>
      <c r="AC897" s="565"/>
      <c r="AD897" s="565"/>
    </row>
    <row r="898" spans="1:30" ht="14.5">
      <c r="A898" s="565"/>
      <c r="B898" s="565"/>
      <c r="C898" s="565"/>
      <c r="D898" s="565"/>
      <c r="E898" s="565"/>
      <c r="F898" s="565"/>
      <c r="G898" s="565"/>
      <c r="H898" s="565"/>
      <c r="I898" s="565"/>
      <c r="J898" s="565"/>
      <c r="K898" s="565"/>
      <c r="L898" s="565"/>
      <c r="M898" s="565"/>
      <c r="N898" s="565"/>
      <c r="O898" s="565"/>
      <c r="P898" s="565"/>
      <c r="Q898" s="565"/>
      <c r="R898" s="565"/>
      <c r="S898" s="565"/>
      <c r="T898" s="565"/>
      <c r="U898" s="565"/>
      <c r="V898" s="565"/>
      <c r="W898" s="565"/>
      <c r="X898" s="565"/>
      <c r="Y898" s="565"/>
      <c r="Z898" s="565"/>
      <c r="AA898" s="565"/>
      <c r="AB898" s="565"/>
      <c r="AC898" s="565"/>
      <c r="AD898" s="565"/>
    </row>
    <row r="899" spans="1:30" ht="14.5">
      <c r="A899" s="565"/>
      <c r="B899" s="565"/>
      <c r="C899" s="565"/>
      <c r="D899" s="565"/>
      <c r="E899" s="565"/>
      <c r="F899" s="565"/>
      <c r="G899" s="565"/>
      <c r="H899" s="565"/>
      <c r="I899" s="565"/>
      <c r="J899" s="565"/>
      <c r="K899" s="565"/>
      <c r="L899" s="565"/>
      <c r="M899" s="565"/>
      <c r="N899" s="565"/>
      <c r="O899" s="565"/>
      <c r="P899" s="565"/>
      <c r="Q899" s="565"/>
      <c r="R899" s="565"/>
      <c r="S899" s="565"/>
      <c r="T899" s="565"/>
      <c r="U899" s="565"/>
      <c r="V899" s="565"/>
      <c r="W899" s="565"/>
      <c r="X899" s="565"/>
      <c r="Y899" s="565"/>
      <c r="Z899" s="565"/>
      <c r="AA899" s="565"/>
      <c r="AB899" s="565"/>
      <c r="AC899" s="565"/>
      <c r="AD899" s="565"/>
    </row>
    <row r="900" spans="1:30" ht="14.5">
      <c r="A900" s="565"/>
      <c r="B900" s="565"/>
      <c r="C900" s="565"/>
      <c r="D900" s="565"/>
      <c r="E900" s="565"/>
      <c r="F900" s="565"/>
      <c r="G900" s="565"/>
      <c r="H900" s="565"/>
      <c r="I900" s="565"/>
      <c r="J900" s="565"/>
      <c r="K900" s="565"/>
      <c r="L900" s="565"/>
      <c r="M900" s="565"/>
      <c r="N900" s="565"/>
      <c r="O900" s="565"/>
      <c r="P900" s="565"/>
      <c r="Q900" s="565"/>
      <c r="R900" s="565"/>
      <c r="S900" s="565"/>
      <c r="T900" s="565"/>
      <c r="U900" s="565"/>
      <c r="V900" s="565"/>
      <c r="W900" s="565"/>
      <c r="X900" s="565"/>
      <c r="Y900" s="565"/>
      <c r="Z900" s="565"/>
      <c r="AA900" s="565"/>
      <c r="AB900" s="565"/>
      <c r="AC900" s="565"/>
      <c r="AD900" s="565"/>
    </row>
    <row r="901" spans="1:30" ht="14.5">
      <c r="A901" s="565"/>
      <c r="B901" s="565"/>
      <c r="C901" s="565"/>
      <c r="D901" s="565"/>
      <c r="E901" s="565"/>
      <c r="F901" s="565"/>
      <c r="G901" s="565"/>
      <c r="H901" s="565"/>
      <c r="I901" s="565"/>
      <c r="J901" s="565"/>
      <c r="K901" s="565"/>
      <c r="L901" s="565"/>
      <c r="M901" s="565"/>
      <c r="N901" s="565"/>
      <c r="O901" s="565"/>
      <c r="P901" s="565"/>
      <c r="Q901" s="565"/>
      <c r="R901" s="565"/>
      <c r="S901" s="565"/>
      <c r="T901" s="565"/>
      <c r="U901" s="565"/>
      <c r="V901" s="565"/>
      <c r="W901" s="565"/>
      <c r="X901" s="565"/>
      <c r="Y901" s="565"/>
      <c r="Z901" s="565"/>
      <c r="AA901" s="565"/>
      <c r="AB901" s="565"/>
      <c r="AC901" s="565"/>
      <c r="AD901" s="565"/>
    </row>
    <row r="902" spans="1:30" ht="14.5">
      <c r="A902" s="565"/>
      <c r="B902" s="565"/>
      <c r="C902" s="565"/>
      <c r="D902" s="565"/>
      <c r="E902" s="565"/>
      <c r="F902" s="565"/>
      <c r="G902" s="565"/>
      <c r="H902" s="565"/>
      <c r="I902" s="565"/>
      <c r="J902" s="565"/>
      <c r="K902" s="565"/>
      <c r="L902" s="565"/>
      <c r="M902" s="565"/>
      <c r="N902" s="565"/>
      <c r="O902" s="565"/>
      <c r="P902" s="565"/>
      <c r="Q902" s="565"/>
      <c r="R902" s="565"/>
      <c r="S902" s="565"/>
      <c r="T902" s="565"/>
      <c r="U902" s="565"/>
      <c r="V902" s="565"/>
      <c r="W902" s="565"/>
      <c r="X902" s="565"/>
      <c r="Y902" s="565"/>
      <c r="Z902" s="565"/>
      <c r="AA902" s="565"/>
      <c r="AB902" s="565"/>
      <c r="AC902" s="565"/>
      <c r="AD902" s="565"/>
    </row>
    <row r="903" spans="1:30" ht="14.5">
      <c r="A903" s="565"/>
      <c r="B903" s="565"/>
      <c r="C903" s="565"/>
      <c r="D903" s="565"/>
      <c r="E903" s="565"/>
      <c r="F903" s="565"/>
      <c r="G903" s="565"/>
      <c r="H903" s="565"/>
      <c r="I903" s="565"/>
      <c r="J903" s="565"/>
      <c r="K903" s="565"/>
      <c r="L903" s="565"/>
      <c r="M903" s="565"/>
      <c r="N903" s="565"/>
      <c r="O903" s="565"/>
      <c r="P903" s="565"/>
      <c r="Q903" s="565"/>
      <c r="R903" s="565"/>
      <c r="S903" s="565"/>
      <c r="T903" s="565"/>
      <c r="U903" s="565"/>
      <c r="V903" s="565"/>
      <c r="W903" s="565"/>
      <c r="X903" s="565"/>
      <c r="Y903" s="565"/>
      <c r="Z903" s="565"/>
      <c r="AA903" s="565"/>
      <c r="AB903" s="565"/>
      <c r="AC903" s="565"/>
      <c r="AD903" s="565"/>
    </row>
    <row r="904" spans="1:30" ht="14.5">
      <c r="A904" s="565"/>
      <c r="B904" s="565"/>
      <c r="C904" s="565"/>
      <c r="D904" s="565"/>
      <c r="E904" s="565"/>
      <c r="F904" s="565"/>
      <c r="G904" s="565"/>
      <c r="H904" s="565"/>
      <c r="I904" s="565"/>
      <c r="J904" s="565"/>
      <c r="K904" s="565"/>
      <c r="L904" s="565"/>
      <c r="M904" s="565"/>
      <c r="N904" s="565"/>
      <c r="O904" s="565"/>
      <c r="P904" s="565"/>
      <c r="Q904" s="565"/>
      <c r="R904" s="565"/>
      <c r="S904" s="565"/>
      <c r="T904" s="565"/>
      <c r="U904" s="565"/>
      <c r="V904" s="565"/>
      <c r="W904" s="565"/>
      <c r="X904" s="565"/>
      <c r="Y904" s="565"/>
      <c r="Z904" s="565"/>
      <c r="AA904" s="565"/>
      <c r="AB904" s="565"/>
      <c r="AC904" s="565"/>
      <c r="AD904" s="565"/>
    </row>
    <row r="905" spans="1:30" ht="14.5">
      <c r="A905" s="565"/>
      <c r="B905" s="565"/>
      <c r="C905" s="565"/>
      <c r="D905" s="565"/>
      <c r="E905" s="565"/>
      <c r="F905" s="565"/>
      <c r="G905" s="565"/>
      <c r="H905" s="565"/>
      <c r="I905" s="565"/>
      <c r="J905" s="565"/>
      <c r="K905" s="565"/>
      <c r="L905" s="565"/>
      <c r="M905" s="565"/>
      <c r="N905" s="565"/>
      <c r="O905" s="565"/>
      <c r="P905" s="565"/>
      <c r="Q905" s="565"/>
      <c r="R905" s="565"/>
      <c r="S905" s="565"/>
      <c r="T905" s="565"/>
      <c r="U905" s="565"/>
      <c r="V905" s="565"/>
      <c r="W905" s="565"/>
      <c r="X905" s="565"/>
      <c r="Y905" s="565"/>
      <c r="Z905" s="565"/>
      <c r="AA905" s="565"/>
      <c r="AB905" s="565"/>
      <c r="AC905" s="565"/>
      <c r="AD905" s="565"/>
    </row>
    <row r="906" spans="1:30" ht="14.5">
      <c r="A906" s="565"/>
      <c r="B906" s="565"/>
      <c r="C906" s="565"/>
      <c r="D906" s="565"/>
      <c r="E906" s="565"/>
      <c r="F906" s="565"/>
      <c r="G906" s="565"/>
      <c r="H906" s="565"/>
      <c r="I906" s="565"/>
      <c r="J906" s="565"/>
      <c r="K906" s="565"/>
      <c r="L906" s="565"/>
      <c r="M906" s="565"/>
      <c r="N906" s="565"/>
      <c r="O906" s="565"/>
      <c r="P906" s="565"/>
      <c r="Q906" s="565"/>
      <c r="R906" s="565"/>
      <c r="S906" s="565"/>
      <c r="T906" s="565"/>
      <c r="U906" s="565"/>
      <c r="V906" s="565"/>
      <c r="W906" s="565"/>
      <c r="X906" s="565"/>
      <c r="Y906" s="565"/>
      <c r="Z906" s="565"/>
      <c r="AA906" s="565"/>
      <c r="AB906" s="565"/>
      <c r="AC906" s="565"/>
      <c r="AD906" s="565"/>
    </row>
    <row r="907" spans="1:30" ht="14.5">
      <c r="A907" s="565"/>
      <c r="B907" s="565"/>
      <c r="C907" s="565"/>
      <c r="D907" s="565"/>
      <c r="E907" s="565"/>
      <c r="F907" s="565"/>
      <c r="G907" s="565"/>
      <c r="H907" s="565"/>
      <c r="I907" s="565"/>
      <c r="J907" s="565"/>
      <c r="K907" s="565"/>
      <c r="L907" s="565"/>
      <c r="M907" s="565"/>
      <c r="N907" s="565"/>
      <c r="O907" s="565"/>
      <c r="P907" s="565"/>
      <c r="Q907" s="565"/>
      <c r="R907" s="565"/>
      <c r="S907" s="565"/>
      <c r="T907" s="565"/>
      <c r="U907" s="565"/>
      <c r="V907" s="565"/>
      <c r="W907" s="565"/>
      <c r="X907" s="565"/>
      <c r="Y907" s="565"/>
      <c r="Z907" s="565"/>
      <c r="AA907" s="565"/>
      <c r="AB907" s="565"/>
      <c r="AC907" s="565"/>
      <c r="AD907" s="565"/>
    </row>
    <row r="908" spans="1:30" ht="14.5">
      <c r="A908" s="565"/>
      <c r="B908" s="565"/>
      <c r="C908" s="565"/>
      <c r="D908" s="565"/>
      <c r="E908" s="565"/>
      <c r="F908" s="565"/>
      <c r="G908" s="565"/>
      <c r="H908" s="565"/>
      <c r="I908" s="565"/>
      <c r="J908" s="565"/>
      <c r="K908" s="565"/>
      <c r="L908" s="565"/>
      <c r="M908" s="565"/>
      <c r="N908" s="565"/>
      <c r="O908" s="565"/>
      <c r="P908" s="565"/>
      <c r="Q908" s="565"/>
      <c r="R908" s="565"/>
      <c r="S908" s="565"/>
      <c r="T908" s="565"/>
      <c r="U908" s="565"/>
      <c r="V908" s="565"/>
      <c r="W908" s="565"/>
      <c r="X908" s="565"/>
      <c r="Y908" s="565"/>
      <c r="Z908" s="565"/>
      <c r="AA908" s="565"/>
      <c r="AB908" s="565"/>
      <c r="AC908" s="565"/>
      <c r="AD908" s="565"/>
    </row>
    <row r="909" spans="1:30" ht="14.5">
      <c r="A909" s="565"/>
      <c r="B909" s="565"/>
      <c r="C909" s="565"/>
      <c r="D909" s="565"/>
      <c r="E909" s="565"/>
      <c r="F909" s="565"/>
      <c r="G909" s="565"/>
      <c r="H909" s="565"/>
      <c r="I909" s="565"/>
      <c r="J909" s="565"/>
      <c r="K909" s="565"/>
      <c r="L909" s="565"/>
      <c r="M909" s="565"/>
      <c r="N909" s="565"/>
      <c r="O909" s="565"/>
      <c r="P909" s="565"/>
      <c r="Q909" s="565"/>
      <c r="R909" s="565"/>
      <c r="S909" s="565"/>
      <c r="T909" s="565"/>
      <c r="U909" s="565"/>
      <c r="V909" s="565"/>
      <c r="W909" s="565"/>
      <c r="X909" s="565"/>
      <c r="Y909" s="565"/>
      <c r="Z909" s="565"/>
      <c r="AA909" s="565"/>
      <c r="AB909" s="565"/>
      <c r="AC909" s="565"/>
      <c r="AD909" s="565"/>
    </row>
    <row r="910" spans="1:30" ht="14.5">
      <c r="A910" s="565"/>
      <c r="B910" s="565"/>
      <c r="C910" s="565"/>
      <c r="D910" s="565"/>
      <c r="E910" s="565"/>
      <c r="F910" s="565"/>
      <c r="G910" s="565"/>
      <c r="H910" s="565"/>
      <c r="I910" s="565"/>
      <c r="J910" s="565"/>
      <c r="K910" s="565"/>
      <c r="L910" s="565"/>
      <c r="M910" s="565"/>
      <c r="N910" s="565"/>
      <c r="O910" s="565"/>
      <c r="P910" s="565"/>
      <c r="Q910" s="565"/>
      <c r="R910" s="565"/>
      <c r="S910" s="565"/>
      <c r="T910" s="565"/>
      <c r="U910" s="565"/>
      <c r="V910" s="565"/>
      <c r="W910" s="565"/>
      <c r="X910" s="565"/>
      <c r="Y910" s="565"/>
      <c r="Z910" s="565"/>
      <c r="AA910" s="565"/>
      <c r="AB910" s="565"/>
      <c r="AC910" s="565"/>
      <c r="AD910" s="565"/>
    </row>
    <row r="911" spans="1:30" ht="14.5">
      <c r="A911" s="565"/>
      <c r="B911" s="565"/>
      <c r="C911" s="565"/>
      <c r="D911" s="565"/>
      <c r="E911" s="565"/>
      <c r="F911" s="565"/>
      <c r="G911" s="565"/>
      <c r="H911" s="565"/>
      <c r="I911" s="565"/>
      <c r="J911" s="565"/>
      <c r="K911" s="565"/>
      <c r="L911" s="565"/>
      <c r="M911" s="565"/>
      <c r="N911" s="565"/>
      <c r="O911" s="565"/>
      <c r="P911" s="565"/>
      <c r="Q911" s="565"/>
      <c r="R911" s="565"/>
      <c r="S911" s="565"/>
      <c r="T911" s="565"/>
      <c r="U911" s="565"/>
      <c r="V911" s="565"/>
      <c r="W911" s="565"/>
      <c r="X911" s="565"/>
      <c r="Y911" s="565"/>
      <c r="Z911" s="565"/>
      <c r="AA911" s="565"/>
      <c r="AB911" s="565"/>
      <c r="AC911" s="565"/>
      <c r="AD911" s="565"/>
    </row>
    <row r="912" spans="1:30" ht="14.5">
      <c r="A912" s="565"/>
      <c r="B912" s="565"/>
      <c r="C912" s="565"/>
      <c r="D912" s="565"/>
      <c r="E912" s="565"/>
      <c r="F912" s="565"/>
      <c r="G912" s="565"/>
      <c r="H912" s="565"/>
      <c r="I912" s="565"/>
      <c r="J912" s="565"/>
      <c r="K912" s="565"/>
      <c r="L912" s="565"/>
      <c r="M912" s="565"/>
      <c r="N912" s="565"/>
      <c r="O912" s="565"/>
      <c r="P912" s="565"/>
      <c r="Q912" s="565"/>
      <c r="R912" s="565"/>
      <c r="S912" s="565"/>
      <c r="T912" s="565"/>
      <c r="U912" s="565"/>
      <c r="V912" s="565"/>
      <c r="W912" s="565"/>
      <c r="X912" s="565"/>
      <c r="Y912" s="565"/>
      <c r="Z912" s="565"/>
      <c r="AA912" s="565"/>
      <c r="AB912" s="565"/>
      <c r="AC912" s="565"/>
      <c r="AD912" s="565"/>
    </row>
    <row r="913" spans="1:30" ht="14.5">
      <c r="A913" s="565"/>
      <c r="B913" s="565"/>
      <c r="C913" s="565"/>
      <c r="D913" s="565"/>
      <c r="E913" s="565"/>
      <c r="F913" s="565"/>
      <c r="G913" s="565"/>
      <c r="H913" s="565"/>
      <c r="I913" s="565"/>
      <c r="J913" s="565"/>
      <c r="K913" s="565"/>
      <c r="L913" s="565"/>
      <c r="M913" s="565"/>
      <c r="N913" s="565"/>
      <c r="O913" s="565"/>
      <c r="P913" s="565"/>
      <c r="Q913" s="565"/>
      <c r="R913" s="565"/>
      <c r="S913" s="565"/>
      <c r="T913" s="565"/>
      <c r="U913" s="565"/>
      <c r="V913" s="565"/>
      <c r="W913" s="565"/>
      <c r="X913" s="565"/>
      <c r="Y913" s="565"/>
      <c r="Z913" s="565"/>
      <c r="AA913" s="565"/>
      <c r="AB913" s="565"/>
      <c r="AC913" s="565"/>
      <c r="AD913" s="565"/>
    </row>
    <row r="914" spans="1:30" ht="14.5">
      <c r="A914" s="565"/>
      <c r="B914" s="565"/>
      <c r="C914" s="565"/>
      <c r="D914" s="565"/>
      <c r="E914" s="565"/>
      <c r="F914" s="565"/>
      <c r="G914" s="565"/>
      <c r="H914" s="565"/>
      <c r="I914" s="565"/>
      <c r="J914" s="565"/>
      <c r="K914" s="565"/>
      <c r="L914" s="565"/>
      <c r="M914" s="565"/>
      <c r="N914" s="565"/>
      <c r="O914" s="565"/>
      <c r="P914" s="565"/>
      <c r="Q914" s="565"/>
      <c r="R914" s="565"/>
      <c r="S914" s="565"/>
      <c r="T914" s="565"/>
      <c r="U914" s="565"/>
      <c r="V914" s="565"/>
      <c r="W914" s="565"/>
      <c r="X914" s="565"/>
      <c r="Y914" s="565"/>
      <c r="Z914" s="565"/>
      <c r="AA914" s="565"/>
      <c r="AB914" s="565"/>
      <c r="AC914" s="565"/>
      <c r="AD914" s="565"/>
    </row>
    <row r="915" spans="1:30" ht="14.5">
      <c r="A915" s="565"/>
      <c r="B915" s="565"/>
      <c r="C915" s="565"/>
      <c r="D915" s="565"/>
      <c r="E915" s="565"/>
      <c r="F915" s="565"/>
      <c r="G915" s="565"/>
      <c r="H915" s="565"/>
      <c r="I915" s="565"/>
      <c r="J915" s="565"/>
      <c r="K915" s="565"/>
      <c r="L915" s="565"/>
      <c r="M915" s="565"/>
      <c r="N915" s="565"/>
      <c r="O915" s="565"/>
      <c r="P915" s="565"/>
      <c r="Q915" s="565"/>
      <c r="R915" s="565"/>
      <c r="S915" s="565"/>
      <c r="T915" s="565"/>
      <c r="U915" s="565"/>
      <c r="V915" s="565"/>
      <c r="W915" s="565"/>
      <c r="X915" s="565"/>
      <c r="Y915" s="565"/>
      <c r="Z915" s="565"/>
      <c r="AA915" s="565"/>
      <c r="AB915" s="565"/>
      <c r="AC915" s="565"/>
      <c r="AD915" s="565"/>
    </row>
    <row r="916" spans="1:30" ht="14.5">
      <c r="A916" s="565"/>
      <c r="B916" s="565"/>
      <c r="C916" s="565"/>
      <c r="D916" s="565"/>
      <c r="E916" s="565"/>
      <c r="F916" s="565"/>
      <c r="G916" s="565"/>
      <c r="H916" s="565"/>
      <c r="I916" s="565"/>
      <c r="J916" s="565"/>
      <c r="K916" s="565"/>
      <c r="L916" s="565"/>
      <c r="M916" s="565"/>
      <c r="N916" s="565"/>
      <c r="O916" s="565"/>
      <c r="P916" s="565"/>
      <c r="Q916" s="565"/>
      <c r="R916" s="565"/>
      <c r="S916" s="565"/>
      <c r="T916" s="565"/>
      <c r="U916" s="565"/>
      <c r="V916" s="565"/>
      <c r="W916" s="565"/>
      <c r="X916" s="565"/>
      <c r="Y916" s="565"/>
      <c r="Z916" s="565"/>
      <c r="AA916" s="565"/>
      <c r="AB916" s="565"/>
      <c r="AC916" s="565"/>
      <c r="AD916" s="565"/>
    </row>
    <row r="917" spans="1:30" ht="14.5">
      <c r="A917" s="565"/>
      <c r="B917" s="565"/>
      <c r="C917" s="565"/>
      <c r="D917" s="565"/>
      <c r="E917" s="565"/>
      <c r="F917" s="565"/>
      <c r="G917" s="565"/>
      <c r="H917" s="565"/>
      <c r="I917" s="565"/>
      <c r="J917" s="565"/>
      <c r="K917" s="565"/>
      <c r="L917" s="565"/>
      <c r="M917" s="565"/>
      <c r="N917" s="565"/>
      <c r="O917" s="565"/>
      <c r="P917" s="565"/>
      <c r="Q917" s="565"/>
      <c r="R917" s="565"/>
      <c r="S917" s="565"/>
      <c r="T917" s="565"/>
      <c r="U917" s="565"/>
      <c r="V917" s="565"/>
      <c r="W917" s="565"/>
      <c r="X917" s="565"/>
      <c r="Y917" s="565"/>
      <c r="Z917" s="565"/>
      <c r="AA917" s="565"/>
      <c r="AB917" s="565"/>
      <c r="AC917" s="565"/>
      <c r="AD917" s="565"/>
    </row>
    <row r="918" spans="1:30" ht="14.5">
      <c r="A918" s="565"/>
      <c r="B918" s="565"/>
      <c r="C918" s="565"/>
      <c r="D918" s="565"/>
      <c r="E918" s="565"/>
      <c r="F918" s="565"/>
      <c r="G918" s="565"/>
      <c r="H918" s="565"/>
      <c r="I918" s="565"/>
      <c r="J918" s="565"/>
      <c r="K918" s="565"/>
      <c r="L918" s="565"/>
      <c r="M918" s="565"/>
      <c r="N918" s="565"/>
      <c r="O918" s="565"/>
      <c r="P918" s="565"/>
      <c r="Q918" s="565"/>
      <c r="R918" s="565"/>
      <c r="S918" s="565"/>
      <c r="T918" s="565"/>
      <c r="U918" s="565"/>
      <c r="V918" s="565"/>
      <c r="W918" s="565"/>
      <c r="X918" s="565"/>
      <c r="Y918" s="565"/>
      <c r="Z918" s="565"/>
      <c r="AA918" s="565"/>
      <c r="AB918" s="565"/>
      <c r="AC918" s="565"/>
      <c r="AD918" s="565"/>
    </row>
    <row r="919" spans="1:30" ht="14.5">
      <c r="A919" s="565"/>
      <c r="B919" s="565"/>
      <c r="C919" s="565"/>
      <c r="D919" s="565"/>
      <c r="E919" s="565"/>
      <c r="F919" s="565"/>
      <c r="G919" s="565"/>
      <c r="H919" s="565"/>
      <c r="I919" s="565"/>
      <c r="J919" s="565"/>
      <c r="K919" s="565"/>
      <c r="L919" s="565"/>
      <c r="M919" s="565"/>
      <c r="N919" s="565"/>
      <c r="O919" s="565"/>
      <c r="P919" s="565"/>
      <c r="Q919" s="565"/>
      <c r="R919" s="565"/>
      <c r="S919" s="565"/>
      <c r="T919" s="565"/>
      <c r="U919" s="565"/>
      <c r="V919" s="565"/>
      <c r="W919" s="565"/>
      <c r="X919" s="565"/>
      <c r="Y919" s="565"/>
      <c r="Z919" s="565"/>
      <c r="AA919" s="565"/>
      <c r="AB919" s="565"/>
      <c r="AC919" s="565"/>
      <c r="AD919" s="565"/>
    </row>
    <row r="920" spans="1:30" ht="14.5">
      <c r="A920" s="565"/>
      <c r="B920" s="565"/>
      <c r="C920" s="565"/>
      <c r="D920" s="565"/>
      <c r="E920" s="565"/>
      <c r="F920" s="565"/>
      <c r="G920" s="565"/>
      <c r="H920" s="565"/>
      <c r="I920" s="565"/>
      <c r="J920" s="565"/>
      <c r="K920" s="565"/>
      <c r="L920" s="565"/>
      <c r="M920" s="565"/>
      <c r="N920" s="565"/>
      <c r="O920" s="565"/>
      <c r="P920" s="565"/>
      <c r="Q920" s="565"/>
      <c r="R920" s="565"/>
      <c r="S920" s="565"/>
      <c r="T920" s="565"/>
      <c r="U920" s="565"/>
      <c r="V920" s="565"/>
      <c r="W920" s="565"/>
      <c r="X920" s="565"/>
      <c r="Y920" s="565"/>
      <c r="Z920" s="565"/>
      <c r="AA920" s="565"/>
      <c r="AB920" s="565"/>
      <c r="AC920" s="565"/>
      <c r="AD920" s="565"/>
    </row>
    <row r="921" spans="1:30" ht="14.5">
      <c r="A921" s="565"/>
      <c r="B921" s="565"/>
      <c r="C921" s="565"/>
      <c r="D921" s="565"/>
      <c r="E921" s="565"/>
      <c r="F921" s="565"/>
      <c r="G921" s="565"/>
      <c r="H921" s="565"/>
      <c r="I921" s="565"/>
      <c r="J921" s="565"/>
      <c r="K921" s="565"/>
      <c r="L921" s="565"/>
      <c r="M921" s="565"/>
      <c r="N921" s="565"/>
      <c r="O921" s="565"/>
      <c r="P921" s="565"/>
      <c r="Q921" s="565"/>
      <c r="R921" s="565"/>
      <c r="S921" s="565"/>
      <c r="T921" s="565"/>
      <c r="U921" s="565"/>
      <c r="V921" s="565"/>
      <c r="W921" s="565"/>
      <c r="X921" s="565"/>
      <c r="Y921" s="565"/>
      <c r="Z921" s="565"/>
      <c r="AA921" s="565"/>
      <c r="AB921" s="565"/>
      <c r="AC921" s="565"/>
      <c r="AD921" s="565"/>
    </row>
    <row r="922" spans="1:30" ht="14.5">
      <c r="A922" s="565"/>
      <c r="B922" s="565"/>
      <c r="C922" s="565"/>
      <c r="D922" s="565"/>
      <c r="E922" s="565"/>
      <c r="F922" s="565"/>
      <c r="G922" s="565"/>
      <c r="H922" s="565"/>
      <c r="I922" s="565"/>
      <c r="J922" s="565"/>
      <c r="K922" s="565"/>
      <c r="L922" s="565"/>
      <c r="M922" s="565"/>
      <c r="N922" s="565"/>
      <c r="O922" s="565"/>
      <c r="P922" s="565"/>
      <c r="Q922" s="565"/>
      <c r="R922" s="565"/>
      <c r="S922" s="565"/>
      <c r="T922" s="565"/>
      <c r="U922" s="565"/>
      <c r="V922" s="565"/>
      <c r="W922" s="565"/>
      <c r="X922" s="565"/>
      <c r="Y922" s="565"/>
      <c r="Z922" s="565"/>
      <c r="AA922" s="565"/>
      <c r="AB922" s="565"/>
      <c r="AC922" s="565"/>
      <c r="AD922" s="565"/>
    </row>
    <row r="923" spans="1:30" ht="14.5">
      <c r="A923" s="565"/>
      <c r="B923" s="565"/>
      <c r="C923" s="565"/>
      <c r="D923" s="565"/>
      <c r="E923" s="565"/>
      <c r="F923" s="565"/>
      <c r="G923" s="565"/>
      <c r="H923" s="565"/>
      <c r="I923" s="565"/>
      <c r="J923" s="565"/>
      <c r="K923" s="565"/>
      <c r="L923" s="565"/>
      <c r="M923" s="565"/>
      <c r="N923" s="565"/>
      <c r="O923" s="565"/>
      <c r="P923" s="565"/>
      <c r="Q923" s="565"/>
      <c r="R923" s="565"/>
      <c r="S923" s="565"/>
      <c r="T923" s="565"/>
      <c r="U923" s="565"/>
      <c r="V923" s="565"/>
      <c r="W923" s="565"/>
      <c r="X923" s="565"/>
      <c r="Y923" s="565"/>
      <c r="Z923" s="565"/>
      <c r="AA923" s="565"/>
      <c r="AB923" s="565"/>
      <c r="AC923" s="565"/>
      <c r="AD923" s="565"/>
    </row>
    <row r="924" spans="1:30" ht="14.5">
      <c r="A924" s="565"/>
      <c r="B924" s="565"/>
      <c r="C924" s="565"/>
      <c r="D924" s="565"/>
      <c r="E924" s="565"/>
      <c r="F924" s="565"/>
      <c r="G924" s="565"/>
      <c r="H924" s="565"/>
      <c r="I924" s="565"/>
      <c r="J924" s="565"/>
      <c r="K924" s="565"/>
      <c r="L924" s="565"/>
      <c r="M924" s="565"/>
      <c r="N924" s="565"/>
      <c r="O924" s="565"/>
      <c r="P924" s="565"/>
      <c r="Q924" s="565"/>
      <c r="R924" s="565"/>
      <c r="S924" s="565"/>
      <c r="T924" s="565"/>
      <c r="U924" s="565"/>
      <c r="V924" s="565"/>
      <c r="W924" s="565"/>
      <c r="X924" s="565"/>
      <c r="Y924" s="565"/>
      <c r="Z924" s="565"/>
      <c r="AA924" s="565"/>
      <c r="AB924" s="565"/>
      <c r="AC924" s="565"/>
      <c r="AD924" s="565"/>
    </row>
    <row r="925" spans="1:30" ht="14.5">
      <c r="A925" s="565"/>
      <c r="B925" s="565"/>
      <c r="C925" s="565"/>
      <c r="D925" s="565"/>
      <c r="E925" s="565"/>
      <c r="F925" s="565"/>
      <c r="G925" s="565"/>
      <c r="H925" s="565"/>
      <c r="I925" s="565"/>
      <c r="J925" s="565"/>
      <c r="K925" s="565"/>
      <c r="L925" s="565"/>
      <c r="M925" s="565"/>
      <c r="N925" s="565"/>
      <c r="O925" s="565"/>
      <c r="P925" s="565"/>
      <c r="Q925" s="565"/>
      <c r="R925" s="565"/>
      <c r="S925" s="565"/>
      <c r="T925" s="565"/>
      <c r="U925" s="565"/>
      <c r="V925" s="565"/>
      <c r="W925" s="565"/>
      <c r="X925" s="565"/>
      <c r="Y925" s="565"/>
      <c r="Z925" s="565"/>
      <c r="AA925" s="565"/>
      <c r="AB925" s="565"/>
      <c r="AC925" s="565"/>
      <c r="AD925" s="565"/>
    </row>
    <row r="926" spans="1:30" ht="14.5">
      <c r="A926" s="565"/>
      <c r="B926" s="565"/>
      <c r="C926" s="565"/>
      <c r="D926" s="565"/>
      <c r="E926" s="565"/>
      <c r="F926" s="565"/>
      <c r="G926" s="565"/>
      <c r="H926" s="565"/>
      <c r="I926" s="565"/>
      <c r="J926" s="565"/>
      <c r="K926" s="565"/>
      <c r="L926" s="565"/>
      <c r="M926" s="565"/>
      <c r="N926" s="565"/>
      <c r="O926" s="565"/>
      <c r="P926" s="565"/>
      <c r="Q926" s="565"/>
      <c r="R926" s="565"/>
      <c r="S926" s="565"/>
      <c r="T926" s="565"/>
      <c r="U926" s="565"/>
      <c r="V926" s="565"/>
      <c r="W926" s="565"/>
      <c r="X926" s="565"/>
      <c r="Y926" s="565"/>
      <c r="Z926" s="565"/>
      <c r="AA926" s="565"/>
      <c r="AB926" s="565"/>
      <c r="AC926" s="565"/>
      <c r="AD926" s="565"/>
    </row>
    <row r="927" spans="1:30" ht="14.5">
      <c r="A927" s="565"/>
      <c r="B927" s="565"/>
      <c r="C927" s="565"/>
      <c r="D927" s="565"/>
      <c r="E927" s="565"/>
      <c r="F927" s="565"/>
      <c r="G927" s="565"/>
      <c r="H927" s="565"/>
      <c r="I927" s="565"/>
      <c r="J927" s="565"/>
      <c r="K927" s="565"/>
      <c r="L927" s="565"/>
      <c r="M927" s="565"/>
      <c r="N927" s="565"/>
      <c r="O927" s="565"/>
      <c r="P927" s="565"/>
      <c r="Q927" s="565"/>
      <c r="R927" s="565"/>
      <c r="S927" s="565"/>
      <c r="T927" s="565"/>
      <c r="U927" s="565"/>
      <c r="V927" s="565"/>
      <c r="W927" s="565"/>
      <c r="X927" s="565"/>
      <c r="Y927" s="565"/>
      <c r="Z927" s="565"/>
      <c r="AA927" s="565"/>
      <c r="AB927" s="565"/>
      <c r="AC927" s="565"/>
      <c r="AD927" s="565"/>
    </row>
    <row r="928" spans="1:30" ht="14.5">
      <c r="A928" s="565"/>
      <c r="B928" s="565"/>
      <c r="C928" s="565"/>
      <c r="D928" s="565"/>
      <c r="E928" s="565"/>
      <c r="F928" s="565"/>
      <c r="G928" s="565"/>
      <c r="H928" s="565"/>
      <c r="I928" s="565"/>
      <c r="J928" s="565"/>
      <c r="K928" s="565"/>
      <c r="L928" s="565"/>
      <c r="M928" s="565"/>
      <c r="N928" s="565"/>
      <c r="O928" s="565"/>
      <c r="P928" s="565"/>
      <c r="Q928" s="565"/>
      <c r="R928" s="565"/>
      <c r="S928" s="565"/>
      <c r="T928" s="565"/>
      <c r="U928" s="565"/>
      <c r="V928" s="565"/>
      <c r="W928" s="565"/>
      <c r="X928" s="565"/>
      <c r="Y928" s="565"/>
      <c r="Z928" s="565"/>
      <c r="AA928" s="565"/>
      <c r="AB928" s="565"/>
      <c r="AC928" s="565"/>
      <c r="AD928" s="565"/>
    </row>
    <row r="929" spans="1:30" ht="14.5">
      <c r="A929" s="565"/>
      <c r="B929" s="565"/>
      <c r="C929" s="565"/>
      <c r="D929" s="565"/>
      <c r="E929" s="565"/>
      <c r="F929" s="565"/>
      <c r="G929" s="565"/>
      <c r="H929" s="565"/>
      <c r="I929" s="565"/>
      <c r="J929" s="565"/>
      <c r="K929" s="565"/>
      <c r="L929" s="565"/>
      <c r="M929" s="565"/>
      <c r="N929" s="565"/>
      <c r="O929" s="565"/>
      <c r="P929" s="565"/>
      <c r="Q929" s="565"/>
      <c r="R929" s="565"/>
      <c r="S929" s="565"/>
      <c r="T929" s="565"/>
      <c r="U929" s="565"/>
      <c r="V929" s="565"/>
      <c r="W929" s="565"/>
      <c r="X929" s="565"/>
      <c r="Y929" s="565"/>
      <c r="Z929" s="565"/>
      <c r="AA929" s="565"/>
      <c r="AB929" s="565"/>
      <c r="AC929" s="565"/>
      <c r="AD929" s="565"/>
    </row>
    <row r="930" spans="1:30" ht="14.5">
      <c r="A930" s="565"/>
      <c r="B930" s="565"/>
      <c r="C930" s="565"/>
      <c r="D930" s="565"/>
      <c r="E930" s="565"/>
      <c r="F930" s="565"/>
      <c r="G930" s="565"/>
      <c r="H930" s="565"/>
      <c r="I930" s="565"/>
      <c r="J930" s="565"/>
      <c r="K930" s="565"/>
      <c r="L930" s="565"/>
      <c r="M930" s="565"/>
      <c r="N930" s="565"/>
      <c r="O930" s="565"/>
      <c r="P930" s="565"/>
      <c r="Q930" s="565"/>
      <c r="R930" s="565"/>
      <c r="S930" s="565"/>
      <c r="T930" s="565"/>
      <c r="U930" s="565"/>
      <c r="V930" s="565"/>
      <c r="W930" s="565"/>
      <c r="X930" s="565"/>
      <c r="Y930" s="565"/>
      <c r="Z930" s="565"/>
      <c r="AA930" s="565"/>
      <c r="AB930" s="565"/>
      <c r="AC930" s="565"/>
      <c r="AD930" s="565"/>
    </row>
    <row r="931" spans="1:30" ht="14.5">
      <c r="A931" s="565"/>
      <c r="B931" s="565"/>
      <c r="C931" s="565"/>
      <c r="D931" s="565"/>
      <c r="E931" s="565"/>
      <c r="F931" s="565"/>
      <c r="G931" s="565"/>
      <c r="H931" s="565"/>
      <c r="I931" s="565"/>
      <c r="J931" s="565"/>
      <c r="K931" s="565"/>
      <c r="L931" s="565"/>
      <c r="M931" s="565"/>
      <c r="N931" s="565"/>
      <c r="O931" s="565"/>
      <c r="P931" s="565"/>
      <c r="Q931" s="565"/>
      <c r="R931" s="565"/>
      <c r="S931" s="565"/>
      <c r="T931" s="565"/>
      <c r="U931" s="565"/>
      <c r="V931" s="565"/>
      <c r="W931" s="565"/>
      <c r="X931" s="565"/>
      <c r="Y931" s="565"/>
      <c r="Z931" s="565"/>
      <c r="AA931" s="565"/>
      <c r="AB931" s="565"/>
      <c r="AC931" s="565"/>
      <c r="AD931" s="565"/>
    </row>
    <row r="932" spans="1:30" ht="14.5">
      <c r="A932" s="565"/>
      <c r="B932" s="565"/>
      <c r="C932" s="565"/>
      <c r="D932" s="565"/>
      <c r="E932" s="565"/>
      <c r="F932" s="565"/>
      <c r="G932" s="565"/>
      <c r="H932" s="565"/>
      <c r="I932" s="565"/>
      <c r="J932" s="565"/>
      <c r="K932" s="565"/>
      <c r="L932" s="565"/>
      <c r="M932" s="565"/>
      <c r="N932" s="565"/>
      <c r="O932" s="565"/>
      <c r="P932" s="565"/>
      <c r="Q932" s="565"/>
      <c r="R932" s="565"/>
      <c r="S932" s="565"/>
      <c r="T932" s="565"/>
      <c r="U932" s="565"/>
      <c r="V932" s="565"/>
      <c r="W932" s="565"/>
      <c r="X932" s="565"/>
      <c r="Y932" s="565"/>
      <c r="Z932" s="565"/>
      <c r="AA932" s="565"/>
      <c r="AB932" s="565"/>
      <c r="AC932" s="565"/>
      <c r="AD932" s="565"/>
    </row>
    <row r="933" spans="1:30" ht="14.5">
      <c r="A933" s="565"/>
      <c r="B933" s="565"/>
      <c r="C933" s="565"/>
      <c r="D933" s="565"/>
      <c r="E933" s="565"/>
      <c r="F933" s="565"/>
      <c r="G933" s="565"/>
      <c r="H933" s="565"/>
      <c r="I933" s="565"/>
      <c r="J933" s="565"/>
      <c r="K933" s="565"/>
      <c r="L933" s="565"/>
      <c r="M933" s="565"/>
      <c r="N933" s="565"/>
      <c r="O933" s="565"/>
      <c r="P933" s="565"/>
      <c r="Q933" s="565"/>
      <c r="R933" s="565"/>
      <c r="S933" s="565"/>
      <c r="T933" s="565"/>
      <c r="U933" s="565"/>
      <c r="V933" s="565"/>
      <c r="W933" s="565"/>
      <c r="X933" s="565"/>
      <c r="Y933" s="565"/>
      <c r="Z933" s="565"/>
      <c r="AA933" s="565"/>
      <c r="AB933" s="565"/>
      <c r="AC933" s="565"/>
      <c r="AD933" s="565"/>
    </row>
    <row r="934" spans="1:30" ht="14.5">
      <c r="A934" s="565"/>
      <c r="B934" s="565"/>
      <c r="C934" s="565"/>
      <c r="D934" s="565"/>
      <c r="E934" s="565"/>
      <c r="F934" s="565"/>
      <c r="G934" s="565"/>
      <c r="H934" s="565"/>
      <c r="I934" s="565"/>
      <c r="J934" s="565"/>
      <c r="K934" s="565"/>
      <c r="L934" s="565"/>
      <c r="M934" s="565"/>
      <c r="N934" s="565"/>
      <c r="O934" s="565"/>
      <c r="P934" s="565"/>
      <c r="Q934" s="565"/>
      <c r="R934" s="565"/>
      <c r="S934" s="565"/>
      <c r="T934" s="565"/>
      <c r="U934" s="565"/>
      <c r="V934" s="565"/>
      <c r="W934" s="565"/>
      <c r="X934" s="565"/>
      <c r="Y934" s="565"/>
      <c r="Z934" s="565"/>
      <c r="AA934" s="565"/>
      <c r="AB934" s="565"/>
      <c r="AC934" s="565"/>
      <c r="AD934" s="565"/>
    </row>
    <row r="935" spans="1:30" ht="14.5">
      <c r="A935" s="565"/>
      <c r="B935" s="565"/>
      <c r="C935" s="565"/>
      <c r="D935" s="565"/>
      <c r="E935" s="565"/>
      <c r="F935" s="565"/>
      <c r="G935" s="565"/>
      <c r="H935" s="565"/>
      <c r="I935" s="565"/>
      <c r="J935" s="565"/>
      <c r="K935" s="565"/>
      <c r="L935" s="565"/>
      <c r="M935" s="565"/>
      <c r="N935" s="565"/>
      <c r="O935" s="565"/>
      <c r="P935" s="565"/>
      <c r="Q935" s="565"/>
      <c r="R935" s="565"/>
      <c r="S935" s="565"/>
      <c r="T935" s="565"/>
      <c r="U935" s="565"/>
      <c r="V935" s="565"/>
      <c r="W935" s="565"/>
      <c r="X935" s="565"/>
      <c r="Y935" s="565"/>
      <c r="Z935" s="565"/>
      <c r="AA935" s="565"/>
      <c r="AB935" s="565"/>
      <c r="AC935" s="565"/>
      <c r="AD935" s="565"/>
    </row>
    <row r="936" spans="1:30" ht="14.5">
      <c r="A936" s="565"/>
      <c r="B936" s="565"/>
      <c r="C936" s="565"/>
      <c r="D936" s="565"/>
      <c r="E936" s="565"/>
      <c r="F936" s="565"/>
      <c r="G936" s="565"/>
      <c r="H936" s="565"/>
      <c r="I936" s="565"/>
      <c r="J936" s="565"/>
      <c r="K936" s="565"/>
      <c r="L936" s="565"/>
      <c r="M936" s="565"/>
      <c r="N936" s="565"/>
      <c r="O936" s="565"/>
      <c r="P936" s="565"/>
      <c r="Q936" s="565"/>
      <c r="R936" s="565"/>
      <c r="S936" s="565"/>
      <c r="T936" s="565"/>
      <c r="U936" s="565"/>
      <c r="V936" s="565"/>
      <c r="W936" s="565"/>
      <c r="X936" s="565"/>
      <c r="Y936" s="565"/>
      <c r="Z936" s="565"/>
      <c r="AA936" s="565"/>
      <c r="AB936" s="565"/>
      <c r="AC936" s="565"/>
      <c r="AD936" s="565"/>
    </row>
    <row r="937" spans="1:30" ht="14.5">
      <c r="A937" s="565"/>
      <c r="B937" s="565"/>
      <c r="C937" s="565"/>
      <c r="D937" s="565"/>
      <c r="E937" s="565"/>
      <c r="F937" s="565"/>
      <c r="G937" s="565"/>
      <c r="H937" s="565"/>
      <c r="I937" s="565"/>
      <c r="J937" s="565"/>
      <c r="K937" s="565"/>
      <c r="L937" s="565"/>
      <c r="M937" s="565"/>
      <c r="N937" s="565"/>
      <c r="O937" s="565"/>
      <c r="P937" s="565"/>
      <c r="Q937" s="565"/>
      <c r="R937" s="565"/>
      <c r="S937" s="565"/>
      <c r="T937" s="565"/>
      <c r="U937" s="565"/>
      <c r="V937" s="565"/>
      <c r="W937" s="565"/>
      <c r="X937" s="565"/>
      <c r="Y937" s="565"/>
      <c r="Z937" s="565"/>
      <c r="AA937" s="565"/>
      <c r="AB937" s="565"/>
      <c r="AC937" s="565"/>
      <c r="AD937" s="565"/>
    </row>
    <row r="938" spans="1:30" ht="14.5">
      <c r="A938" s="565"/>
      <c r="B938" s="565"/>
      <c r="C938" s="565"/>
      <c r="D938" s="565"/>
      <c r="E938" s="565"/>
      <c r="F938" s="565"/>
      <c r="G938" s="565"/>
      <c r="H938" s="565"/>
      <c r="I938" s="565"/>
      <c r="J938" s="565"/>
      <c r="K938" s="565"/>
      <c r="L938" s="565"/>
      <c r="M938" s="565"/>
      <c r="N938" s="565"/>
      <c r="O938" s="565"/>
      <c r="P938" s="565"/>
      <c r="Q938" s="565"/>
      <c r="R938" s="565"/>
      <c r="S938" s="565"/>
      <c r="T938" s="565"/>
      <c r="U938" s="565"/>
      <c r="V938" s="565"/>
      <c r="W938" s="565"/>
      <c r="X938" s="565"/>
      <c r="Y938" s="565"/>
      <c r="Z938" s="565"/>
      <c r="AA938" s="565"/>
      <c r="AB938" s="565"/>
      <c r="AC938" s="565"/>
      <c r="AD938" s="565"/>
    </row>
    <row r="939" spans="1:30" ht="14.5">
      <c r="A939" s="565"/>
      <c r="B939" s="565"/>
      <c r="C939" s="565"/>
      <c r="D939" s="565"/>
      <c r="E939" s="565"/>
      <c r="F939" s="565"/>
      <c r="G939" s="565"/>
      <c r="H939" s="565"/>
      <c r="I939" s="565"/>
      <c r="J939" s="565"/>
      <c r="K939" s="565"/>
      <c r="L939" s="565"/>
      <c r="M939" s="565"/>
      <c r="N939" s="565"/>
      <c r="O939" s="565"/>
      <c r="P939" s="565"/>
      <c r="Q939" s="565"/>
      <c r="R939" s="565"/>
      <c r="S939" s="565"/>
      <c r="T939" s="565"/>
      <c r="U939" s="565"/>
      <c r="V939" s="565"/>
      <c r="W939" s="565"/>
      <c r="X939" s="565"/>
      <c r="Y939" s="565"/>
      <c r="Z939" s="565"/>
      <c r="AA939" s="565"/>
      <c r="AB939" s="565"/>
      <c r="AC939" s="565"/>
      <c r="AD939" s="565"/>
    </row>
    <row r="940" spans="1:30" ht="14.5">
      <c r="A940" s="565"/>
      <c r="B940" s="565"/>
      <c r="C940" s="565"/>
      <c r="D940" s="565"/>
      <c r="E940" s="565"/>
      <c r="F940" s="565"/>
      <c r="G940" s="565"/>
      <c r="H940" s="565"/>
      <c r="I940" s="565"/>
      <c r="J940" s="565"/>
      <c r="K940" s="565"/>
      <c r="L940" s="565"/>
      <c r="M940" s="565"/>
      <c r="N940" s="565"/>
      <c r="O940" s="565"/>
      <c r="P940" s="565"/>
      <c r="Q940" s="565"/>
      <c r="R940" s="565"/>
      <c r="S940" s="565"/>
      <c r="T940" s="565"/>
      <c r="U940" s="565"/>
      <c r="V940" s="565"/>
      <c r="W940" s="565"/>
      <c r="X940" s="565"/>
      <c r="Y940" s="565"/>
      <c r="Z940" s="565"/>
      <c r="AA940" s="565"/>
      <c r="AB940" s="565"/>
      <c r="AC940" s="565"/>
      <c r="AD940" s="565"/>
    </row>
    <row r="941" spans="1:30" ht="14.5">
      <c r="A941" s="565"/>
      <c r="B941" s="565"/>
      <c r="C941" s="565"/>
      <c r="D941" s="565"/>
      <c r="E941" s="565"/>
      <c r="F941" s="565"/>
      <c r="G941" s="565"/>
      <c r="H941" s="565"/>
      <c r="I941" s="565"/>
      <c r="J941" s="565"/>
      <c r="K941" s="565"/>
      <c r="L941" s="565"/>
      <c r="M941" s="565"/>
      <c r="N941" s="565"/>
      <c r="O941" s="565"/>
      <c r="P941" s="565"/>
      <c r="Q941" s="565"/>
      <c r="R941" s="565"/>
      <c r="S941" s="565"/>
      <c r="T941" s="565"/>
      <c r="U941" s="565"/>
      <c r="V941" s="565"/>
      <c r="W941" s="565"/>
      <c r="X941" s="565"/>
      <c r="Y941" s="565"/>
      <c r="Z941" s="565"/>
      <c r="AA941" s="565"/>
      <c r="AB941" s="565"/>
      <c r="AC941" s="565"/>
      <c r="AD941" s="565"/>
    </row>
    <row r="942" spans="1:30" ht="14.5">
      <c r="A942" s="565"/>
      <c r="B942" s="565"/>
      <c r="C942" s="565"/>
      <c r="D942" s="565"/>
      <c r="E942" s="565"/>
      <c r="F942" s="565"/>
      <c r="G942" s="565"/>
      <c r="H942" s="565"/>
      <c r="I942" s="565"/>
      <c r="J942" s="565"/>
      <c r="K942" s="565"/>
      <c r="L942" s="565"/>
      <c r="M942" s="565"/>
      <c r="N942" s="565"/>
      <c r="O942" s="565"/>
      <c r="P942" s="565"/>
      <c r="Q942" s="565"/>
      <c r="R942" s="565"/>
      <c r="S942" s="565"/>
      <c r="T942" s="565"/>
      <c r="U942" s="565"/>
      <c r="V942" s="565"/>
      <c r="W942" s="565"/>
      <c r="X942" s="565"/>
      <c r="Y942" s="565"/>
      <c r="Z942" s="565"/>
      <c r="AA942" s="565"/>
      <c r="AB942" s="565"/>
      <c r="AC942" s="565"/>
      <c r="AD942" s="565"/>
    </row>
    <row r="943" spans="1:30" ht="14.5">
      <c r="A943" s="565"/>
      <c r="B943" s="565"/>
      <c r="C943" s="565"/>
      <c r="D943" s="565"/>
      <c r="E943" s="565"/>
      <c r="F943" s="565"/>
      <c r="G943" s="565"/>
      <c r="H943" s="565"/>
      <c r="I943" s="565"/>
      <c r="J943" s="565"/>
      <c r="K943" s="565"/>
      <c r="L943" s="565"/>
      <c r="M943" s="565"/>
      <c r="N943" s="565"/>
      <c r="O943" s="565"/>
      <c r="P943" s="565"/>
      <c r="Q943" s="565"/>
      <c r="R943" s="565"/>
      <c r="S943" s="565"/>
      <c r="T943" s="565"/>
      <c r="U943" s="565"/>
      <c r="V943" s="565"/>
      <c r="W943" s="565"/>
      <c r="X943" s="565"/>
      <c r="Y943" s="565"/>
      <c r="Z943" s="565"/>
      <c r="AA943" s="565"/>
      <c r="AB943" s="565"/>
      <c r="AC943" s="565"/>
      <c r="AD943" s="565"/>
    </row>
    <row r="944" spans="1:30" ht="14.5">
      <c r="A944" s="565"/>
      <c r="B944" s="565"/>
      <c r="C944" s="565"/>
      <c r="D944" s="565"/>
      <c r="E944" s="565"/>
      <c r="F944" s="565"/>
      <c r="G944" s="565"/>
      <c r="H944" s="565"/>
      <c r="I944" s="565"/>
      <c r="J944" s="565"/>
      <c r="K944" s="565"/>
      <c r="L944" s="565"/>
      <c r="M944" s="565"/>
      <c r="N944" s="565"/>
      <c r="O944" s="565"/>
      <c r="P944" s="565"/>
      <c r="Q944" s="565"/>
      <c r="R944" s="565"/>
      <c r="S944" s="565"/>
      <c r="T944" s="565"/>
      <c r="U944" s="565"/>
      <c r="V944" s="565"/>
      <c r="W944" s="565"/>
      <c r="X944" s="565"/>
      <c r="Y944" s="565"/>
      <c r="Z944" s="565"/>
      <c r="AA944" s="565"/>
      <c r="AB944" s="565"/>
      <c r="AC944" s="565"/>
      <c r="AD944" s="565"/>
    </row>
    <row r="945" spans="1:30" ht="14.5">
      <c r="A945" s="565"/>
      <c r="B945" s="565"/>
      <c r="C945" s="565"/>
      <c r="D945" s="565"/>
      <c r="E945" s="565"/>
      <c r="F945" s="565"/>
      <c r="G945" s="565"/>
      <c r="H945" s="565"/>
      <c r="I945" s="565"/>
      <c r="J945" s="565"/>
      <c r="K945" s="565"/>
      <c r="L945" s="565"/>
      <c r="M945" s="565"/>
      <c r="N945" s="565"/>
      <c r="O945" s="565"/>
      <c r="P945" s="565"/>
      <c r="Q945" s="565"/>
      <c r="R945" s="565"/>
      <c r="S945" s="565"/>
      <c r="T945" s="565"/>
      <c r="U945" s="565"/>
      <c r="V945" s="565"/>
      <c r="W945" s="565"/>
      <c r="X945" s="565"/>
      <c r="Y945" s="565"/>
      <c r="Z945" s="565"/>
      <c r="AA945" s="565"/>
      <c r="AB945" s="565"/>
      <c r="AC945" s="565"/>
      <c r="AD945" s="565"/>
    </row>
    <row r="946" spans="1:30" ht="14.5">
      <c r="A946" s="565"/>
      <c r="B946" s="565"/>
      <c r="C946" s="565"/>
      <c r="D946" s="565"/>
      <c r="E946" s="565"/>
      <c r="F946" s="565"/>
      <c r="G946" s="565"/>
      <c r="H946" s="565"/>
      <c r="I946" s="565"/>
      <c r="J946" s="565"/>
      <c r="K946" s="565"/>
      <c r="L946" s="565"/>
      <c r="M946" s="565"/>
      <c r="N946" s="565"/>
      <c r="O946" s="565"/>
      <c r="P946" s="565"/>
      <c r="Q946" s="565"/>
      <c r="R946" s="565"/>
      <c r="S946" s="565"/>
      <c r="T946" s="565"/>
      <c r="U946" s="565"/>
      <c r="V946" s="565"/>
      <c r="W946" s="565"/>
      <c r="X946" s="565"/>
      <c r="Y946" s="565"/>
      <c r="Z946" s="565"/>
      <c r="AA946" s="565"/>
      <c r="AB946" s="565"/>
      <c r="AC946" s="565"/>
      <c r="AD946" s="565"/>
    </row>
    <row r="947" spans="1:30" ht="14.5">
      <c r="A947" s="565"/>
      <c r="B947" s="565"/>
      <c r="C947" s="565"/>
      <c r="D947" s="565"/>
      <c r="E947" s="565"/>
      <c r="F947" s="565"/>
      <c r="G947" s="565"/>
      <c r="H947" s="565"/>
      <c r="I947" s="565"/>
      <c r="J947" s="565"/>
      <c r="K947" s="565"/>
      <c r="L947" s="565"/>
      <c r="M947" s="565"/>
      <c r="N947" s="565"/>
      <c r="O947" s="565"/>
      <c r="P947" s="565"/>
      <c r="Q947" s="565"/>
      <c r="R947" s="565"/>
      <c r="S947" s="565"/>
      <c r="T947" s="565"/>
      <c r="U947" s="565"/>
      <c r="V947" s="565"/>
      <c r="W947" s="565"/>
      <c r="X947" s="565"/>
      <c r="Y947" s="565"/>
      <c r="Z947" s="565"/>
      <c r="AA947" s="565"/>
      <c r="AB947" s="565"/>
      <c r="AC947" s="565"/>
      <c r="AD947" s="565"/>
    </row>
    <row r="948" spans="1:30" ht="14.5">
      <c r="A948" s="565"/>
      <c r="B948" s="565"/>
      <c r="C948" s="565"/>
      <c r="D948" s="565"/>
      <c r="E948" s="565"/>
      <c r="F948" s="565"/>
      <c r="G948" s="565"/>
      <c r="H948" s="565"/>
      <c r="I948" s="565"/>
      <c r="J948" s="565"/>
      <c r="K948" s="565"/>
      <c r="L948" s="565"/>
      <c r="M948" s="565"/>
      <c r="N948" s="565"/>
      <c r="O948" s="565"/>
      <c r="P948" s="565"/>
      <c r="Q948" s="565"/>
      <c r="R948" s="565"/>
      <c r="S948" s="565"/>
      <c r="T948" s="565"/>
      <c r="U948" s="565"/>
      <c r="V948" s="565"/>
      <c r="W948" s="565"/>
      <c r="X948" s="565"/>
      <c r="Y948" s="565"/>
      <c r="Z948" s="565"/>
      <c r="AA948" s="565"/>
      <c r="AB948" s="565"/>
      <c r="AC948" s="565"/>
      <c r="AD948" s="565"/>
    </row>
    <row r="949" spans="1:30" ht="14.5">
      <c r="A949" s="565"/>
      <c r="B949" s="565"/>
      <c r="C949" s="565"/>
      <c r="D949" s="565"/>
      <c r="E949" s="565"/>
      <c r="F949" s="565"/>
      <c r="G949" s="565"/>
      <c r="H949" s="565"/>
      <c r="I949" s="565"/>
      <c r="J949" s="565"/>
      <c r="K949" s="565"/>
      <c r="L949" s="565"/>
      <c r="M949" s="565"/>
      <c r="N949" s="565"/>
      <c r="O949" s="565"/>
      <c r="P949" s="565"/>
      <c r="Q949" s="565"/>
      <c r="R949" s="565"/>
      <c r="S949" s="565"/>
      <c r="T949" s="565"/>
      <c r="U949" s="565"/>
      <c r="V949" s="565"/>
      <c r="W949" s="565"/>
      <c r="X949" s="565"/>
      <c r="Y949" s="565"/>
      <c r="Z949" s="565"/>
      <c r="AA949" s="565"/>
      <c r="AB949" s="565"/>
      <c r="AC949" s="565"/>
      <c r="AD949" s="565"/>
    </row>
    <row r="950" spans="1:30" ht="14.5">
      <c r="A950" s="565"/>
      <c r="B950" s="565"/>
      <c r="C950" s="565"/>
      <c r="D950" s="565"/>
      <c r="E950" s="565"/>
      <c r="F950" s="565"/>
      <c r="G950" s="565"/>
      <c r="H950" s="565"/>
      <c r="I950" s="565"/>
      <c r="J950" s="565"/>
      <c r="K950" s="565"/>
      <c r="L950" s="565"/>
      <c r="M950" s="565"/>
      <c r="N950" s="565"/>
      <c r="O950" s="565"/>
      <c r="P950" s="565"/>
      <c r="Q950" s="565"/>
      <c r="R950" s="565"/>
      <c r="S950" s="565"/>
      <c r="T950" s="565"/>
      <c r="U950" s="565"/>
      <c r="V950" s="565"/>
      <c r="W950" s="565"/>
      <c r="X950" s="565"/>
      <c r="Y950" s="565"/>
      <c r="Z950" s="565"/>
      <c r="AA950" s="565"/>
      <c r="AB950" s="565"/>
      <c r="AC950" s="565"/>
      <c r="AD950" s="565"/>
    </row>
    <row r="951" spans="1:30" ht="14.5">
      <c r="A951" s="565"/>
      <c r="B951" s="565"/>
      <c r="C951" s="565"/>
      <c r="D951" s="565"/>
      <c r="E951" s="565"/>
      <c r="F951" s="565"/>
      <c r="G951" s="565"/>
      <c r="H951" s="565"/>
      <c r="I951" s="565"/>
      <c r="J951" s="565"/>
      <c r="K951" s="565"/>
      <c r="L951" s="565"/>
      <c r="M951" s="565"/>
      <c r="N951" s="565"/>
      <c r="O951" s="565"/>
      <c r="P951" s="565"/>
      <c r="Q951" s="565"/>
      <c r="R951" s="565"/>
      <c r="S951" s="565"/>
      <c r="T951" s="565"/>
      <c r="U951" s="565"/>
      <c r="V951" s="565"/>
      <c r="W951" s="565"/>
      <c r="X951" s="565"/>
      <c r="Y951" s="565"/>
      <c r="Z951" s="565"/>
      <c r="AA951" s="565"/>
      <c r="AB951" s="565"/>
      <c r="AC951" s="565"/>
      <c r="AD951" s="565"/>
    </row>
    <row r="952" spans="1:30" ht="14.5">
      <c r="A952" s="565"/>
      <c r="B952" s="565"/>
      <c r="C952" s="565"/>
      <c r="D952" s="565"/>
      <c r="E952" s="565"/>
      <c r="F952" s="565"/>
      <c r="G952" s="565"/>
      <c r="H952" s="565"/>
      <c r="I952" s="565"/>
      <c r="J952" s="565"/>
      <c r="K952" s="565"/>
      <c r="L952" s="565"/>
      <c r="M952" s="565"/>
      <c r="N952" s="565"/>
      <c r="O952" s="565"/>
      <c r="P952" s="565"/>
      <c r="Q952" s="565"/>
      <c r="R952" s="565"/>
      <c r="S952" s="565"/>
      <c r="T952" s="565"/>
      <c r="U952" s="565"/>
      <c r="V952" s="565"/>
      <c r="W952" s="565"/>
      <c r="X952" s="565"/>
      <c r="Y952" s="565"/>
      <c r="Z952" s="565"/>
      <c r="AA952" s="565"/>
      <c r="AB952" s="565"/>
      <c r="AC952" s="565"/>
      <c r="AD952" s="565"/>
    </row>
    <row r="953" spans="1:30" ht="14.5">
      <c r="A953" s="565"/>
      <c r="B953" s="565"/>
      <c r="C953" s="565"/>
      <c r="D953" s="565"/>
      <c r="E953" s="565"/>
      <c r="F953" s="565"/>
      <c r="G953" s="565"/>
      <c r="H953" s="565"/>
      <c r="I953" s="565"/>
      <c r="J953" s="565"/>
      <c r="K953" s="565"/>
      <c r="L953" s="565"/>
      <c r="M953" s="565"/>
      <c r="N953" s="565"/>
      <c r="O953" s="565"/>
      <c r="P953" s="565"/>
      <c r="Q953" s="565"/>
      <c r="R953" s="565"/>
      <c r="S953" s="565"/>
      <c r="T953" s="565"/>
      <c r="U953" s="565"/>
      <c r="V953" s="565"/>
      <c r="W953" s="565"/>
      <c r="X953" s="565"/>
      <c r="Y953" s="565"/>
      <c r="Z953" s="565"/>
      <c r="AA953" s="565"/>
      <c r="AB953" s="565"/>
      <c r="AC953" s="565"/>
      <c r="AD953" s="565"/>
    </row>
    <row r="954" spans="1:30" ht="14.5">
      <c r="A954" s="565"/>
      <c r="B954" s="565"/>
      <c r="C954" s="565"/>
      <c r="D954" s="565"/>
      <c r="E954" s="565"/>
      <c r="F954" s="565"/>
      <c r="G954" s="565"/>
      <c r="H954" s="565"/>
      <c r="I954" s="565"/>
      <c r="J954" s="565"/>
      <c r="K954" s="565"/>
      <c r="L954" s="565"/>
      <c r="M954" s="565"/>
      <c r="N954" s="565"/>
      <c r="O954" s="565"/>
      <c r="P954" s="565"/>
      <c r="Q954" s="565"/>
      <c r="R954" s="565"/>
      <c r="S954" s="565"/>
      <c r="T954" s="565"/>
      <c r="U954" s="565"/>
      <c r="V954" s="565"/>
      <c r="W954" s="565"/>
      <c r="X954" s="565"/>
      <c r="Y954" s="565"/>
      <c r="Z954" s="565"/>
      <c r="AA954" s="565"/>
      <c r="AB954" s="565"/>
      <c r="AC954" s="565"/>
      <c r="AD954" s="565"/>
    </row>
    <row r="955" spans="1:30" ht="14.5">
      <c r="A955" s="565"/>
      <c r="B955" s="565"/>
      <c r="C955" s="565"/>
      <c r="D955" s="565"/>
      <c r="E955" s="565"/>
      <c r="F955" s="565"/>
      <c r="G955" s="565"/>
      <c r="H955" s="565"/>
      <c r="I955" s="565"/>
      <c r="J955" s="565"/>
      <c r="K955" s="565"/>
      <c r="L955" s="565"/>
      <c r="M955" s="565"/>
      <c r="N955" s="565"/>
      <c r="O955" s="565"/>
      <c r="P955" s="565"/>
      <c r="Q955" s="565"/>
      <c r="R955" s="565"/>
      <c r="S955" s="565"/>
      <c r="T955" s="565"/>
      <c r="U955" s="565"/>
      <c r="V955" s="565"/>
      <c r="W955" s="565"/>
      <c r="X955" s="565"/>
      <c r="Y955" s="565"/>
      <c r="Z955" s="565"/>
      <c r="AA955" s="565"/>
      <c r="AB955" s="565"/>
      <c r="AC955" s="565"/>
      <c r="AD955" s="565"/>
    </row>
    <row r="956" spans="1:30" ht="14.5">
      <c r="A956" s="565"/>
      <c r="B956" s="565"/>
      <c r="C956" s="565"/>
      <c r="D956" s="565"/>
      <c r="E956" s="565"/>
      <c r="F956" s="565"/>
      <c r="G956" s="565"/>
      <c r="H956" s="565"/>
      <c r="I956" s="565"/>
      <c r="J956" s="565"/>
      <c r="K956" s="565"/>
      <c r="L956" s="565"/>
      <c r="M956" s="565"/>
      <c r="N956" s="565"/>
      <c r="O956" s="565"/>
      <c r="P956" s="565"/>
      <c r="Q956" s="565"/>
      <c r="R956" s="565"/>
      <c r="S956" s="565"/>
      <c r="T956" s="565"/>
      <c r="U956" s="565"/>
      <c r="V956" s="565"/>
      <c r="W956" s="565"/>
      <c r="X956" s="565"/>
      <c r="Y956" s="565"/>
      <c r="Z956" s="565"/>
      <c r="AA956" s="565"/>
      <c r="AB956" s="565"/>
      <c r="AC956" s="565"/>
      <c r="AD956" s="565"/>
    </row>
    <row r="957" spans="1:30" ht="14.5">
      <c r="A957" s="565"/>
      <c r="B957" s="565"/>
      <c r="C957" s="565"/>
      <c r="D957" s="565"/>
      <c r="E957" s="565"/>
      <c r="F957" s="565"/>
      <c r="G957" s="565"/>
      <c r="H957" s="565"/>
      <c r="I957" s="565"/>
      <c r="J957" s="565"/>
      <c r="K957" s="565"/>
      <c r="L957" s="565"/>
      <c r="M957" s="565"/>
      <c r="N957" s="565"/>
      <c r="O957" s="565"/>
      <c r="P957" s="565"/>
      <c r="Q957" s="565"/>
      <c r="R957" s="565"/>
      <c r="S957" s="565"/>
      <c r="T957" s="565"/>
      <c r="U957" s="565"/>
      <c r="V957" s="565"/>
      <c r="W957" s="565"/>
      <c r="X957" s="565"/>
      <c r="Y957" s="565"/>
      <c r="Z957" s="565"/>
      <c r="AA957" s="565"/>
      <c r="AB957" s="565"/>
      <c r="AC957" s="565"/>
      <c r="AD957" s="565"/>
    </row>
    <row r="958" spans="1:30" ht="14.5">
      <c r="A958" s="565"/>
      <c r="B958" s="565"/>
      <c r="C958" s="565"/>
      <c r="D958" s="565"/>
      <c r="E958" s="565"/>
      <c r="F958" s="565"/>
      <c r="G958" s="565"/>
      <c r="H958" s="565"/>
      <c r="I958" s="565"/>
      <c r="J958" s="565"/>
      <c r="K958" s="565"/>
      <c r="L958" s="565"/>
      <c r="M958" s="565"/>
      <c r="N958" s="565"/>
      <c r="O958" s="565"/>
      <c r="P958" s="565"/>
      <c r="Q958" s="565"/>
      <c r="R958" s="565"/>
      <c r="S958" s="565"/>
      <c r="T958" s="565"/>
      <c r="U958" s="565"/>
      <c r="V958" s="565"/>
      <c r="W958" s="565"/>
      <c r="X958" s="565"/>
      <c r="Y958" s="565"/>
      <c r="Z958" s="565"/>
      <c r="AA958" s="565"/>
      <c r="AB958" s="565"/>
      <c r="AC958" s="565"/>
      <c r="AD958" s="565"/>
    </row>
    <row r="959" spans="1:30" ht="14.5">
      <c r="A959" s="565"/>
      <c r="B959" s="565"/>
      <c r="C959" s="565"/>
      <c r="D959" s="565"/>
      <c r="E959" s="565"/>
      <c r="F959" s="565"/>
      <c r="G959" s="565"/>
      <c r="H959" s="565"/>
      <c r="I959" s="565"/>
      <c r="J959" s="565"/>
      <c r="K959" s="565"/>
      <c r="L959" s="565"/>
      <c r="M959" s="565"/>
      <c r="N959" s="565"/>
      <c r="O959" s="565"/>
      <c r="P959" s="565"/>
      <c r="Q959" s="565"/>
      <c r="R959" s="565"/>
      <c r="S959" s="565"/>
      <c r="T959" s="565"/>
      <c r="U959" s="565"/>
      <c r="V959" s="565"/>
      <c r="W959" s="565"/>
      <c r="X959" s="565"/>
      <c r="Y959" s="565"/>
      <c r="Z959" s="565"/>
      <c r="AA959" s="565"/>
      <c r="AB959" s="565"/>
      <c r="AC959" s="565"/>
      <c r="AD959" s="565"/>
    </row>
    <row r="960" spans="1:30" ht="14.5">
      <c r="A960" s="565"/>
      <c r="B960" s="565"/>
      <c r="C960" s="565"/>
      <c r="D960" s="565"/>
      <c r="E960" s="565"/>
      <c r="F960" s="565"/>
      <c r="G960" s="565"/>
      <c r="H960" s="565"/>
      <c r="I960" s="565"/>
      <c r="J960" s="565"/>
      <c r="K960" s="565"/>
      <c r="L960" s="565"/>
      <c r="M960" s="565"/>
      <c r="N960" s="565"/>
      <c r="O960" s="565"/>
      <c r="P960" s="565"/>
      <c r="Q960" s="565"/>
      <c r="R960" s="565"/>
      <c r="S960" s="565"/>
      <c r="T960" s="565"/>
      <c r="U960" s="565"/>
      <c r="V960" s="565"/>
      <c r="W960" s="565"/>
      <c r="X960" s="565"/>
      <c r="Y960" s="565"/>
      <c r="Z960" s="565"/>
      <c r="AA960" s="565"/>
      <c r="AB960" s="565"/>
      <c r="AC960" s="565"/>
      <c r="AD960" s="565"/>
    </row>
    <row r="961" spans="1:30" ht="14.5">
      <c r="A961" s="565"/>
      <c r="B961" s="565"/>
      <c r="C961" s="565"/>
      <c r="D961" s="565"/>
      <c r="E961" s="565"/>
      <c r="F961" s="565"/>
      <c r="G961" s="565"/>
      <c r="H961" s="565"/>
      <c r="I961" s="565"/>
      <c r="J961" s="565"/>
      <c r="K961" s="565"/>
      <c r="L961" s="565"/>
      <c r="M961" s="565"/>
      <c r="N961" s="565"/>
      <c r="O961" s="565"/>
      <c r="P961" s="565"/>
      <c r="Q961" s="565"/>
      <c r="R961" s="565"/>
      <c r="S961" s="565"/>
      <c r="T961" s="565"/>
      <c r="U961" s="565"/>
      <c r="V961" s="565"/>
      <c r="W961" s="565"/>
      <c r="X961" s="565"/>
      <c r="Y961" s="565"/>
      <c r="Z961" s="565"/>
      <c r="AA961" s="565"/>
      <c r="AB961" s="565"/>
      <c r="AC961" s="565"/>
      <c r="AD961" s="565"/>
    </row>
    <row r="962" spans="1:30" ht="14.5">
      <c r="A962" s="565"/>
      <c r="B962" s="565"/>
      <c r="C962" s="565"/>
      <c r="D962" s="565"/>
      <c r="E962" s="565"/>
      <c r="F962" s="565"/>
      <c r="G962" s="565"/>
      <c r="H962" s="565"/>
      <c r="I962" s="565"/>
      <c r="J962" s="565"/>
      <c r="K962" s="565"/>
      <c r="L962" s="565"/>
      <c r="M962" s="565"/>
      <c r="N962" s="565"/>
      <c r="O962" s="565"/>
      <c r="P962" s="565"/>
      <c r="Q962" s="565"/>
      <c r="R962" s="565"/>
      <c r="S962" s="565"/>
      <c r="T962" s="565"/>
      <c r="U962" s="565"/>
      <c r="V962" s="565"/>
      <c r="W962" s="565"/>
      <c r="X962" s="565"/>
      <c r="Y962" s="565"/>
      <c r="Z962" s="565"/>
      <c r="AA962" s="565"/>
      <c r="AB962" s="565"/>
      <c r="AC962" s="565"/>
      <c r="AD962" s="565"/>
    </row>
    <row r="963" spans="1:30" ht="14.5">
      <c r="A963" s="565"/>
      <c r="B963" s="565"/>
      <c r="C963" s="565"/>
      <c r="D963" s="565"/>
      <c r="E963" s="565"/>
      <c r="F963" s="565"/>
      <c r="G963" s="565"/>
      <c r="H963" s="565"/>
      <c r="I963" s="565"/>
      <c r="J963" s="565"/>
      <c r="K963" s="565"/>
      <c r="L963" s="565"/>
      <c r="M963" s="565"/>
      <c r="N963" s="565"/>
      <c r="O963" s="565"/>
      <c r="P963" s="565"/>
      <c r="Q963" s="565"/>
      <c r="R963" s="565"/>
      <c r="S963" s="565"/>
      <c r="T963" s="565"/>
      <c r="U963" s="565"/>
      <c r="V963" s="565"/>
      <c r="W963" s="565"/>
      <c r="X963" s="565"/>
      <c r="Y963" s="565"/>
      <c r="Z963" s="565"/>
      <c r="AA963" s="565"/>
      <c r="AB963" s="565"/>
      <c r="AC963" s="565"/>
      <c r="AD963" s="565"/>
    </row>
    <row r="964" spans="1:30" ht="14.5">
      <c r="A964" s="565"/>
      <c r="B964" s="565"/>
      <c r="C964" s="565"/>
      <c r="D964" s="565"/>
      <c r="E964" s="565"/>
      <c r="F964" s="565"/>
      <c r="G964" s="565"/>
      <c r="H964" s="565"/>
      <c r="I964" s="565"/>
      <c r="J964" s="565"/>
      <c r="K964" s="565"/>
      <c r="L964" s="565"/>
      <c r="M964" s="565"/>
      <c r="N964" s="565"/>
      <c r="O964" s="565"/>
      <c r="P964" s="565"/>
      <c r="Q964" s="565"/>
      <c r="R964" s="565"/>
      <c r="S964" s="565"/>
      <c r="T964" s="565"/>
      <c r="U964" s="565"/>
      <c r="V964" s="565"/>
      <c r="W964" s="565"/>
      <c r="X964" s="565"/>
      <c r="Y964" s="565"/>
      <c r="Z964" s="565"/>
      <c r="AA964" s="565"/>
      <c r="AB964" s="565"/>
      <c r="AC964" s="565"/>
      <c r="AD964" s="565"/>
    </row>
    <row r="965" spans="1:30" ht="14.5">
      <c r="A965" s="565"/>
      <c r="B965" s="565"/>
      <c r="C965" s="565"/>
      <c r="D965" s="565"/>
      <c r="E965" s="565"/>
      <c r="F965" s="565"/>
      <c r="G965" s="565"/>
      <c r="H965" s="565"/>
      <c r="I965" s="565"/>
      <c r="J965" s="565"/>
      <c r="K965" s="565"/>
      <c r="L965" s="565"/>
      <c r="M965" s="565"/>
      <c r="N965" s="565"/>
      <c r="O965" s="565"/>
      <c r="P965" s="565"/>
      <c r="Q965" s="565"/>
      <c r="R965" s="565"/>
      <c r="S965" s="565"/>
      <c r="T965" s="565"/>
      <c r="U965" s="565"/>
      <c r="V965" s="565"/>
      <c r="W965" s="565"/>
      <c r="X965" s="565"/>
      <c r="Y965" s="565"/>
      <c r="Z965" s="565"/>
      <c r="AA965" s="565"/>
      <c r="AB965" s="565"/>
      <c r="AC965" s="565"/>
      <c r="AD965" s="565"/>
    </row>
    <row r="966" spans="1:30" ht="14.5">
      <c r="A966" s="565"/>
      <c r="B966" s="565"/>
      <c r="C966" s="565"/>
      <c r="D966" s="565"/>
      <c r="E966" s="565"/>
      <c r="F966" s="565"/>
      <c r="G966" s="565"/>
      <c r="H966" s="565"/>
      <c r="I966" s="565"/>
      <c r="J966" s="565"/>
      <c r="K966" s="565"/>
      <c r="L966" s="565"/>
      <c r="M966" s="565"/>
      <c r="N966" s="565"/>
      <c r="O966" s="565"/>
      <c r="P966" s="565"/>
      <c r="Q966" s="565"/>
      <c r="R966" s="565"/>
      <c r="S966" s="565"/>
      <c r="T966" s="565"/>
      <c r="U966" s="565"/>
      <c r="V966" s="565"/>
      <c r="W966" s="565"/>
      <c r="X966" s="565"/>
      <c r="Y966" s="565"/>
      <c r="Z966" s="565"/>
      <c r="AA966" s="565"/>
      <c r="AB966" s="565"/>
      <c r="AC966" s="565"/>
      <c r="AD966" s="565"/>
    </row>
    <row r="967" spans="1:30" ht="14.5">
      <c r="A967" s="565"/>
      <c r="B967" s="565"/>
      <c r="C967" s="565"/>
      <c r="D967" s="565"/>
      <c r="E967" s="565"/>
      <c r="F967" s="565"/>
      <c r="G967" s="565"/>
      <c r="H967" s="565"/>
      <c r="I967" s="565"/>
      <c r="J967" s="565"/>
      <c r="K967" s="565"/>
      <c r="L967" s="565"/>
      <c r="M967" s="565"/>
      <c r="N967" s="565"/>
      <c r="O967" s="565"/>
      <c r="P967" s="565"/>
      <c r="Q967" s="565"/>
      <c r="R967" s="565"/>
      <c r="S967" s="565"/>
      <c r="T967" s="565"/>
      <c r="U967" s="565"/>
      <c r="V967" s="565"/>
      <c r="W967" s="565"/>
      <c r="X967" s="565"/>
      <c r="Y967" s="565"/>
      <c r="Z967" s="565"/>
      <c r="AA967" s="565"/>
      <c r="AB967" s="565"/>
      <c r="AC967" s="565"/>
      <c r="AD967" s="565"/>
    </row>
    <row r="968" spans="1:30" ht="14.5">
      <c r="A968" s="565"/>
      <c r="B968" s="565"/>
      <c r="C968" s="565"/>
      <c r="D968" s="565"/>
      <c r="E968" s="565"/>
      <c r="F968" s="565"/>
      <c r="G968" s="565"/>
      <c r="H968" s="565"/>
      <c r="I968" s="565"/>
      <c r="J968" s="565"/>
      <c r="K968" s="565"/>
      <c r="L968" s="565"/>
      <c r="M968" s="565"/>
      <c r="N968" s="565"/>
      <c r="O968" s="565"/>
      <c r="P968" s="565"/>
      <c r="Q968" s="565"/>
      <c r="R968" s="565"/>
      <c r="S968" s="565"/>
      <c r="T968" s="565"/>
      <c r="U968" s="565"/>
      <c r="V968" s="565"/>
      <c r="W968" s="565"/>
      <c r="X968" s="565"/>
      <c r="Y968" s="565"/>
      <c r="Z968" s="565"/>
      <c r="AA968" s="565"/>
      <c r="AB968" s="565"/>
      <c r="AC968" s="565"/>
      <c r="AD968" s="565"/>
    </row>
    <row r="969" spans="1:30" ht="14.5">
      <c r="A969" s="565"/>
      <c r="B969" s="565"/>
      <c r="C969" s="565"/>
      <c r="D969" s="565"/>
      <c r="E969" s="565"/>
      <c r="F969" s="565"/>
      <c r="G969" s="565"/>
      <c r="H969" s="565"/>
      <c r="I969" s="565"/>
      <c r="J969" s="565"/>
      <c r="K969" s="565"/>
      <c r="L969" s="565"/>
      <c r="M969" s="565"/>
      <c r="N969" s="565"/>
      <c r="O969" s="565"/>
      <c r="P969" s="565"/>
      <c r="Q969" s="565"/>
      <c r="R969" s="565"/>
      <c r="S969" s="565"/>
      <c r="T969" s="565"/>
      <c r="U969" s="565"/>
      <c r="V969" s="565"/>
      <c r="W969" s="565"/>
      <c r="X969" s="565"/>
      <c r="Y969" s="565"/>
      <c r="Z969" s="565"/>
      <c r="AA969" s="565"/>
      <c r="AB969" s="565"/>
      <c r="AC969" s="565"/>
      <c r="AD969" s="565"/>
    </row>
    <row r="970" spans="1:30" ht="14.5">
      <c r="A970" s="565"/>
      <c r="B970" s="565"/>
      <c r="C970" s="565"/>
      <c r="D970" s="565"/>
      <c r="E970" s="565"/>
      <c r="F970" s="565"/>
      <c r="G970" s="565"/>
      <c r="H970" s="565"/>
      <c r="I970" s="565"/>
      <c r="J970" s="565"/>
      <c r="K970" s="565"/>
      <c r="L970" s="565"/>
      <c r="M970" s="565"/>
      <c r="N970" s="565"/>
      <c r="O970" s="565"/>
      <c r="P970" s="565"/>
      <c r="Q970" s="565"/>
      <c r="R970" s="565"/>
      <c r="S970" s="565"/>
      <c r="T970" s="565"/>
      <c r="U970" s="565"/>
      <c r="V970" s="565"/>
      <c r="W970" s="565"/>
      <c r="X970" s="565"/>
      <c r="Y970" s="565"/>
      <c r="Z970" s="565"/>
      <c r="AA970" s="565"/>
      <c r="AB970" s="565"/>
      <c r="AC970" s="565"/>
      <c r="AD970" s="565"/>
    </row>
    <row r="971" spans="1:30" ht="14.5">
      <c r="A971" s="565"/>
      <c r="B971" s="565"/>
      <c r="C971" s="565"/>
      <c r="D971" s="565"/>
      <c r="E971" s="565"/>
      <c r="F971" s="565"/>
      <c r="G971" s="565"/>
      <c r="H971" s="565"/>
      <c r="I971" s="565"/>
      <c r="J971" s="565"/>
      <c r="K971" s="565"/>
      <c r="L971" s="565"/>
      <c r="M971" s="565"/>
      <c r="N971" s="565"/>
      <c r="O971" s="565"/>
      <c r="P971" s="565"/>
      <c r="Q971" s="565"/>
      <c r="R971" s="565"/>
      <c r="S971" s="565"/>
      <c r="T971" s="565"/>
      <c r="U971" s="565"/>
      <c r="V971" s="565"/>
      <c r="W971" s="565"/>
      <c r="X971" s="565"/>
      <c r="Y971" s="565"/>
      <c r="Z971" s="565"/>
      <c r="AA971" s="565"/>
      <c r="AB971" s="565"/>
      <c r="AC971" s="565"/>
      <c r="AD971" s="565"/>
    </row>
    <row r="972" spans="1:30" ht="14.5">
      <c r="A972" s="565"/>
      <c r="B972" s="565"/>
      <c r="C972" s="565"/>
      <c r="D972" s="565"/>
      <c r="E972" s="565"/>
      <c r="F972" s="565"/>
      <c r="G972" s="565"/>
      <c r="H972" s="565"/>
      <c r="I972" s="565"/>
      <c r="J972" s="565"/>
      <c r="K972" s="565"/>
      <c r="L972" s="565"/>
      <c r="M972" s="565"/>
      <c r="N972" s="565"/>
      <c r="O972" s="565"/>
      <c r="P972" s="565"/>
      <c r="Q972" s="565"/>
      <c r="R972" s="565"/>
      <c r="S972" s="565"/>
      <c r="T972" s="565"/>
      <c r="U972" s="565"/>
      <c r="V972" s="565"/>
      <c r="W972" s="565"/>
      <c r="X972" s="565"/>
      <c r="Y972" s="565"/>
      <c r="Z972" s="565"/>
      <c r="AA972" s="565"/>
      <c r="AB972" s="565"/>
      <c r="AC972" s="565"/>
      <c r="AD972" s="565"/>
    </row>
    <row r="973" spans="1:30" ht="14.5">
      <c r="A973" s="565"/>
      <c r="B973" s="565"/>
      <c r="C973" s="565"/>
      <c r="D973" s="565"/>
      <c r="E973" s="565"/>
      <c r="F973" s="565"/>
      <c r="G973" s="565"/>
      <c r="H973" s="565"/>
      <c r="I973" s="565"/>
      <c r="J973" s="565"/>
      <c r="K973" s="565"/>
      <c r="L973" s="565"/>
      <c r="M973" s="565"/>
      <c r="N973" s="565"/>
      <c r="O973" s="565"/>
      <c r="P973" s="565"/>
      <c r="Q973" s="565"/>
      <c r="R973" s="565"/>
      <c r="S973" s="565"/>
      <c r="T973" s="565"/>
      <c r="U973" s="565"/>
      <c r="V973" s="565"/>
      <c r="W973" s="565"/>
      <c r="X973" s="565"/>
      <c r="Y973" s="565"/>
      <c r="Z973" s="565"/>
      <c r="AA973" s="565"/>
      <c r="AB973" s="565"/>
      <c r="AC973" s="565"/>
      <c r="AD973" s="565"/>
    </row>
    <row r="974" spans="1:30" ht="14.5">
      <c r="A974" s="565"/>
      <c r="B974" s="565"/>
      <c r="C974" s="565"/>
      <c r="D974" s="565"/>
      <c r="E974" s="565"/>
      <c r="F974" s="565"/>
      <c r="G974" s="565"/>
      <c r="H974" s="565"/>
      <c r="I974" s="565"/>
      <c r="J974" s="565"/>
      <c r="K974" s="565"/>
      <c r="L974" s="565"/>
      <c r="M974" s="565"/>
      <c r="N974" s="565"/>
      <c r="O974" s="565"/>
      <c r="P974" s="565"/>
      <c r="Q974" s="565"/>
      <c r="R974" s="565"/>
      <c r="S974" s="565"/>
      <c r="T974" s="565"/>
      <c r="U974" s="565"/>
      <c r="V974" s="565"/>
      <c r="W974" s="565"/>
      <c r="X974" s="565"/>
      <c r="Y974" s="565"/>
      <c r="Z974" s="565"/>
      <c r="AA974" s="565"/>
      <c r="AB974" s="565"/>
      <c r="AC974" s="565"/>
      <c r="AD974" s="565"/>
    </row>
    <row r="975" spans="1:30" ht="14.5">
      <c r="A975" s="565"/>
      <c r="B975" s="565"/>
      <c r="C975" s="565"/>
      <c r="D975" s="565"/>
      <c r="E975" s="565"/>
      <c r="F975" s="565"/>
      <c r="G975" s="565"/>
      <c r="H975" s="565"/>
      <c r="I975" s="565"/>
      <c r="J975" s="565"/>
      <c r="K975" s="565"/>
      <c r="L975" s="565"/>
      <c r="M975" s="565"/>
      <c r="N975" s="565"/>
      <c r="O975" s="565"/>
      <c r="P975" s="565"/>
      <c r="Q975" s="565"/>
      <c r="R975" s="565"/>
      <c r="S975" s="565"/>
      <c r="T975" s="565"/>
      <c r="U975" s="565"/>
      <c r="V975" s="565"/>
      <c r="W975" s="565"/>
      <c r="X975" s="565"/>
      <c r="Y975" s="565"/>
      <c r="Z975" s="565"/>
      <c r="AA975" s="565"/>
      <c r="AB975" s="565"/>
      <c r="AC975" s="565"/>
      <c r="AD975" s="565"/>
    </row>
    <row r="976" spans="1:30" ht="14.5">
      <c r="A976" s="565"/>
      <c r="B976" s="565"/>
      <c r="C976" s="565"/>
      <c r="D976" s="565"/>
      <c r="E976" s="565"/>
      <c r="F976" s="565"/>
      <c r="G976" s="565"/>
      <c r="H976" s="565"/>
      <c r="I976" s="565"/>
      <c r="J976" s="565"/>
      <c r="K976" s="565"/>
      <c r="L976" s="565"/>
      <c r="M976" s="565"/>
      <c r="N976" s="565"/>
      <c r="O976" s="565"/>
      <c r="P976" s="565"/>
      <c r="Q976" s="565"/>
      <c r="R976" s="565"/>
      <c r="S976" s="565"/>
      <c r="T976" s="565"/>
      <c r="U976" s="565"/>
      <c r="V976" s="565"/>
      <c r="W976" s="565"/>
      <c r="X976" s="565"/>
      <c r="Y976" s="565"/>
      <c r="Z976" s="565"/>
      <c r="AA976" s="565"/>
      <c r="AB976" s="565"/>
      <c r="AC976" s="565"/>
      <c r="AD976" s="565"/>
    </row>
    <row r="977" spans="1:30" ht="14.5">
      <c r="A977" s="565"/>
      <c r="B977" s="565"/>
      <c r="C977" s="565"/>
      <c r="D977" s="565"/>
      <c r="E977" s="565"/>
      <c r="F977" s="565"/>
      <c r="G977" s="565"/>
      <c r="H977" s="565"/>
      <c r="I977" s="565"/>
      <c r="J977" s="565"/>
      <c r="K977" s="565"/>
      <c r="L977" s="565"/>
      <c r="M977" s="565"/>
      <c r="N977" s="565"/>
      <c r="O977" s="565"/>
      <c r="P977" s="565"/>
      <c r="Q977" s="565"/>
      <c r="R977" s="565"/>
      <c r="S977" s="565"/>
      <c r="T977" s="565"/>
      <c r="U977" s="565"/>
      <c r="V977" s="565"/>
      <c r="W977" s="565"/>
      <c r="X977" s="565"/>
      <c r="Y977" s="565"/>
      <c r="Z977" s="565"/>
      <c r="AA977" s="565"/>
      <c r="AB977" s="565"/>
      <c r="AC977" s="565"/>
      <c r="AD977" s="565"/>
    </row>
    <row r="978" spans="1:30" ht="14.5">
      <c r="A978" s="565"/>
      <c r="B978" s="565"/>
      <c r="C978" s="565"/>
      <c r="D978" s="565"/>
      <c r="E978" s="565"/>
      <c r="F978" s="565"/>
      <c r="G978" s="565"/>
      <c r="H978" s="565"/>
      <c r="I978" s="565"/>
      <c r="J978" s="565"/>
      <c r="K978" s="565"/>
      <c r="L978" s="565"/>
      <c r="M978" s="565"/>
      <c r="N978" s="565"/>
      <c r="O978" s="565"/>
      <c r="P978" s="565"/>
      <c r="Q978" s="565"/>
      <c r="R978" s="565"/>
      <c r="S978" s="565"/>
      <c r="T978" s="565"/>
      <c r="U978" s="565"/>
      <c r="V978" s="565"/>
      <c r="W978" s="565"/>
      <c r="X978" s="565"/>
      <c r="Y978" s="565"/>
      <c r="Z978" s="565"/>
      <c r="AA978" s="565"/>
      <c r="AB978" s="565"/>
      <c r="AC978" s="565"/>
      <c r="AD978" s="565"/>
    </row>
    <row r="979" spans="1:30" ht="14.5">
      <c r="A979" s="565"/>
      <c r="B979" s="565"/>
      <c r="C979" s="565"/>
      <c r="D979" s="565"/>
      <c r="E979" s="565"/>
      <c r="F979" s="565"/>
      <c r="G979" s="565"/>
      <c r="H979" s="565"/>
      <c r="I979" s="565"/>
      <c r="J979" s="565"/>
      <c r="K979" s="565"/>
      <c r="L979" s="565"/>
      <c r="M979" s="565"/>
      <c r="N979" s="565"/>
      <c r="O979" s="565"/>
      <c r="P979" s="565"/>
      <c r="Q979" s="565"/>
      <c r="R979" s="565"/>
      <c r="S979" s="565"/>
      <c r="T979" s="565"/>
      <c r="U979" s="565"/>
      <c r="V979" s="565"/>
      <c r="W979" s="565"/>
      <c r="X979" s="565"/>
      <c r="Y979" s="565"/>
      <c r="Z979" s="565"/>
      <c r="AA979" s="565"/>
      <c r="AB979" s="565"/>
      <c r="AC979" s="565"/>
      <c r="AD979" s="565"/>
    </row>
    <row r="980" spans="1:30" ht="14.5">
      <c r="A980" s="565"/>
      <c r="B980" s="565"/>
      <c r="C980" s="565"/>
      <c r="D980" s="565"/>
      <c r="E980" s="565"/>
      <c r="F980" s="565"/>
      <c r="G980" s="565"/>
      <c r="H980" s="565"/>
      <c r="I980" s="565"/>
      <c r="J980" s="565"/>
      <c r="K980" s="565"/>
      <c r="L980" s="565"/>
      <c r="M980" s="565"/>
      <c r="N980" s="565"/>
      <c r="O980" s="565"/>
      <c r="P980" s="565"/>
      <c r="Q980" s="565"/>
      <c r="R980" s="565"/>
      <c r="S980" s="565"/>
      <c r="T980" s="565"/>
      <c r="U980" s="565"/>
      <c r="V980" s="565"/>
      <c r="W980" s="565"/>
      <c r="X980" s="565"/>
      <c r="Y980" s="565"/>
      <c r="Z980" s="565"/>
      <c r="AA980" s="565"/>
      <c r="AB980" s="565"/>
      <c r="AC980" s="565"/>
      <c r="AD980" s="565"/>
    </row>
    <row r="981" spans="1:30" ht="14.5">
      <c r="A981" s="565"/>
      <c r="B981" s="565"/>
      <c r="C981" s="565"/>
      <c r="D981" s="565"/>
      <c r="E981" s="565"/>
      <c r="F981" s="565"/>
      <c r="G981" s="565"/>
      <c r="H981" s="565"/>
      <c r="I981" s="565"/>
      <c r="J981" s="565"/>
      <c r="K981" s="565"/>
      <c r="L981" s="565"/>
      <c r="M981" s="565"/>
      <c r="N981" s="565"/>
      <c r="O981" s="565"/>
      <c r="P981" s="565"/>
      <c r="Q981" s="565"/>
      <c r="R981" s="565"/>
      <c r="S981" s="565"/>
      <c r="T981" s="565"/>
      <c r="U981" s="565"/>
      <c r="V981" s="565"/>
      <c r="W981" s="565"/>
      <c r="X981" s="565"/>
      <c r="Y981" s="565"/>
      <c r="Z981" s="565"/>
      <c r="AA981" s="565"/>
      <c r="AB981" s="565"/>
      <c r="AC981" s="565"/>
      <c r="AD981" s="565"/>
    </row>
    <row r="982" spans="1:30" ht="14.5">
      <c r="A982" s="565"/>
      <c r="B982" s="565"/>
      <c r="C982" s="565"/>
      <c r="D982" s="565"/>
      <c r="E982" s="565"/>
      <c r="F982" s="565"/>
      <c r="G982" s="565"/>
      <c r="H982" s="565"/>
      <c r="I982" s="565"/>
      <c r="J982" s="565"/>
      <c r="K982" s="565"/>
      <c r="L982" s="565"/>
      <c r="M982" s="565"/>
      <c r="N982" s="565"/>
      <c r="O982" s="565"/>
      <c r="P982" s="565"/>
      <c r="Q982" s="565"/>
      <c r="R982" s="565"/>
      <c r="S982" s="565"/>
      <c r="T982" s="565"/>
      <c r="U982" s="565"/>
      <c r="V982" s="565"/>
      <c r="W982" s="565"/>
      <c r="X982" s="565"/>
      <c r="Y982" s="565"/>
      <c r="Z982" s="565"/>
      <c r="AA982" s="565"/>
      <c r="AB982" s="565"/>
      <c r="AC982" s="565"/>
      <c r="AD982" s="565"/>
    </row>
    <row r="983" spans="1:30" ht="14.5">
      <c r="A983" s="565"/>
      <c r="B983" s="565"/>
      <c r="C983" s="565"/>
      <c r="D983" s="565"/>
      <c r="E983" s="565"/>
      <c r="F983" s="565"/>
      <c r="G983" s="565"/>
      <c r="H983" s="565"/>
      <c r="I983" s="565"/>
      <c r="J983" s="565"/>
      <c r="K983" s="565"/>
      <c r="L983" s="565"/>
      <c r="M983" s="565"/>
      <c r="N983" s="565"/>
      <c r="O983" s="565"/>
      <c r="P983" s="565"/>
      <c r="Q983" s="565"/>
      <c r="R983" s="565"/>
      <c r="S983" s="565"/>
      <c r="T983" s="565"/>
      <c r="U983" s="565"/>
      <c r="V983" s="565"/>
      <c r="W983" s="565"/>
      <c r="X983" s="565"/>
      <c r="Y983" s="565"/>
      <c r="Z983" s="565"/>
      <c r="AA983" s="565"/>
      <c r="AB983" s="565"/>
      <c r="AC983" s="565"/>
      <c r="AD983" s="565"/>
    </row>
    <row r="984" spans="1:30" ht="14.5">
      <c r="A984" s="565"/>
      <c r="B984" s="565"/>
      <c r="C984" s="565"/>
      <c r="D984" s="565"/>
      <c r="E984" s="565"/>
      <c r="F984" s="565"/>
      <c r="G984" s="565"/>
      <c r="H984" s="565"/>
      <c r="I984" s="565"/>
      <c r="J984" s="565"/>
      <c r="K984" s="565"/>
      <c r="L984" s="565"/>
      <c r="M984" s="565"/>
      <c r="N984" s="565"/>
      <c r="O984" s="565"/>
      <c r="P984" s="565"/>
      <c r="Q984" s="565"/>
      <c r="R984" s="565"/>
      <c r="S984" s="565"/>
      <c r="T984" s="565"/>
      <c r="U984" s="565"/>
      <c r="V984" s="565"/>
      <c r="W984" s="565"/>
      <c r="X984" s="565"/>
      <c r="Y984" s="565"/>
      <c r="Z984" s="565"/>
      <c r="AA984" s="565"/>
      <c r="AB984" s="565"/>
      <c r="AC984" s="565"/>
      <c r="AD984" s="565"/>
    </row>
    <row r="985" spans="1:30" ht="14.5">
      <c r="A985" s="565"/>
      <c r="B985" s="565"/>
      <c r="C985" s="565"/>
      <c r="D985" s="565"/>
      <c r="E985" s="565"/>
      <c r="F985" s="565"/>
      <c r="G985" s="565"/>
      <c r="H985" s="565"/>
      <c r="I985" s="565"/>
      <c r="J985" s="565"/>
      <c r="K985" s="565"/>
      <c r="L985" s="565"/>
      <c r="M985" s="565"/>
      <c r="N985" s="565"/>
      <c r="O985" s="565"/>
      <c r="P985" s="565"/>
      <c r="Q985" s="565"/>
      <c r="R985" s="565"/>
      <c r="S985" s="565"/>
      <c r="T985" s="565"/>
      <c r="U985" s="565"/>
      <c r="V985" s="565"/>
      <c r="W985" s="565"/>
      <c r="X985" s="565"/>
      <c r="Y985" s="565"/>
      <c r="Z985" s="565"/>
      <c r="AA985" s="565"/>
      <c r="AB985" s="565"/>
      <c r="AC985" s="565"/>
      <c r="AD985" s="565"/>
    </row>
    <row r="986" spans="1:30" ht="14.5">
      <c r="A986" s="565"/>
      <c r="B986" s="565"/>
      <c r="C986" s="565"/>
      <c r="D986" s="565"/>
      <c r="E986" s="565"/>
      <c r="F986" s="565"/>
      <c r="G986" s="565"/>
      <c r="H986" s="565"/>
      <c r="I986" s="565"/>
      <c r="J986" s="565"/>
      <c r="K986" s="565"/>
      <c r="L986" s="565"/>
      <c r="M986" s="565"/>
      <c r="N986" s="565"/>
      <c r="O986" s="565"/>
      <c r="P986" s="565"/>
      <c r="Q986" s="565"/>
      <c r="R986" s="565"/>
      <c r="S986" s="565"/>
      <c r="T986" s="565"/>
      <c r="U986" s="565"/>
      <c r="V986" s="565"/>
      <c r="W986" s="565"/>
      <c r="X986" s="565"/>
      <c r="Y986" s="565"/>
      <c r="Z986" s="565"/>
      <c r="AA986" s="565"/>
      <c r="AB986" s="565"/>
      <c r="AC986" s="565"/>
      <c r="AD986" s="565"/>
    </row>
    <row r="987" spans="1:30" ht="14.5">
      <c r="A987" s="565"/>
      <c r="B987" s="565"/>
      <c r="C987" s="565"/>
      <c r="D987" s="565"/>
      <c r="E987" s="565"/>
      <c r="F987" s="565"/>
      <c r="G987" s="565"/>
      <c r="H987" s="565"/>
      <c r="I987" s="565"/>
      <c r="J987" s="565"/>
      <c r="K987" s="565"/>
      <c r="L987" s="565"/>
      <c r="M987" s="565"/>
      <c r="N987" s="565"/>
      <c r="O987" s="565"/>
      <c r="P987" s="565"/>
      <c r="Q987" s="565"/>
      <c r="R987" s="565"/>
      <c r="S987" s="565"/>
      <c r="T987" s="565"/>
      <c r="U987" s="565"/>
      <c r="V987" s="565"/>
      <c r="W987" s="565"/>
      <c r="X987" s="565"/>
      <c r="Y987" s="565"/>
      <c r="Z987" s="565"/>
      <c r="AA987" s="565"/>
      <c r="AB987" s="565"/>
      <c r="AC987" s="565"/>
      <c r="AD987" s="565"/>
    </row>
    <row r="988" spans="1:30" ht="14.5">
      <c r="A988" s="565"/>
      <c r="B988" s="565"/>
      <c r="C988" s="565"/>
      <c r="D988" s="565"/>
      <c r="E988" s="565"/>
      <c r="F988" s="565"/>
      <c r="G988" s="565"/>
      <c r="H988" s="565"/>
      <c r="I988" s="565"/>
      <c r="J988" s="565"/>
      <c r="K988" s="565"/>
      <c r="L988" s="565"/>
      <c r="M988" s="565"/>
      <c r="N988" s="565"/>
      <c r="O988" s="565"/>
      <c r="P988" s="565"/>
      <c r="Q988" s="565"/>
      <c r="R988" s="565"/>
      <c r="S988" s="565"/>
      <c r="T988" s="565"/>
      <c r="U988" s="565"/>
      <c r="V988" s="565"/>
      <c r="W988" s="565"/>
      <c r="X988" s="565"/>
      <c r="Y988" s="565"/>
      <c r="Z988" s="565"/>
      <c r="AA988" s="565"/>
      <c r="AB988" s="565"/>
      <c r="AC988" s="565"/>
      <c r="AD988" s="565"/>
    </row>
    <row r="989" spans="1:30" ht="14.5">
      <c r="A989" s="565"/>
      <c r="B989" s="565"/>
      <c r="C989" s="565"/>
      <c r="D989" s="565"/>
      <c r="E989" s="565"/>
      <c r="F989" s="565"/>
      <c r="G989" s="565"/>
      <c r="H989" s="565"/>
      <c r="I989" s="565"/>
      <c r="J989" s="565"/>
      <c r="K989" s="565"/>
      <c r="L989" s="565"/>
      <c r="M989" s="565"/>
      <c r="N989" s="565"/>
      <c r="O989" s="565"/>
      <c r="P989" s="565"/>
      <c r="Q989" s="565"/>
      <c r="R989" s="565"/>
      <c r="S989" s="565"/>
      <c r="T989" s="565"/>
      <c r="U989" s="565"/>
      <c r="V989" s="565"/>
      <c r="W989" s="565"/>
      <c r="X989" s="565"/>
      <c r="Y989" s="565"/>
      <c r="Z989" s="565"/>
      <c r="AA989" s="565"/>
      <c r="AB989" s="565"/>
      <c r="AC989" s="565"/>
      <c r="AD989" s="565"/>
    </row>
    <row r="990" spans="1:30" ht="14.5">
      <c r="A990" s="565"/>
      <c r="B990" s="565"/>
      <c r="C990" s="565"/>
      <c r="D990" s="565"/>
      <c r="E990" s="565"/>
      <c r="F990" s="565"/>
      <c r="G990" s="565"/>
      <c r="H990" s="565"/>
      <c r="I990" s="565"/>
      <c r="J990" s="565"/>
      <c r="K990" s="565"/>
      <c r="L990" s="565"/>
      <c r="M990" s="565"/>
      <c r="N990" s="565"/>
      <c r="O990" s="565"/>
      <c r="P990" s="565"/>
      <c r="Q990" s="565"/>
      <c r="R990" s="565"/>
      <c r="S990" s="565"/>
      <c r="T990" s="565"/>
      <c r="U990" s="565"/>
      <c r="V990" s="565"/>
      <c r="W990" s="565"/>
      <c r="X990" s="565"/>
      <c r="Y990" s="565"/>
      <c r="Z990" s="565"/>
      <c r="AA990" s="565"/>
      <c r="AB990" s="565"/>
      <c r="AC990" s="565"/>
      <c r="AD990" s="565"/>
    </row>
    <row r="991" spans="1:30" ht="14.5">
      <c r="A991" s="565"/>
      <c r="B991" s="565"/>
      <c r="C991" s="565"/>
      <c r="D991" s="565"/>
      <c r="E991" s="565"/>
      <c r="F991" s="565"/>
      <c r="G991" s="565"/>
      <c r="H991" s="565"/>
      <c r="I991" s="565"/>
      <c r="J991" s="565"/>
      <c r="K991" s="565"/>
      <c r="L991" s="565"/>
      <c r="M991" s="565"/>
      <c r="N991" s="565"/>
      <c r="O991" s="565"/>
      <c r="P991" s="565"/>
      <c r="Q991" s="565"/>
      <c r="R991" s="565"/>
      <c r="S991" s="565"/>
      <c r="T991" s="565"/>
      <c r="U991" s="565"/>
      <c r="V991" s="565"/>
      <c r="W991" s="565"/>
      <c r="X991" s="565"/>
      <c r="Y991" s="565"/>
      <c r="Z991" s="565"/>
      <c r="AA991" s="565"/>
      <c r="AB991" s="565"/>
      <c r="AC991" s="565"/>
      <c r="AD991" s="565"/>
    </row>
    <row r="992" spans="1:30" ht="14.5">
      <c r="A992" s="565"/>
      <c r="B992" s="565"/>
      <c r="C992" s="565"/>
      <c r="D992" s="565"/>
      <c r="E992" s="565"/>
      <c r="F992" s="565"/>
      <c r="G992" s="565"/>
      <c r="H992" s="565"/>
      <c r="I992" s="565"/>
      <c r="J992" s="565"/>
      <c r="K992" s="565"/>
      <c r="L992" s="565"/>
      <c r="M992" s="565"/>
      <c r="N992" s="565"/>
      <c r="O992" s="565"/>
      <c r="P992" s="565"/>
      <c r="Q992" s="565"/>
      <c r="R992" s="565"/>
      <c r="S992" s="565"/>
      <c r="T992" s="565"/>
      <c r="U992" s="565"/>
      <c r="V992" s="565"/>
      <c r="W992" s="565"/>
      <c r="X992" s="565"/>
      <c r="Y992" s="565"/>
      <c r="Z992" s="565"/>
      <c r="AA992" s="565"/>
      <c r="AB992" s="565"/>
      <c r="AC992" s="565"/>
      <c r="AD992" s="565"/>
    </row>
    <row r="993" spans="1:30" ht="14.5">
      <c r="A993" s="565"/>
      <c r="B993" s="565"/>
      <c r="C993" s="565"/>
      <c r="D993" s="565"/>
      <c r="E993" s="565"/>
      <c r="F993" s="565"/>
      <c r="G993" s="565"/>
      <c r="H993" s="565"/>
      <c r="I993" s="565"/>
      <c r="J993" s="565"/>
      <c r="K993" s="565"/>
      <c r="L993" s="565"/>
      <c r="M993" s="565"/>
      <c r="N993" s="565"/>
      <c r="O993" s="565"/>
      <c r="P993" s="565"/>
      <c r="Q993" s="565"/>
      <c r="R993" s="565"/>
      <c r="S993" s="565"/>
      <c r="T993" s="565"/>
      <c r="U993" s="565"/>
      <c r="V993" s="565"/>
      <c r="W993" s="565"/>
      <c r="X993" s="565"/>
      <c r="Y993" s="565"/>
      <c r="Z993" s="565"/>
      <c r="AA993" s="565"/>
      <c r="AB993" s="565"/>
      <c r="AC993" s="565"/>
      <c r="AD993" s="565"/>
    </row>
    <row r="994" spans="1:30" ht="14.5">
      <c r="A994" s="565"/>
      <c r="B994" s="565"/>
      <c r="C994" s="565"/>
      <c r="D994" s="565"/>
      <c r="E994" s="565"/>
      <c r="F994" s="565"/>
      <c r="G994" s="565"/>
      <c r="H994" s="565"/>
      <c r="I994" s="565"/>
      <c r="J994" s="565"/>
      <c r="K994" s="565"/>
      <c r="L994" s="565"/>
      <c r="M994" s="565"/>
      <c r="N994" s="565"/>
      <c r="O994" s="565"/>
      <c r="P994" s="565"/>
      <c r="Q994" s="565"/>
      <c r="R994" s="565"/>
      <c r="S994" s="565"/>
      <c r="T994" s="565"/>
      <c r="U994" s="565"/>
      <c r="V994" s="565"/>
      <c r="W994" s="565"/>
      <c r="X994" s="565"/>
      <c r="Y994" s="565"/>
      <c r="Z994" s="565"/>
      <c r="AA994" s="565"/>
      <c r="AB994" s="565"/>
      <c r="AC994" s="565"/>
      <c r="AD994" s="565"/>
    </row>
    <row r="995" spans="1:30" ht="14.5">
      <c r="A995" s="565"/>
      <c r="B995" s="565"/>
      <c r="C995" s="565"/>
      <c r="D995" s="565"/>
      <c r="E995" s="565"/>
      <c r="F995" s="565"/>
      <c r="G995" s="565"/>
      <c r="H995" s="565"/>
      <c r="I995" s="565"/>
      <c r="J995" s="565"/>
      <c r="K995" s="565"/>
      <c r="L995" s="565"/>
      <c r="M995" s="565"/>
      <c r="N995" s="565"/>
      <c r="O995" s="565"/>
      <c r="P995" s="565"/>
      <c r="Q995" s="565"/>
      <c r="R995" s="565"/>
      <c r="S995" s="565"/>
      <c r="T995" s="565"/>
      <c r="U995" s="565"/>
      <c r="V995" s="565"/>
      <c r="W995" s="565"/>
      <c r="X995" s="565"/>
      <c r="Y995" s="565"/>
      <c r="Z995" s="565"/>
      <c r="AA995" s="565"/>
      <c r="AB995" s="565"/>
      <c r="AC995" s="565"/>
      <c r="AD995" s="565"/>
    </row>
    <row r="996" spans="1:30" ht="14.5">
      <c r="A996" s="565"/>
      <c r="B996" s="565"/>
      <c r="C996" s="565"/>
      <c r="D996" s="565"/>
      <c r="E996" s="565"/>
      <c r="F996" s="565"/>
      <c r="G996" s="565"/>
      <c r="H996" s="565"/>
      <c r="I996" s="565"/>
      <c r="J996" s="565"/>
      <c r="K996" s="565"/>
      <c r="L996" s="565"/>
      <c r="M996" s="565"/>
      <c r="N996" s="565"/>
      <c r="O996" s="565"/>
      <c r="P996" s="565"/>
      <c r="Q996" s="565"/>
      <c r="R996" s="565"/>
      <c r="S996" s="565"/>
      <c r="T996" s="565"/>
      <c r="U996" s="565"/>
      <c r="V996" s="565"/>
      <c r="W996" s="565"/>
      <c r="X996" s="565"/>
      <c r="Y996" s="565"/>
      <c r="Z996" s="565"/>
      <c r="AA996" s="565"/>
      <c r="AB996" s="565"/>
      <c r="AC996" s="565"/>
      <c r="AD996" s="565"/>
    </row>
    <row r="997" spans="1:30" ht="14.5">
      <c r="A997" s="565"/>
      <c r="B997" s="565"/>
      <c r="C997" s="565"/>
      <c r="D997" s="565"/>
      <c r="E997" s="565"/>
      <c r="F997" s="565"/>
      <c r="G997" s="565"/>
      <c r="H997" s="565"/>
      <c r="I997" s="565"/>
      <c r="J997" s="565"/>
      <c r="K997" s="565"/>
      <c r="L997" s="565"/>
      <c r="M997" s="565"/>
      <c r="N997" s="565"/>
      <c r="O997" s="565"/>
      <c r="P997" s="565"/>
      <c r="Q997" s="565"/>
      <c r="R997" s="565"/>
      <c r="S997" s="565"/>
      <c r="T997" s="565"/>
      <c r="U997" s="565"/>
      <c r="V997" s="565"/>
      <c r="W997" s="565"/>
      <c r="X997" s="565"/>
      <c r="Y997" s="565"/>
      <c r="Z997" s="565"/>
      <c r="AA997" s="565"/>
      <c r="AB997" s="565"/>
      <c r="AC997" s="565"/>
      <c r="AD997" s="565"/>
    </row>
    <row r="998" spans="1:30" ht="14.5">
      <c r="A998" s="565"/>
      <c r="B998" s="565"/>
      <c r="C998" s="565"/>
      <c r="D998" s="565"/>
      <c r="E998" s="565"/>
      <c r="F998" s="565"/>
      <c r="G998" s="565"/>
      <c r="H998" s="565"/>
      <c r="I998" s="565"/>
      <c r="J998" s="565"/>
      <c r="K998" s="565"/>
      <c r="L998" s="565"/>
      <c r="M998" s="565"/>
      <c r="N998" s="565"/>
      <c r="O998" s="565"/>
      <c r="P998" s="565"/>
      <c r="Q998" s="565"/>
      <c r="R998" s="565"/>
      <c r="S998" s="565"/>
      <c r="T998" s="565"/>
      <c r="U998" s="565"/>
      <c r="V998" s="565"/>
      <c r="W998" s="565"/>
      <c r="X998" s="565"/>
      <c r="Y998" s="565"/>
      <c r="Z998" s="565"/>
      <c r="AA998" s="565"/>
      <c r="AB998" s="565"/>
      <c r="AC998" s="565"/>
      <c r="AD998" s="565"/>
    </row>
    <row r="999" spans="1:30" ht="14.5">
      <c r="A999" s="565"/>
      <c r="B999" s="565"/>
      <c r="C999" s="565"/>
      <c r="D999" s="565"/>
      <c r="E999" s="565"/>
      <c r="F999" s="565"/>
      <c r="G999" s="565"/>
      <c r="H999" s="565"/>
      <c r="I999" s="565"/>
      <c r="J999" s="565"/>
      <c r="K999" s="565"/>
      <c r="L999" s="565"/>
      <c r="M999" s="565"/>
      <c r="N999" s="565"/>
      <c r="O999" s="565"/>
      <c r="P999" s="565"/>
      <c r="Q999" s="565"/>
      <c r="R999" s="565"/>
      <c r="S999" s="565"/>
      <c r="T999" s="565"/>
      <c r="U999" s="565"/>
      <c r="V999" s="565"/>
      <c r="W999" s="565"/>
      <c r="X999" s="565"/>
      <c r="Y999" s="565"/>
      <c r="Z999" s="565"/>
      <c r="AA999" s="565"/>
      <c r="AB999" s="565"/>
      <c r="AC999" s="565"/>
      <c r="AD999" s="565"/>
    </row>
    <row r="1000" spans="1:30" ht="14.5">
      <c r="A1000" s="565"/>
      <c r="B1000" s="565"/>
      <c r="C1000" s="565"/>
      <c r="D1000" s="565"/>
      <c r="E1000" s="565"/>
      <c r="F1000" s="565"/>
      <c r="G1000" s="565"/>
      <c r="H1000" s="565"/>
      <c r="I1000" s="565"/>
      <c r="J1000" s="565"/>
      <c r="K1000" s="565"/>
      <c r="L1000" s="565"/>
      <c r="M1000" s="565"/>
      <c r="N1000" s="565"/>
      <c r="O1000" s="565"/>
      <c r="P1000" s="565"/>
      <c r="Q1000" s="565"/>
      <c r="R1000" s="565"/>
      <c r="S1000" s="565"/>
      <c r="T1000" s="565"/>
      <c r="U1000" s="565"/>
      <c r="V1000" s="565"/>
      <c r="W1000" s="565"/>
      <c r="X1000" s="565"/>
      <c r="Y1000" s="565"/>
      <c r="Z1000" s="565"/>
      <c r="AA1000" s="565"/>
      <c r="AB1000" s="565"/>
      <c r="AC1000" s="565"/>
      <c r="AD1000" s="565"/>
    </row>
  </sheetData>
  <mergeCells count="100">
    <mergeCell ref="A212:J212"/>
    <mergeCell ref="A213:J213"/>
    <mergeCell ref="I223:I235"/>
    <mergeCell ref="J238:J338"/>
    <mergeCell ref="I342:J342"/>
    <mergeCell ref="F343:H343"/>
    <mergeCell ref="I343:K343"/>
    <mergeCell ref="C343:E343"/>
    <mergeCell ref="C347:G347"/>
    <mergeCell ref="C348:G348"/>
    <mergeCell ref="A350:G350"/>
    <mergeCell ref="C351:G351"/>
    <mergeCell ref="C352:D352"/>
    <mergeCell ref="B354:E354"/>
    <mergeCell ref="B359:E359"/>
    <mergeCell ref="B363:E363"/>
    <mergeCell ref="B397:D397"/>
    <mergeCell ref="C398:G398"/>
    <mergeCell ref="F404:G404"/>
    <mergeCell ref="D406:F406"/>
    <mergeCell ref="C409:G409"/>
    <mergeCell ref="C410:G410"/>
    <mergeCell ref="A412:G412"/>
    <mergeCell ref="C413:G413"/>
    <mergeCell ref="C414:D414"/>
    <mergeCell ref="B416:E416"/>
    <mergeCell ref="B421:E421"/>
    <mergeCell ref="B425:E425"/>
    <mergeCell ref="B455:D455"/>
    <mergeCell ref="C456:G456"/>
    <mergeCell ref="F462:G462"/>
    <mergeCell ref="E465:I465"/>
    <mergeCell ref="E466:I466"/>
    <mergeCell ref="B480:G480"/>
    <mergeCell ref="C509:G509"/>
    <mergeCell ref="C510:G510"/>
    <mergeCell ref="A512:G512"/>
    <mergeCell ref="C513:G513"/>
    <mergeCell ref="C514:D514"/>
    <mergeCell ref="B516:E516"/>
    <mergeCell ref="B521:E521"/>
    <mergeCell ref="B525:E525"/>
    <mergeCell ref="A557:M557"/>
    <mergeCell ref="A559:A560"/>
    <mergeCell ref="B559:B560"/>
    <mergeCell ref="C559:C560"/>
    <mergeCell ref="D559:D560"/>
    <mergeCell ref="E559:E560"/>
    <mergeCell ref="F559:F560"/>
    <mergeCell ref="M559:M560"/>
    <mergeCell ref="B545:D545"/>
    <mergeCell ref="C546:G546"/>
    <mergeCell ref="F547:G547"/>
    <mergeCell ref="F552:G552"/>
    <mergeCell ref="D554:F554"/>
    <mergeCell ref="A627:G627"/>
    <mergeCell ref="G559:G560"/>
    <mergeCell ref="H559:L559"/>
    <mergeCell ref="K582:M582"/>
    <mergeCell ref="A583:B583"/>
    <mergeCell ref="I583:J583"/>
    <mergeCell ref="K583:M583"/>
    <mergeCell ref="C589:F589"/>
    <mergeCell ref="A589:B589"/>
    <mergeCell ref="A590:B590"/>
    <mergeCell ref="C590:F590"/>
    <mergeCell ref="A592:G592"/>
    <mergeCell ref="B624:D624"/>
    <mergeCell ref="A1:B1"/>
    <mergeCell ref="A2:B2"/>
    <mergeCell ref="A13:B13"/>
    <mergeCell ref="C13:F13"/>
    <mergeCell ref="A14:B14"/>
    <mergeCell ref="C14:F14"/>
    <mergeCell ref="A15:B15"/>
    <mergeCell ref="A54:B54"/>
    <mergeCell ref="A55:B55"/>
    <mergeCell ref="A16:G16"/>
    <mergeCell ref="A17:G17"/>
    <mergeCell ref="F48:G48"/>
    <mergeCell ref="A50:G50"/>
    <mergeCell ref="A53:B53"/>
    <mergeCell ref="E53:J53"/>
    <mergeCell ref="E54:J54"/>
    <mergeCell ref="A56:J56"/>
    <mergeCell ref="A57:J57"/>
    <mergeCell ref="I67:I85"/>
    <mergeCell ref="J88:J195"/>
    <mergeCell ref="I199:J199"/>
    <mergeCell ref="F200:H200"/>
    <mergeCell ref="I200:K200"/>
    <mergeCell ref="A210:B210"/>
    <mergeCell ref="A211:B211"/>
    <mergeCell ref="C200:E200"/>
    <mergeCell ref="C207:E207"/>
    <mergeCell ref="F207:H207"/>
    <mergeCell ref="I207:K207"/>
    <mergeCell ref="A209:B209"/>
    <mergeCell ref="E209:J209"/>
    <mergeCell ref="E210:J2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topLeftCell="A46" workbookViewId="0">
      <selection sqref="A1:C1"/>
    </sheetView>
  </sheetViews>
  <sheetFormatPr defaultColWidth="14.453125" defaultRowHeight="15" customHeight="1"/>
  <cols>
    <col min="1" max="1" width="4.7265625" customWidth="1"/>
    <col min="2" max="2" width="66" customWidth="1"/>
    <col min="3" max="3" width="14.453125" customWidth="1"/>
    <col min="4" max="12" width="8.08984375" customWidth="1"/>
    <col min="13" max="13" width="34.08984375" customWidth="1"/>
    <col min="14" max="14" width="35.7265625" customWidth="1"/>
    <col min="15" max="26" width="8.7265625" customWidth="1"/>
  </cols>
  <sheetData>
    <row r="1" spans="1:26" ht="14.25" customHeight="1">
      <c r="A1" s="2912" t="s">
        <v>0</v>
      </c>
      <c r="B1" s="2874"/>
      <c r="C1" s="2874"/>
      <c r="D1" s="193"/>
      <c r="E1" s="193"/>
      <c r="F1" s="193"/>
      <c r="G1" s="193"/>
      <c r="H1" s="193"/>
      <c r="I1" s="193"/>
      <c r="J1" s="193"/>
      <c r="K1" s="2913" t="s">
        <v>343</v>
      </c>
      <c r="L1" s="2874"/>
    </row>
    <row r="2" spans="1:26" ht="14.25" customHeight="1">
      <c r="A2" s="2877" t="s">
        <v>1</v>
      </c>
      <c r="B2" s="2874"/>
      <c r="C2" s="2874"/>
      <c r="D2" s="193"/>
      <c r="E2" s="193"/>
      <c r="F2" s="193"/>
      <c r="G2" s="193"/>
      <c r="H2" s="193"/>
      <c r="I2" s="193"/>
      <c r="J2" s="193"/>
      <c r="K2" s="194"/>
      <c r="L2" s="194"/>
    </row>
    <row r="3" spans="1:26" ht="14.25" customHeight="1">
      <c r="A3" s="17"/>
      <c r="B3" s="17"/>
      <c r="C3" s="17"/>
      <c r="D3" s="193"/>
      <c r="E3" s="193"/>
      <c r="F3" s="193"/>
      <c r="G3" s="193"/>
      <c r="H3" s="193"/>
      <c r="I3" s="193"/>
      <c r="J3" s="193"/>
      <c r="K3" s="194"/>
      <c r="L3" s="194"/>
    </row>
    <row r="4" spans="1:26" ht="14.25" customHeight="1">
      <c r="A4" s="2877" t="s">
        <v>344</v>
      </c>
      <c r="B4" s="2874"/>
      <c r="C4" s="2874"/>
      <c r="D4" s="2874"/>
      <c r="E4" s="2874"/>
      <c r="F4" s="2874"/>
      <c r="G4" s="2874"/>
      <c r="H4" s="2874"/>
      <c r="I4" s="2874"/>
      <c r="J4" s="2874"/>
      <c r="K4" s="2874"/>
      <c r="L4" s="2874"/>
    </row>
    <row r="5" spans="1:26" ht="14.25" customHeight="1">
      <c r="A5" s="2914" t="s">
        <v>345</v>
      </c>
      <c r="B5" s="2874"/>
      <c r="C5" s="2874"/>
      <c r="D5" s="2874"/>
      <c r="E5" s="2874"/>
      <c r="F5" s="2874"/>
      <c r="G5" s="2874"/>
      <c r="H5" s="2874"/>
      <c r="I5" s="2874"/>
      <c r="J5" s="2874"/>
      <c r="K5" s="2874"/>
      <c r="L5" s="2874"/>
      <c r="M5" s="195"/>
      <c r="N5" s="195"/>
      <c r="O5" s="195"/>
      <c r="P5" s="195"/>
      <c r="Q5" s="196"/>
      <c r="R5" s="196"/>
      <c r="S5" s="196"/>
      <c r="T5" s="196"/>
      <c r="U5" s="196"/>
      <c r="V5" s="196"/>
      <c r="W5" s="196"/>
      <c r="X5" s="196"/>
      <c r="Y5" s="196"/>
      <c r="Z5" s="196"/>
    </row>
    <row r="6" spans="1:26" ht="14.25" customHeight="1">
      <c r="A6" s="197"/>
      <c r="B6" s="197"/>
      <c r="C6" s="198"/>
      <c r="D6" s="199"/>
      <c r="E6" s="199"/>
      <c r="F6" s="199"/>
      <c r="G6" s="199"/>
      <c r="H6" s="199"/>
      <c r="I6" s="2911" t="s">
        <v>186</v>
      </c>
      <c r="J6" s="2891"/>
      <c r="K6" s="2891"/>
      <c r="L6" s="2891"/>
    </row>
    <row r="7" spans="1:26" ht="14.25" customHeight="1">
      <c r="A7" s="58" t="s">
        <v>159</v>
      </c>
      <c r="B7" s="59" t="s">
        <v>80</v>
      </c>
      <c r="C7" s="59" t="s">
        <v>187</v>
      </c>
      <c r="D7" s="60" t="s">
        <v>188</v>
      </c>
      <c r="E7" s="60" t="s">
        <v>189</v>
      </c>
      <c r="F7" s="60" t="s">
        <v>190</v>
      </c>
      <c r="G7" s="60" t="s">
        <v>191</v>
      </c>
      <c r="H7" s="60" t="s">
        <v>192</v>
      </c>
      <c r="I7" s="60" t="s">
        <v>193</v>
      </c>
      <c r="J7" s="60" t="s">
        <v>194</v>
      </c>
      <c r="K7" s="60" t="s">
        <v>195</v>
      </c>
      <c r="L7" s="61" t="s">
        <v>6</v>
      </c>
      <c r="M7" s="200" t="s">
        <v>196</v>
      </c>
      <c r="N7" s="141" t="s">
        <v>197</v>
      </c>
    </row>
    <row r="8" spans="1:26" ht="14.25" customHeight="1">
      <c r="A8" s="201" t="s">
        <v>213</v>
      </c>
      <c r="B8" s="202" t="s">
        <v>177</v>
      </c>
      <c r="C8" s="203"/>
      <c r="D8" s="204"/>
      <c r="E8" s="204"/>
      <c r="F8" s="204"/>
      <c r="G8" s="204"/>
      <c r="H8" s="204"/>
      <c r="I8" s="204"/>
      <c r="J8" s="204"/>
      <c r="K8" s="205"/>
      <c r="L8" s="206"/>
      <c r="M8" s="200"/>
      <c r="N8" s="207"/>
    </row>
    <row r="9" spans="1:26" ht="14.25" customHeight="1">
      <c r="A9" s="208" t="s">
        <v>215</v>
      </c>
      <c r="B9" s="209" t="s">
        <v>346</v>
      </c>
      <c r="C9" s="210" t="s">
        <v>207</v>
      </c>
      <c r="D9" s="211">
        <f t="shared" ref="D9:K9" si="0">SUM(D10:D14)</f>
        <v>0</v>
      </c>
      <c r="E9" s="211">
        <f t="shared" si="0"/>
        <v>0</v>
      </c>
      <c r="F9" s="211">
        <f t="shared" si="0"/>
        <v>0</v>
      </c>
      <c r="G9" s="211">
        <f t="shared" si="0"/>
        <v>0</v>
      </c>
      <c r="H9" s="211">
        <f t="shared" si="0"/>
        <v>0</v>
      </c>
      <c r="I9" s="211">
        <f t="shared" si="0"/>
        <v>0</v>
      </c>
      <c r="J9" s="211">
        <f t="shared" si="0"/>
        <v>0</v>
      </c>
      <c r="K9" s="211">
        <f t="shared" si="0"/>
        <v>0</v>
      </c>
      <c r="L9" s="212"/>
      <c r="M9" s="79" t="s">
        <v>209</v>
      </c>
      <c r="N9" s="213"/>
      <c r="O9" s="214"/>
      <c r="P9" s="214"/>
      <c r="Q9" s="214"/>
      <c r="R9" s="214"/>
      <c r="S9" s="214"/>
      <c r="T9" s="214"/>
      <c r="U9" s="214"/>
      <c r="V9" s="214"/>
      <c r="W9" s="214"/>
      <c r="X9" s="214"/>
      <c r="Y9" s="214"/>
      <c r="Z9" s="214"/>
    </row>
    <row r="10" spans="1:26" ht="14.25" customHeight="1">
      <c r="A10" s="74" t="s">
        <v>217</v>
      </c>
      <c r="B10" s="75" t="s">
        <v>347</v>
      </c>
      <c r="C10" s="76" t="s">
        <v>207</v>
      </c>
      <c r="D10" s="77">
        <v>0</v>
      </c>
      <c r="E10" s="77"/>
      <c r="F10" s="77"/>
      <c r="G10" s="77"/>
      <c r="H10" s="77"/>
      <c r="I10" s="77"/>
      <c r="J10" s="77"/>
      <c r="K10" s="77">
        <f t="shared" ref="K10:K14" si="1">SUM(D10:J10)</f>
        <v>0</v>
      </c>
      <c r="L10" s="215"/>
      <c r="M10" s="72" t="s">
        <v>219</v>
      </c>
      <c r="N10" s="207"/>
    </row>
    <row r="11" spans="1:26" ht="14.25" customHeight="1">
      <c r="A11" s="74" t="s">
        <v>220</v>
      </c>
      <c r="B11" s="75" t="s">
        <v>348</v>
      </c>
      <c r="C11" s="76" t="s">
        <v>207</v>
      </c>
      <c r="D11" s="77">
        <v>0</v>
      </c>
      <c r="E11" s="77"/>
      <c r="F11" s="77"/>
      <c r="G11" s="77"/>
      <c r="H11" s="77"/>
      <c r="I11" s="77"/>
      <c r="J11" s="77"/>
      <c r="K11" s="77">
        <f t="shared" si="1"/>
        <v>0</v>
      </c>
      <c r="L11" s="215"/>
      <c r="M11" s="72" t="s">
        <v>219</v>
      </c>
      <c r="N11" s="207"/>
    </row>
    <row r="12" spans="1:26" ht="14.25" customHeight="1">
      <c r="A12" s="74" t="s">
        <v>222</v>
      </c>
      <c r="B12" s="75" t="s">
        <v>349</v>
      </c>
      <c r="C12" s="76" t="s">
        <v>207</v>
      </c>
      <c r="D12" s="77">
        <v>0</v>
      </c>
      <c r="E12" s="77"/>
      <c r="F12" s="77"/>
      <c r="G12" s="77"/>
      <c r="H12" s="77"/>
      <c r="I12" s="77"/>
      <c r="J12" s="77"/>
      <c r="K12" s="77">
        <f t="shared" si="1"/>
        <v>0</v>
      </c>
      <c r="L12" s="215"/>
      <c r="M12" s="72" t="s">
        <v>219</v>
      </c>
      <c r="N12" s="207"/>
    </row>
    <row r="13" spans="1:26" ht="14.25" customHeight="1">
      <c r="A13" s="74" t="s">
        <v>224</v>
      </c>
      <c r="B13" s="75" t="s">
        <v>350</v>
      </c>
      <c r="C13" s="76" t="s">
        <v>207</v>
      </c>
      <c r="D13" s="77">
        <v>0</v>
      </c>
      <c r="E13" s="77"/>
      <c r="F13" s="77"/>
      <c r="G13" s="77"/>
      <c r="H13" s="77"/>
      <c r="I13" s="77"/>
      <c r="J13" s="77"/>
      <c r="K13" s="77">
        <f t="shared" si="1"/>
        <v>0</v>
      </c>
      <c r="L13" s="215"/>
      <c r="M13" s="72" t="s">
        <v>219</v>
      </c>
      <c r="N13" s="207"/>
    </row>
    <row r="14" spans="1:26" ht="14.25" customHeight="1">
      <c r="A14" s="74" t="s">
        <v>226</v>
      </c>
      <c r="B14" s="75" t="s">
        <v>351</v>
      </c>
      <c r="C14" s="76" t="s">
        <v>207</v>
      </c>
      <c r="D14" s="77">
        <v>0</v>
      </c>
      <c r="E14" s="77"/>
      <c r="F14" s="77"/>
      <c r="G14" s="77"/>
      <c r="H14" s="77"/>
      <c r="I14" s="77"/>
      <c r="J14" s="77"/>
      <c r="K14" s="77">
        <f t="shared" si="1"/>
        <v>0</v>
      </c>
      <c r="L14" s="215"/>
      <c r="M14" s="72" t="s">
        <v>219</v>
      </c>
      <c r="N14" s="207"/>
    </row>
    <row r="15" spans="1:26" ht="14.25" customHeight="1">
      <c r="A15" s="86" t="s">
        <v>238</v>
      </c>
      <c r="B15" s="87" t="s">
        <v>352</v>
      </c>
      <c r="C15" s="216" t="s">
        <v>207</v>
      </c>
      <c r="D15" s="217">
        <f t="shared" ref="D15:K15" si="2">SUM(D16:D20)</f>
        <v>0</v>
      </c>
      <c r="E15" s="217">
        <f t="shared" si="2"/>
        <v>0</v>
      </c>
      <c r="F15" s="217">
        <f t="shared" si="2"/>
        <v>0</v>
      </c>
      <c r="G15" s="217">
        <f t="shared" si="2"/>
        <v>0</v>
      </c>
      <c r="H15" s="217">
        <f t="shared" si="2"/>
        <v>0</v>
      </c>
      <c r="I15" s="217">
        <f t="shared" si="2"/>
        <v>0</v>
      </c>
      <c r="J15" s="217">
        <f t="shared" si="2"/>
        <v>0</v>
      </c>
      <c r="K15" s="217">
        <f t="shared" si="2"/>
        <v>0</v>
      </c>
      <c r="L15" s="218"/>
      <c r="M15" s="79" t="s">
        <v>209</v>
      </c>
      <c r="N15" s="213"/>
      <c r="O15" s="214"/>
      <c r="P15" s="214"/>
      <c r="Q15" s="214"/>
      <c r="R15" s="214"/>
      <c r="S15" s="214"/>
      <c r="T15" s="214"/>
      <c r="U15" s="214"/>
      <c r="V15" s="214"/>
      <c r="W15" s="214"/>
      <c r="X15" s="214"/>
      <c r="Y15" s="214"/>
      <c r="Z15" s="214"/>
    </row>
    <row r="16" spans="1:26" ht="14.25" customHeight="1">
      <c r="A16" s="74" t="s">
        <v>217</v>
      </c>
      <c r="B16" s="75" t="s">
        <v>347</v>
      </c>
      <c r="C16" s="76" t="s">
        <v>207</v>
      </c>
      <c r="D16" s="77">
        <v>0</v>
      </c>
      <c r="E16" s="219"/>
      <c r="F16" s="219"/>
      <c r="G16" s="219"/>
      <c r="H16" s="219"/>
      <c r="I16" s="219"/>
      <c r="J16" s="219"/>
      <c r="K16" s="77">
        <f t="shared" ref="K16:K20" si="3">SUM(D16:J16)</f>
        <v>0</v>
      </c>
      <c r="L16" s="220"/>
      <c r="M16" s="72" t="s">
        <v>219</v>
      </c>
      <c r="N16" s="213"/>
      <c r="O16" s="214"/>
      <c r="P16" s="214"/>
      <c r="Q16" s="214"/>
      <c r="R16" s="214"/>
      <c r="S16" s="214"/>
      <c r="T16" s="214"/>
      <c r="U16" s="214"/>
      <c r="V16" s="214"/>
      <c r="W16" s="214"/>
      <c r="X16" s="214"/>
      <c r="Y16" s="214"/>
      <c r="Z16" s="214"/>
    </row>
    <row r="17" spans="1:26" ht="14.25" customHeight="1">
      <c r="A17" s="74" t="s">
        <v>220</v>
      </c>
      <c r="B17" s="75" t="s">
        <v>348</v>
      </c>
      <c r="C17" s="76" t="s">
        <v>207</v>
      </c>
      <c r="D17" s="77">
        <v>0</v>
      </c>
      <c r="E17" s="77"/>
      <c r="F17" s="77"/>
      <c r="G17" s="77"/>
      <c r="H17" s="77"/>
      <c r="I17" s="77"/>
      <c r="J17" s="77"/>
      <c r="K17" s="77">
        <f t="shared" si="3"/>
        <v>0</v>
      </c>
      <c r="L17" s="215"/>
      <c r="M17" s="72" t="s">
        <v>219</v>
      </c>
      <c r="N17" s="207"/>
    </row>
    <row r="18" spans="1:26" ht="14.25" customHeight="1">
      <c r="A18" s="74" t="s">
        <v>222</v>
      </c>
      <c r="B18" s="75" t="s">
        <v>349</v>
      </c>
      <c r="C18" s="76" t="s">
        <v>207</v>
      </c>
      <c r="D18" s="77">
        <v>0</v>
      </c>
      <c r="E18" s="77"/>
      <c r="F18" s="77"/>
      <c r="G18" s="77"/>
      <c r="H18" s="77"/>
      <c r="I18" s="77"/>
      <c r="J18" s="77"/>
      <c r="K18" s="77">
        <f t="shared" si="3"/>
        <v>0</v>
      </c>
      <c r="L18" s="215"/>
      <c r="M18" s="72" t="s">
        <v>219</v>
      </c>
      <c r="N18" s="207"/>
    </row>
    <row r="19" spans="1:26" ht="14.25" customHeight="1">
      <c r="A19" s="74" t="s">
        <v>224</v>
      </c>
      <c r="B19" s="75" t="s">
        <v>350</v>
      </c>
      <c r="C19" s="76" t="s">
        <v>207</v>
      </c>
      <c r="D19" s="77">
        <v>0</v>
      </c>
      <c r="E19" s="77"/>
      <c r="F19" s="77"/>
      <c r="G19" s="77"/>
      <c r="H19" s="77"/>
      <c r="I19" s="77"/>
      <c r="J19" s="77"/>
      <c r="K19" s="77">
        <f t="shared" si="3"/>
        <v>0</v>
      </c>
      <c r="L19" s="215"/>
      <c r="M19" s="72" t="s">
        <v>219</v>
      </c>
      <c r="N19" s="207"/>
    </row>
    <row r="20" spans="1:26" ht="14.25" customHeight="1">
      <c r="A20" s="74" t="s">
        <v>226</v>
      </c>
      <c r="B20" s="75" t="s">
        <v>351</v>
      </c>
      <c r="C20" s="76" t="s">
        <v>207</v>
      </c>
      <c r="D20" s="77">
        <v>0</v>
      </c>
      <c r="E20" s="77"/>
      <c r="F20" s="77"/>
      <c r="G20" s="77"/>
      <c r="H20" s="77"/>
      <c r="I20" s="77"/>
      <c r="J20" s="77"/>
      <c r="K20" s="77">
        <f t="shared" si="3"/>
        <v>0</v>
      </c>
      <c r="L20" s="215"/>
      <c r="M20" s="72" t="s">
        <v>219</v>
      </c>
      <c r="N20" s="207"/>
    </row>
    <row r="21" spans="1:26" ht="14.25" customHeight="1">
      <c r="A21" s="86" t="s">
        <v>241</v>
      </c>
      <c r="B21" s="87" t="s">
        <v>353</v>
      </c>
      <c r="C21" s="216" t="s">
        <v>207</v>
      </c>
      <c r="D21" s="217">
        <f t="shared" ref="D21:K21" si="4">D22</f>
        <v>0</v>
      </c>
      <c r="E21" s="217">
        <f t="shared" si="4"/>
        <v>0</v>
      </c>
      <c r="F21" s="217">
        <f t="shared" si="4"/>
        <v>0</v>
      </c>
      <c r="G21" s="217">
        <f t="shared" si="4"/>
        <v>0</v>
      </c>
      <c r="H21" s="217">
        <f t="shared" si="4"/>
        <v>0</v>
      </c>
      <c r="I21" s="217">
        <f t="shared" si="4"/>
        <v>0</v>
      </c>
      <c r="J21" s="217">
        <f t="shared" si="4"/>
        <v>0</v>
      </c>
      <c r="K21" s="217">
        <f t="shared" si="4"/>
        <v>0</v>
      </c>
      <c r="L21" s="218"/>
      <c r="M21" s="79" t="s">
        <v>209</v>
      </c>
      <c r="N21" s="213"/>
      <c r="O21" s="214"/>
      <c r="P21" s="214"/>
      <c r="Q21" s="214"/>
      <c r="R21" s="214"/>
      <c r="S21" s="214"/>
      <c r="T21" s="214"/>
      <c r="U21" s="214"/>
      <c r="V21" s="214"/>
      <c r="W21" s="214"/>
      <c r="X21" s="214"/>
      <c r="Y21" s="214"/>
      <c r="Z21" s="214"/>
    </row>
    <row r="22" spans="1:26" ht="14.25" customHeight="1">
      <c r="A22" s="106"/>
      <c r="B22" s="75" t="s">
        <v>354</v>
      </c>
      <c r="C22" s="76" t="s">
        <v>207</v>
      </c>
      <c r="D22" s="77">
        <v>0</v>
      </c>
      <c r="E22" s="77"/>
      <c r="F22" s="77"/>
      <c r="G22" s="77"/>
      <c r="H22" s="77"/>
      <c r="I22" s="77"/>
      <c r="J22" s="77"/>
      <c r="K22" s="77">
        <f>SUM(D22:J22)</f>
        <v>0</v>
      </c>
      <c r="L22" s="215"/>
      <c r="M22" s="72" t="s">
        <v>219</v>
      </c>
      <c r="N22" s="207"/>
    </row>
    <row r="23" spans="1:26" ht="14.25" customHeight="1">
      <c r="A23" s="107" t="s">
        <v>244</v>
      </c>
      <c r="B23" s="108" t="s">
        <v>355</v>
      </c>
      <c r="C23" s="221" t="s">
        <v>207</v>
      </c>
      <c r="D23" s="222">
        <f t="shared" ref="D23:K23" si="5">+D9-D15+D21</f>
        <v>0</v>
      </c>
      <c r="E23" s="222">
        <f t="shared" si="5"/>
        <v>0</v>
      </c>
      <c r="F23" s="222">
        <f t="shared" si="5"/>
        <v>0</v>
      </c>
      <c r="G23" s="222">
        <f t="shared" si="5"/>
        <v>0</v>
      </c>
      <c r="H23" s="222">
        <f t="shared" si="5"/>
        <v>0</v>
      </c>
      <c r="I23" s="222">
        <f t="shared" si="5"/>
        <v>0</v>
      </c>
      <c r="J23" s="222">
        <f t="shared" si="5"/>
        <v>0</v>
      </c>
      <c r="K23" s="222">
        <f t="shared" si="5"/>
        <v>0</v>
      </c>
      <c r="L23" s="223"/>
      <c r="M23" s="79" t="s">
        <v>209</v>
      </c>
      <c r="N23" s="213"/>
      <c r="O23" s="214"/>
      <c r="P23" s="214"/>
      <c r="Q23" s="214"/>
      <c r="R23" s="214"/>
      <c r="S23" s="214"/>
      <c r="T23" s="214"/>
      <c r="U23" s="214"/>
      <c r="V23" s="214"/>
      <c r="W23" s="214"/>
      <c r="X23" s="214"/>
      <c r="Y23" s="214"/>
      <c r="Z23" s="214"/>
    </row>
    <row r="24" spans="1:26" ht="14.25" customHeight="1">
      <c r="A24" s="112" t="s">
        <v>246</v>
      </c>
      <c r="B24" s="113" t="s">
        <v>356</v>
      </c>
      <c r="C24" s="224"/>
      <c r="D24" s="225"/>
      <c r="E24" s="225"/>
      <c r="F24" s="225"/>
      <c r="G24" s="225"/>
      <c r="H24" s="225"/>
      <c r="I24" s="225"/>
      <c r="J24" s="225"/>
      <c r="K24" s="115"/>
      <c r="L24" s="226"/>
      <c r="M24" s="227"/>
      <c r="N24" s="207"/>
    </row>
    <row r="25" spans="1:26" ht="14.25" customHeight="1">
      <c r="A25" s="228" t="s">
        <v>215</v>
      </c>
      <c r="B25" s="209" t="s">
        <v>357</v>
      </c>
      <c r="C25" s="229" t="s">
        <v>207</v>
      </c>
      <c r="D25" s="230">
        <f t="shared" ref="D25:K25" si="6">SUM(D26:D30)</f>
        <v>7478</v>
      </c>
      <c r="E25" s="230">
        <f t="shared" si="6"/>
        <v>0</v>
      </c>
      <c r="F25" s="230">
        <f t="shared" si="6"/>
        <v>0</v>
      </c>
      <c r="G25" s="230">
        <f t="shared" si="6"/>
        <v>0</v>
      </c>
      <c r="H25" s="230">
        <f t="shared" si="6"/>
        <v>0</v>
      </c>
      <c r="I25" s="230">
        <f t="shared" si="6"/>
        <v>0</v>
      </c>
      <c r="J25" s="230">
        <f t="shared" si="6"/>
        <v>0</v>
      </c>
      <c r="K25" s="230">
        <f t="shared" si="6"/>
        <v>7478</v>
      </c>
      <c r="L25" s="231"/>
      <c r="M25" s="79" t="s">
        <v>209</v>
      </c>
      <c r="N25" s="213"/>
      <c r="O25" s="214"/>
      <c r="P25" s="214"/>
      <c r="Q25" s="214"/>
      <c r="R25" s="214"/>
      <c r="S25" s="214"/>
      <c r="T25" s="214"/>
      <c r="U25" s="214"/>
      <c r="V25" s="214"/>
      <c r="W25" s="214"/>
      <c r="X25" s="214"/>
      <c r="Y25" s="214"/>
      <c r="Z25" s="214"/>
    </row>
    <row r="26" spans="1:26" ht="14.25" customHeight="1">
      <c r="A26" s="74" t="s">
        <v>217</v>
      </c>
      <c r="B26" s="75" t="s">
        <v>358</v>
      </c>
      <c r="C26" s="232"/>
      <c r="D26" s="77">
        <v>3355</v>
      </c>
      <c r="E26" s="219"/>
      <c r="F26" s="219"/>
      <c r="G26" s="219"/>
      <c r="H26" s="219"/>
      <c r="I26" s="219"/>
      <c r="J26" s="219"/>
      <c r="K26" s="77">
        <f t="shared" ref="K26:K30" si="7">SUM(D26:J26)</f>
        <v>3355</v>
      </c>
      <c r="L26" s="220"/>
      <c r="M26" s="72" t="s">
        <v>219</v>
      </c>
      <c r="N26" s="213"/>
      <c r="O26" s="214"/>
      <c r="P26" s="214"/>
      <c r="Q26" s="214"/>
      <c r="R26" s="214"/>
      <c r="S26" s="214"/>
      <c r="T26" s="214"/>
      <c r="U26" s="214"/>
      <c r="V26" s="214"/>
      <c r="W26" s="214"/>
      <c r="X26" s="214"/>
      <c r="Y26" s="214"/>
      <c r="Z26" s="214"/>
    </row>
    <row r="27" spans="1:26" ht="14.25" customHeight="1">
      <c r="A27" s="74" t="s">
        <v>220</v>
      </c>
      <c r="B27" s="75" t="s">
        <v>359</v>
      </c>
      <c r="C27" s="232"/>
      <c r="D27" s="77">
        <v>1621</v>
      </c>
      <c r="E27" s="219"/>
      <c r="F27" s="219"/>
      <c r="G27" s="219"/>
      <c r="H27" s="219"/>
      <c r="I27" s="219"/>
      <c r="J27" s="219"/>
      <c r="K27" s="77">
        <f t="shared" si="7"/>
        <v>1621</v>
      </c>
      <c r="L27" s="220"/>
      <c r="M27" s="72" t="s">
        <v>219</v>
      </c>
      <c r="N27" s="213"/>
      <c r="O27" s="214"/>
      <c r="P27" s="214"/>
      <c r="Q27" s="214"/>
      <c r="R27" s="214"/>
      <c r="S27" s="214"/>
      <c r="T27" s="214"/>
      <c r="U27" s="214"/>
      <c r="V27" s="214"/>
      <c r="W27" s="214"/>
      <c r="X27" s="214"/>
      <c r="Y27" s="214"/>
      <c r="Z27" s="214"/>
    </row>
    <row r="28" spans="1:26" ht="14.25" customHeight="1">
      <c r="A28" s="74" t="s">
        <v>222</v>
      </c>
      <c r="B28" s="75" t="s">
        <v>360</v>
      </c>
      <c r="C28" s="76" t="s">
        <v>207</v>
      </c>
      <c r="D28" s="77">
        <v>2217</v>
      </c>
      <c r="E28" s="77"/>
      <c r="F28" s="77"/>
      <c r="G28" s="77"/>
      <c r="H28" s="77"/>
      <c r="I28" s="77"/>
      <c r="J28" s="77"/>
      <c r="K28" s="77">
        <f t="shared" si="7"/>
        <v>2217</v>
      </c>
      <c r="L28" s="215"/>
      <c r="M28" s="72" t="s">
        <v>219</v>
      </c>
      <c r="N28" s="207"/>
    </row>
    <row r="29" spans="1:26" ht="14.25" customHeight="1">
      <c r="A29" s="74" t="s">
        <v>224</v>
      </c>
      <c r="B29" s="75" t="s">
        <v>361</v>
      </c>
      <c r="C29" s="76" t="s">
        <v>207</v>
      </c>
      <c r="D29" s="77">
        <v>277</v>
      </c>
      <c r="E29" s="77"/>
      <c r="F29" s="77"/>
      <c r="G29" s="77"/>
      <c r="H29" s="77"/>
      <c r="I29" s="77"/>
      <c r="J29" s="77"/>
      <c r="K29" s="77">
        <f t="shared" si="7"/>
        <v>277</v>
      </c>
      <c r="L29" s="215"/>
      <c r="M29" s="72" t="s">
        <v>219</v>
      </c>
      <c r="N29" s="207"/>
    </row>
    <row r="30" spans="1:26" ht="14.25" customHeight="1">
      <c r="A30" s="74" t="s">
        <v>226</v>
      </c>
      <c r="B30" s="75" t="s">
        <v>362</v>
      </c>
      <c r="C30" s="76" t="s">
        <v>207</v>
      </c>
      <c r="D30" s="77">
        <v>8</v>
      </c>
      <c r="E30" s="77"/>
      <c r="F30" s="77"/>
      <c r="G30" s="77"/>
      <c r="H30" s="77"/>
      <c r="I30" s="77"/>
      <c r="J30" s="77"/>
      <c r="K30" s="77">
        <f t="shared" si="7"/>
        <v>8</v>
      </c>
      <c r="L30" s="215"/>
      <c r="M30" s="72" t="s">
        <v>219</v>
      </c>
      <c r="N30" s="207"/>
    </row>
    <row r="31" spans="1:26" ht="14.25" customHeight="1">
      <c r="A31" s="228" t="s">
        <v>238</v>
      </c>
      <c r="B31" s="209" t="s">
        <v>363</v>
      </c>
      <c r="C31" s="229"/>
      <c r="D31" s="230">
        <f t="shared" ref="D31:K31" si="8">SUM(D32:D36)</f>
        <v>2502</v>
      </c>
      <c r="E31" s="230">
        <f t="shared" si="8"/>
        <v>0</v>
      </c>
      <c r="F31" s="230">
        <f t="shared" si="8"/>
        <v>0</v>
      </c>
      <c r="G31" s="230">
        <f t="shared" si="8"/>
        <v>0</v>
      </c>
      <c r="H31" s="230">
        <f t="shared" si="8"/>
        <v>0</v>
      </c>
      <c r="I31" s="230">
        <f t="shared" si="8"/>
        <v>0</v>
      </c>
      <c r="J31" s="230">
        <f t="shared" si="8"/>
        <v>0</v>
      </c>
      <c r="K31" s="230">
        <f t="shared" si="8"/>
        <v>2502</v>
      </c>
      <c r="L31" s="231"/>
      <c r="M31" s="79" t="s">
        <v>209</v>
      </c>
      <c r="N31" s="213"/>
      <c r="O31" s="214"/>
      <c r="P31" s="214"/>
      <c r="Q31" s="214"/>
      <c r="R31" s="214"/>
      <c r="S31" s="214"/>
      <c r="T31" s="214"/>
      <c r="U31" s="214"/>
      <c r="V31" s="214"/>
      <c r="W31" s="214"/>
      <c r="X31" s="214"/>
      <c r="Y31" s="214"/>
      <c r="Z31" s="214"/>
    </row>
    <row r="32" spans="1:26" ht="14.25" customHeight="1">
      <c r="A32" s="233"/>
      <c r="B32" s="75" t="s">
        <v>358</v>
      </c>
      <c r="C32" s="232"/>
      <c r="D32" s="77">
        <v>0</v>
      </c>
      <c r="E32" s="219"/>
      <c r="F32" s="219"/>
      <c r="G32" s="219"/>
      <c r="H32" s="219"/>
      <c r="I32" s="219"/>
      <c r="J32" s="219"/>
      <c r="K32" s="77">
        <f t="shared" ref="K32:K36" si="9">SUM(D32:J32)</f>
        <v>0</v>
      </c>
      <c r="L32" s="220"/>
      <c r="M32" s="72" t="s">
        <v>219</v>
      </c>
      <c r="N32" s="213"/>
      <c r="O32" s="214"/>
      <c r="P32" s="214"/>
      <c r="Q32" s="214"/>
      <c r="R32" s="214"/>
      <c r="S32" s="214"/>
      <c r="T32" s="214"/>
      <c r="U32" s="214"/>
      <c r="V32" s="214"/>
      <c r="W32" s="214"/>
      <c r="X32" s="214"/>
      <c r="Y32" s="214"/>
      <c r="Z32" s="214"/>
    </row>
    <row r="33" spans="1:26" ht="14.25" customHeight="1">
      <c r="A33" s="74"/>
      <c r="B33" s="75" t="s">
        <v>359</v>
      </c>
      <c r="C33" s="76" t="s">
        <v>207</v>
      </c>
      <c r="D33" s="77">
        <v>0</v>
      </c>
      <c r="E33" s="77"/>
      <c r="F33" s="77"/>
      <c r="G33" s="77"/>
      <c r="H33" s="77"/>
      <c r="I33" s="77"/>
      <c r="J33" s="77"/>
      <c r="K33" s="77">
        <f t="shared" si="9"/>
        <v>0</v>
      </c>
      <c r="L33" s="215"/>
      <c r="M33" s="72" t="s">
        <v>219</v>
      </c>
      <c r="N33" s="207"/>
    </row>
    <row r="34" spans="1:26" ht="14.25" customHeight="1">
      <c r="A34" s="74"/>
      <c r="B34" s="75" t="s">
        <v>360</v>
      </c>
      <c r="C34" s="76" t="s">
        <v>207</v>
      </c>
      <c r="D34" s="77">
        <v>2217</v>
      </c>
      <c r="E34" s="77"/>
      <c r="F34" s="77"/>
      <c r="G34" s="77"/>
      <c r="H34" s="77"/>
      <c r="I34" s="77"/>
      <c r="J34" s="77"/>
      <c r="K34" s="77">
        <f t="shared" si="9"/>
        <v>2217</v>
      </c>
      <c r="L34" s="215"/>
      <c r="M34" s="72" t="s">
        <v>219</v>
      </c>
      <c r="N34" s="207"/>
    </row>
    <row r="35" spans="1:26" ht="14.25" customHeight="1">
      <c r="A35" s="74"/>
      <c r="B35" s="75" t="s">
        <v>361</v>
      </c>
      <c r="C35" s="76" t="s">
        <v>207</v>
      </c>
      <c r="D35" s="77">
        <v>277</v>
      </c>
      <c r="E35" s="77"/>
      <c r="F35" s="77"/>
      <c r="G35" s="77"/>
      <c r="H35" s="77"/>
      <c r="I35" s="77"/>
      <c r="J35" s="77"/>
      <c r="K35" s="77">
        <f t="shared" si="9"/>
        <v>277</v>
      </c>
      <c r="L35" s="215"/>
      <c r="M35" s="72" t="s">
        <v>219</v>
      </c>
      <c r="N35" s="207"/>
    </row>
    <row r="36" spans="1:26" ht="14.25" customHeight="1">
      <c r="A36" s="74"/>
      <c r="B36" s="75" t="s">
        <v>362</v>
      </c>
      <c r="C36" s="76" t="s">
        <v>207</v>
      </c>
      <c r="D36" s="77">
        <v>8</v>
      </c>
      <c r="E36" s="77"/>
      <c r="F36" s="77"/>
      <c r="G36" s="77"/>
      <c r="H36" s="77"/>
      <c r="I36" s="77"/>
      <c r="J36" s="77"/>
      <c r="K36" s="77">
        <f t="shared" si="9"/>
        <v>8</v>
      </c>
      <c r="L36" s="215"/>
      <c r="M36" s="72" t="s">
        <v>219</v>
      </c>
      <c r="N36" s="207"/>
    </row>
    <row r="37" spans="1:26" ht="14.25" customHeight="1">
      <c r="A37" s="228" t="s">
        <v>241</v>
      </c>
      <c r="B37" s="209" t="s">
        <v>364</v>
      </c>
      <c r="C37" s="229" t="s">
        <v>207</v>
      </c>
      <c r="D37" s="230">
        <f t="shared" ref="D37:K37" si="10">D38</f>
        <v>3400</v>
      </c>
      <c r="E37" s="230">
        <f t="shared" si="10"/>
        <v>0</v>
      </c>
      <c r="F37" s="230">
        <f t="shared" si="10"/>
        <v>0</v>
      </c>
      <c r="G37" s="230">
        <f t="shared" si="10"/>
        <v>0</v>
      </c>
      <c r="H37" s="230">
        <f t="shared" si="10"/>
        <v>0</v>
      </c>
      <c r="I37" s="230">
        <f t="shared" si="10"/>
        <v>0</v>
      </c>
      <c r="J37" s="230">
        <f t="shared" si="10"/>
        <v>0</v>
      </c>
      <c r="K37" s="230">
        <f t="shared" si="10"/>
        <v>3400</v>
      </c>
      <c r="L37" s="231"/>
      <c r="M37" s="79" t="s">
        <v>209</v>
      </c>
      <c r="N37" s="213"/>
      <c r="O37" s="214"/>
      <c r="P37" s="214"/>
      <c r="Q37" s="214"/>
      <c r="R37" s="214"/>
      <c r="S37" s="214"/>
      <c r="T37" s="214"/>
      <c r="U37" s="214"/>
      <c r="V37" s="214"/>
      <c r="W37" s="214"/>
      <c r="X37" s="214"/>
      <c r="Y37" s="214"/>
      <c r="Z37" s="214"/>
    </row>
    <row r="38" spans="1:26" ht="14.25" customHeight="1">
      <c r="A38" s="106"/>
      <c r="B38" s="75" t="s">
        <v>365</v>
      </c>
      <c r="C38" s="76"/>
      <c r="D38" s="77">
        <v>3400</v>
      </c>
      <c r="E38" s="77"/>
      <c r="F38" s="77"/>
      <c r="G38" s="77"/>
      <c r="H38" s="77"/>
      <c r="I38" s="77"/>
      <c r="J38" s="77"/>
      <c r="K38" s="77">
        <f>SUM(D38:J38)</f>
        <v>3400</v>
      </c>
      <c r="L38" s="215"/>
      <c r="M38" s="72" t="s">
        <v>219</v>
      </c>
      <c r="N38" s="207"/>
    </row>
    <row r="39" spans="1:26" ht="14.25" customHeight="1">
      <c r="A39" s="234" t="s">
        <v>244</v>
      </c>
      <c r="B39" s="235" t="s">
        <v>366</v>
      </c>
      <c r="C39" s="236" t="s">
        <v>207</v>
      </c>
      <c r="D39" s="237">
        <f t="shared" ref="D39:K39" si="11">+D25-D31+D37</f>
        <v>8376</v>
      </c>
      <c r="E39" s="237">
        <f t="shared" si="11"/>
        <v>0</v>
      </c>
      <c r="F39" s="237">
        <f t="shared" si="11"/>
        <v>0</v>
      </c>
      <c r="G39" s="237">
        <f t="shared" si="11"/>
        <v>0</v>
      </c>
      <c r="H39" s="237">
        <f t="shared" si="11"/>
        <v>0</v>
      </c>
      <c r="I39" s="237">
        <f t="shared" si="11"/>
        <v>0</v>
      </c>
      <c r="J39" s="237">
        <f t="shared" si="11"/>
        <v>0</v>
      </c>
      <c r="K39" s="237">
        <f t="shared" si="11"/>
        <v>8376</v>
      </c>
      <c r="L39" s="238"/>
      <c r="M39" s="79" t="s">
        <v>209</v>
      </c>
      <c r="N39" s="213"/>
      <c r="O39" s="214"/>
      <c r="P39" s="214"/>
      <c r="Q39" s="214"/>
      <c r="R39" s="214"/>
      <c r="S39" s="214"/>
      <c r="T39" s="214"/>
      <c r="U39" s="214"/>
      <c r="V39" s="214"/>
      <c r="W39" s="214"/>
      <c r="X39" s="214"/>
      <c r="Y39" s="214"/>
      <c r="Z39" s="214"/>
    </row>
    <row r="40" spans="1:26" ht="14.25" customHeight="1">
      <c r="A40" s="112" t="s">
        <v>257</v>
      </c>
      <c r="B40" s="113" t="s">
        <v>367</v>
      </c>
      <c r="C40" s="224"/>
      <c r="D40" s="225"/>
      <c r="E40" s="225"/>
      <c r="F40" s="225"/>
      <c r="G40" s="225"/>
      <c r="H40" s="225"/>
      <c r="I40" s="225"/>
      <c r="J40" s="225"/>
      <c r="K40" s="115"/>
      <c r="L40" s="226"/>
      <c r="M40" s="227"/>
      <c r="N40" s="207"/>
    </row>
    <row r="41" spans="1:26" ht="14.25" customHeight="1">
      <c r="A41" s="228" t="s">
        <v>215</v>
      </c>
      <c r="B41" s="209" t="s">
        <v>368</v>
      </c>
      <c r="C41" s="209" t="s">
        <v>207</v>
      </c>
      <c r="D41" s="230">
        <f t="shared" ref="D41:J41" si="12">SUM(D42:D43)</f>
        <v>0</v>
      </c>
      <c r="E41" s="230">
        <f t="shared" si="12"/>
        <v>0</v>
      </c>
      <c r="F41" s="230">
        <f t="shared" si="12"/>
        <v>0</v>
      </c>
      <c r="G41" s="230">
        <f t="shared" si="12"/>
        <v>0</v>
      </c>
      <c r="H41" s="230">
        <f t="shared" si="12"/>
        <v>0</v>
      </c>
      <c r="I41" s="230">
        <f t="shared" si="12"/>
        <v>0</v>
      </c>
      <c r="J41" s="230">
        <f t="shared" si="12"/>
        <v>0</v>
      </c>
      <c r="K41" s="230">
        <f t="shared" ref="K41:K43" si="13">SUM(D41:J41)</f>
        <v>0</v>
      </c>
      <c r="L41" s="239"/>
      <c r="M41" s="79" t="s">
        <v>209</v>
      </c>
      <c r="N41" s="213"/>
      <c r="O41" s="214"/>
      <c r="P41" s="214"/>
      <c r="Q41" s="214"/>
      <c r="R41" s="214"/>
      <c r="S41" s="214"/>
      <c r="T41" s="214"/>
      <c r="U41" s="214"/>
      <c r="V41" s="214"/>
      <c r="W41" s="214"/>
      <c r="X41" s="214"/>
      <c r="Y41" s="214"/>
      <c r="Z41" s="214"/>
    </row>
    <row r="42" spans="1:26" ht="14.25" customHeight="1">
      <c r="A42" s="74"/>
      <c r="B42" s="75" t="s">
        <v>369</v>
      </c>
      <c r="C42" s="76" t="s">
        <v>207</v>
      </c>
      <c r="D42" s="77">
        <v>0</v>
      </c>
      <c r="E42" s="77"/>
      <c r="F42" s="77"/>
      <c r="G42" s="77"/>
      <c r="H42" s="77"/>
      <c r="I42" s="77"/>
      <c r="J42" s="77"/>
      <c r="K42" s="77">
        <f t="shared" si="13"/>
        <v>0</v>
      </c>
      <c r="L42" s="215"/>
      <c r="M42" s="72" t="s">
        <v>219</v>
      </c>
      <c r="N42" s="207"/>
    </row>
    <row r="43" spans="1:26" ht="14.25" customHeight="1">
      <c r="A43" s="74"/>
      <c r="B43" s="75" t="s">
        <v>370</v>
      </c>
      <c r="C43" s="76" t="s">
        <v>207</v>
      </c>
      <c r="D43" s="77">
        <v>0</v>
      </c>
      <c r="E43" s="77"/>
      <c r="F43" s="77"/>
      <c r="G43" s="77"/>
      <c r="H43" s="77"/>
      <c r="I43" s="77"/>
      <c r="J43" s="77"/>
      <c r="K43" s="77">
        <f t="shared" si="13"/>
        <v>0</v>
      </c>
      <c r="L43" s="215"/>
      <c r="M43" s="72" t="s">
        <v>219</v>
      </c>
      <c r="N43" s="207"/>
    </row>
    <row r="44" spans="1:26" ht="14.25" customHeight="1">
      <c r="A44" s="74"/>
      <c r="B44" s="75" t="s">
        <v>371</v>
      </c>
      <c r="C44" s="76" t="s">
        <v>207</v>
      </c>
      <c r="D44" s="77">
        <v>0</v>
      </c>
      <c r="E44" s="77"/>
      <c r="F44" s="77"/>
      <c r="G44" s="77"/>
      <c r="H44" s="77"/>
      <c r="I44" s="77"/>
      <c r="J44" s="77"/>
      <c r="K44" s="77">
        <v>0</v>
      </c>
      <c r="L44" s="215"/>
      <c r="M44" s="72" t="s">
        <v>219</v>
      </c>
      <c r="N44" s="207"/>
    </row>
    <row r="45" spans="1:26" ht="14.25" customHeight="1">
      <c r="A45" s="228" t="s">
        <v>238</v>
      </c>
      <c r="B45" s="209" t="s">
        <v>372</v>
      </c>
      <c r="C45" s="209"/>
      <c r="D45" s="240">
        <f t="shared" ref="D45:J45" si="14">SUM(D46:D48)</f>
        <v>0</v>
      </c>
      <c r="E45" s="240">
        <f t="shared" si="14"/>
        <v>0</v>
      </c>
      <c r="F45" s="240">
        <f t="shared" si="14"/>
        <v>0</v>
      </c>
      <c r="G45" s="240">
        <f t="shared" si="14"/>
        <v>0</v>
      </c>
      <c r="H45" s="240">
        <f t="shared" si="14"/>
        <v>0</v>
      </c>
      <c r="I45" s="240">
        <f t="shared" si="14"/>
        <v>0</v>
      </c>
      <c r="J45" s="240">
        <f t="shared" si="14"/>
        <v>0</v>
      </c>
      <c r="K45" s="240">
        <f t="shared" ref="K45:K48" si="15">SUM(D45:J45)</f>
        <v>0</v>
      </c>
      <c r="L45" s="239"/>
      <c r="M45" s="79" t="s">
        <v>209</v>
      </c>
      <c r="N45" s="213"/>
      <c r="O45" s="214"/>
      <c r="P45" s="214"/>
      <c r="Q45" s="214"/>
      <c r="R45" s="214"/>
      <c r="S45" s="214"/>
      <c r="T45" s="214"/>
      <c r="U45" s="214"/>
      <c r="V45" s="214"/>
      <c r="W45" s="214"/>
      <c r="X45" s="214"/>
      <c r="Y45" s="214"/>
      <c r="Z45" s="214"/>
    </row>
    <row r="46" spans="1:26" ht="14.25" customHeight="1">
      <c r="A46" s="74"/>
      <c r="B46" s="75" t="s">
        <v>369</v>
      </c>
      <c r="C46" s="76" t="s">
        <v>207</v>
      </c>
      <c r="D46" s="77">
        <v>0</v>
      </c>
      <c r="E46" s="77"/>
      <c r="F46" s="77"/>
      <c r="G46" s="77"/>
      <c r="H46" s="77"/>
      <c r="I46" s="77"/>
      <c r="J46" s="77"/>
      <c r="K46" s="77">
        <f t="shared" si="15"/>
        <v>0</v>
      </c>
      <c r="L46" s="215"/>
      <c r="M46" s="72" t="s">
        <v>219</v>
      </c>
      <c r="N46" s="207"/>
    </row>
    <row r="47" spans="1:26" ht="14.25" customHeight="1">
      <c r="A47" s="74"/>
      <c r="B47" s="75" t="s">
        <v>370</v>
      </c>
      <c r="C47" s="76" t="s">
        <v>207</v>
      </c>
      <c r="D47" s="77">
        <v>0</v>
      </c>
      <c r="E47" s="77"/>
      <c r="F47" s="77"/>
      <c r="G47" s="77"/>
      <c r="H47" s="77"/>
      <c r="I47" s="77"/>
      <c r="J47" s="77"/>
      <c r="K47" s="77">
        <f t="shared" si="15"/>
        <v>0</v>
      </c>
      <c r="L47" s="215"/>
      <c r="M47" s="72" t="s">
        <v>219</v>
      </c>
      <c r="N47" s="207"/>
    </row>
    <row r="48" spans="1:26" ht="14.25" customHeight="1">
      <c r="A48" s="74"/>
      <c r="B48" s="75" t="s">
        <v>371</v>
      </c>
      <c r="C48" s="76" t="s">
        <v>207</v>
      </c>
      <c r="D48" s="77">
        <v>0</v>
      </c>
      <c r="E48" s="77"/>
      <c r="F48" s="77"/>
      <c r="G48" s="77"/>
      <c r="H48" s="77"/>
      <c r="I48" s="77"/>
      <c r="J48" s="77"/>
      <c r="K48" s="77">
        <f t="shared" si="15"/>
        <v>0</v>
      </c>
      <c r="L48" s="215"/>
      <c r="M48" s="72" t="s">
        <v>219</v>
      </c>
      <c r="N48" s="207"/>
    </row>
    <row r="49" spans="1:26" ht="14.25" customHeight="1">
      <c r="A49" s="228" t="s">
        <v>241</v>
      </c>
      <c r="B49" s="209" t="s">
        <v>373</v>
      </c>
      <c r="C49" s="209" t="s">
        <v>207</v>
      </c>
      <c r="D49" s="240">
        <f t="shared" ref="D49:K49" si="16">SUM(D50)</f>
        <v>0</v>
      </c>
      <c r="E49" s="240">
        <f t="shared" si="16"/>
        <v>0</v>
      </c>
      <c r="F49" s="240">
        <f t="shared" si="16"/>
        <v>0</v>
      </c>
      <c r="G49" s="240">
        <f t="shared" si="16"/>
        <v>0</v>
      </c>
      <c r="H49" s="240">
        <f t="shared" si="16"/>
        <v>0</v>
      </c>
      <c r="I49" s="240">
        <f t="shared" si="16"/>
        <v>0</v>
      </c>
      <c r="J49" s="240">
        <f t="shared" si="16"/>
        <v>0</v>
      </c>
      <c r="K49" s="240">
        <f t="shared" si="16"/>
        <v>0</v>
      </c>
      <c r="L49" s="239"/>
      <c r="M49" s="79" t="s">
        <v>209</v>
      </c>
      <c r="N49" s="213"/>
      <c r="O49" s="214"/>
      <c r="P49" s="214"/>
      <c r="Q49" s="214"/>
      <c r="R49" s="214"/>
      <c r="S49" s="214"/>
      <c r="T49" s="214"/>
      <c r="U49" s="214"/>
      <c r="V49" s="214"/>
      <c r="W49" s="214"/>
      <c r="X49" s="214"/>
      <c r="Y49" s="214"/>
      <c r="Z49" s="214"/>
    </row>
    <row r="50" spans="1:26" ht="14.25" customHeight="1">
      <c r="A50" s="106"/>
      <c r="B50" s="75" t="s">
        <v>374</v>
      </c>
      <c r="C50" s="76"/>
      <c r="D50" s="77">
        <v>0</v>
      </c>
      <c r="E50" s="77"/>
      <c r="F50" s="77"/>
      <c r="G50" s="77"/>
      <c r="H50" s="77"/>
      <c r="I50" s="77"/>
      <c r="J50" s="77"/>
      <c r="K50" s="77">
        <f>SUM(D50:J50)</f>
        <v>0</v>
      </c>
      <c r="L50" s="215"/>
      <c r="M50" s="72" t="s">
        <v>219</v>
      </c>
      <c r="N50" s="207"/>
    </row>
    <row r="51" spans="1:26" ht="14.25" customHeight="1">
      <c r="A51" s="228" t="s">
        <v>244</v>
      </c>
      <c r="B51" s="209" t="s">
        <v>375</v>
      </c>
      <c r="C51" s="209" t="s">
        <v>207</v>
      </c>
      <c r="D51" s="240">
        <f t="shared" ref="D51:K51" si="17">+D41-D45+D49</f>
        <v>0</v>
      </c>
      <c r="E51" s="240">
        <f t="shared" si="17"/>
        <v>0</v>
      </c>
      <c r="F51" s="240">
        <f t="shared" si="17"/>
        <v>0</v>
      </c>
      <c r="G51" s="240">
        <f t="shared" si="17"/>
        <v>0</v>
      </c>
      <c r="H51" s="240">
        <f t="shared" si="17"/>
        <v>0</v>
      </c>
      <c r="I51" s="240">
        <f t="shared" si="17"/>
        <v>0</v>
      </c>
      <c r="J51" s="240">
        <f t="shared" si="17"/>
        <v>0</v>
      </c>
      <c r="K51" s="240">
        <f t="shared" si="17"/>
        <v>0</v>
      </c>
      <c r="L51" s="239"/>
      <c r="M51" s="79" t="s">
        <v>209</v>
      </c>
      <c r="N51" s="213"/>
      <c r="O51" s="214"/>
      <c r="P51" s="214"/>
      <c r="Q51" s="214"/>
      <c r="R51" s="214"/>
      <c r="S51" s="214"/>
      <c r="T51" s="214"/>
      <c r="U51" s="214"/>
      <c r="V51" s="214"/>
      <c r="W51" s="214"/>
      <c r="X51" s="214"/>
      <c r="Y51" s="214"/>
      <c r="Z51" s="214"/>
    </row>
    <row r="52" spans="1:26" ht="14.25" customHeight="1">
      <c r="A52" s="112" t="s">
        <v>267</v>
      </c>
      <c r="B52" s="113" t="s">
        <v>376</v>
      </c>
      <c r="C52" s="224"/>
      <c r="D52" s="225"/>
      <c r="E52" s="225"/>
      <c r="F52" s="225"/>
      <c r="G52" s="225"/>
      <c r="H52" s="225"/>
      <c r="I52" s="225"/>
      <c r="J52" s="225"/>
      <c r="K52" s="115"/>
      <c r="L52" s="226"/>
      <c r="M52" s="227"/>
      <c r="N52" s="207"/>
    </row>
    <row r="53" spans="1:26" ht="14.25" customHeight="1">
      <c r="A53" s="228" t="s">
        <v>215</v>
      </c>
      <c r="B53" s="209" t="s">
        <v>377</v>
      </c>
      <c r="C53" s="209" t="s">
        <v>207</v>
      </c>
      <c r="D53" s="240">
        <f t="shared" ref="D53:K53" si="18">SUM(D54:D56)</f>
        <v>0</v>
      </c>
      <c r="E53" s="240">
        <f t="shared" si="18"/>
        <v>0</v>
      </c>
      <c r="F53" s="240">
        <f t="shared" si="18"/>
        <v>0</v>
      </c>
      <c r="G53" s="240">
        <f t="shared" si="18"/>
        <v>0</v>
      </c>
      <c r="H53" s="240">
        <f t="shared" si="18"/>
        <v>0</v>
      </c>
      <c r="I53" s="240">
        <f t="shared" si="18"/>
        <v>0</v>
      </c>
      <c r="J53" s="240">
        <f t="shared" si="18"/>
        <v>0</v>
      </c>
      <c r="K53" s="240">
        <f t="shared" si="18"/>
        <v>0</v>
      </c>
      <c r="L53" s="239"/>
      <c r="M53" s="79" t="s">
        <v>209</v>
      </c>
      <c r="N53" s="213"/>
      <c r="O53" s="214"/>
      <c r="P53" s="214"/>
      <c r="Q53" s="214"/>
      <c r="R53" s="214"/>
      <c r="S53" s="214"/>
      <c r="T53" s="214"/>
      <c r="U53" s="214"/>
      <c r="V53" s="214"/>
      <c r="W53" s="214"/>
      <c r="X53" s="214"/>
      <c r="Y53" s="214"/>
      <c r="Z53" s="214"/>
    </row>
    <row r="54" spans="1:26" ht="14.25" customHeight="1">
      <c r="A54" s="74"/>
      <c r="B54" s="75" t="s">
        <v>378</v>
      </c>
      <c r="C54" s="76" t="s">
        <v>207</v>
      </c>
      <c r="D54" s="77">
        <v>0</v>
      </c>
      <c r="E54" s="77"/>
      <c r="F54" s="77"/>
      <c r="G54" s="77"/>
      <c r="H54" s="77"/>
      <c r="I54" s="77"/>
      <c r="J54" s="77"/>
      <c r="K54" s="77">
        <f t="shared" ref="K54:K56" si="19">SUM(D54:J54)</f>
        <v>0</v>
      </c>
      <c r="L54" s="215"/>
      <c r="M54" s="72" t="s">
        <v>219</v>
      </c>
      <c r="N54" s="207"/>
    </row>
    <row r="55" spans="1:26" ht="14.25" customHeight="1">
      <c r="A55" s="74"/>
      <c r="B55" s="75" t="s">
        <v>379</v>
      </c>
      <c r="C55" s="76" t="s">
        <v>207</v>
      </c>
      <c r="D55" s="77">
        <v>0</v>
      </c>
      <c r="E55" s="77"/>
      <c r="F55" s="77"/>
      <c r="G55" s="77"/>
      <c r="H55" s="77"/>
      <c r="I55" s="77"/>
      <c r="J55" s="77"/>
      <c r="K55" s="77">
        <f t="shared" si="19"/>
        <v>0</v>
      </c>
      <c r="L55" s="215"/>
      <c r="M55" s="72" t="s">
        <v>219</v>
      </c>
      <c r="N55" s="207"/>
    </row>
    <row r="56" spans="1:26" ht="14.25" customHeight="1">
      <c r="A56" s="74"/>
      <c r="B56" s="75" t="s">
        <v>380</v>
      </c>
      <c r="C56" s="76" t="s">
        <v>207</v>
      </c>
      <c r="D56" s="77">
        <v>0</v>
      </c>
      <c r="E56" s="77"/>
      <c r="F56" s="77"/>
      <c r="G56" s="77"/>
      <c r="H56" s="77"/>
      <c r="I56" s="77"/>
      <c r="J56" s="77"/>
      <c r="K56" s="77">
        <f t="shared" si="19"/>
        <v>0</v>
      </c>
      <c r="L56" s="215"/>
      <c r="M56" s="72" t="s">
        <v>219</v>
      </c>
      <c r="N56" s="207"/>
    </row>
    <row r="57" spans="1:26" ht="14.25" customHeight="1">
      <c r="A57" s="228" t="s">
        <v>238</v>
      </c>
      <c r="B57" s="209" t="s">
        <v>381</v>
      </c>
      <c r="C57" s="209"/>
      <c r="D57" s="240">
        <f t="shared" ref="D57:K57" si="20">SUM(D58:D60)</f>
        <v>0</v>
      </c>
      <c r="E57" s="240">
        <f t="shared" si="20"/>
        <v>0</v>
      </c>
      <c r="F57" s="240">
        <f t="shared" si="20"/>
        <v>0</v>
      </c>
      <c r="G57" s="240">
        <f t="shared" si="20"/>
        <v>0</v>
      </c>
      <c r="H57" s="240">
        <f t="shared" si="20"/>
        <v>0</v>
      </c>
      <c r="I57" s="240">
        <f t="shared" si="20"/>
        <v>0</v>
      </c>
      <c r="J57" s="240">
        <f t="shared" si="20"/>
        <v>0</v>
      </c>
      <c r="K57" s="240">
        <f t="shared" si="20"/>
        <v>0</v>
      </c>
      <c r="L57" s="239"/>
      <c r="M57" s="79" t="s">
        <v>209</v>
      </c>
      <c r="N57" s="213"/>
      <c r="O57" s="214"/>
      <c r="P57" s="214"/>
      <c r="Q57" s="214"/>
      <c r="R57" s="214"/>
      <c r="S57" s="214"/>
      <c r="T57" s="214"/>
      <c r="U57" s="214"/>
      <c r="V57" s="214"/>
      <c r="W57" s="214"/>
      <c r="X57" s="214"/>
      <c r="Y57" s="214"/>
      <c r="Z57" s="214"/>
    </row>
    <row r="58" spans="1:26" ht="14.25" customHeight="1">
      <c r="A58" s="74"/>
      <c r="B58" s="75" t="s">
        <v>378</v>
      </c>
      <c r="C58" s="76" t="s">
        <v>207</v>
      </c>
      <c r="D58" s="77">
        <v>0</v>
      </c>
      <c r="E58" s="77"/>
      <c r="F58" s="77"/>
      <c r="G58" s="77"/>
      <c r="H58" s="77"/>
      <c r="I58" s="77"/>
      <c r="J58" s="77"/>
      <c r="K58" s="77">
        <f t="shared" ref="K58:K60" si="21">SUM(D58:J58)</f>
        <v>0</v>
      </c>
      <c r="L58" s="215"/>
      <c r="M58" s="72" t="s">
        <v>219</v>
      </c>
      <c r="N58" s="207"/>
    </row>
    <row r="59" spans="1:26" ht="14.25" customHeight="1">
      <c r="A59" s="74"/>
      <c r="B59" s="75" t="s">
        <v>379</v>
      </c>
      <c r="C59" s="76" t="s">
        <v>207</v>
      </c>
      <c r="D59" s="77">
        <v>0</v>
      </c>
      <c r="E59" s="77"/>
      <c r="F59" s="77"/>
      <c r="G59" s="77"/>
      <c r="H59" s="77"/>
      <c r="I59" s="77"/>
      <c r="J59" s="77"/>
      <c r="K59" s="77">
        <f t="shared" si="21"/>
        <v>0</v>
      </c>
      <c r="L59" s="215"/>
      <c r="M59" s="72" t="s">
        <v>219</v>
      </c>
      <c r="N59" s="207"/>
    </row>
    <row r="60" spans="1:26" ht="14.25" customHeight="1">
      <c r="A60" s="74"/>
      <c r="B60" s="75" t="s">
        <v>380</v>
      </c>
      <c r="C60" s="76" t="s">
        <v>207</v>
      </c>
      <c r="D60" s="77">
        <v>0</v>
      </c>
      <c r="E60" s="77"/>
      <c r="F60" s="77"/>
      <c r="G60" s="77"/>
      <c r="H60" s="77"/>
      <c r="I60" s="77"/>
      <c r="J60" s="77"/>
      <c r="K60" s="77">
        <f t="shared" si="21"/>
        <v>0</v>
      </c>
      <c r="L60" s="215"/>
      <c r="M60" s="72" t="s">
        <v>219</v>
      </c>
      <c r="N60" s="207"/>
    </row>
    <row r="61" spans="1:26" ht="14.25" customHeight="1">
      <c r="A61" s="228" t="s">
        <v>241</v>
      </c>
      <c r="B61" s="209" t="s">
        <v>382</v>
      </c>
      <c r="C61" s="209" t="s">
        <v>207</v>
      </c>
      <c r="D61" s="240">
        <f t="shared" ref="D61:K61" si="22">SUM(D62)</f>
        <v>0</v>
      </c>
      <c r="E61" s="240">
        <f t="shared" si="22"/>
        <v>0</v>
      </c>
      <c r="F61" s="240">
        <f t="shared" si="22"/>
        <v>0</v>
      </c>
      <c r="G61" s="240">
        <f t="shared" si="22"/>
        <v>0</v>
      </c>
      <c r="H61" s="240">
        <f t="shared" si="22"/>
        <v>0</v>
      </c>
      <c r="I61" s="240">
        <f t="shared" si="22"/>
        <v>0</v>
      </c>
      <c r="J61" s="240">
        <f t="shared" si="22"/>
        <v>0</v>
      </c>
      <c r="K61" s="240">
        <f t="shared" si="22"/>
        <v>0</v>
      </c>
      <c r="L61" s="239"/>
      <c r="M61" s="79" t="s">
        <v>209</v>
      </c>
      <c r="N61" s="213"/>
      <c r="O61" s="214"/>
      <c r="P61" s="214"/>
      <c r="Q61" s="214"/>
      <c r="R61" s="214"/>
      <c r="S61" s="214"/>
      <c r="T61" s="214"/>
      <c r="U61" s="214"/>
      <c r="V61" s="214"/>
      <c r="W61" s="214"/>
      <c r="X61" s="214"/>
      <c r="Y61" s="214"/>
      <c r="Z61" s="214"/>
    </row>
    <row r="62" spans="1:26" ht="14.25" customHeight="1">
      <c r="A62" s="106"/>
      <c r="B62" s="75" t="s">
        <v>383</v>
      </c>
      <c r="C62" s="76" t="s">
        <v>207</v>
      </c>
      <c r="D62" s="77">
        <v>0</v>
      </c>
      <c r="E62" s="77"/>
      <c r="F62" s="77"/>
      <c r="G62" s="77"/>
      <c r="H62" s="77"/>
      <c r="I62" s="77"/>
      <c r="J62" s="77"/>
      <c r="K62" s="77">
        <f>SUM(D62:J62)</f>
        <v>0</v>
      </c>
      <c r="L62" s="215"/>
      <c r="M62" s="72" t="s">
        <v>219</v>
      </c>
      <c r="N62" s="207"/>
    </row>
    <row r="63" spans="1:26" ht="14.25" customHeight="1">
      <c r="A63" s="234" t="s">
        <v>244</v>
      </c>
      <c r="B63" s="235" t="s">
        <v>384</v>
      </c>
      <c r="C63" s="235" t="s">
        <v>207</v>
      </c>
      <c r="D63" s="241">
        <f t="shared" ref="D63:K63" si="23">+D53-D57+D61</f>
        <v>0</v>
      </c>
      <c r="E63" s="241">
        <f t="shared" si="23"/>
        <v>0</v>
      </c>
      <c r="F63" s="241">
        <f t="shared" si="23"/>
        <v>0</v>
      </c>
      <c r="G63" s="241">
        <f t="shared" si="23"/>
        <v>0</v>
      </c>
      <c r="H63" s="241">
        <f t="shared" si="23"/>
        <v>0</v>
      </c>
      <c r="I63" s="241">
        <f t="shared" si="23"/>
        <v>0</v>
      </c>
      <c r="J63" s="241">
        <f t="shared" si="23"/>
        <v>0</v>
      </c>
      <c r="K63" s="241">
        <f t="shared" si="23"/>
        <v>0</v>
      </c>
      <c r="L63" s="242"/>
      <c r="M63" s="79" t="s">
        <v>209</v>
      </c>
      <c r="N63" s="213"/>
      <c r="O63" s="214"/>
      <c r="P63" s="214"/>
      <c r="Q63" s="214"/>
      <c r="R63" s="214"/>
      <c r="S63" s="214"/>
      <c r="T63" s="214"/>
      <c r="U63" s="214"/>
      <c r="V63" s="214"/>
      <c r="W63" s="214"/>
      <c r="X63" s="214"/>
      <c r="Y63" s="214"/>
      <c r="Z63" s="214"/>
    </row>
    <row r="64" spans="1:26" ht="14.25" customHeight="1">
      <c r="A64" s="120"/>
      <c r="B64" s="49"/>
      <c r="C64" s="49"/>
      <c r="D64" s="50"/>
      <c r="E64" s="50"/>
      <c r="F64" s="50"/>
      <c r="G64" s="50"/>
      <c r="H64" s="50"/>
      <c r="I64" s="50"/>
      <c r="J64" s="2892"/>
      <c r="K64" s="2874"/>
      <c r="L64" s="2874"/>
    </row>
    <row r="65" spans="1:26" ht="15" customHeight="1">
      <c r="A65" s="120"/>
      <c r="B65" s="121"/>
      <c r="C65" s="49"/>
      <c r="D65" s="50"/>
      <c r="E65" s="50"/>
      <c r="F65" s="2910" t="s">
        <v>291</v>
      </c>
      <c r="G65" s="2874"/>
      <c r="H65" s="2874"/>
      <c r="I65" s="2874"/>
      <c r="J65" s="2874"/>
      <c r="K65" s="2874"/>
      <c r="L65" s="2874"/>
      <c r="M65" s="243"/>
      <c r="N65" s="243"/>
      <c r="O65" s="243"/>
      <c r="P65" s="243"/>
      <c r="Q65" s="243"/>
      <c r="R65" s="243"/>
      <c r="S65" s="243"/>
      <c r="T65" s="243"/>
      <c r="U65" s="243"/>
      <c r="V65" s="243"/>
      <c r="W65" s="243"/>
      <c r="X65" s="243"/>
      <c r="Y65" s="243"/>
      <c r="Z65" s="243"/>
    </row>
    <row r="66" spans="1:26" ht="36" customHeight="1">
      <c r="A66" s="2894" t="s">
        <v>292</v>
      </c>
      <c r="B66" s="2874"/>
      <c r="C66" s="2877" t="s">
        <v>293</v>
      </c>
      <c r="D66" s="2874"/>
      <c r="E66" s="2874"/>
      <c r="F66" s="2895" t="s">
        <v>294</v>
      </c>
      <c r="G66" s="2874"/>
      <c r="H66" s="2874"/>
      <c r="I66" s="2874"/>
      <c r="J66" s="2874"/>
      <c r="K66" s="2874"/>
      <c r="L66" s="2874"/>
    </row>
    <row r="67" spans="1:26" ht="14.25" customHeight="1">
      <c r="A67" s="129"/>
      <c r="B67" s="129"/>
      <c r="C67" s="244"/>
      <c r="D67" s="245"/>
      <c r="E67" s="245"/>
      <c r="F67" s="245"/>
      <c r="G67" s="245"/>
      <c r="H67" s="245"/>
      <c r="I67" s="245"/>
      <c r="J67" s="245"/>
      <c r="K67" s="245"/>
      <c r="L67" s="245"/>
    </row>
    <row r="68" spans="1:26" ht="14.25" customHeight="1">
      <c r="A68" s="129"/>
      <c r="B68" s="129"/>
      <c r="C68" s="244"/>
      <c r="D68" s="245"/>
      <c r="E68" s="245"/>
      <c r="F68" s="245"/>
      <c r="G68" s="245"/>
      <c r="H68" s="245"/>
      <c r="I68" s="245"/>
      <c r="J68" s="245"/>
      <c r="K68" s="245"/>
      <c r="L68" s="245"/>
    </row>
    <row r="69" spans="1:26" ht="14.25" customHeight="1">
      <c r="A69" s="129"/>
      <c r="B69" s="129"/>
      <c r="C69" s="244"/>
      <c r="D69" s="245"/>
      <c r="E69" s="245"/>
      <c r="F69" s="245"/>
      <c r="G69" s="245"/>
      <c r="H69" s="245"/>
      <c r="I69" s="245"/>
      <c r="J69" s="245"/>
      <c r="K69" s="245"/>
      <c r="L69" s="245"/>
    </row>
    <row r="70" spans="1:26" ht="14.25" customHeight="1">
      <c r="A70" s="129"/>
      <c r="B70" s="129"/>
      <c r="C70" s="244"/>
      <c r="D70" s="245"/>
      <c r="E70" s="245"/>
      <c r="F70" s="245"/>
      <c r="G70" s="245"/>
      <c r="H70" s="245"/>
      <c r="I70" s="2915"/>
      <c r="J70" s="2874"/>
      <c r="K70" s="2874"/>
      <c r="L70" s="2874"/>
    </row>
    <row r="71" spans="1:26" ht="14.25" customHeight="1">
      <c r="A71" s="129"/>
      <c r="B71" s="129"/>
      <c r="C71" s="244"/>
      <c r="D71" s="245"/>
      <c r="E71" s="245"/>
      <c r="F71" s="245"/>
      <c r="G71" s="245"/>
      <c r="H71" s="245"/>
      <c r="I71" s="245"/>
      <c r="J71" s="245"/>
      <c r="K71" s="245"/>
      <c r="L71" s="245"/>
    </row>
    <row r="72" spans="1:26" ht="14.25" customHeight="1">
      <c r="C72" s="130"/>
      <c r="D72" s="246"/>
      <c r="E72" s="246"/>
      <c r="F72" s="246"/>
      <c r="G72" s="246"/>
      <c r="H72" s="246"/>
      <c r="I72" s="246"/>
      <c r="J72" s="246"/>
      <c r="K72" s="246"/>
      <c r="L72" s="246"/>
    </row>
    <row r="73" spans="1:26" ht="14.25" customHeight="1">
      <c r="C73" s="130"/>
      <c r="D73" s="246"/>
      <c r="E73" s="246"/>
      <c r="F73" s="246"/>
      <c r="G73" s="246"/>
      <c r="H73" s="246"/>
      <c r="I73" s="246"/>
      <c r="J73" s="246"/>
      <c r="K73" s="246"/>
      <c r="L73" s="246"/>
    </row>
    <row r="74" spans="1:26" ht="14.25" customHeight="1">
      <c r="C74" s="130"/>
      <c r="D74" s="246"/>
      <c r="E74" s="246"/>
      <c r="F74" s="246"/>
      <c r="G74" s="246"/>
      <c r="H74" s="246"/>
      <c r="I74" s="246"/>
      <c r="J74" s="246"/>
      <c r="K74" s="246"/>
      <c r="L74" s="246"/>
    </row>
    <row r="75" spans="1:26" ht="14.25" customHeight="1">
      <c r="C75" s="130"/>
      <c r="D75" s="246"/>
      <c r="E75" s="246"/>
      <c r="F75" s="246"/>
      <c r="G75" s="246"/>
      <c r="H75" s="246"/>
      <c r="I75" s="246"/>
      <c r="J75" s="246"/>
      <c r="K75" s="246"/>
      <c r="L75" s="246"/>
    </row>
    <row r="76" spans="1:26" ht="14.25" customHeight="1">
      <c r="C76" s="130"/>
      <c r="D76" s="246"/>
      <c r="E76" s="246"/>
      <c r="F76" s="246"/>
      <c r="G76" s="246"/>
      <c r="H76" s="246"/>
      <c r="I76" s="246"/>
      <c r="J76" s="246"/>
      <c r="K76" s="246"/>
      <c r="L76" s="246"/>
    </row>
    <row r="77" spans="1:26" ht="14.25" customHeight="1">
      <c r="C77" s="130"/>
      <c r="D77" s="246"/>
      <c r="E77" s="246"/>
      <c r="F77" s="246"/>
      <c r="G77" s="246"/>
      <c r="H77" s="246"/>
      <c r="I77" s="246"/>
      <c r="J77" s="246"/>
      <c r="K77" s="246"/>
      <c r="L77" s="246"/>
    </row>
    <row r="78" spans="1:26" ht="14.25" customHeight="1">
      <c r="C78" s="130"/>
      <c r="D78" s="246"/>
      <c r="E78" s="246"/>
      <c r="F78" s="246"/>
      <c r="G78" s="246"/>
      <c r="H78" s="246"/>
      <c r="I78" s="246"/>
      <c r="J78" s="246"/>
      <c r="K78" s="246"/>
      <c r="L78" s="246"/>
    </row>
    <row r="79" spans="1:26" ht="14.25" customHeight="1">
      <c r="C79" s="130"/>
      <c r="D79" s="246"/>
      <c r="E79" s="246"/>
      <c r="F79" s="246"/>
      <c r="G79" s="246"/>
      <c r="H79" s="246"/>
      <c r="I79" s="246"/>
      <c r="J79" s="246"/>
      <c r="K79" s="246"/>
      <c r="L79" s="246"/>
    </row>
    <row r="80" spans="1:26" ht="14.25" customHeight="1">
      <c r="C80" s="130"/>
      <c r="D80" s="246"/>
      <c r="E80" s="246"/>
      <c r="F80" s="246"/>
      <c r="G80" s="246"/>
      <c r="H80" s="246"/>
      <c r="I80" s="246"/>
      <c r="J80" s="246"/>
      <c r="K80" s="246"/>
      <c r="L80" s="246"/>
    </row>
    <row r="81" spans="3:12" ht="14.25" customHeight="1">
      <c r="C81" s="130"/>
      <c r="D81" s="246"/>
      <c r="E81" s="246"/>
      <c r="F81" s="246"/>
      <c r="G81" s="246"/>
      <c r="H81" s="246"/>
      <c r="I81" s="246"/>
      <c r="J81" s="246"/>
      <c r="K81" s="246"/>
      <c r="L81" s="246"/>
    </row>
    <row r="82" spans="3:12" ht="14.25" customHeight="1">
      <c r="C82" s="130"/>
      <c r="D82" s="246"/>
      <c r="E82" s="246"/>
      <c r="F82" s="246"/>
      <c r="G82" s="246"/>
      <c r="H82" s="246"/>
      <c r="I82" s="246"/>
      <c r="J82" s="246"/>
      <c r="K82" s="246"/>
      <c r="L82" s="246"/>
    </row>
    <row r="83" spans="3:12" ht="14.25" customHeight="1">
      <c r="C83" s="130"/>
      <c r="D83" s="246"/>
      <c r="E83" s="246"/>
      <c r="F83" s="246"/>
      <c r="G83" s="246"/>
      <c r="H83" s="246"/>
      <c r="I83" s="246"/>
      <c r="J83" s="246"/>
      <c r="K83" s="246"/>
      <c r="L83" s="246"/>
    </row>
    <row r="84" spans="3:12" ht="14.25" customHeight="1">
      <c r="C84" s="130"/>
      <c r="D84" s="246"/>
      <c r="E84" s="246"/>
      <c r="F84" s="246"/>
      <c r="G84" s="246"/>
      <c r="H84" s="246"/>
      <c r="I84" s="246"/>
      <c r="J84" s="246"/>
      <c r="K84" s="246"/>
      <c r="L84" s="246"/>
    </row>
    <row r="85" spans="3:12" ht="14.25" customHeight="1">
      <c r="C85" s="130"/>
      <c r="D85" s="246"/>
      <c r="E85" s="246"/>
      <c r="F85" s="246"/>
      <c r="G85" s="246"/>
      <c r="H85" s="246"/>
      <c r="I85" s="246"/>
      <c r="J85" s="246"/>
      <c r="K85" s="246"/>
      <c r="L85" s="246"/>
    </row>
    <row r="86" spans="3:12" ht="14.25" customHeight="1">
      <c r="C86" s="130"/>
      <c r="D86" s="246"/>
      <c r="E86" s="246"/>
      <c r="F86" s="246"/>
      <c r="G86" s="246"/>
      <c r="H86" s="246"/>
      <c r="I86" s="246"/>
      <c r="J86" s="246"/>
      <c r="K86" s="246"/>
      <c r="L86" s="246"/>
    </row>
    <row r="87" spans="3:12" ht="14.25" customHeight="1">
      <c r="C87" s="130"/>
      <c r="D87" s="246"/>
      <c r="E87" s="246"/>
      <c r="F87" s="246"/>
      <c r="G87" s="246"/>
      <c r="H87" s="246"/>
      <c r="I87" s="246"/>
      <c r="J87" s="246"/>
      <c r="K87" s="246"/>
      <c r="L87" s="246"/>
    </row>
    <row r="88" spans="3:12" ht="14.25" customHeight="1">
      <c r="C88" s="130"/>
      <c r="D88" s="246"/>
      <c r="E88" s="246"/>
      <c r="F88" s="246"/>
      <c r="G88" s="246"/>
      <c r="H88" s="246"/>
      <c r="I88" s="246"/>
      <c r="J88" s="246"/>
      <c r="K88" s="246"/>
      <c r="L88" s="246"/>
    </row>
    <row r="89" spans="3:12" ht="14.25" customHeight="1">
      <c r="C89" s="130"/>
      <c r="D89" s="246"/>
      <c r="E89" s="246"/>
      <c r="F89" s="246"/>
      <c r="G89" s="246"/>
      <c r="H89" s="246"/>
      <c r="I89" s="246"/>
      <c r="J89" s="246"/>
      <c r="K89" s="246"/>
      <c r="L89" s="246"/>
    </row>
    <row r="90" spans="3:12" ht="14.25" customHeight="1">
      <c r="C90" s="130"/>
      <c r="D90" s="246"/>
      <c r="E90" s="246"/>
      <c r="F90" s="246"/>
      <c r="G90" s="246"/>
      <c r="H90" s="246"/>
      <c r="I90" s="246"/>
      <c r="J90" s="246"/>
      <c r="K90" s="246"/>
      <c r="L90" s="246"/>
    </row>
    <row r="91" spans="3:12" ht="14.25" customHeight="1">
      <c r="C91" s="130"/>
      <c r="D91" s="246"/>
      <c r="E91" s="246"/>
      <c r="F91" s="246"/>
      <c r="G91" s="246"/>
      <c r="H91" s="246"/>
      <c r="I91" s="246"/>
      <c r="J91" s="246"/>
      <c r="K91" s="246"/>
      <c r="L91" s="246"/>
    </row>
    <row r="92" spans="3:12" ht="14.25" customHeight="1">
      <c r="C92" s="130"/>
      <c r="D92" s="246"/>
      <c r="E92" s="246"/>
      <c r="F92" s="246"/>
      <c r="G92" s="246"/>
      <c r="H92" s="246"/>
      <c r="I92" s="246"/>
      <c r="J92" s="246"/>
      <c r="K92" s="246"/>
      <c r="L92" s="246"/>
    </row>
    <row r="93" spans="3:12" ht="14.25" customHeight="1">
      <c r="C93" s="130"/>
      <c r="D93" s="246"/>
      <c r="E93" s="246"/>
      <c r="F93" s="246"/>
      <c r="G93" s="246"/>
      <c r="H93" s="246"/>
      <c r="I93" s="246"/>
      <c r="J93" s="246"/>
      <c r="K93" s="246"/>
      <c r="L93" s="246"/>
    </row>
    <row r="94" spans="3:12" ht="14.25" customHeight="1">
      <c r="C94" s="130"/>
      <c r="D94" s="246"/>
      <c r="E94" s="246"/>
      <c r="F94" s="246"/>
      <c r="G94" s="246"/>
      <c r="H94" s="246"/>
      <c r="I94" s="246"/>
      <c r="J94" s="246"/>
      <c r="K94" s="246"/>
      <c r="L94" s="246"/>
    </row>
    <row r="95" spans="3:12" ht="14.25" customHeight="1">
      <c r="C95" s="130"/>
      <c r="D95" s="246"/>
      <c r="E95" s="246"/>
      <c r="F95" s="246"/>
      <c r="G95" s="246"/>
      <c r="H95" s="246"/>
      <c r="I95" s="246"/>
      <c r="J95" s="246"/>
      <c r="K95" s="246"/>
      <c r="L95" s="246"/>
    </row>
    <row r="96" spans="3:12" ht="14.25" customHeight="1">
      <c r="C96" s="130"/>
      <c r="D96" s="246"/>
      <c r="E96" s="246"/>
      <c r="F96" s="246"/>
      <c r="G96" s="246"/>
      <c r="H96" s="246"/>
      <c r="I96" s="246"/>
      <c r="J96" s="246"/>
      <c r="K96" s="246"/>
      <c r="L96" s="246"/>
    </row>
    <row r="97" spans="3:12" ht="14.25" customHeight="1">
      <c r="C97" s="130"/>
      <c r="D97" s="246"/>
      <c r="E97" s="246"/>
      <c r="F97" s="246"/>
      <c r="G97" s="246"/>
      <c r="H97" s="246"/>
      <c r="I97" s="246"/>
      <c r="J97" s="246"/>
      <c r="K97" s="246"/>
      <c r="L97" s="246"/>
    </row>
    <row r="98" spans="3:12" ht="14.25" customHeight="1">
      <c r="C98" s="130"/>
      <c r="D98" s="246"/>
      <c r="E98" s="246"/>
      <c r="F98" s="246"/>
      <c r="G98" s="246"/>
      <c r="H98" s="246"/>
      <c r="I98" s="246"/>
      <c r="J98" s="246"/>
      <c r="K98" s="246"/>
      <c r="L98" s="246"/>
    </row>
    <row r="99" spans="3:12" ht="14.25" customHeight="1">
      <c r="C99" s="130"/>
      <c r="D99" s="246"/>
      <c r="E99" s="246"/>
      <c r="F99" s="246"/>
      <c r="G99" s="246"/>
      <c r="H99" s="246"/>
      <c r="I99" s="246"/>
      <c r="J99" s="246"/>
      <c r="K99" s="246"/>
      <c r="L99" s="246"/>
    </row>
    <row r="100" spans="3:12" ht="14.25" customHeight="1">
      <c r="C100" s="130"/>
      <c r="D100" s="246"/>
      <c r="E100" s="246"/>
      <c r="F100" s="246"/>
      <c r="G100" s="246"/>
      <c r="H100" s="246"/>
      <c r="I100" s="246"/>
      <c r="J100" s="246"/>
      <c r="K100" s="246"/>
      <c r="L100" s="246"/>
    </row>
    <row r="101" spans="3:12" ht="14.25" customHeight="1">
      <c r="C101" s="130"/>
      <c r="D101" s="246"/>
      <c r="E101" s="246"/>
      <c r="F101" s="246"/>
      <c r="G101" s="246"/>
      <c r="H101" s="246"/>
      <c r="I101" s="246"/>
      <c r="J101" s="246"/>
      <c r="K101" s="246"/>
      <c r="L101" s="246"/>
    </row>
    <row r="102" spans="3:12" ht="14.25" customHeight="1">
      <c r="C102" s="130"/>
      <c r="D102" s="246"/>
      <c r="E102" s="246"/>
      <c r="F102" s="246"/>
      <c r="G102" s="246"/>
      <c r="H102" s="246"/>
      <c r="I102" s="246"/>
      <c r="J102" s="246"/>
      <c r="K102" s="246"/>
      <c r="L102" s="246"/>
    </row>
    <row r="103" spans="3:12" ht="14.25" customHeight="1">
      <c r="C103" s="130"/>
      <c r="D103" s="246"/>
      <c r="E103" s="246"/>
      <c r="F103" s="246"/>
      <c r="G103" s="246"/>
      <c r="H103" s="246"/>
      <c r="I103" s="246"/>
      <c r="J103" s="246"/>
      <c r="K103" s="246"/>
      <c r="L103" s="246"/>
    </row>
    <row r="104" spans="3:12" ht="14.25" customHeight="1">
      <c r="C104" s="130"/>
      <c r="D104" s="246"/>
      <c r="E104" s="246"/>
      <c r="F104" s="246"/>
      <c r="G104" s="246"/>
      <c r="H104" s="246"/>
      <c r="I104" s="246"/>
      <c r="J104" s="246"/>
      <c r="K104" s="246"/>
      <c r="L104" s="246"/>
    </row>
    <row r="105" spans="3:12" ht="14.25" customHeight="1">
      <c r="C105" s="130"/>
      <c r="D105" s="246"/>
      <c r="E105" s="246"/>
      <c r="F105" s="246"/>
      <c r="G105" s="246"/>
      <c r="H105" s="246"/>
      <c r="I105" s="246"/>
      <c r="J105" s="246"/>
      <c r="K105" s="246"/>
      <c r="L105" s="246"/>
    </row>
    <row r="106" spans="3:12" ht="14.25" customHeight="1">
      <c r="C106" s="130"/>
      <c r="D106" s="246"/>
      <c r="E106" s="246"/>
      <c r="F106" s="246"/>
      <c r="G106" s="246"/>
      <c r="H106" s="246"/>
      <c r="I106" s="246"/>
      <c r="J106" s="246"/>
      <c r="K106" s="246"/>
      <c r="L106" s="246"/>
    </row>
    <row r="107" spans="3:12" ht="14.25" customHeight="1">
      <c r="C107" s="130"/>
      <c r="D107" s="246"/>
      <c r="E107" s="246"/>
      <c r="F107" s="246"/>
      <c r="G107" s="246"/>
      <c r="H107" s="246"/>
      <c r="I107" s="246"/>
      <c r="J107" s="246"/>
      <c r="K107" s="246"/>
      <c r="L107" s="246"/>
    </row>
    <row r="108" spans="3:12" ht="14.25" customHeight="1">
      <c r="C108" s="130"/>
      <c r="D108" s="246"/>
      <c r="E108" s="246"/>
      <c r="F108" s="246"/>
      <c r="G108" s="246"/>
      <c r="H108" s="246"/>
      <c r="I108" s="246"/>
      <c r="J108" s="246"/>
      <c r="K108" s="246"/>
      <c r="L108" s="246"/>
    </row>
    <row r="109" spans="3:12" ht="14.25" customHeight="1">
      <c r="C109" s="130"/>
      <c r="D109" s="246"/>
      <c r="E109" s="246"/>
      <c r="F109" s="246"/>
      <c r="G109" s="246"/>
      <c r="H109" s="246"/>
      <c r="I109" s="246"/>
      <c r="J109" s="246"/>
      <c r="K109" s="246"/>
      <c r="L109" s="246"/>
    </row>
    <row r="110" spans="3:12" ht="14.25" customHeight="1">
      <c r="C110" s="130"/>
      <c r="D110" s="246"/>
      <c r="E110" s="246"/>
      <c r="F110" s="246"/>
      <c r="G110" s="246"/>
      <c r="H110" s="246"/>
      <c r="I110" s="246"/>
      <c r="J110" s="246"/>
      <c r="K110" s="246"/>
      <c r="L110" s="246"/>
    </row>
    <row r="111" spans="3:12" ht="14.25" customHeight="1">
      <c r="C111" s="130"/>
      <c r="D111" s="246"/>
      <c r="E111" s="246"/>
      <c r="F111" s="246"/>
      <c r="G111" s="246"/>
      <c r="H111" s="246"/>
      <c r="I111" s="246"/>
      <c r="J111" s="246"/>
      <c r="K111" s="246"/>
      <c r="L111" s="246"/>
    </row>
    <row r="112" spans="3:12" ht="14.25" customHeight="1">
      <c r="C112" s="130"/>
      <c r="D112" s="246"/>
      <c r="E112" s="246"/>
      <c r="F112" s="246"/>
      <c r="G112" s="246"/>
      <c r="H112" s="246"/>
      <c r="I112" s="246"/>
      <c r="J112" s="246"/>
      <c r="K112" s="246"/>
      <c r="L112" s="246"/>
    </row>
    <row r="113" spans="3:12" ht="14.25" customHeight="1">
      <c r="C113" s="130"/>
      <c r="D113" s="246"/>
      <c r="E113" s="246"/>
      <c r="F113" s="246"/>
      <c r="G113" s="246"/>
      <c r="H113" s="246"/>
      <c r="I113" s="246"/>
      <c r="J113" s="246"/>
      <c r="K113" s="246"/>
      <c r="L113" s="246"/>
    </row>
    <row r="114" spans="3:12" ht="14.25" customHeight="1">
      <c r="C114" s="130"/>
      <c r="D114" s="246"/>
      <c r="E114" s="246"/>
      <c r="F114" s="246"/>
      <c r="G114" s="246"/>
      <c r="H114" s="246"/>
      <c r="I114" s="246"/>
      <c r="J114" s="246"/>
      <c r="K114" s="246"/>
      <c r="L114" s="246"/>
    </row>
    <row r="115" spans="3:12" ht="14.25" customHeight="1">
      <c r="C115" s="130"/>
      <c r="D115" s="246"/>
      <c r="E115" s="246"/>
      <c r="F115" s="246"/>
      <c r="G115" s="246"/>
      <c r="H115" s="246"/>
      <c r="I115" s="246"/>
      <c r="J115" s="246"/>
      <c r="K115" s="246"/>
      <c r="L115" s="246"/>
    </row>
    <row r="116" spans="3:12" ht="14.25" customHeight="1">
      <c r="C116" s="130"/>
      <c r="D116" s="246"/>
      <c r="E116" s="246"/>
      <c r="F116" s="246"/>
      <c r="G116" s="246"/>
      <c r="H116" s="246"/>
      <c r="I116" s="246"/>
      <c r="J116" s="246"/>
      <c r="K116" s="246"/>
      <c r="L116" s="246"/>
    </row>
    <row r="117" spans="3:12" ht="14.25" customHeight="1">
      <c r="C117" s="130"/>
      <c r="D117" s="246"/>
      <c r="E117" s="246"/>
      <c r="F117" s="246"/>
      <c r="G117" s="246"/>
      <c r="H117" s="246"/>
      <c r="I117" s="246"/>
      <c r="J117" s="246"/>
      <c r="K117" s="246"/>
      <c r="L117" s="246"/>
    </row>
    <row r="118" spans="3:12" ht="14.25" customHeight="1">
      <c r="C118" s="130"/>
      <c r="D118" s="246"/>
      <c r="E118" s="246"/>
      <c r="F118" s="246"/>
      <c r="G118" s="246"/>
      <c r="H118" s="246"/>
      <c r="I118" s="246"/>
      <c r="J118" s="246"/>
      <c r="K118" s="246"/>
      <c r="L118" s="246"/>
    </row>
    <row r="119" spans="3:12" ht="14.25" customHeight="1">
      <c r="C119" s="130"/>
      <c r="D119" s="246"/>
      <c r="E119" s="246"/>
      <c r="F119" s="246"/>
      <c r="G119" s="246"/>
      <c r="H119" s="246"/>
      <c r="I119" s="246"/>
      <c r="J119" s="246"/>
      <c r="K119" s="246"/>
      <c r="L119" s="246"/>
    </row>
    <row r="120" spans="3:12" ht="14.25" customHeight="1">
      <c r="C120" s="130"/>
      <c r="D120" s="246"/>
      <c r="E120" s="246"/>
      <c r="F120" s="246"/>
      <c r="G120" s="246"/>
      <c r="H120" s="246"/>
      <c r="I120" s="246"/>
      <c r="J120" s="246"/>
      <c r="K120" s="246"/>
      <c r="L120" s="246"/>
    </row>
    <row r="121" spans="3:12" ht="14.25" customHeight="1">
      <c r="C121" s="130"/>
      <c r="D121" s="246"/>
      <c r="E121" s="246"/>
      <c r="F121" s="246"/>
      <c r="G121" s="246"/>
      <c r="H121" s="246"/>
      <c r="I121" s="246"/>
      <c r="J121" s="246"/>
      <c r="K121" s="246"/>
      <c r="L121" s="246"/>
    </row>
    <row r="122" spans="3:12" ht="14.25" customHeight="1">
      <c r="C122" s="130"/>
      <c r="D122" s="246"/>
      <c r="E122" s="246"/>
      <c r="F122" s="246"/>
      <c r="G122" s="246"/>
      <c r="H122" s="246"/>
      <c r="I122" s="246"/>
      <c r="J122" s="246"/>
      <c r="K122" s="246"/>
      <c r="L122" s="246"/>
    </row>
    <row r="123" spans="3:12" ht="14.25" customHeight="1">
      <c r="C123" s="130"/>
      <c r="D123" s="246"/>
      <c r="E123" s="246"/>
      <c r="F123" s="246"/>
      <c r="G123" s="246"/>
      <c r="H123" s="246"/>
      <c r="I123" s="246"/>
      <c r="J123" s="246"/>
      <c r="K123" s="246"/>
      <c r="L123" s="246"/>
    </row>
    <row r="124" spans="3:12" ht="14.25" customHeight="1">
      <c r="C124" s="130"/>
      <c r="D124" s="246"/>
      <c r="E124" s="246"/>
      <c r="F124" s="246"/>
      <c r="G124" s="246"/>
      <c r="H124" s="246"/>
      <c r="I124" s="246"/>
      <c r="J124" s="246"/>
      <c r="K124" s="246"/>
      <c r="L124" s="246"/>
    </row>
    <row r="125" spans="3:12" ht="14.25" customHeight="1">
      <c r="C125" s="130"/>
      <c r="D125" s="246"/>
      <c r="E125" s="246"/>
      <c r="F125" s="246"/>
      <c r="G125" s="246"/>
      <c r="H125" s="246"/>
      <c r="I125" s="246"/>
      <c r="J125" s="246"/>
      <c r="K125" s="246"/>
      <c r="L125" s="246"/>
    </row>
    <row r="126" spans="3:12" ht="14.25" customHeight="1">
      <c r="C126" s="130"/>
      <c r="D126" s="246"/>
      <c r="E126" s="246"/>
      <c r="F126" s="246"/>
      <c r="G126" s="246"/>
      <c r="H126" s="246"/>
      <c r="I126" s="246"/>
      <c r="J126" s="246"/>
      <c r="K126" s="246"/>
      <c r="L126" s="246"/>
    </row>
    <row r="127" spans="3:12" ht="14.25" customHeight="1">
      <c r="C127" s="130"/>
      <c r="D127" s="246"/>
      <c r="E127" s="246"/>
      <c r="F127" s="246"/>
      <c r="G127" s="246"/>
      <c r="H127" s="246"/>
      <c r="I127" s="246"/>
      <c r="J127" s="246"/>
      <c r="K127" s="246"/>
      <c r="L127" s="246"/>
    </row>
    <row r="128" spans="3:12" ht="14.25" customHeight="1">
      <c r="C128" s="130"/>
      <c r="D128" s="246"/>
      <c r="E128" s="246"/>
      <c r="F128" s="246"/>
      <c r="G128" s="246"/>
      <c r="H128" s="246"/>
      <c r="I128" s="246"/>
      <c r="J128" s="246"/>
      <c r="K128" s="246"/>
      <c r="L128" s="246"/>
    </row>
    <row r="129" spans="3:12" ht="14.25" customHeight="1">
      <c r="C129" s="130"/>
      <c r="D129" s="246"/>
      <c r="E129" s="246"/>
      <c r="F129" s="246"/>
      <c r="G129" s="246"/>
      <c r="H129" s="246"/>
      <c r="I129" s="246"/>
      <c r="J129" s="246"/>
      <c r="K129" s="246"/>
      <c r="L129" s="246"/>
    </row>
    <row r="130" spans="3:12" ht="14.25" customHeight="1">
      <c r="C130" s="130"/>
      <c r="D130" s="246"/>
      <c r="E130" s="246"/>
      <c r="F130" s="246"/>
      <c r="G130" s="246"/>
      <c r="H130" s="246"/>
      <c r="I130" s="246"/>
      <c r="J130" s="246"/>
      <c r="K130" s="246"/>
      <c r="L130" s="246"/>
    </row>
    <row r="131" spans="3:12" ht="14.25" customHeight="1">
      <c r="C131" s="130"/>
      <c r="D131" s="246"/>
      <c r="E131" s="246"/>
      <c r="F131" s="246"/>
      <c r="G131" s="246"/>
      <c r="H131" s="246"/>
      <c r="I131" s="246"/>
      <c r="J131" s="246"/>
      <c r="K131" s="246"/>
      <c r="L131" s="246"/>
    </row>
    <row r="132" spans="3:12" ht="14.25" customHeight="1">
      <c r="C132" s="130"/>
      <c r="D132" s="246"/>
      <c r="E132" s="246"/>
      <c r="F132" s="246"/>
      <c r="G132" s="246"/>
      <c r="H132" s="246"/>
      <c r="I132" s="246"/>
      <c r="J132" s="246"/>
      <c r="K132" s="246"/>
      <c r="L132" s="246"/>
    </row>
    <row r="133" spans="3:12" ht="14.25" customHeight="1">
      <c r="C133" s="130"/>
      <c r="D133" s="246"/>
      <c r="E133" s="246"/>
      <c r="F133" s="246"/>
      <c r="G133" s="246"/>
      <c r="H133" s="246"/>
      <c r="I133" s="246"/>
      <c r="J133" s="246"/>
      <c r="K133" s="246"/>
      <c r="L133" s="246"/>
    </row>
    <row r="134" spans="3:12" ht="14.25" customHeight="1">
      <c r="C134" s="130"/>
      <c r="D134" s="246"/>
      <c r="E134" s="246"/>
      <c r="F134" s="246"/>
      <c r="G134" s="246"/>
      <c r="H134" s="246"/>
      <c r="I134" s="246"/>
      <c r="J134" s="246"/>
      <c r="K134" s="246"/>
      <c r="L134" s="246"/>
    </row>
    <row r="135" spans="3:12" ht="14.25" customHeight="1">
      <c r="C135" s="130"/>
      <c r="D135" s="246"/>
      <c r="E135" s="246"/>
      <c r="F135" s="246"/>
      <c r="G135" s="246"/>
      <c r="H135" s="246"/>
      <c r="I135" s="246"/>
      <c r="J135" s="246"/>
      <c r="K135" s="246"/>
      <c r="L135" s="246"/>
    </row>
    <row r="136" spans="3:12" ht="14.25" customHeight="1">
      <c r="C136" s="130"/>
      <c r="D136" s="246"/>
      <c r="E136" s="246"/>
      <c r="F136" s="246"/>
      <c r="G136" s="246"/>
      <c r="H136" s="246"/>
      <c r="I136" s="246"/>
      <c r="J136" s="246"/>
      <c r="K136" s="246"/>
      <c r="L136" s="246"/>
    </row>
    <row r="137" spans="3:12" ht="14.25" customHeight="1">
      <c r="C137" s="130"/>
      <c r="D137" s="246"/>
      <c r="E137" s="246"/>
      <c r="F137" s="246"/>
      <c r="G137" s="246"/>
      <c r="H137" s="246"/>
      <c r="I137" s="246"/>
      <c r="J137" s="246"/>
      <c r="K137" s="246"/>
      <c r="L137" s="246"/>
    </row>
    <row r="138" spans="3:12" ht="14.25" customHeight="1">
      <c r="C138" s="130"/>
      <c r="D138" s="246"/>
      <c r="E138" s="246"/>
      <c r="F138" s="246"/>
      <c r="G138" s="246"/>
      <c r="H138" s="246"/>
      <c r="I138" s="246"/>
      <c r="J138" s="246"/>
      <c r="K138" s="246"/>
      <c r="L138" s="246"/>
    </row>
    <row r="139" spans="3:12" ht="14.25" customHeight="1">
      <c r="C139" s="130"/>
      <c r="D139" s="246"/>
      <c r="E139" s="246"/>
      <c r="F139" s="246"/>
      <c r="G139" s="246"/>
      <c r="H139" s="246"/>
      <c r="I139" s="246"/>
      <c r="J139" s="246"/>
      <c r="K139" s="246"/>
      <c r="L139" s="246"/>
    </row>
    <row r="140" spans="3:12" ht="14.25" customHeight="1">
      <c r="C140" s="130"/>
      <c r="D140" s="246"/>
      <c r="E140" s="246"/>
      <c r="F140" s="246"/>
      <c r="G140" s="246"/>
      <c r="H140" s="246"/>
      <c r="I140" s="246"/>
      <c r="J140" s="246"/>
      <c r="K140" s="246"/>
      <c r="L140" s="246"/>
    </row>
    <row r="141" spans="3:12" ht="14.25" customHeight="1">
      <c r="C141" s="130"/>
      <c r="D141" s="246"/>
      <c r="E141" s="246"/>
      <c r="F141" s="246"/>
      <c r="G141" s="246"/>
      <c r="H141" s="246"/>
      <c r="I141" s="246"/>
      <c r="J141" s="246"/>
      <c r="K141" s="246"/>
      <c r="L141" s="246"/>
    </row>
    <row r="142" spans="3:12" ht="14.25" customHeight="1">
      <c r="C142" s="130"/>
      <c r="D142" s="246"/>
      <c r="E142" s="246"/>
      <c r="F142" s="246"/>
      <c r="G142" s="246"/>
      <c r="H142" s="246"/>
      <c r="I142" s="246"/>
      <c r="J142" s="246"/>
      <c r="K142" s="246"/>
      <c r="L142" s="246"/>
    </row>
    <row r="143" spans="3:12" ht="14.25" customHeight="1">
      <c r="C143" s="130"/>
      <c r="D143" s="246"/>
      <c r="E143" s="246"/>
      <c r="F143" s="246"/>
      <c r="G143" s="246"/>
      <c r="H143" s="246"/>
      <c r="I143" s="246"/>
      <c r="J143" s="246"/>
      <c r="K143" s="246"/>
      <c r="L143" s="246"/>
    </row>
    <row r="144" spans="3:12" ht="14.25" customHeight="1">
      <c r="C144" s="130"/>
      <c r="D144" s="246"/>
      <c r="E144" s="246"/>
      <c r="F144" s="246"/>
      <c r="G144" s="246"/>
      <c r="H144" s="246"/>
      <c r="I144" s="246"/>
      <c r="J144" s="246"/>
      <c r="K144" s="246"/>
      <c r="L144" s="246"/>
    </row>
    <row r="145" spans="3:12" ht="14.25" customHeight="1">
      <c r="C145" s="130"/>
      <c r="D145" s="246"/>
      <c r="E145" s="246"/>
      <c r="F145" s="246"/>
      <c r="G145" s="246"/>
      <c r="H145" s="246"/>
      <c r="I145" s="246"/>
      <c r="J145" s="246"/>
      <c r="K145" s="246"/>
      <c r="L145" s="246"/>
    </row>
    <row r="146" spans="3:12" ht="14.25" customHeight="1">
      <c r="C146" s="130"/>
      <c r="D146" s="246"/>
      <c r="E146" s="246"/>
      <c r="F146" s="246"/>
      <c r="G146" s="246"/>
      <c r="H146" s="246"/>
      <c r="I146" s="246"/>
      <c r="J146" s="246"/>
      <c r="K146" s="246"/>
      <c r="L146" s="246"/>
    </row>
    <row r="147" spans="3:12" ht="14.25" customHeight="1">
      <c r="C147" s="130"/>
      <c r="D147" s="246"/>
      <c r="E147" s="246"/>
      <c r="F147" s="246"/>
      <c r="G147" s="246"/>
      <c r="H147" s="246"/>
      <c r="I147" s="246"/>
      <c r="J147" s="246"/>
      <c r="K147" s="246"/>
      <c r="L147" s="246"/>
    </row>
    <row r="148" spans="3:12" ht="14.25" customHeight="1">
      <c r="C148" s="130"/>
      <c r="D148" s="246"/>
      <c r="E148" s="246"/>
      <c r="F148" s="246"/>
      <c r="G148" s="246"/>
      <c r="H148" s="246"/>
      <c r="I148" s="246"/>
      <c r="J148" s="246"/>
      <c r="K148" s="246"/>
      <c r="L148" s="246"/>
    </row>
    <row r="149" spans="3:12" ht="14.25" customHeight="1">
      <c r="C149" s="130"/>
      <c r="D149" s="246"/>
      <c r="E149" s="246"/>
      <c r="F149" s="246"/>
      <c r="G149" s="246"/>
      <c r="H149" s="246"/>
      <c r="I149" s="246"/>
      <c r="J149" s="246"/>
      <c r="K149" s="246"/>
      <c r="L149" s="246"/>
    </row>
    <row r="150" spans="3:12" ht="14.25" customHeight="1">
      <c r="C150" s="130"/>
      <c r="D150" s="246"/>
      <c r="E150" s="246"/>
      <c r="F150" s="246"/>
      <c r="G150" s="246"/>
      <c r="H150" s="246"/>
      <c r="I150" s="246"/>
      <c r="J150" s="246"/>
      <c r="K150" s="246"/>
      <c r="L150" s="246"/>
    </row>
    <row r="151" spans="3:12" ht="14.25" customHeight="1">
      <c r="C151" s="130"/>
      <c r="D151" s="246"/>
      <c r="E151" s="246"/>
      <c r="F151" s="246"/>
      <c r="G151" s="246"/>
      <c r="H151" s="246"/>
      <c r="I151" s="246"/>
      <c r="J151" s="246"/>
      <c r="K151" s="246"/>
      <c r="L151" s="246"/>
    </row>
    <row r="152" spans="3:12" ht="14.25" customHeight="1">
      <c r="C152" s="130"/>
      <c r="D152" s="246"/>
      <c r="E152" s="246"/>
      <c r="F152" s="246"/>
      <c r="G152" s="246"/>
      <c r="H152" s="246"/>
      <c r="I152" s="246"/>
      <c r="J152" s="246"/>
      <c r="K152" s="246"/>
      <c r="L152" s="246"/>
    </row>
    <row r="153" spans="3:12" ht="14.25" customHeight="1">
      <c r="C153" s="130"/>
      <c r="D153" s="246"/>
      <c r="E153" s="246"/>
      <c r="F153" s="246"/>
      <c r="G153" s="246"/>
      <c r="H153" s="246"/>
      <c r="I153" s="246"/>
      <c r="J153" s="246"/>
      <c r="K153" s="246"/>
      <c r="L153" s="246"/>
    </row>
    <row r="154" spans="3:12" ht="14.25" customHeight="1">
      <c r="C154" s="130"/>
      <c r="D154" s="246"/>
      <c r="E154" s="246"/>
      <c r="F154" s="246"/>
      <c r="G154" s="246"/>
      <c r="H154" s="246"/>
      <c r="I154" s="246"/>
      <c r="J154" s="246"/>
      <c r="K154" s="246"/>
      <c r="L154" s="246"/>
    </row>
    <row r="155" spans="3:12" ht="14.25" customHeight="1">
      <c r="C155" s="130"/>
      <c r="D155" s="246"/>
      <c r="E155" s="246"/>
      <c r="F155" s="246"/>
      <c r="G155" s="246"/>
      <c r="H155" s="246"/>
      <c r="I155" s="246"/>
      <c r="J155" s="246"/>
      <c r="K155" s="246"/>
      <c r="L155" s="246"/>
    </row>
    <row r="156" spans="3:12" ht="14.25" customHeight="1">
      <c r="C156" s="130"/>
      <c r="D156" s="246"/>
      <c r="E156" s="246"/>
      <c r="F156" s="246"/>
      <c r="G156" s="246"/>
      <c r="H156" s="246"/>
      <c r="I156" s="246"/>
      <c r="J156" s="246"/>
      <c r="K156" s="246"/>
      <c r="L156" s="246"/>
    </row>
    <row r="157" spans="3:12" ht="14.25" customHeight="1">
      <c r="C157" s="130"/>
      <c r="D157" s="246"/>
      <c r="E157" s="246"/>
      <c r="F157" s="246"/>
      <c r="G157" s="246"/>
      <c r="H157" s="246"/>
      <c r="I157" s="246"/>
      <c r="J157" s="246"/>
      <c r="K157" s="246"/>
      <c r="L157" s="246"/>
    </row>
    <row r="158" spans="3:12" ht="14.25" customHeight="1">
      <c r="C158" s="130"/>
      <c r="D158" s="246"/>
      <c r="E158" s="246"/>
      <c r="F158" s="246"/>
      <c r="G158" s="246"/>
      <c r="H158" s="246"/>
      <c r="I158" s="246"/>
      <c r="J158" s="246"/>
      <c r="K158" s="246"/>
      <c r="L158" s="246"/>
    </row>
    <row r="159" spans="3:12" ht="14.25" customHeight="1">
      <c r="C159" s="130"/>
      <c r="D159" s="246"/>
      <c r="E159" s="246"/>
      <c r="F159" s="246"/>
      <c r="G159" s="246"/>
      <c r="H159" s="246"/>
      <c r="I159" s="246"/>
      <c r="J159" s="246"/>
      <c r="K159" s="246"/>
      <c r="L159" s="246"/>
    </row>
    <row r="160" spans="3:12" ht="14.25" customHeight="1">
      <c r="C160" s="130"/>
      <c r="D160" s="246"/>
      <c r="E160" s="246"/>
      <c r="F160" s="246"/>
      <c r="G160" s="246"/>
      <c r="H160" s="246"/>
      <c r="I160" s="246"/>
      <c r="J160" s="246"/>
      <c r="K160" s="246"/>
      <c r="L160" s="246"/>
    </row>
    <row r="161" spans="3:12" ht="14.25" customHeight="1">
      <c r="C161" s="130"/>
      <c r="D161" s="246"/>
      <c r="E161" s="246"/>
      <c r="F161" s="246"/>
      <c r="G161" s="246"/>
      <c r="H161" s="246"/>
      <c r="I161" s="246"/>
      <c r="J161" s="246"/>
      <c r="K161" s="246"/>
      <c r="L161" s="246"/>
    </row>
    <row r="162" spans="3:12" ht="14.25" customHeight="1">
      <c r="C162" s="130"/>
      <c r="D162" s="246"/>
      <c r="E162" s="246"/>
      <c r="F162" s="246"/>
      <c r="G162" s="246"/>
      <c r="H162" s="246"/>
      <c r="I162" s="246"/>
      <c r="J162" s="246"/>
      <c r="K162" s="246"/>
      <c r="L162" s="246"/>
    </row>
    <row r="163" spans="3:12" ht="14.25" customHeight="1">
      <c r="C163" s="130"/>
      <c r="D163" s="246"/>
      <c r="E163" s="246"/>
      <c r="F163" s="246"/>
      <c r="G163" s="246"/>
      <c r="H163" s="246"/>
      <c r="I163" s="246"/>
      <c r="J163" s="246"/>
      <c r="K163" s="246"/>
      <c r="L163" s="246"/>
    </row>
    <row r="164" spans="3:12" ht="14.25" customHeight="1">
      <c r="C164" s="130"/>
      <c r="D164" s="246"/>
      <c r="E164" s="246"/>
      <c r="F164" s="246"/>
      <c r="G164" s="246"/>
      <c r="H164" s="246"/>
      <c r="I164" s="246"/>
      <c r="J164" s="246"/>
      <c r="K164" s="246"/>
      <c r="L164" s="246"/>
    </row>
    <row r="165" spans="3:12" ht="14.25" customHeight="1">
      <c r="C165" s="130"/>
      <c r="D165" s="246"/>
      <c r="E165" s="246"/>
      <c r="F165" s="246"/>
      <c r="G165" s="246"/>
      <c r="H165" s="246"/>
      <c r="I165" s="246"/>
      <c r="J165" s="246"/>
      <c r="K165" s="246"/>
      <c r="L165" s="246"/>
    </row>
    <row r="166" spans="3:12" ht="14.25" customHeight="1">
      <c r="C166" s="130"/>
      <c r="D166" s="246"/>
      <c r="E166" s="246"/>
      <c r="F166" s="246"/>
      <c r="G166" s="246"/>
      <c r="H166" s="246"/>
      <c r="I166" s="246"/>
      <c r="J166" s="246"/>
      <c r="K166" s="246"/>
      <c r="L166" s="246"/>
    </row>
    <row r="167" spans="3:12" ht="14.25" customHeight="1">
      <c r="C167" s="130"/>
      <c r="D167" s="246"/>
      <c r="E167" s="246"/>
      <c r="F167" s="246"/>
      <c r="G167" s="246"/>
      <c r="H167" s="246"/>
      <c r="I167" s="246"/>
      <c r="J167" s="246"/>
      <c r="K167" s="246"/>
      <c r="L167" s="246"/>
    </row>
    <row r="168" spans="3:12" ht="14.25" customHeight="1">
      <c r="C168" s="130"/>
      <c r="D168" s="246"/>
      <c r="E168" s="246"/>
      <c r="F168" s="246"/>
      <c r="G168" s="246"/>
      <c r="H168" s="246"/>
      <c r="I168" s="246"/>
      <c r="J168" s="246"/>
      <c r="K168" s="246"/>
      <c r="L168" s="246"/>
    </row>
    <row r="169" spans="3:12" ht="14.25" customHeight="1">
      <c r="C169" s="130"/>
      <c r="D169" s="246"/>
      <c r="E169" s="246"/>
      <c r="F169" s="246"/>
      <c r="G169" s="246"/>
      <c r="H169" s="246"/>
      <c r="I169" s="246"/>
      <c r="J169" s="246"/>
      <c r="K169" s="246"/>
      <c r="L169" s="246"/>
    </row>
    <row r="170" spans="3:12" ht="14.25" customHeight="1">
      <c r="C170" s="130"/>
      <c r="D170" s="246"/>
      <c r="E170" s="246"/>
      <c r="F170" s="246"/>
      <c r="G170" s="246"/>
      <c r="H170" s="246"/>
      <c r="I170" s="246"/>
      <c r="J170" s="246"/>
      <c r="K170" s="246"/>
      <c r="L170" s="246"/>
    </row>
    <row r="171" spans="3:12" ht="14.25" customHeight="1">
      <c r="C171" s="130"/>
      <c r="D171" s="246"/>
      <c r="E171" s="246"/>
      <c r="F171" s="246"/>
      <c r="G171" s="246"/>
      <c r="H171" s="246"/>
      <c r="I171" s="246"/>
      <c r="J171" s="246"/>
      <c r="K171" s="246"/>
      <c r="L171" s="246"/>
    </row>
    <row r="172" spans="3:12" ht="14.25" customHeight="1">
      <c r="C172" s="130"/>
      <c r="D172" s="246"/>
      <c r="E172" s="246"/>
      <c r="F172" s="246"/>
      <c r="G172" s="246"/>
      <c r="H172" s="246"/>
      <c r="I172" s="246"/>
      <c r="J172" s="246"/>
      <c r="K172" s="246"/>
      <c r="L172" s="246"/>
    </row>
    <row r="173" spans="3:12" ht="14.25" customHeight="1">
      <c r="C173" s="130"/>
      <c r="D173" s="246"/>
      <c r="E173" s="246"/>
      <c r="F173" s="246"/>
      <c r="G173" s="246"/>
      <c r="H173" s="246"/>
      <c r="I173" s="246"/>
      <c r="J173" s="246"/>
      <c r="K173" s="246"/>
      <c r="L173" s="246"/>
    </row>
    <row r="174" spans="3:12" ht="14.25" customHeight="1">
      <c r="C174" s="130"/>
      <c r="D174" s="246"/>
      <c r="E174" s="246"/>
      <c r="F174" s="246"/>
      <c r="G174" s="246"/>
      <c r="H174" s="246"/>
      <c r="I174" s="246"/>
      <c r="J174" s="246"/>
      <c r="K174" s="246"/>
      <c r="L174" s="246"/>
    </row>
    <row r="175" spans="3:12" ht="14.25" customHeight="1">
      <c r="C175" s="130"/>
      <c r="D175" s="246"/>
      <c r="E175" s="246"/>
      <c r="F175" s="246"/>
      <c r="G175" s="246"/>
      <c r="H175" s="246"/>
      <c r="I175" s="246"/>
      <c r="J175" s="246"/>
      <c r="K175" s="246"/>
      <c r="L175" s="246"/>
    </row>
    <row r="176" spans="3:12" ht="14.25" customHeight="1">
      <c r="C176" s="130"/>
      <c r="D176" s="246"/>
      <c r="E176" s="246"/>
      <c r="F176" s="246"/>
      <c r="G176" s="246"/>
      <c r="H176" s="246"/>
      <c r="I176" s="246"/>
      <c r="J176" s="246"/>
      <c r="K176" s="246"/>
      <c r="L176" s="246"/>
    </row>
    <row r="177" spans="3:12" ht="14.25" customHeight="1">
      <c r="C177" s="130"/>
      <c r="D177" s="246"/>
      <c r="E177" s="246"/>
      <c r="F177" s="246"/>
      <c r="G177" s="246"/>
      <c r="H177" s="246"/>
      <c r="I177" s="246"/>
      <c r="J177" s="246"/>
      <c r="K177" s="246"/>
      <c r="L177" s="246"/>
    </row>
    <row r="178" spans="3:12" ht="14.25" customHeight="1">
      <c r="C178" s="130"/>
      <c r="D178" s="246"/>
      <c r="E178" s="246"/>
      <c r="F178" s="246"/>
      <c r="G178" s="246"/>
      <c r="H178" s="246"/>
      <c r="I178" s="246"/>
      <c r="J178" s="246"/>
      <c r="K178" s="246"/>
      <c r="L178" s="246"/>
    </row>
    <row r="179" spans="3:12" ht="14.25" customHeight="1">
      <c r="C179" s="130"/>
      <c r="D179" s="246"/>
      <c r="E179" s="246"/>
      <c r="F179" s="246"/>
      <c r="G179" s="246"/>
      <c r="H179" s="246"/>
      <c r="I179" s="246"/>
      <c r="J179" s="246"/>
      <c r="K179" s="246"/>
      <c r="L179" s="246"/>
    </row>
    <row r="180" spans="3:12" ht="14.25" customHeight="1">
      <c r="C180" s="130"/>
      <c r="D180" s="246"/>
      <c r="E180" s="246"/>
      <c r="F180" s="246"/>
      <c r="G180" s="246"/>
      <c r="H180" s="246"/>
      <c r="I180" s="246"/>
      <c r="J180" s="246"/>
      <c r="K180" s="246"/>
      <c r="L180" s="246"/>
    </row>
    <row r="181" spans="3:12" ht="14.25" customHeight="1">
      <c r="C181" s="130"/>
      <c r="D181" s="246"/>
      <c r="E181" s="246"/>
      <c r="F181" s="246"/>
      <c r="G181" s="246"/>
      <c r="H181" s="246"/>
      <c r="I181" s="246"/>
      <c r="J181" s="246"/>
      <c r="K181" s="246"/>
      <c r="L181" s="246"/>
    </row>
    <row r="182" spans="3:12" ht="14.25" customHeight="1">
      <c r="C182" s="130"/>
      <c r="D182" s="246"/>
      <c r="E182" s="246"/>
      <c r="F182" s="246"/>
      <c r="G182" s="246"/>
      <c r="H182" s="246"/>
      <c r="I182" s="246"/>
      <c r="J182" s="246"/>
      <c r="K182" s="246"/>
      <c r="L182" s="246"/>
    </row>
    <row r="183" spans="3:12" ht="14.25" customHeight="1">
      <c r="C183" s="130"/>
      <c r="D183" s="246"/>
      <c r="E183" s="246"/>
      <c r="F183" s="246"/>
      <c r="G183" s="246"/>
      <c r="H183" s="246"/>
      <c r="I183" s="246"/>
      <c r="J183" s="246"/>
      <c r="K183" s="246"/>
      <c r="L183" s="246"/>
    </row>
    <row r="184" spans="3:12" ht="14.25" customHeight="1">
      <c r="C184" s="130"/>
      <c r="D184" s="246"/>
      <c r="E184" s="246"/>
      <c r="F184" s="246"/>
      <c r="G184" s="246"/>
      <c r="H184" s="246"/>
      <c r="I184" s="246"/>
      <c r="J184" s="246"/>
      <c r="K184" s="246"/>
      <c r="L184" s="246"/>
    </row>
    <row r="185" spans="3:12" ht="14.25" customHeight="1">
      <c r="C185" s="130"/>
      <c r="D185" s="246"/>
      <c r="E185" s="246"/>
      <c r="F185" s="246"/>
      <c r="G185" s="246"/>
      <c r="H185" s="246"/>
      <c r="I185" s="246"/>
      <c r="J185" s="246"/>
      <c r="K185" s="246"/>
      <c r="L185" s="246"/>
    </row>
    <row r="186" spans="3:12" ht="14.25" customHeight="1">
      <c r="C186" s="130"/>
      <c r="D186" s="246"/>
      <c r="E186" s="246"/>
      <c r="F186" s="246"/>
      <c r="G186" s="246"/>
      <c r="H186" s="246"/>
      <c r="I186" s="246"/>
      <c r="J186" s="246"/>
      <c r="K186" s="246"/>
      <c r="L186" s="246"/>
    </row>
    <row r="187" spans="3:12" ht="14.25" customHeight="1">
      <c r="C187" s="130"/>
      <c r="D187" s="246"/>
      <c r="E187" s="246"/>
      <c r="F187" s="246"/>
      <c r="G187" s="246"/>
      <c r="H187" s="246"/>
      <c r="I187" s="246"/>
      <c r="J187" s="246"/>
      <c r="K187" s="246"/>
      <c r="L187" s="246"/>
    </row>
    <row r="188" spans="3:12" ht="14.25" customHeight="1">
      <c r="C188" s="130"/>
      <c r="D188" s="246"/>
      <c r="E188" s="246"/>
      <c r="F188" s="246"/>
      <c r="G188" s="246"/>
      <c r="H188" s="246"/>
      <c r="I188" s="246"/>
      <c r="J188" s="246"/>
      <c r="K188" s="246"/>
      <c r="L188" s="246"/>
    </row>
    <row r="189" spans="3:12" ht="14.25" customHeight="1">
      <c r="C189" s="130"/>
      <c r="D189" s="246"/>
      <c r="E189" s="246"/>
      <c r="F189" s="246"/>
      <c r="G189" s="246"/>
      <c r="H189" s="246"/>
      <c r="I189" s="246"/>
      <c r="J189" s="246"/>
      <c r="K189" s="246"/>
      <c r="L189" s="246"/>
    </row>
    <row r="190" spans="3:12" ht="14.25" customHeight="1">
      <c r="C190" s="130"/>
      <c r="D190" s="246"/>
      <c r="E190" s="246"/>
      <c r="F190" s="246"/>
      <c r="G190" s="246"/>
      <c r="H190" s="246"/>
      <c r="I190" s="246"/>
      <c r="J190" s="246"/>
      <c r="K190" s="246"/>
      <c r="L190" s="246"/>
    </row>
    <row r="191" spans="3:12" ht="14.25" customHeight="1">
      <c r="C191" s="130"/>
      <c r="D191" s="246"/>
      <c r="E191" s="246"/>
      <c r="F191" s="246"/>
      <c r="G191" s="246"/>
      <c r="H191" s="246"/>
      <c r="I191" s="246"/>
      <c r="J191" s="246"/>
      <c r="K191" s="246"/>
      <c r="L191" s="246"/>
    </row>
    <row r="192" spans="3:12" ht="14.25" customHeight="1">
      <c r="C192" s="130"/>
      <c r="D192" s="246"/>
      <c r="E192" s="246"/>
      <c r="F192" s="246"/>
      <c r="G192" s="246"/>
      <c r="H192" s="246"/>
      <c r="I192" s="246"/>
      <c r="J192" s="246"/>
      <c r="K192" s="246"/>
      <c r="L192" s="246"/>
    </row>
    <row r="193" spans="3:12" ht="14.25" customHeight="1">
      <c r="C193" s="130"/>
      <c r="D193" s="246"/>
      <c r="E193" s="246"/>
      <c r="F193" s="246"/>
      <c r="G193" s="246"/>
      <c r="H193" s="246"/>
      <c r="I193" s="246"/>
      <c r="J193" s="246"/>
      <c r="K193" s="246"/>
      <c r="L193" s="246"/>
    </row>
    <row r="194" spans="3:12" ht="14.25" customHeight="1">
      <c r="C194" s="130"/>
      <c r="D194" s="246"/>
      <c r="E194" s="246"/>
      <c r="F194" s="246"/>
      <c r="G194" s="246"/>
      <c r="H194" s="246"/>
      <c r="I194" s="246"/>
      <c r="J194" s="246"/>
      <c r="K194" s="246"/>
      <c r="L194" s="246"/>
    </row>
    <row r="195" spans="3:12" ht="14.25" customHeight="1">
      <c r="C195" s="130"/>
      <c r="D195" s="246"/>
      <c r="E195" s="246"/>
      <c r="F195" s="246"/>
      <c r="G195" s="246"/>
      <c r="H195" s="246"/>
      <c r="I195" s="246"/>
      <c r="J195" s="246"/>
      <c r="K195" s="246"/>
      <c r="L195" s="246"/>
    </row>
    <row r="196" spans="3:12" ht="14.25" customHeight="1">
      <c r="C196" s="130"/>
      <c r="D196" s="246"/>
      <c r="E196" s="246"/>
      <c r="F196" s="246"/>
      <c r="G196" s="246"/>
      <c r="H196" s="246"/>
      <c r="I196" s="246"/>
      <c r="J196" s="246"/>
      <c r="K196" s="246"/>
      <c r="L196" s="246"/>
    </row>
    <row r="197" spans="3:12" ht="14.25" customHeight="1">
      <c r="C197" s="130"/>
      <c r="D197" s="246"/>
      <c r="E197" s="246"/>
      <c r="F197" s="246"/>
      <c r="G197" s="246"/>
      <c r="H197" s="246"/>
      <c r="I197" s="246"/>
      <c r="J197" s="246"/>
      <c r="K197" s="246"/>
      <c r="L197" s="246"/>
    </row>
    <row r="198" spans="3:12" ht="14.25" customHeight="1">
      <c r="C198" s="130"/>
      <c r="D198" s="246"/>
      <c r="E198" s="246"/>
      <c r="F198" s="246"/>
      <c r="G198" s="246"/>
      <c r="H198" s="246"/>
      <c r="I198" s="246"/>
      <c r="J198" s="246"/>
      <c r="K198" s="246"/>
      <c r="L198" s="246"/>
    </row>
    <row r="199" spans="3:12" ht="14.25" customHeight="1">
      <c r="C199" s="130"/>
      <c r="D199" s="246"/>
      <c r="E199" s="246"/>
      <c r="F199" s="246"/>
      <c r="G199" s="246"/>
      <c r="H199" s="246"/>
      <c r="I199" s="246"/>
      <c r="J199" s="246"/>
      <c r="K199" s="246"/>
      <c r="L199" s="246"/>
    </row>
    <row r="200" spans="3:12" ht="14.25" customHeight="1">
      <c r="C200" s="130"/>
      <c r="D200" s="246"/>
      <c r="E200" s="246"/>
      <c r="F200" s="246"/>
      <c r="G200" s="246"/>
      <c r="H200" s="246"/>
      <c r="I200" s="246"/>
      <c r="J200" s="246"/>
      <c r="K200" s="246"/>
      <c r="L200" s="246"/>
    </row>
    <row r="201" spans="3:12" ht="14.25" customHeight="1">
      <c r="C201" s="130"/>
      <c r="D201" s="246"/>
      <c r="E201" s="246"/>
      <c r="F201" s="246"/>
      <c r="G201" s="246"/>
      <c r="H201" s="246"/>
      <c r="I201" s="246"/>
      <c r="J201" s="246"/>
      <c r="K201" s="246"/>
      <c r="L201" s="246"/>
    </row>
    <row r="202" spans="3:12" ht="14.25" customHeight="1">
      <c r="C202" s="130"/>
      <c r="D202" s="246"/>
      <c r="E202" s="246"/>
      <c r="F202" s="246"/>
      <c r="G202" s="246"/>
      <c r="H202" s="246"/>
      <c r="I202" s="246"/>
      <c r="J202" s="246"/>
      <c r="K202" s="246"/>
      <c r="L202" s="246"/>
    </row>
    <row r="203" spans="3:12" ht="14.25" customHeight="1">
      <c r="C203" s="130"/>
      <c r="D203" s="246"/>
      <c r="E203" s="246"/>
      <c r="F203" s="246"/>
      <c r="G203" s="246"/>
      <c r="H203" s="246"/>
      <c r="I203" s="246"/>
      <c r="J203" s="246"/>
      <c r="K203" s="246"/>
      <c r="L203" s="246"/>
    </row>
    <row r="204" spans="3:12" ht="14.25" customHeight="1">
      <c r="C204" s="130"/>
      <c r="D204" s="246"/>
      <c r="E204" s="246"/>
      <c r="F204" s="246"/>
      <c r="G204" s="246"/>
      <c r="H204" s="246"/>
      <c r="I204" s="246"/>
      <c r="J204" s="246"/>
      <c r="K204" s="246"/>
      <c r="L204" s="246"/>
    </row>
    <row r="205" spans="3:12" ht="14.25" customHeight="1">
      <c r="C205" s="130"/>
      <c r="D205" s="246"/>
      <c r="E205" s="246"/>
      <c r="F205" s="246"/>
      <c r="G205" s="246"/>
      <c r="H205" s="246"/>
      <c r="I205" s="246"/>
      <c r="J205" s="246"/>
      <c r="K205" s="246"/>
      <c r="L205" s="246"/>
    </row>
    <row r="206" spans="3:12" ht="14.25" customHeight="1">
      <c r="C206" s="130"/>
      <c r="D206" s="246"/>
      <c r="E206" s="246"/>
      <c r="F206" s="246"/>
      <c r="G206" s="246"/>
      <c r="H206" s="246"/>
      <c r="I206" s="246"/>
      <c r="J206" s="246"/>
      <c r="K206" s="246"/>
      <c r="L206" s="246"/>
    </row>
    <row r="207" spans="3:12" ht="14.25" customHeight="1">
      <c r="C207" s="130"/>
      <c r="D207" s="246"/>
      <c r="E207" s="246"/>
      <c r="F207" s="246"/>
      <c r="G207" s="246"/>
      <c r="H207" s="246"/>
      <c r="I207" s="246"/>
      <c r="J207" s="246"/>
      <c r="K207" s="246"/>
      <c r="L207" s="246"/>
    </row>
    <row r="208" spans="3:12" ht="14.25" customHeight="1">
      <c r="C208" s="130"/>
      <c r="D208" s="246"/>
      <c r="E208" s="246"/>
      <c r="F208" s="246"/>
      <c r="G208" s="246"/>
      <c r="H208" s="246"/>
      <c r="I208" s="246"/>
      <c r="J208" s="246"/>
      <c r="K208" s="246"/>
      <c r="L208" s="246"/>
    </row>
    <row r="209" spans="3:12" ht="14.25" customHeight="1">
      <c r="C209" s="130"/>
      <c r="D209" s="246"/>
      <c r="E209" s="246"/>
      <c r="F209" s="246"/>
      <c r="G209" s="246"/>
      <c r="H209" s="246"/>
      <c r="I209" s="246"/>
      <c r="J209" s="246"/>
      <c r="K209" s="246"/>
      <c r="L209" s="246"/>
    </row>
    <row r="210" spans="3:12" ht="14.25" customHeight="1">
      <c r="C210" s="130"/>
      <c r="D210" s="246"/>
      <c r="E210" s="246"/>
      <c r="F210" s="246"/>
      <c r="G210" s="246"/>
      <c r="H210" s="246"/>
      <c r="I210" s="246"/>
      <c r="J210" s="246"/>
      <c r="K210" s="246"/>
      <c r="L210" s="246"/>
    </row>
    <row r="211" spans="3:12" ht="14.25" customHeight="1">
      <c r="C211" s="130"/>
      <c r="D211" s="246"/>
      <c r="E211" s="246"/>
      <c r="F211" s="246"/>
      <c r="G211" s="246"/>
      <c r="H211" s="246"/>
      <c r="I211" s="246"/>
      <c r="J211" s="246"/>
      <c r="K211" s="246"/>
      <c r="L211" s="246"/>
    </row>
    <row r="212" spans="3:12" ht="14.25" customHeight="1">
      <c r="C212" s="130"/>
      <c r="D212" s="246"/>
      <c r="E212" s="246"/>
      <c r="F212" s="246"/>
      <c r="G212" s="246"/>
      <c r="H212" s="246"/>
      <c r="I212" s="246"/>
      <c r="J212" s="246"/>
      <c r="K212" s="246"/>
      <c r="L212" s="246"/>
    </row>
    <row r="213" spans="3:12" ht="14.25" customHeight="1">
      <c r="C213" s="130"/>
      <c r="D213" s="246"/>
      <c r="E213" s="246"/>
      <c r="F213" s="246"/>
      <c r="G213" s="246"/>
      <c r="H213" s="246"/>
      <c r="I213" s="246"/>
      <c r="J213" s="246"/>
      <c r="K213" s="246"/>
      <c r="L213" s="246"/>
    </row>
    <row r="214" spans="3:12" ht="14.25" customHeight="1">
      <c r="C214" s="130"/>
      <c r="D214" s="246"/>
      <c r="E214" s="246"/>
      <c r="F214" s="246"/>
      <c r="G214" s="246"/>
      <c r="H214" s="246"/>
      <c r="I214" s="246"/>
      <c r="J214" s="246"/>
      <c r="K214" s="246"/>
      <c r="L214" s="246"/>
    </row>
    <row r="215" spans="3:12" ht="14.25" customHeight="1">
      <c r="C215" s="130"/>
      <c r="D215" s="246"/>
      <c r="E215" s="246"/>
      <c r="F215" s="246"/>
      <c r="G215" s="246"/>
      <c r="H215" s="246"/>
      <c r="I215" s="246"/>
      <c r="J215" s="246"/>
      <c r="K215" s="246"/>
      <c r="L215" s="246"/>
    </row>
    <row r="216" spans="3:12" ht="14.25" customHeight="1">
      <c r="C216" s="130"/>
      <c r="D216" s="246"/>
      <c r="E216" s="246"/>
      <c r="F216" s="246"/>
      <c r="G216" s="246"/>
      <c r="H216" s="246"/>
      <c r="I216" s="246"/>
      <c r="J216" s="246"/>
      <c r="K216" s="246"/>
      <c r="L216" s="246"/>
    </row>
    <row r="217" spans="3:12" ht="14.25" customHeight="1">
      <c r="C217" s="130"/>
      <c r="D217" s="246"/>
      <c r="E217" s="246"/>
      <c r="F217" s="246"/>
      <c r="G217" s="246"/>
      <c r="H217" s="246"/>
      <c r="I217" s="246"/>
      <c r="J217" s="246"/>
      <c r="K217" s="246"/>
      <c r="L217" s="246"/>
    </row>
    <row r="218" spans="3:12" ht="14.25" customHeight="1">
      <c r="C218" s="130"/>
      <c r="D218" s="246"/>
      <c r="E218" s="246"/>
      <c r="F218" s="246"/>
      <c r="G218" s="246"/>
      <c r="H218" s="246"/>
      <c r="I218" s="246"/>
      <c r="J218" s="246"/>
      <c r="K218" s="246"/>
      <c r="L218" s="246"/>
    </row>
    <row r="219" spans="3:12" ht="14.25" customHeight="1">
      <c r="C219" s="130"/>
      <c r="D219" s="246"/>
      <c r="E219" s="246"/>
      <c r="F219" s="246"/>
      <c r="G219" s="246"/>
      <c r="H219" s="246"/>
      <c r="I219" s="246"/>
      <c r="J219" s="246"/>
      <c r="K219" s="246"/>
      <c r="L219" s="246"/>
    </row>
    <row r="220" spans="3:12" ht="14.25" customHeight="1">
      <c r="C220" s="130"/>
      <c r="D220" s="246"/>
      <c r="E220" s="246"/>
      <c r="F220" s="246"/>
      <c r="G220" s="246"/>
      <c r="H220" s="246"/>
      <c r="I220" s="246"/>
      <c r="J220" s="246"/>
      <c r="K220" s="246"/>
      <c r="L220" s="246"/>
    </row>
    <row r="221" spans="3:12" ht="14.25" customHeight="1">
      <c r="C221" s="130"/>
      <c r="D221" s="246"/>
      <c r="E221" s="246"/>
      <c r="F221" s="246"/>
      <c r="G221" s="246"/>
      <c r="H221" s="246"/>
      <c r="I221" s="246"/>
      <c r="J221" s="246"/>
      <c r="K221" s="246"/>
      <c r="L221" s="246"/>
    </row>
    <row r="222" spans="3:12" ht="14.25" customHeight="1">
      <c r="C222" s="130"/>
      <c r="D222" s="246"/>
      <c r="E222" s="246"/>
      <c r="F222" s="246"/>
      <c r="G222" s="246"/>
      <c r="H222" s="246"/>
      <c r="I222" s="246"/>
      <c r="J222" s="246"/>
      <c r="K222" s="246"/>
      <c r="L222" s="246"/>
    </row>
    <row r="223" spans="3:12" ht="14.25" customHeight="1">
      <c r="C223" s="130"/>
      <c r="D223" s="246"/>
      <c r="E223" s="246"/>
      <c r="F223" s="246"/>
      <c r="G223" s="246"/>
      <c r="H223" s="246"/>
      <c r="I223" s="246"/>
      <c r="J223" s="246"/>
      <c r="K223" s="246"/>
      <c r="L223" s="246"/>
    </row>
    <row r="224" spans="3:12" ht="14.25" customHeight="1">
      <c r="C224" s="130"/>
      <c r="D224" s="246"/>
      <c r="E224" s="246"/>
      <c r="F224" s="246"/>
      <c r="G224" s="246"/>
      <c r="H224" s="246"/>
      <c r="I224" s="246"/>
      <c r="J224" s="246"/>
      <c r="K224" s="246"/>
      <c r="L224" s="246"/>
    </row>
    <row r="225" spans="3:12" ht="14.25" customHeight="1">
      <c r="C225" s="130"/>
      <c r="D225" s="246"/>
      <c r="E225" s="246"/>
      <c r="F225" s="246"/>
      <c r="G225" s="246"/>
      <c r="H225" s="246"/>
      <c r="I225" s="246"/>
      <c r="J225" s="246"/>
      <c r="K225" s="246"/>
      <c r="L225" s="246"/>
    </row>
    <row r="226" spans="3:12" ht="14.25" customHeight="1">
      <c r="C226" s="130"/>
      <c r="D226" s="246"/>
      <c r="E226" s="246"/>
      <c r="F226" s="246"/>
      <c r="G226" s="246"/>
      <c r="H226" s="246"/>
      <c r="I226" s="246"/>
      <c r="J226" s="246"/>
      <c r="K226" s="246"/>
      <c r="L226" s="246"/>
    </row>
    <row r="227" spans="3:12" ht="14.25" customHeight="1">
      <c r="C227" s="130"/>
      <c r="D227" s="246"/>
      <c r="E227" s="246"/>
      <c r="F227" s="246"/>
      <c r="G227" s="246"/>
      <c r="H227" s="246"/>
      <c r="I227" s="246"/>
      <c r="J227" s="246"/>
      <c r="K227" s="246"/>
      <c r="L227" s="246"/>
    </row>
    <row r="228" spans="3:12" ht="14.25" customHeight="1">
      <c r="C228" s="130"/>
      <c r="D228" s="246"/>
      <c r="E228" s="246"/>
      <c r="F228" s="246"/>
      <c r="G228" s="246"/>
      <c r="H228" s="246"/>
      <c r="I228" s="246"/>
      <c r="J228" s="246"/>
      <c r="K228" s="246"/>
      <c r="L228" s="246"/>
    </row>
    <row r="229" spans="3:12" ht="14.25" customHeight="1">
      <c r="C229" s="130"/>
      <c r="D229" s="246"/>
      <c r="E229" s="246"/>
      <c r="F229" s="246"/>
      <c r="G229" s="246"/>
      <c r="H229" s="246"/>
      <c r="I229" s="246"/>
      <c r="J229" s="246"/>
      <c r="K229" s="246"/>
      <c r="L229" s="246"/>
    </row>
    <row r="230" spans="3:12" ht="14.25" customHeight="1">
      <c r="C230" s="130"/>
      <c r="D230" s="246"/>
      <c r="E230" s="246"/>
      <c r="F230" s="246"/>
      <c r="G230" s="246"/>
      <c r="H230" s="246"/>
      <c r="I230" s="246"/>
      <c r="J230" s="246"/>
      <c r="K230" s="246"/>
      <c r="L230" s="246"/>
    </row>
    <row r="231" spans="3:12" ht="14.25" customHeight="1">
      <c r="C231" s="130"/>
      <c r="D231" s="246"/>
      <c r="E231" s="246"/>
      <c r="F231" s="246"/>
      <c r="G231" s="246"/>
      <c r="H231" s="246"/>
      <c r="I231" s="246"/>
      <c r="J231" s="246"/>
      <c r="K231" s="246"/>
      <c r="L231" s="246"/>
    </row>
    <row r="232" spans="3:12" ht="14.25" customHeight="1">
      <c r="C232" s="130"/>
      <c r="D232" s="246"/>
      <c r="E232" s="246"/>
      <c r="F232" s="246"/>
      <c r="G232" s="246"/>
      <c r="H232" s="246"/>
      <c r="I232" s="246"/>
      <c r="J232" s="246"/>
      <c r="K232" s="246"/>
      <c r="L232" s="246"/>
    </row>
    <row r="233" spans="3:12" ht="14.25" customHeight="1">
      <c r="C233" s="130"/>
      <c r="D233" s="246"/>
      <c r="E233" s="246"/>
      <c r="F233" s="246"/>
      <c r="G233" s="246"/>
      <c r="H233" s="246"/>
      <c r="I233" s="246"/>
      <c r="J233" s="246"/>
      <c r="K233" s="246"/>
      <c r="L233" s="246"/>
    </row>
    <row r="234" spans="3:12" ht="14.25" customHeight="1">
      <c r="C234" s="130"/>
      <c r="D234" s="246"/>
      <c r="E234" s="246"/>
      <c r="F234" s="246"/>
      <c r="G234" s="246"/>
      <c r="H234" s="246"/>
      <c r="I234" s="246"/>
      <c r="J234" s="246"/>
      <c r="K234" s="246"/>
      <c r="L234" s="246"/>
    </row>
    <row r="235" spans="3:12" ht="14.25" customHeight="1">
      <c r="C235" s="130"/>
      <c r="D235" s="246"/>
      <c r="E235" s="246"/>
      <c r="F235" s="246"/>
      <c r="G235" s="246"/>
      <c r="H235" s="246"/>
      <c r="I235" s="246"/>
      <c r="J235" s="246"/>
      <c r="K235" s="246"/>
      <c r="L235" s="246"/>
    </row>
    <row r="236" spans="3:12" ht="14.25" customHeight="1">
      <c r="C236" s="130"/>
      <c r="D236" s="246"/>
      <c r="E236" s="246"/>
      <c r="F236" s="246"/>
      <c r="G236" s="246"/>
      <c r="H236" s="246"/>
      <c r="I236" s="246"/>
      <c r="J236" s="246"/>
      <c r="K236" s="246"/>
      <c r="L236" s="246"/>
    </row>
    <row r="237" spans="3:12" ht="14.25" customHeight="1">
      <c r="C237" s="130"/>
      <c r="D237" s="246"/>
      <c r="E237" s="246"/>
      <c r="F237" s="246"/>
      <c r="G237" s="246"/>
      <c r="H237" s="246"/>
      <c r="I237" s="246"/>
      <c r="J237" s="246"/>
      <c r="K237" s="246"/>
      <c r="L237" s="246"/>
    </row>
    <row r="238" spans="3:12" ht="14.25" customHeight="1">
      <c r="C238" s="130"/>
      <c r="D238" s="246"/>
      <c r="E238" s="246"/>
      <c r="F238" s="246"/>
      <c r="G238" s="246"/>
      <c r="H238" s="246"/>
      <c r="I238" s="246"/>
      <c r="J238" s="246"/>
      <c r="K238" s="246"/>
      <c r="L238" s="246"/>
    </row>
    <row r="239" spans="3:12" ht="14.25" customHeight="1">
      <c r="C239" s="130"/>
      <c r="D239" s="246"/>
      <c r="E239" s="246"/>
      <c r="F239" s="246"/>
      <c r="G239" s="246"/>
      <c r="H239" s="246"/>
      <c r="I239" s="246"/>
      <c r="J239" s="246"/>
      <c r="K239" s="246"/>
      <c r="L239" s="246"/>
    </row>
    <row r="240" spans="3:12" ht="14.25" customHeight="1">
      <c r="C240" s="130"/>
      <c r="D240" s="246"/>
      <c r="E240" s="246"/>
      <c r="F240" s="246"/>
      <c r="G240" s="246"/>
      <c r="H240" s="246"/>
      <c r="I240" s="246"/>
      <c r="J240" s="246"/>
      <c r="K240" s="246"/>
      <c r="L240" s="246"/>
    </row>
    <row r="241" spans="3:12" ht="14.25" customHeight="1">
      <c r="C241" s="130"/>
      <c r="D241" s="246"/>
      <c r="E241" s="246"/>
      <c r="F241" s="246"/>
      <c r="G241" s="246"/>
      <c r="H241" s="246"/>
      <c r="I241" s="246"/>
      <c r="J241" s="246"/>
      <c r="K241" s="246"/>
      <c r="L241" s="246"/>
    </row>
    <row r="242" spans="3:12" ht="14.25" customHeight="1">
      <c r="C242" s="130"/>
      <c r="D242" s="246"/>
      <c r="E242" s="246"/>
      <c r="F242" s="246"/>
      <c r="G242" s="246"/>
      <c r="H242" s="246"/>
      <c r="I242" s="246"/>
      <c r="J242" s="246"/>
      <c r="K242" s="246"/>
      <c r="L242" s="246"/>
    </row>
    <row r="243" spans="3:12" ht="14.25" customHeight="1">
      <c r="C243" s="130"/>
      <c r="D243" s="246"/>
      <c r="E243" s="246"/>
      <c r="F243" s="246"/>
      <c r="G243" s="246"/>
      <c r="H243" s="246"/>
      <c r="I243" s="246"/>
      <c r="J243" s="246"/>
      <c r="K243" s="246"/>
      <c r="L243" s="246"/>
    </row>
    <row r="244" spans="3:12" ht="14.25" customHeight="1">
      <c r="C244" s="130"/>
      <c r="D244" s="246"/>
      <c r="E244" s="246"/>
      <c r="F244" s="246"/>
      <c r="G244" s="246"/>
      <c r="H244" s="246"/>
      <c r="I244" s="246"/>
      <c r="J244" s="246"/>
      <c r="K244" s="246"/>
      <c r="L244" s="246"/>
    </row>
    <row r="245" spans="3:12" ht="14.25" customHeight="1">
      <c r="C245" s="130"/>
      <c r="D245" s="246"/>
      <c r="E245" s="246"/>
      <c r="F245" s="246"/>
      <c r="G245" s="246"/>
      <c r="H245" s="246"/>
      <c r="I245" s="246"/>
      <c r="J245" s="246"/>
      <c r="K245" s="246"/>
      <c r="L245" s="246"/>
    </row>
    <row r="246" spans="3:12" ht="14.25" customHeight="1">
      <c r="C246" s="130"/>
      <c r="D246" s="246"/>
      <c r="E246" s="246"/>
      <c r="F246" s="246"/>
      <c r="G246" s="246"/>
      <c r="H246" s="246"/>
      <c r="I246" s="246"/>
      <c r="J246" s="246"/>
      <c r="K246" s="246"/>
      <c r="L246" s="246"/>
    </row>
    <row r="247" spans="3:12" ht="14.25" customHeight="1">
      <c r="C247" s="130"/>
      <c r="D247" s="246"/>
      <c r="E247" s="246"/>
      <c r="F247" s="246"/>
      <c r="G247" s="246"/>
      <c r="H247" s="246"/>
      <c r="I247" s="246"/>
      <c r="J247" s="246"/>
      <c r="K247" s="246"/>
      <c r="L247" s="246"/>
    </row>
    <row r="248" spans="3:12" ht="14.25" customHeight="1">
      <c r="C248" s="130"/>
      <c r="D248" s="246"/>
      <c r="E248" s="246"/>
      <c r="F248" s="246"/>
      <c r="G248" s="246"/>
      <c r="H248" s="246"/>
      <c r="I248" s="246"/>
      <c r="J248" s="246"/>
      <c r="K248" s="246"/>
      <c r="L248" s="246"/>
    </row>
    <row r="249" spans="3:12" ht="14.25" customHeight="1">
      <c r="C249" s="130"/>
      <c r="D249" s="246"/>
      <c r="E249" s="246"/>
      <c r="F249" s="246"/>
      <c r="G249" s="246"/>
      <c r="H249" s="246"/>
      <c r="I249" s="246"/>
      <c r="J249" s="246"/>
      <c r="K249" s="246"/>
      <c r="L249" s="246"/>
    </row>
    <row r="250" spans="3:12" ht="14.25" customHeight="1">
      <c r="C250" s="130"/>
      <c r="D250" s="246"/>
      <c r="E250" s="246"/>
      <c r="F250" s="246"/>
      <c r="G250" s="246"/>
      <c r="H250" s="246"/>
      <c r="I250" s="246"/>
      <c r="J250" s="246"/>
      <c r="K250" s="246"/>
      <c r="L250" s="246"/>
    </row>
    <row r="251" spans="3:12" ht="14.25" customHeight="1">
      <c r="C251" s="130"/>
      <c r="D251" s="246"/>
      <c r="E251" s="246"/>
      <c r="F251" s="246"/>
      <c r="G251" s="246"/>
      <c r="H251" s="246"/>
      <c r="I251" s="246"/>
      <c r="J251" s="246"/>
      <c r="K251" s="246"/>
      <c r="L251" s="246"/>
    </row>
    <row r="252" spans="3:12" ht="14.25" customHeight="1">
      <c r="C252" s="130"/>
      <c r="D252" s="246"/>
      <c r="E252" s="246"/>
      <c r="F252" s="246"/>
      <c r="G252" s="246"/>
      <c r="H252" s="246"/>
      <c r="I252" s="246"/>
      <c r="J252" s="246"/>
      <c r="K252" s="246"/>
      <c r="L252" s="246"/>
    </row>
    <row r="253" spans="3:12" ht="14.25" customHeight="1">
      <c r="C253" s="130"/>
      <c r="D253" s="246"/>
      <c r="E253" s="246"/>
      <c r="F253" s="246"/>
      <c r="G253" s="246"/>
      <c r="H253" s="246"/>
      <c r="I253" s="246"/>
      <c r="J253" s="246"/>
      <c r="K253" s="246"/>
      <c r="L253" s="246"/>
    </row>
    <row r="254" spans="3:12" ht="14.25" customHeight="1">
      <c r="C254" s="130"/>
      <c r="D254" s="246"/>
      <c r="E254" s="246"/>
      <c r="F254" s="246"/>
      <c r="G254" s="246"/>
      <c r="H254" s="246"/>
      <c r="I254" s="246"/>
      <c r="J254" s="246"/>
      <c r="K254" s="246"/>
      <c r="L254" s="246"/>
    </row>
    <row r="255" spans="3:12" ht="14.25" customHeight="1">
      <c r="C255" s="130"/>
      <c r="D255" s="246"/>
      <c r="E255" s="246"/>
      <c r="F255" s="246"/>
      <c r="G255" s="246"/>
      <c r="H255" s="246"/>
      <c r="I255" s="246"/>
      <c r="J255" s="246"/>
      <c r="K255" s="246"/>
      <c r="L255" s="246"/>
    </row>
    <row r="256" spans="3:12" ht="14.25" customHeight="1">
      <c r="C256" s="130"/>
      <c r="D256" s="246"/>
      <c r="E256" s="246"/>
      <c r="F256" s="246"/>
      <c r="G256" s="246"/>
      <c r="H256" s="246"/>
      <c r="I256" s="246"/>
      <c r="J256" s="246"/>
      <c r="K256" s="246"/>
      <c r="L256" s="246"/>
    </row>
    <row r="257" spans="3:12" ht="14.25" customHeight="1">
      <c r="C257" s="130"/>
      <c r="D257" s="246"/>
      <c r="E257" s="246"/>
      <c r="F257" s="246"/>
      <c r="G257" s="246"/>
      <c r="H257" s="246"/>
      <c r="I257" s="246"/>
      <c r="J257" s="246"/>
      <c r="K257" s="246"/>
      <c r="L257" s="246"/>
    </row>
    <row r="258" spans="3:12" ht="14.25" customHeight="1">
      <c r="C258" s="130"/>
      <c r="D258" s="246"/>
      <c r="E258" s="246"/>
      <c r="F258" s="246"/>
      <c r="G258" s="246"/>
      <c r="H258" s="246"/>
      <c r="I258" s="246"/>
      <c r="J258" s="246"/>
      <c r="K258" s="246"/>
      <c r="L258" s="246"/>
    </row>
    <row r="259" spans="3:12" ht="14.25" customHeight="1">
      <c r="C259" s="130"/>
      <c r="D259" s="246"/>
      <c r="E259" s="246"/>
      <c r="F259" s="246"/>
      <c r="G259" s="246"/>
      <c r="H259" s="246"/>
      <c r="I259" s="246"/>
      <c r="J259" s="246"/>
      <c r="K259" s="246"/>
      <c r="L259" s="246"/>
    </row>
    <row r="260" spans="3:12" ht="14.25" customHeight="1">
      <c r="C260" s="130"/>
      <c r="D260" s="246"/>
      <c r="E260" s="246"/>
      <c r="F260" s="246"/>
      <c r="G260" s="246"/>
      <c r="H260" s="246"/>
      <c r="I260" s="246"/>
      <c r="J260" s="246"/>
      <c r="K260" s="246"/>
      <c r="L260" s="246"/>
    </row>
    <row r="261" spans="3:12" ht="14.25" customHeight="1">
      <c r="C261" s="130"/>
      <c r="D261" s="246"/>
      <c r="E261" s="246"/>
      <c r="F261" s="246"/>
      <c r="G261" s="246"/>
      <c r="H261" s="246"/>
      <c r="I261" s="246"/>
      <c r="J261" s="246"/>
      <c r="K261" s="246"/>
      <c r="L261" s="246"/>
    </row>
    <row r="262" spans="3:12" ht="14.25" customHeight="1">
      <c r="C262" s="130"/>
      <c r="D262" s="246"/>
      <c r="E262" s="246"/>
      <c r="F262" s="246"/>
      <c r="G262" s="246"/>
      <c r="H262" s="246"/>
      <c r="I262" s="246"/>
      <c r="J262" s="246"/>
      <c r="K262" s="246"/>
      <c r="L262" s="246"/>
    </row>
    <row r="263" spans="3:12" ht="14.25" customHeight="1">
      <c r="C263" s="130"/>
      <c r="D263" s="246"/>
      <c r="E263" s="246"/>
      <c r="F263" s="246"/>
      <c r="G263" s="246"/>
      <c r="H263" s="246"/>
      <c r="I263" s="246"/>
      <c r="J263" s="246"/>
      <c r="K263" s="246"/>
      <c r="L263" s="246"/>
    </row>
    <row r="264" spans="3:12" ht="14.25" customHeight="1">
      <c r="C264" s="130"/>
      <c r="D264" s="246"/>
      <c r="E264" s="246"/>
      <c r="F264" s="246"/>
      <c r="G264" s="246"/>
      <c r="H264" s="246"/>
      <c r="I264" s="246"/>
      <c r="J264" s="246"/>
      <c r="K264" s="246"/>
      <c r="L264" s="246"/>
    </row>
    <row r="265" spans="3:12" ht="14.25" customHeight="1">
      <c r="C265" s="130"/>
      <c r="D265" s="246"/>
      <c r="E265" s="246"/>
      <c r="F265" s="246"/>
      <c r="G265" s="246"/>
      <c r="H265" s="246"/>
      <c r="I265" s="246"/>
      <c r="J265" s="246"/>
      <c r="K265" s="246"/>
      <c r="L265" s="246"/>
    </row>
    <row r="266" spans="3:12" ht="14.25" customHeight="1">
      <c r="C266" s="130"/>
      <c r="D266" s="246"/>
      <c r="E266" s="246"/>
      <c r="F266" s="246"/>
      <c r="G266" s="246"/>
      <c r="H266" s="246"/>
      <c r="I266" s="246"/>
      <c r="J266" s="246"/>
      <c r="K266" s="246"/>
      <c r="L266" s="246"/>
    </row>
    <row r="267" spans="3:12" ht="15.75" customHeight="1"/>
    <row r="268" spans="3:12" ht="15.75" customHeight="1"/>
    <row r="269" spans="3:12" ht="15.75" customHeight="1"/>
    <row r="270" spans="3:12" ht="15.75" customHeight="1"/>
    <row r="271" spans="3:12" ht="15.75" customHeight="1"/>
    <row r="272" spans="3:1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F65:L65"/>
    <mergeCell ref="A66:B66"/>
    <mergeCell ref="C66:E66"/>
    <mergeCell ref="F66:L66"/>
    <mergeCell ref="I70:L70"/>
    <mergeCell ref="I6:L6"/>
    <mergeCell ref="J64:L64"/>
    <mergeCell ref="A1:C1"/>
    <mergeCell ref="K1:L1"/>
    <mergeCell ref="A2:C2"/>
    <mergeCell ref="A4:L4"/>
    <mergeCell ref="A5:L5"/>
  </mergeCells>
  <pageMargins left="0.48" right="0.2" top="0.75" bottom="0.28000000000000003" header="0" footer="0"/>
  <pageSetup paperSize="9" fitToHeight="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topLeftCell="A14" workbookViewId="0">
      <selection sqref="A1:C1"/>
    </sheetView>
  </sheetViews>
  <sheetFormatPr defaultColWidth="14.453125" defaultRowHeight="15" customHeight="1"/>
  <cols>
    <col min="1" max="1" width="6.26953125" customWidth="1"/>
    <col min="2" max="2" width="26.453125" customWidth="1"/>
    <col min="3" max="10" width="12.54296875" customWidth="1"/>
    <col min="11" max="11" width="26.453125" customWidth="1"/>
    <col min="12" max="12" width="25.453125" customWidth="1"/>
    <col min="13" max="26" width="9" customWidth="1"/>
  </cols>
  <sheetData>
    <row r="1" spans="1:26" ht="14.25" customHeight="1">
      <c r="A1" s="2876" t="s">
        <v>0</v>
      </c>
      <c r="B1" s="2874"/>
      <c r="C1" s="2874"/>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77" t="s">
        <v>1</v>
      </c>
      <c r="B2" s="2874"/>
      <c r="C2" s="2874"/>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77" t="s">
        <v>386</v>
      </c>
      <c r="B3" s="2874"/>
      <c r="C3" s="2874"/>
      <c r="D3" s="2874"/>
      <c r="E3" s="2874"/>
      <c r="F3" s="2874"/>
      <c r="G3" s="2874"/>
      <c r="H3" s="2874"/>
      <c r="I3" s="2874"/>
      <c r="J3" s="2874"/>
      <c r="K3" s="2874"/>
      <c r="L3" s="249"/>
      <c r="M3" s="249"/>
      <c r="N3" s="249"/>
      <c r="O3" s="52"/>
      <c r="P3" s="52"/>
      <c r="Q3" s="52"/>
      <c r="R3" s="52"/>
      <c r="S3" s="52"/>
      <c r="T3" s="52"/>
      <c r="U3" s="52"/>
      <c r="V3" s="52"/>
      <c r="W3" s="52"/>
      <c r="X3" s="52"/>
      <c r="Y3" s="52"/>
      <c r="Z3" s="52"/>
    </row>
    <row r="4" spans="1:26" ht="14.25" customHeight="1">
      <c r="A4" s="2916" t="s">
        <v>387</v>
      </c>
      <c r="B4" s="2874"/>
      <c r="C4" s="2874"/>
      <c r="D4" s="2874"/>
      <c r="E4" s="2874"/>
      <c r="F4" s="2874"/>
      <c r="G4" s="2874"/>
      <c r="H4" s="2874"/>
      <c r="I4" s="2874"/>
      <c r="J4" s="2874"/>
      <c r="K4" s="2874"/>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14.25" customHeight="1">
      <c r="A7" s="258" t="s">
        <v>84</v>
      </c>
      <c r="B7" s="259" t="s">
        <v>389</v>
      </c>
      <c r="C7" s="260"/>
      <c r="D7" s="260"/>
      <c r="E7" s="260"/>
      <c r="F7" s="260"/>
      <c r="G7" s="260"/>
      <c r="H7" s="260"/>
      <c r="I7" s="260"/>
      <c r="J7" s="260"/>
      <c r="K7" s="260"/>
      <c r="L7" s="18"/>
      <c r="M7" s="249"/>
      <c r="N7" s="249"/>
      <c r="O7" s="257"/>
      <c r="P7" s="257"/>
      <c r="Q7" s="257"/>
      <c r="R7" s="257"/>
      <c r="S7" s="257"/>
      <c r="T7" s="257"/>
      <c r="U7" s="257"/>
      <c r="V7" s="257"/>
      <c r="W7" s="257"/>
      <c r="X7" s="257"/>
      <c r="Y7" s="257"/>
      <c r="Z7" s="257"/>
    </row>
    <row r="8" spans="1:26" ht="19.5" customHeight="1">
      <c r="A8" s="261">
        <v>1</v>
      </c>
      <c r="B8" s="262" t="s">
        <v>390</v>
      </c>
      <c r="C8" s="263">
        <f>'Bieu 2a-ĐH-Toán'!I14+'Bieu 2a-ĐH-Lý'!I14+'Biểu 2a - ĐH - Sinh'!I14+'Bieu 2a-ĐH-Hoá'!I14+'Bieu 2a-ĐH-Văn'!I14+'Bieu 2a-ĐH-Sử'!I14+'Bieu 2a-ĐH-Địa'!I14+'Bieu 2a-ĐH-GDCT'!I14+'Bieu 2a-ĐH-Tin'!I14+'Biểu 2a - ĐH - GDTH'!I17+'Bieu 2a-DH-GDMN'!J12+'bieu 2a -ĐH - TLGD'!I17</f>
        <v>90755.721999999994</v>
      </c>
      <c r="D8" s="264"/>
      <c r="E8" s="265"/>
      <c r="F8" s="265"/>
      <c r="G8" s="266"/>
      <c r="H8" s="266"/>
      <c r="I8" s="263"/>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391</v>
      </c>
      <c r="C9" s="47"/>
      <c r="D9" s="47"/>
      <c r="E9" s="47"/>
      <c r="F9" s="47"/>
      <c r="G9" s="47"/>
      <c r="H9" s="47"/>
      <c r="I9" s="47"/>
      <c r="J9" s="47"/>
      <c r="K9" s="47"/>
      <c r="L9" s="13"/>
      <c r="M9" s="13"/>
      <c r="N9" s="13"/>
      <c r="O9" s="13"/>
      <c r="P9" s="13"/>
      <c r="Q9" s="13"/>
      <c r="R9" s="13"/>
      <c r="S9" s="13"/>
      <c r="T9" s="13"/>
      <c r="U9" s="13"/>
      <c r="V9" s="13"/>
      <c r="W9" s="13"/>
      <c r="X9" s="13"/>
      <c r="Y9" s="13"/>
      <c r="Z9" s="13"/>
    </row>
    <row r="10" spans="1:26" ht="19.5" customHeight="1">
      <c r="A10" s="261">
        <v>3</v>
      </c>
      <c r="B10" s="262" t="s">
        <v>176</v>
      </c>
      <c r="C10" s="47"/>
      <c r="D10" s="47"/>
      <c r="E10" s="47"/>
      <c r="F10" s="47"/>
      <c r="G10" s="47"/>
      <c r="H10" s="47"/>
      <c r="I10" s="47"/>
      <c r="J10" s="47"/>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60"/>
      <c r="D14" s="260"/>
      <c r="E14" s="260"/>
      <c r="F14" s="260"/>
      <c r="G14" s="260"/>
      <c r="H14" s="260"/>
      <c r="I14" s="260"/>
      <c r="J14" s="260"/>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67"/>
      <c r="M15" s="13"/>
      <c r="N15" s="13"/>
      <c r="O15" s="13"/>
      <c r="P15" s="13"/>
      <c r="Q15" s="13"/>
      <c r="R15" s="13"/>
      <c r="S15" s="13"/>
      <c r="T15" s="13"/>
      <c r="U15" s="13"/>
      <c r="V15" s="13"/>
      <c r="W15" s="13"/>
      <c r="X15" s="13"/>
      <c r="Y15" s="13"/>
      <c r="Z15" s="13"/>
    </row>
    <row r="16" spans="1:26" ht="19.5" customHeight="1">
      <c r="A16" s="261">
        <v>2</v>
      </c>
      <c r="B16" s="262" t="s">
        <v>391</v>
      </c>
      <c r="C16" s="47"/>
      <c r="D16" s="47"/>
      <c r="E16" s="47"/>
      <c r="F16" s="47"/>
      <c r="G16" s="47"/>
      <c r="H16" s="47"/>
      <c r="I16" s="47"/>
      <c r="J16" s="47"/>
      <c r="K16" s="47"/>
      <c r="L16" s="13"/>
      <c r="M16" s="13"/>
      <c r="N16" s="13"/>
      <c r="O16" s="13"/>
      <c r="P16" s="13"/>
      <c r="Q16" s="13"/>
      <c r="R16" s="13"/>
      <c r="S16" s="13"/>
      <c r="T16" s="13"/>
      <c r="U16" s="13"/>
      <c r="V16" s="13"/>
      <c r="W16" s="13"/>
      <c r="X16" s="13"/>
      <c r="Y16" s="13"/>
      <c r="Z16" s="13"/>
    </row>
    <row r="17" spans="1:26" ht="19.5" customHeight="1">
      <c r="A17" s="261">
        <v>3</v>
      </c>
      <c r="B17" s="262" t="s">
        <v>176</v>
      </c>
      <c r="C17" s="47"/>
      <c r="D17" s="47"/>
      <c r="E17" s="47"/>
      <c r="F17" s="47"/>
      <c r="G17" s="47"/>
      <c r="H17" s="47"/>
      <c r="I17" s="47"/>
      <c r="J17" s="47"/>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topLeftCell="A6" workbookViewId="0">
      <selection sqref="A1:C1"/>
    </sheetView>
  </sheetViews>
  <sheetFormatPr defaultColWidth="14.453125" defaultRowHeight="15" customHeight="1"/>
  <cols>
    <col min="1" max="1" width="6.26953125" customWidth="1"/>
    <col min="2" max="2" width="31.7265625" customWidth="1"/>
    <col min="3" max="3" width="14.453125" customWidth="1"/>
    <col min="4" max="10" width="12.54296875" customWidth="1"/>
    <col min="11" max="11" width="26.453125" customWidth="1"/>
    <col min="12" max="12" width="25.453125" customWidth="1"/>
    <col min="13" max="26" width="9" customWidth="1"/>
  </cols>
  <sheetData>
    <row r="1" spans="1:26" ht="14.25" customHeight="1">
      <c r="A1" s="2876" t="s">
        <v>0</v>
      </c>
      <c r="B1" s="2874"/>
      <c r="C1" s="2874"/>
      <c r="D1" s="3"/>
      <c r="E1" s="3"/>
      <c r="F1" s="3"/>
      <c r="G1" s="247"/>
      <c r="H1" s="52"/>
      <c r="I1" s="3"/>
      <c r="J1" s="3"/>
      <c r="K1" s="248" t="s">
        <v>385</v>
      </c>
      <c r="L1" s="249"/>
      <c r="M1" s="249"/>
      <c r="N1" s="249"/>
      <c r="O1" s="52"/>
      <c r="P1" s="52"/>
      <c r="Q1" s="52"/>
      <c r="R1" s="52"/>
      <c r="S1" s="52"/>
      <c r="T1" s="52"/>
      <c r="U1" s="52"/>
      <c r="V1" s="52"/>
      <c r="W1" s="52"/>
      <c r="X1" s="52"/>
      <c r="Y1" s="52"/>
      <c r="Z1" s="52"/>
    </row>
    <row r="2" spans="1:26" ht="21" customHeight="1">
      <c r="A2" s="2877" t="s">
        <v>1</v>
      </c>
      <c r="B2" s="2874"/>
      <c r="C2" s="2874"/>
      <c r="D2" s="53"/>
      <c r="E2" s="53"/>
      <c r="F2" s="53"/>
      <c r="G2" s="250"/>
      <c r="H2" s="250"/>
      <c r="I2" s="53"/>
      <c r="J2" s="53"/>
      <c r="K2" s="251"/>
      <c r="L2" s="249"/>
      <c r="M2" s="249"/>
      <c r="N2" s="249"/>
      <c r="O2" s="52"/>
      <c r="P2" s="52"/>
      <c r="Q2" s="52"/>
      <c r="R2" s="52"/>
      <c r="S2" s="52"/>
      <c r="T2" s="52"/>
      <c r="U2" s="52"/>
      <c r="V2" s="52"/>
      <c r="W2" s="52"/>
      <c r="X2" s="52"/>
      <c r="Y2" s="52"/>
      <c r="Z2" s="52"/>
    </row>
    <row r="3" spans="1:26" ht="14.25" customHeight="1">
      <c r="A3" s="2877" t="s">
        <v>386</v>
      </c>
      <c r="B3" s="2874"/>
      <c r="C3" s="2874"/>
      <c r="D3" s="2874"/>
      <c r="E3" s="2874"/>
      <c r="F3" s="2874"/>
      <c r="G3" s="2874"/>
      <c r="H3" s="2874"/>
      <c r="I3" s="2874"/>
      <c r="J3" s="2874"/>
      <c r="K3" s="2874"/>
      <c r="L3" s="249"/>
      <c r="M3" s="249"/>
      <c r="N3" s="249"/>
      <c r="O3" s="52"/>
      <c r="P3" s="52"/>
      <c r="Q3" s="52"/>
      <c r="R3" s="52"/>
      <c r="S3" s="52"/>
      <c r="T3" s="52"/>
      <c r="U3" s="52"/>
      <c r="V3" s="52"/>
      <c r="W3" s="52"/>
      <c r="X3" s="52"/>
      <c r="Y3" s="52"/>
      <c r="Z3" s="52"/>
    </row>
    <row r="4" spans="1:26" ht="14.25" customHeight="1">
      <c r="A4" s="2916" t="s">
        <v>387</v>
      </c>
      <c r="B4" s="2874"/>
      <c r="C4" s="2874"/>
      <c r="D4" s="2874"/>
      <c r="E4" s="2874"/>
      <c r="F4" s="2874"/>
      <c r="G4" s="2874"/>
      <c r="H4" s="2874"/>
      <c r="I4" s="2874"/>
      <c r="J4" s="2874"/>
      <c r="K4" s="2874"/>
      <c r="L4" s="249"/>
      <c r="M4" s="249"/>
      <c r="N4" s="249"/>
      <c r="O4" s="52"/>
      <c r="P4" s="52"/>
      <c r="Q4" s="52"/>
      <c r="R4" s="52"/>
      <c r="S4" s="52"/>
      <c r="T4" s="52"/>
      <c r="U4" s="52"/>
      <c r="V4" s="52"/>
      <c r="W4" s="52"/>
      <c r="X4" s="52"/>
      <c r="Y4" s="52"/>
      <c r="Z4" s="52"/>
    </row>
    <row r="5" spans="1:26" ht="14.25" customHeight="1">
      <c r="A5" s="252"/>
      <c r="B5" s="56"/>
      <c r="C5" s="56"/>
      <c r="D5" s="56"/>
      <c r="E5" s="56"/>
      <c r="F5" s="56"/>
      <c r="G5" s="253"/>
      <c r="H5" s="253"/>
      <c r="I5" s="56"/>
      <c r="J5" s="56"/>
      <c r="K5" s="56"/>
      <c r="L5" s="249"/>
      <c r="M5" s="249"/>
      <c r="N5" s="249"/>
      <c r="O5" s="52"/>
      <c r="P5" s="52"/>
      <c r="Q5" s="52"/>
      <c r="R5" s="52"/>
      <c r="S5" s="52"/>
      <c r="T5" s="52"/>
      <c r="U5" s="52"/>
      <c r="V5" s="52"/>
      <c r="W5" s="52"/>
      <c r="X5" s="52"/>
      <c r="Y5" s="52"/>
      <c r="Z5" s="52"/>
    </row>
    <row r="6" spans="1:26" ht="42" customHeight="1">
      <c r="A6" s="254" t="s">
        <v>159</v>
      </c>
      <c r="B6" s="255" t="s">
        <v>80</v>
      </c>
      <c r="C6" s="256" t="s">
        <v>188</v>
      </c>
      <c r="D6" s="256" t="s">
        <v>189</v>
      </c>
      <c r="E6" s="255" t="s">
        <v>190</v>
      </c>
      <c r="F6" s="255" t="s">
        <v>191</v>
      </c>
      <c r="G6" s="255" t="s">
        <v>192</v>
      </c>
      <c r="H6" s="255" t="s">
        <v>193</v>
      </c>
      <c r="I6" s="255" t="s">
        <v>194</v>
      </c>
      <c r="J6" s="256" t="s">
        <v>388</v>
      </c>
      <c r="K6" s="255" t="s">
        <v>6</v>
      </c>
      <c r="L6" s="18"/>
      <c r="M6" s="249"/>
      <c r="N6" s="249"/>
      <c r="O6" s="257"/>
      <c r="P6" s="257"/>
      <c r="Q6" s="257"/>
      <c r="R6" s="257"/>
      <c r="S6" s="257"/>
      <c r="T6" s="257"/>
      <c r="U6" s="257"/>
      <c r="V6" s="257"/>
      <c r="W6" s="257"/>
      <c r="X6" s="257"/>
      <c r="Y6" s="257"/>
      <c r="Z6" s="257"/>
    </row>
    <row r="7" spans="1:26" ht="26">
      <c r="A7" s="258" t="s">
        <v>84</v>
      </c>
      <c r="B7" s="259" t="s">
        <v>389</v>
      </c>
      <c r="C7" s="270">
        <f>SUM(C8:C11)</f>
        <v>111916.72199999999</v>
      </c>
      <c r="D7" s="260"/>
      <c r="E7" s="260"/>
      <c r="F7" s="260"/>
      <c r="G7" s="260"/>
      <c r="H7" s="260"/>
      <c r="I7" s="260"/>
      <c r="J7" s="270">
        <f>SUM(J8:J11)</f>
        <v>99422.459999999992</v>
      </c>
      <c r="K7" s="260"/>
      <c r="L7" s="18"/>
      <c r="M7" s="249"/>
      <c r="N7" s="249"/>
      <c r="O7" s="257"/>
      <c r="P7" s="257"/>
      <c r="Q7" s="257"/>
      <c r="R7" s="257"/>
      <c r="S7" s="257"/>
      <c r="T7" s="257"/>
      <c r="U7" s="257"/>
      <c r="V7" s="257"/>
      <c r="W7" s="257"/>
      <c r="X7" s="257"/>
      <c r="Y7" s="257"/>
      <c r="Z7" s="257"/>
    </row>
    <row r="8" spans="1:26" ht="19.5" customHeight="1">
      <c r="A8" s="261">
        <v>1</v>
      </c>
      <c r="B8" s="262" t="s">
        <v>390</v>
      </c>
      <c r="C8" s="271">
        <f>'Bieu 2a-ĐH-Toán'!I14+'Bieu 2a-ĐH-Lý'!I14+'Biểu 2a - ĐH - Sinh'!I14+'Bieu 2a-ĐH-Hoá'!I14+'Bieu 2a-ĐH-Văn'!I14+'Bieu 2a-ĐH-Sử'!I14+'Bieu 2a-ĐH-Địa'!I14+'Bieu 2a-ĐH-GDCT'!I14+'Bieu 2a-ĐH-Tin'!I14+'Biểu 2a - ĐH - GDTH'!I17+'Bieu 2a-DH-GDMN'!J12+'bieu 2a -ĐH - TLGD'!I17</f>
        <v>90755.721999999994</v>
      </c>
      <c r="D8" s="272"/>
      <c r="E8" s="273"/>
      <c r="F8" s="273"/>
      <c r="G8" s="274"/>
      <c r="H8" s="274"/>
      <c r="I8" s="271"/>
      <c r="J8" s="263">
        <f>'Bieu 2a-ĐH-Toán'!J14+'Bieu 2a-ĐH-Lý'!J14+'Biểu 2a - ĐH - Sinh'!J14+'Bieu 2a-ĐH-Hoá'!J14+'Bieu 2a-ĐH-Văn'!J14+'Bieu 2a-ĐH-Sử'!J14+'Bieu 2a-ĐH-Địa'!J14+'Bieu 2a-ĐH-GDCT'!J14+'Bieu 2a-ĐH-Tin'!J14+'Biểu 2a - ĐH - GDTH'!J17+'Bieu 2a-DH-GDMN'!J12+'bieu 2a -ĐH - TLGD'!J17</f>
        <v>30868.709999999995</v>
      </c>
      <c r="K8" s="263"/>
      <c r="L8" s="267"/>
      <c r="M8" s="13"/>
      <c r="N8" s="13"/>
      <c r="O8" s="13"/>
      <c r="P8" s="13"/>
      <c r="Q8" s="13"/>
      <c r="R8" s="13"/>
      <c r="S8" s="13"/>
      <c r="T8" s="13"/>
      <c r="U8" s="13"/>
      <c r="V8" s="13"/>
      <c r="W8" s="13"/>
      <c r="X8" s="13"/>
      <c r="Y8" s="13"/>
      <c r="Z8" s="13"/>
    </row>
    <row r="9" spans="1:26" ht="19.5" customHeight="1">
      <c r="A9" s="261">
        <v>2</v>
      </c>
      <c r="B9" s="262" t="s">
        <v>395</v>
      </c>
      <c r="C9" s="275">
        <f>'Bieu 2b - SĐH-Toán'!H14+'Bieu 2b - SĐH-Lý'!H14+'Bieu 2b - SĐH-Hoá'!H14+'Bieu 2b - SĐH-Sinh'!H14+'Bieu 2b - SĐH-Văn'!H14+'Bieu 2b - SĐH-Địa'!H14+'Bieu 2b - SĐH-GDCT'!H14+'Bieu 2b - SĐH-Tin'!H14+'Bieu 2b - SĐH-GDMN'!H14+'Bieu 2b - SĐH-GDTH'!H14+'Bieu 2b - SĐH-Sử'!H14</f>
        <v>4143</v>
      </c>
      <c r="D9" s="47"/>
      <c r="E9" s="47"/>
      <c r="F9" s="47"/>
      <c r="G9" s="47"/>
      <c r="H9" s="47"/>
      <c r="I9" s="47"/>
      <c r="J9" s="275">
        <f>'Bieu 2b - SĐH-Toán'!I14+'Bieu 2b - SĐH-Lý'!I14+'Bieu 2b - SĐH-Hoá'!I14+'Bieu 2b - SĐH-Sinh'!I14+'Bieu 2b - SĐH-Văn'!I14+'Bieu 2b - SĐH-Sử'!I14+'Bieu 2b - SĐH-Địa'!I14+'Bieu 2b - SĐH-GDCT'!I14+'Bieu 2b - SĐH-Tin'!I14+'Bieu 2b - SĐH-GDMN'!I14+'Bieu 2b - SĐH-GDTH'!I14+'Bieu 2b - SĐH-TLGD'!I14</f>
        <v>11363.25</v>
      </c>
      <c r="K9" s="47"/>
      <c r="L9" s="13"/>
      <c r="M9" s="13"/>
      <c r="N9" s="13"/>
      <c r="O9" s="13"/>
      <c r="P9" s="13"/>
      <c r="Q9" s="13"/>
      <c r="R9" s="13"/>
      <c r="S9" s="13"/>
      <c r="T9" s="13"/>
      <c r="U9" s="13"/>
      <c r="V9" s="13"/>
      <c r="W9" s="13"/>
      <c r="X9" s="13"/>
      <c r="Y9" s="13"/>
      <c r="Z9" s="13"/>
    </row>
    <row r="10" spans="1:26" ht="30">
      <c r="A10" s="261">
        <v>3</v>
      </c>
      <c r="B10" s="262" t="s">
        <v>396</v>
      </c>
      <c r="C10" s="268">
        <f>'Bieu 2b - SĐH-Toán'!H26+'Bieu 2b - SĐH-Lý'!H22+'Bieu 2b - SĐH-Hoá'!H24+'Bieu 2b - SĐH-Sinh'!H23+'Bieu 2b - SĐH-Văn'!H33+'Bieu 2b - SĐH-Sử'!H21+'Bieu 2b - SĐH-Địa'!H23+'Bieu 2b - SĐH-GDCT'!H22+'Bieu 2b - SĐH-Tin'!H17+'Bieu 2b - SĐH-GDMN'!H19+'Bieu 2b - SĐH-GDTH'!H19+'Bieu 2b - SĐH-TLGD'!H33</f>
        <v>5792</v>
      </c>
      <c r="D10" s="47"/>
      <c r="E10" s="47"/>
      <c r="F10" s="47"/>
      <c r="G10" s="47"/>
      <c r="H10" s="47"/>
      <c r="I10" s="47"/>
      <c r="J10" s="268">
        <f>'Bieu 2b - SĐH-Toán'!I26+'Bieu 2b - SĐH-Lý'!I22+'Bieu 2b - SĐH-Hoá'!I24+'Bieu 2b - SĐH-Sinh'!I23+'Bieu 2b - SĐH-Văn'!I33+'Bieu 2b - SĐH-Sử'!I21+'Bieu 2b - SĐH-Địa'!I23+'Bieu 2b - SĐH-GDCT'!I22+'Bieu 2b - SĐH-Tin'!I17+'Bieu 2b - SĐH-GDMN'!I19+'Bieu 2b - SĐH-GDTH'!I19+'Bieu 2b - SĐH-TLGD'!I33</f>
        <v>44668.75</v>
      </c>
      <c r="K10" s="47"/>
      <c r="L10" s="13"/>
      <c r="M10" s="13"/>
      <c r="N10" s="13"/>
      <c r="O10" s="13"/>
      <c r="P10" s="13"/>
      <c r="Q10" s="13"/>
      <c r="R10" s="13"/>
      <c r="S10" s="13"/>
      <c r="T10" s="13"/>
      <c r="U10" s="13"/>
      <c r="V10" s="13"/>
      <c r="W10" s="13"/>
      <c r="X10" s="13"/>
      <c r="Y10" s="13"/>
      <c r="Z10" s="13"/>
    </row>
    <row r="11" spans="1:26" ht="19.5" customHeight="1">
      <c r="A11" s="261">
        <v>4</v>
      </c>
      <c r="B11" s="262" t="s">
        <v>392</v>
      </c>
      <c r="C11" s="268">
        <f>'Bieu 2a-ĐH-Toán'!I76+'Bieu 2a-ĐH-Lý'!I41+'Biểu 2a - ĐH - Sinh'!I40+'Bieu 2a-ĐH-Văn'!I46+'Bieu 2a-ĐH-Sử'!I42+'Bieu 2a-ĐH-Địa'!I45+'Bieu 2a-ĐH-GDCT'!I46+'Bieu 2a-ĐH-Tin'!I31+'Biểu 2a - ĐH - GDTH'!I43+'Bieu 2a-DH-GDMN'!I43+'bieu 2a -ĐH - TLGD'!I62</f>
        <v>11226</v>
      </c>
      <c r="D11" s="47"/>
      <c r="E11" s="47"/>
      <c r="F11" s="47"/>
      <c r="G11" s="47"/>
      <c r="H11" s="47"/>
      <c r="I11" s="47"/>
      <c r="J11" s="268">
        <f>'Bieu 2a-ĐH-Toán'!J76+'Bieu 2a-ĐH-Lý'!J41+'Biểu 2a - ĐH - Sinh'!J40+'Bieu 2a-ĐH-Văn'!J46+'Bieu 2a-ĐH-Sử'!J42+'Bieu 2a-ĐH-Địa'!J45+'Bieu 2a-ĐH-GDCT'!J46+'Bieu 2a-ĐH-Tin'!J31+'Biểu 2a - ĐH - GDTH'!I43+'Bieu 2a-DH-GDMN'!J43+'bieu 2a -ĐH - TLGD'!J62</f>
        <v>12521.75</v>
      </c>
      <c r="K11" s="47"/>
      <c r="L11" s="13"/>
      <c r="M11" s="13"/>
      <c r="N11" s="13"/>
      <c r="O11" s="13"/>
      <c r="P11" s="13"/>
      <c r="Q11" s="13"/>
      <c r="R11" s="13"/>
      <c r="S11" s="13"/>
      <c r="T11" s="13"/>
      <c r="U11" s="13"/>
      <c r="V11" s="13"/>
      <c r="W11" s="13"/>
      <c r="X11" s="13"/>
      <c r="Y11" s="13"/>
      <c r="Z11" s="13"/>
    </row>
    <row r="12" spans="1:26" ht="19.5" customHeight="1">
      <c r="A12" s="261"/>
      <c r="B12" s="269" t="s">
        <v>392</v>
      </c>
      <c r="C12" s="47"/>
      <c r="D12" s="47"/>
      <c r="E12" s="47"/>
      <c r="F12" s="47"/>
      <c r="G12" s="47"/>
      <c r="H12" s="47"/>
      <c r="I12" s="47"/>
      <c r="J12" s="47"/>
      <c r="K12" s="47"/>
      <c r="L12" s="13"/>
      <c r="M12" s="13"/>
      <c r="N12" s="13"/>
      <c r="O12" s="13"/>
      <c r="P12" s="13"/>
      <c r="Q12" s="13"/>
      <c r="R12" s="13"/>
      <c r="S12" s="13"/>
      <c r="T12" s="13"/>
      <c r="U12" s="13"/>
      <c r="V12" s="13"/>
      <c r="W12" s="13"/>
      <c r="X12" s="13"/>
      <c r="Y12" s="13"/>
      <c r="Z12" s="13"/>
    </row>
    <row r="13" spans="1:26" ht="14.25" customHeight="1">
      <c r="A13" s="261"/>
      <c r="B13" s="269" t="s">
        <v>393</v>
      </c>
      <c r="C13" s="47"/>
      <c r="D13" s="47"/>
      <c r="E13" s="47"/>
      <c r="F13" s="47"/>
      <c r="G13" s="47"/>
      <c r="H13" s="47"/>
      <c r="I13" s="47"/>
      <c r="J13" s="47"/>
      <c r="K13" s="47"/>
      <c r="L13" s="13"/>
      <c r="M13" s="13"/>
      <c r="N13" s="13"/>
      <c r="O13" s="13"/>
      <c r="P13" s="13"/>
      <c r="Q13" s="13"/>
      <c r="R13" s="13"/>
      <c r="S13" s="13"/>
      <c r="T13" s="13"/>
      <c r="U13" s="13"/>
      <c r="V13" s="13"/>
      <c r="W13" s="13"/>
      <c r="X13" s="13"/>
      <c r="Y13" s="13"/>
      <c r="Z13" s="13"/>
    </row>
    <row r="14" spans="1:26" ht="42" customHeight="1">
      <c r="A14" s="258" t="s">
        <v>85</v>
      </c>
      <c r="B14" s="259" t="s">
        <v>394</v>
      </c>
      <c r="C14" s="270">
        <f>SUM(C15:C18)</f>
        <v>93781.461428571434</v>
      </c>
      <c r="D14" s="260"/>
      <c r="E14" s="260"/>
      <c r="F14" s="260"/>
      <c r="G14" s="260"/>
      <c r="H14" s="260"/>
      <c r="I14" s="260"/>
      <c r="J14" s="270">
        <f>SUM(J15:J18)</f>
        <v>46675.752142857142</v>
      </c>
      <c r="K14" s="260"/>
      <c r="L14" s="18"/>
      <c r="M14" s="249"/>
      <c r="N14" s="249"/>
      <c r="O14" s="257"/>
      <c r="P14" s="257"/>
      <c r="Q14" s="257"/>
      <c r="R14" s="257"/>
      <c r="S14" s="257"/>
      <c r="T14" s="257"/>
      <c r="U14" s="257"/>
      <c r="V14" s="257"/>
      <c r="W14" s="257"/>
      <c r="X14" s="257"/>
      <c r="Y14" s="257"/>
      <c r="Z14" s="257"/>
    </row>
    <row r="15" spans="1:26" ht="19.5" customHeight="1">
      <c r="A15" s="261">
        <v>1</v>
      </c>
      <c r="B15" s="262" t="s">
        <v>390</v>
      </c>
      <c r="C15" s="265">
        <f>'Bieu 2a-ĐH-Toán'!I94+'Bieu 2a-ĐH-Lý'!I26+'Biểu 2a - ĐH - Sinh'!I47+'Bieu 2a-ĐH-Hoá'!I32+'Bieu 2a-ĐH-Văn'!I29+'Bieu 2a-ĐH-Sử'!I27+'Bieu 2a-ĐH-Địa'!I27+'Bieu 2a-ĐH-GDCT'!I28+'Bieu 2a-ĐH-Tin'!I23+'Biểu 2a - ĐH - GDTH'!I26+'Bieu 2a-DH-GDMN'!I23+'bieu 2a -ĐH - TLGD'!I37</f>
        <v>79552.89</v>
      </c>
      <c r="D15" s="264"/>
      <c r="E15" s="265"/>
      <c r="F15" s="265"/>
      <c r="G15" s="266"/>
      <c r="H15" s="266"/>
      <c r="I15" s="263"/>
      <c r="J15" s="263">
        <f>'Bieu 2a-ĐH-Toán'!J94+'Bieu 2a-ĐH-Lý'!J26+'Biểu 2a - ĐH - Sinh'!J47+'Bieu 2a-ĐH-Hoá'!J32+'Bieu 2a-ĐH-Văn'!J29+'Bieu 2a-ĐH-Sử'!J27+'Bieu 2a-ĐH-Địa'!J27+'Bieu 2a-ĐH-GDCT'!J28+'Bieu 2a-ĐH-Tin'!J23+'Biểu 2a - ĐH - GDTH'!J26+'Bieu 2a-DH-GDMN'!J23+'bieu 2a -ĐH - TLGD'!J37</f>
        <v>27555.894999999997</v>
      </c>
      <c r="K15" s="265"/>
      <c r="L15" s="276">
        <v>27</v>
      </c>
      <c r="M15" s="13"/>
      <c r="N15" s="13"/>
      <c r="O15" s="13"/>
      <c r="P15" s="13"/>
      <c r="Q15" s="13"/>
      <c r="R15" s="13"/>
      <c r="S15" s="13"/>
      <c r="T15" s="13"/>
      <c r="U15" s="13"/>
      <c r="V15" s="13"/>
      <c r="W15" s="13"/>
      <c r="X15" s="13"/>
      <c r="Y15" s="13"/>
      <c r="Z15" s="13"/>
    </row>
    <row r="16" spans="1:26" ht="19.5" customHeight="1">
      <c r="A16" s="261">
        <v>2</v>
      </c>
      <c r="B16" s="262" t="s">
        <v>395</v>
      </c>
      <c r="C16" s="275">
        <f>'Bieu 2b - SĐH-Toán'!H35+'Bieu 2b - SĐH-Lý'!H28+'Bieu 2b - SĐH-Hoá'!H29+'Bieu 2b - SĐH-Sinh'!H28+'Bieu 2b - SĐH-Sử'!H26+'Bieu 2b - SĐH-Địa'!H28+'Bieu 2b - SĐH-GDCT'!H27+'Bieu 2b - SĐH-GDMN'!H24+'Bieu 2b - SĐH-GDTH'!H24+'Bieu 2b - SĐH-TLGD'!H38</f>
        <v>4514.5714285714284</v>
      </c>
      <c r="D16" s="47"/>
      <c r="E16" s="47"/>
      <c r="F16" s="47"/>
      <c r="G16" s="47"/>
      <c r="H16" s="47"/>
      <c r="I16" s="47"/>
      <c r="J16" s="275">
        <f>'Bieu 2b - SĐH-Toán'!I35+'Bieu 2b - SĐH-Lý'!I28+'Bieu 2b - SĐH-Hoá'!I29+'Bieu 2b - SĐH-Sinh'!I28+'Bieu 2b - SĐH-Sử'!I26+'Bieu 2b - SĐH-Địa'!I28+'Bieu 2b - SĐH-GDCT'!I27+'Bieu 2b - SĐH-GDMN'!I24+'Bieu 2b - SĐH-GDTH'!I25+'Bieu 2b - SĐH-TLGD'!I38</f>
        <v>6588.8571428571431</v>
      </c>
      <c r="K16" s="47"/>
      <c r="L16" s="13"/>
      <c r="M16" s="13"/>
      <c r="N16" s="13"/>
      <c r="O16" s="13"/>
      <c r="P16" s="13"/>
      <c r="Q16" s="13"/>
      <c r="R16" s="13"/>
      <c r="S16" s="13"/>
      <c r="T16" s="13"/>
      <c r="U16" s="13"/>
      <c r="V16" s="13"/>
      <c r="W16" s="13"/>
      <c r="X16" s="13"/>
      <c r="Y16" s="13"/>
      <c r="Z16" s="13"/>
    </row>
    <row r="17" spans="1:26" ht="30">
      <c r="A17" s="261">
        <v>3</v>
      </c>
      <c r="B17" s="262" t="s">
        <v>396</v>
      </c>
      <c r="C17" s="268">
        <f>'Bieu 2b - SĐH-Toán'!H56</f>
        <v>3</v>
      </c>
      <c r="D17" s="47"/>
      <c r="E17" s="47"/>
      <c r="F17" s="47"/>
      <c r="G17" s="47"/>
      <c r="H17" s="47"/>
      <c r="I17" s="47"/>
      <c r="J17" s="268">
        <f>'Bieu 2b - SĐH-Toán'!I56</f>
        <v>99</v>
      </c>
      <c r="K17" s="47"/>
      <c r="L17" s="13"/>
      <c r="M17" s="13"/>
      <c r="N17" s="13"/>
      <c r="O17" s="13"/>
      <c r="P17" s="13"/>
      <c r="Q17" s="13"/>
      <c r="R17" s="13"/>
      <c r="S17" s="13"/>
      <c r="T17" s="13"/>
      <c r="U17" s="13"/>
      <c r="V17" s="13"/>
      <c r="W17" s="13"/>
      <c r="X17" s="13"/>
      <c r="Y17" s="13"/>
      <c r="Z17" s="13"/>
    </row>
    <row r="18" spans="1:26" ht="19.5" customHeight="1">
      <c r="A18" s="261">
        <v>4</v>
      </c>
      <c r="B18" s="262" t="s">
        <v>392</v>
      </c>
      <c r="C18" s="268">
        <f>'Bieu 2a-ĐH-Toán'!I94+'Bieu 2a-ĐH-Lý'!I50+'Biểu 2a - ĐH - Sinh'!I47+'Bieu 2a-ĐH-Văn'!I51+'Bieu 2a-ĐH-Sử'!I48+'Bieu 2a-ĐH-Địa'!I50+'Bieu 2a-ĐH-GDCT'!I52+'Bieu 2a-ĐH-Tin'!I37+'Biểu 2a - ĐH - GDTH'!I52+'Bieu 2a-DH-GDMN'!I58+'bieu 2a -ĐH - TLGD'!I69</f>
        <v>9711</v>
      </c>
      <c r="D18" s="47"/>
      <c r="E18" s="47"/>
      <c r="F18" s="47"/>
      <c r="G18" s="47"/>
      <c r="H18" s="47"/>
      <c r="I18" s="47"/>
      <c r="J18" s="268">
        <f>'Bieu 2a-ĐH-Toán'!J94+'Bieu 2a-ĐH-Lý'!J50+'Biểu 2a - ĐH - Sinh'!J47+'Bieu 2a-ĐH-Văn'!J51+'Bieu 2a-ĐH-Sử'!J48+'Bieu 2a-ĐH-Địa'!J50+'Bieu 2a-ĐH-GDCT'!J52+'Bieu 2a-ĐH-Tin'!J37+'Biểu 2a - ĐH - GDTH'!J52+'Bieu 2a-DH-GDMN'!J58+'bieu 2a -ĐH - TLGD'!J69</f>
        <v>12432</v>
      </c>
      <c r="K18" s="47"/>
      <c r="L18" s="13"/>
      <c r="M18" s="13"/>
      <c r="N18" s="13"/>
      <c r="O18" s="13"/>
      <c r="P18" s="13"/>
      <c r="Q18" s="13"/>
      <c r="R18" s="13"/>
      <c r="S18" s="13"/>
      <c r="T18" s="13"/>
      <c r="U18" s="13"/>
      <c r="V18" s="13"/>
      <c r="W18" s="13"/>
      <c r="X18" s="13"/>
      <c r="Y18" s="13"/>
      <c r="Z18" s="13"/>
    </row>
    <row r="19" spans="1:26" ht="19.5" customHeight="1">
      <c r="A19" s="261"/>
      <c r="B19" s="269" t="s">
        <v>392</v>
      </c>
      <c r="C19" s="47"/>
      <c r="D19" s="47"/>
      <c r="E19" s="47"/>
      <c r="F19" s="47"/>
      <c r="G19" s="47"/>
      <c r="H19" s="47"/>
      <c r="I19" s="47"/>
      <c r="J19" s="47"/>
      <c r="K19" s="47"/>
      <c r="L19" s="13"/>
      <c r="M19" s="13"/>
      <c r="N19" s="13"/>
      <c r="O19" s="13"/>
      <c r="P19" s="13"/>
      <c r="Q19" s="13"/>
      <c r="R19" s="13"/>
      <c r="S19" s="13"/>
      <c r="T19" s="13"/>
      <c r="U19" s="13"/>
      <c r="V19" s="13"/>
      <c r="W19" s="13"/>
      <c r="X19" s="13"/>
      <c r="Y19" s="13"/>
      <c r="Z19" s="13"/>
    </row>
    <row r="20" spans="1:26" ht="14.25" customHeight="1">
      <c r="A20" s="261"/>
      <c r="B20" s="269" t="s">
        <v>393</v>
      </c>
      <c r="C20" s="47"/>
      <c r="D20" s="47"/>
      <c r="E20" s="47"/>
      <c r="F20" s="47"/>
      <c r="G20" s="47"/>
      <c r="H20" s="47"/>
      <c r="I20" s="47"/>
      <c r="J20" s="47"/>
      <c r="K20" s="47"/>
      <c r="L20" s="13"/>
      <c r="M20" s="13"/>
      <c r="N20" s="13"/>
      <c r="O20" s="13"/>
      <c r="P20" s="13"/>
      <c r="Q20" s="13"/>
      <c r="R20" s="13"/>
      <c r="S20" s="13"/>
      <c r="T20" s="13"/>
      <c r="U20" s="13"/>
      <c r="V20" s="13"/>
      <c r="W20" s="13"/>
      <c r="X20" s="13"/>
      <c r="Y20" s="13"/>
      <c r="Z20" s="13"/>
    </row>
    <row r="21" spans="1:26" ht="14.2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ustomHeight="1">
      <c r="A22" s="13"/>
      <c r="B22" s="13"/>
      <c r="C22" s="13"/>
      <c r="D22" s="13"/>
      <c r="E22" s="13"/>
      <c r="F22" s="13"/>
      <c r="G22" s="13"/>
      <c r="H22" s="13"/>
      <c r="I22" s="13"/>
      <c r="J22" s="13"/>
      <c r="K22" s="277"/>
      <c r="L22" s="13"/>
      <c r="M22" s="13"/>
      <c r="N22" s="13"/>
      <c r="O22" s="13"/>
      <c r="P22" s="13"/>
      <c r="Q22" s="13"/>
      <c r="R22" s="13"/>
      <c r="S22" s="13"/>
      <c r="T22" s="13"/>
      <c r="U22" s="13"/>
      <c r="V22" s="13"/>
      <c r="W22" s="13"/>
      <c r="X22" s="13"/>
      <c r="Y22" s="13"/>
      <c r="Z22" s="13"/>
    </row>
    <row r="23" spans="1:26" ht="14.25" customHeight="1">
      <c r="A23" s="13"/>
      <c r="B23" s="13"/>
      <c r="C23" s="13"/>
      <c r="D23" s="13"/>
      <c r="E23" s="13"/>
      <c r="F23" s="13"/>
      <c r="G23" s="13"/>
      <c r="H23" s="13"/>
      <c r="I23" s="13"/>
      <c r="J23" s="13"/>
      <c r="K23" s="277"/>
      <c r="L23" s="13"/>
      <c r="M23" s="13"/>
      <c r="N23" s="13"/>
      <c r="O23" s="13"/>
      <c r="P23" s="13"/>
      <c r="Q23" s="13"/>
      <c r="R23" s="13"/>
      <c r="S23" s="13"/>
      <c r="T23" s="13"/>
      <c r="U23" s="13"/>
      <c r="V23" s="13"/>
      <c r="W23" s="13"/>
      <c r="X23" s="13"/>
      <c r="Y23" s="13"/>
      <c r="Z23" s="13"/>
    </row>
    <row r="24" spans="1:26" ht="14.2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4.2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4.2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4.2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4.2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4.2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4.2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4.2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4.2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4.2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4.2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4.2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4.2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4.2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4.2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4.2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4.2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4.2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4.2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4.2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4.2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4.2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4.2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4.2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4.2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4.2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4.2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4.2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4.2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4.2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4.2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4.2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4.2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4.2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4.2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4.2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4.2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4.2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4.2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4.2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4.2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4.2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4.2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4.2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4.2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4.2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4.2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4.2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4.2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4.2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4.2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4.2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4.2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4.2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4.2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4.2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4.2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4.2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4.2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4.2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4.2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4.2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4.2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4.2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4.2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4.2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4.2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4.2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4.2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4.2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4.2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4.2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4.2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4.2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4.2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4.2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4.2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4.2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4.2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4.2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4.2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4.2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4.2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4.2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4.2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4.2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4.2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4.2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4.2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4.2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4.2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4.2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4.2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4.2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4.2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4.2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4.2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4.2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4.2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4.2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4.2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4.2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4.2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4.2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4.2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4.2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4.2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4.2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4.2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4.2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4.2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4.2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4.2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4.2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4.2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4.2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4.2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4.2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4.2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4.2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4.2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4.2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4.2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4.2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4.2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4.2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4.2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4.2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4.2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4.2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4.2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4.2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4.2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4.2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4.2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4.2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4.2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4.2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4.2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4.2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4.2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4.2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4.2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4.2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4.2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4.2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4.2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4.2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4.2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4.2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4.2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4.2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4.2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4.2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4.2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4.2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4.2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4.2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4.2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4.2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4.2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4.2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4.2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4.2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4.2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4.2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4.2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4.2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4.2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4.2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4.2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4.2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4.2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4.2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4.2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4.2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4.2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4.2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4.2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4.2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4.2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4.2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4.2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4.2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4.25" customHeight="1">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4.25" customHeight="1">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4.25" customHeight="1">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4.25" customHeight="1">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4.25" customHeight="1">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4.25" customHeight="1">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4.25" customHeight="1">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4.25" customHeight="1">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4.25" customHeight="1">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4.25" customHeight="1">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4.25" customHeight="1">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4.25" customHeight="1">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4.25" customHeight="1">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C1"/>
    <mergeCell ref="A2:C2"/>
    <mergeCell ref="A3:K3"/>
    <mergeCell ref="A4:K4"/>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Z990"/>
  <sheetViews>
    <sheetView topLeftCell="A67" zoomScale="60" zoomScaleNormal="60" workbookViewId="0">
      <selection sqref="A1:C1"/>
    </sheetView>
  </sheetViews>
  <sheetFormatPr defaultColWidth="14.453125" defaultRowHeight="15" customHeight="1"/>
  <cols>
    <col min="1" max="1" width="4.7265625" customWidth="1"/>
    <col min="2" max="2" width="45.54296875" customWidth="1"/>
    <col min="3" max="3" width="8.453125" customWidth="1"/>
    <col min="4" max="4" width="7.08984375" customWidth="1"/>
    <col min="5" max="6" width="7.7265625" customWidth="1"/>
    <col min="7" max="7" width="6.453125" customWidth="1"/>
    <col min="8" max="8" width="6.7265625" customWidth="1"/>
    <col min="9" max="9" width="12" customWidth="1"/>
    <col min="10" max="10" width="27.08984375" customWidth="1"/>
    <col min="11" max="11" width="9" customWidth="1"/>
    <col min="12" max="12" width="6.7265625" customWidth="1"/>
    <col min="13" max="13" width="8.26953125" customWidth="1"/>
    <col min="14" max="14" width="19" customWidth="1"/>
    <col min="15" max="15" width="15.08984375" customWidth="1"/>
    <col min="16" max="16" width="45.81640625" customWidth="1"/>
    <col min="17" max="26" width="8.7265625" customWidth="1"/>
  </cols>
  <sheetData>
    <row r="1" spans="1:26" ht="14.25" customHeight="1">
      <c r="A1" s="2903" t="s">
        <v>0</v>
      </c>
      <c r="B1" s="2874"/>
      <c r="C1" s="2874"/>
      <c r="D1" s="278"/>
      <c r="E1" s="3"/>
      <c r="F1" s="3"/>
      <c r="G1" s="3"/>
      <c r="H1" s="3"/>
      <c r="I1" s="3"/>
      <c r="J1" s="279" t="s">
        <v>397</v>
      </c>
      <c r="K1" s="121"/>
      <c r="L1" s="121"/>
      <c r="M1" s="121"/>
      <c r="N1" s="249"/>
      <c r="O1" s="249"/>
      <c r="P1" s="249"/>
      <c r="Q1" s="52"/>
      <c r="R1" s="52"/>
      <c r="S1" s="52"/>
      <c r="T1" s="52"/>
      <c r="U1" s="52"/>
      <c r="V1" s="52"/>
      <c r="W1" s="52"/>
      <c r="X1" s="52"/>
      <c r="Y1" s="52"/>
      <c r="Z1" s="52"/>
    </row>
    <row r="2" spans="1:26" ht="14.25" customHeight="1">
      <c r="A2" s="2905" t="s">
        <v>1</v>
      </c>
      <c r="B2" s="2874"/>
      <c r="C2" s="2874"/>
      <c r="D2" s="280"/>
      <c r="E2" s="53"/>
      <c r="F2" s="53"/>
      <c r="G2" s="53"/>
      <c r="H2" s="53"/>
      <c r="I2" s="53"/>
      <c r="J2" s="49"/>
      <c r="K2" s="2920"/>
      <c r="L2" s="2874"/>
      <c r="M2" s="2874"/>
      <c r="N2" s="249"/>
      <c r="O2" s="249"/>
      <c r="P2" s="249"/>
      <c r="Q2" s="52"/>
      <c r="R2" s="52"/>
      <c r="S2" s="52"/>
      <c r="T2" s="52"/>
      <c r="U2" s="52"/>
      <c r="V2" s="52"/>
      <c r="W2" s="52"/>
      <c r="X2" s="52"/>
      <c r="Y2" s="52"/>
      <c r="Z2" s="52"/>
    </row>
    <row r="3" spans="1:26" ht="30" customHeight="1">
      <c r="A3" s="2877" t="s">
        <v>398</v>
      </c>
      <c r="B3" s="2874"/>
      <c r="C3" s="2874"/>
      <c r="D3" s="2874"/>
      <c r="E3" s="2874"/>
      <c r="F3" s="2874"/>
      <c r="G3" s="2874"/>
      <c r="H3" s="2874"/>
      <c r="I3" s="2874"/>
      <c r="J3" s="2874"/>
      <c r="K3" s="2874"/>
      <c r="L3" s="2874"/>
      <c r="M3" s="2874"/>
      <c r="N3" s="249"/>
      <c r="O3" s="249"/>
      <c r="P3" s="249"/>
      <c r="Q3" s="52"/>
      <c r="R3" s="52"/>
      <c r="S3" s="52"/>
      <c r="T3" s="52"/>
      <c r="U3" s="52"/>
      <c r="V3" s="52"/>
      <c r="W3" s="52"/>
      <c r="X3" s="52"/>
      <c r="Y3" s="52"/>
      <c r="Z3" s="52"/>
    </row>
    <row r="4" spans="1:26" ht="30" customHeight="1">
      <c r="A4" s="2881" t="s">
        <v>399</v>
      </c>
      <c r="B4" s="2874"/>
      <c r="C4" s="2874"/>
      <c r="D4" s="2874"/>
      <c r="E4" s="2874"/>
      <c r="F4" s="2874"/>
      <c r="G4" s="2874"/>
      <c r="H4" s="2874"/>
      <c r="I4" s="2874"/>
      <c r="J4" s="2874"/>
      <c r="K4" s="2874"/>
      <c r="L4" s="2874"/>
      <c r="M4" s="2874"/>
      <c r="N4" s="249"/>
      <c r="O4" s="249"/>
      <c r="P4" s="249"/>
      <c r="Q4" s="52"/>
      <c r="R4" s="52"/>
      <c r="S4" s="52"/>
      <c r="T4" s="52"/>
      <c r="U4" s="52"/>
      <c r="V4" s="52"/>
      <c r="W4" s="52"/>
      <c r="X4" s="52"/>
      <c r="Y4" s="52"/>
      <c r="Z4" s="52"/>
    </row>
    <row r="5" spans="1:26" ht="30" customHeight="1">
      <c r="A5" s="2921" t="s">
        <v>400</v>
      </c>
      <c r="B5" s="2880"/>
      <c r="C5" s="2880"/>
      <c r="D5" s="2880"/>
      <c r="E5" s="2880"/>
      <c r="F5" s="2880"/>
      <c r="G5" s="2880"/>
      <c r="H5" s="2880"/>
      <c r="I5" s="2880"/>
      <c r="J5" s="2880"/>
      <c r="K5" s="2880"/>
      <c r="L5" s="2880"/>
      <c r="M5" s="2880"/>
      <c r="N5" s="281"/>
      <c r="O5" s="281"/>
      <c r="P5" s="281"/>
      <c r="Q5" s="282"/>
      <c r="R5" s="282"/>
      <c r="S5" s="282"/>
      <c r="T5" s="282"/>
      <c r="U5" s="282"/>
      <c r="V5" s="282"/>
      <c r="W5" s="282"/>
      <c r="X5" s="282"/>
      <c r="Y5" s="282"/>
      <c r="Z5" s="282"/>
    </row>
    <row r="6" spans="1:26" ht="14.25" customHeight="1">
      <c r="A6" s="56"/>
      <c r="B6" s="56"/>
      <c r="C6" s="56"/>
      <c r="D6" s="283"/>
      <c r="E6" s="56"/>
      <c r="F6" s="56"/>
      <c r="G6" s="56"/>
      <c r="H6" s="56"/>
      <c r="I6" s="56"/>
      <c r="J6" s="56"/>
      <c r="K6" s="56"/>
      <c r="L6" s="56"/>
      <c r="M6" s="56" t="s">
        <v>401</v>
      </c>
      <c r="N6" s="249"/>
      <c r="O6" s="249"/>
      <c r="P6" s="249"/>
      <c r="Q6" s="52"/>
      <c r="R6" s="52"/>
      <c r="S6" s="52"/>
      <c r="T6" s="52"/>
      <c r="U6" s="52"/>
      <c r="V6" s="52"/>
      <c r="W6" s="52"/>
      <c r="X6" s="52"/>
      <c r="Y6" s="52"/>
      <c r="Z6" s="52"/>
    </row>
    <row r="7" spans="1:26" ht="56.25" customHeight="1">
      <c r="A7" s="2922" t="s">
        <v>159</v>
      </c>
      <c r="B7" s="2922" t="s">
        <v>402</v>
      </c>
      <c r="C7" s="2922" t="s">
        <v>403</v>
      </c>
      <c r="D7" s="2922" t="s">
        <v>404</v>
      </c>
      <c r="E7" s="2922" t="s">
        <v>405</v>
      </c>
      <c r="F7" s="2922" t="s">
        <v>406</v>
      </c>
      <c r="G7" s="2922" t="s">
        <v>407</v>
      </c>
      <c r="H7" s="2922" t="s">
        <v>408</v>
      </c>
      <c r="I7" s="2923" t="s">
        <v>409</v>
      </c>
      <c r="J7" s="2924" t="s">
        <v>388</v>
      </c>
      <c r="K7" s="2925" t="s">
        <v>410</v>
      </c>
      <c r="L7" s="2888"/>
      <c r="M7" s="2889"/>
      <c r="N7" s="2917" t="s">
        <v>411</v>
      </c>
      <c r="O7" s="2918"/>
      <c r="P7" s="284" t="s">
        <v>6</v>
      </c>
      <c r="Q7" s="257"/>
      <c r="R7" s="257"/>
      <c r="S7" s="257"/>
      <c r="T7" s="257"/>
      <c r="U7" s="257"/>
      <c r="V7" s="257"/>
      <c r="W7" s="257"/>
      <c r="X7" s="257"/>
      <c r="Y7" s="257"/>
      <c r="Z7" s="257"/>
    </row>
    <row r="8" spans="1:26" ht="91.5" customHeight="1">
      <c r="A8" s="2885"/>
      <c r="B8" s="2885"/>
      <c r="C8" s="2885"/>
      <c r="D8" s="2885"/>
      <c r="E8" s="2885"/>
      <c r="F8" s="2885"/>
      <c r="G8" s="2885"/>
      <c r="H8" s="2885"/>
      <c r="I8" s="2885"/>
      <c r="J8" s="2885"/>
      <c r="K8" s="285" t="s">
        <v>412</v>
      </c>
      <c r="L8" s="285" t="s">
        <v>413</v>
      </c>
      <c r="M8" s="285" t="s">
        <v>414</v>
      </c>
      <c r="N8" s="286" t="s">
        <v>409</v>
      </c>
      <c r="O8" s="287" t="s">
        <v>388</v>
      </c>
      <c r="P8" s="288"/>
      <c r="Q8" s="257"/>
      <c r="R8" s="257"/>
      <c r="S8" s="257"/>
      <c r="T8" s="257"/>
      <c r="U8" s="257"/>
      <c r="V8" s="257"/>
      <c r="W8" s="257"/>
      <c r="X8" s="257"/>
      <c r="Y8" s="257"/>
      <c r="Z8" s="257"/>
    </row>
    <row r="9" spans="1:26" ht="24.75" customHeight="1">
      <c r="A9" s="289" t="s">
        <v>415</v>
      </c>
      <c r="B9" s="289" t="s">
        <v>416</v>
      </c>
      <c r="C9" s="289" t="s">
        <v>417</v>
      </c>
      <c r="D9" s="289" t="s">
        <v>418</v>
      </c>
      <c r="E9" s="290" t="s">
        <v>419</v>
      </c>
      <c r="F9" s="290" t="s">
        <v>420</v>
      </c>
      <c r="G9" s="290" t="s">
        <v>421</v>
      </c>
      <c r="H9" s="290" t="s">
        <v>422</v>
      </c>
      <c r="I9" s="291" t="s">
        <v>423</v>
      </c>
      <c r="J9" s="292" t="s">
        <v>424</v>
      </c>
      <c r="K9" s="290" t="s">
        <v>424</v>
      </c>
      <c r="L9" s="290" t="s">
        <v>425</v>
      </c>
      <c r="M9" s="290" t="s">
        <v>426</v>
      </c>
      <c r="N9" s="293" t="s">
        <v>427</v>
      </c>
      <c r="O9" s="294" t="s">
        <v>428</v>
      </c>
      <c r="P9" s="295"/>
      <c r="Q9" s="296"/>
      <c r="R9" s="296"/>
      <c r="S9" s="296"/>
      <c r="T9" s="296"/>
      <c r="U9" s="296"/>
      <c r="V9" s="296"/>
      <c r="W9" s="296"/>
      <c r="X9" s="296"/>
      <c r="Y9" s="296"/>
      <c r="Z9" s="296"/>
    </row>
    <row r="10" spans="1:26" ht="55.5" customHeight="1">
      <c r="A10" s="290"/>
      <c r="B10" s="289" t="s">
        <v>429</v>
      </c>
      <c r="C10" s="290"/>
      <c r="D10" s="290"/>
      <c r="E10" s="290"/>
      <c r="F10" s="290"/>
      <c r="G10" s="290"/>
      <c r="H10" s="290"/>
      <c r="I10" s="297" t="s">
        <v>430</v>
      </c>
      <c r="J10" s="298" t="s">
        <v>431</v>
      </c>
      <c r="K10" s="290"/>
      <c r="L10" s="290"/>
      <c r="M10" s="290"/>
      <c r="N10" s="295"/>
      <c r="O10" s="299"/>
      <c r="P10" s="295"/>
      <c r="Q10" s="296"/>
      <c r="R10" s="296"/>
      <c r="S10" s="296"/>
      <c r="T10" s="296"/>
      <c r="U10" s="296"/>
      <c r="V10" s="296"/>
      <c r="W10" s="296"/>
      <c r="X10" s="296"/>
      <c r="Y10" s="296"/>
      <c r="Z10" s="296"/>
    </row>
    <row r="11" spans="1:26" ht="17.25" customHeight="1">
      <c r="A11" s="300" t="s">
        <v>84</v>
      </c>
      <c r="B11" s="301" t="s">
        <v>432</v>
      </c>
      <c r="C11" s="302">
        <f t="shared" ref="C11:E11" si="0">C12+C74</f>
        <v>285</v>
      </c>
      <c r="D11" s="303">
        <f t="shared" si="0"/>
        <v>0</v>
      </c>
      <c r="E11" s="302">
        <f t="shared" si="0"/>
        <v>245</v>
      </c>
      <c r="F11" s="302"/>
      <c r="G11" s="302">
        <f t="shared" ref="G11:M11" si="1">G12+G74</f>
        <v>0</v>
      </c>
      <c r="H11" s="302">
        <f t="shared" si="1"/>
        <v>0</v>
      </c>
      <c r="I11" s="304">
        <f t="shared" si="1"/>
        <v>43433.599999999999</v>
      </c>
      <c r="J11" s="304">
        <f t="shared" si="1"/>
        <v>14992.26</v>
      </c>
      <c r="K11" s="302">
        <f t="shared" si="1"/>
        <v>14744.810000000001</v>
      </c>
      <c r="L11" s="302">
        <f t="shared" si="1"/>
        <v>49.5</v>
      </c>
      <c r="M11" s="305">
        <f t="shared" si="1"/>
        <v>198</v>
      </c>
      <c r="N11" s="288"/>
      <c r="O11" s="306"/>
      <c r="P11" s="288"/>
      <c r="Q11" s="257"/>
      <c r="R11" s="257"/>
      <c r="S11" s="257"/>
      <c r="T11" s="257"/>
      <c r="U11" s="257"/>
      <c r="V11" s="257"/>
      <c r="W11" s="257"/>
      <c r="X11" s="257"/>
      <c r="Y11" s="257"/>
      <c r="Z11" s="257"/>
    </row>
    <row r="12" spans="1:26" ht="27" customHeight="1">
      <c r="A12" s="307" t="s">
        <v>213</v>
      </c>
      <c r="B12" s="308" t="s">
        <v>433</v>
      </c>
      <c r="C12" s="309">
        <f>C13</f>
        <v>186</v>
      </c>
      <c r="D12" s="310"/>
      <c r="E12" s="309">
        <f>E13</f>
        <v>181</v>
      </c>
      <c r="F12" s="309"/>
      <c r="G12" s="311"/>
      <c r="H12" s="309"/>
      <c r="I12" s="312">
        <f t="shared" ref="I12:M12" si="2">I13</f>
        <v>34640.6</v>
      </c>
      <c r="J12" s="312">
        <f t="shared" si="2"/>
        <v>11873.76</v>
      </c>
      <c r="K12" s="311">
        <f t="shared" si="2"/>
        <v>11824.310000000001</v>
      </c>
      <c r="L12" s="311">
        <f t="shared" si="2"/>
        <v>49.5</v>
      </c>
      <c r="M12" s="313">
        <f t="shared" si="2"/>
        <v>0</v>
      </c>
      <c r="N12" s="288"/>
      <c r="O12" s="306"/>
      <c r="P12" s="288"/>
      <c r="Q12" s="257"/>
      <c r="R12" s="257"/>
      <c r="S12" s="257"/>
      <c r="T12" s="257"/>
      <c r="U12" s="257"/>
      <c r="V12" s="257"/>
      <c r="W12" s="257"/>
      <c r="X12" s="257"/>
      <c r="Y12" s="257"/>
      <c r="Z12" s="257"/>
    </row>
    <row r="13" spans="1:26" ht="17.25" customHeight="1">
      <c r="A13" s="314">
        <v>1</v>
      </c>
      <c r="B13" s="315" t="s">
        <v>390</v>
      </c>
      <c r="C13" s="311">
        <f>C14+C38</f>
        <v>186</v>
      </c>
      <c r="D13" s="310"/>
      <c r="E13" s="311">
        <f>E14+E38</f>
        <v>181</v>
      </c>
      <c r="F13" s="311"/>
      <c r="G13" s="311"/>
      <c r="H13" s="311"/>
      <c r="I13" s="312">
        <f t="shared" ref="I13:M13" si="3">I14+I38</f>
        <v>34640.6</v>
      </c>
      <c r="J13" s="312">
        <f t="shared" si="3"/>
        <v>11873.76</v>
      </c>
      <c r="K13" s="311">
        <f t="shared" si="3"/>
        <v>11824.310000000001</v>
      </c>
      <c r="L13" s="311">
        <f t="shared" si="3"/>
        <v>49.5</v>
      </c>
      <c r="M13" s="313">
        <f t="shared" si="3"/>
        <v>0</v>
      </c>
      <c r="N13" s="288"/>
      <c r="O13" s="306"/>
      <c r="P13" s="288"/>
      <c r="Q13" s="257"/>
      <c r="R13" s="257"/>
      <c r="S13" s="257"/>
      <c r="T13" s="257"/>
      <c r="U13" s="257"/>
      <c r="V13" s="257"/>
      <c r="W13" s="257"/>
      <c r="X13" s="257"/>
      <c r="Y13" s="257"/>
      <c r="Z13" s="257"/>
    </row>
    <row r="14" spans="1:26" ht="37.5" customHeight="1">
      <c r="A14" s="316">
        <v>1.1000000000000001</v>
      </c>
      <c r="B14" s="317" t="s">
        <v>434</v>
      </c>
      <c r="C14" s="309">
        <f>SUM(C15:C37)</f>
        <v>77</v>
      </c>
      <c r="D14" s="318"/>
      <c r="E14" s="309">
        <f>SUM(E15:E37)</f>
        <v>73</v>
      </c>
      <c r="F14" s="309"/>
      <c r="G14" s="309"/>
      <c r="H14" s="309"/>
      <c r="I14" s="319">
        <f t="shared" ref="I14:M14" si="4">SUM(I15:I37)</f>
        <v>16400.900000000001</v>
      </c>
      <c r="J14" s="319">
        <f t="shared" si="4"/>
        <v>5411.01</v>
      </c>
      <c r="K14" s="309">
        <f t="shared" si="4"/>
        <v>5411.01</v>
      </c>
      <c r="L14" s="309">
        <f t="shared" si="4"/>
        <v>0</v>
      </c>
      <c r="M14" s="320">
        <f t="shared" si="4"/>
        <v>0</v>
      </c>
      <c r="N14" s="321"/>
      <c r="O14" s="322"/>
      <c r="P14" s="323" t="s">
        <v>435</v>
      </c>
      <c r="Q14" s="324"/>
      <c r="R14" s="324"/>
      <c r="S14" s="324"/>
      <c r="T14" s="324"/>
      <c r="U14" s="324"/>
      <c r="V14" s="324"/>
      <c r="W14" s="324"/>
      <c r="X14" s="324"/>
      <c r="Y14" s="324"/>
      <c r="Z14" s="324"/>
    </row>
    <row r="15" spans="1:26" ht="14.5">
      <c r="A15" s="325" t="s">
        <v>436</v>
      </c>
      <c r="B15" s="326" t="s">
        <v>437</v>
      </c>
      <c r="C15" s="327">
        <v>4</v>
      </c>
      <c r="D15" s="328">
        <v>1</v>
      </c>
      <c r="E15" s="327">
        <v>3</v>
      </c>
      <c r="F15" s="329"/>
      <c r="G15" s="330">
        <v>1</v>
      </c>
      <c r="H15" s="327">
        <v>125</v>
      </c>
      <c r="I15" s="331">
        <f t="shared" ref="I15:I37" si="5">C15*D15*H15</f>
        <v>500</v>
      </c>
      <c r="J15" s="331">
        <f t="shared" ref="J15:J19" si="6">C15*E15*G15*16.5</f>
        <v>198</v>
      </c>
      <c r="K15" s="329">
        <f t="shared" ref="K15:K37" si="7">J15</f>
        <v>198</v>
      </c>
      <c r="L15" s="329" t="s">
        <v>438</v>
      </c>
      <c r="M15" s="332" t="s">
        <v>438</v>
      </c>
      <c r="N15" s="333"/>
      <c r="O15" s="334"/>
      <c r="P15" s="335" t="s">
        <v>439</v>
      </c>
      <c r="Q15" s="324"/>
      <c r="R15" s="324"/>
      <c r="S15" s="324"/>
      <c r="T15" s="324"/>
      <c r="U15" s="324"/>
      <c r="V15" s="324"/>
      <c r="W15" s="324"/>
      <c r="X15" s="324"/>
      <c r="Y15" s="324"/>
      <c r="Z15" s="324"/>
    </row>
    <row r="16" spans="1:26" ht="14.5">
      <c r="A16" s="336" t="s">
        <v>440</v>
      </c>
      <c r="B16" s="337" t="s">
        <v>441</v>
      </c>
      <c r="C16" s="338">
        <v>4</v>
      </c>
      <c r="D16" s="339">
        <v>1</v>
      </c>
      <c r="E16" s="340">
        <v>3</v>
      </c>
      <c r="F16" s="340"/>
      <c r="G16" s="341">
        <v>1</v>
      </c>
      <c r="H16" s="340">
        <v>153</v>
      </c>
      <c r="I16" s="342">
        <f t="shared" si="5"/>
        <v>612</v>
      </c>
      <c r="J16" s="331">
        <f t="shared" si="6"/>
        <v>198</v>
      </c>
      <c r="K16" s="329">
        <f t="shared" si="7"/>
        <v>198</v>
      </c>
      <c r="L16" s="341">
        <v>0</v>
      </c>
      <c r="M16" s="343">
        <v>0</v>
      </c>
      <c r="N16" s="333"/>
      <c r="O16" s="334"/>
      <c r="P16" s="335" t="s">
        <v>442</v>
      </c>
      <c r="Q16" s="324"/>
      <c r="R16" s="324"/>
      <c r="S16" s="324"/>
      <c r="T16" s="324"/>
      <c r="U16" s="324"/>
      <c r="V16" s="324"/>
      <c r="W16" s="324"/>
      <c r="X16" s="324"/>
      <c r="Y16" s="324"/>
      <c r="Z16" s="324"/>
    </row>
    <row r="17" spans="1:26" ht="14.5">
      <c r="A17" s="336" t="s">
        <v>443</v>
      </c>
      <c r="B17" s="337" t="s">
        <v>444</v>
      </c>
      <c r="C17" s="338">
        <v>4</v>
      </c>
      <c r="D17" s="339">
        <v>1</v>
      </c>
      <c r="E17" s="340">
        <v>15</v>
      </c>
      <c r="F17" s="340"/>
      <c r="G17" s="341">
        <v>1</v>
      </c>
      <c r="H17" s="344">
        <v>883</v>
      </c>
      <c r="I17" s="342">
        <f t="shared" si="5"/>
        <v>3532</v>
      </c>
      <c r="J17" s="331">
        <f t="shared" si="6"/>
        <v>990</v>
      </c>
      <c r="K17" s="329">
        <f t="shared" si="7"/>
        <v>990</v>
      </c>
      <c r="L17" s="341">
        <v>0</v>
      </c>
      <c r="M17" s="343">
        <v>0</v>
      </c>
      <c r="N17" s="333"/>
      <c r="O17" s="334"/>
      <c r="P17" s="335" t="s">
        <v>445</v>
      </c>
      <c r="Q17" s="324"/>
      <c r="R17" s="324"/>
      <c r="S17" s="324"/>
      <c r="T17" s="324"/>
      <c r="U17" s="324"/>
      <c r="V17" s="324"/>
      <c r="W17" s="324"/>
      <c r="X17" s="324"/>
      <c r="Y17" s="324"/>
      <c r="Z17" s="324"/>
    </row>
    <row r="18" spans="1:26" ht="14.5">
      <c r="A18" s="336" t="s">
        <v>446</v>
      </c>
      <c r="B18" s="345" t="s">
        <v>447</v>
      </c>
      <c r="C18" s="346">
        <v>5</v>
      </c>
      <c r="D18" s="347">
        <v>1</v>
      </c>
      <c r="E18" s="348">
        <v>10</v>
      </c>
      <c r="F18" s="348"/>
      <c r="G18" s="349">
        <v>1.3</v>
      </c>
      <c r="H18" s="350">
        <v>624</v>
      </c>
      <c r="I18" s="342">
        <f t="shared" si="5"/>
        <v>3120</v>
      </c>
      <c r="J18" s="331">
        <f t="shared" si="6"/>
        <v>1072.5</v>
      </c>
      <c r="K18" s="329">
        <f t="shared" si="7"/>
        <v>1072.5</v>
      </c>
      <c r="L18" s="351">
        <v>0</v>
      </c>
      <c r="M18" s="352">
        <v>0</v>
      </c>
      <c r="N18" s="333"/>
      <c r="O18" s="334"/>
      <c r="P18" s="335" t="s">
        <v>448</v>
      </c>
      <c r="Q18" s="324"/>
      <c r="R18" s="324"/>
      <c r="S18" s="324"/>
      <c r="T18" s="324"/>
      <c r="U18" s="324"/>
      <c r="V18" s="324"/>
      <c r="W18" s="324"/>
      <c r="X18" s="324"/>
      <c r="Y18" s="324"/>
      <c r="Z18" s="324"/>
    </row>
    <row r="19" spans="1:26" ht="14.5">
      <c r="A19" s="336" t="s">
        <v>449</v>
      </c>
      <c r="B19" s="345" t="s">
        <v>450</v>
      </c>
      <c r="C19" s="346">
        <v>3</v>
      </c>
      <c r="D19" s="347">
        <v>1</v>
      </c>
      <c r="E19" s="348">
        <v>2</v>
      </c>
      <c r="F19" s="348"/>
      <c r="G19" s="351">
        <v>1</v>
      </c>
      <c r="H19" s="350">
        <v>109</v>
      </c>
      <c r="I19" s="342">
        <f t="shared" si="5"/>
        <v>327</v>
      </c>
      <c r="J19" s="331">
        <f t="shared" si="6"/>
        <v>99</v>
      </c>
      <c r="K19" s="329">
        <f t="shared" si="7"/>
        <v>99</v>
      </c>
      <c r="L19" s="351">
        <v>0</v>
      </c>
      <c r="M19" s="352">
        <v>0</v>
      </c>
      <c r="N19" s="333"/>
      <c r="O19" s="334"/>
      <c r="P19" s="335" t="s">
        <v>451</v>
      </c>
      <c r="Q19" s="324"/>
      <c r="R19" s="324"/>
      <c r="S19" s="324"/>
      <c r="T19" s="324"/>
      <c r="U19" s="324"/>
      <c r="V19" s="324"/>
      <c r="W19" s="324"/>
      <c r="X19" s="324"/>
      <c r="Y19" s="324"/>
      <c r="Z19" s="324"/>
    </row>
    <row r="20" spans="1:26" ht="28.5">
      <c r="A20" s="336" t="s">
        <v>452</v>
      </c>
      <c r="B20" s="345" t="s">
        <v>453</v>
      </c>
      <c r="C20" s="346">
        <v>3</v>
      </c>
      <c r="D20" s="347">
        <v>1</v>
      </c>
      <c r="E20" s="348">
        <v>1</v>
      </c>
      <c r="F20" s="348"/>
      <c r="G20" s="351">
        <v>1</v>
      </c>
      <c r="H20" s="350">
        <v>32</v>
      </c>
      <c r="I20" s="342">
        <f t="shared" si="5"/>
        <v>96</v>
      </c>
      <c r="J20" s="331">
        <f>C20*E20*G20*16.5*2</f>
        <v>99</v>
      </c>
      <c r="K20" s="329">
        <f t="shared" si="7"/>
        <v>99</v>
      </c>
      <c r="L20" s="351">
        <v>0</v>
      </c>
      <c r="M20" s="352">
        <v>0</v>
      </c>
      <c r="N20" s="333"/>
      <c r="O20" s="334"/>
      <c r="P20" s="335" t="s">
        <v>454</v>
      </c>
      <c r="Q20" s="324"/>
      <c r="R20" s="324"/>
      <c r="S20" s="324"/>
      <c r="T20" s="324"/>
      <c r="U20" s="324"/>
      <c r="V20" s="324"/>
      <c r="W20" s="324"/>
      <c r="X20" s="324"/>
      <c r="Y20" s="324"/>
      <c r="Z20" s="324"/>
    </row>
    <row r="21" spans="1:26" ht="15.75" customHeight="1">
      <c r="A21" s="336" t="s">
        <v>455</v>
      </c>
      <c r="B21" s="345" t="s">
        <v>456</v>
      </c>
      <c r="C21" s="346">
        <v>3</v>
      </c>
      <c r="D21" s="347">
        <v>1</v>
      </c>
      <c r="E21" s="348">
        <v>2</v>
      </c>
      <c r="F21" s="348"/>
      <c r="G21" s="351">
        <v>1</v>
      </c>
      <c r="H21" s="350">
        <v>109</v>
      </c>
      <c r="I21" s="342">
        <f t="shared" si="5"/>
        <v>327</v>
      </c>
      <c r="J21" s="331">
        <f>C21*E21*G21*16.5</f>
        <v>99</v>
      </c>
      <c r="K21" s="329">
        <f t="shared" si="7"/>
        <v>99</v>
      </c>
      <c r="L21" s="351">
        <v>0</v>
      </c>
      <c r="M21" s="352">
        <v>0</v>
      </c>
      <c r="N21" s="333"/>
      <c r="O21" s="334"/>
      <c r="P21" s="335" t="s">
        <v>451</v>
      </c>
      <c r="Q21" s="324"/>
      <c r="R21" s="324"/>
      <c r="S21" s="324"/>
      <c r="T21" s="324"/>
      <c r="U21" s="324"/>
      <c r="V21" s="324"/>
      <c r="W21" s="324"/>
      <c r="X21" s="324"/>
      <c r="Y21" s="324"/>
      <c r="Z21" s="324"/>
    </row>
    <row r="22" spans="1:26" ht="15.75" customHeight="1">
      <c r="A22" s="336" t="s">
        <v>457</v>
      </c>
      <c r="B22" s="345" t="s">
        <v>458</v>
      </c>
      <c r="C22" s="346">
        <v>3</v>
      </c>
      <c r="D22" s="347">
        <v>1</v>
      </c>
      <c r="E22" s="348">
        <v>1</v>
      </c>
      <c r="F22" s="348"/>
      <c r="G22" s="351">
        <v>1</v>
      </c>
      <c r="H22" s="350">
        <v>32</v>
      </c>
      <c r="I22" s="342">
        <f t="shared" si="5"/>
        <v>96</v>
      </c>
      <c r="J22" s="331">
        <f>C22*E22*G22*16.5*2</f>
        <v>99</v>
      </c>
      <c r="K22" s="329">
        <f t="shared" si="7"/>
        <v>99</v>
      </c>
      <c r="L22" s="351">
        <v>0</v>
      </c>
      <c r="M22" s="352">
        <v>0</v>
      </c>
      <c r="N22" s="333"/>
      <c r="O22" s="334"/>
      <c r="P22" s="335" t="s">
        <v>454</v>
      </c>
      <c r="Q22" s="324"/>
      <c r="R22" s="324"/>
      <c r="S22" s="324"/>
      <c r="T22" s="324"/>
      <c r="U22" s="324"/>
      <c r="V22" s="324"/>
      <c r="W22" s="324"/>
      <c r="X22" s="324"/>
      <c r="Y22" s="324"/>
      <c r="Z22" s="324"/>
    </row>
    <row r="23" spans="1:26" ht="15.75" customHeight="1">
      <c r="A23" s="336" t="s">
        <v>459</v>
      </c>
      <c r="B23" s="345" t="s">
        <v>460</v>
      </c>
      <c r="C23" s="346">
        <v>5</v>
      </c>
      <c r="D23" s="347">
        <v>1</v>
      </c>
      <c r="E23" s="348">
        <v>3</v>
      </c>
      <c r="F23" s="348"/>
      <c r="G23" s="351">
        <v>1</v>
      </c>
      <c r="H23" s="350">
        <v>141</v>
      </c>
      <c r="I23" s="342">
        <f t="shared" si="5"/>
        <v>705</v>
      </c>
      <c r="J23" s="331">
        <f>C23*E23*G23*16.5</f>
        <v>247.5</v>
      </c>
      <c r="K23" s="329">
        <f t="shared" si="7"/>
        <v>247.5</v>
      </c>
      <c r="L23" s="351">
        <v>0</v>
      </c>
      <c r="M23" s="352">
        <v>0</v>
      </c>
      <c r="N23" s="333"/>
      <c r="O23" s="334"/>
      <c r="P23" s="335" t="s">
        <v>461</v>
      </c>
      <c r="Q23" s="324"/>
      <c r="R23" s="324"/>
      <c r="S23" s="324"/>
      <c r="T23" s="324"/>
      <c r="U23" s="324"/>
      <c r="V23" s="324"/>
      <c r="W23" s="324"/>
      <c r="X23" s="324"/>
      <c r="Y23" s="324"/>
      <c r="Z23" s="324"/>
    </row>
    <row r="24" spans="1:26" ht="15.75" customHeight="1">
      <c r="A24" s="336" t="s">
        <v>462</v>
      </c>
      <c r="B24" s="345" t="s">
        <v>463</v>
      </c>
      <c r="C24" s="346">
        <v>4</v>
      </c>
      <c r="D24" s="353">
        <v>1.3</v>
      </c>
      <c r="E24" s="348">
        <v>2</v>
      </c>
      <c r="F24" s="348"/>
      <c r="G24" s="351">
        <v>1</v>
      </c>
      <c r="H24" s="350">
        <v>109</v>
      </c>
      <c r="I24" s="342">
        <f t="shared" si="5"/>
        <v>566.80000000000007</v>
      </c>
      <c r="J24" s="331">
        <f>C24*E24*G24*16.5*D24</f>
        <v>171.6</v>
      </c>
      <c r="K24" s="329">
        <f t="shared" si="7"/>
        <v>171.6</v>
      </c>
      <c r="L24" s="351">
        <v>0</v>
      </c>
      <c r="M24" s="352">
        <v>0</v>
      </c>
      <c r="N24" s="333"/>
      <c r="O24" s="334"/>
      <c r="P24" s="335" t="s">
        <v>464</v>
      </c>
      <c r="Q24" s="324"/>
      <c r="R24" s="324"/>
      <c r="S24" s="324"/>
      <c r="T24" s="324"/>
      <c r="U24" s="324"/>
      <c r="V24" s="324"/>
      <c r="W24" s="324"/>
      <c r="X24" s="324"/>
      <c r="Y24" s="324"/>
      <c r="Z24" s="324"/>
    </row>
    <row r="25" spans="1:26" ht="15.75" customHeight="1">
      <c r="A25" s="336" t="s">
        <v>465</v>
      </c>
      <c r="B25" s="345" t="s">
        <v>466</v>
      </c>
      <c r="C25" s="346">
        <v>4</v>
      </c>
      <c r="D25" s="353">
        <v>1.3</v>
      </c>
      <c r="E25" s="348">
        <v>1</v>
      </c>
      <c r="F25" s="348"/>
      <c r="G25" s="351">
        <v>1</v>
      </c>
      <c r="H25" s="350">
        <v>32</v>
      </c>
      <c r="I25" s="342">
        <f t="shared" si="5"/>
        <v>166.4</v>
      </c>
      <c r="J25" s="331">
        <f>C25*E25*G25*16.5*2</f>
        <v>132</v>
      </c>
      <c r="K25" s="329">
        <f t="shared" si="7"/>
        <v>132</v>
      </c>
      <c r="L25" s="351">
        <v>0</v>
      </c>
      <c r="M25" s="352">
        <v>0</v>
      </c>
      <c r="N25" s="333"/>
      <c r="O25" s="334"/>
      <c r="P25" s="335" t="s">
        <v>467</v>
      </c>
      <c r="Q25" s="324"/>
      <c r="R25" s="324"/>
      <c r="S25" s="324"/>
      <c r="T25" s="324"/>
      <c r="U25" s="324"/>
      <c r="V25" s="324"/>
      <c r="W25" s="324"/>
      <c r="X25" s="324"/>
      <c r="Y25" s="324"/>
      <c r="Z25" s="324"/>
    </row>
    <row r="26" spans="1:26" ht="15.75" customHeight="1">
      <c r="A26" s="336" t="s">
        <v>468</v>
      </c>
      <c r="B26" s="345" t="s">
        <v>469</v>
      </c>
      <c r="C26" s="346">
        <v>3</v>
      </c>
      <c r="D26" s="347">
        <v>1</v>
      </c>
      <c r="E26" s="348">
        <v>1</v>
      </c>
      <c r="F26" s="348"/>
      <c r="G26" s="351">
        <v>1</v>
      </c>
      <c r="H26" s="350">
        <v>51</v>
      </c>
      <c r="I26" s="342">
        <f t="shared" si="5"/>
        <v>153</v>
      </c>
      <c r="J26" s="331">
        <f t="shared" ref="J26:J27" si="8">C26*E26*G26*16.5</f>
        <v>49.5</v>
      </c>
      <c r="K26" s="329">
        <f t="shared" si="7"/>
        <v>49.5</v>
      </c>
      <c r="L26" s="351">
        <v>0</v>
      </c>
      <c r="M26" s="352">
        <v>0</v>
      </c>
      <c r="N26" s="333"/>
      <c r="O26" s="334"/>
      <c r="P26" s="335" t="s">
        <v>470</v>
      </c>
      <c r="Q26" s="324"/>
      <c r="R26" s="324"/>
      <c r="S26" s="324"/>
      <c r="T26" s="324"/>
      <c r="U26" s="324"/>
      <c r="V26" s="324"/>
      <c r="W26" s="324"/>
      <c r="X26" s="324"/>
      <c r="Y26" s="324"/>
      <c r="Z26" s="324"/>
    </row>
    <row r="27" spans="1:26" ht="15.75" customHeight="1">
      <c r="A27" s="336" t="s">
        <v>471</v>
      </c>
      <c r="B27" s="345" t="s">
        <v>472</v>
      </c>
      <c r="C27" s="346">
        <v>2</v>
      </c>
      <c r="D27" s="347">
        <v>1</v>
      </c>
      <c r="E27" s="348">
        <v>1</v>
      </c>
      <c r="F27" s="348"/>
      <c r="G27" s="351">
        <v>1</v>
      </c>
      <c r="H27" s="350">
        <v>22</v>
      </c>
      <c r="I27" s="342">
        <f t="shared" si="5"/>
        <v>44</v>
      </c>
      <c r="J27" s="331">
        <f t="shared" si="8"/>
        <v>33</v>
      </c>
      <c r="K27" s="329">
        <f t="shared" si="7"/>
        <v>33</v>
      </c>
      <c r="L27" s="351">
        <v>0</v>
      </c>
      <c r="M27" s="352">
        <v>0</v>
      </c>
      <c r="N27" s="333"/>
      <c r="O27" s="334"/>
      <c r="P27" s="335" t="s">
        <v>473</v>
      </c>
      <c r="Q27" s="324"/>
      <c r="R27" s="324"/>
      <c r="S27" s="324"/>
      <c r="T27" s="324"/>
      <c r="U27" s="324"/>
      <c r="V27" s="324"/>
      <c r="W27" s="324"/>
      <c r="X27" s="324"/>
      <c r="Y27" s="324"/>
      <c r="Z27" s="324"/>
    </row>
    <row r="28" spans="1:26" ht="15.75" customHeight="1">
      <c r="A28" s="336" t="s">
        <v>474</v>
      </c>
      <c r="B28" s="345" t="s">
        <v>475</v>
      </c>
      <c r="C28" s="346">
        <v>4</v>
      </c>
      <c r="D28" s="353">
        <v>1.3</v>
      </c>
      <c r="E28" s="348">
        <v>4</v>
      </c>
      <c r="F28" s="348"/>
      <c r="G28" s="349">
        <v>1.3</v>
      </c>
      <c r="H28" s="350">
        <v>270</v>
      </c>
      <c r="I28" s="342">
        <f t="shared" si="5"/>
        <v>1404</v>
      </c>
      <c r="J28" s="331">
        <f>C28*E28*G28*16.5*D28</f>
        <v>446.16</v>
      </c>
      <c r="K28" s="329">
        <f t="shared" si="7"/>
        <v>446.16</v>
      </c>
      <c r="L28" s="351">
        <v>0</v>
      </c>
      <c r="M28" s="352">
        <v>0</v>
      </c>
      <c r="N28" s="333"/>
      <c r="O28" s="334"/>
      <c r="P28" s="335" t="s">
        <v>476</v>
      </c>
      <c r="Q28" s="324"/>
      <c r="R28" s="324"/>
      <c r="S28" s="324"/>
      <c r="T28" s="324"/>
      <c r="U28" s="324"/>
      <c r="V28" s="324"/>
      <c r="W28" s="324"/>
      <c r="X28" s="324"/>
      <c r="Y28" s="324"/>
      <c r="Z28" s="324"/>
    </row>
    <row r="29" spans="1:26" ht="15.75" customHeight="1">
      <c r="A29" s="336" t="s">
        <v>477</v>
      </c>
      <c r="B29" s="345" t="s">
        <v>475</v>
      </c>
      <c r="C29" s="346">
        <v>3</v>
      </c>
      <c r="D29" s="347">
        <v>1</v>
      </c>
      <c r="E29" s="348">
        <v>1</v>
      </c>
      <c r="F29" s="348"/>
      <c r="G29" s="351">
        <v>1</v>
      </c>
      <c r="H29" s="350">
        <v>51</v>
      </c>
      <c r="I29" s="342">
        <f t="shared" si="5"/>
        <v>153</v>
      </c>
      <c r="J29" s="331">
        <f t="shared" ref="J29:J30" si="9">C29*E29*G29*16.5*2</f>
        <v>99</v>
      </c>
      <c r="K29" s="329">
        <f t="shared" si="7"/>
        <v>99</v>
      </c>
      <c r="L29" s="351">
        <v>0</v>
      </c>
      <c r="M29" s="352">
        <v>0</v>
      </c>
      <c r="N29" s="333"/>
      <c r="O29" s="334"/>
      <c r="P29" s="335" t="s">
        <v>478</v>
      </c>
      <c r="Q29" s="324"/>
      <c r="R29" s="324"/>
      <c r="S29" s="324"/>
      <c r="T29" s="324"/>
      <c r="U29" s="324"/>
      <c r="V29" s="324"/>
      <c r="W29" s="324"/>
      <c r="X29" s="324"/>
      <c r="Y29" s="324"/>
      <c r="Z29" s="324"/>
    </row>
    <row r="30" spans="1:26" ht="15.75" customHeight="1">
      <c r="A30" s="336" t="s">
        <v>479</v>
      </c>
      <c r="B30" s="345" t="s">
        <v>480</v>
      </c>
      <c r="C30" s="346">
        <v>4</v>
      </c>
      <c r="D30" s="353">
        <v>1.3</v>
      </c>
      <c r="E30" s="348">
        <v>1</v>
      </c>
      <c r="F30" s="348"/>
      <c r="G30" s="351">
        <v>1</v>
      </c>
      <c r="H30" s="350">
        <v>51</v>
      </c>
      <c r="I30" s="342">
        <f t="shared" si="5"/>
        <v>265.2</v>
      </c>
      <c r="J30" s="331">
        <f t="shared" si="9"/>
        <v>132</v>
      </c>
      <c r="K30" s="329">
        <f t="shared" si="7"/>
        <v>132</v>
      </c>
      <c r="L30" s="351"/>
      <c r="M30" s="352"/>
      <c r="N30" s="333"/>
      <c r="O30" s="334"/>
      <c r="P30" s="335" t="s">
        <v>481</v>
      </c>
      <c r="Q30" s="324"/>
      <c r="R30" s="324"/>
      <c r="S30" s="324"/>
      <c r="T30" s="324"/>
      <c r="U30" s="324"/>
      <c r="V30" s="324"/>
      <c r="W30" s="324"/>
      <c r="X30" s="324"/>
      <c r="Y30" s="324"/>
      <c r="Z30" s="324"/>
    </row>
    <row r="31" spans="1:26" ht="15.75" customHeight="1">
      <c r="A31" s="336" t="s">
        <v>482</v>
      </c>
      <c r="B31" s="345" t="s">
        <v>483</v>
      </c>
      <c r="C31" s="346">
        <v>5</v>
      </c>
      <c r="D31" s="353">
        <v>1.3</v>
      </c>
      <c r="E31" s="348">
        <v>5</v>
      </c>
      <c r="F31" s="348"/>
      <c r="G31" s="351">
        <v>1</v>
      </c>
      <c r="H31" s="350">
        <v>321</v>
      </c>
      <c r="I31" s="342">
        <f t="shared" si="5"/>
        <v>2086.5</v>
      </c>
      <c r="J31" s="331">
        <f>C31*E31*G31*16.5*D31</f>
        <v>536.25</v>
      </c>
      <c r="K31" s="329">
        <f t="shared" si="7"/>
        <v>536.25</v>
      </c>
      <c r="L31" s="351">
        <v>0</v>
      </c>
      <c r="M31" s="352">
        <v>0</v>
      </c>
      <c r="N31" s="333"/>
      <c r="O31" s="334"/>
      <c r="P31" s="335" t="s">
        <v>484</v>
      </c>
      <c r="Q31" s="324"/>
      <c r="R31" s="324"/>
      <c r="S31" s="324"/>
      <c r="T31" s="324"/>
      <c r="U31" s="324"/>
      <c r="V31" s="324"/>
      <c r="W31" s="324"/>
      <c r="X31" s="324"/>
      <c r="Y31" s="324"/>
      <c r="Z31" s="324"/>
    </row>
    <row r="32" spans="1:26" ht="15.75" customHeight="1">
      <c r="A32" s="336" t="s">
        <v>485</v>
      </c>
      <c r="B32" s="354" t="s">
        <v>486</v>
      </c>
      <c r="C32" s="348">
        <v>3</v>
      </c>
      <c r="D32" s="347">
        <v>1</v>
      </c>
      <c r="E32" s="348">
        <v>4</v>
      </c>
      <c r="F32" s="348"/>
      <c r="G32" s="351">
        <v>1</v>
      </c>
      <c r="H32" s="350">
        <v>270</v>
      </c>
      <c r="I32" s="342">
        <f t="shared" si="5"/>
        <v>810</v>
      </c>
      <c r="J32" s="331">
        <f t="shared" ref="J32:J35" si="10">C32*E32*G32*16.5</f>
        <v>198</v>
      </c>
      <c r="K32" s="329">
        <f t="shared" si="7"/>
        <v>198</v>
      </c>
      <c r="L32" s="351">
        <v>0</v>
      </c>
      <c r="M32" s="352">
        <v>0</v>
      </c>
      <c r="N32" s="333"/>
      <c r="O32" s="334"/>
      <c r="P32" s="335" t="s">
        <v>487</v>
      </c>
      <c r="Q32" s="324"/>
      <c r="R32" s="324"/>
      <c r="S32" s="324"/>
      <c r="T32" s="324"/>
      <c r="U32" s="324"/>
      <c r="V32" s="324"/>
      <c r="W32" s="324"/>
      <c r="X32" s="324"/>
      <c r="Y32" s="324"/>
      <c r="Z32" s="324"/>
    </row>
    <row r="33" spans="1:26" ht="28.5">
      <c r="A33" s="336" t="s">
        <v>488</v>
      </c>
      <c r="B33" s="355" t="s">
        <v>489</v>
      </c>
      <c r="C33" s="348">
        <v>3</v>
      </c>
      <c r="D33" s="347">
        <v>1</v>
      </c>
      <c r="E33" s="348">
        <v>1</v>
      </c>
      <c r="F33" s="348"/>
      <c r="G33" s="351">
        <v>1</v>
      </c>
      <c r="H33" s="350">
        <v>51</v>
      </c>
      <c r="I33" s="342">
        <f t="shared" si="5"/>
        <v>153</v>
      </c>
      <c r="J33" s="331">
        <f t="shared" si="10"/>
        <v>49.5</v>
      </c>
      <c r="K33" s="329">
        <f t="shared" si="7"/>
        <v>49.5</v>
      </c>
      <c r="L33" s="351">
        <v>0</v>
      </c>
      <c r="M33" s="352">
        <v>0</v>
      </c>
      <c r="N33" s="333"/>
      <c r="O33" s="334"/>
      <c r="P33" s="335" t="s">
        <v>490</v>
      </c>
      <c r="Q33" s="324"/>
      <c r="R33" s="324"/>
      <c r="S33" s="324"/>
      <c r="T33" s="324"/>
      <c r="U33" s="324"/>
      <c r="V33" s="324"/>
      <c r="W33" s="324"/>
      <c r="X33" s="324"/>
      <c r="Y33" s="324"/>
      <c r="Z33" s="324"/>
    </row>
    <row r="34" spans="1:26" ht="15.75" customHeight="1">
      <c r="A34" s="336" t="s">
        <v>491</v>
      </c>
      <c r="B34" s="355" t="s">
        <v>492</v>
      </c>
      <c r="C34" s="348">
        <v>2</v>
      </c>
      <c r="D34" s="347">
        <v>1</v>
      </c>
      <c r="E34" s="348">
        <v>5</v>
      </c>
      <c r="F34" s="348"/>
      <c r="G34" s="351">
        <v>1</v>
      </c>
      <c r="H34" s="350">
        <v>270</v>
      </c>
      <c r="I34" s="342">
        <f t="shared" si="5"/>
        <v>540</v>
      </c>
      <c r="J34" s="331">
        <f t="shared" si="10"/>
        <v>165</v>
      </c>
      <c r="K34" s="329">
        <f t="shared" si="7"/>
        <v>165</v>
      </c>
      <c r="L34" s="351">
        <v>0</v>
      </c>
      <c r="M34" s="352">
        <v>0</v>
      </c>
      <c r="N34" s="333"/>
      <c r="O34" s="334"/>
      <c r="P34" s="335" t="s">
        <v>487</v>
      </c>
      <c r="Q34" s="324"/>
      <c r="R34" s="324"/>
      <c r="S34" s="324"/>
      <c r="T34" s="324"/>
      <c r="U34" s="324"/>
      <c r="V34" s="324"/>
      <c r="W34" s="324"/>
      <c r="X34" s="324"/>
      <c r="Y34" s="324"/>
      <c r="Z34" s="324"/>
    </row>
    <row r="35" spans="1:26" ht="15.75" customHeight="1">
      <c r="A35" s="336" t="s">
        <v>493</v>
      </c>
      <c r="B35" s="355" t="s">
        <v>494</v>
      </c>
      <c r="C35" s="348">
        <v>2</v>
      </c>
      <c r="D35" s="347">
        <v>1</v>
      </c>
      <c r="E35" s="348">
        <v>5</v>
      </c>
      <c r="F35" s="348"/>
      <c r="G35" s="351">
        <v>1</v>
      </c>
      <c r="H35" s="350">
        <v>270</v>
      </c>
      <c r="I35" s="342">
        <f t="shared" si="5"/>
        <v>540</v>
      </c>
      <c r="J35" s="331">
        <f t="shared" si="10"/>
        <v>165</v>
      </c>
      <c r="K35" s="329">
        <f t="shared" si="7"/>
        <v>165</v>
      </c>
      <c r="L35" s="351">
        <v>0</v>
      </c>
      <c r="M35" s="352">
        <v>0</v>
      </c>
      <c r="N35" s="333"/>
      <c r="O35" s="334"/>
      <c r="P35" s="335" t="s">
        <v>487</v>
      </c>
      <c r="Q35" s="324"/>
      <c r="R35" s="324"/>
      <c r="S35" s="324"/>
      <c r="T35" s="324"/>
      <c r="U35" s="324"/>
      <c r="V35" s="324"/>
      <c r="W35" s="324"/>
      <c r="X35" s="324"/>
      <c r="Y35" s="324"/>
      <c r="Z35" s="324"/>
    </row>
    <row r="36" spans="1:26" ht="15.75" customHeight="1">
      <c r="A36" s="336" t="s">
        <v>495</v>
      </c>
      <c r="B36" s="355" t="s">
        <v>496</v>
      </c>
      <c r="C36" s="348">
        <v>2</v>
      </c>
      <c r="D36" s="347">
        <v>1</v>
      </c>
      <c r="E36" s="348">
        <v>1</v>
      </c>
      <c r="F36" s="348"/>
      <c r="G36" s="351">
        <v>1</v>
      </c>
      <c r="H36" s="350">
        <v>51</v>
      </c>
      <c r="I36" s="342">
        <f t="shared" si="5"/>
        <v>102</v>
      </c>
      <c r="J36" s="331">
        <f t="shared" ref="J36:J37" si="11">C36*E36*G36*16.5*2</f>
        <v>66</v>
      </c>
      <c r="K36" s="329">
        <f t="shared" si="7"/>
        <v>66</v>
      </c>
      <c r="L36" s="351">
        <v>0</v>
      </c>
      <c r="M36" s="352">
        <v>0</v>
      </c>
      <c r="N36" s="333"/>
      <c r="O36" s="334"/>
      <c r="P36" s="335" t="s">
        <v>478</v>
      </c>
      <c r="Q36" s="324"/>
      <c r="R36" s="324"/>
      <c r="S36" s="324"/>
      <c r="T36" s="324"/>
      <c r="U36" s="324"/>
      <c r="V36" s="324"/>
      <c r="W36" s="324"/>
      <c r="X36" s="324"/>
      <c r="Y36" s="324"/>
      <c r="Z36" s="324"/>
    </row>
    <row r="37" spans="1:26" ht="15.75" customHeight="1">
      <c r="A37" s="336" t="s">
        <v>497</v>
      </c>
      <c r="B37" s="355" t="s">
        <v>498</v>
      </c>
      <c r="C37" s="348">
        <v>2</v>
      </c>
      <c r="D37" s="347">
        <v>1</v>
      </c>
      <c r="E37" s="348">
        <v>1</v>
      </c>
      <c r="F37" s="348"/>
      <c r="G37" s="351">
        <v>1</v>
      </c>
      <c r="H37" s="350">
        <v>51</v>
      </c>
      <c r="I37" s="342">
        <f t="shared" si="5"/>
        <v>102</v>
      </c>
      <c r="J37" s="331">
        <f t="shared" si="11"/>
        <v>66</v>
      </c>
      <c r="K37" s="329">
        <f t="shared" si="7"/>
        <v>66</v>
      </c>
      <c r="L37" s="351">
        <v>0</v>
      </c>
      <c r="M37" s="352">
        <v>0</v>
      </c>
      <c r="N37" s="333"/>
      <c r="O37" s="334"/>
      <c r="P37" s="335" t="s">
        <v>478</v>
      </c>
      <c r="Q37" s="324"/>
      <c r="R37" s="324"/>
      <c r="S37" s="324"/>
      <c r="T37" s="324"/>
      <c r="U37" s="324"/>
      <c r="V37" s="324"/>
      <c r="W37" s="324"/>
      <c r="X37" s="324"/>
      <c r="Y37" s="324"/>
      <c r="Z37" s="324"/>
    </row>
    <row r="38" spans="1:26" ht="15.75" customHeight="1">
      <c r="A38" s="356">
        <v>1.2</v>
      </c>
      <c r="B38" s="75" t="s">
        <v>499</v>
      </c>
      <c r="C38" s="357">
        <f>SUM(C39:C73)</f>
        <v>109</v>
      </c>
      <c r="D38" s="358"/>
      <c r="E38" s="357">
        <f>SUM(E39:E73)</f>
        <v>108</v>
      </c>
      <c r="F38" s="359"/>
      <c r="G38" s="360"/>
      <c r="H38" s="361"/>
      <c r="I38" s="362">
        <f t="shared" ref="I38:M38" si="12">SUM(I39:I73)</f>
        <v>18239.699999999997</v>
      </c>
      <c r="J38" s="362">
        <f t="shared" si="12"/>
        <v>6462.75</v>
      </c>
      <c r="K38" s="363">
        <f t="shared" si="12"/>
        <v>6413.3</v>
      </c>
      <c r="L38" s="363">
        <f t="shared" si="12"/>
        <v>49.5</v>
      </c>
      <c r="M38" s="363">
        <f t="shared" si="12"/>
        <v>0</v>
      </c>
      <c r="N38" s="364"/>
      <c r="O38" s="365"/>
      <c r="P38" s="366" t="s">
        <v>500</v>
      </c>
      <c r="Q38" s="324"/>
      <c r="R38" s="324"/>
      <c r="S38" s="324"/>
      <c r="T38" s="324"/>
      <c r="U38" s="324"/>
      <c r="V38" s="324"/>
      <c r="W38" s="324"/>
      <c r="X38" s="324"/>
      <c r="Y38" s="324"/>
      <c r="Z38" s="324"/>
    </row>
    <row r="39" spans="1:26" ht="15.75" customHeight="1">
      <c r="A39" s="367" t="s">
        <v>501</v>
      </c>
      <c r="B39" s="368" t="s">
        <v>502</v>
      </c>
      <c r="C39" s="338">
        <v>3</v>
      </c>
      <c r="D39" s="339">
        <v>1.3</v>
      </c>
      <c r="E39" s="340">
        <v>3</v>
      </c>
      <c r="F39" s="340"/>
      <c r="G39" s="341">
        <v>1</v>
      </c>
      <c r="H39" s="344">
        <v>125</v>
      </c>
      <c r="I39" s="369">
        <f t="shared" ref="I39:I73" si="13">C39*D39*H39</f>
        <v>487.50000000000006</v>
      </c>
      <c r="J39" s="370">
        <f>C39*E39*G39*16.5*D39</f>
        <v>193.05</v>
      </c>
      <c r="K39" s="341">
        <v>193.1</v>
      </c>
      <c r="L39" s="341">
        <v>0</v>
      </c>
      <c r="M39" s="343">
        <v>0</v>
      </c>
      <c r="N39" s="371"/>
      <c r="O39" s="372"/>
      <c r="P39" s="371" t="s">
        <v>503</v>
      </c>
      <c r="Q39" s="324"/>
      <c r="R39" s="324"/>
      <c r="S39" s="324"/>
      <c r="T39" s="324"/>
      <c r="U39" s="324"/>
      <c r="V39" s="324"/>
      <c r="W39" s="324"/>
      <c r="X39" s="324"/>
      <c r="Y39" s="324"/>
      <c r="Z39" s="324"/>
    </row>
    <row r="40" spans="1:26" ht="15.75" customHeight="1">
      <c r="A40" s="367" t="s">
        <v>504</v>
      </c>
      <c r="B40" s="373" t="s">
        <v>505</v>
      </c>
      <c r="C40" s="346">
        <v>4</v>
      </c>
      <c r="D40" s="347">
        <v>1</v>
      </c>
      <c r="E40" s="348">
        <v>3</v>
      </c>
      <c r="F40" s="348"/>
      <c r="G40" s="351">
        <v>1</v>
      </c>
      <c r="H40" s="350">
        <v>153</v>
      </c>
      <c r="I40" s="374">
        <f t="shared" si="13"/>
        <v>612</v>
      </c>
      <c r="J40" s="375">
        <f t="shared" ref="J40:J50" si="14">C40*E40*G40*16.5</f>
        <v>198</v>
      </c>
      <c r="K40" s="351">
        <v>198</v>
      </c>
      <c r="L40" s="351">
        <v>0</v>
      </c>
      <c r="M40" s="352">
        <v>0</v>
      </c>
      <c r="N40" s="376"/>
      <c r="O40" s="372"/>
      <c r="P40" s="371" t="s">
        <v>506</v>
      </c>
      <c r="Q40" s="324"/>
      <c r="R40" s="324"/>
      <c r="S40" s="324"/>
      <c r="T40" s="324"/>
      <c r="U40" s="324"/>
      <c r="V40" s="324"/>
      <c r="W40" s="324"/>
      <c r="X40" s="324"/>
      <c r="Y40" s="324"/>
      <c r="Z40" s="324"/>
    </row>
    <row r="41" spans="1:26" ht="15.75" customHeight="1">
      <c r="A41" s="367" t="s">
        <v>507</v>
      </c>
      <c r="B41" s="373" t="s">
        <v>508</v>
      </c>
      <c r="C41" s="346">
        <v>5</v>
      </c>
      <c r="D41" s="347">
        <v>1</v>
      </c>
      <c r="E41" s="348">
        <v>3</v>
      </c>
      <c r="F41" s="348"/>
      <c r="G41" s="351">
        <v>1</v>
      </c>
      <c r="H41" s="350">
        <v>153</v>
      </c>
      <c r="I41" s="374">
        <f t="shared" si="13"/>
        <v>765</v>
      </c>
      <c r="J41" s="375">
        <f t="shared" si="14"/>
        <v>247.5</v>
      </c>
      <c r="K41" s="351">
        <v>247.5</v>
      </c>
      <c r="L41" s="351">
        <v>0</v>
      </c>
      <c r="M41" s="352">
        <v>0</v>
      </c>
      <c r="N41" s="376"/>
      <c r="O41" s="372"/>
      <c r="P41" s="371" t="s">
        <v>506</v>
      </c>
      <c r="Q41" s="324"/>
      <c r="R41" s="324"/>
      <c r="S41" s="324"/>
      <c r="T41" s="324"/>
      <c r="U41" s="324"/>
      <c r="V41" s="324"/>
      <c r="W41" s="324"/>
      <c r="X41" s="324"/>
      <c r="Y41" s="324"/>
      <c r="Z41" s="324"/>
    </row>
    <row r="42" spans="1:26" ht="15.75" customHeight="1">
      <c r="A42" s="367" t="s">
        <v>509</v>
      </c>
      <c r="B42" s="373" t="s">
        <v>510</v>
      </c>
      <c r="C42" s="346">
        <v>5</v>
      </c>
      <c r="D42" s="347">
        <v>1</v>
      </c>
      <c r="E42" s="350">
        <v>1</v>
      </c>
      <c r="F42" s="348"/>
      <c r="G42" s="351">
        <v>1</v>
      </c>
      <c r="H42" s="350">
        <v>67</v>
      </c>
      <c r="I42" s="374">
        <f t="shared" si="13"/>
        <v>335</v>
      </c>
      <c r="J42" s="375">
        <f t="shared" si="14"/>
        <v>82.5</v>
      </c>
      <c r="K42" s="351">
        <v>82.5</v>
      </c>
      <c r="L42" s="351">
        <v>0</v>
      </c>
      <c r="M42" s="352">
        <v>0</v>
      </c>
      <c r="N42" s="376"/>
      <c r="O42" s="372"/>
      <c r="P42" s="371" t="s">
        <v>511</v>
      </c>
      <c r="Q42" s="324"/>
      <c r="R42" s="324"/>
      <c r="S42" s="324"/>
      <c r="T42" s="324"/>
      <c r="U42" s="324"/>
      <c r="V42" s="324"/>
      <c r="W42" s="324"/>
      <c r="X42" s="324"/>
      <c r="Y42" s="324"/>
      <c r="Z42" s="324"/>
    </row>
    <row r="43" spans="1:26" ht="15.75" customHeight="1">
      <c r="A43" s="367" t="s">
        <v>512</v>
      </c>
      <c r="B43" s="345" t="s">
        <v>513</v>
      </c>
      <c r="C43" s="346">
        <v>3</v>
      </c>
      <c r="D43" s="347">
        <v>1</v>
      </c>
      <c r="E43" s="348">
        <v>1</v>
      </c>
      <c r="F43" s="348"/>
      <c r="G43" s="351">
        <v>1</v>
      </c>
      <c r="H43" s="350">
        <v>24</v>
      </c>
      <c r="I43" s="374">
        <f t="shared" si="13"/>
        <v>72</v>
      </c>
      <c r="J43" s="375">
        <f t="shared" si="14"/>
        <v>49.5</v>
      </c>
      <c r="K43" s="351">
        <v>49.5</v>
      </c>
      <c r="L43" s="351">
        <v>0</v>
      </c>
      <c r="M43" s="352">
        <v>0</v>
      </c>
      <c r="N43" s="376"/>
      <c r="O43" s="372"/>
      <c r="P43" s="371" t="s">
        <v>514</v>
      </c>
      <c r="Q43" s="324"/>
      <c r="R43" s="324"/>
      <c r="S43" s="324"/>
      <c r="T43" s="324"/>
      <c r="U43" s="324"/>
      <c r="V43" s="324"/>
      <c r="W43" s="324"/>
      <c r="X43" s="324"/>
      <c r="Y43" s="324"/>
      <c r="Z43" s="324"/>
    </row>
    <row r="44" spans="1:26" ht="15.75" customHeight="1">
      <c r="A44" s="367" t="s">
        <v>515</v>
      </c>
      <c r="B44" s="345" t="s">
        <v>510</v>
      </c>
      <c r="C44" s="346">
        <v>4</v>
      </c>
      <c r="D44" s="347">
        <v>1</v>
      </c>
      <c r="E44" s="348">
        <v>14</v>
      </c>
      <c r="F44" s="348"/>
      <c r="G44" s="351">
        <v>1</v>
      </c>
      <c r="H44" s="350">
        <v>883</v>
      </c>
      <c r="I44" s="374">
        <f t="shared" si="13"/>
        <v>3532</v>
      </c>
      <c r="J44" s="375">
        <f t="shared" si="14"/>
        <v>924</v>
      </c>
      <c r="K44" s="351">
        <v>924</v>
      </c>
      <c r="L44" s="351">
        <v>0</v>
      </c>
      <c r="M44" s="352">
        <v>0</v>
      </c>
      <c r="N44" s="376"/>
      <c r="O44" s="372"/>
      <c r="P44" s="371" t="s">
        <v>516</v>
      </c>
      <c r="Q44" s="324"/>
      <c r="R44" s="324"/>
      <c r="S44" s="324"/>
      <c r="T44" s="324"/>
      <c r="U44" s="324"/>
      <c r="V44" s="324"/>
      <c r="W44" s="324"/>
      <c r="X44" s="324"/>
      <c r="Y44" s="324"/>
      <c r="Z44" s="324"/>
    </row>
    <row r="45" spans="1:26" ht="15.75" customHeight="1">
      <c r="A45" s="367" t="s">
        <v>517</v>
      </c>
      <c r="B45" s="345" t="s">
        <v>505</v>
      </c>
      <c r="C45" s="346">
        <v>3</v>
      </c>
      <c r="D45" s="347">
        <v>1</v>
      </c>
      <c r="E45" s="348">
        <v>10</v>
      </c>
      <c r="F45" s="348"/>
      <c r="G45" s="351">
        <v>1</v>
      </c>
      <c r="H45" s="350">
        <v>624</v>
      </c>
      <c r="I45" s="374">
        <f t="shared" si="13"/>
        <v>1872</v>
      </c>
      <c r="J45" s="375">
        <f t="shared" si="14"/>
        <v>495</v>
      </c>
      <c r="K45" s="351">
        <v>495</v>
      </c>
      <c r="L45" s="351">
        <v>0</v>
      </c>
      <c r="M45" s="352">
        <v>0</v>
      </c>
      <c r="N45" s="376"/>
      <c r="O45" s="372"/>
      <c r="P45" s="371" t="s">
        <v>518</v>
      </c>
      <c r="Q45" s="324"/>
      <c r="R45" s="324"/>
      <c r="S45" s="324"/>
      <c r="T45" s="324"/>
      <c r="U45" s="324"/>
      <c r="V45" s="324"/>
      <c r="W45" s="324"/>
      <c r="X45" s="324"/>
      <c r="Y45" s="324"/>
      <c r="Z45" s="324"/>
    </row>
    <row r="46" spans="1:26" ht="15.75" customHeight="1">
      <c r="A46" s="367" t="s">
        <v>519</v>
      </c>
      <c r="B46" s="345" t="s">
        <v>520</v>
      </c>
      <c r="C46" s="346">
        <v>3</v>
      </c>
      <c r="D46" s="347">
        <v>1</v>
      </c>
      <c r="E46" s="348">
        <v>1</v>
      </c>
      <c r="F46" s="348"/>
      <c r="G46" s="351">
        <v>1</v>
      </c>
      <c r="H46" s="350">
        <v>30</v>
      </c>
      <c r="I46" s="374">
        <f t="shared" si="13"/>
        <v>90</v>
      </c>
      <c r="J46" s="375">
        <f t="shared" si="14"/>
        <v>49.5</v>
      </c>
      <c r="K46" s="351">
        <v>49.5</v>
      </c>
      <c r="L46" s="351">
        <v>0</v>
      </c>
      <c r="M46" s="352">
        <v>0</v>
      </c>
      <c r="N46" s="376"/>
      <c r="O46" s="372"/>
      <c r="P46" s="371" t="s">
        <v>521</v>
      </c>
      <c r="Q46" s="324"/>
      <c r="R46" s="324"/>
      <c r="S46" s="324"/>
      <c r="T46" s="324"/>
      <c r="U46" s="324"/>
      <c r="V46" s="324"/>
      <c r="W46" s="324"/>
      <c r="X46" s="324"/>
      <c r="Y46" s="324"/>
      <c r="Z46" s="324"/>
    </row>
    <row r="47" spans="1:26" ht="15.75" customHeight="1">
      <c r="A47" s="367" t="s">
        <v>522</v>
      </c>
      <c r="B47" s="345" t="s">
        <v>523</v>
      </c>
      <c r="C47" s="346">
        <v>3</v>
      </c>
      <c r="D47" s="347">
        <v>1</v>
      </c>
      <c r="E47" s="348">
        <v>1</v>
      </c>
      <c r="F47" s="348"/>
      <c r="G47" s="351">
        <v>1</v>
      </c>
      <c r="H47" s="350">
        <v>31</v>
      </c>
      <c r="I47" s="374">
        <f t="shared" si="13"/>
        <v>93</v>
      </c>
      <c r="J47" s="375">
        <f t="shared" si="14"/>
        <v>49.5</v>
      </c>
      <c r="K47" s="351">
        <v>49.5</v>
      </c>
      <c r="L47" s="351">
        <v>0</v>
      </c>
      <c r="M47" s="352">
        <v>0</v>
      </c>
      <c r="N47" s="376"/>
      <c r="O47" s="372"/>
      <c r="P47" s="371" t="s">
        <v>524</v>
      </c>
      <c r="Q47" s="324"/>
      <c r="R47" s="324"/>
      <c r="S47" s="324"/>
      <c r="T47" s="324"/>
      <c r="U47" s="324"/>
      <c r="V47" s="324"/>
      <c r="W47" s="324"/>
      <c r="X47" s="324"/>
      <c r="Y47" s="324"/>
      <c r="Z47" s="324"/>
    </row>
    <row r="48" spans="1:26" ht="15.75" customHeight="1">
      <c r="A48" s="367" t="s">
        <v>525</v>
      </c>
      <c r="B48" s="345" t="s">
        <v>526</v>
      </c>
      <c r="C48" s="346">
        <v>5</v>
      </c>
      <c r="D48" s="347">
        <v>1</v>
      </c>
      <c r="E48" s="348">
        <v>1</v>
      </c>
      <c r="F48" s="348"/>
      <c r="G48" s="351">
        <v>1</v>
      </c>
      <c r="H48" s="350">
        <v>45</v>
      </c>
      <c r="I48" s="374">
        <f t="shared" si="13"/>
        <v>225</v>
      </c>
      <c r="J48" s="375">
        <f t="shared" si="14"/>
        <v>82.5</v>
      </c>
      <c r="K48" s="351">
        <v>82.5</v>
      </c>
      <c r="L48" s="351">
        <v>0</v>
      </c>
      <c r="M48" s="352">
        <v>0</v>
      </c>
      <c r="N48" s="377"/>
      <c r="O48" s="372"/>
      <c r="P48" s="335" t="s">
        <v>527</v>
      </c>
      <c r="Q48" s="324"/>
      <c r="R48" s="324"/>
      <c r="S48" s="324"/>
      <c r="T48" s="324"/>
      <c r="U48" s="324"/>
      <c r="V48" s="324"/>
      <c r="W48" s="324"/>
      <c r="X48" s="324"/>
      <c r="Y48" s="324"/>
      <c r="Z48" s="324"/>
    </row>
    <row r="49" spans="1:26" ht="15.75" customHeight="1">
      <c r="A49" s="367" t="s">
        <v>528</v>
      </c>
      <c r="B49" s="345" t="s">
        <v>529</v>
      </c>
      <c r="C49" s="346">
        <v>2</v>
      </c>
      <c r="D49" s="347">
        <v>1</v>
      </c>
      <c r="E49" s="348">
        <v>1</v>
      </c>
      <c r="F49" s="348"/>
      <c r="G49" s="351">
        <v>1</v>
      </c>
      <c r="H49" s="350">
        <v>31</v>
      </c>
      <c r="I49" s="374">
        <f t="shared" si="13"/>
        <v>62</v>
      </c>
      <c r="J49" s="375">
        <f t="shared" si="14"/>
        <v>33</v>
      </c>
      <c r="K49" s="351">
        <v>33</v>
      </c>
      <c r="L49" s="351">
        <v>0</v>
      </c>
      <c r="M49" s="352">
        <v>0</v>
      </c>
      <c r="N49" s="377"/>
      <c r="O49" s="372"/>
      <c r="P49" s="335" t="s">
        <v>530</v>
      </c>
      <c r="Q49" s="324"/>
      <c r="R49" s="324"/>
      <c r="S49" s="324"/>
      <c r="T49" s="324"/>
      <c r="U49" s="324"/>
      <c r="V49" s="324"/>
      <c r="W49" s="324"/>
      <c r="X49" s="324"/>
      <c r="Y49" s="324"/>
      <c r="Z49" s="324"/>
    </row>
    <row r="50" spans="1:26" ht="15.75" customHeight="1">
      <c r="A50" s="367" t="s">
        <v>531</v>
      </c>
      <c r="B50" s="345" t="s">
        <v>532</v>
      </c>
      <c r="C50" s="346">
        <v>4</v>
      </c>
      <c r="D50" s="347">
        <v>1</v>
      </c>
      <c r="E50" s="348">
        <v>3</v>
      </c>
      <c r="F50" s="348"/>
      <c r="G50" s="351">
        <v>1</v>
      </c>
      <c r="H50" s="350">
        <v>125</v>
      </c>
      <c r="I50" s="374">
        <f t="shared" si="13"/>
        <v>500</v>
      </c>
      <c r="J50" s="375">
        <f t="shared" si="14"/>
        <v>198</v>
      </c>
      <c r="K50" s="351">
        <v>198</v>
      </c>
      <c r="L50" s="351">
        <v>0</v>
      </c>
      <c r="M50" s="352">
        <v>0</v>
      </c>
      <c r="N50" s="377"/>
      <c r="O50" s="372"/>
      <c r="P50" s="335" t="s">
        <v>439</v>
      </c>
      <c r="Q50" s="324"/>
      <c r="R50" s="324"/>
      <c r="S50" s="324"/>
      <c r="T50" s="324"/>
      <c r="U50" s="324"/>
      <c r="V50" s="324"/>
      <c r="W50" s="324"/>
      <c r="X50" s="324"/>
      <c r="Y50" s="324"/>
      <c r="Z50" s="324"/>
    </row>
    <row r="51" spans="1:26" ht="15.75" customHeight="1">
      <c r="A51" s="367" t="s">
        <v>533</v>
      </c>
      <c r="B51" s="345" t="s">
        <v>534</v>
      </c>
      <c r="C51" s="346">
        <v>2</v>
      </c>
      <c r="D51" s="347">
        <v>1</v>
      </c>
      <c r="E51" s="348">
        <v>2</v>
      </c>
      <c r="F51" s="348"/>
      <c r="G51" s="351">
        <v>1</v>
      </c>
      <c r="H51" s="350">
        <v>100</v>
      </c>
      <c r="I51" s="374">
        <f t="shared" si="13"/>
        <v>200</v>
      </c>
      <c r="J51" s="375">
        <f>C51*E51*G51*16.5*2</f>
        <v>132</v>
      </c>
      <c r="K51" s="351">
        <v>132</v>
      </c>
      <c r="L51" s="351">
        <v>0</v>
      </c>
      <c r="M51" s="352">
        <v>0</v>
      </c>
      <c r="N51" s="377"/>
      <c r="O51" s="372"/>
      <c r="P51" s="335" t="s">
        <v>535</v>
      </c>
      <c r="Q51" s="324"/>
      <c r="R51" s="324"/>
      <c r="S51" s="324"/>
      <c r="T51" s="324"/>
      <c r="U51" s="324"/>
      <c r="V51" s="324"/>
      <c r="W51" s="324"/>
      <c r="X51" s="324"/>
      <c r="Y51" s="324"/>
      <c r="Z51" s="324"/>
    </row>
    <row r="52" spans="1:26" ht="15.75" customHeight="1">
      <c r="A52" s="367" t="s">
        <v>536</v>
      </c>
      <c r="B52" s="345" t="s">
        <v>520</v>
      </c>
      <c r="C52" s="346">
        <v>3</v>
      </c>
      <c r="D52" s="347">
        <v>1</v>
      </c>
      <c r="E52" s="348">
        <v>11</v>
      </c>
      <c r="F52" s="348"/>
      <c r="G52" s="351">
        <v>1</v>
      </c>
      <c r="H52" s="350">
        <v>624</v>
      </c>
      <c r="I52" s="374">
        <f t="shared" si="13"/>
        <v>1872</v>
      </c>
      <c r="J52" s="375">
        <f t="shared" ref="J52:J54" si="15">C52*E52*G52*16.5</f>
        <v>544.5</v>
      </c>
      <c r="K52" s="351">
        <v>544.5</v>
      </c>
      <c r="L52" s="351">
        <v>0</v>
      </c>
      <c r="M52" s="352">
        <v>0</v>
      </c>
      <c r="N52" s="377"/>
      <c r="O52" s="372"/>
      <c r="P52" s="335" t="s">
        <v>448</v>
      </c>
      <c r="Q52" s="324"/>
      <c r="R52" s="324"/>
      <c r="S52" s="324"/>
      <c r="T52" s="324"/>
      <c r="U52" s="324"/>
      <c r="V52" s="324"/>
      <c r="W52" s="324"/>
      <c r="X52" s="324"/>
      <c r="Y52" s="324"/>
      <c r="Z52" s="324"/>
    </row>
    <row r="53" spans="1:26" ht="15.75" customHeight="1">
      <c r="A53" s="367" t="s">
        <v>537</v>
      </c>
      <c r="B53" s="345" t="s">
        <v>538</v>
      </c>
      <c r="C53" s="346">
        <v>3</v>
      </c>
      <c r="D53" s="347">
        <v>1</v>
      </c>
      <c r="E53" s="348">
        <v>1</v>
      </c>
      <c r="F53" s="348"/>
      <c r="G53" s="351">
        <v>1</v>
      </c>
      <c r="H53" s="350">
        <v>45</v>
      </c>
      <c r="I53" s="374">
        <f t="shared" si="13"/>
        <v>135</v>
      </c>
      <c r="J53" s="375">
        <f t="shared" si="15"/>
        <v>49.5</v>
      </c>
      <c r="K53" s="351">
        <v>49.5</v>
      </c>
      <c r="L53" s="351">
        <v>0</v>
      </c>
      <c r="M53" s="352">
        <v>0</v>
      </c>
      <c r="N53" s="377"/>
      <c r="O53" s="372"/>
      <c r="P53" s="335" t="s">
        <v>539</v>
      </c>
      <c r="Q53" s="324"/>
      <c r="R53" s="324"/>
      <c r="S53" s="324"/>
      <c r="T53" s="324"/>
      <c r="U53" s="324"/>
      <c r="V53" s="324"/>
      <c r="W53" s="324"/>
      <c r="X53" s="324"/>
      <c r="Y53" s="324"/>
      <c r="Z53" s="324"/>
    </row>
    <row r="54" spans="1:26" ht="15.75" customHeight="1">
      <c r="A54" s="367" t="s">
        <v>540</v>
      </c>
      <c r="B54" s="345" t="s">
        <v>541</v>
      </c>
      <c r="C54" s="346">
        <v>3</v>
      </c>
      <c r="D54" s="347">
        <v>1</v>
      </c>
      <c r="E54" s="348">
        <v>2</v>
      </c>
      <c r="F54" s="348"/>
      <c r="G54" s="351">
        <v>1</v>
      </c>
      <c r="H54" s="350">
        <v>109</v>
      </c>
      <c r="I54" s="374">
        <f t="shared" si="13"/>
        <v>327</v>
      </c>
      <c r="J54" s="375">
        <f t="shared" si="15"/>
        <v>99</v>
      </c>
      <c r="K54" s="351">
        <v>99</v>
      </c>
      <c r="L54" s="351">
        <v>0</v>
      </c>
      <c r="M54" s="352">
        <v>0</v>
      </c>
      <c r="N54" s="377"/>
      <c r="O54" s="372"/>
      <c r="P54" s="335" t="s">
        <v>451</v>
      </c>
      <c r="Q54" s="324"/>
      <c r="R54" s="324"/>
      <c r="S54" s="324"/>
      <c r="T54" s="324"/>
      <c r="U54" s="324"/>
      <c r="V54" s="324"/>
      <c r="W54" s="324"/>
      <c r="X54" s="324"/>
      <c r="Y54" s="324"/>
      <c r="Z54" s="324"/>
    </row>
    <row r="55" spans="1:26" ht="15.75" customHeight="1">
      <c r="A55" s="367" t="s">
        <v>542</v>
      </c>
      <c r="B55" s="345" t="s">
        <v>543</v>
      </c>
      <c r="C55" s="346">
        <v>4</v>
      </c>
      <c r="D55" s="347">
        <v>1.3</v>
      </c>
      <c r="E55" s="348">
        <v>1</v>
      </c>
      <c r="F55" s="348"/>
      <c r="G55" s="351">
        <v>1</v>
      </c>
      <c r="H55" s="350">
        <v>32</v>
      </c>
      <c r="I55" s="374">
        <f t="shared" si="13"/>
        <v>166.4</v>
      </c>
      <c r="J55" s="375">
        <f>C55*E55*G55*16.5*2</f>
        <v>132</v>
      </c>
      <c r="K55" s="351">
        <v>132</v>
      </c>
      <c r="L55" s="351">
        <v>0</v>
      </c>
      <c r="M55" s="352">
        <v>0</v>
      </c>
      <c r="N55" s="377"/>
      <c r="O55" s="372"/>
      <c r="P55" s="335" t="s">
        <v>467</v>
      </c>
      <c r="Q55" s="324"/>
      <c r="R55" s="324"/>
      <c r="S55" s="324"/>
      <c r="T55" s="324"/>
      <c r="U55" s="324"/>
      <c r="V55" s="324"/>
      <c r="W55" s="324"/>
      <c r="X55" s="324"/>
      <c r="Y55" s="324"/>
      <c r="Z55" s="324"/>
    </row>
    <row r="56" spans="1:26" ht="15.75" customHeight="1">
      <c r="A56" s="367" t="s">
        <v>544</v>
      </c>
      <c r="B56" s="345" t="s">
        <v>545</v>
      </c>
      <c r="C56" s="346">
        <v>4</v>
      </c>
      <c r="D56" s="347">
        <v>1.3</v>
      </c>
      <c r="E56" s="348">
        <v>2</v>
      </c>
      <c r="F56" s="348"/>
      <c r="G56" s="351">
        <v>1</v>
      </c>
      <c r="H56" s="350">
        <v>109</v>
      </c>
      <c r="I56" s="374">
        <f t="shared" si="13"/>
        <v>566.80000000000007</v>
      </c>
      <c r="J56" s="375">
        <f>C56*E56*G56*16.5*D56</f>
        <v>171.6</v>
      </c>
      <c r="K56" s="351">
        <v>171.6</v>
      </c>
      <c r="L56" s="351">
        <v>0</v>
      </c>
      <c r="M56" s="352">
        <v>0</v>
      </c>
      <c r="N56" s="377"/>
      <c r="O56" s="372"/>
      <c r="P56" s="335" t="s">
        <v>464</v>
      </c>
      <c r="Q56" s="324"/>
      <c r="R56" s="324"/>
      <c r="S56" s="324"/>
      <c r="T56" s="324"/>
      <c r="U56" s="324"/>
      <c r="V56" s="324"/>
      <c r="W56" s="324"/>
      <c r="X56" s="324"/>
      <c r="Y56" s="324"/>
      <c r="Z56" s="324"/>
    </row>
    <row r="57" spans="1:26" ht="15.75" customHeight="1">
      <c r="A57" s="367" t="s">
        <v>546</v>
      </c>
      <c r="B57" s="345" t="s">
        <v>547</v>
      </c>
      <c r="C57" s="346">
        <v>3</v>
      </c>
      <c r="D57" s="347">
        <v>1</v>
      </c>
      <c r="E57" s="348">
        <v>2</v>
      </c>
      <c r="F57" s="348"/>
      <c r="G57" s="351">
        <v>1</v>
      </c>
      <c r="H57" s="350">
        <v>109</v>
      </c>
      <c r="I57" s="374">
        <f t="shared" si="13"/>
        <v>327</v>
      </c>
      <c r="J57" s="375">
        <f>C57*E57*G57*16.5</f>
        <v>99</v>
      </c>
      <c r="K57" s="351">
        <v>99</v>
      </c>
      <c r="L57" s="351">
        <v>0</v>
      </c>
      <c r="M57" s="352">
        <v>0</v>
      </c>
      <c r="N57" s="377"/>
      <c r="O57" s="372"/>
      <c r="P57" s="335" t="s">
        <v>451</v>
      </c>
      <c r="Q57" s="324"/>
      <c r="R57" s="324"/>
      <c r="S57" s="324"/>
      <c r="T57" s="324"/>
      <c r="U57" s="324"/>
      <c r="V57" s="324"/>
      <c r="W57" s="324"/>
      <c r="X57" s="324"/>
      <c r="Y57" s="324"/>
      <c r="Z57" s="324"/>
    </row>
    <row r="58" spans="1:26" ht="15.75" customHeight="1">
      <c r="A58" s="367" t="s">
        <v>548</v>
      </c>
      <c r="B58" s="345" t="s">
        <v>549</v>
      </c>
      <c r="C58" s="346">
        <v>3</v>
      </c>
      <c r="D58" s="347">
        <v>1</v>
      </c>
      <c r="E58" s="348">
        <v>1</v>
      </c>
      <c r="F58" s="348"/>
      <c r="G58" s="351">
        <v>1</v>
      </c>
      <c r="H58" s="350">
        <v>32</v>
      </c>
      <c r="I58" s="374">
        <f t="shared" si="13"/>
        <v>96</v>
      </c>
      <c r="J58" s="375">
        <f>C58*E58*G58*16.5*2</f>
        <v>99</v>
      </c>
      <c r="K58" s="351">
        <v>99</v>
      </c>
      <c r="L58" s="351">
        <v>0</v>
      </c>
      <c r="M58" s="352">
        <v>0</v>
      </c>
      <c r="N58" s="377"/>
      <c r="O58" s="372"/>
      <c r="P58" s="335" t="s">
        <v>454</v>
      </c>
      <c r="Q58" s="324"/>
      <c r="R58" s="324"/>
      <c r="S58" s="324"/>
      <c r="T58" s="324"/>
      <c r="U58" s="324"/>
      <c r="V58" s="324"/>
      <c r="W58" s="324"/>
      <c r="X58" s="324"/>
      <c r="Y58" s="324"/>
      <c r="Z58" s="324"/>
    </row>
    <row r="59" spans="1:26" ht="15.75" customHeight="1">
      <c r="A59" s="367" t="s">
        <v>550</v>
      </c>
      <c r="B59" s="345" t="s">
        <v>551</v>
      </c>
      <c r="C59" s="346">
        <v>3</v>
      </c>
      <c r="D59" s="347">
        <v>1</v>
      </c>
      <c r="E59" s="348">
        <v>3</v>
      </c>
      <c r="F59" s="348"/>
      <c r="G59" s="351">
        <v>1</v>
      </c>
      <c r="H59" s="350">
        <v>141</v>
      </c>
      <c r="I59" s="374">
        <f t="shared" si="13"/>
        <v>423</v>
      </c>
      <c r="J59" s="375">
        <f t="shared" ref="J59:J60" si="16">C59*E59*G59*16.5</f>
        <v>148.5</v>
      </c>
      <c r="K59" s="351">
        <v>148.5</v>
      </c>
      <c r="L59" s="351">
        <v>0</v>
      </c>
      <c r="M59" s="352">
        <v>0</v>
      </c>
      <c r="N59" s="377"/>
      <c r="O59" s="372"/>
      <c r="P59" s="335" t="s">
        <v>461</v>
      </c>
      <c r="Q59" s="324"/>
      <c r="R59" s="324"/>
      <c r="S59" s="324"/>
      <c r="T59" s="324"/>
      <c r="U59" s="324"/>
      <c r="V59" s="324"/>
      <c r="W59" s="324"/>
      <c r="X59" s="324"/>
      <c r="Y59" s="324"/>
      <c r="Z59" s="324"/>
    </row>
    <row r="60" spans="1:26" ht="15.75" customHeight="1">
      <c r="A60" s="367" t="s">
        <v>552</v>
      </c>
      <c r="B60" s="345" t="s">
        <v>553</v>
      </c>
      <c r="C60" s="346">
        <v>4</v>
      </c>
      <c r="D60" s="347">
        <v>1</v>
      </c>
      <c r="E60" s="348">
        <v>2</v>
      </c>
      <c r="F60" s="348"/>
      <c r="G60" s="351">
        <v>1</v>
      </c>
      <c r="H60" s="350">
        <v>109</v>
      </c>
      <c r="I60" s="374">
        <f t="shared" si="13"/>
        <v>436</v>
      </c>
      <c r="J60" s="375">
        <f t="shared" si="16"/>
        <v>132</v>
      </c>
      <c r="K60" s="351">
        <v>132</v>
      </c>
      <c r="L60" s="351">
        <v>0</v>
      </c>
      <c r="M60" s="352">
        <v>0</v>
      </c>
      <c r="N60" s="377"/>
      <c r="O60" s="372"/>
      <c r="P60" s="335" t="s">
        <v>451</v>
      </c>
      <c r="Q60" s="324"/>
      <c r="R60" s="324"/>
      <c r="S60" s="324"/>
      <c r="T60" s="324"/>
      <c r="U60" s="324"/>
      <c r="V60" s="324"/>
      <c r="W60" s="324"/>
      <c r="X60" s="324"/>
      <c r="Y60" s="324"/>
      <c r="Z60" s="324"/>
    </row>
    <row r="61" spans="1:26" ht="15.75" customHeight="1">
      <c r="A61" s="367" t="s">
        <v>554</v>
      </c>
      <c r="B61" s="345" t="s">
        <v>555</v>
      </c>
      <c r="C61" s="346">
        <v>4</v>
      </c>
      <c r="D61" s="347">
        <v>1</v>
      </c>
      <c r="E61" s="348">
        <v>1</v>
      </c>
      <c r="F61" s="348"/>
      <c r="G61" s="351">
        <v>1</v>
      </c>
      <c r="H61" s="350">
        <v>32</v>
      </c>
      <c r="I61" s="374">
        <f t="shared" si="13"/>
        <v>128</v>
      </c>
      <c r="J61" s="375">
        <f>C61*E61*G61*16.5*2</f>
        <v>132</v>
      </c>
      <c r="K61" s="351">
        <v>132</v>
      </c>
      <c r="L61" s="351">
        <v>0</v>
      </c>
      <c r="M61" s="352">
        <v>0</v>
      </c>
      <c r="N61" s="377"/>
      <c r="O61" s="372"/>
      <c r="P61" s="335" t="s">
        <v>454</v>
      </c>
      <c r="Q61" s="324"/>
      <c r="R61" s="324"/>
      <c r="S61" s="324"/>
      <c r="T61" s="324"/>
      <c r="U61" s="324"/>
      <c r="V61" s="324"/>
      <c r="W61" s="324"/>
      <c r="X61" s="324"/>
      <c r="Y61" s="324"/>
      <c r="Z61" s="324"/>
    </row>
    <row r="62" spans="1:26" ht="15.75" customHeight="1">
      <c r="A62" s="367" t="s">
        <v>556</v>
      </c>
      <c r="B62" s="345" t="s">
        <v>557</v>
      </c>
      <c r="C62" s="346">
        <v>3</v>
      </c>
      <c r="D62" s="347">
        <v>1</v>
      </c>
      <c r="E62" s="348">
        <v>4</v>
      </c>
      <c r="F62" s="348"/>
      <c r="G62" s="351">
        <v>1</v>
      </c>
      <c r="H62" s="350">
        <v>270</v>
      </c>
      <c r="I62" s="374">
        <f t="shared" si="13"/>
        <v>810</v>
      </c>
      <c r="J62" s="375">
        <f>C62*E62*G62*16.5</f>
        <v>198</v>
      </c>
      <c r="K62" s="351">
        <v>198</v>
      </c>
      <c r="L62" s="351">
        <v>0</v>
      </c>
      <c r="M62" s="352">
        <v>0</v>
      </c>
      <c r="N62" s="377"/>
      <c r="O62" s="372"/>
      <c r="P62" s="335" t="s">
        <v>487</v>
      </c>
      <c r="Q62" s="324"/>
      <c r="R62" s="324"/>
      <c r="S62" s="324"/>
      <c r="T62" s="324"/>
      <c r="U62" s="324"/>
      <c r="V62" s="324"/>
      <c r="W62" s="324"/>
      <c r="X62" s="324"/>
      <c r="Y62" s="324"/>
      <c r="Z62" s="324"/>
    </row>
    <row r="63" spans="1:26" ht="15.75" customHeight="1">
      <c r="A63" s="367" t="s">
        <v>558</v>
      </c>
      <c r="B63" s="345" t="s">
        <v>559</v>
      </c>
      <c r="C63" s="346">
        <v>3</v>
      </c>
      <c r="D63" s="347">
        <v>1</v>
      </c>
      <c r="E63" s="348">
        <v>1</v>
      </c>
      <c r="F63" s="348"/>
      <c r="G63" s="351">
        <v>1</v>
      </c>
      <c r="H63" s="350">
        <v>51</v>
      </c>
      <c r="I63" s="374">
        <f t="shared" si="13"/>
        <v>153</v>
      </c>
      <c r="J63" s="375">
        <f>C63*E63*G63*16.5*2</f>
        <v>99</v>
      </c>
      <c r="K63" s="351">
        <v>99</v>
      </c>
      <c r="L63" s="351">
        <v>0</v>
      </c>
      <c r="M63" s="352">
        <v>0</v>
      </c>
      <c r="N63" s="377"/>
      <c r="O63" s="372"/>
      <c r="P63" s="335" t="s">
        <v>478</v>
      </c>
      <c r="Q63" s="324"/>
      <c r="R63" s="324"/>
      <c r="S63" s="324"/>
      <c r="T63" s="324"/>
      <c r="U63" s="324"/>
      <c r="V63" s="324"/>
      <c r="W63" s="324"/>
      <c r="X63" s="324"/>
      <c r="Y63" s="324"/>
      <c r="Z63" s="324"/>
    </row>
    <row r="64" spans="1:26" ht="15.75" customHeight="1">
      <c r="A64" s="367" t="s">
        <v>560</v>
      </c>
      <c r="B64" s="345" t="s">
        <v>561</v>
      </c>
      <c r="C64" s="346">
        <v>3</v>
      </c>
      <c r="D64" s="347">
        <v>1</v>
      </c>
      <c r="E64" s="348">
        <v>4</v>
      </c>
      <c r="F64" s="348"/>
      <c r="G64" s="351">
        <v>1</v>
      </c>
      <c r="H64" s="350">
        <v>270</v>
      </c>
      <c r="I64" s="374">
        <f t="shared" si="13"/>
        <v>810</v>
      </c>
      <c r="J64" s="375">
        <f>C64*E64*G64*16.5</f>
        <v>198</v>
      </c>
      <c r="K64" s="351">
        <v>148.5</v>
      </c>
      <c r="L64" s="351">
        <v>49.5</v>
      </c>
      <c r="M64" s="352">
        <v>0</v>
      </c>
      <c r="N64" s="377"/>
      <c r="O64" s="372"/>
      <c r="P64" s="335" t="s">
        <v>487</v>
      </c>
      <c r="Q64" s="324"/>
      <c r="R64" s="324"/>
      <c r="S64" s="324"/>
      <c r="T64" s="324"/>
      <c r="U64" s="324"/>
      <c r="V64" s="324"/>
      <c r="W64" s="324"/>
      <c r="X64" s="324"/>
      <c r="Y64" s="324"/>
      <c r="Z64" s="324"/>
    </row>
    <row r="65" spans="1:26" ht="15.75" customHeight="1">
      <c r="A65" s="367" t="s">
        <v>562</v>
      </c>
      <c r="B65" s="345" t="s">
        <v>563</v>
      </c>
      <c r="C65" s="346">
        <v>3</v>
      </c>
      <c r="D65" s="347">
        <v>1</v>
      </c>
      <c r="E65" s="348">
        <v>1</v>
      </c>
      <c r="F65" s="348"/>
      <c r="G65" s="351">
        <v>1</v>
      </c>
      <c r="H65" s="350">
        <v>51</v>
      </c>
      <c r="I65" s="374">
        <f t="shared" si="13"/>
        <v>153</v>
      </c>
      <c r="J65" s="375">
        <f>C65*E65*G65*16.5*2</f>
        <v>99</v>
      </c>
      <c r="K65" s="351">
        <v>99</v>
      </c>
      <c r="L65" s="351">
        <v>0</v>
      </c>
      <c r="M65" s="352">
        <v>0</v>
      </c>
      <c r="N65" s="377"/>
      <c r="O65" s="372"/>
      <c r="P65" s="335" t="s">
        <v>478</v>
      </c>
      <c r="Q65" s="324"/>
      <c r="R65" s="324"/>
      <c r="S65" s="324"/>
      <c r="T65" s="324"/>
      <c r="U65" s="324"/>
      <c r="V65" s="324"/>
      <c r="W65" s="324"/>
      <c r="X65" s="324"/>
      <c r="Y65" s="324"/>
      <c r="Z65" s="324"/>
    </row>
    <row r="66" spans="1:26" ht="15.75" customHeight="1">
      <c r="A66" s="367" t="s">
        <v>564</v>
      </c>
      <c r="B66" s="345" t="s">
        <v>565</v>
      </c>
      <c r="C66" s="346">
        <v>3</v>
      </c>
      <c r="D66" s="347">
        <v>1</v>
      </c>
      <c r="E66" s="348">
        <v>6</v>
      </c>
      <c r="F66" s="350">
        <v>17</v>
      </c>
      <c r="G66" s="351">
        <v>1</v>
      </c>
      <c r="H66" s="350">
        <v>321</v>
      </c>
      <c r="I66" s="374">
        <f t="shared" si="13"/>
        <v>963</v>
      </c>
      <c r="J66" s="375">
        <f>C66*E66*G66*16.5*(6/45)+C66*F66*G66*15*(39/45)</f>
        <v>702.6</v>
      </c>
      <c r="K66" s="351">
        <v>702.6</v>
      </c>
      <c r="L66" s="351">
        <v>0</v>
      </c>
      <c r="M66" s="352">
        <v>0</v>
      </c>
      <c r="N66" s="377"/>
      <c r="O66" s="372"/>
      <c r="P66" s="335" t="s">
        <v>566</v>
      </c>
      <c r="Q66" s="324"/>
      <c r="R66" s="324"/>
      <c r="S66" s="324"/>
      <c r="T66" s="324"/>
      <c r="U66" s="324"/>
      <c r="V66" s="324"/>
      <c r="W66" s="324"/>
      <c r="X66" s="324"/>
      <c r="Y66" s="324"/>
      <c r="Z66" s="324"/>
    </row>
    <row r="67" spans="1:26" ht="15.75" customHeight="1">
      <c r="A67" s="367" t="s">
        <v>567</v>
      </c>
      <c r="B67" s="345" t="s">
        <v>568</v>
      </c>
      <c r="C67" s="346">
        <v>2</v>
      </c>
      <c r="D67" s="347">
        <v>1</v>
      </c>
      <c r="E67" s="348">
        <v>1</v>
      </c>
      <c r="F67" s="348"/>
      <c r="G67" s="351">
        <v>1</v>
      </c>
      <c r="H67" s="350">
        <v>51</v>
      </c>
      <c r="I67" s="374">
        <f t="shared" si="13"/>
        <v>102</v>
      </c>
      <c r="J67" s="375">
        <f t="shared" ref="J67:J70" si="17">C67*E67*G67*16.5</f>
        <v>33</v>
      </c>
      <c r="K67" s="351">
        <v>33</v>
      </c>
      <c r="L67" s="351">
        <v>0</v>
      </c>
      <c r="M67" s="352">
        <v>0</v>
      </c>
      <c r="N67" s="377"/>
      <c r="O67" s="372"/>
      <c r="P67" s="335" t="s">
        <v>490</v>
      </c>
      <c r="Q67" s="324"/>
      <c r="R67" s="324"/>
      <c r="S67" s="324"/>
      <c r="T67" s="324"/>
      <c r="U67" s="324"/>
      <c r="V67" s="324"/>
      <c r="W67" s="324"/>
      <c r="X67" s="324"/>
      <c r="Y67" s="324"/>
      <c r="Z67" s="324"/>
    </row>
    <row r="68" spans="1:26" ht="15.75" customHeight="1">
      <c r="A68" s="367" t="s">
        <v>569</v>
      </c>
      <c r="B68" s="354" t="s">
        <v>570</v>
      </c>
      <c r="C68" s="348">
        <v>2</v>
      </c>
      <c r="D68" s="347">
        <v>1</v>
      </c>
      <c r="E68" s="348">
        <v>6</v>
      </c>
      <c r="F68" s="348"/>
      <c r="G68" s="351">
        <v>1</v>
      </c>
      <c r="H68" s="350">
        <v>270</v>
      </c>
      <c r="I68" s="374">
        <f t="shared" si="13"/>
        <v>540</v>
      </c>
      <c r="J68" s="375">
        <f t="shared" si="17"/>
        <v>198</v>
      </c>
      <c r="K68" s="351">
        <v>198</v>
      </c>
      <c r="L68" s="351">
        <v>0</v>
      </c>
      <c r="M68" s="352">
        <v>0</v>
      </c>
      <c r="N68" s="377"/>
      <c r="O68" s="372"/>
      <c r="P68" s="335" t="s">
        <v>487</v>
      </c>
      <c r="Q68" s="324"/>
      <c r="R68" s="324"/>
      <c r="S68" s="324"/>
      <c r="T68" s="324"/>
      <c r="U68" s="324"/>
      <c r="V68" s="324"/>
      <c r="W68" s="324"/>
      <c r="X68" s="324"/>
      <c r="Y68" s="324"/>
      <c r="Z68" s="324"/>
    </row>
    <row r="69" spans="1:26" ht="15.75" customHeight="1">
      <c r="A69" s="367" t="s">
        <v>571</v>
      </c>
      <c r="B69" s="355" t="s">
        <v>572</v>
      </c>
      <c r="C69" s="348">
        <v>2</v>
      </c>
      <c r="D69" s="347">
        <v>1</v>
      </c>
      <c r="E69" s="348">
        <v>6</v>
      </c>
      <c r="F69" s="348"/>
      <c r="G69" s="351">
        <v>1</v>
      </c>
      <c r="H69" s="350">
        <v>270</v>
      </c>
      <c r="I69" s="374">
        <f t="shared" si="13"/>
        <v>540</v>
      </c>
      <c r="J69" s="375">
        <f t="shared" si="17"/>
        <v>198</v>
      </c>
      <c r="K69" s="351">
        <v>198</v>
      </c>
      <c r="L69" s="351">
        <v>0</v>
      </c>
      <c r="M69" s="352">
        <v>0</v>
      </c>
      <c r="N69" s="377"/>
      <c r="O69" s="372"/>
      <c r="P69" s="335" t="s">
        <v>487</v>
      </c>
      <c r="Q69" s="324"/>
      <c r="R69" s="324"/>
      <c r="S69" s="324"/>
      <c r="T69" s="324"/>
      <c r="U69" s="324"/>
      <c r="V69" s="324"/>
      <c r="W69" s="324"/>
      <c r="X69" s="324"/>
      <c r="Y69" s="324"/>
      <c r="Z69" s="324"/>
    </row>
    <row r="70" spans="1:26" ht="15.75" customHeight="1">
      <c r="A70" s="367" t="s">
        <v>573</v>
      </c>
      <c r="B70" s="378" t="s">
        <v>574</v>
      </c>
      <c r="C70" s="348">
        <v>2</v>
      </c>
      <c r="D70" s="347">
        <v>1</v>
      </c>
      <c r="E70" s="348">
        <v>6</v>
      </c>
      <c r="F70" s="348"/>
      <c r="G70" s="351">
        <v>1</v>
      </c>
      <c r="H70" s="350">
        <v>270</v>
      </c>
      <c r="I70" s="374">
        <f t="shared" si="13"/>
        <v>540</v>
      </c>
      <c r="J70" s="375">
        <f t="shared" si="17"/>
        <v>198</v>
      </c>
      <c r="K70" s="351">
        <v>198</v>
      </c>
      <c r="L70" s="351">
        <v>0</v>
      </c>
      <c r="M70" s="352">
        <v>0</v>
      </c>
      <c r="N70" s="377"/>
      <c r="O70" s="372"/>
      <c r="P70" s="335" t="s">
        <v>487</v>
      </c>
      <c r="Q70" s="324"/>
      <c r="R70" s="324"/>
      <c r="S70" s="324"/>
      <c r="T70" s="324"/>
      <c r="U70" s="324"/>
      <c r="V70" s="324"/>
      <c r="W70" s="324"/>
      <c r="X70" s="324"/>
      <c r="Y70" s="324"/>
      <c r="Z70" s="324"/>
    </row>
    <row r="71" spans="1:26" ht="15.75" customHeight="1">
      <c r="A71" s="367" t="s">
        <v>575</v>
      </c>
      <c r="B71" s="379" t="s">
        <v>576</v>
      </c>
      <c r="C71" s="348">
        <v>2</v>
      </c>
      <c r="D71" s="347">
        <v>1</v>
      </c>
      <c r="E71" s="348">
        <v>1</v>
      </c>
      <c r="F71" s="348"/>
      <c r="G71" s="351">
        <v>1</v>
      </c>
      <c r="H71" s="350">
        <v>51</v>
      </c>
      <c r="I71" s="374">
        <f t="shared" si="13"/>
        <v>102</v>
      </c>
      <c r="J71" s="375">
        <f t="shared" ref="J71:J73" si="18">C71*E71*G71*16.5*2</f>
        <v>66</v>
      </c>
      <c r="K71" s="351">
        <v>66</v>
      </c>
      <c r="L71" s="351">
        <v>0</v>
      </c>
      <c r="M71" s="352">
        <v>0</v>
      </c>
      <c r="N71" s="377"/>
      <c r="O71" s="372"/>
      <c r="P71" s="335" t="s">
        <v>478</v>
      </c>
      <c r="Q71" s="324"/>
      <c r="R71" s="324"/>
      <c r="S71" s="324"/>
      <c r="T71" s="324"/>
      <c r="U71" s="324"/>
      <c r="V71" s="324"/>
      <c r="W71" s="324"/>
      <c r="X71" s="324"/>
      <c r="Y71" s="324"/>
      <c r="Z71" s="324"/>
    </row>
    <row r="72" spans="1:26" ht="15.75" customHeight="1">
      <c r="A72" s="367" t="s">
        <v>577</v>
      </c>
      <c r="B72" s="379" t="s">
        <v>578</v>
      </c>
      <c r="C72" s="348">
        <v>2</v>
      </c>
      <c r="D72" s="347">
        <v>1</v>
      </c>
      <c r="E72" s="348">
        <v>1</v>
      </c>
      <c r="F72" s="348"/>
      <c r="G72" s="351">
        <v>1</v>
      </c>
      <c r="H72" s="350">
        <v>51</v>
      </c>
      <c r="I72" s="374">
        <f t="shared" si="13"/>
        <v>102</v>
      </c>
      <c r="J72" s="375">
        <f t="shared" si="18"/>
        <v>66</v>
      </c>
      <c r="K72" s="351">
        <v>66</v>
      </c>
      <c r="L72" s="351">
        <v>0</v>
      </c>
      <c r="M72" s="352">
        <v>0</v>
      </c>
      <c r="N72" s="377"/>
      <c r="O72" s="372"/>
      <c r="P72" s="335" t="s">
        <v>478</v>
      </c>
      <c r="Q72" s="324"/>
      <c r="R72" s="324"/>
      <c r="S72" s="324"/>
      <c r="T72" s="324"/>
      <c r="U72" s="324"/>
      <c r="V72" s="324"/>
      <c r="W72" s="324"/>
      <c r="X72" s="324"/>
      <c r="Y72" s="324"/>
      <c r="Z72" s="324"/>
    </row>
    <row r="73" spans="1:26" ht="15.75" customHeight="1">
      <c r="A73" s="367" t="s">
        <v>579</v>
      </c>
      <c r="B73" s="379" t="s">
        <v>580</v>
      </c>
      <c r="C73" s="348">
        <v>2</v>
      </c>
      <c r="D73" s="347">
        <v>1</v>
      </c>
      <c r="E73" s="348">
        <v>1</v>
      </c>
      <c r="F73" s="348"/>
      <c r="G73" s="351">
        <v>1</v>
      </c>
      <c r="H73" s="350">
        <v>51</v>
      </c>
      <c r="I73" s="374">
        <f t="shared" si="13"/>
        <v>102</v>
      </c>
      <c r="J73" s="375">
        <f t="shared" si="18"/>
        <v>66</v>
      </c>
      <c r="K73" s="351">
        <v>66</v>
      </c>
      <c r="L73" s="351">
        <v>0</v>
      </c>
      <c r="M73" s="352">
        <v>0</v>
      </c>
      <c r="N73" s="377"/>
      <c r="O73" s="372"/>
      <c r="P73" s="335" t="s">
        <v>478</v>
      </c>
      <c r="Q73" s="324"/>
      <c r="R73" s="324"/>
      <c r="S73" s="324"/>
      <c r="T73" s="324"/>
      <c r="U73" s="324"/>
      <c r="V73" s="324"/>
      <c r="W73" s="324"/>
      <c r="X73" s="324"/>
      <c r="Y73" s="324"/>
      <c r="Z73" s="324"/>
    </row>
    <row r="74" spans="1:26" ht="14.5">
      <c r="A74" s="307" t="s">
        <v>246</v>
      </c>
      <c r="B74" s="308" t="s">
        <v>581</v>
      </c>
      <c r="C74" s="309">
        <f>C75+C111</f>
        <v>99</v>
      </c>
      <c r="D74" s="310"/>
      <c r="E74" s="309">
        <f>E75+E111</f>
        <v>64</v>
      </c>
      <c r="F74" s="309"/>
      <c r="G74" s="311"/>
      <c r="H74" s="319"/>
      <c r="I74" s="312">
        <f t="shared" ref="I74:M74" si="19">I75+I111</f>
        <v>8793</v>
      </c>
      <c r="J74" s="312">
        <f t="shared" si="19"/>
        <v>3118.5</v>
      </c>
      <c r="K74" s="311">
        <f t="shared" si="19"/>
        <v>2920.5</v>
      </c>
      <c r="L74" s="311">
        <f t="shared" si="19"/>
        <v>0</v>
      </c>
      <c r="M74" s="313">
        <f t="shared" si="19"/>
        <v>198</v>
      </c>
      <c r="N74" s="372"/>
      <c r="O74" s="372"/>
      <c r="P74" s="372"/>
      <c r="Q74" s="324"/>
      <c r="R74" s="324"/>
      <c r="S74" s="324"/>
      <c r="T74" s="324"/>
      <c r="U74" s="324"/>
      <c r="V74" s="324"/>
      <c r="W74" s="324"/>
      <c r="X74" s="324"/>
      <c r="Y74" s="324"/>
      <c r="Z74" s="324"/>
    </row>
    <row r="75" spans="1:26" ht="15.75" customHeight="1">
      <c r="A75" s="307">
        <v>1</v>
      </c>
      <c r="B75" s="317" t="s">
        <v>582</v>
      </c>
      <c r="C75" s="309">
        <f>C76+C94</f>
        <v>99</v>
      </c>
      <c r="D75" s="310"/>
      <c r="E75" s="309">
        <f>E76+E94</f>
        <v>64</v>
      </c>
      <c r="F75" s="309"/>
      <c r="G75" s="311"/>
      <c r="H75" s="319"/>
      <c r="I75" s="312">
        <f t="shared" ref="I75:M75" si="20">I76+I94</f>
        <v>8793</v>
      </c>
      <c r="J75" s="312">
        <f t="shared" si="20"/>
        <v>3118.5</v>
      </c>
      <c r="K75" s="311">
        <f t="shared" si="20"/>
        <v>2920.5</v>
      </c>
      <c r="L75" s="311">
        <f t="shared" si="20"/>
        <v>0</v>
      </c>
      <c r="M75" s="313">
        <f t="shared" si="20"/>
        <v>198</v>
      </c>
      <c r="N75" s="372"/>
      <c r="O75" s="372"/>
      <c r="P75" s="372"/>
      <c r="Q75" s="324"/>
      <c r="R75" s="324"/>
      <c r="S75" s="324"/>
      <c r="T75" s="324"/>
      <c r="U75" s="324"/>
      <c r="V75" s="324"/>
      <c r="W75" s="324"/>
      <c r="X75" s="324"/>
      <c r="Y75" s="324"/>
      <c r="Z75" s="324"/>
    </row>
    <row r="76" spans="1:26" ht="29.25" customHeight="1">
      <c r="A76" s="316">
        <v>1.1000000000000001</v>
      </c>
      <c r="B76" s="317" t="s">
        <v>583</v>
      </c>
      <c r="C76" s="309">
        <f>SUM(C77:C93)</f>
        <v>54</v>
      </c>
      <c r="D76" s="310"/>
      <c r="E76" s="309">
        <f>SUM(E77:E93)</f>
        <v>34</v>
      </c>
      <c r="F76" s="309"/>
      <c r="G76" s="311"/>
      <c r="H76" s="319"/>
      <c r="I76" s="312">
        <f t="shared" ref="I76:M76" si="21">SUM(I77:I93)</f>
        <v>4862</v>
      </c>
      <c r="J76" s="312">
        <f t="shared" si="21"/>
        <v>1765.5</v>
      </c>
      <c r="K76" s="311">
        <f t="shared" si="21"/>
        <v>1617</v>
      </c>
      <c r="L76" s="311">
        <f t="shared" si="21"/>
        <v>0</v>
      </c>
      <c r="M76" s="313">
        <f t="shared" si="21"/>
        <v>148.5</v>
      </c>
      <c r="N76" s="372"/>
      <c r="O76" s="372"/>
      <c r="P76" s="372"/>
      <c r="Q76" s="324"/>
      <c r="R76" s="324"/>
      <c r="S76" s="324"/>
      <c r="T76" s="324"/>
      <c r="U76" s="324"/>
      <c r="V76" s="324"/>
      <c r="W76" s="324"/>
      <c r="X76" s="324"/>
      <c r="Y76" s="324"/>
      <c r="Z76" s="324"/>
    </row>
    <row r="77" spans="1:26" ht="15.75" customHeight="1">
      <c r="A77" s="380" t="s">
        <v>584</v>
      </c>
      <c r="B77" s="381" t="s">
        <v>475</v>
      </c>
      <c r="C77" s="340">
        <v>3</v>
      </c>
      <c r="D77" s="382">
        <v>1</v>
      </c>
      <c r="E77" s="340">
        <v>2</v>
      </c>
      <c r="F77" s="340"/>
      <c r="G77" s="341">
        <v>1</v>
      </c>
      <c r="H77" s="344">
        <v>121</v>
      </c>
      <c r="I77" s="369">
        <f t="shared" ref="I77:I93" si="22">C77*D77*H77</f>
        <v>363</v>
      </c>
      <c r="J77" s="383">
        <f t="shared" ref="J77:J93" si="23">C77*E77*G77*16.5</f>
        <v>99</v>
      </c>
      <c r="K77" s="384">
        <f t="shared" ref="K77:K88" si="24">J77</f>
        <v>99</v>
      </c>
      <c r="L77" s="385">
        <v>0</v>
      </c>
      <c r="M77" s="386">
        <v>0</v>
      </c>
      <c r="N77" s="335"/>
      <c r="O77" s="372"/>
      <c r="P77" s="335" t="s">
        <v>585</v>
      </c>
      <c r="Q77" s="324"/>
      <c r="R77" s="324"/>
      <c r="S77" s="324"/>
      <c r="T77" s="324"/>
      <c r="U77" s="324"/>
      <c r="V77" s="324"/>
      <c r="W77" s="324"/>
      <c r="X77" s="324"/>
      <c r="Y77" s="324"/>
      <c r="Z77" s="324"/>
    </row>
    <row r="78" spans="1:26" ht="15.75" customHeight="1">
      <c r="A78" s="380" t="s">
        <v>586</v>
      </c>
      <c r="B78" s="378" t="s">
        <v>557</v>
      </c>
      <c r="C78" s="348">
        <v>3</v>
      </c>
      <c r="D78" s="387">
        <v>1</v>
      </c>
      <c r="E78" s="348">
        <v>2</v>
      </c>
      <c r="F78" s="348"/>
      <c r="G78" s="351">
        <v>1</v>
      </c>
      <c r="H78" s="350">
        <v>121</v>
      </c>
      <c r="I78" s="374">
        <f t="shared" si="22"/>
        <v>363</v>
      </c>
      <c r="J78" s="388">
        <f t="shared" si="23"/>
        <v>99</v>
      </c>
      <c r="K78" s="389">
        <f t="shared" si="24"/>
        <v>99</v>
      </c>
      <c r="L78" s="390">
        <v>0</v>
      </c>
      <c r="M78" s="391">
        <v>0</v>
      </c>
      <c r="N78" s="377"/>
      <c r="O78" s="372"/>
      <c r="P78" s="335" t="s">
        <v>585</v>
      </c>
      <c r="Q78" s="324"/>
      <c r="R78" s="324"/>
      <c r="S78" s="324"/>
      <c r="T78" s="324"/>
      <c r="U78" s="324"/>
      <c r="V78" s="324"/>
      <c r="W78" s="324"/>
      <c r="X78" s="324"/>
      <c r="Y78" s="324"/>
      <c r="Z78" s="324"/>
    </row>
    <row r="79" spans="1:26" ht="15.75" customHeight="1">
      <c r="A79" s="380" t="s">
        <v>587</v>
      </c>
      <c r="B79" s="378" t="s">
        <v>588</v>
      </c>
      <c r="C79" s="348">
        <v>2</v>
      </c>
      <c r="D79" s="387">
        <v>1</v>
      </c>
      <c r="E79" s="348">
        <v>2</v>
      </c>
      <c r="F79" s="348"/>
      <c r="G79" s="351">
        <v>1</v>
      </c>
      <c r="H79" s="350">
        <v>121</v>
      </c>
      <c r="I79" s="374">
        <f t="shared" si="22"/>
        <v>242</v>
      </c>
      <c r="J79" s="388">
        <f t="shared" si="23"/>
        <v>66</v>
      </c>
      <c r="K79" s="389">
        <f t="shared" si="24"/>
        <v>66</v>
      </c>
      <c r="L79" s="390">
        <v>0</v>
      </c>
      <c r="M79" s="391">
        <v>0</v>
      </c>
      <c r="N79" s="377"/>
      <c r="O79" s="372"/>
      <c r="P79" s="335" t="s">
        <v>585</v>
      </c>
      <c r="Q79" s="324"/>
      <c r="R79" s="324"/>
      <c r="S79" s="324"/>
      <c r="T79" s="324"/>
      <c r="U79" s="324"/>
      <c r="V79" s="324"/>
      <c r="W79" s="324"/>
      <c r="X79" s="324"/>
      <c r="Y79" s="324"/>
      <c r="Z79" s="324"/>
    </row>
    <row r="80" spans="1:26" ht="15.75" customHeight="1">
      <c r="A80" s="380" t="s">
        <v>589</v>
      </c>
      <c r="B80" s="378" t="s">
        <v>590</v>
      </c>
      <c r="C80" s="348">
        <v>2</v>
      </c>
      <c r="D80" s="387">
        <v>1</v>
      </c>
      <c r="E80" s="348">
        <v>2</v>
      </c>
      <c r="F80" s="348"/>
      <c r="G80" s="351">
        <v>1</v>
      </c>
      <c r="H80" s="350">
        <v>121</v>
      </c>
      <c r="I80" s="374">
        <f t="shared" si="22"/>
        <v>242</v>
      </c>
      <c r="J80" s="388">
        <f t="shared" si="23"/>
        <v>66</v>
      </c>
      <c r="K80" s="389">
        <f t="shared" si="24"/>
        <v>66</v>
      </c>
      <c r="L80" s="390">
        <v>0</v>
      </c>
      <c r="M80" s="391">
        <v>0</v>
      </c>
      <c r="N80" s="377"/>
      <c r="O80" s="372"/>
      <c r="P80" s="335" t="s">
        <v>585</v>
      </c>
      <c r="Q80" s="324"/>
      <c r="R80" s="324"/>
      <c r="S80" s="324"/>
      <c r="T80" s="324"/>
      <c r="U80" s="324"/>
      <c r="V80" s="324"/>
      <c r="W80" s="324"/>
      <c r="X80" s="324"/>
      <c r="Y80" s="324"/>
      <c r="Z80" s="324"/>
    </row>
    <row r="81" spans="1:26" ht="15.75" customHeight="1">
      <c r="A81" s="380" t="s">
        <v>591</v>
      </c>
      <c r="B81" s="392" t="s">
        <v>541</v>
      </c>
      <c r="C81" s="348">
        <v>3</v>
      </c>
      <c r="D81" s="387">
        <v>1</v>
      </c>
      <c r="E81" s="348">
        <v>2</v>
      </c>
      <c r="F81" s="348"/>
      <c r="G81" s="351">
        <v>1</v>
      </c>
      <c r="H81" s="350">
        <v>78</v>
      </c>
      <c r="I81" s="374">
        <f t="shared" si="22"/>
        <v>234</v>
      </c>
      <c r="J81" s="388">
        <f t="shared" si="23"/>
        <v>99</v>
      </c>
      <c r="K81" s="389">
        <f t="shared" si="24"/>
        <v>99</v>
      </c>
      <c r="L81" s="390">
        <v>0</v>
      </c>
      <c r="M81" s="391">
        <v>0</v>
      </c>
      <c r="N81" s="376"/>
      <c r="O81" s="372"/>
      <c r="P81" s="371" t="s">
        <v>592</v>
      </c>
      <c r="Q81" s="324"/>
      <c r="R81" s="324"/>
      <c r="S81" s="324"/>
      <c r="T81" s="324"/>
      <c r="U81" s="324"/>
      <c r="V81" s="324"/>
      <c r="W81" s="324"/>
      <c r="X81" s="324"/>
      <c r="Y81" s="324"/>
      <c r="Z81" s="324"/>
    </row>
    <row r="82" spans="1:26" ht="15.75" customHeight="1">
      <c r="A82" s="380" t="s">
        <v>593</v>
      </c>
      <c r="B82" s="392" t="s">
        <v>463</v>
      </c>
      <c r="C82" s="348">
        <v>3</v>
      </c>
      <c r="D82" s="387">
        <v>1</v>
      </c>
      <c r="E82" s="348">
        <v>1</v>
      </c>
      <c r="F82" s="348"/>
      <c r="G82" s="351">
        <v>1</v>
      </c>
      <c r="H82" s="350">
        <v>59</v>
      </c>
      <c r="I82" s="374">
        <f t="shared" si="22"/>
        <v>177</v>
      </c>
      <c r="J82" s="388">
        <f t="shared" si="23"/>
        <v>49.5</v>
      </c>
      <c r="K82" s="389">
        <f t="shared" si="24"/>
        <v>49.5</v>
      </c>
      <c r="L82" s="390">
        <v>0</v>
      </c>
      <c r="M82" s="391">
        <v>0</v>
      </c>
      <c r="N82" s="376"/>
      <c r="O82" s="372"/>
      <c r="P82" s="371" t="s">
        <v>594</v>
      </c>
      <c r="Q82" s="324"/>
      <c r="R82" s="324"/>
      <c r="S82" s="324"/>
      <c r="T82" s="324"/>
      <c r="U82" s="324"/>
      <c r="V82" s="324"/>
      <c r="W82" s="324"/>
      <c r="X82" s="324"/>
      <c r="Y82" s="324"/>
      <c r="Z82" s="324"/>
    </row>
    <row r="83" spans="1:26" ht="15.75" customHeight="1">
      <c r="A83" s="380" t="s">
        <v>595</v>
      </c>
      <c r="B83" s="392" t="s">
        <v>596</v>
      </c>
      <c r="C83" s="348">
        <v>4</v>
      </c>
      <c r="D83" s="387">
        <v>1</v>
      </c>
      <c r="E83" s="348">
        <v>2</v>
      </c>
      <c r="F83" s="348"/>
      <c r="G83" s="351">
        <v>1</v>
      </c>
      <c r="H83" s="350">
        <v>92</v>
      </c>
      <c r="I83" s="374">
        <f t="shared" si="22"/>
        <v>368</v>
      </c>
      <c r="J83" s="388">
        <f t="shared" si="23"/>
        <v>132</v>
      </c>
      <c r="K83" s="389">
        <f t="shared" si="24"/>
        <v>132</v>
      </c>
      <c r="L83" s="390">
        <v>0</v>
      </c>
      <c r="M83" s="391">
        <v>0</v>
      </c>
      <c r="N83" s="376"/>
      <c r="O83" s="372"/>
      <c r="P83" s="371" t="s">
        <v>597</v>
      </c>
      <c r="Q83" s="324"/>
      <c r="R83" s="324"/>
      <c r="S83" s="324"/>
      <c r="T83" s="324"/>
      <c r="U83" s="324"/>
      <c r="V83" s="324"/>
      <c r="W83" s="324"/>
      <c r="X83" s="324"/>
      <c r="Y83" s="324"/>
      <c r="Z83" s="324"/>
    </row>
    <row r="84" spans="1:26" ht="15.75" customHeight="1">
      <c r="A84" s="380" t="s">
        <v>598</v>
      </c>
      <c r="B84" s="392" t="s">
        <v>545</v>
      </c>
      <c r="C84" s="348">
        <v>3</v>
      </c>
      <c r="D84" s="387">
        <v>1</v>
      </c>
      <c r="E84" s="348">
        <v>1</v>
      </c>
      <c r="F84" s="348"/>
      <c r="G84" s="351">
        <v>1</v>
      </c>
      <c r="H84" s="350">
        <v>59</v>
      </c>
      <c r="I84" s="374">
        <f t="shared" si="22"/>
        <v>177</v>
      </c>
      <c r="J84" s="388">
        <f t="shared" si="23"/>
        <v>49.5</v>
      </c>
      <c r="K84" s="389">
        <f t="shared" si="24"/>
        <v>49.5</v>
      </c>
      <c r="L84" s="390">
        <v>0</v>
      </c>
      <c r="M84" s="391">
        <v>0</v>
      </c>
      <c r="N84" s="376"/>
      <c r="O84" s="372"/>
      <c r="P84" s="371" t="s">
        <v>594</v>
      </c>
      <c r="Q84" s="324"/>
      <c r="R84" s="324"/>
      <c r="S84" s="324"/>
      <c r="T84" s="324"/>
      <c r="U84" s="324"/>
      <c r="V84" s="324"/>
      <c r="W84" s="324"/>
      <c r="X84" s="324"/>
      <c r="Y84" s="324"/>
      <c r="Z84" s="324"/>
    </row>
    <row r="85" spans="1:26" ht="15.75" customHeight="1">
      <c r="A85" s="380" t="s">
        <v>599</v>
      </c>
      <c r="B85" s="392" t="s">
        <v>486</v>
      </c>
      <c r="C85" s="348">
        <v>3</v>
      </c>
      <c r="D85" s="387">
        <v>1</v>
      </c>
      <c r="E85" s="348">
        <v>2</v>
      </c>
      <c r="F85" s="348"/>
      <c r="G85" s="351">
        <v>1</v>
      </c>
      <c r="H85" s="350">
        <v>92</v>
      </c>
      <c r="I85" s="374">
        <f t="shared" si="22"/>
        <v>276</v>
      </c>
      <c r="J85" s="388">
        <f t="shared" si="23"/>
        <v>99</v>
      </c>
      <c r="K85" s="389">
        <f t="shared" si="24"/>
        <v>99</v>
      </c>
      <c r="L85" s="390">
        <v>0</v>
      </c>
      <c r="M85" s="391">
        <v>0</v>
      </c>
      <c r="N85" s="376"/>
      <c r="O85" s="372"/>
      <c r="P85" s="371" t="s">
        <v>597</v>
      </c>
      <c r="Q85" s="324"/>
      <c r="R85" s="324"/>
      <c r="S85" s="324"/>
      <c r="T85" s="324"/>
      <c r="U85" s="324"/>
      <c r="V85" s="324"/>
      <c r="W85" s="324"/>
      <c r="X85" s="324"/>
      <c r="Y85" s="324"/>
      <c r="Z85" s="324"/>
    </row>
    <row r="86" spans="1:26" ht="15.75" customHeight="1">
      <c r="A86" s="380" t="s">
        <v>600</v>
      </c>
      <c r="B86" s="392" t="s">
        <v>437</v>
      </c>
      <c r="C86" s="348">
        <v>3</v>
      </c>
      <c r="D86" s="387">
        <v>1</v>
      </c>
      <c r="E86" s="348">
        <v>2</v>
      </c>
      <c r="F86" s="348"/>
      <c r="G86" s="351">
        <v>1</v>
      </c>
      <c r="H86" s="350">
        <v>102</v>
      </c>
      <c r="I86" s="374">
        <f t="shared" si="22"/>
        <v>306</v>
      </c>
      <c r="J86" s="388">
        <f t="shared" si="23"/>
        <v>99</v>
      </c>
      <c r="K86" s="389">
        <f t="shared" si="24"/>
        <v>99</v>
      </c>
      <c r="L86" s="390">
        <v>0</v>
      </c>
      <c r="M86" s="391">
        <v>0</v>
      </c>
      <c r="N86" s="376"/>
      <c r="O86" s="372"/>
      <c r="P86" s="371" t="s">
        <v>601</v>
      </c>
      <c r="Q86" s="324"/>
      <c r="R86" s="324"/>
      <c r="S86" s="324"/>
      <c r="T86" s="324"/>
      <c r="U86" s="324"/>
      <c r="V86" s="324"/>
      <c r="W86" s="324"/>
      <c r="X86" s="324"/>
      <c r="Y86" s="324"/>
      <c r="Z86" s="324"/>
    </row>
    <row r="87" spans="1:26" ht="15.75" customHeight="1">
      <c r="A87" s="380" t="s">
        <v>602</v>
      </c>
      <c r="B87" s="392" t="s">
        <v>532</v>
      </c>
      <c r="C87" s="348">
        <v>3</v>
      </c>
      <c r="D87" s="387">
        <v>1</v>
      </c>
      <c r="E87" s="348">
        <v>3</v>
      </c>
      <c r="F87" s="348"/>
      <c r="G87" s="351">
        <v>1</v>
      </c>
      <c r="H87" s="350">
        <v>127</v>
      </c>
      <c r="I87" s="374">
        <f t="shared" si="22"/>
        <v>381</v>
      </c>
      <c r="J87" s="388">
        <f t="shared" si="23"/>
        <v>148.5</v>
      </c>
      <c r="K87" s="389">
        <f t="shared" si="24"/>
        <v>148.5</v>
      </c>
      <c r="L87" s="390">
        <v>0</v>
      </c>
      <c r="M87" s="391">
        <v>0</v>
      </c>
      <c r="N87" s="376"/>
      <c r="O87" s="372"/>
      <c r="P87" s="371" t="s">
        <v>603</v>
      </c>
      <c r="Q87" s="324"/>
      <c r="R87" s="324"/>
      <c r="S87" s="324"/>
      <c r="T87" s="324"/>
      <c r="U87" s="324"/>
      <c r="V87" s="324"/>
      <c r="W87" s="324"/>
      <c r="X87" s="324"/>
      <c r="Y87" s="324"/>
      <c r="Z87" s="324"/>
    </row>
    <row r="88" spans="1:26" ht="15.75" customHeight="1">
      <c r="A88" s="380" t="s">
        <v>604</v>
      </c>
      <c r="B88" s="392" t="s">
        <v>460</v>
      </c>
      <c r="C88" s="348">
        <v>4</v>
      </c>
      <c r="D88" s="387">
        <v>1</v>
      </c>
      <c r="E88" s="348">
        <v>3</v>
      </c>
      <c r="F88" s="348"/>
      <c r="G88" s="351">
        <v>1</v>
      </c>
      <c r="H88" s="350">
        <v>127</v>
      </c>
      <c r="I88" s="374">
        <f t="shared" si="22"/>
        <v>508</v>
      </c>
      <c r="J88" s="388">
        <f t="shared" si="23"/>
        <v>198</v>
      </c>
      <c r="K88" s="389">
        <f t="shared" si="24"/>
        <v>198</v>
      </c>
      <c r="L88" s="390">
        <v>0</v>
      </c>
      <c r="M88" s="391">
        <v>0</v>
      </c>
      <c r="N88" s="376"/>
      <c r="O88" s="372"/>
      <c r="P88" s="371" t="s">
        <v>603</v>
      </c>
      <c r="Q88" s="324"/>
      <c r="R88" s="324"/>
      <c r="S88" s="324"/>
      <c r="T88" s="324"/>
      <c r="U88" s="324"/>
      <c r="V88" s="324"/>
      <c r="W88" s="324"/>
      <c r="X88" s="324"/>
      <c r="Y88" s="324"/>
      <c r="Z88" s="324"/>
    </row>
    <row r="89" spans="1:26" ht="15.75" customHeight="1">
      <c r="A89" s="380" t="s">
        <v>605</v>
      </c>
      <c r="B89" s="392" t="s">
        <v>561</v>
      </c>
      <c r="C89" s="348">
        <v>3</v>
      </c>
      <c r="D89" s="387">
        <v>1</v>
      </c>
      <c r="E89" s="348">
        <v>3</v>
      </c>
      <c r="F89" s="348"/>
      <c r="G89" s="351">
        <v>1</v>
      </c>
      <c r="H89" s="350">
        <v>127</v>
      </c>
      <c r="I89" s="374">
        <f t="shared" si="22"/>
        <v>381</v>
      </c>
      <c r="J89" s="388">
        <f t="shared" si="23"/>
        <v>148.5</v>
      </c>
      <c r="K89" s="389">
        <v>0</v>
      </c>
      <c r="L89" s="390">
        <v>0</v>
      </c>
      <c r="M89" s="391">
        <f>J89</f>
        <v>148.5</v>
      </c>
      <c r="N89" s="376"/>
      <c r="O89" s="372"/>
      <c r="P89" s="371" t="s">
        <v>606</v>
      </c>
      <c r="Q89" s="324"/>
      <c r="R89" s="324"/>
      <c r="S89" s="324"/>
      <c r="T89" s="324"/>
      <c r="U89" s="324"/>
      <c r="V89" s="324"/>
      <c r="W89" s="324"/>
      <c r="X89" s="324"/>
      <c r="Y89" s="324"/>
      <c r="Z89" s="324"/>
    </row>
    <row r="90" spans="1:26" ht="15.75" customHeight="1">
      <c r="A90" s="380" t="s">
        <v>607</v>
      </c>
      <c r="B90" s="392" t="s">
        <v>505</v>
      </c>
      <c r="C90" s="348">
        <v>4</v>
      </c>
      <c r="D90" s="387">
        <v>1</v>
      </c>
      <c r="E90" s="348">
        <v>2</v>
      </c>
      <c r="F90" s="348"/>
      <c r="G90" s="351">
        <v>1</v>
      </c>
      <c r="H90" s="350">
        <v>63</v>
      </c>
      <c r="I90" s="374">
        <f t="shared" si="22"/>
        <v>252</v>
      </c>
      <c r="J90" s="388">
        <f t="shared" si="23"/>
        <v>132</v>
      </c>
      <c r="K90" s="389">
        <f t="shared" ref="K90:K93" si="25">J90</f>
        <v>132</v>
      </c>
      <c r="L90" s="390">
        <v>0</v>
      </c>
      <c r="M90" s="391">
        <v>0</v>
      </c>
      <c r="N90" s="376"/>
      <c r="O90" s="372"/>
      <c r="P90" s="371" t="s">
        <v>608</v>
      </c>
      <c r="Q90" s="324"/>
      <c r="R90" s="324"/>
      <c r="S90" s="324"/>
      <c r="T90" s="324"/>
      <c r="U90" s="324"/>
      <c r="V90" s="324"/>
      <c r="W90" s="324"/>
      <c r="X90" s="324"/>
      <c r="Y90" s="324"/>
      <c r="Z90" s="324"/>
    </row>
    <row r="91" spans="1:26" ht="15.75" customHeight="1">
      <c r="A91" s="380" t="s">
        <v>609</v>
      </c>
      <c r="B91" s="378" t="s">
        <v>508</v>
      </c>
      <c r="C91" s="348">
        <v>4</v>
      </c>
      <c r="D91" s="387">
        <v>1</v>
      </c>
      <c r="E91" s="348">
        <v>1</v>
      </c>
      <c r="F91" s="348"/>
      <c r="G91" s="351">
        <v>1</v>
      </c>
      <c r="H91" s="350">
        <v>38</v>
      </c>
      <c r="I91" s="374">
        <f t="shared" si="22"/>
        <v>152</v>
      </c>
      <c r="J91" s="388">
        <f t="shared" si="23"/>
        <v>66</v>
      </c>
      <c r="K91" s="389">
        <f t="shared" si="25"/>
        <v>66</v>
      </c>
      <c r="L91" s="390">
        <v>0</v>
      </c>
      <c r="M91" s="391">
        <v>0</v>
      </c>
      <c r="N91" s="376"/>
      <c r="O91" s="372"/>
      <c r="P91" s="371" t="s">
        <v>610</v>
      </c>
      <c r="Q91" s="324"/>
      <c r="R91" s="324"/>
      <c r="S91" s="324"/>
      <c r="T91" s="324"/>
      <c r="U91" s="324"/>
      <c r="V91" s="324"/>
      <c r="W91" s="324"/>
      <c r="X91" s="324"/>
      <c r="Y91" s="324"/>
      <c r="Z91" s="324"/>
    </row>
    <row r="92" spans="1:26" ht="15.75" customHeight="1">
      <c r="A92" s="380" t="s">
        <v>611</v>
      </c>
      <c r="B92" s="378" t="s">
        <v>441</v>
      </c>
      <c r="C92" s="348">
        <v>4</v>
      </c>
      <c r="D92" s="387">
        <v>1</v>
      </c>
      <c r="E92" s="348">
        <v>1</v>
      </c>
      <c r="F92" s="348"/>
      <c r="G92" s="351">
        <v>1</v>
      </c>
      <c r="H92" s="350">
        <v>38</v>
      </c>
      <c r="I92" s="374">
        <f t="shared" si="22"/>
        <v>152</v>
      </c>
      <c r="J92" s="388">
        <f t="shared" si="23"/>
        <v>66</v>
      </c>
      <c r="K92" s="389">
        <f t="shared" si="25"/>
        <v>66</v>
      </c>
      <c r="L92" s="390">
        <v>0</v>
      </c>
      <c r="M92" s="391">
        <v>0</v>
      </c>
      <c r="N92" s="376"/>
      <c r="O92" s="372"/>
      <c r="P92" s="371" t="s">
        <v>610</v>
      </c>
      <c r="Q92" s="324"/>
      <c r="R92" s="324"/>
      <c r="S92" s="324"/>
      <c r="T92" s="324"/>
      <c r="U92" s="324"/>
      <c r="V92" s="324"/>
      <c r="W92" s="324"/>
      <c r="X92" s="324"/>
      <c r="Y92" s="324"/>
      <c r="Z92" s="324"/>
    </row>
    <row r="93" spans="1:26" ht="15.75" customHeight="1">
      <c r="A93" s="380" t="s">
        <v>612</v>
      </c>
      <c r="B93" s="392" t="s">
        <v>553</v>
      </c>
      <c r="C93" s="348">
        <v>3</v>
      </c>
      <c r="D93" s="387">
        <v>1</v>
      </c>
      <c r="E93" s="348">
        <v>3</v>
      </c>
      <c r="F93" s="348"/>
      <c r="G93" s="351">
        <v>1</v>
      </c>
      <c r="H93" s="350">
        <v>96</v>
      </c>
      <c r="I93" s="374">
        <f t="shared" si="22"/>
        <v>288</v>
      </c>
      <c r="J93" s="388">
        <f t="shared" si="23"/>
        <v>148.5</v>
      </c>
      <c r="K93" s="389">
        <f t="shared" si="25"/>
        <v>148.5</v>
      </c>
      <c r="L93" s="390">
        <v>0</v>
      </c>
      <c r="M93" s="391">
        <v>0</v>
      </c>
      <c r="N93" s="376"/>
      <c r="O93" s="372"/>
      <c r="P93" s="371" t="s">
        <v>613</v>
      </c>
      <c r="Q93" s="324"/>
      <c r="R93" s="324"/>
      <c r="S93" s="324"/>
      <c r="T93" s="324"/>
      <c r="U93" s="324"/>
      <c r="V93" s="324"/>
      <c r="W93" s="324"/>
      <c r="X93" s="324"/>
      <c r="Y93" s="324"/>
      <c r="Z93" s="324"/>
    </row>
    <row r="94" spans="1:26" ht="30.75" customHeight="1">
      <c r="A94" s="356">
        <v>1.2</v>
      </c>
      <c r="B94" s="75" t="s">
        <v>614</v>
      </c>
      <c r="C94" s="393">
        <f>SUM(C95:C110)</f>
        <v>45</v>
      </c>
      <c r="D94" s="394"/>
      <c r="E94" s="393">
        <f>SUM(E95:E110)</f>
        <v>30</v>
      </c>
      <c r="F94" s="393"/>
      <c r="G94" s="395"/>
      <c r="H94" s="396"/>
      <c r="I94" s="397">
        <f t="shared" ref="I94:M94" si="26">SUM(I95:I110)</f>
        <v>3931</v>
      </c>
      <c r="J94" s="398">
        <f t="shared" si="26"/>
        <v>1353</v>
      </c>
      <c r="K94" s="399">
        <f t="shared" si="26"/>
        <v>1303.5</v>
      </c>
      <c r="L94" s="399">
        <f t="shared" si="26"/>
        <v>0</v>
      </c>
      <c r="M94" s="400">
        <f t="shared" si="26"/>
        <v>49.5</v>
      </c>
      <c r="N94" s="372"/>
      <c r="O94" s="372"/>
      <c r="P94" s="372"/>
      <c r="Q94" s="324"/>
      <c r="R94" s="324"/>
      <c r="S94" s="324"/>
      <c r="T94" s="324"/>
      <c r="U94" s="324"/>
      <c r="V94" s="324"/>
      <c r="W94" s="324"/>
      <c r="X94" s="324"/>
      <c r="Y94" s="324"/>
      <c r="Z94" s="324"/>
    </row>
    <row r="95" spans="1:26" ht="15.75" customHeight="1">
      <c r="A95" s="380" t="s">
        <v>615</v>
      </c>
      <c r="B95" s="354" t="s">
        <v>616</v>
      </c>
      <c r="C95" s="340">
        <v>2</v>
      </c>
      <c r="D95" s="382">
        <v>1</v>
      </c>
      <c r="E95" s="340">
        <v>3</v>
      </c>
      <c r="F95" s="340"/>
      <c r="G95" s="341">
        <v>1</v>
      </c>
      <c r="H95" s="344">
        <v>154</v>
      </c>
      <c r="I95" s="374">
        <f t="shared" ref="I95:I110" si="27">C95*D95*H95</f>
        <v>308</v>
      </c>
      <c r="J95" s="388">
        <f t="shared" ref="J95:J110" si="28">C95*E95*G95*16.5</f>
        <v>99</v>
      </c>
      <c r="K95" s="390">
        <f t="shared" ref="K95:K109" si="29">J95</f>
        <v>99</v>
      </c>
      <c r="L95" s="390">
        <v>0</v>
      </c>
      <c r="M95" s="391">
        <v>0</v>
      </c>
      <c r="N95" s="335"/>
      <c r="O95" s="372"/>
      <c r="P95" s="335" t="s">
        <v>617</v>
      </c>
      <c r="Q95" s="324"/>
      <c r="R95" s="324"/>
      <c r="S95" s="324"/>
      <c r="T95" s="324"/>
      <c r="U95" s="324"/>
      <c r="V95" s="324"/>
      <c r="W95" s="324"/>
      <c r="X95" s="324"/>
      <c r="Y95" s="324"/>
      <c r="Z95" s="324"/>
    </row>
    <row r="96" spans="1:26" ht="15.75" customHeight="1">
      <c r="A96" s="380" t="s">
        <v>618</v>
      </c>
      <c r="B96" s="378" t="s">
        <v>619</v>
      </c>
      <c r="C96" s="348">
        <v>2</v>
      </c>
      <c r="D96" s="387">
        <v>1</v>
      </c>
      <c r="E96" s="348">
        <v>2</v>
      </c>
      <c r="F96" s="348"/>
      <c r="G96" s="351">
        <v>1</v>
      </c>
      <c r="H96" s="350">
        <v>121</v>
      </c>
      <c r="I96" s="374">
        <f t="shared" si="27"/>
        <v>242</v>
      </c>
      <c r="J96" s="388">
        <f t="shared" si="28"/>
        <v>66</v>
      </c>
      <c r="K96" s="390">
        <f t="shared" si="29"/>
        <v>66</v>
      </c>
      <c r="L96" s="390">
        <v>0</v>
      </c>
      <c r="M96" s="391">
        <v>0</v>
      </c>
      <c r="N96" s="377"/>
      <c r="O96" s="372"/>
      <c r="P96" s="335" t="s">
        <v>620</v>
      </c>
      <c r="Q96" s="324"/>
      <c r="R96" s="324"/>
      <c r="S96" s="324"/>
      <c r="T96" s="324"/>
      <c r="U96" s="324"/>
      <c r="V96" s="324"/>
      <c r="W96" s="324"/>
      <c r="X96" s="324"/>
      <c r="Y96" s="324"/>
      <c r="Z96" s="324"/>
    </row>
    <row r="97" spans="1:26" ht="15.75" customHeight="1">
      <c r="A97" s="380" t="s">
        <v>621</v>
      </c>
      <c r="B97" s="355" t="s">
        <v>622</v>
      </c>
      <c r="C97" s="348">
        <v>2</v>
      </c>
      <c r="D97" s="387">
        <v>1</v>
      </c>
      <c r="E97" s="348">
        <v>2</v>
      </c>
      <c r="F97" s="348"/>
      <c r="G97" s="351">
        <v>1</v>
      </c>
      <c r="H97" s="350">
        <v>121</v>
      </c>
      <c r="I97" s="374">
        <f t="shared" si="27"/>
        <v>242</v>
      </c>
      <c r="J97" s="388">
        <f t="shared" si="28"/>
        <v>66</v>
      </c>
      <c r="K97" s="390">
        <f t="shared" si="29"/>
        <v>66</v>
      </c>
      <c r="L97" s="390">
        <v>0</v>
      </c>
      <c r="M97" s="391">
        <v>0</v>
      </c>
      <c r="N97" s="377"/>
      <c r="O97" s="372"/>
      <c r="P97" s="335" t="s">
        <v>620</v>
      </c>
      <c r="Q97" s="324"/>
      <c r="R97" s="324"/>
      <c r="S97" s="324"/>
      <c r="T97" s="324"/>
      <c r="U97" s="324"/>
      <c r="V97" s="324"/>
      <c r="W97" s="324"/>
      <c r="X97" s="324"/>
      <c r="Y97" s="324"/>
      <c r="Z97" s="324"/>
    </row>
    <row r="98" spans="1:26" ht="15.75" customHeight="1">
      <c r="A98" s="380" t="s">
        <v>623</v>
      </c>
      <c r="B98" s="392" t="s">
        <v>475</v>
      </c>
      <c r="C98" s="348">
        <v>3</v>
      </c>
      <c r="D98" s="387">
        <v>1</v>
      </c>
      <c r="E98" s="348">
        <v>2</v>
      </c>
      <c r="F98" s="348"/>
      <c r="G98" s="351">
        <v>1</v>
      </c>
      <c r="H98" s="350">
        <v>78</v>
      </c>
      <c r="I98" s="374">
        <f t="shared" si="27"/>
        <v>234</v>
      </c>
      <c r="J98" s="388">
        <f t="shared" si="28"/>
        <v>99</v>
      </c>
      <c r="K98" s="390">
        <f t="shared" si="29"/>
        <v>99</v>
      </c>
      <c r="L98" s="390">
        <v>0</v>
      </c>
      <c r="M98" s="391">
        <v>0</v>
      </c>
      <c r="N98" s="376"/>
      <c r="O98" s="372"/>
      <c r="P98" s="371" t="s">
        <v>592</v>
      </c>
      <c r="Q98" s="324"/>
      <c r="R98" s="324"/>
      <c r="S98" s="324"/>
      <c r="T98" s="324"/>
      <c r="U98" s="324"/>
      <c r="V98" s="324"/>
      <c r="W98" s="324"/>
      <c r="X98" s="324"/>
      <c r="Y98" s="324"/>
      <c r="Z98" s="324"/>
    </row>
    <row r="99" spans="1:26" ht="15.75" customHeight="1">
      <c r="A99" s="380" t="s">
        <v>624</v>
      </c>
      <c r="B99" s="392" t="s">
        <v>625</v>
      </c>
      <c r="C99" s="348">
        <v>3</v>
      </c>
      <c r="D99" s="387">
        <v>1</v>
      </c>
      <c r="E99" s="348">
        <v>2</v>
      </c>
      <c r="F99" s="348"/>
      <c r="G99" s="351">
        <v>1</v>
      </c>
      <c r="H99" s="350">
        <v>92</v>
      </c>
      <c r="I99" s="374">
        <f t="shared" si="27"/>
        <v>276</v>
      </c>
      <c r="J99" s="388">
        <f t="shared" si="28"/>
        <v>99</v>
      </c>
      <c r="K99" s="390">
        <f t="shared" si="29"/>
        <v>99</v>
      </c>
      <c r="L99" s="390">
        <v>0</v>
      </c>
      <c r="M99" s="391">
        <v>0</v>
      </c>
      <c r="N99" s="376"/>
      <c r="O99" s="372"/>
      <c r="P99" s="371" t="s">
        <v>597</v>
      </c>
      <c r="Q99" s="324"/>
      <c r="R99" s="324"/>
      <c r="S99" s="324"/>
      <c r="T99" s="324"/>
      <c r="U99" s="324"/>
      <c r="V99" s="324"/>
      <c r="W99" s="324"/>
      <c r="X99" s="324"/>
      <c r="Y99" s="324"/>
      <c r="Z99" s="324"/>
    </row>
    <row r="100" spans="1:26" ht="15.75" customHeight="1">
      <c r="A100" s="380" t="s">
        <v>626</v>
      </c>
      <c r="B100" s="378" t="s">
        <v>588</v>
      </c>
      <c r="C100" s="348">
        <v>2</v>
      </c>
      <c r="D100" s="387">
        <v>1</v>
      </c>
      <c r="E100" s="348">
        <v>2</v>
      </c>
      <c r="F100" s="348"/>
      <c r="G100" s="351">
        <v>1</v>
      </c>
      <c r="H100" s="350">
        <v>92</v>
      </c>
      <c r="I100" s="374">
        <f t="shared" si="27"/>
        <v>184</v>
      </c>
      <c r="J100" s="388">
        <f t="shared" si="28"/>
        <v>66</v>
      </c>
      <c r="K100" s="390">
        <f t="shared" si="29"/>
        <v>66</v>
      </c>
      <c r="L100" s="390">
        <v>0</v>
      </c>
      <c r="M100" s="391">
        <v>0</v>
      </c>
      <c r="N100" s="377"/>
      <c r="O100" s="372"/>
      <c r="P100" s="335" t="s">
        <v>597</v>
      </c>
      <c r="Q100" s="324"/>
      <c r="R100" s="324"/>
      <c r="S100" s="324"/>
      <c r="T100" s="324"/>
      <c r="U100" s="324"/>
      <c r="V100" s="324"/>
      <c r="W100" s="324"/>
      <c r="X100" s="324"/>
      <c r="Y100" s="324"/>
      <c r="Z100" s="324"/>
    </row>
    <row r="101" spans="1:26" ht="15.75" customHeight="1">
      <c r="A101" s="380" t="s">
        <v>627</v>
      </c>
      <c r="B101" s="378" t="s">
        <v>590</v>
      </c>
      <c r="C101" s="348">
        <v>2</v>
      </c>
      <c r="D101" s="387">
        <v>1</v>
      </c>
      <c r="E101" s="348">
        <v>2</v>
      </c>
      <c r="F101" s="348"/>
      <c r="G101" s="351">
        <v>1</v>
      </c>
      <c r="H101" s="350">
        <v>92</v>
      </c>
      <c r="I101" s="374">
        <f t="shared" si="27"/>
        <v>184</v>
      </c>
      <c r="J101" s="388">
        <f t="shared" si="28"/>
        <v>66</v>
      </c>
      <c r="K101" s="390">
        <f t="shared" si="29"/>
        <v>66</v>
      </c>
      <c r="L101" s="390">
        <v>0</v>
      </c>
      <c r="M101" s="391">
        <v>0</v>
      </c>
      <c r="N101" s="377"/>
      <c r="O101" s="372"/>
      <c r="P101" s="335" t="s">
        <v>597</v>
      </c>
      <c r="Q101" s="324"/>
      <c r="R101" s="324"/>
      <c r="S101" s="324"/>
      <c r="T101" s="324"/>
      <c r="U101" s="324"/>
      <c r="V101" s="324"/>
      <c r="W101" s="324"/>
      <c r="X101" s="324"/>
      <c r="Y101" s="324"/>
      <c r="Z101" s="324"/>
    </row>
    <row r="102" spans="1:26" ht="15.75" customHeight="1">
      <c r="A102" s="380" t="s">
        <v>628</v>
      </c>
      <c r="B102" s="378" t="s">
        <v>541</v>
      </c>
      <c r="C102" s="348">
        <v>3</v>
      </c>
      <c r="D102" s="387">
        <v>1</v>
      </c>
      <c r="E102" s="348">
        <v>1</v>
      </c>
      <c r="F102" s="348"/>
      <c r="G102" s="351">
        <v>1</v>
      </c>
      <c r="H102" s="350">
        <v>83</v>
      </c>
      <c r="I102" s="374">
        <f t="shared" si="27"/>
        <v>249</v>
      </c>
      <c r="J102" s="388">
        <f t="shared" si="28"/>
        <v>49.5</v>
      </c>
      <c r="K102" s="390">
        <f t="shared" si="29"/>
        <v>49.5</v>
      </c>
      <c r="L102" s="390">
        <v>0</v>
      </c>
      <c r="M102" s="391">
        <v>0</v>
      </c>
      <c r="N102" s="376"/>
      <c r="O102" s="372"/>
      <c r="P102" s="371" t="s">
        <v>629</v>
      </c>
      <c r="Q102" s="324"/>
      <c r="R102" s="324"/>
      <c r="S102" s="324"/>
      <c r="T102" s="324"/>
      <c r="U102" s="324"/>
      <c r="V102" s="324"/>
      <c r="W102" s="324"/>
      <c r="X102" s="324"/>
      <c r="Y102" s="324"/>
      <c r="Z102" s="324"/>
    </row>
    <row r="103" spans="1:26" ht="15.75" customHeight="1">
      <c r="A103" s="380" t="s">
        <v>630</v>
      </c>
      <c r="B103" s="392" t="s">
        <v>463</v>
      </c>
      <c r="C103" s="348">
        <v>3</v>
      </c>
      <c r="D103" s="387">
        <v>1</v>
      </c>
      <c r="E103" s="348">
        <v>3</v>
      </c>
      <c r="F103" s="348"/>
      <c r="G103" s="351">
        <v>1</v>
      </c>
      <c r="H103" s="350">
        <v>127</v>
      </c>
      <c r="I103" s="374">
        <f t="shared" si="27"/>
        <v>381</v>
      </c>
      <c r="J103" s="388">
        <f t="shared" si="28"/>
        <v>148.5</v>
      </c>
      <c r="K103" s="390">
        <f t="shared" si="29"/>
        <v>148.5</v>
      </c>
      <c r="L103" s="390">
        <v>0</v>
      </c>
      <c r="M103" s="391">
        <v>0</v>
      </c>
      <c r="N103" s="376"/>
      <c r="O103" s="372"/>
      <c r="P103" s="371" t="s">
        <v>603</v>
      </c>
      <c r="Q103" s="324"/>
      <c r="R103" s="324"/>
      <c r="S103" s="324"/>
      <c r="T103" s="324"/>
      <c r="U103" s="324"/>
      <c r="V103" s="324"/>
      <c r="W103" s="324"/>
      <c r="X103" s="324"/>
      <c r="Y103" s="324"/>
      <c r="Z103" s="324"/>
    </row>
    <row r="104" spans="1:26" ht="15.75" customHeight="1">
      <c r="A104" s="380" t="s">
        <v>631</v>
      </c>
      <c r="B104" s="392" t="s">
        <v>596</v>
      </c>
      <c r="C104" s="348">
        <v>4</v>
      </c>
      <c r="D104" s="387">
        <v>1</v>
      </c>
      <c r="E104" s="348">
        <v>2</v>
      </c>
      <c r="F104" s="348"/>
      <c r="G104" s="351">
        <v>1</v>
      </c>
      <c r="H104" s="350">
        <v>108</v>
      </c>
      <c r="I104" s="374">
        <f t="shared" si="27"/>
        <v>432</v>
      </c>
      <c r="J104" s="388">
        <f t="shared" si="28"/>
        <v>132</v>
      </c>
      <c r="K104" s="390">
        <f t="shared" si="29"/>
        <v>132</v>
      </c>
      <c r="L104" s="390">
        <v>0</v>
      </c>
      <c r="M104" s="391">
        <v>0</v>
      </c>
      <c r="N104" s="376"/>
      <c r="O104" s="372"/>
      <c r="P104" s="371" t="s">
        <v>632</v>
      </c>
      <c r="Q104" s="324"/>
      <c r="R104" s="324"/>
      <c r="S104" s="324"/>
      <c r="T104" s="324"/>
      <c r="U104" s="324"/>
      <c r="V104" s="324"/>
      <c r="W104" s="324"/>
      <c r="X104" s="324"/>
      <c r="Y104" s="324"/>
      <c r="Z104" s="324"/>
    </row>
    <row r="105" spans="1:26" ht="15.75" customHeight="1">
      <c r="A105" s="380" t="s">
        <v>633</v>
      </c>
      <c r="B105" s="392" t="s">
        <v>545</v>
      </c>
      <c r="C105" s="348">
        <v>3</v>
      </c>
      <c r="D105" s="387">
        <v>1</v>
      </c>
      <c r="E105" s="348">
        <v>3</v>
      </c>
      <c r="F105" s="348"/>
      <c r="G105" s="351">
        <v>1</v>
      </c>
      <c r="H105" s="350">
        <v>127</v>
      </c>
      <c r="I105" s="374">
        <f t="shared" si="27"/>
        <v>381</v>
      </c>
      <c r="J105" s="388">
        <f t="shared" si="28"/>
        <v>148.5</v>
      </c>
      <c r="K105" s="390">
        <f t="shared" si="29"/>
        <v>148.5</v>
      </c>
      <c r="L105" s="390">
        <v>0</v>
      </c>
      <c r="M105" s="391">
        <v>0</v>
      </c>
      <c r="N105" s="376"/>
      <c r="O105" s="372"/>
      <c r="P105" s="371" t="s">
        <v>603</v>
      </c>
      <c r="Q105" s="324"/>
      <c r="R105" s="324"/>
      <c r="S105" s="324"/>
      <c r="T105" s="324"/>
      <c r="U105" s="324"/>
      <c r="V105" s="324"/>
      <c r="W105" s="324"/>
      <c r="X105" s="324"/>
      <c r="Y105" s="324"/>
      <c r="Z105" s="324"/>
    </row>
    <row r="106" spans="1:26" ht="15.75" customHeight="1">
      <c r="A106" s="380" t="s">
        <v>634</v>
      </c>
      <c r="B106" s="392" t="s">
        <v>486</v>
      </c>
      <c r="C106" s="348">
        <v>3</v>
      </c>
      <c r="D106" s="387">
        <v>1</v>
      </c>
      <c r="E106" s="348">
        <v>2</v>
      </c>
      <c r="F106" s="348"/>
      <c r="G106" s="351">
        <v>1</v>
      </c>
      <c r="H106" s="350">
        <v>108</v>
      </c>
      <c r="I106" s="374">
        <f t="shared" si="27"/>
        <v>324</v>
      </c>
      <c r="J106" s="388">
        <f t="shared" si="28"/>
        <v>99</v>
      </c>
      <c r="K106" s="390">
        <f t="shared" si="29"/>
        <v>99</v>
      </c>
      <c r="L106" s="390">
        <v>0</v>
      </c>
      <c r="M106" s="391">
        <v>0</v>
      </c>
      <c r="N106" s="376"/>
      <c r="O106" s="372"/>
      <c r="P106" s="371" t="s">
        <v>632</v>
      </c>
      <c r="Q106" s="324"/>
      <c r="R106" s="324"/>
      <c r="S106" s="324"/>
      <c r="T106" s="324"/>
      <c r="U106" s="324"/>
      <c r="V106" s="324"/>
      <c r="W106" s="324"/>
      <c r="X106" s="324"/>
      <c r="Y106" s="324"/>
      <c r="Z106" s="324"/>
    </row>
    <row r="107" spans="1:26" ht="15.75" customHeight="1">
      <c r="A107" s="380" t="s">
        <v>635</v>
      </c>
      <c r="B107" s="378" t="s">
        <v>437</v>
      </c>
      <c r="C107" s="348">
        <v>3</v>
      </c>
      <c r="D107" s="387">
        <v>1</v>
      </c>
      <c r="E107" s="348">
        <v>1</v>
      </c>
      <c r="F107" s="348"/>
      <c r="G107" s="351">
        <v>1</v>
      </c>
      <c r="H107" s="350">
        <v>38</v>
      </c>
      <c r="I107" s="374">
        <f t="shared" si="27"/>
        <v>114</v>
      </c>
      <c r="J107" s="388">
        <f t="shared" si="28"/>
        <v>49.5</v>
      </c>
      <c r="K107" s="390">
        <f t="shared" si="29"/>
        <v>49.5</v>
      </c>
      <c r="L107" s="390">
        <v>0</v>
      </c>
      <c r="M107" s="391">
        <v>0</v>
      </c>
      <c r="N107" s="376"/>
      <c r="O107" s="372"/>
      <c r="P107" s="371" t="s">
        <v>610</v>
      </c>
      <c r="Q107" s="324"/>
      <c r="R107" s="324"/>
      <c r="S107" s="324"/>
      <c r="T107" s="324"/>
      <c r="U107" s="324"/>
      <c r="V107" s="324"/>
      <c r="W107" s="324"/>
      <c r="X107" s="324"/>
      <c r="Y107" s="324"/>
      <c r="Z107" s="324"/>
    </row>
    <row r="108" spans="1:26" ht="15.75" customHeight="1">
      <c r="A108" s="380" t="s">
        <v>636</v>
      </c>
      <c r="B108" s="378" t="s">
        <v>532</v>
      </c>
      <c r="C108" s="348">
        <v>3</v>
      </c>
      <c r="D108" s="387">
        <v>1</v>
      </c>
      <c r="E108" s="348">
        <v>1</v>
      </c>
      <c r="F108" s="348"/>
      <c r="G108" s="351">
        <v>1</v>
      </c>
      <c r="H108" s="350">
        <v>38</v>
      </c>
      <c r="I108" s="374">
        <f t="shared" si="27"/>
        <v>114</v>
      </c>
      <c r="J108" s="388">
        <f t="shared" si="28"/>
        <v>49.5</v>
      </c>
      <c r="K108" s="390">
        <f t="shared" si="29"/>
        <v>49.5</v>
      </c>
      <c r="L108" s="390">
        <v>0</v>
      </c>
      <c r="M108" s="391">
        <v>0</v>
      </c>
      <c r="N108" s="376"/>
      <c r="O108" s="372"/>
      <c r="P108" s="371" t="s">
        <v>610</v>
      </c>
      <c r="Q108" s="324"/>
      <c r="R108" s="324"/>
      <c r="S108" s="324"/>
      <c r="T108" s="324"/>
      <c r="U108" s="324"/>
      <c r="V108" s="324"/>
      <c r="W108" s="324"/>
      <c r="X108" s="324"/>
      <c r="Y108" s="324"/>
      <c r="Z108" s="324"/>
    </row>
    <row r="109" spans="1:26" ht="15.75" customHeight="1">
      <c r="A109" s="380" t="s">
        <v>637</v>
      </c>
      <c r="B109" s="378" t="s">
        <v>460</v>
      </c>
      <c r="C109" s="348">
        <v>4</v>
      </c>
      <c r="D109" s="387">
        <v>1</v>
      </c>
      <c r="E109" s="348">
        <v>1</v>
      </c>
      <c r="F109" s="348"/>
      <c r="G109" s="351">
        <v>1</v>
      </c>
      <c r="H109" s="350">
        <v>38</v>
      </c>
      <c r="I109" s="374">
        <f t="shared" si="27"/>
        <v>152</v>
      </c>
      <c r="J109" s="388">
        <f t="shared" si="28"/>
        <v>66</v>
      </c>
      <c r="K109" s="390">
        <f t="shared" si="29"/>
        <v>66</v>
      </c>
      <c r="L109" s="390">
        <v>0</v>
      </c>
      <c r="M109" s="391">
        <v>0</v>
      </c>
      <c r="N109" s="376"/>
      <c r="O109" s="372"/>
      <c r="P109" s="371" t="s">
        <v>610</v>
      </c>
      <c r="Q109" s="324"/>
      <c r="R109" s="324"/>
      <c r="S109" s="324"/>
      <c r="T109" s="324"/>
      <c r="U109" s="324"/>
      <c r="V109" s="324"/>
      <c r="W109" s="324"/>
      <c r="X109" s="324"/>
      <c r="Y109" s="324"/>
      <c r="Z109" s="324"/>
    </row>
    <row r="110" spans="1:26" ht="15.75" customHeight="1">
      <c r="A110" s="380" t="s">
        <v>638</v>
      </c>
      <c r="B110" s="378" t="s">
        <v>561</v>
      </c>
      <c r="C110" s="348">
        <v>3</v>
      </c>
      <c r="D110" s="387">
        <v>1</v>
      </c>
      <c r="E110" s="348">
        <v>1</v>
      </c>
      <c r="F110" s="348"/>
      <c r="G110" s="351">
        <v>1</v>
      </c>
      <c r="H110" s="350">
        <v>38</v>
      </c>
      <c r="I110" s="374">
        <f t="shared" si="27"/>
        <v>114</v>
      </c>
      <c r="J110" s="388">
        <f t="shared" si="28"/>
        <v>49.5</v>
      </c>
      <c r="K110" s="390">
        <v>0</v>
      </c>
      <c r="L110" s="390">
        <v>0</v>
      </c>
      <c r="M110" s="391">
        <f>J110</f>
        <v>49.5</v>
      </c>
      <c r="N110" s="376"/>
      <c r="O110" s="372"/>
      <c r="P110" s="371" t="s">
        <v>610</v>
      </c>
      <c r="Q110" s="324"/>
      <c r="R110" s="324"/>
      <c r="S110" s="324"/>
      <c r="T110" s="324"/>
      <c r="U110" s="324"/>
      <c r="V110" s="324"/>
      <c r="W110" s="324"/>
      <c r="X110" s="324"/>
      <c r="Y110" s="324"/>
      <c r="Z110" s="324"/>
    </row>
    <row r="111" spans="1:26" ht="15.75" customHeight="1">
      <c r="A111" s="307">
        <v>2</v>
      </c>
      <c r="B111" s="308" t="s">
        <v>639</v>
      </c>
      <c r="C111" s="309">
        <f>C112+C114</f>
        <v>0</v>
      </c>
      <c r="D111" s="310"/>
      <c r="E111" s="309">
        <f>E112+E114</f>
        <v>0</v>
      </c>
      <c r="F111" s="309"/>
      <c r="G111" s="311"/>
      <c r="H111" s="309"/>
      <c r="I111" s="312">
        <f t="shared" ref="I111:M111" si="30">I112+I114</f>
        <v>0</v>
      </c>
      <c r="J111" s="312">
        <f t="shared" si="30"/>
        <v>0</v>
      </c>
      <c r="K111" s="311">
        <f t="shared" si="30"/>
        <v>0</v>
      </c>
      <c r="L111" s="311">
        <f t="shared" si="30"/>
        <v>0</v>
      </c>
      <c r="M111" s="313">
        <f t="shared" si="30"/>
        <v>0</v>
      </c>
      <c r="N111" s="372"/>
      <c r="O111" s="372"/>
      <c r="P111" s="372"/>
      <c r="Q111" s="324"/>
      <c r="R111" s="324"/>
      <c r="S111" s="324"/>
      <c r="T111" s="324"/>
      <c r="U111" s="324"/>
      <c r="V111" s="324"/>
      <c r="W111" s="324"/>
      <c r="X111" s="324"/>
      <c r="Y111" s="324"/>
      <c r="Z111" s="324"/>
    </row>
    <row r="112" spans="1:26" ht="42" customHeight="1">
      <c r="A112" s="316" t="s">
        <v>640</v>
      </c>
      <c r="B112" s="317" t="s">
        <v>641</v>
      </c>
      <c r="C112" s="309">
        <f>SUM(C113)</f>
        <v>0</v>
      </c>
      <c r="D112" s="310"/>
      <c r="E112" s="309">
        <f>SUM(E113)</f>
        <v>0</v>
      </c>
      <c r="F112" s="309"/>
      <c r="G112" s="311"/>
      <c r="H112" s="309"/>
      <c r="I112" s="312">
        <f t="shared" ref="I112:M112" si="31">SUM(I113)</f>
        <v>0</v>
      </c>
      <c r="J112" s="312">
        <f t="shared" si="31"/>
        <v>0</v>
      </c>
      <c r="K112" s="311">
        <f t="shared" si="31"/>
        <v>0</v>
      </c>
      <c r="L112" s="311">
        <f t="shared" si="31"/>
        <v>0</v>
      </c>
      <c r="M112" s="313">
        <f t="shared" si="31"/>
        <v>0</v>
      </c>
      <c r="N112" s="372"/>
      <c r="O112" s="372"/>
      <c r="P112" s="372"/>
      <c r="Q112" s="324"/>
      <c r="R112" s="324"/>
      <c r="S112" s="324"/>
      <c r="T112" s="324"/>
      <c r="U112" s="324"/>
      <c r="V112" s="324"/>
      <c r="W112" s="324"/>
      <c r="X112" s="324"/>
      <c r="Y112" s="324"/>
      <c r="Z112" s="324"/>
    </row>
    <row r="113" spans="1:26" ht="15.75" customHeight="1">
      <c r="A113" s="380"/>
      <c r="B113" s="75" t="s">
        <v>642</v>
      </c>
      <c r="C113" s="401"/>
      <c r="D113" s="402"/>
      <c r="E113" s="401"/>
      <c r="F113" s="401"/>
      <c r="G113" s="403"/>
      <c r="H113" s="401"/>
      <c r="I113" s="404">
        <f>C113*D113*H113</f>
        <v>0</v>
      </c>
      <c r="J113" s="405">
        <f>C113*E113*G113*16.5</f>
        <v>0</v>
      </c>
      <c r="K113" s="403"/>
      <c r="L113" s="403"/>
      <c r="M113" s="406"/>
      <c r="N113" s="372"/>
      <c r="O113" s="372"/>
      <c r="P113" s="372"/>
      <c r="Q113" s="324"/>
      <c r="R113" s="324"/>
      <c r="S113" s="324"/>
      <c r="T113" s="324"/>
      <c r="U113" s="324"/>
      <c r="V113" s="324"/>
      <c r="W113" s="324"/>
      <c r="X113" s="324"/>
      <c r="Y113" s="324"/>
      <c r="Z113" s="324"/>
    </row>
    <row r="114" spans="1:26" ht="42" customHeight="1">
      <c r="A114" s="367" t="s">
        <v>640</v>
      </c>
      <c r="B114" s="75" t="s">
        <v>643</v>
      </c>
      <c r="C114" s="393">
        <f>SUM(C115)</f>
        <v>0</v>
      </c>
      <c r="D114" s="394"/>
      <c r="E114" s="393">
        <f>SUM(E115)</f>
        <v>0</v>
      </c>
      <c r="F114" s="393"/>
      <c r="G114" s="395"/>
      <c r="H114" s="393"/>
      <c r="I114" s="407">
        <f t="shared" ref="I114:M114" si="32">SUM(I115)</f>
        <v>0</v>
      </c>
      <c r="J114" s="407">
        <f t="shared" si="32"/>
        <v>0</v>
      </c>
      <c r="K114" s="408">
        <f t="shared" si="32"/>
        <v>0</v>
      </c>
      <c r="L114" s="408">
        <f t="shared" si="32"/>
        <v>0</v>
      </c>
      <c r="M114" s="409">
        <f t="shared" si="32"/>
        <v>0</v>
      </c>
      <c r="N114" s="372"/>
      <c r="O114" s="372"/>
      <c r="P114" s="372"/>
      <c r="Q114" s="324"/>
      <c r="R114" s="324"/>
      <c r="S114" s="324"/>
      <c r="T114" s="324"/>
      <c r="U114" s="324"/>
      <c r="V114" s="324"/>
      <c r="W114" s="324"/>
      <c r="X114" s="324"/>
      <c r="Y114" s="324"/>
      <c r="Z114" s="324"/>
    </row>
    <row r="115" spans="1:26" ht="15.75" customHeight="1">
      <c r="A115" s="380"/>
      <c r="B115" s="75" t="s">
        <v>642</v>
      </c>
      <c r="C115" s="401"/>
      <c r="D115" s="402"/>
      <c r="E115" s="401"/>
      <c r="F115" s="401"/>
      <c r="G115" s="403"/>
      <c r="H115" s="401"/>
      <c r="I115" s="404">
        <f>C115*D115*H115</f>
        <v>0</v>
      </c>
      <c r="J115" s="405">
        <f>C115*E115*G115*16.5</f>
        <v>0</v>
      </c>
      <c r="K115" s="403"/>
      <c r="L115" s="403"/>
      <c r="M115" s="406"/>
      <c r="N115" s="372"/>
      <c r="O115" s="372"/>
      <c r="P115" s="372"/>
      <c r="Q115" s="324"/>
      <c r="R115" s="324"/>
      <c r="S115" s="324"/>
      <c r="T115" s="324"/>
      <c r="U115" s="324"/>
      <c r="V115" s="324"/>
      <c r="W115" s="324"/>
      <c r="X115" s="324"/>
      <c r="Y115" s="324"/>
      <c r="Z115" s="324"/>
    </row>
    <row r="116" spans="1:26" ht="39.75" customHeight="1">
      <c r="A116" s="410" t="s">
        <v>87</v>
      </c>
      <c r="B116" s="411" t="s">
        <v>644</v>
      </c>
      <c r="C116" s="412"/>
      <c r="D116" s="413"/>
      <c r="E116" s="412"/>
      <c r="F116" s="412"/>
      <c r="G116" s="414"/>
      <c r="H116" s="412"/>
      <c r="I116" s="415"/>
      <c r="J116" s="415"/>
      <c r="K116" s="414"/>
      <c r="L116" s="414"/>
      <c r="M116" s="416"/>
      <c r="N116" s="372"/>
      <c r="O116" s="372"/>
      <c r="P116" s="372"/>
      <c r="Q116" s="324"/>
      <c r="R116" s="324"/>
      <c r="S116" s="324"/>
      <c r="T116" s="324"/>
      <c r="U116" s="324"/>
      <c r="V116" s="324"/>
      <c r="W116" s="324"/>
      <c r="X116" s="324"/>
      <c r="Y116" s="324"/>
      <c r="Z116" s="324"/>
    </row>
    <row r="117" spans="1:26" ht="39.75" customHeight="1">
      <c r="A117" s="410"/>
      <c r="B117" s="411" t="s">
        <v>645</v>
      </c>
      <c r="C117" s="412"/>
      <c r="D117" s="413"/>
      <c r="E117" s="412"/>
      <c r="F117" s="412"/>
      <c r="G117" s="414"/>
      <c r="H117" s="412"/>
      <c r="I117" s="415"/>
      <c r="J117" s="415"/>
      <c r="K117" s="414"/>
      <c r="L117" s="414"/>
      <c r="M117" s="416"/>
      <c r="N117" s="372"/>
      <c r="O117" s="372"/>
      <c r="P117" s="372"/>
      <c r="Q117" s="324"/>
      <c r="R117" s="324"/>
      <c r="S117" s="324"/>
      <c r="T117" s="324"/>
      <c r="U117" s="324"/>
      <c r="V117" s="324"/>
      <c r="W117" s="324"/>
      <c r="X117" s="324"/>
      <c r="Y117" s="324"/>
      <c r="Z117" s="324"/>
    </row>
    <row r="118" spans="1:26" ht="39.75" customHeight="1">
      <c r="A118" s="410"/>
      <c r="B118" s="411" t="s">
        <v>646</v>
      </c>
      <c r="C118" s="412"/>
      <c r="D118" s="413"/>
      <c r="E118" s="412"/>
      <c r="F118" s="412"/>
      <c r="G118" s="414"/>
      <c r="H118" s="412"/>
      <c r="I118" s="415"/>
      <c r="J118" s="415"/>
      <c r="K118" s="414"/>
      <c r="L118" s="414"/>
      <c r="M118" s="416"/>
      <c r="N118" s="372"/>
      <c r="O118" s="372"/>
      <c r="P118" s="372"/>
      <c r="Q118" s="324"/>
      <c r="R118" s="324"/>
      <c r="S118" s="324"/>
      <c r="T118" s="324"/>
      <c r="U118" s="324"/>
      <c r="V118" s="324"/>
      <c r="W118" s="324"/>
      <c r="X118" s="324"/>
      <c r="Y118" s="324"/>
      <c r="Z118" s="324"/>
    </row>
    <row r="119" spans="1:26" ht="14.25" customHeight="1">
      <c r="A119" s="417"/>
      <c r="B119" s="418"/>
      <c r="C119" s="419"/>
      <c r="D119" s="420"/>
      <c r="E119" s="419"/>
      <c r="F119" s="419"/>
      <c r="G119" s="421"/>
      <c r="H119" s="419"/>
      <c r="I119" s="422"/>
      <c r="J119" s="421"/>
      <c r="K119" s="421"/>
      <c r="L119" s="421"/>
      <c r="M119" s="421"/>
      <c r="N119" s="423"/>
      <c r="O119" s="423"/>
      <c r="P119" s="423"/>
      <c r="Q119" s="324"/>
      <c r="R119" s="324"/>
      <c r="S119" s="52"/>
      <c r="T119" s="52"/>
      <c r="U119" s="52"/>
      <c r="V119" s="52"/>
      <c r="W119" s="52"/>
      <c r="X119" s="52"/>
      <c r="Y119" s="52"/>
      <c r="Z119" s="52"/>
    </row>
    <row r="120" spans="1:26" ht="13.5" customHeight="1">
      <c r="A120" s="120"/>
      <c r="B120" s="120"/>
      <c r="C120" s="249"/>
      <c r="D120" s="424"/>
      <c r="E120" s="249"/>
      <c r="F120" s="249"/>
      <c r="G120" s="249"/>
      <c r="H120" s="249"/>
      <c r="I120" s="249"/>
      <c r="J120" s="2875" t="s">
        <v>647</v>
      </c>
      <c r="K120" s="2874"/>
      <c r="L120" s="2874"/>
      <c r="M120" s="2874"/>
      <c r="N120" s="249"/>
      <c r="O120" s="249"/>
      <c r="P120" s="249"/>
      <c r="Q120" s="52"/>
      <c r="R120" s="52"/>
      <c r="S120" s="52"/>
      <c r="T120" s="52"/>
      <c r="U120" s="52"/>
      <c r="V120" s="52"/>
      <c r="W120" s="52"/>
      <c r="X120" s="52"/>
      <c r="Y120" s="52"/>
      <c r="Z120" s="52"/>
    </row>
    <row r="121" spans="1:26" ht="14.25" customHeight="1">
      <c r="A121" s="53"/>
      <c r="B121" s="53" t="s">
        <v>648</v>
      </c>
      <c r="C121" s="425"/>
      <c r="D121" s="280"/>
      <c r="E121" s="426" t="s">
        <v>649</v>
      </c>
      <c r="F121" s="425"/>
      <c r="G121" s="425"/>
      <c r="H121" s="425"/>
      <c r="I121" s="425"/>
      <c r="J121" s="2919" t="s">
        <v>650</v>
      </c>
      <c r="K121" s="2874"/>
      <c r="L121" s="2874"/>
      <c r="M121" s="2874"/>
      <c r="N121" s="423"/>
      <c r="O121" s="423"/>
      <c r="P121" s="423"/>
      <c r="Q121" s="427"/>
      <c r="R121" s="427"/>
      <c r="S121" s="427"/>
      <c r="T121" s="427"/>
      <c r="U121" s="427"/>
      <c r="V121" s="427"/>
      <c r="W121" s="427"/>
      <c r="X121" s="427"/>
      <c r="Y121" s="427"/>
      <c r="Z121" s="427"/>
    </row>
    <row r="122" spans="1:26" ht="14.25" customHeight="1">
      <c r="A122" s="120"/>
      <c r="B122" s="428" t="s">
        <v>651</v>
      </c>
      <c r="C122" s="49"/>
      <c r="D122" s="420"/>
      <c r="E122" s="49"/>
      <c r="F122" s="49"/>
      <c r="G122" s="49"/>
      <c r="H122" s="49"/>
      <c r="I122" s="49"/>
      <c r="J122" s="429"/>
      <c r="K122" s="49"/>
      <c r="L122" s="49"/>
      <c r="M122" s="49"/>
      <c r="N122" s="249"/>
      <c r="O122" s="249"/>
      <c r="P122" s="249"/>
      <c r="Q122" s="52"/>
      <c r="R122" s="52"/>
      <c r="S122" s="52"/>
      <c r="T122" s="52"/>
      <c r="U122" s="52"/>
      <c r="V122" s="52"/>
      <c r="W122" s="52"/>
      <c r="X122" s="52"/>
      <c r="Y122" s="52"/>
      <c r="Z122" s="52"/>
    </row>
    <row r="123" spans="1:26" ht="14.25" customHeight="1">
      <c r="A123" s="120"/>
      <c r="B123" s="120"/>
      <c r="C123" s="49"/>
      <c r="D123" s="420"/>
      <c r="E123" s="49"/>
      <c r="F123" s="49"/>
      <c r="G123" s="49"/>
      <c r="H123" s="49"/>
      <c r="I123" s="49"/>
      <c r="J123" s="429"/>
      <c r="K123" s="49"/>
      <c r="L123" s="49"/>
      <c r="M123" s="49"/>
      <c r="N123" s="249"/>
      <c r="O123" s="249"/>
      <c r="P123" s="249"/>
      <c r="Q123" s="52"/>
      <c r="R123" s="52"/>
      <c r="S123" s="52"/>
      <c r="T123" s="52"/>
      <c r="U123" s="52"/>
      <c r="V123" s="52"/>
      <c r="W123" s="52"/>
      <c r="X123" s="52"/>
      <c r="Y123" s="52"/>
      <c r="Z123" s="52"/>
    </row>
    <row r="124" spans="1:26" ht="14.25" customHeight="1">
      <c r="A124" s="120"/>
      <c r="B124" s="120"/>
      <c r="C124" s="49"/>
      <c r="D124" s="420"/>
      <c r="E124" s="49"/>
      <c r="F124" s="49"/>
      <c r="G124" s="49"/>
      <c r="H124" s="49"/>
      <c r="I124" s="49"/>
      <c r="J124" s="429"/>
      <c r="K124" s="49"/>
      <c r="L124" s="49"/>
      <c r="M124" s="49"/>
      <c r="N124" s="249"/>
      <c r="O124" s="249"/>
      <c r="P124" s="249"/>
      <c r="Q124" s="52"/>
      <c r="R124" s="52"/>
      <c r="S124" s="52"/>
      <c r="T124" s="52"/>
      <c r="U124" s="52"/>
      <c r="V124" s="52"/>
      <c r="W124" s="52"/>
      <c r="X124" s="52"/>
      <c r="Y124" s="52"/>
      <c r="Z124" s="52"/>
    </row>
    <row r="125" spans="1:26" ht="14.25" customHeight="1">
      <c r="A125" s="120"/>
      <c r="B125" s="120"/>
      <c r="C125" s="49"/>
      <c r="D125" s="420"/>
      <c r="E125" s="49"/>
      <c r="F125" s="49"/>
      <c r="G125" s="49"/>
      <c r="H125" s="49"/>
      <c r="I125" s="49"/>
      <c r="J125" s="429"/>
      <c r="K125" s="49"/>
      <c r="L125" s="49"/>
      <c r="M125" s="49"/>
      <c r="N125" s="249"/>
      <c r="O125" s="249"/>
      <c r="P125" s="249"/>
      <c r="Q125" s="52"/>
      <c r="R125" s="52"/>
      <c r="S125" s="52"/>
      <c r="T125" s="52"/>
      <c r="U125" s="52"/>
      <c r="V125" s="52"/>
      <c r="W125" s="52"/>
      <c r="X125" s="52"/>
      <c r="Y125" s="52"/>
      <c r="Z125" s="52"/>
    </row>
    <row r="126" spans="1:26" ht="14.25" customHeight="1">
      <c r="A126" s="120"/>
      <c r="B126" s="120"/>
      <c r="C126" s="49"/>
      <c r="D126" s="420"/>
      <c r="E126" s="49"/>
      <c r="F126" s="49"/>
      <c r="G126" s="49"/>
      <c r="H126" s="49"/>
      <c r="I126" s="49"/>
      <c r="J126" s="2920" t="s">
        <v>652</v>
      </c>
      <c r="K126" s="2874"/>
      <c r="L126" s="2874"/>
      <c r="M126" s="2874"/>
      <c r="N126" s="249"/>
      <c r="O126" s="249"/>
      <c r="P126" s="249"/>
      <c r="Q126" s="52"/>
      <c r="R126" s="52"/>
      <c r="S126" s="52"/>
      <c r="T126" s="52"/>
      <c r="U126" s="52"/>
      <c r="V126" s="52"/>
      <c r="W126" s="52"/>
      <c r="X126" s="52"/>
      <c r="Y126" s="52"/>
      <c r="Z126" s="52"/>
    </row>
    <row r="127" spans="1:26" ht="14.25" customHeight="1">
      <c r="A127" s="120"/>
      <c r="B127" s="120"/>
      <c r="C127" s="49"/>
      <c r="D127" s="420"/>
      <c r="E127" s="49"/>
      <c r="F127" s="49"/>
      <c r="G127" s="49"/>
      <c r="H127" s="49"/>
      <c r="I127" s="49"/>
      <c r="J127" s="49"/>
      <c r="K127" s="49"/>
      <c r="L127" s="49"/>
      <c r="M127" s="49"/>
      <c r="N127" s="249"/>
      <c r="O127" s="249"/>
      <c r="P127" s="249"/>
      <c r="Q127" s="52"/>
      <c r="R127" s="52"/>
      <c r="S127" s="52"/>
      <c r="T127" s="52"/>
      <c r="U127" s="52"/>
      <c r="V127" s="52"/>
      <c r="W127" s="52"/>
      <c r="X127" s="52"/>
      <c r="Y127" s="52"/>
      <c r="Z127" s="52"/>
    </row>
    <row r="128" spans="1:26" ht="14.25" customHeight="1">
      <c r="A128" s="120"/>
      <c r="B128" s="120"/>
      <c r="C128" s="49"/>
      <c r="D128" s="420"/>
      <c r="E128" s="49"/>
      <c r="F128" s="49"/>
      <c r="G128" s="49"/>
      <c r="H128" s="49"/>
      <c r="I128" s="49"/>
      <c r="J128" s="49"/>
      <c r="K128" s="49"/>
      <c r="L128" s="49"/>
      <c r="M128" s="49"/>
      <c r="N128" s="249"/>
      <c r="O128" s="249"/>
      <c r="P128" s="249"/>
      <c r="Q128" s="52"/>
      <c r="R128" s="52"/>
      <c r="S128" s="52"/>
      <c r="T128" s="52"/>
      <c r="U128" s="52"/>
      <c r="V128" s="52"/>
      <c r="W128" s="52"/>
      <c r="X128" s="52"/>
      <c r="Y128" s="52"/>
      <c r="Z128" s="52"/>
    </row>
    <row r="129" spans="1:26" ht="14.25" customHeight="1">
      <c r="A129" s="120"/>
      <c r="B129" s="120"/>
      <c r="C129" s="49"/>
      <c r="D129" s="420"/>
      <c r="E129" s="49"/>
      <c r="F129" s="49"/>
      <c r="G129" s="49"/>
      <c r="H129" s="49"/>
      <c r="I129" s="49"/>
      <c r="J129" s="49"/>
      <c r="K129" s="49"/>
      <c r="L129" s="49"/>
      <c r="M129" s="49"/>
      <c r="N129" s="249"/>
      <c r="O129" s="249"/>
      <c r="P129" s="249"/>
      <c r="Q129" s="52"/>
      <c r="R129" s="52"/>
      <c r="S129" s="52"/>
      <c r="T129" s="52"/>
      <c r="U129" s="52"/>
      <c r="V129" s="52"/>
      <c r="W129" s="52"/>
      <c r="X129" s="52"/>
      <c r="Y129" s="52"/>
      <c r="Z129" s="52"/>
    </row>
    <row r="130" spans="1:26" ht="14.25" customHeight="1">
      <c r="A130" s="120"/>
      <c r="B130" s="120"/>
      <c r="C130" s="49"/>
      <c r="D130" s="420"/>
      <c r="E130" s="49"/>
      <c r="F130" s="49"/>
      <c r="G130" s="49"/>
      <c r="H130" s="49"/>
      <c r="I130" s="49"/>
      <c r="J130" s="49"/>
      <c r="K130" s="49"/>
      <c r="L130" s="49"/>
      <c r="M130" s="49"/>
      <c r="N130" s="249"/>
      <c r="O130" s="249"/>
      <c r="P130" s="249"/>
      <c r="Q130" s="52"/>
      <c r="R130" s="52"/>
      <c r="S130" s="52"/>
      <c r="T130" s="52"/>
      <c r="U130" s="52"/>
      <c r="V130" s="52"/>
      <c r="W130" s="52"/>
      <c r="X130" s="52"/>
      <c r="Y130" s="52"/>
      <c r="Z130" s="52"/>
    </row>
    <row r="131" spans="1:26" ht="14.25" customHeight="1">
      <c r="A131" s="120"/>
      <c r="B131" s="120"/>
      <c r="C131" s="49"/>
      <c r="D131" s="420"/>
      <c r="E131" s="49"/>
      <c r="F131" s="49"/>
      <c r="G131" s="49"/>
      <c r="H131" s="49"/>
      <c r="I131" s="49"/>
      <c r="J131" s="49"/>
      <c r="K131" s="49"/>
      <c r="L131" s="49"/>
      <c r="M131" s="49"/>
      <c r="N131" s="249"/>
      <c r="O131" s="249"/>
      <c r="P131" s="249"/>
      <c r="Q131" s="52"/>
      <c r="R131" s="52"/>
      <c r="S131" s="52"/>
      <c r="T131" s="52"/>
      <c r="U131" s="52"/>
      <c r="V131" s="52"/>
      <c r="W131" s="52"/>
      <c r="X131" s="52"/>
      <c r="Y131" s="52"/>
      <c r="Z131" s="52"/>
    </row>
    <row r="132" spans="1:26" ht="14.25" customHeight="1">
      <c r="A132" s="120"/>
      <c r="B132" s="120"/>
      <c r="C132" s="49"/>
      <c r="D132" s="420"/>
      <c r="E132" s="49"/>
      <c r="F132" s="49"/>
      <c r="G132" s="49"/>
      <c r="H132" s="49"/>
      <c r="I132" s="49"/>
      <c r="J132" s="49"/>
      <c r="K132" s="49"/>
      <c r="L132" s="49"/>
      <c r="M132" s="49"/>
      <c r="N132" s="249"/>
      <c r="O132" s="249"/>
      <c r="P132" s="249"/>
      <c r="Q132" s="52"/>
      <c r="R132" s="52"/>
      <c r="S132" s="52"/>
      <c r="T132" s="52"/>
      <c r="U132" s="52"/>
      <c r="V132" s="52"/>
      <c r="W132" s="52"/>
      <c r="X132" s="52"/>
      <c r="Y132" s="52"/>
      <c r="Z132" s="52"/>
    </row>
    <row r="133" spans="1:26" ht="14.25" customHeight="1">
      <c r="A133" s="120"/>
      <c r="B133" s="120"/>
      <c r="C133" s="49"/>
      <c r="D133" s="420"/>
      <c r="E133" s="49"/>
      <c r="F133" s="49"/>
      <c r="G133" s="49"/>
      <c r="H133" s="49"/>
      <c r="I133" s="49"/>
      <c r="J133" s="49"/>
      <c r="K133" s="49"/>
      <c r="L133" s="49"/>
      <c r="M133" s="49"/>
      <c r="N133" s="249"/>
      <c r="O133" s="249"/>
      <c r="P133" s="249"/>
      <c r="Q133" s="52"/>
      <c r="R133" s="52"/>
      <c r="S133" s="52"/>
      <c r="T133" s="52"/>
      <c r="U133" s="52"/>
      <c r="V133" s="52"/>
      <c r="W133" s="52"/>
      <c r="X133" s="52"/>
      <c r="Y133" s="52"/>
      <c r="Z133" s="52"/>
    </row>
    <row r="134" spans="1:26" ht="14.25" customHeight="1">
      <c r="A134" s="120"/>
      <c r="B134" s="120"/>
      <c r="C134" s="49"/>
      <c r="D134" s="420"/>
      <c r="E134" s="49"/>
      <c r="F134" s="49"/>
      <c r="G134" s="49"/>
      <c r="H134" s="49"/>
      <c r="I134" s="49"/>
      <c r="J134" s="49"/>
      <c r="K134" s="49"/>
      <c r="L134" s="49"/>
      <c r="M134" s="49"/>
      <c r="N134" s="249"/>
      <c r="O134" s="249"/>
      <c r="P134" s="249"/>
      <c r="Q134" s="52"/>
      <c r="R134" s="52"/>
      <c r="S134" s="52"/>
      <c r="T134" s="52"/>
      <c r="U134" s="52"/>
      <c r="V134" s="52"/>
      <c r="W134" s="52"/>
      <c r="X134" s="52"/>
      <c r="Y134" s="52"/>
      <c r="Z134" s="52"/>
    </row>
    <row r="135" spans="1:26" ht="14.25" customHeight="1">
      <c r="A135" s="120"/>
      <c r="B135" s="120"/>
      <c r="C135" s="49"/>
      <c r="D135" s="420"/>
      <c r="E135" s="49"/>
      <c r="F135" s="49"/>
      <c r="G135" s="49"/>
      <c r="H135" s="49"/>
      <c r="I135" s="49"/>
      <c r="J135" s="49"/>
      <c r="K135" s="49"/>
      <c r="L135" s="49"/>
      <c r="M135" s="49"/>
      <c r="N135" s="249"/>
      <c r="O135" s="249"/>
      <c r="P135" s="249"/>
      <c r="Q135" s="52"/>
      <c r="R135" s="52"/>
      <c r="S135" s="52"/>
      <c r="T135" s="52"/>
      <c r="U135" s="52"/>
      <c r="V135" s="52"/>
      <c r="W135" s="52"/>
      <c r="X135" s="52"/>
      <c r="Y135" s="52"/>
      <c r="Z135" s="52"/>
    </row>
    <row r="136" spans="1:26" ht="14.25" customHeight="1">
      <c r="A136" s="120"/>
      <c r="B136" s="120"/>
      <c r="C136" s="49"/>
      <c r="D136" s="420"/>
      <c r="E136" s="49"/>
      <c r="F136" s="49"/>
      <c r="G136" s="49"/>
      <c r="H136" s="49"/>
      <c r="I136" s="49"/>
      <c r="J136" s="49"/>
      <c r="K136" s="49"/>
      <c r="L136" s="49"/>
      <c r="M136" s="49"/>
      <c r="N136" s="249"/>
      <c r="O136" s="249"/>
      <c r="P136" s="249"/>
      <c r="Q136" s="52"/>
      <c r="R136" s="52"/>
      <c r="S136" s="52"/>
      <c r="T136" s="52"/>
      <c r="U136" s="52"/>
      <c r="V136" s="52"/>
      <c r="W136" s="52"/>
      <c r="X136" s="52"/>
      <c r="Y136" s="52"/>
      <c r="Z136" s="52"/>
    </row>
    <row r="137" spans="1:26" ht="14.25" customHeight="1">
      <c r="A137" s="120"/>
      <c r="B137" s="120"/>
      <c r="C137" s="49"/>
      <c r="D137" s="420"/>
      <c r="E137" s="49"/>
      <c r="F137" s="49"/>
      <c r="G137" s="49"/>
      <c r="H137" s="49"/>
      <c r="I137" s="49"/>
      <c r="J137" s="49"/>
      <c r="K137" s="49"/>
      <c r="L137" s="49"/>
      <c r="M137" s="49"/>
      <c r="N137" s="249"/>
      <c r="O137" s="249"/>
      <c r="P137" s="249"/>
      <c r="Q137" s="52"/>
      <c r="R137" s="52"/>
      <c r="S137" s="52"/>
      <c r="T137" s="52"/>
      <c r="U137" s="52"/>
      <c r="V137" s="52"/>
      <c r="W137" s="52"/>
      <c r="X137" s="52"/>
      <c r="Y137" s="52"/>
      <c r="Z137" s="52"/>
    </row>
    <row r="138" spans="1:26" ht="14.25" customHeight="1">
      <c r="A138" s="120"/>
      <c r="B138" s="120"/>
      <c r="C138" s="49"/>
      <c r="D138" s="420"/>
      <c r="E138" s="49"/>
      <c r="F138" s="49"/>
      <c r="G138" s="49"/>
      <c r="H138" s="49"/>
      <c r="I138" s="49"/>
      <c r="J138" s="49"/>
      <c r="K138" s="49"/>
      <c r="L138" s="49"/>
      <c r="M138" s="49"/>
      <c r="N138" s="249"/>
      <c r="O138" s="249"/>
      <c r="P138" s="249"/>
      <c r="Q138" s="52"/>
      <c r="R138" s="52"/>
      <c r="S138" s="52"/>
      <c r="T138" s="52"/>
      <c r="U138" s="52"/>
      <c r="V138" s="52"/>
      <c r="W138" s="52"/>
      <c r="X138" s="52"/>
      <c r="Y138" s="52"/>
      <c r="Z138" s="52"/>
    </row>
    <row r="139" spans="1:26" ht="14.25" customHeight="1">
      <c r="A139" s="120"/>
      <c r="B139" s="120"/>
      <c r="C139" s="49"/>
      <c r="D139" s="420"/>
      <c r="E139" s="49"/>
      <c r="F139" s="49"/>
      <c r="G139" s="49"/>
      <c r="H139" s="49"/>
      <c r="I139" s="49"/>
      <c r="J139" s="49"/>
      <c r="K139" s="49"/>
      <c r="L139" s="49"/>
      <c r="M139" s="49"/>
      <c r="N139" s="249"/>
      <c r="O139" s="249"/>
      <c r="P139" s="249"/>
      <c r="Q139" s="52"/>
      <c r="R139" s="52"/>
      <c r="S139" s="52"/>
      <c r="T139" s="52"/>
      <c r="U139" s="52"/>
      <c r="V139" s="52"/>
      <c r="W139" s="52"/>
      <c r="X139" s="52"/>
      <c r="Y139" s="52"/>
      <c r="Z139" s="52"/>
    </row>
    <row r="140" spans="1:26" ht="14.25" customHeight="1">
      <c r="A140" s="120"/>
      <c r="B140" s="120"/>
      <c r="C140" s="49"/>
      <c r="D140" s="420"/>
      <c r="E140" s="49"/>
      <c r="F140" s="49"/>
      <c r="G140" s="49"/>
      <c r="H140" s="49"/>
      <c r="I140" s="49"/>
      <c r="J140" s="49"/>
      <c r="K140" s="49"/>
      <c r="L140" s="49"/>
      <c r="M140" s="49"/>
      <c r="N140" s="249"/>
      <c r="O140" s="249"/>
      <c r="P140" s="249"/>
      <c r="Q140" s="52"/>
      <c r="R140" s="52"/>
      <c r="S140" s="52"/>
      <c r="T140" s="52"/>
      <c r="U140" s="52"/>
      <c r="V140" s="52"/>
      <c r="W140" s="52"/>
      <c r="X140" s="52"/>
      <c r="Y140" s="52"/>
      <c r="Z140" s="52"/>
    </row>
    <row r="141" spans="1:26" ht="14.25" customHeight="1">
      <c r="A141" s="120"/>
      <c r="B141" s="120"/>
      <c r="C141" s="49"/>
      <c r="D141" s="420"/>
      <c r="E141" s="49"/>
      <c r="F141" s="49"/>
      <c r="G141" s="49"/>
      <c r="H141" s="49"/>
      <c r="I141" s="49"/>
      <c r="J141" s="49"/>
      <c r="K141" s="49"/>
      <c r="L141" s="49"/>
      <c r="M141" s="49"/>
      <c r="N141" s="249"/>
      <c r="O141" s="249"/>
      <c r="P141" s="249"/>
      <c r="Q141" s="52"/>
      <c r="R141" s="52"/>
      <c r="S141" s="52"/>
      <c r="T141" s="52"/>
      <c r="U141" s="52"/>
      <c r="V141" s="52"/>
      <c r="W141" s="52"/>
      <c r="X141" s="52"/>
      <c r="Y141" s="52"/>
      <c r="Z141" s="52"/>
    </row>
    <row r="142" spans="1:26" ht="14.25" customHeight="1">
      <c r="A142" s="120"/>
      <c r="B142" s="120"/>
      <c r="C142" s="49"/>
      <c r="D142" s="420"/>
      <c r="E142" s="49"/>
      <c r="F142" s="49"/>
      <c r="G142" s="49"/>
      <c r="H142" s="49"/>
      <c r="I142" s="49"/>
      <c r="J142" s="49"/>
      <c r="K142" s="49"/>
      <c r="L142" s="49"/>
      <c r="M142" s="49"/>
      <c r="N142" s="249"/>
      <c r="O142" s="249"/>
      <c r="P142" s="249"/>
      <c r="Q142" s="52"/>
      <c r="R142" s="52"/>
      <c r="S142" s="52"/>
      <c r="T142" s="52"/>
      <c r="U142" s="52"/>
      <c r="V142" s="52"/>
      <c r="W142" s="52"/>
      <c r="X142" s="52"/>
      <c r="Y142" s="52"/>
      <c r="Z142" s="52"/>
    </row>
    <row r="143" spans="1:26" ht="14.25" customHeight="1">
      <c r="A143" s="120"/>
      <c r="B143" s="120"/>
      <c r="C143" s="49"/>
      <c r="D143" s="420"/>
      <c r="E143" s="49"/>
      <c r="F143" s="49"/>
      <c r="G143" s="49"/>
      <c r="H143" s="49"/>
      <c r="I143" s="49"/>
      <c r="J143" s="49"/>
      <c r="K143" s="49"/>
      <c r="L143" s="49"/>
      <c r="M143" s="49"/>
      <c r="N143" s="52"/>
      <c r="O143" s="52"/>
      <c r="P143" s="52"/>
      <c r="Q143" s="52"/>
      <c r="R143" s="52"/>
      <c r="S143" s="52"/>
      <c r="T143" s="52"/>
      <c r="U143" s="52"/>
      <c r="V143" s="52"/>
      <c r="W143" s="52"/>
      <c r="X143" s="52"/>
      <c r="Y143" s="52"/>
      <c r="Z143" s="52"/>
    </row>
    <row r="144" spans="1:26" ht="14.25" customHeight="1">
      <c r="A144" s="51"/>
      <c r="B144" s="51"/>
      <c r="C144" s="430"/>
      <c r="D144" s="431"/>
      <c r="E144" s="430"/>
      <c r="F144" s="430"/>
      <c r="G144" s="430"/>
      <c r="H144" s="430"/>
      <c r="I144" s="430"/>
      <c r="J144" s="430"/>
      <c r="K144" s="430"/>
      <c r="L144" s="430"/>
      <c r="M144" s="430"/>
      <c r="N144" s="52"/>
      <c r="O144" s="52"/>
      <c r="P144" s="52"/>
      <c r="Q144" s="52"/>
      <c r="R144" s="52"/>
      <c r="S144" s="52"/>
      <c r="T144" s="52"/>
      <c r="U144" s="52"/>
      <c r="V144" s="52"/>
      <c r="W144" s="52"/>
      <c r="X144" s="52"/>
      <c r="Y144" s="52"/>
      <c r="Z144" s="52"/>
    </row>
    <row r="145" spans="1:26" ht="14.25" customHeight="1">
      <c r="A145" s="51"/>
      <c r="B145" s="51"/>
      <c r="C145" s="430"/>
      <c r="D145" s="431"/>
      <c r="E145" s="430"/>
      <c r="F145" s="430"/>
      <c r="G145" s="430"/>
      <c r="H145" s="430"/>
      <c r="I145" s="430"/>
      <c r="J145" s="430"/>
      <c r="K145" s="430"/>
      <c r="L145" s="430"/>
      <c r="M145" s="430"/>
      <c r="N145" s="52"/>
      <c r="O145" s="52"/>
      <c r="P145" s="52"/>
      <c r="Q145" s="52"/>
      <c r="R145" s="52"/>
      <c r="S145" s="52"/>
      <c r="T145" s="52"/>
      <c r="U145" s="52"/>
      <c r="V145" s="52"/>
      <c r="W145" s="52"/>
      <c r="X145" s="52"/>
      <c r="Y145" s="52"/>
      <c r="Z145" s="52"/>
    </row>
    <row r="146" spans="1:26" ht="14.25" customHeight="1">
      <c r="A146" s="51"/>
      <c r="B146" s="51"/>
      <c r="C146" s="430"/>
      <c r="D146" s="431"/>
      <c r="E146" s="430"/>
      <c r="F146" s="430"/>
      <c r="G146" s="430"/>
      <c r="H146" s="430"/>
      <c r="I146" s="430"/>
      <c r="J146" s="430"/>
      <c r="K146" s="430"/>
      <c r="L146" s="430"/>
      <c r="M146" s="430"/>
      <c r="N146" s="52"/>
      <c r="O146" s="52"/>
      <c r="P146" s="52"/>
      <c r="Q146" s="52"/>
      <c r="R146" s="52"/>
      <c r="S146" s="52"/>
      <c r="T146" s="52"/>
      <c r="U146" s="52"/>
      <c r="V146" s="52"/>
      <c r="W146" s="52"/>
      <c r="X146" s="52"/>
      <c r="Y146" s="52"/>
      <c r="Z146" s="52"/>
    </row>
    <row r="147" spans="1:26" ht="14.25" customHeight="1">
      <c r="A147" s="51"/>
      <c r="B147" s="51"/>
      <c r="C147" s="430"/>
      <c r="D147" s="431"/>
      <c r="E147" s="430"/>
      <c r="F147" s="430"/>
      <c r="G147" s="430"/>
      <c r="H147" s="430"/>
      <c r="I147" s="430"/>
      <c r="J147" s="430"/>
      <c r="K147" s="430"/>
      <c r="L147" s="430"/>
      <c r="M147" s="430"/>
      <c r="N147" s="52"/>
      <c r="O147" s="52"/>
      <c r="P147" s="52"/>
      <c r="Q147" s="52"/>
      <c r="R147" s="52"/>
      <c r="S147" s="52"/>
      <c r="T147" s="52"/>
      <c r="U147" s="52"/>
      <c r="V147" s="52"/>
      <c r="W147" s="52"/>
      <c r="X147" s="52"/>
      <c r="Y147" s="52"/>
      <c r="Z147" s="52"/>
    </row>
    <row r="148" spans="1:26" ht="14.25" customHeight="1">
      <c r="A148" s="51"/>
      <c r="B148" s="51"/>
      <c r="C148" s="430"/>
      <c r="D148" s="431"/>
      <c r="E148" s="430"/>
      <c r="F148" s="430"/>
      <c r="G148" s="430"/>
      <c r="H148" s="430"/>
      <c r="I148" s="430"/>
      <c r="J148" s="430"/>
      <c r="K148" s="430"/>
      <c r="L148" s="430"/>
      <c r="M148" s="430"/>
      <c r="N148" s="52"/>
      <c r="O148" s="52"/>
      <c r="P148" s="52"/>
      <c r="Q148" s="52"/>
      <c r="R148" s="52"/>
      <c r="S148" s="52"/>
      <c r="T148" s="52"/>
      <c r="U148" s="52"/>
      <c r="V148" s="52"/>
      <c r="W148" s="52"/>
      <c r="X148" s="52"/>
      <c r="Y148" s="52"/>
      <c r="Z148" s="52"/>
    </row>
    <row r="149" spans="1:26" ht="14.25" customHeight="1">
      <c r="A149" s="51"/>
      <c r="B149" s="51"/>
      <c r="C149" s="430"/>
      <c r="D149" s="431"/>
      <c r="E149" s="430"/>
      <c r="F149" s="430"/>
      <c r="G149" s="430"/>
      <c r="H149" s="430"/>
      <c r="I149" s="430"/>
      <c r="J149" s="430"/>
      <c r="K149" s="430"/>
      <c r="L149" s="430"/>
      <c r="M149" s="430"/>
      <c r="N149" s="52"/>
      <c r="O149" s="52"/>
      <c r="P149" s="52"/>
      <c r="Q149" s="52"/>
      <c r="R149" s="52"/>
      <c r="S149" s="52"/>
      <c r="T149" s="52"/>
      <c r="U149" s="52"/>
      <c r="V149" s="52"/>
      <c r="W149" s="52"/>
      <c r="X149" s="52"/>
      <c r="Y149" s="52"/>
      <c r="Z149" s="52"/>
    </row>
    <row r="150" spans="1:26" ht="14.25" customHeight="1">
      <c r="A150" s="51"/>
      <c r="B150" s="51"/>
      <c r="C150" s="430"/>
      <c r="D150" s="431"/>
      <c r="E150" s="430"/>
      <c r="F150" s="430"/>
      <c r="G150" s="430"/>
      <c r="H150" s="430"/>
      <c r="I150" s="430"/>
      <c r="J150" s="430"/>
      <c r="K150" s="430"/>
      <c r="L150" s="430"/>
      <c r="M150" s="430"/>
      <c r="N150" s="52"/>
      <c r="O150" s="52"/>
      <c r="P150" s="52"/>
      <c r="Q150" s="52"/>
      <c r="R150" s="52"/>
      <c r="S150" s="52"/>
      <c r="T150" s="52"/>
      <c r="U150" s="52"/>
      <c r="V150" s="52"/>
      <c r="W150" s="52"/>
      <c r="X150" s="52"/>
      <c r="Y150" s="52"/>
      <c r="Z150" s="52"/>
    </row>
    <row r="151" spans="1:26" ht="14.25" customHeight="1">
      <c r="A151" s="51"/>
      <c r="B151" s="51"/>
      <c r="C151" s="430"/>
      <c r="D151" s="431"/>
      <c r="E151" s="430"/>
      <c r="F151" s="430"/>
      <c r="G151" s="430"/>
      <c r="H151" s="430"/>
      <c r="I151" s="430"/>
      <c r="J151" s="430"/>
      <c r="K151" s="430"/>
      <c r="L151" s="430"/>
      <c r="M151" s="430"/>
      <c r="N151" s="52"/>
      <c r="O151" s="52"/>
      <c r="P151" s="52"/>
      <c r="Q151" s="52"/>
      <c r="R151" s="52"/>
      <c r="S151" s="52"/>
      <c r="T151" s="52"/>
      <c r="U151" s="52"/>
      <c r="V151" s="52"/>
      <c r="W151" s="52"/>
      <c r="X151" s="52"/>
      <c r="Y151" s="52"/>
      <c r="Z151" s="52"/>
    </row>
    <row r="152" spans="1:26" ht="14.25" customHeight="1">
      <c r="A152" s="51"/>
      <c r="B152" s="51"/>
      <c r="C152" s="430"/>
      <c r="D152" s="431"/>
      <c r="E152" s="430"/>
      <c r="F152" s="430"/>
      <c r="G152" s="430"/>
      <c r="H152" s="430"/>
      <c r="I152" s="430"/>
      <c r="J152" s="430"/>
      <c r="K152" s="430"/>
      <c r="L152" s="430"/>
      <c r="M152" s="430"/>
      <c r="N152" s="52"/>
      <c r="O152" s="52"/>
      <c r="P152" s="52"/>
      <c r="Q152" s="52"/>
      <c r="R152" s="52"/>
      <c r="S152" s="52"/>
      <c r="T152" s="52"/>
      <c r="U152" s="52"/>
      <c r="V152" s="52"/>
      <c r="W152" s="52"/>
      <c r="X152" s="52"/>
      <c r="Y152" s="52"/>
      <c r="Z152" s="52"/>
    </row>
    <row r="153" spans="1:26" ht="14.25" customHeight="1">
      <c r="A153" s="51"/>
      <c r="B153" s="51"/>
      <c r="C153" s="430"/>
      <c r="D153" s="431"/>
      <c r="E153" s="430"/>
      <c r="F153" s="430"/>
      <c r="G153" s="430"/>
      <c r="H153" s="430"/>
      <c r="I153" s="430"/>
      <c r="J153" s="430"/>
      <c r="K153" s="430"/>
      <c r="L153" s="430"/>
      <c r="M153" s="430"/>
      <c r="N153" s="52"/>
      <c r="O153" s="52"/>
      <c r="P153" s="52"/>
      <c r="Q153" s="52"/>
      <c r="R153" s="52"/>
      <c r="S153" s="52"/>
      <c r="T153" s="52"/>
      <c r="U153" s="52"/>
      <c r="V153" s="52"/>
      <c r="W153" s="52"/>
      <c r="X153" s="52"/>
      <c r="Y153" s="52"/>
      <c r="Z153" s="52"/>
    </row>
    <row r="154" spans="1:26" ht="14.25" customHeight="1">
      <c r="A154" s="51"/>
      <c r="B154" s="51"/>
      <c r="C154" s="430"/>
      <c r="D154" s="431"/>
      <c r="E154" s="430"/>
      <c r="F154" s="430"/>
      <c r="G154" s="430"/>
      <c r="H154" s="430"/>
      <c r="I154" s="430"/>
      <c r="J154" s="430"/>
      <c r="K154" s="430"/>
      <c r="L154" s="430"/>
      <c r="M154" s="430"/>
      <c r="N154" s="52"/>
      <c r="O154" s="52"/>
      <c r="P154" s="52"/>
      <c r="Q154" s="52"/>
      <c r="R154" s="52"/>
      <c r="S154" s="52"/>
      <c r="T154" s="52"/>
      <c r="U154" s="52"/>
      <c r="V154" s="52"/>
      <c r="W154" s="52"/>
      <c r="X154" s="52"/>
      <c r="Y154" s="52"/>
      <c r="Z154" s="52"/>
    </row>
    <row r="155" spans="1:26" ht="14.25" customHeight="1">
      <c r="A155" s="51"/>
      <c r="B155" s="51"/>
      <c r="C155" s="430"/>
      <c r="D155" s="431"/>
      <c r="E155" s="430"/>
      <c r="F155" s="430"/>
      <c r="G155" s="430"/>
      <c r="H155" s="430"/>
      <c r="I155" s="430"/>
      <c r="J155" s="430"/>
      <c r="K155" s="430"/>
      <c r="L155" s="430"/>
      <c r="M155" s="430"/>
      <c r="N155" s="52"/>
      <c r="O155" s="52"/>
      <c r="P155" s="52"/>
      <c r="Q155" s="52"/>
      <c r="R155" s="52"/>
      <c r="S155" s="52"/>
      <c r="T155" s="52"/>
      <c r="U155" s="52"/>
      <c r="V155" s="52"/>
      <c r="W155" s="52"/>
      <c r="X155" s="52"/>
      <c r="Y155" s="52"/>
      <c r="Z155" s="52"/>
    </row>
    <row r="156" spans="1:26" ht="14.25" customHeight="1">
      <c r="A156" s="51"/>
      <c r="B156" s="51"/>
      <c r="C156" s="430"/>
      <c r="D156" s="431"/>
      <c r="E156" s="430"/>
      <c r="F156" s="430"/>
      <c r="G156" s="430"/>
      <c r="H156" s="430"/>
      <c r="I156" s="430"/>
      <c r="J156" s="430"/>
      <c r="K156" s="430"/>
      <c r="L156" s="430"/>
      <c r="M156" s="430"/>
      <c r="N156" s="52"/>
      <c r="O156" s="52"/>
      <c r="P156" s="52"/>
      <c r="Q156" s="52"/>
      <c r="R156" s="52"/>
      <c r="S156" s="52"/>
      <c r="T156" s="52"/>
      <c r="U156" s="52"/>
      <c r="V156" s="52"/>
      <c r="W156" s="52"/>
      <c r="X156" s="52"/>
      <c r="Y156" s="52"/>
      <c r="Z156" s="52"/>
    </row>
    <row r="157" spans="1:26" ht="14.25" customHeight="1">
      <c r="A157" s="51"/>
      <c r="B157" s="51"/>
      <c r="C157" s="430"/>
      <c r="D157" s="431"/>
      <c r="E157" s="430"/>
      <c r="F157" s="430"/>
      <c r="G157" s="430"/>
      <c r="H157" s="430"/>
      <c r="I157" s="430"/>
      <c r="J157" s="430"/>
      <c r="K157" s="430"/>
      <c r="L157" s="430"/>
      <c r="M157" s="430"/>
      <c r="N157" s="52"/>
      <c r="O157" s="52"/>
      <c r="P157" s="52"/>
      <c r="Q157" s="52"/>
      <c r="R157" s="52"/>
      <c r="S157" s="52"/>
      <c r="T157" s="52"/>
      <c r="U157" s="52"/>
      <c r="V157" s="52"/>
      <c r="W157" s="52"/>
      <c r="X157" s="52"/>
      <c r="Y157" s="52"/>
      <c r="Z157" s="52"/>
    </row>
    <row r="158" spans="1:26" ht="14.25" customHeight="1">
      <c r="A158" s="51"/>
      <c r="B158" s="51"/>
      <c r="C158" s="430"/>
      <c r="D158" s="431"/>
      <c r="E158" s="430"/>
      <c r="F158" s="430"/>
      <c r="G158" s="430"/>
      <c r="H158" s="430"/>
      <c r="I158" s="430"/>
      <c r="J158" s="430"/>
      <c r="K158" s="430"/>
      <c r="L158" s="430"/>
      <c r="M158" s="430"/>
      <c r="N158" s="52"/>
      <c r="O158" s="52"/>
      <c r="P158" s="52"/>
      <c r="Q158" s="52"/>
      <c r="R158" s="52"/>
      <c r="S158" s="52"/>
      <c r="T158" s="52"/>
      <c r="U158" s="52"/>
      <c r="V158" s="52"/>
      <c r="W158" s="52"/>
      <c r="X158" s="52"/>
      <c r="Y158" s="52"/>
      <c r="Z158" s="52"/>
    </row>
    <row r="159" spans="1:26" ht="14.25" customHeight="1">
      <c r="A159" s="51"/>
      <c r="B159" s="51"/>
      <c r="C159" s="430"/>
      <c r="D159" s="431"/>
      <c r="E159" s="430"/>
      <c r="F159" s="430"/>
      <c r="G159" s="430"/>
      <c r="H159" s="430"/>
      <c r="I159" s="430"/>
      <c r="J159" s="430"/>
      <c r="K159" s="430"/>
      <c r="L159" s="430"/>
      <c r="M159" s="430"/>
      <c r="N159" s="52"/>
      <c r="O159" s="52"/>
      <c r="P159" s="52"/>
      <c r="Q159" s="52"/>
      <c r="R159" s="52"/>
      <c r="S159" s="52"/>
      <c r="T159" s="52"/>
      <c r="U159" s="52"/>
      <c r="V159" s="52"/>
      <c r="W159" s="52"/>
      <c r="X159" s="52"/>
      <c r="Y159" s="52"/>
      <c r="Z159" s="52"/>
    </row>
    <row r="160" spans="1:26" ht="14.25" customHeight="1">
      <c r="A160" s="51"/>
      <c r="B160" s="51"/>
      <c r="C160" s="430"/>
      <c r="D160" s="431"/>
      <c r="E160" s="430"/>
      <c r="F160" s="430"/>
      <c r="G160" s="430"/>
      <c r="H160" s="430"/>
      <c r="I160" s="430"/>
      <c r="J160" s="430"/>
      <c r="K160" s="430"/>
      <c r="L160" s="430"/>
      <c r="M160" s="430"/>
      <c r="N160" s="52"/>
      <c r="O160" s="52"/>
      <c r="P160" s="52"/>
      <c r="Q160" s="52"/>
      <c r="R160" s="52"/>
      <c r="S160" s="52"/>
      <c r="T160" s="52"/>
      <c r="U160" s="52"/>
      <c r="V160" s="52"/>
      <c r="W160" s="52"/>
      <c r="X160" s="52"/>
      <c r="Y160" s="52"/>
      <c r="Z160" s="52"/>
    </row>
    <row r="161" spans="1:26" ht="14.25" customHeight="1">
      <c r="A161" s="51"/>
      <c r="B161" s="51"/>
      <c r="C161" s="430"/>
      <c r="D161" s="431"/>
      <c r="E161" s="430"/>
      <c r="F161" s="430"/>
      <c r="G161" s="430"/>
      <c r="H161" s="430"/>
      <c r="I161" s="430"/>
      <c r="J161" s="430"/>
      <c r="K161" s="430"/>
      <c r="L161" s="430"/>
      <c r="M161" s="430"/>
      <c r="N161" s="52"/>
      <c r="O161" s="52"/>
      <c r="P161" s="52"/>
      <c r="Q161" s="52"/>
      <c r="R161" s="52"/>
      <c r="S161" s="52"/>
      <c r="T161" s="52"/>
      <c r="U161" s="52"/>
      <c r="V161" s="52"/>
      <c r="W161" s="52"/>
      <c r="X161" s="52"/>
      <c r="Y161" s="52"/>
      <c r="Z161" s="52"/>
    </row>
    <row r="162" spans="1:26" ht="14.25" customHeight="1">
      <c r="A162" s="51"/>
      <c r="B162" s="51"/>
      <c r="C162" s="430"/>
      <c r="D162" s="431"/>
      <c r="E162" s="430"/>
      <c r="F162" s="430"/>
      <c r="G162" s="430"/>
      <c r="H162" s="430"/>
      <c r="I162" s="430"/>
      <c r="J162" s="430"/>
      <c r="K162" s="430"/>
      <c r="L162" s="430"/>
      <c r="M162" s="430"/>
      <c r="N162" s="52"/>
      <c r="O162" s="52"/>
      <c r="P162" s="52"/>
      <c r="Q162" s="52"/>
      <c r="R162" s="52"/>
      <c r="S162" s="52"/>
      <c r="T162" s="52"/>
      <c r="U162" s="52"/>
      <c r="V162" s="52"/>
      <c r="W162" s="52"/>
      <c r="X162" s="52"/>
      <c r="Y162" s="52"/>
      <c r="Z162" s="52"/>
    </row>
    <row r="163" spans="1:26" ht="14.25" customHeight="1">
      <c r="A163" s="51"/>
      <c r="B163" s="51"/>
      <c r="C163" s="430"/>
      <c r="D163" s="431"/>
      <c r="E163" s="430"/>
      <c r="F163" s="430"/>
      <c r="G163" s="430"/>
      <c r="H163" s="430"/>
      <c r="I163" s="430"/>
      <c r="J163" s="430"/>
      <c r="K163" s="430"/>
      <c r="L163" s="430"/>
      <c r="M163" s="430"/>
      <c r="N163" s="52"/>
      <c r="O163" s="52"/>
      <c r="P163" s="52"/>
      <c r="Q163" s="52"/>
      <c r="R163" s="52"/>
      <c r="S163" s="52"/>
      <c r="T163" s="52"/>
      <c r="U163" s="52"/>
      <c r="V163" s="52"/>
      <c r="W163" s="52"/>
      <c r="X163" s="52"/>
      <c r="Y163" s="52"/>
      <c r="Z163" s="52"/>
    </row>
    <row r="164" spans="1:26" ht="14.25" customHeight="1">
      <c r="A164" s="51"/>
      <c r="B164" s="51"/>
      <c r="C164" s="430"/>
      <c r="D164" s="431"/>
      <c r="E164" s="430"/>
      <c r="F164" s="430"/>
      <c r="G164" s="430"/>
      <c r="H164" s="430"/>
      <c r="I164" s="430"/>
      <c r="J164" s="430"/>
      <c r="K164" s="430"/>
      <c r="L164" s="430"/>
      <c r="M164" s="430"/>
      <c r="N164" s="52"/>
      <c r="O164" s="52"/>
      <c r="P164" s="52"/>
      <c r="Q164" s="52"/>
      <c r="R164" s="52"/>
      <c r="S164" s="52"/>
      <c r="T164" s="52"/>
      <c r="U164" s="52"/>
      <c r="V164" s="52"/>
      <c r="W164" s="52"/>
      <c r="X164" s="52"/>
      <c r="Y164" s="52"/>
      <c r="Z164" s="52"/>
    </row>
    <row r="165" spans="1:26" ht="14.25" customHeight="1">
      <c r="A165" s="51"/>
      <c r="B165" s="51"/>
      <c r="C165" s="430"/>
      <c r="D165" s="431"/>
      <c r="E165" s="430"/>
      <c r="F165" s="430"/>
      <c r="G165" s="430"/>
      <c r="H165" s="430"/>
      <c r="I165" s="430"/>
      <c r="J165" s="430"/>
      <c r="K165" s="430"/>
      <c r="L165" s="430"/>
      <c r="M165" s="430"/>
      <c r="N165" s="52"/>
      <c r="O165" s="52"/>
      <c r="P165" s="52"/>
      <c r="Q165" s="52"/>
      <c r="R165" s="52"/>
      <c r="S165" s="52"/>
      <c r="T165" s="52"/>
      <c r="U165" s="52"/>
      <c r="V165" s="52"/>
      <c r="W165" s="52"/>
      <c r="X165" s="52"/>
      <c r="Y165" s="52"/>
      <c r="Z165" s="52"/>
    </row>
    <row r="166" spans="1:26" ht="14.25" customHeight="1">
      <c r="A166" s="51"/>
      <c r="B166" s="51"/>
      <c r="C166" s="430"/>
      <c r="D166" s="431"/>
      <c r="E166" s="430"/>
      <c r="F166" s="430"/>
      <c r="G166" s="430"/>
      <c r="H166" s="430"/>
      <c r="I166" s="430"/>
      <c r="J166" s="430"/>
      <c r="K166" s="430"/>
      <c r="L166" s="430"/>
      <c r="M166" s="430"/>
      <c r="N166" s="52"/>
      <c r="O166" s="52"/>
      <c r="P166" s="52"/>
      <c r="Q166" s="52"/>
      <c r="R166" s="52"/>
      <c r="S166" s="52"/>
      <c r="T166" s="52"/>
      <c r="U166" s="52"/>
      <c r="V166" s="52"/>
      <c r="W166" s="52"/>
      <c r="X166" s="52"/>
      <c r="Y166" s="52"/>
      <c r="Z166" s="52"/>
    </row>
    <row r="167" spans="1:26" ht="14.25" customHeight="1">
      <c r="A167" s="51"/>
      <c r="B167" s="51"/>
      <c r="C167" s="430"/>
      <c r="D167" s="431"/>
      <c r="E167" s="430"/>
      <c r="F167" s="430"/>
      <c r="G167" s="430"/>
      <c r="H167" s="430"/>
      <c r="I167" s="430"/>
      <c r="J167" s="430"/>
      <c r="K167" s="430"/>
      <c r="L167" s="430"/>
      <c r="M167" s="430"/>
      <c r="N167" s="52"/>
      <c r="O167" s="52"/>
      <c r="P167" s="52"/>
      <c r="Q167" s="52"/>
      <c r="R167" s="52"/>
      <c r="S167" s="52"/>
      <c r="T167" s="52"/>
      <c r="U167" s="52"/>
      <c r="V167" s="52"/>
      <c r="W167" s="52"/>
      <c r="X167" s="52"/>
      <c r="Y167" s="52"/>
      <c r="Z167" s="52"/>
    </row>
    <row r="168" spans="1:26" ht="14.25" customHeight="1">
      <c r="A168" s="51"/>
      <c r="B168" s="51"/>
      <c r="C168" s="430"/>
      <c r="D168" s="431"/>
      <c r="E168" s="430"/>
      <c r="F168" s="430"/>
      <c r="G168" s="430"/>
      <c r="H168" s="430"/>
      <c r="I168" s="430"/>
      <c r="J168" s="430"/>
      <c r="K168" s="430"/>
      <c r="L168" s="430"/>
      <c r="M168" s="430"/>
      <c r="N168" s="52"/>
      <c r="O168" s="52"/>
      <c r="P168" s="52"/>
      <c r="Q168" s="52"/>
      <c r="R168" s="52"/>
      <c r="S168" s="52"/>
      <c r="T168" s="52"/>
      <c r="U168" s="52"/>
      <c r="V168" s="52"/>
      <c r="W168" s="52"/>
      <c r="X168" s="52"/>
      <c r="Y168" s="52"/>
      <c r="Z168" s="52"/>
    </row>
    <row r="169" spans="1:26" ht="14.25" customHeight="1">
      <c r="A169" s="51"/>
      <c r="B169" s="51"/>
      <c r="C169" s="430"/>
      <c r="D169" s="431"/>
      <c r="E169" s="430"/>
      <c r="F169" s="430"/>
      <c r="G169" s="430"/>
      <c r="H169" s="430"/>
      <c r="I169" s="430"/>
      <c r="J169" s="430"/>
      <c r="K169" s="430"/>
      <c r="L169" s="430"/>
      <c r="M169" s="430"/>
      <c r="N169" s="52"/>
      <c r="O169" s="52"/>
      <c r="P169" s="52"/>
      <c r="Q169" s="52"/>
      <c r="R169" s="52"/>
      <c r="S169" s="52"/>
      <c r="T169" s="52"/>
      <c r="U169" s="52"/>
      <c r="V169" s="52"/>
      <c r="W169" s="52"/>
      <c r="X169" s="52"/>
      <c r="Y169" s="52"/>
      <c r="Z169" s="52"/>
    </row>
    <row r="170" spans="1:26" ht="14.25" customHeight="1">
      <c r="A170" s="51"/>
      <c r="B170" s="51"/>
      <c r="C170" s="430"/>
      <c r="D170" s="431"/>
      <c r="E170" s="430"/>
      <c r="F170" s="430"/>
      <c r="G170" s="430"/>
      <c r="H170" s="430"/>
      <c r="I170" s="430"/>
      <c r="J170" s="430"/>
      <c r="K170" s="430"/>
      <c r="L170" s="430"/>
      <c r="M170" s="430"/>
      <c r="N170" s="52"/>
      <c r="O170" s="52"/>
      <c r="P170" s="52"/>
      <c r="Q170" s="52"/>
      <c r="R170" s="52"/>
      <c r="S170" s="52"/>
      <c r="T170" s="52"/>
      <c r="U170" s="52"/>
      <c r="V170" s="52"/>
      <c r="W170" s="52"/>
      <c r="X170" s="52"/>
      <c r="Y170" s="52"/>
      <c r="Z170" s="52"/>
    </row>
    <row r="171" spans="1:26" ht="14.25" customHeight="1">
      <c r="A171" s="51"/>
      <c r="B171" s="51"/>
      <c r="C171" s="430"/>
      <c r="D171" s="431"/>
      <c r="E171" s="430"/>
      <c r="F171" s="430"/>
      <c r="G171" s="430"/>
      <c r="H171" s="430"/>
      <c r="I171" s="430"/>
      <c r="J171" s="430"/>
      <c r="K171" s="430"/>
      <c r="L171" s="430"/>
      <c r="M171" s="430"/>
      <c r="N171" s="52"/>
      <c r="O171" s="52"/>
      <c r="P171" s="52"/>
      <c r="Q171" s="52"/>
      <c r="R171" s="52"/>
      <c r="S171" s="52"/>
      <c r="T171" s="52"/>
      <c r="U171" s="52"/>
      <c r="V171" s="52"/>
      <c r="W171" s="52"/>
      <c r="X171" s="52"/>
      <c r="Y171" s="52"/>
      <c r="Z171" s="52"/>
    </row>
    <row r="172" spans="1:26" ht="14.25" customHeight="1">
      <c r="A172" s="51"/>
      <c r="B172" s="51"/>
      <c r="C172" s="430"/>
      <c r="D172" s="431"/>
      <c r="E172" s="430"/>
      <c r="F172" s="430"/>
      <c r="G172" s="430"/>
      <c r="H172" s="430"/>
      <c r="I172" s="430"/>
      <c r="J172" s="430"/>
      <c r="K172" s="430"/>
      <c r="L172" s="430"/>
      <c r="M172" s="430"/>
      <c r="N172" s="52"/>
      <c r="O172" s="52"/>
      <c r="P172" s="52"/>
      <c r="Q172" s="52"/>
      <c r="R172" s="52"/>
      <c r="S172" s="52"/>
      <c r="T172" s="52"/>
      <c r="U172" s="52"/>
      <c r="V172" s="52"/>
      <c r="W172" s="52"/>
      <c r="X172" s="52"/>
      <c r="Y172" s="52"/>
      <c r="Z172" s="52"/>
    </row>
    <row r="173" spans="1:26" ht="14.25" customHeight="1">
      <c r="A173" s="51"/>
      <c r="B173" s="51"/>
      <c r="C173" s="430"/>
      <c r="D173" s="431"/>
      <c r="E173" s="430"/>
      <c r="F173" s="430"/>
      <c r="G173" s="430"/>
      <c r="H173" s="430"/>
      <c r="I173" s="430"/>
      <c r="J173" s="430"/>
      <c r="K173" s="430"/>
      <c r="L173" s="430"/>
      <c r="M173" s="430"/>
      <c r="N173" s="52"/>
      <c r="O173" s="52"/>
      <c r="P173" s="52"/>
      <c r="Q173" s="52"/>
      <c r="R173" s="52"/>
      <c r="S173" s="52"/>
      <c r="T173" s="52"/>
      <c r="U173" s="52"/>
      <c r="V173" s="52"/>
      <c r="W173" s="52"/>
      <c r="X173" s="52"/>
      <c r="Y173" s="52"/>
      <c r="Z173" s="52"/>
    </row>
    <row r="174" spans="1:26" ht="14.25" customHeight="1">
      <c r="A174" s="51"/>
      <c r="B174" s="51"/>
      <c r="C174" s="430"/>
      <c r="D174" s="431"/>
      <c r="E174" s="430"/>
      <c r="F174" s="430"/>
      <c r="G174" s="430"/>
      <c r="H174" s="430"/>
      <c r="I174" s="430"/>
      <c r="J174" s="430"/>
      <c r="K174" s="430"/>
      <c r="L174" s="430"/>
      <c r="M174" s="430"/>
      <c r="N174" s="52"/>
      <c r="O174" s="52"/>
      <c r="P174" s="52"/>
      <c r="Q174" s="52"/>
      <c r="R174" s="52"/>
      <c r="S174" s="52"/>
      <c r="T174" s="52"/>
      <c r="U174" s="52"/>
      <c r="V174" s="52"/>
      <c r="W174" s="52"/>
      <c r="X174" s="52"/>
      <c r="Y174" s="52"/>
      <c r="Z174" s="52"/>
    </row>
    <row r="175" spans="1:26" ht="14.25" customHeight="1">
      <c r="A175" s="51"/>
      <c r="B175" s="51"/>
      <c r="C175" s="430"/>
      <c r="D175" s="431"/>
      <c r="E175" s="430"/>
      <c r="F175" s="430"/>
      <c r="G175" s="430"/>
      <c r="H175" s="430"/>
      <c r="I175" s="430"/>
      <c r="J175" s="430"/>
      <c r="K175" s="430"/>
      <c r="L175" s="430"/>
      <c r="M175" s="430"/>
      <c r="N175" s="52"/>
      <c r="O175" s="52"/>
      <c r="P175" s="52"/>
      <c r="Q175" s="52"/>
      <c r="R175" s="52"/>
      <c r="S175" s="52"/>
      <c r="T175" s="52"/>
      <c r="U175" s="52"/>
      <c r="V175" s="52"/>
      <c r="W175" s="52"/>
      <c r="X175" s="52"/>
      <c r="Y175" s="52"/>
      <c r="Z175" s="52"/>
    </row>
    <row r="176" spans="1:26" ht="14.25" customHeight="1">
      <c r="A176" s="51"/>
      <c r="B176" s="51"/>
      <c r="C176" s="430"/>
      <c r="D176" s="431"/>
      <c r="E176" s="430"/>
      <c r="F176" s="430"/>
      <c r="G176" s="430"/>
      <c r="H176" s="430"/>
      <c r="I176" s="430"/>
      <c r="J176" s="430"/>
      <c r="K176" s="430"/>
      <c r="L176" s="430"/>
      <c r="M176" s="430"/>
      <c r="N176" s="52"/>
      <c r="O176" s="52"/>
      <c r="P176" s="52"/>
      <c r="Q176" s="52"/>
      <c r="R176" s="52"/>
      <c r="S176" s="52"/>
      <c r="T176" s="52"/>
      <c r="U176" s="52"/>
      <c r="V176" s="52"/>
      <c r="W176" s="52"/>
      <c r="X176" s="52"/>
      <c r="Y176" s="52"/>
      <c r="Z176" s="52"/>
    </row>
    <row r="177" spans="1:26" ht="14.25" customHeight="1">
      <c r="A177" s="51"/>
      <c r="B177" s="51"/>
      <c r="C177" s="430"/>
      <c r="D177" s="431"/>
      <c r="E177" s="430"/>
      <c r="F177" s="430"/>
      <c r="G177" s="430"/>
      <c r="H177" s="430"/>
      <c r="I177" s="430"/>
      <c r="J177" s="430"/>
      <c r="K177" s="430"/>
      <c r="L177" s="430"/>
      <c r="M177" s="430"/>
      <c r="N177" s="52"/>
      <c r="O177" s="52"/>
      <c r="P177" s="52"/>
      <c r="Q177" s="52"/>
      <c r="R177" s="52"/>
      <c r="S177" s="52"/>
      <c r="T177" s="52"/>
      <c r="U177" s="52"/>
      <c r="V177" s="52"/>
      <c r="W177" s="52"/>
      <c r="X177" s="52"/>
      <c r="Y177" s="52"/>
      <c r="Z177" s="52"/>
    </row>
    <row r="178" spans="1:26" ht="14.25" customHeight="1">
      <c r="A178" s="51"/>
      <c r="B178" s="51"/>
      <c r="C178" s="430"/>
      <c r="D178" s="431"/>
      <c r="E178" s="430"/>
      <c r="F178" s="430"/>
      <c r="G178" s="430"/>
      <c r="H178" s="430"/>
      <c r="I178" s="430"/>
      <c r="J178" s="430"/>
      <c r="K178" s="430"/>
      <c r="L178" s="430"/>
      <c r="M178" s="430"/>
      <c r="N178" s="52"/>
      <c r="O178" s="52"/>
      <c r="P178" s="52"/>
      <c r="Q178" s="52"/>
      <c r="R178" s="52"/>
      <c r="S178" s="52"/>
      <c r="T178" s="52"/>
      <c r="U178" s="52"/>
      <c r="V178" s="52"/>
      <c r="W178" s="52"/>
      <c r="X178" s="52"/>
      <c r="Y178" s="52"/>
      <c r="Z178" s="52"/>
    </row>
    <row r="179" spans="1:26" ht="14.25" customHeight="1">
      <c r="A179" s="51"/>
      <c r="B179" s="51"/>
      <c r="C179" s="430"/>
      <c r="D179" s="431"/>
      <c r="E179" s="430"/>
      <c r="F179" s="430"/>
      <c r="G179" s="430"/>
      <c r="H179" s="430"/>
      <c r="I179" s="430"/>
      <c r="J179" s="430"/>
      <c r="K179" s="430"/>
      <c r="L179" s="430"/>
      <c r="M179" s="430"/>
      <c r="N179" s="52"/>
      <c r="O179" s="52"/>
      <c r="P179" s="52"/>
      <c r="Q179" s="52"/>
      <c r="R179" s="52"/>
      <c r="S179" s="52"/>
      <c r="T179" s="52"/>
      <c r="U179" s="52"/>
      <c r="V179" s="52"/>
      <c r="W179" s="52"/>
      <c r="X179" s="52"/>
      <c r="Y179" s="52"/>
      <c r="Z179" s="52"/>
    </row>
    <row r="180" spans="1:26" ht="14.25" customHeight="1">
      <c r="A180" s="51"/>
      <c r="B180" s="51"/>
      <c r="C180" s="430"/>
      <c r="D180" s="431"/>
      <c r="E180" s="430"/>
      <c r="F180" s="430"/>
      <c r="G180" s="430"/>
      <c r="H180" s="430"/>
      <c r="I180" s="430"/>
      <c r="J180" s="430"/>
      <c r="K180" s="430"/>
      <c r="L180" s="430"/>
      <c r="M180" s="430"/>
      <c r="N180" s="52"/>
      <c r="O180" s="52"/>
      <c r="P180" s="52"/>
      <c r="Q180" s="52"/>
      <c r="R180" s="52"/>
      <c r="S180" s="52"/>
      <c r="T180" s="52"/>
      <c r="U180" s="52"/>
      <c r="V180" s="52"/>
      <c r="W180" s="52"/>
      <c r="X180" s="52"/>
      <c r="Y180" s="52"/>
      <c r="Z180" s="52"/>
    </row>
    <row r="181" spans="1:26" ht="14.25" customHeight="1">
      <c r="A181" s="51"/>
      <c r="B181" s="51"/>
      <c r="C181" s="430"/>
      <c r="D181" s="431"/>
      <c r="E181" s="430"/>
      <c r="F181" s="430"/>
      <c r="G181" s="430"/>
      <c r="H181" s="430"/>
      <c r="I181" s="430"/>
      <c r="J181" s="430"/>
      <c r="K181" s="430"/>
      <c r="L181" s="430"/>
      <c r="M181" s="430"/>
      <c r="N181" s="52"/>
      <c r="O181" s="52"/>
      <c r="P181" s="52"/>
      <c r="Q181" s="52"/>
      <c r="R181" s="52"/>
      <c r="S181" s="52"/>
      <c r="T181" s="52"/>
      <c r="U181" s="52"/>
      <c r="V181" s="52"/>
      <c r="W181" s="52"/>
      <c r="X181" s="52"/>
      <c r="Y181" s="52"/>
      <c r="Z181" s="52"/>
    </row>
    <row r="182" spans="1:26" ht="14.25" customHeight="1">
      <c r="A182" s="51"/>
      <c r="B182" s="51"/>
      <c r="C182" s="430"/>
      <c r="D182" s="431"/>
      <c r="E182" s="430"/>
      <c r="F182" s="430"/>
      <c r="G182" s="430"/>
      <c r="H182" s="430"/>
      <c r="I182" s="430"/>
      <c r="J182" s="430"/>
      <c r="K182" s="430"/>
      <c r="L182" s="430"/>
      <c r="M182" s="430"/>
      <c r="N182" s="52"/>
      <c r="O182" s="52"/>
      <c r="P182" s="52"/>
      <c r="Q182" s="52"/>
      <c r="R182" s="52"/>
      <c r="S182" s="52"/>
      <c r="T182" s="52"/>
      <c r="U182" s="52"/>
      <c r="V182" s="52"/>
      <c r="W182" s="52"/>
      <c r="X182" s="52"/>
      <c r="Y182" s="52"/>
      <c r="Z182" s="52"/>
    </row>
    <row r="183" spans="1:26" ht="14.25" customHeight="1">
      <c r="A183" s="51"/>
      <c r="B183" s="51"/>
      <c r="C183" s="430"/>
      <c r="D183" s="431"/>
      <c r="E183" s="430"/>
      <c r="F183" s="430"/>
      <c r="G183" s="430"/>
      <c r="H183" s="430"/>
      <c r="I183" s="430"/>
      <c r="J183" s="430"/>
      <c r="K183" s="430"/>
      <c r="L183" s="430"/>
      <c r="M183" s="430"/>
      <c r="N183" s="52"/>
      <c r="O183" s="52"/>
      <c r="P183" s="52"/>
      <c r="Q183" s="52"/>
      <c r="R183" s="52"/>
      <c r="S183" s="52"/>
      <c r="T183" s="52"/>
      <c r="U183" s="52"/>
      <c r="V183" s="52"/>
      <c r="W183" s="52"/>
      <c r="X183" s="52"/>
      <c r="Y183" s="52"/>
      <c r="Z183" s="52"/>
    </row>
    <row r="184" spans="1:26" ht="14.25" customHeight="1">
      <c r="A184" s="51"/>
      <c r="B184" s="51"/>
      <c r="C184" s="430"/>
      <c r="D184" s="431"/>
      <c r="E184" s="430"/>
      <c r="F184" s="430"/>
      <c r="G184" s="430"/>
      <c r="H184" s="430"/>
      <c r="I184" s="430"/>
      <c r="J184" s="430"/>
      <c r="K184" s="430"/>
      <c r="L184" s="430"/>
      <c r="M184" s="430"/>
      <c r="N184" s="52"/>
      <c r="O184" s="52"/>
      <c r="P184" s="52"/>
      <c r="Q184" s="52"/>
      <c r="R184" s="52"/>
      <c r="S184" s="52"/>
      <c r="T184" s="52"/>
      <c r="U184" s="52"/>
      <c r="V184" s="52"/>
      <c r="W184" s="52"/>
      <c r="X184" s="52"/>
      <c r="Y184" s="52"/>
      <c r="Z184" s="52"/>
    </row>
    <row r="185" spans="1:26" ht="14.25" customHeight="1">
      <c r="A185" s="51"/>
      <c r="B185" s="51"/>
      <c r="C185" s="430"/>
      <c r="D185" s="431"/>
      <c r="E185" s="430"/>
      <c r="F185" s="430"/>
      <c r="G185" s="430"/>
      <c r="H185" s="430"/>
      <c r="I185" s="430"/>
      <c r="J185" s="430"/>
      <c r="K185" s="430"/>
      <c r="L185" s="430"/>
      <c r="M185" s="430"/>
      <c r="N185" s="52"/>
      <c r="O185" s="52"/>
      <c r="P185" s="52"/>
      <c r="Q185" s="52"/>
      <c r="R185" s="52"/>
      <c r="S185" s="52"/>
      <c r="T185" s="52"/>
      <c r="U185" s="52"/>
      <c r="V185" s="52"/>
      <c r="W185" s="52"/>
      <c r="X185" s="52"/>
      <c r="Y185" s="52"/>
      <c r="Z185" s="52"/>
    </row>
    <row r="186" spans="1:26" ht="14.25" customHeight="1">
      <c r="A186" s="51"/>
      <c r="B186" s="51"/>
      <c r="C186" s="430"/>
      <c r="D186" s="431"/>
      <c r="E186" s="430"/>
      <c r="F186" s="430"/>
      <c r="G186" s="430"/>
      <c r="H186" s="430"/>
      <c r="I186" s="430"/>
      <c r="J186" s="430"/>
      <c r="K186" s="430"/>
      <c r="L186" s="430"/>
      <c r="M186" s="430"/>
      <c r="N186" s="52"/>
      <c r="O186" s="52"/>
      <c r="P186" s="52"/>
      <c r="Q186" s="52"/>
      <c r="R186" s="52"/>
      <c r="S186" s="52"/>
      <c r="T186" s="52"/>
      <c r="U186" s="52"/>
      <c r="V186" s="52"/>
      <c r="W186" s="52"/>
      <c r="X186" s="52"/>
      <c r="Y186" s="52"/>
      <c r="Z186" s="52"/>
    </row>
    <row r="187" spans="1:26" ht="14.25" customHeight="1">
      <c r="A187" s="51"/>
      <c r="B187" s="51"/>
      <c r="C187" s="430"/>
      <c r="D187" s="431"/>
      <c r="E187" s="430"/>
      <c r="F187" s="430"/>
      <c r="G187" s="430"/>
      <c r="H187" s="430"/>
      <c r="I187" s="430"/>
      <c r="J187" s="430"/>
      <c r="K187" s="430"/>
      <c r="L187" s="430"/>
      <c r="M187" s="430"/>
      <c r="N187" s="52"/>
      <c r="O187" s="52"/>
      <c r="P187" s="52"/>
      <c r="Q187" s="52"/>
      <c r="R187" s="52"/>
      <c r="S187" s="52"/>
      <c r="T187" s="52"/>
      <c r="U187" s="52"/>
      <c r="V187" s="52"/>
      <c r="W187" s="52"/>
      <c r="X187" s="52"/>
      <c r="Y187" s="52"/>
      <c r="Z187" s="52"/>
    </row>
    <row r="188" spans="1:26" ht="14.25" customHeight="1">
      <c r="A188" s="51"/>
      <c r="B188" s="51"/>
      <c r="C188" s="430"/>
      <c r="D188" s="431"/>
      <c r="E188" s="430"/>
      <c r="F188" s="430"/>
      <c r="G188" s="430"/>
      <c r="H188" s="430"/>
      <c r="I188" s="430"/>
      <c r="J188" s="430"/>
      <c r="K188" s="430"/>
      <c r="L188" s="430"/>
      <c r="M188" s="430"/>
      <c r="N188" s="52"/>
      <c r="O188" s="52"/>
      <c r="P188" s="52"/>
      <c r="Q188" s="52"/>
      <c r="R188" s="52"/>
      <c r="S188" s="52"/>
      <c r="T188" s="52"/>
      <c r="U188" s="52"/>
      <c r="V188" s="52"/>
      <c r="W188" s="52"/>
      <c r="X188" s="52"/>
      <c r="Y188" s="52"/>
      <c r="Z188" s="52"/>
    </row>
    <row r="189" spans="1:26" ht="14.25" customHeight="1">
      <c r="A189" s="51"/>
      <c r="B189" s="51"/>
      <c r="C189" s="430"/>
      <c r="D189" s="431"/>
      <c r="E189" s="430"/>
      <c r="F189" s="430"/>
      <c r="G189" s="430"/>
      <c r="H189" s="430"/>
      <c r="I189" s="430"/>
      <c r="J189" s="430"/>
      <c r="K189" s="430"/>
      <c r="L189" s="430"/>
      <c r="M189" s="430"/>
      <c r="N189" s="52"/>
      <c r="O189" s="52"/>
      <c r="P189" s="52"/>
      <c r="Q189" s="52"/>
      <c r="R189" s="52"/>
      <c r="S189" s="52"/>
      <c r="T189" s="52"/>
      <c r="U189" s="52"/>
      <c r="V189" s="52"/>
      <c r="W189" s="52"/>
      <c r="X189" s="52"/>
      <c r="Y189" s="52"/>
      <c r="Z189" s="52"/>
    </row>
    <row r="190" spans="1:26" ht="14.25" customHeight="1">
      <c r="A190" s="51"/>
      <c r="B190" s="51"/>
      <c r="C190" s="430"/>
      <c r="D190" s="431"/>
      <c r="E190" s="430"/>
      <c r="F190" s="430"/>
      <c r="G190" s="430"/>
      <c r="H190" s="430"/>
      <c r="I190" s="430"/>
      <c r="J190" s="430"/>
      <c r="K190" s="430"/>
      <c r="L190" s="430"/>
      <c r="M190" s="430"/>
      <c r="N190" s="52"/>
      <c r="O190" s="52"/>
      <c r="P190" s="52"/>
      <c r="Q190" s="52"/>
      <c r="R190" s="52"/>
      <c r="S190" s="52"/>
      <c r="T190" s="52"/>
      <c r="U190" s="52"/>
      <c r="V190" s="52"/>
      <c r="W190" s="52"/>
      <c r="X190" s="52"/>
      <c r="Y190" s="52"/>
      <c r="Z190" s="52"/>
    </row>
    <row r="191" spans="1:26" ht="14.25" customHeight="1">
      <c r="A191" s="51"/>
      <c r="B191" s="51"/>
      <c r="C191" s="430"/>
      <c r="D191" s="431"/>
      <c r="E191" s="430"/>
      <c r="F191" s="430"/>
      <c r="G191" s="430"/>
      <c r="H191" s="430"/>
      <c r="I191" s="430"/>
      <c r="J191" s="430"/>
      <c r="K191" s="430"/>
      <c r="L191" s="430"/>
      <c r="M191" s="430"/>
      <c r="N191" s="52"/>
      <c r="O191" s="52"/>
      <c r="P191" s="52"/>
      <c r="Q191" s="52"/>
      <c r="R191" s="52"/>
      <c r="S191" s="52"/>
      <c r="T191" s="52"/>
      <c r="U191" s="52"/>
      <c r="V191" s="52"/>
      <c r="W191" s="52"/>
      <c r="X191" s="52"/>
      <c r="Y191" s="52"/>
      <c r="Z191" s="52"/>
    </row>
    <row r="192" spans="1:26" ht="14.25" customHeight="1">
      <c r="A192" s="51"/>
      <c r="B192" s="51"/>
      <c r="C192" s="430"/>
      <c r="D192" s="431"/>
      <c r="E192" s="430"/>
      <c r="F192" s="430"/>
      <c r="G192" s="430"/>
      <c r="H192" s="430"/>
      <c r="I192" s="430"/>
      <c r="J192" s="430"/>
      <c r="K192" s="430"/>
      <c r="L192" s="430"/>
      <c r="M192" s="430"/>
      <c r="N192" s="52"/>
      <c r="O192" s="52"/>
      <c r="P192" s="52"/>
      <c r="Q192" s="52"/>
      <c r="R192" s="52"/>
      <c r="S192" s="52"/>
      <c r="T192" s="52"/>
      <c r="U192" s="52"/>
      <c r="V192" s="52"/>
      <c r="W192" s="52"/>
      <c r="X192" s="52"/>
      <c r="Y192" s="52"/>
      <c r="Z192" s="52"/>
    </row>
    <row r="193" spans="1:26" ht="14.25" customHeight="1">
      <c r="A193" s="51"/>
      <c r="B193" s="51"/>
      <c r="C193" s="430"/>
      <c r="D193" s="431"/>
      <c r="E193" s="430"/>
      <c r="F193" s="430"/>
      <c r="G193" s="430"/>
      <c r="H193" s="430"/>
      <c r="I193" s="430"/>
      <c r="J193" s="430"/>
      <c r="K193" s="430"/>
      <c r="L193" s="430"/>
      <c r="M193" s="430"/>
      <c r="N193" s="52"/>
      <c r="O193" s="52"/>
      <c r="P193" s="52"/>
      <c r="Q193" s="52"/>
      <c r="R193" s="52"/>
      <c r="S193" s="52"/>
      <c r="T193" s="52"/>
      <c r="U193" s="52"/>
      <c r="V193" s="52"/>
      <c r="W193" s="52"/>
      <c r="X193" s="52"/>
      <c r="Y193" s="52"/>
      <c r="Z193" s="52"/>
    </row>
    <row r="194" spans="1:26" ht="14.25" customHeight="1">
      <c r="A194" s="51"/>
      <c r="B194" s="51"/>
      <c r="C194" s="430"/>
      <c r="D194" s="431"/>
      <c r="E194" s="430"/>
      <c r="F194" s="430"/>
      <c r="G194" s="430"/>
      <c r="H194" s="430"/>
      <c r="I194" s="430"/>
      <c r="J194" s="430"/>
      <c r="K194" s="430"/>
      <c r="L194" s="430"/>
      <c r="M194" s="430"/>
      <c r="N194" s="52"/>
      <c r="O194" s="52"/>
      <c r="P194" s="52"/>
      <c r="Q194" s="52"/>
      <c r="R194" s="52"/>
      <c r="S194" s="52"/>
      <c r="T194" s="52"/>
      <c r="U194" s="52"/>
      <c r="V194" s="52"/>
      <c r="W194" s="52"/>
      <c r="X194" s="52"/>
      <c r="Y194" s="52"/>
      <c r="Z194" s="52"/>
    </row>
    <row r="195" spans="1:26" ht="14.25" customHeight="1">
      <c r="A195" s="51"/>
      <c r="B195" s="51"/>
      <c r="C195" s="430"/>
      <c r="D195" s="431"/>
      <c r="E195" s="430"/>
      <c r="F195" s="430"/>
      <c r="G195" s="430"/>
      <c r="H195" s="430"/>
      <c r="I195" s="430"/>
      <c r="J195" s="430"/>
      <c r="K195" s="430"/>
      <c r="L195" s="430"/>
      <c r="M195" s="430"/>
      <c r="N195" s="52"/>
      <c r="O195" s="52"/>
      <c r="P195" s="52"/>
      <c r="Q195" s="52"/>
      <c r="R195" s="52"/>
      <c r="S195" s="52"/>
      <c r="T195" s="52"/>
      <c r="U195" s="52"/>
      <c r="V195" s="52"/>
      <c r="W195" s="52"/>
      <c r="X195" s="52"/>
      <c r="Y195" s="52"/>
      <c r="Z195" s="52"/>
    </row>
    <row r="196" spans="1:26" ht="14.25" customHeight="1">
      <c r="A196" s="51"/>
      <c r="B196" s="51"/>
      <c r="C196" s="430"/>
      <c r="D196" s="431"/>
      <c r="E196" s="430"/>
      <c r="F196" s="430"/>
      <c r="G196" s="430"/>
      <c r="H196" s="430"/>
      <c r="I196" s="430"/>
      <c r="J196" s="430"/>
      <c r="K196" s="430"/>
      <c r="L196" s="430"/>
      <c r="M196" s="430"/>
      <c r="N196" s="52"/>
      <c r="O196" s="52"/>
      <c r="P196" s="52"/>
      <c r="Q196" s="52"/>
      <c r="R196" s="52"/>
      <c r="S196" s="52"/>
      <c r="T196" s="52"/>
      <c r="U196" s="52"/>
      <c r="V196" s="52"/>
      <c r="W196" s="52"/>
      <c r="X196" s="52"/>
      <c r="Y196" s="52"/>
      <c r="Z196" s="52"/>
    </row>
    <row r="197" spans="1:26" ht="14.25" customHeight="1">
      <c r="A197" s="51"/>
      <c r="B197" s="51"/>
      <c r="C197" s="430"/>
      <c r="D197" s="431"/>
      <c r="E197" s="430"/>
      <c r="F197" s="430"/>
      <c r="G197" s="430"/>
      <c r="H197" s="430"/>
      <c r="I197" s="430"/>
      <c r="J197" s="430"/>
      <c r="K197" s="430"/>
      <c r="L197" s="430"/>
      <c r="M197" s="430"/>
      <c r="N197" s="52"/>
      <c r="O197" s="52"/>
      <c r="P197" s="52"/>
      <c r="Q197" s="52"/>
      <c r="R197" s="52"/>
      <c r="S197" s="52"/>
      <c r="T197" s="52"/>
      <c r="U197" s="52"/>
      <c r="V197" s="52"/>
      <c r="W197" s="52"/>
      <c r="X197" s="52"/>
      <c r="Y197" s="52"/>
      <c r="Z197" s="52"/>
    </row>
    <row r="198" spans="1:26" ht="14.25" customHeight="1">
      <c r="A198" s="51"/>
      <c r="B198" s="51"/>
      <c r="C198" s="430"/>
      <c r="D198" s="431"/>
      <c r="E198" s="430"/>
      <c r="F198" s="430"/>
      <c r="G198" s="430"/>
      <c r="H198" s="430"/>
      <c r="I198" s="430"/>
      <c r="J198" s="430"/>
      <c r="K198" s="430"/>
      <c r="L198" s="430"/>
      <c r="M198" s="430"/>
      <c r="N198" s="52"/>
      <c r="O198" s="52"/>
      <c r="P198" s="52"/>
      <c r="Q198" s="52"/>
      <c r="R198" s="52"/>
      <c r="S198" s="52"/>
      <c r="T198" s="52"/>
      <c r="U198" s="52"/>
      <c r="V198" s="52"/>
      <c r="W198" s="52"/>
      <c r="X198" s="52"/>
      <c r="Y198" s="52"/>
      <c r="Z198" s="52"/>
    </row>
    <row r="199" spans="1:26" ht="14.25" customHeight="1">
      <c r="A199" s="51"/>
      <c r="B199" s="51"/>
      <c r="C199" s="430"/>
      <c r="D199" s="431"/>
      <c r="E199" s="430"/>
      <c r="F199" s="430"/>
      <c r="G199" s="430"/>
      <c r="H199" s="430"/>
      <c r="I199" s="430"/>
      <c r="J199" s="430"/>
      <c r="K199" s="430"/>
      <c r="L199" s="430"/>
      <c r="M199" s="430"/>
      <c r="N199" s="52"/>
      <c r="O199" s="52"/>
      <c r="P199" s="52"/>
      <c r="Q199" s="52"/>
      <c r="R199" s="52"/>
      <c r="S199" s="52"/>
      <c r="T199" s="52"/>
      <c r="U199" s="52"/>
      <c r="V199" s="52"/>
      <c r="W199" s="52"/>
      <c r="X199" s="52"/>
      <c r="Y199" s="52"/>
      <c r="Z199" s="52"/>
    </row>
    <row r="200" spans="1:26" ht="14.25" customHeight="1">
      <c r="A200" s="51"/>
      <c r="B200" s="51"/>
      <c r="C200" s="430"/>
      <c r="D200" s="431"/>
      <c r="E200" s="430"/>
      <c r="F200" s="430"/>
      <c r="G200" s="430"/>
      <c r="H200" s="430"/>
      <c r="I200" s="430"/>
      <c r="J200" s="430"/>
      <c r="K200" s="430"/>
      <c r="L200" s="430"/>
      <c r="M200" s="430"/>
      <c r="N200" s="52"/>
      <c r="O200" s="52"/>
      <c r="P200" s="52"/>
      <c r="Q200" s="52"/>
      <c r="R200" s="52"/>
      <c r="S200" s="52"/>
      <c r="T200" s="52"/>
      <c r="U200" s="52"/>
      <c r="V200" s="52"/>
      <c r="W200" s="52"/>
      <c r="X200" s="52"/>
      <c r="Y200" s="52"/>
      <c r="Z200" s="52"/>
    </row>
    <row r="201" spans="1:26" ht="14.25" customHeight="1">
      <c r="A201" s="51"/>
      <c r="B201" s="51"/>
      <c r="C201" s="430"/>
      <c r="D201" s="431"/>
      <c r="E201" s="430"/>
      <c r="F201" s="430"/>
      <c r="G201" s="430"/>
      <c r="H201" s="430"/>
      <c r="I201" s="430"/>
      <c r="J201" s="430"/>
      <c r="K201" s="430"/>
      <c r="L201" s="430"/>
      <c r="M201" s="430"/>
      <c r="N201" s="52"/>
      <c r="O201" s="52"/>
      <c r="P201" s="52"/>
      <c r="Q201" s="52"/>
      <c r="R201" s="52"/>
      <c r="S201" s="52"/>
      <c r="T201" s="52"/>
      <c r="U201" s="52"/>
      <c r="V201" s="52"/>
      <c r="W201" s="52"/>
      <c r="X201" s="52"/>
      <c r="Y201" s="52"/>
      <c r="Z201" s="52"/>
    </row>
    <row r="202" spans="1:26" ht="14.25" customHeight="1">
      <c r="A202" s="51"/>
      <c r="B202" s="51"/>
      <c r="C202" s="430"/>
      <c r="D202" s="431"/>
      <c r="E202" s="430"/>
      <c r="F202" s="430"/>
      <c r="G202" s="430"/>
      <c r="H202" s="430"/>
      <c r="I202" s="430"/>
      <c r="J202" s="430"/>
      <c r="K202" s="430"/>
      <c r="L202" s="430"/>
      <c r="M202" s="430"/>
      <c r="N202" s="52"/>
      <c r="O202" s="52"/>
      <c r="P202" s="52"/>
      <c r="Q202" s="52"/>
      <c r="R202" s="52"/>
      <c r="S202" s="52"/>
      <c r="T202" s="52"/>
      <c r="U202" s="52"/>
      <c r="V202" s="52"/>
      <c r="W202" s="52"/>
      <c r="X202" s="52"/>
      <c r="Y202" s="52"/>
      <c r="Z202" s="52"/>
    </row>
    <row r="203" spans="1:26" ht="14.25" customHeight="1">
      <c r="A203" s="51"/>
      <c r="B203" s="51"/>
      <c r="C203" s="430"/>
      <c r="D203" s="431"/>
      <c r="E203" s="430"/>
      <c r="F203" s="430"/>
      <c r="G203" s="430"/>
      <c r="H203" s="430"/>
      <c r="I203" s="430"/>
      <c r="J203" s="430"/>
      <c r="K203" s="430"/>
      <c r="L203" s="430"/>
      <c r="M203" s="430"/>
      <c r="N203" s="52"/>
      <c r="O203" s="52"/>
      <c r="P203" s="52"/>
      <c r="Q203" s="52"/>
      <c r="R203" s="52"/>
      <c r="S203" s="52"/>
      <c r="T203" s="52"/>
      <c r="U203" s="52"/>
      <c r="V203" s="52"/>
      <c r="W203" s="52"/>
      <c r="X203" s="52"/>
      <c r="Y203" s="52"/>
      <c r="Z203" s="52"/>
    </row>
    <row r="204" spans="1:26" ht="14.25" customHeight="1">
      <c r="A204" s="51"/>
      <c r="B204" s="51"/>
      <c r="C204" s="430"/>
      <c r="D204" s="431"/>
      <c r="E204" s="430"/>
      <c r="F204" s="430"/>
      <c r="G204" s="430"/>
      <c r="H204" s="430"/>
      <c r="I204" s="430"/>
      <c r="J204" s="430"/>
      <c r="K204" s="430"/>
      <c r="L204" s="430"/>
      <c r="M204" s="430"/>
      <c r="N204" s="52"/>
      <c r="O204" s="52"/>
      <c r="P204" s="52"/>
      <c r="Q204" s="52"/>
      <c r="R204" s="52"/>
      <c r="S204" s="52"/>
      <c r="T204" s="52"/>
      <c r="U204" s="52"/>
      <c r="V204" s="52"/>
      <c r="W204" s="52"/>
      <c r="X204" s="52"/>
      <c r="Y204" s="52"/>
      <c r="Z204" s="52"/>
    </row>
    <row r="205" spans="1:26" ht="14.25" customHeight="1">
      <c r="A205" s="51"/>
      <c r="B205" s="51"/>
      <c r="C205" s="430"/>
      <c r="D205" s="431"/>
      <c r="E205" s="430"/>
      <c r="F205" s="430"/>
      <c r="G205" s="430"/>
      <c r="H205" s="430"/>
      <c r="I205" s="430"/>
      <c r="J205" s="430"/>
      <c r="K205" s="430"/>
      <c r="L205" s="430"/>
      <c r="M205" s="430"/>
      <c r="N205" s="52"/>
      <c r="O205" s="52"/>
      <c r="P205" s="52"/>
      <c r="Q205" s="52"/>
      <c r="R205" s="52"/>
      <c r="S205" s="52"/>
      <c r="T205" s="52"/>
      <c r="U205" s="52"/>
      <c r="V205" s="52"/>
      <c r="W205" s="52"/>
      <c r="X205" s="52"/>
      <c r="Y205" s="52"/>
      <c r="Z205" s="52"/>
    </row>
    <row r="206" spans="1:26" ht="14.25" customHeight="1">
      <c r="A206" s="51"/>
      <c r="B206" s="51"/>
      <c r="C206" s="430"/>
      <c r="D206" s="431"/>
      <c r="E206" s="430"/>
      <c r="F206" s="430"/>
      <c r="G206" s="430"/>
      <c r="H206" s="430"/>
      <c r="I206" s="430"/>
      <c r="J206" s="430"/>
      <c r="K206" s="430"/>
      <c r="L206" s="430"/>
      <c r="M206" s="430"/>
      <c r="N206" s="52"/>
      <c r="O206" s="52"/>
      <c r="P206" s="52"/>
      <c r="Q206" s="52"/>
      <c r="R206" s="52"/>
      <c r="S206" s="52"/>
      <c r="T206" s="52"/>
      <c r="U206" s="52"/>
      <c r="V206" s="52"/>
      <c r="W206" s="52"/>
      <c r="X206" s="52"/>
      <c r="Y206" s="52"/>
      <c r="Z206" s="52"/>
    </row>
    <row r="207" spans="1:26" ht="14.25" customHeight="1">
      <c r="A207" s="51"/>
      <c r="B207" s="51"/>
      <c r="C207" s="430"/>
      <c r="D207" s="431"/>
      <c r="E207" s="430"/>
      <c r="F207" s="430"/>
      <c r="G207" s="430"/>
      <c r="H207" s="430"/>
      <c r="I207" s="430"/>
      <c r="J207" s="430"/>
      <c r="K207" s="430"/>
      <c r="L207" s="430"/>
      <c r="M207" s="430"/>
      <c r="N207" s="52"/>
      <c r="O207" s="52"/>
      <c r="P207" s="52"/>
      <c r="Q207" s="52"/>
      <c r="R207" s="52"/>
      <c r="S207" s="52"/>
      <c r="T207" s="52"/>
      <c r="U207" s="52"/>
      <c r="V207" s="52"/>
      <c r="W207" s="52"/>
      <c r="X207" s="52"/>
      <c r="Y207" s="52"/>
      <c r="Z207" s="52"/>
    </row>
    <row r="208" spans="1:26" ht="14.25" customHeight="1">
      <c r="A208" s="51"/>
      <c r="B208" s="51"/>
      <c r="C208" s="430"/>
      <c r="D208" s="431"/>
      <c r="E208" s="430"/>
      <c r="F208" s="430"/>
      <c r="G208" s="430"/>
      <c r="H208" s="430"/>
      <c r="I208" s="430"/>
      <c r="J208" s="430"/>
      <c r="K208" s="430"/>
      <c r="L208" s="430"/>
      <c r="M208" s="430"/>
      <c r="N208" s="52"/>
      <c r="O208" s="52"/>
      <c r="P208" s="52"/>
      <c r="Q208" s="52"/>
      <c r="R208" s="52"/>
      <c r="S208" s="52"/>
      <c r="T208" s="52"/>
      <c r="U208" s="52"/>
      <c r="V208" s="52"/>
      <c r="W208" s="52"/>
      <c r="X208" s="52"/>
      <c r="Y208" s="52"/>
      <c r="Z208" s="52"/>
    </row>
    <row r="209" spans="1:26" ht="14.25" customHeight="1">
      <c r="A209" s="51"/>
      <c r="B209" s="51"/>
      <c r="C209" s="430"/>
      <c r="D209" s="431"/>
      <c r="E209" s="430"/>
      <c r="F209" s="430"/>
      <c r="G209" s="430"/>
      <c r="H209" s="430"/>
      <c r="I209" s="430"/>
      <c r="J209" s="430"/>
      <c r="K209" s="430"/>
      <c r="L209" s="430"/>
      <c r="M209" s="430"/>
      <c r="N209" s="52"/>
      <c r="O209" s="52"/>
      <c r="P209" s="52"/>
      <c r="Q209" s="52"/>
      <c r="R209" s="52"/>
      <c r="S209" s="52"/>
      <c r="T209" s="52"/>
      <c r="U209" s="52"/>
      <c r="V209" s="52"/>
      <c r="W209" s="52"/>
      <c r="X209" s="52"/>
      <c r="Y209" s="52"/>
      <c r="Z209" s="52"/>
    </row>
    <row r="210" spans="1:26" ht="14.25" customHeight="1">
      <c r="A210" s="51"/>
      <c r="B210" s="51"/>
      <c r="C210" s="430"/>
      <c r="D210" s="431"/>
      <c r="E210" s="430"/>
      <c r="F210" s="430"/>
      <c r="G210" s="430"/>
      <c r="H210" s="430"/>
      <c r="I210" s="430"/>
      <c r="J210" s="430"/>
      <c r="K210" s="430"/>
      <c r="L210" s="430"/>
      <c r="M210" s="430"/>
      <c r="N210" s="52"/>
      <c r="O210" s="52"/>
      <c r="P210" s="52"/>
      <c r="Q210" s="52"/>
      <c r="R210" s="52"/>
      <c r="S210" s="52"/>
      <c r="T210" s="52"/>
      <c r="U210" s="52"/>
      <c r="V210" s="52"/>
      <c r="W210" s="52"/>
      <c r="X210" s="52"/>
      <c r="Y210" s="52"/>
      <c r="Z210" s="52"/>
    </row>
    <row r="211" spans="1:26" ht="14.25" customHeight="1">
      <c r="A211" s="51"/>
      <c r="B211" s="51"/>
      <c r="C211" s="430"/>
      <c r="D211" s="431"/>
      <c r="E211" s="430"/>
      <c r="F211" s="430"/>
      <c r="G211" s="430"/>
      <c r="H211" s="430"/>
      <c r="I211" s="430"/>
      <c r="J211" s="430"/>
      <c r="K211" s="430"/>
      <c r="L211" s="430"/>
      <c r="M211" s="430"/>
      <c r="N211" s="52"/>
      <c r="O211" s="52"/>
      <c r="P211" s="52"/>
      <c r="Q211" s="52"/>
      <c r="R211" s="52"/>
      <c r="S211" s="52"/>
      <c r="T211" s="52"/>
      <c r="U211" s="52"/>
      <c r="V211" s="52"/>
      <c r="W211" s="52"/>
      <c r="X211" s="52"/>
      <c r="Y211" s="52"/>
      <c r="Z211" s="52"/>
    </row>
    <row r="212" spans="1:26" ht="14.25" customHeight="1">
      <c r="A212" s="51"/>
      <c r="B212" s="51"/>
      <c r="C212" s="430"/>
      <c r="D212" s="431"/>
      <c r="E212" s="430"/>
      <c r="F212" s="430"/>
      <c r="G212" s="430"/>
      <c r="H212" s="430"/>
      <c r="I212" s="430"/>
      <c r="J212" s="430"/>
      <c r="K212" s="430"/>
      <c r="L212" s="430"/>
      <c r="M212" s="430"/>
      <c r="N212" s="52"/>
      <c r="O212" s="52"/>
      <c r="P212" s="52"/>
      <c r="Q212" s="52"/>
      <c r="R212" s="52"/>
      <c r="S212" s="52"/>
      <c r="T212" s="52"/>
      <c r="U212" s="52"/>
      <c r="V212" s="52"/>
      <c r="W212" s="52"/>
      <c r="X212" s="52"/>
      <c r="Y212" s="52"/>
      <c r="Z212" s="52"/>
    </row>
    <row r="213" spans="1:26" ht="14.25" customHeight="1">
      <c r="A213" s="51"/>
      <c r="B213" s="51"/>
      <c r="C213" s="430"/>
      <c r="D213" s="431"/>
      <c r="E213" s="430"/>
      <c r="F213" s="430"/>
      <c r="G213" s="430"/>
      <c r="H213" s="430"/>
      <c r="I213" s="430"/>
      <c r="J213" s="430"/>
      <c r="K213" s="430"/>
      <c r="L213" s="430"/>
      <c r="M213" s="430"/>
      <c r="N213" s="52"/>
      <c r="O213" s="52"/>
      <c r="P213" s="52"/>
      <c r="Q213" s="52"/>
      <c r="R213" s="52"/>
      <c r="S213" s="52"/>
      <c r="T213" s="52"/>
      <c r="U213" s="52"/>
      <c r="V213" s="52"/>
      <c r="W213" s="52"/>
      <c r="X213" s="52"/>
      <c r="Y213" s="52"/>
      <c r="Z213" s="52"/>
    </row>
    <row r="214" spans="1:26" ht="14.25" customHeight="1">
      <c r="A214" s="51"/>
      <c r="B214" s="51"/>
      <c r="C214" s="430"/>
      <c r="D214" s="431"/>
      <c r="E214" s="430"/>
      <c r="F214" s="430"/>
      <c r="G214" s="430"/>
      <c r="H214" s="430"/>
      <c r="I214" s="430"/>
      <c r="J214" s="430"/>
      <c r="K214" s="430"/>
      <c r="L214" s="430"/>
      <c r="M214" s="430"/>
      <c r="N214" s="52"/>
      <c r="O214" s="52"/>
      <c r="P214" s="52"/>
      <c r="Q214" s="52"/>
      <c r="R214" s="52"/>
      <c r="S214" s="52"/>
      <c r="T214" s="52"/>
      <c r="U214" s="52"/>
      <c r="V214" s="52"/>
      <c r="W214" s="52"/>
      <c r="X214" s="52"/>
      <c r="Y214" s="52"/>
      <c r="Z214" s="52"/>
    </row>
    <row r="215" spans="1:26" ht="14.25" customHeight="1">
      <c r="A215" s="51"/>
      <c r="B215" s="51"/>
      <c r="C215" s="430"/>
      <c r="D215" s="431"/>
      <c r="E215" s="430"/>
      <c r="F215" s="430"/>
      <c r="G215" s="430"/>
      <c r="H215" s="430"/>
      <c r="I215" s="430"/>
      <c r="J215" s="430"/>
      <c r="K215" s="430"/>
      <c r="L215" s="430"/>
      <c r="M215" s="430"/>
      <c r="N215" s="52"/>
      <c r="O215" s="52"/>
      <c r="P215" s="52"/>
      <c r="Q215" s="52"/>
      <c r="R215" s="52"/>
      <c r="S215" s="52"/>
      <c r="T215" s="52"/>
      <c r="U215" s="52"/>
      <c r="V215" s="52"/>
      <c r="W215" s="52"/>
      <c r="X215" s="52"/>
      <c r="Y215" s="52"/>
      <c r="Z215" s="52"/>
    </row>
    <row r="216" spans="1:26" ht="14.25" customHeight="1">
      <c r="A216" s="51"/>
      <c r="B216" s="51"/>
      <c r="C216" s="430"/>
      <c r="D216" s="431"/>
      <c r="E216" s="430"/>
      <c r="F216" s="430"/>
      <c r="G216" s="430"/>
      <c r="H216" s="430"/>
      <c r="I216" s="430"/>
      <c r="J216" s="430"/>
      <c r="K216" s="430"/>
      <c r="L216" s="430"/>
      <c r="M216" s="430"/>
      <c r="N216" s="52"/>
      <c r="O216" s="52"/>
      <c r="P216" s="52"/>
      <c r="Q216" s="52"/>
      <c r="R216" s="52"/>
      <c r="S216" s="52"/>
      <c r="T216" s="52"/>
      <c r="U216" s="52"/>
      <c r="V216" s="52"/>
      <c r="W216" s="52"/>
      <c r="X216" s="52"/>
      <c r="Y216" s="52"/>
      <c r="Z216" s="52"/>
    </row>
    <row r="217" spans="1:26" ht="14.25" customHeight="1">
      <c r="A217" s="51"/>
      <c r="B217" s="51"/>
      <c r="C217" s="430"/>
      <c r="D217" s="431"/>
      <c r="E217" s="430"/>
      <c r="F217" s="430"/>
      <c r="G217" s="430"/>
      <c r="H217" s="430"/>
      <c r="I217" s="430"/>
      <c r="J217" s="430"/>
      <c r="K217" s="430"/>
      <c r="L217" s="430"/>
      <c r="M217" s="430"/>
      <c r="N217" s="52"/>
      <c r="O217" s="52"/>
      <c r="P217" s="52"/>
      <c r="Q217" s="52"/>
      <c r="R217" s="52"/>
      <c r="S217" s="52"/>
      <c r="T217" s="52"/>
      <c r="U217" s="52"/>
      <c r="V217" s="52"/>
      <c r="W217" s="52"/>
      <c r="X217" s="52"/>
      <c r="Y217" s="52"/>
      <c r="Z217" s="52"/>
    </row>
    <row r="218" spans="1:26" ht="14.25" customHeight="1">
      <c r="A218" s="51"/>
      <c r="B218" s="51"/>
      <c r="C218" s="430"/>
      <c r="D218" s="431"/>
      <c r="E218" s="430"/>
      <c r="F218" s="430"/>
      <c r="G218" s="430"/>
      <c r="H218" s="430"/>
      <c r="I218" s="430"/>
      <c r="J218" s="430"/>
      <c r="K218" s="430"/>
      <c r="L218" s="430"/>
      <c r="M218" s="430"/>
      <c r="N218" s="52"/>
      <c r="O218" s="52"/>
      <c r="P218" s="52"/>
      <c r="Q218" s="52"/>
      <c r="R218" s="52"/>
      <c r="S218" s="52"/>
      <c r="T218" s="52"/>
      <c r="U218" s="52"/>
      <c r="V218" s="52"/>
      <c r="W218" s="52"/>
      <c r="X218" s="52"/>
      <c r="Y218" s="52"/>
      <c r="Z218" s="52"/>
    </row>
    <row r="219" spans="1:26" ht="14.25" customHeight="1">
      <c r="A219" s="51"/>
      <c r="B219" s="51"/>
      <c r="C219" s="430"/>
      <c r="D219" s="431"/>
      <c r="E219" s="430"/>
      <c r="F219" s="430"/>
      <c r="G219" s="430"/>
      <c r="H219" s="430"/>
      <c r="I219" s="430"/>
      <c r="J219" s="430"/>
      <c r="K219" s="430"/>
      <c r="L219" s="430"/>
      <c r="M219" s="430"/>
      <c r="N219" s="52"/>
      <c r="O219" s="52"/>
      <c r="P219" s="52"/>
      <c r="Q219" s="52"/>
      <c r="R219" s="52"/>
      <c r="S219" s="52"/>
      <c r="T219" s="52"/>
      <c r="U219" s="52"/>
      <c r="V219" s="52"/>
      <c r="W219" s="52"/>
      <c r="X219" s="52"/>
      <c r="Y219" s="52"/>
      <c r="Z219" s="52"/>
    </row>
    <row r="220" spans="1:26" ht="14.25" customHeight="1">
      <c r="A220" s="51"/>
      <c r="B220" s="51"/>
      <c r="C220" s="430"/>
      <c r="D220" s="431"/>
      <c r="E220" s="430"/>
      <c r="F220" s="430"/>
      <c r="G220" s="430"/>
      <c r="H220" s="430"/>
      <c r="I220" s="430"/>
      <c r="J220" s="430"/>
      <c r="K220" s="430"/>
      <c r="L220" s="430"/>
      <c r="M220" s="430"/>
      <c r="N220" s="52"/>
      <c r="O220" s="52"/>
      <c r="P220" s="52"/>
      <c r="Q220" s="52"/>
      <c r="R220" s="52"/>
      <c r="S220" s="52"/>
      <c r="T220" s="52"/>
      <c r="U220" s="52"/>
      <c r="V220" s="52"/>
      <c r="W220" s="52"/>
      <c r="X220" s="52"/>
      <c r="Y220" s="52"/>
      <c r="Z220" s="52"/>
    </row>
    <row r="221" spans="1:26" ht="14.25" customHeight="1">
      <c r="A221" s="51"/>
      <c r="B221" s="51"/>
      <c r="C221" s="430"/>
      <c r="D221" s="431"/>
      <c r="E221" s="430"/>
      <c r="F221" s="430"/>
      <c r="G221" s="430"/>
      <c r="H221" s="430"/>
      <c r="I221" s="430"/>
      <c r="J221" s="430"/>
      <c r="K221" s="430"/>
      <c r="L221" s="430"/>
      <c r="M221" s="430"/>
      <c r="N221" s="52"/>
      <c r="O221" s="52"/>
      <c r="P221" s="52"/>
      <c r="Q221" s="52"/>
      <c r="R221" s="52"/>
      <c r="S221" s="52"/>
      <c r="T221" s="52"/>
      <c r="U221" s="52"/>
      <c r="V221" s="52"/>
      <c r="W221" s="52"/>
      <c r="X221" s="52"/>
      <c r="Y221" s="52"/>
      <c r="Z221" s="52"/>
    </row>
    <row r="222" spans="1:26" ht="14.25" customHeight="1">
      <c r="A222" s="51"/>
      <c r="B222" s="51"/>
      <c r="C222" s="430"/>
      <c r="D222" s="431"/>
      <c r="E222" s="430"/>
      <c r="F222" s="430"/>
      <c r="G222" s="430"/>
      <c r="H222" s="430"/>
      <c r="I222" s="430"/>
      <c r="J222" s="430"/>
      <c r="K222" s="430"/>
      <c r="L222" s="430"/>
      <c r="M222" s="430"/>
      <c r="N222" s="52"/>
      <c r="O222" s="52"/>
      <c r="P222" s="52"/>
      <c r="Q222" s="52"/>
      <c r="R222" s="52"/>
      <c r="S222" s="52"/>
      <c r="T222" s="52"/>
      <c r="U222" s="52"/>
      <c r="V222" s="52"/>
      <c r="W222" s="52"/>
      <c r="X222" s="52"/>
      <c r="Y222" s="52"/>
      <c r="Z222" s="52"/>
    </row>
    <row r="223" spans="1:26" ht="14.25" customHeight="1">
      <c r="A223" s="51"/>
      <c r="B223" s="51"/>
      <c r="C223" s="430"/>
      <c r="D223" s="431"/>
      <c r="E223" s="430"/>
      <c r="F223" s="430"/>
      <c r="G223" s="430"/>
      <c r="H223" s="430"/>
      <c r="I223" s="430"/>
      <c r="J223" s="430"/>
      <c r="K223" s="430"/>
      <c r="L223" s="430"/>
      <c r="M223" s="430"/>
      <c r="N223" s="52"/>
      <c r="O223" s="52"/>
      <c r="P223" s="52"/>
      <c r="Q223" s="52"/>
      <c r="R223" s="52"/>
      <c r="S223" s="52"/>
      <c r="T223" s="52"/>
      <c r="U223" s="52"/>
      <c r="V223" s="52"/>
      <c r="W223" s="52"/>
      <c r="X223" s="52"/>
      <c r="Y223" s="52"/>
      <c r="Z223" s="52"/>
    </row>
    <row r="224" spans="1:26" ht="14.25" customHeight="1">
      <c r="A224" s="51"/>
      <c r="B224" s="51"/>
      <c r="C224" s="430"/>
      <c r="D224" s="431"/>
      <c r="E224" s="430"/>
      <c r="F224" s="430"/>
      <c r="G224" s="430"/>
      <c r="H224" s="430"/>
      <c r="I224" s="430"/>
      <c r="J224" s="430"/>
      <c r="K224" s="430"/>
      <c r="L224" s="430"/>
      <c r="M224" s="430"/>
      <c r="N224" s="52"/>
      <c r="O224" s="52"/>
      <c r="P224" s="52"/>
      <c r="Q224" s="52"/>
      <c r="R224" s="52"/>
      <c r="S224" s="52"/>
      <c r="T224" s="52"/>
      <c r="U224" s="52"/>
      <c r="V224" s="52"/>
      <c r="W224" s="52"/>
      <c r="X224" s="52"/>
      <c r="Y224" s="52"/>
      <c r="Z224" s="52"/>
    </row>
    <row r="225" spans="1:26" ht="14.25" customHeight="1">
      <c r="A225" s="51"/>
      <c r="B225" s="51"/>
      <c r="C225" s="430"/>
      <c r="D225" s="431"/>
      <c r="E225" s="430"/>
      <c r="F225" s="430"/>
      <c r="G225" s="430"/>
      <c r="H225" s="430"/>
      <c r="I225" s="430"/>
      <c r="J225" s="430"/>
      <c r="K225" s="430"/>
      <c r="L225" s="430"/>
      <c r="M225" s="430"/>
      <c r="N225" s="52"/>
      <c r="O225" s="52"/>
      <c r="P225" s="52"/>
      <c r="Q225" s="52"/>
      <c r="R225" s="52"/>
      <c r="S225" s="52"/>
      <c r="T225" s="52"/>
      <c r="U225" s="52"/>
      <c r="V225" s="52"/>
      <c r="W225" s="52"/>
      <c r="X225" s="52"/>
      <c r="Y225" s="52"/>
      <c r="Z225" s="52"/>
    </row>
    <row r="226" spans="1:26" ht="14.25" customHeight="1">
      <c r="A226" s="51"/>
      <c r="B226" s="51"/>
      <c r="C226" s="430"/>
      <c r="D226" s="431"/>
      <c r="E226" s="430"/>
      <c r="F226" s="430"/>
      <c r="G226" s="430"/>
      <c r="H226" s="430"/>
      <c r="I226" s="430"/>
      <c r="J226" s="430"/>
      <c r="K226" s="430"/>
      <c r="L226" s="430"/>
      <c r="M226" s="430"/>
      <c r="N226" s="52"/>
      <c r="O226" s="52"/>
      <c r="P226" s="52"/>
      <c r="Q226" s="52"/>
      <c r="R226" s="52"/>
      <c r="S226" s="52"/>
      <c r="T226" s="52"/>
      <c r="U226" s="52"/>
      <c r="V226" s="52"/>
      <c r="W226" s="52"/>
      <c r="X226" s="52"/>
      <c r="Y226" s="52"/>
      <c r="Z226" s="52"/>
    </row>
    <row r="227" spans="1:26" ht="14.25" customHeight="1">
      <c r="A227" s="51"/>
      <c r="B227" s="51"/>
      <c r="C227" s="430"/>
      <c r="D227" s="431"/>
      <c r="E227" s="430"/>
      <c r="F227" s="430"/>
      <c r="G227" s="430"/>
      <c r="H227" s="430"/>
      <c r="I227" s="430"/>
      <c r="J227" s="430"/>
      <c r="K227" s="430"/>
      <c r="L227" s="430"/>
      <c r="M227" s="430"/>
      <c r="N227" s="52"/>
      <c r="O227" s="52"/>
      <c r="P227" s="52"/>
      <c r="Q227" s="52"/>
      <c r="R227" s="52"/>
      <c r="S227" s="52"/>
      <c r="T227" s="52"/>
      <c r="U227" s="52"/>
      <c r="V227" s="52"/>
      <c r="W227" s="52"/>
      <c r="X227" s="52"/>
      <c r="Y227" s="52"/>
      <c r="Z227" s="52"/>
    </row>
    <row r="228" spans="1:26" ht="14.25" customHeight="1">
      <c r="A228" s="51"/>
      <c r="B228" s="51"/>
      <c r="C228" s="430"/>
      <c r="D228" s="431"/>
      <c r="E228" s="430"/>
      <c r="F228" s="430"/>
      <c r="G228" s="430"/>
      <c r="H228" s="430"/>
      <c r="I228" s="430"/>
      <c r="J228" s="430"/>
      <c r="K228" s="430"/>
      <c r="L228" s="430"/>
      <c r="M228" s="430"/>
      <c r="N228" s="52"/>
      <c r="O228" s="52"/>
      <c r="P228" s="52"/>
      <c r="Q228" s="52"/>
      <c r="R228" s="52"/>
      <c r="S228" s="52"/>
      <c r="T228" s="52"/>
      <c r="U228" s="52"/>
      <c r="V228" s="52"/>
      <c r="W228" s="52"/>
      <c r="X228" s="52"/>
      <c r="Y228" s="52"/>
      <c r="Z228" s="52"/>
    </row>
    <row r="229" spans="1:26" ht="14.25" customHeight="1">
      <c r="A229" s="51"/>
      <c r="B229" s="51"/>
      <c r="C229" s="430"/>
      <c r="D229" s="431"/>
      <c r="E229" s="430"/>
      <c r="F229" s="430"/>
      <c r="G229" s="430"/>
      <c r="H229" s="430"/>
      <c r="I229" s="430"/>
      <c r="J229" s="430"/>
      <c r="K229" s="430"/>
      <c r="L229" s="430"/>
      <c r="M229" s="430"/>
      <c r="N229" s="52"/>
      <c r="O229" s="52"/>
      <c r="P229" s="52"/>
      <c r="Q229" s="52"/>
      <c r="R229" s="52"/>
      <c r="S229" s="52"/>
      <c r="T229" s="52"/>
      <c r="U229" s="52"/>
      <c r="V229" s="52"/>
      <c r="W229" s="52"/>
      <c r="X229" s="52"/>
      <c r="Y229" s="52"/>
      <c r="Z229" s="52"/>
    </row>
    <row r="230" spans="1:26" ht="14.25" customHeight="1">
      <c r="A230" s="51"/>
      <c r="B230" s="51"/>
      <c r="C230" s="430"/>
      <c r="D230" s="431"/>
      <c r="E230" s="430"/>
      <c r="F230" s="430"/>
      <c r="G230" s="430"/>
      <c r="H230" s="430"/>
      <c r="I230" s="430"/>
      <c r="J230" s="430"/>
      <c r="K230" s="430"/>
      <c r="L230" s="430"/>
      <c r="M230" s="430"/>
      <c r="N230" s="52"/>
      <c r="O230" s="52"/>
      <c r="P230" s="52"/>
      <c r="Q230" s="52"/>
      <c r="R230" s="52"/>
      <c r="S230" s="52"/>
      <c r="T230" s="52"/>
      <c r="U230" s="52"/>
      <c r="V230" s="52"/>
      <c r="W230" s="52"/>
      <c r="X230" s="52"/>
      <c r="Y230" s="52"/>
      <c r="Z230" s="52"/>
    </row>
    <row r="231" spans="1:26" ht="14.25" customHeight="1">
      <c r="A231" s="51"/>
      <c r="B231" s="51"/>
      <c r="C231" s="430"/>
      <c r="D231" s="431"/>
      <c r="E231" s="430"/>
      <c r="F231" s="430"/>
      <c r="G231" s="430"/>
      <c r="H231" s="430"/>
      <c r="I231" s="430"/>
      <c r="J231" s="430"/>
      <c r="K231" s="430"/>
      <c r="L231" s="430"/>
      <c r="M231" s="430"/>
      <c r="N231" s="52"/>
      <c r="O231" s="52"/>
      <c r="P231" s="52"/>
      <c r="Q231" s="52"/>
      <c r="R231" s="52"/>
      <c r="S231" s="52"/>
      <c r="T231" s="52"/>
      <c r="U231" s="52"/>
      <c r="V231" s="52"/>
      <c r="W231" s="52"/>
      <c r="X231" s="52"/>
      <c r="Y231" s="52"/>
      <c r="Z231" s="52"/>
    </row>
    <row r="232" spans="1:26" ht="14.25" customHeight="1">
      <c r="A232" s="51"/>
      <c r="B232" s="51"/>
      <c r="C232" s="430"/>
      <c r="D232" s="431"/>
      <c r="E232" s="430"/>
      <c r="F232" s="430"/>
      <c r="G232" s="430"/>
      <c r="H232" s="430"/>
      <c r="I232" s="430"/>
      <c r="J232" s="430"/>
      <c r="K232" s="430"/>
      <c r="L232" s="430"/>
      <c r="M232" s="430"/>
      <c r="N232" s="52"/>
      <c r="O232" s="52"/>
      <c r="P232" s="52"/>
      <c r="Q232" s="52"/>
      <c r="R232" s="52"/>
      <c r="S232" s="52"/>
      <c r="T232" s="52"/>
      <c r="U232" s="52"/>
      <c r="V232" s="52"/>
      <c r="W232" s="52"/>
      <c r="X232" s="52"/>
      <c r="Y232" s="52"/>
      <c r="Z232" s="52"/>
    </row>
    <row r="233" spans="1:26" ht="14.25" customHeight="1">
      <c r="A233" s="51"/>
      <c r="B233" s="51"/>
      <c r="C233" s="430"/>
      <c r="D233" s="431"/>
      <c r="E233" s="430"/>
      <c r="F233" s="430"/>
      <c r="G233" s="430"/>
      <c r="H233" s="430"/>
      <c r="I233" s="430"/>
      <c r="J233" s="430"/>
      <c r="K233" s="430"/>
      <c r="L233" s="430"/>
      <c r="M233" s="430"/>
      <c r="N233" s="52"/>
      <c r="O233" s="52"/>
      <c r="P233" s="52"/>
      <c r="Q233" s="52"/>
      <c r="R233" s="52"/>
      <c r="S233" s="52"/>
      <c r="T233" s="52"/>
      <c r="U233" s="52"/>
      <c r="V233" s="52"/>
      <c r="W233" s="52"/>
      <c r="X233" s="52"/>
      <c r="Y233" s="52"/>
      <c r="Z233" s="52"/>
    </row>
    <row r="234" spans="1:26" ht="14.25" customHeight="1">
      <c r="A234" s="51"/>
      <c r="B234" s="51"/>
      <c r="C234" s="430"/>
      <c r="D234" s="431"/>
      <c r="E234" s="430"/>
      <c r="F234" s="430"/>
      <c r="G234" s="430"/>
      <c r="H234" s="430"/>
      <c r="I234" s="430"/>
      <c r="J234" s="430"/>
      <c r="K234" s="430"/>
      <c r="L234" s="430"/>
      <c r="M234" s="430"/>
      <c r="N234" s="52"/>
      <c r="O234" s="52"/>
      <c r="P234" s="52"/>
      <c r="Q234" s="52"/>
      <c r="R234" s="52"/>
      <c r="S234" s="52"/>
      <c r="T234" s="52"/>
      <c r="U234" s="52"/>
      <c r="V234" s="52"/>
      <c r="W234" s="52"/>
      <c r="X234" s="52"/>
      <c r="Y234" s="52"/>
      <c r="Z234" s="52"/>
    </row>
    <row r="235" spans="1:26" ht="14.25" customHeight="1">
      <c r="A235" s="51"/>
      <c r="B235" s="51"/>
      <c r="C235" s="430"/>
      <c r="D235" s="431"/>
      <c r="E235" s="430"/>
      <c r="F235" s="430"/>
      <c r="G235" s="430"/>
      <c r="H235" s="430"/>
      <c r="I235" s="430"/>
      <c r="J235" s="430"/>
      <c r="K235" s="430"/>
      <c r="L235" s="430"/>
      <c r="M235" s="430"/>
      <c r="N235" s="52"/>
      <c r="O235" s="52"/>
      <c r="P235" s="52"/>
      <c r="Q235" s="52"/>
      <c r="R235" s="52"/>
      <c r="S235" s="52"/>
      <c r="T235" s="52"/>
      <c r="U235" s="52"/>
      <c r="V235" s="52"/>
      <c r="W235" s="52"/>
      <c r="X235" s="52"/>
      <c r="Y235" s="52"/>
      <c r="Z235" s="52"/>
    </row>
    <row r="236" spans="1:26" ht="14.25" customHeight="1">
      <c r="A236" s="51"/>
      <c r="B236" s="51"/>
      <c r="C236" s="430"/>
      <c r="D236" s="431"/>
      <c r="E236" s="430"/>
      <c r="F236" s="430"/>
      <c r="G236" s="430"/>
      <c r="H236" s="430"/>
      <c r="I236" s="430"/>
      <c r="J236" s="430"/>
      <c r="K236" s="430"/>
      <c r="L236" s="430"/>
      <c r="M236" s="430"/>
      <c r="N236" s="52"/>
      <c r="O236" s="52"/>
      <c r="P236" s="52"/>
      <c r="Q236" s="52"/>
      <c r="R236" s="52"/>
      <c r="S236" s="52"/>
      <c r="T236" s="52"/>
      <c r="U236" s="52"/>
      <c r="V236" s="52"/>
      <c r="W236" s="52"/>
      <c r="X236" s="52"/>
      <c r="Y236" s="52"/>
      <c r="Z236" s="52"/>
    </row>
    <row r="237" spans="1:26" ht="14.25" customHeight="1">
      <c r="A237" s="51"/>
      <c r="B237" s="51"/>
      <c r="C237" s="430"/>
      <c r="D237" s="431"/>
      <c r="E237" s="430"/>
      <c r="F237" s="430"/>
      <c r="G237" s="430"/>
      <c r="H237" s="430"/>
      <c r="I237" s="430"/>
      <c r="J237" s="430"/>
      <c r="K237" s="430"/>
      <c r="L237" s="430"/>
      <c r="M237" s="430"/>
      <c r="N237" s="52"/>
      <c r="O237" s="52"/>
      <c r="P237" s="52"/>
      <c r="Q237" s="52"/>
      <c r="R237" s="52"/>
      <c r="S237" s="52"/>
      <c r="T237" s="52"/>
      <c r="U237" s="52"/>
      <c r="V237" s="52"/>
      <c r="W237" s="52"/>
      <c r="X237" s="52"/>
      <c r="Y237" s="52"/>
      <c r="Z237" s="52"/>
    </row>
    <row r="238" spans="1:26" ht="14.25" customHeight="1">
      <c r="A238" s="51"/>
      <c r="B238" s="51"/>
      <c r="C238" s="430"/>
      <c r="D238" s="431"/>
      <c r="E238" s="430"/>
      <c r="F238" s="430"/>
      <c r="G238" s="430"/>
      <c r="H238" s="430"/>
      <c r="I238" s="430"/>
      <c r="J238" s="430"/>
      <c r="K238" s="430"/>
      <c r="L238" s="430"/>
      <c r="M238" s="430"/>
      <c r="N238" s="52"/>
      <c r="O238" s="52"/>
      <c r="P238" s="52"/>
      <c r="Q238" s="52"/>
      <c r="R238" s="52"/>
      <c r="S238" s="52"/>
      <c r="T238" s="52"/>
      <c r="U238" s="52"/>
      <c r="V238" s="52"/>
      <c r="W238" s="52"/>
      <c r="X238" s="52"/>
      <c r="Y238" s="52"/>
      <c r="Z238" s="52"/>
    </row>
    <row r="239" spans="1:26" ht="14.25" customHeight="1">
      <c r="A239" s="51"/>
      <c r="B239" s="51"/>
      <c r="C239" s="430"/>
      <c r="D239" s="431"/>
      <c r="E239" s="430"/>
      <c r="F239" s="430"/>
      <c r="G239" s="430"/>
      <c r="H239" s="430"/>
      <c r="I239" s="430"/>
      <c r="J239" s="430"/>
      <c r="K239" s="430"/>
      <c r="L239" s="430"/>
      <c r="M239" s="430"/>
      <c r="N239" s="52"/>
      <c r="O239" s="52"/>
      <c r="P239" s="52"/>
      <c r="Q239" s="52"/>
      <c r="R239" s="52"/>
      <c r="S239" s="52"/>
      <c r="T239" s="52"/>
      <c r="U239" s="52"/>
      <c r="V239" s="52"/>
      <c r="W239" s="52"/>
      <c r="X239" s="52"/>
      <c r="Y239" s="52"/>
      <c r="Z239" s="52"/>
    </row>
    <row r="240" spans="1:26" ht="14.25" customHeight="1">
      <c r="A240" s="51"/>
      <c r="B240" s="51"/>
      <c r="C240" s="430"/>
      <c r="D240" s="431"/>
      <c r="E240" s="430"/>
      <c r="F240" s="430"/>
      <c r="G240" s="430"/>
      <c r="H240" s="430"/>
      <c r="I240" s="430"/>
      <c r="J240" s="430"/>
      <c r="K240" s="430"/>
      <c r="L240" s="430"/>
      <c r="M240" s="430"/>
      <c r="N240" s="52"/>
      <c r="O240" s="52"/>
      <c r="P240" s="52"/>
      <c r="Q240" s="52"/>
      <c r="R240" s="52"/>
      <c r="S240" s="52"/>
      <c r="T240" s="52"/>
      <c r="U240" s="52"/>
      <c r="V240" s="52"/>
      <c r="W240" s="52"/>
      <c r="X240" s="52"/>
      <c r="Y240" s="52"/>
      <c r="Z240" s="52"/>
    </row>
    <row r="241" spans="1:26" ht="14.25" customHeight="1">
      <c r="A241" s="51"/>
      <c r="B241" s="51"/>
      <c r="C241" s="430"/>
      <c r="D241" s="431"/>
      <c r="E241" s="430"/>
      <c r="F241" s="430"/>
      <c r="G241" s="430"/>
      <c r="H241" s="430"/>
      <c r="I241" s="430"/>
      <c r="J241" s="430"/>
      <c r="K241" s="430"/>
      <c r="L241" s="430"/>
      <c r="M241" s="430"/>
      <c r="N241" s="52"/>
      <c r="O241" s="52"/>
      <c r="P241" s="52"/>
      <c r="Q241" s="52"/>
      <c r="R241" s="52"/>
      <c r="S241" s="52"/>
      <c r="T241" s="52"/>
      <c r="U241" s="52"/>
      <c r="V241" s="52"/>
      <c r="W241" s="52"/>
      <c r="X241" s="52"/>
      <c r="Y241" s="52"/>
      <c r="Z241" s="52"/>
    </row>
    <row r="242" spans="1:26" ht="14.25" customHeight="1">
      <c r="A242" s="51"/>
      <c r="B242" s="51"/>
      <c r="C242" s="430"/>
      <c r="D242" s="431"/>
      <c r="E242" s="430"/>
      <c r="F242" s="430"/>
      <c r="G242" s="430"/>
      <c r="H242" s="430"/>
      <c r="I242" s="430"/>
      <c r="J242" s="430"/>
      <c r="K242" s="430"/>
      <c r="L242" s="430"/>
      <c r="M242" s="430"/>
      <c r="N242" s="52"/>
      <c r="O242" s="52"/>
      <c r="P242" s="52"/>
      <c r="Q242" s="52"/>
      <c r="R242" s="52"/>
      <c r="S242" s="52"/>
      <c r="T242" s="52"/>
      <c r="U242" s="52"/>
      <c r="V242" s="52"/>
      <c r="W242" s="52"/>
      <c r="X242" s="52"/>
      <c r="Y242" s="52"/>
      <c r="Z242" s="52"/>
    </row>
    <row r="243" spans="1:26" ht="14.25" customHeight="1">
      <c r="A243" s="51"/>
      <c r="B243" s="51"/>
      <c r="C243" s="430"/>
      <c r="D243" s="431"/>
      <c r="E243" s="430"/>
      <c r="F243" s="430"/>
      <c r="G243" s="430"/>
      <c r="H243" s="430"/>
      <c r="I243" s="430"/>
      <c r="J243" s="430"/>
      <c r="K243" s="430"/>
      <c r="L243" s="430"/>
      <c r="M243" s="430"/>
      <c r="N243" s="52"/>
      <c r="O243" s="52"/>
      <c r="P243" s="52"/>
      <c r="Q243" s="52"/>
      <c r="R243" s="52"/>
      <c r="S243" s="52"/>
      <c r="T243" s="52"/>
      <c r="U243" s="52"/>
      <c r="V243" s="52"/>
      <c r="W243" s="52"/>
      <c r="X243" s="52"/>
      <c r="Y243" s="52"/>
      <c r="Z243" s="52"/>
    </row>
    <row r="244" spans="1:26" ht="14.25" customHeight="1">
      <c r="A244" s="51"/>
      <c r="B244" s="51"/>
      <c r="C244" s="430"/>
      <c r="D244" s="431"/>
      <c r="E244" s="430"/>
      <c r="F244" s="430"/>
      <c r="G244" s="430"/>
      <c r="H244" s="430"/>
      <c r="I244" s="430"/>
      <c r="J244" s="430"/>
      <c r="K244" s="430"/>
      <c r="L244" s="430"/>
      <c r="M244" s="430"/>
      <c r="N244" s="52"/>
      <c r="O244" s="52"/>
      <c r="P244" s="52"/>
      <c r="Q244" s="52"/>
      <c r="R244" s="52"/>
      <c r="S244" s="52"/>
      <c r="T244" s="52"/>
      <c r="U244" s="52"/>
      <c r="V244" s="52"/>
      <c r="W244" s="52"/>
      <c r="X244" s="52"/>
      <c r="Y244" s="52"/>
      <c r="Z244" s="52"/>
    </row>
    <row r="245" spans="1:26" ht="14.25" customHeight="1">
      <c r="A245" s="51"/>
      <c r="B245" s="51"/>
      <c r="C245" s="430"/>
      <c r="D245" s="431"/>
      <c r="E245" s="430"/>
      <c r="F245" s="430"/>
      <c r="G245" s="430"/>
      <c r="H245" s="430"/>
      <c r="I245" s="430"/>
      <c r="J245" s="430"/>
      <c r="K245" s="430"/>
      <c r="L245" s="430"/>
      <c r="M245" s="430"/>
      <c r="N245" s="52"/>
      <c r="O245" s="52"/>
      <c r="P245" s="52"/>
      <c r="Q245" s="52"/>
      <c r="R245" s="52"/>
      <c r="S245" s="52"/>
      <c r="T245" s="52"/>
      <c r="U245" s="52"/>
      <c r="V245" s="52"/>
      <c r="W245" s="52"/>
      <c r="X245" s="52"/>
      <c r="Y245" s="52"/>
      <c r="Z245" s="52"/>
    </row>
    <row r="246" spans="1:26" ht="14.25" customHeight="1">
      <c r="A246" s="51"/>
      <c r="B246" s="51"/>
      <c r="C246" s="430"/>
      <c r="D246" s="431"/>
      <c r="E246" s="430"/>
      <c r="F246" s="430"/>
      <c r="G246" s="430"/>
      <c r="H246" s="430"/>
      <c r="I246" s="430"/>
      <c r="J246" s="430"/>
      <c r="K246" s="430"/>
      <c r="L246" s="430"/>
      <c r="M246" s="430"/>
      <c r="N246" s="52"/>
      <c r="O246" s="52"/>
      <c r="P246" s="52"/>
      <c r="Q246" s="52"/>
      <c r="R246" s="52"/>
      <c r="S246" s="52"/>
      <c r="T246" s="52"/>
      <c r="U246" s="52"/>
      <c r="V246" s="52"/>
      <c r="W246" s="52"/>
      <c r="X246" s="52"/>
      <c r="Y246" s="52"/>
      <c r="Z246" s="52"/>
    </row>
    <row r="247" spans="1:26" ht="14.25" customHeight="1">
      <c r="A247" s="51"/>
      <c r="B247" s="51"/>
      <c r="C247" s="430"/>
      <c r="D247" s="431"/>
      <c r="E247" s="430"/>
      <c r="F247" s="430"/>
      <c r="G247" s="430"/>
      <c r="H247" s="430"/>
      <c r="I247" s="430"/>
      <c r="J247" s="430"/>
      <c r="K247" s="430"/>
      <c r="L247" s="430"/>
      <c r="M247" s="430"/>
      <c r="N247" s="52"/>
      <c r="O247" s="52"/>
      <c r="P247" s="52"/>
      <c r="Q247" s="52"/>
      <c r="R247" s="52"/>
      <c r="S247" s="52"/>
      <c r="T247" s="52"/>
      <c r="U247" s="52"/>
      <c r="V247" s="52"/>
      <c r="W247" s="52"/>
      <c r="X247" s="52"/>
      <c r="Y247" s="52"/>
      <c r="Z247" s="52"/>
    </row>
    <row r="248" spans="1:26" ht="14.25" customHeight="1">
      <c r="A248" s="51"/>
      <c r="B248" s="51"/>
      <c r="C248" s="430"/>
      <c r="D248" s="431"/>
      <c r="E248" s="430"/>
      <c r="F248" s="430"/>
      <c r="G248" s="430"/>
      <c r="H248" s="430"/>
      <c r="I248" s="430"/>
      <c r="J248" s="430"/>
      <c r="K248" s="430"/>
      <c r="L248" s="430"/>
      <c r="M248" s="430"/>
      <c r="N248" s="52"/>
      <c r="O248" s="52"/>
      <c r="P248" s="52"/>
      <c r="Q248" s="52"/>
      <c r="R248" s="52"/>
      <c r="S248" s="52"/>
      <c r="T248" s="52"/>
      <c r="U248" s="52"/>
      <c r="V248" s="52"/>
      <c r="W248" s="52"/>
      <c r="X248" s="52"/>
      <c r="Y248" s="52"/>
      <c r="Z248" s="52"/>
    </row>
    <row r="249" spans="1:26" ht="14.25" customHeight="1">
      <c r="A249" s="51"/>
      <c r="B249" s="51"/>
      <c r="C249" s="430"/>
      <c r="D249" s="431"/>
      <c r="E249" s="430"/>
      <c r="F249" s="430"/>
      <c r="G249" s="430"/>
      <c r="H249" s="430"/>
      <c r="I249" s="430"/>
      <c r="J249" s="430"/>
      <c r="K249" s="430"/>
      <c r="L249" s="430"/>
      <c r="M249" s="430"/>
      <c r="N249" s="52"/>
      <c r="O249" s="52"/>
      <c r="P249" s="52"/>
      <c r="Q249" s="52"/>
      <c r="R249" s="52"/>
      <c r="S249" s="52"/>
      <c r="T249" s="52"/>
      <c r="U249" s="52"/>
      <c r="V249" s="52"/>
      <c r="W249" s="52"/>
      <c r="X249" s="52"/>
      <c r="Y249" s="52"/>
      <c r="Z249" s="52"/>
    </row>
    <row r="250" spans="1:26" ht="14.25" customHeight="1">
      <c r="A250" s="51"/>
      <c r="B250" s="51"/>
      <c r="C250" s="430"/>
      <c r="D250" s="431"/>
      <c r="E250" s="430"/>
      <c r="F250" s="430"/>
      <c r="G250" s="430"/>
      <c r="H250" s="430"/>
      <c r="I250" s="430"/>
      <c r="J250" s="430"/>
      <c r="K250" s="430"/>
      <c r="L250" s="430"/>
      <c r="M250" s="430"/>
      <c r="N250" s="52"/>
      <c r="O250" s="52"/>
      <c r="P250" s="52"/>
      <c r="Q250" s="52"/>
      <c r="R250" s="52"/>
      <c r="S250" s="52"/>
      <c r="T250" s="52"/>
      <c r="U250" s="52"/>
      <c r="V250" s="52"/>
      <c r="W250" s="52"/>
      <c r="X250" s="52"/>
      <c r="Y250" s="52"/>
      <c r="Z250" s="52"/>
    </row>
    <row r="251" spans="1:26" ht="14.25" customHeight="1">
      <c r="A251" s="51"/>
      <c r="B251" s="51"/>
      <c r="C251" s="430"/>
      <c r="D251" s="431"/>
      <c r="E251" s="430"/>
      <c r="F251" s="430"/>
      <c r="G251" s="430"/>
      <c r="H251" s="430"/>
      <c r="I251" s="430"/>
      <c r="J251" s="430"/>
      <c r="K251" s="430"/>
      <c r="L251" s="430"/>
      <c r="M251" s="430"/>
      <c r="N251" s="52"/>
      <c r="O251" s="52"/>
      <c r="P251" s="52"/>
      <c r="Q251" s="52"/>
      <c r="R251" s="52"/>
      <c r="S251" s="52"/>
      <c r="T251" s="52"/>
      <c r="U251" s="52"/>
      <c r="V251" s="52"/>
      <c r="W251" s="52"/>
      <c r="X251" s="52"/>
      <c r="Y251" s="52"/>
      <c r="Z251" s="52"/>
    </row>
    <row r="252" spans="1:26" ht="14.25" customHeight="1">
      <c r="A252" s="51"/>
      <c r="B252" s="51"/>
      <c r="C252" s="430"/>
      <c r="D252" s="431"/>
      <c r="E252" s="430"/>
      <c r="F252" s="430"/>
      <c r="G252" s="430"/>
      <c r="H252" s="430"/>
      <c r="I252" s="430"/>
      <c r="J252" s="430"/>
      <c r="K252" s="430"/>
      <c r="L252" s="430"/>
      <c r="M252" s="430"/>
      <c r="N252" s="52"/>
      <c r="O252" s="52"/>
      <c r="P252" s="52"/>
      <c r="Q252" s="52"/>
      <c r="R252" s="52"/>
      <c r="S252" s="52"/>
      <c r="T252" s="52"/>
      <c r="U252" s="52"/>
      <c r="V252" s="52"/>
      <c r="W252" s="52"/>
      <c r="X252" s="52"/>
      <c r="Y252" s="52"/>
      <c r="Z252" s="52"/>
    </row>
    <row r="253" spans="1:26" ht="14.25" customHeight="1">
      <c r="A253" s="51"/>
      <c r="B253" s="51"/>
      <c r="C253" s="430"/>
      <c r="D253" s="431"/>
      <c r="E253" s="430"/>
      <c r="F253" s="430"/>
      <c r="G253" s="430"/>
      <c r="H253" s="430"/>
      <c r="I253" s="430"/>
      <c r="J253" s="430"/>
      <c r="K253" s="430"/>
      <c r="L253" s="430"/>
      <c r="M253" s="430"/>
      <c r="N253" s="52"/>
      <c r="O253" s="52"/>
      <c r="P253" s="52"/>
      <c r="Q253" s="52"/>
      <c r="R253" s="52"/>
      <c r="S253" s="52"/>
      <c r="T253" s="52"/>
      <c r="U253" s="52"/>
      <c r="V253" s="52"/>
      <c r="W253" s="52"/>
      <c r="X253" s="52"/>
      <c r="Y253" s="52"/>
      <c r="Z253" s="52"/>
    </row>
    <row r="254" spans="1:26" ht="14.25" customHeight="1">
      <c r="A254" s="51"/>
      <c r="B254" s="51"/>
      <c r="C254" s="430"/>
      <c r="D254" s="431"/>
      <c r="E254" s="430"/>
      <c r="F254" s="430"/>
      <c r="G254" s="430"/>
      <c r="H254" s="430"/>
      <c r="I254" s="430"/>
      <c r="J254" s="430"/>
      <c r="K254" s="430"/>
      <c r="L254" s="430"/>
      <c r="M254" s="430"/>
      <c r="N254" s="52"/>
      <c r="O254" s="52"/>
      <c r="P254" s="52"/>
      <c r="Q254" s="52"/>
      <c r="R254" s="52"/>
      <c r="S254" s="52"/>
      <c r="T254" s="52"/>
      <c r="U254" s="52"/>
      <c r="V254" s="52"/>
      <c r="W254" s="52"/>
      <c r="X254" s="52"/>
      <c r="Y254" s="52"/>
      <c r="Z254" s="52"/>
    </row>
    <row r="255" spans="1:26" ht="14.25" customHeight="1">
      <c r="A255" s="51"/>
      <c r="B255" s="51"/>
      <c r="C255" s="430"/>
      <c r="D255" s="431"/>
      <c r="E255" s="430"/>
      <c r="F255" s="430"/>
      <c r="G255" s="430"/>
      <c r="H255" s="430"/>
      <c r="I255" s="430"/>
      <c r="J255" s="430"/>
      <c r="K255" s="430"/>
      <c r="L255" s="430"/>
      <c r="M255" s="430"/>
      <c r="N255" s="52"/>
      <c r="O255" s="52"/>
      <c r="P255" s="52"/>
      <c r="Q255" s="52"/>
      <c r="R255" s="52"/>
      <c r="S255" s="52"/>
      <c r="T255" s="52"/>
      <c r="U255" s="52"/>
      <c r="V255" s="52"/>
      <c r="W255" s="52"/>
      <c r="X255" s="52"/>
      <c r="Y255" s="52"/>
      <c r="Z255" s="52"/>
    </row>
    <row r="256" spans="1:26" ht="14.25" customHeight="1">
      <c r="A256" s="51"/>
      <c r="B256" s="51"/>
      <c r="C256" s="430"/>
      <c r="D256" s="431"/>
      <c r="E256" s="430"/>
      <c r="F256" s="430"/>
      <c r="G256" s="430"/>
      <c r="H256" s="430"/>
      <c r="I256" s="430"/>
      <c r="J256" s="430"/>
      <c r="K256" s="430"/>
      <c r="L256" s="430"/>
      <c r="M256" s="430"/>
      <c r="N256" s="52"/>
      <c r="O256" s="52"/>
      <c r="P256" s="52"/>
      <c r="Q256" s="52"/>
      <c r="R256" s="52"/>
      <c r="S256" s="52"/>
      <c r="T256" s="52"/>
      <c r="U256" s="52"/>
      <c r="V256" s="52"/>
      <c r="W256" s="52"/>
      <c r="X256" s="52"/>
      <c r="Y256" s="52"/>
      <c r="Z256" s="52"/>
    </row>
    <row r="257" spans="1:26" ht="14.25" customHeight="1">
      <c r="A257" s="51"/>
      <c r="B257" s="51"/>
      <c r="C257" s="430"/>
      <c r="D257" s="431"/>
      <c r="E257" s="430"/>
      <c r="F257" s="430"/>
      <c r="G257" s="430"/>
      <c r="H257" s="430"/>
      <c r="I257" s="430"/>
      <c r="J257" s="430"/>
      <c r="K257" s="430"/>
      <c r="L257" s="430"/>
      <c r="M257" s="430"/>
      <c r="N257" s="52"/>
      <c r="O257" s="52"/>
      <c r="P257" s="52"/>
      <c r="Q257" s="52"/>
      <c r="R257" s="52"/>
      <c r="S257" s="52"/>
      <c r="T257" s="52"/>
      <c r="U257" s="52"/>
      <c r="V257" s="52"/>
      <c r="W257" s="52"/>
      <c r="X257" s="52"/>
      <c r="Y257" s="52"/>
      <c r="Z257" s="52"/>
    </row>
    <row r="258" spans="1:26" ht="14.25" customHeight="1">
      <c r="A258" s="51"/>
      <c r="B258" s="51"/>
      <c r="C258" s="430"/>
      <c r="D258" s="431"/>
      <c r="E258" s="430"/>
      <c r="F258" s="430"/>
      <c r="G258" s="430"/>
      <c r="H258" s="430"/>
      <c r="I258" s="430"/>
      <c r="J258" s="430"/>
      <c r="K258" s="430"/>
      <c r="L258" s="430"/>
      <c r="M258" s="430"/>
      <c r="N258" s="52"/>
      <c r="O258" s="52"/>
      <c r="P258" s="52"/>
      <c r="Q258" s="52"/>
      <c r="R258" s="52"/>
      <c r="S258" s="52"/>
      <c r="T258" s="52"/>
      <c r="U258" s="52"/>
      <c r="V258" s="52"/>
      <c r="W258" s="52"/>
      <c r="X258" s="52"/>
      <c r="Y258" s="52"/>
      <c r="Z258" s="52"/>
    </row>
    <row r="259" spans="1:26" ht="14.25" customHeight="1">
      <c r="A259" s="51"/>
      <c r="B259" s="51"/>
      <c r="C259" s="430"/>
      <c r="D259" s="431"/>
      <c r="E259" s="430"/>
      <c r="F259" s="430"/>
      <c r="G259" s="430"/>
      <c r="H259" s="430"/>
      <c r="I259" s="430"/>
      <c r="J259" s="430"/>
      <c r="K259" s="430"/>
      <c r="L259" s="430"/>
      <c r="M259" s="430"/>
      <c r="N259" s="52"/>
      <c r="O259" s="52"/>
      <c r="P259" s="52"/>
      <c r="Q259" s="52"/>
      <c r="R259" s="52"/>
      <c r="S259" s="52"/>
      <c r="T259" s="52"/>
      <c r="U259" s="52"/>
      <c r="V259" s="52"/>
      <c r="W259" s="52"/>
      <c r="X259" s="52"/>
      <c r="Y259" s="52"/>
      <c r="Z259" s="52"/>
    </row>
    <row r="260" spans="1:26" ht="14.25" customHeight="1">
      <c r="A260" s="51"/>
      <c r="B260" s="51"/>
      <c r="C260" s="430"/>
      <c r="D260" s="431"/>
      <c r="E260" s="430"/>
      <c r="F260" s="430"/>
      <c r="G260" s="430"/>
      <c r="H260" s="430"/>
      <c r="I260" s="430"/>
      <c r="J260" s="430"/>
      <c r="K260" s="430"/>
      <c r="L260" s="430"/>
      <c r="M260" s="430"/>
      <c r="N260" s="52"/>
      <c r="O260" s="52"/>
      <c r="P260" s="52"/>
      <c r="Q260" s="52"/>
      <c r="R260" s="52"/>
      <c r="S260" s="52"/>
      <c r="T260" s="52"/>
      <c r="U260" s="52"/>
      <c r="V260" s="52"/>
      <c r="W260" s="52"/>
      <c r="X260" s="52"/>
      <c r="Y260" s="52"/>
      <c r="Z260" s="52"/>
    </row>
    <row r="261" spans="1:26" ht="14.25" customHeight="1">
      <c r="A261" s="51"/>
      <c r="B261" s="51"/>
      <c r="C261" s="430"/>
      <c r="D261" s="431"/>
      <c r="E261" s="430"/>
      <c r="F261" s="430"/>
      <c r="G261" s="430"/>
      <c r="H261" s="430"/>
      <c r="I261" s="430"/>
      <c r="J261" s="430"/>
      <c r="K261" s="430"/>
      <c r="L261" s="430"/>
      <c r="M261" s="430"/>
      <c r="N261" s="52"/>
      <c r="O261" s="52"/>
      <c r="P261" s="52"/>
      <c r="Q261" s="52"/>
      <c r="R261" s="52"/>
      <c r="S261" s="52"/>
      <c r="T261" s="52"/>
      <c r="U261" s="52"/>
      <c r="V261" s="52"/>
      <c r="W261" s="52"/>
      <c r="X261" s="52"/>
      <c r="Y261" s="52"/>
      <c r="Z261" s="52"/>
    </row>
    <row r="262" spans="1:26" ht="14.25" customHeight="1">
      <c r="A262" s="51"/>
      <c r="B262" s="51"/>
      <c r="C262" s="430"/>
      <c r="D262" s="431"/>
      <c r="E262" s="430"/>
      <c r="F262" s="430"/>
      <c r="G262" s="430"/>
      <c r="H262" s="430"/>
      <c r="I262" s="430"/>
      <c r="J262" s="430"/>
      <c r="K262" s="430"/>
      <c r="L262" s="430"/>
      <c r="M262" s="430"/>
      <c r="N262" s="52"/>
      <c r="O262" s="52"/>
      <c r="P262" s="52"/>
      <c r="Q262" s="52"/>
      <c r="R262" s="52"/>
      <c r="S262" s="52"/>
      <c r="T262" s="52"/>
      <c r="U262" s="52"/>
      <c r="V262" s="52"/>
      <c r="W262" s="52"/>
      <c r="X262" s="52"/>
      <c r="Y262" s="52"/>
      <c r="Z262" s="52"/>
    </row>
    <row r="263" spans="1:26" ht="14.25" customHeight="1">
      <c r="A263" s="51"/>
      <c r="B263" s="51"/>
      <c r="C263" s="430"/>
      <c r="D263" s="431"/>
      <c r="E263" s="430"/>
      <c r="F263" s="430"/>
      <c r="G263" s="430"/>
      <c r="H263" s="430"/>
      <c r="I263" s="430"/>
      <c r="J263" s="430"/>
      <c r="K263" s="430"/>
      <c r="L263" s="430"/>
      <c r="M263" s="430"/>
      <c r="N263" s="52"/>
      <c r="O263" s="52"/>
      <c r="P263" s="52"/>
      <c r="Q263" s="52"/>
      <c r="R263" s="52"/>
      <c r="S263" s="52"/>
      <c r="T263" s="52"/>
      <c r="U263" s="52"/>
      <c r="V263" s="52"/>
      <c r="W263" s="52"/>
      <c r="X263" s="52"/>
      <c r="Y263" s="52"/>
      <c r="Z263" s="52"/>
    </row>
    <row r="264" spans="1:26" ht="14.25" customHeight="1">
      <c r="A264" s="51"/>
      <c r="B264" s="51"/>
      <c r="C264" s="430"/>
      <c r="D264" s="431"/>
      <c r="E264" s="430"/>
      <c r="F264" s="430"/>
      <c r="G264" s="430"/>
      <c r="H264" s="430"/>
      <c r="I264" s="430"/>
      <c r="J264" s="430"/>
      <c r="K264" s="430"/>
      <c r="L264" s="430"/>
      <c r="M264" s="430"/>
      <c r="N264" s="52"/>
      <c r="O264" s="52"/>
      <c r="P264" s="52"/>
      <c r="Q264" s="52"/>
      <c r="R264" s="52"/>
      <c r="S264" s="52"/>
      <c r="T264" s="52"/>
      <c r="U264" s="52"/>
      <c r="V264" s="52"/>
      <c r="W264" s="52"/>
      <c r="X264" s="52"/>
      <c r="Y264" s="52"/>
      <c r="Z264" s="52"/>
    </row>
    <row r="265" spans="1:26" ht="14.25" customHeight="1">
      <c r="A265" s="51"/>
      <c r="B265" s="51"/>
      <c r="C265" s="430"/>
      <c r="D265" s="431"/>
      <c r="E265" s="430"/>
      <c r="F265" s="430"/>
      <c r="G265" s="430"/>
      <c r="H265" s="430"/>
      <c r="I265" s="430"/>
      <c r="J265" s="430"/>
      <c r="K265" s="430"/>
      <c r="L265" s="430"/>
      <c r="M265" s="430"/>
      <c r="N265" s="52"/>
      <c r="O265" s="52"/>
      <c r="P265" s="52"/>
      <c r="Q265" s="52"/>
      <c r="R265" s="52"/>
      <c r="S265" s="52"/>
      <c r="T265" s="52"/>
      <c r="U265" s="52"/>
      <c r="V265" s="52"/>
      <c r="W265" s="52"/>
      <c r="X265" s="52"/>
      <c r="Y265" s="52"/>
      <c r="Z265" s="52"/>
    </row>
    <row r="266" spans="1:26" ht="14.25" customHeight="1">
      <c r="A266" s="51"/>
      <c r="B266" s="51"/>
      <c r="C266" s="430"/>
      <c r="D266" s="431"/>
      <c r="E266" s="430"/>
      <c r="F266" s="430"/>
      <c r="G266" s="430"/>
      <c r="H266" s="430"/>
      <c r="I266" s="430"/>
      <c r="J266" s="430"/>
      <c r="K266" s="430"/>
      <c r="L266" s="430"/>
      <c r="M266" s="430"/>
      <c r="N266" s="52"/>
      <c r="O266" s="52"/>
      <c r="P266" s="52"/>
      <c r="Q266" s="52"/>
      <c r="R266" s="52"/>
      <c r="S266" s="52"/>
      <c r="T266" s="52"/>
      <c r="U266" s="52"/>
      <c r="V266" s="52"/>
      <c r="W266" s="52"/>
      <c r="X266" s="52"/>
      <c r="Y266" s="52"/>
      <c r="Z266" s="52"/>
    </row>
    <row r="267" spans="1:26" ht="14.25" customHeight="1">
      <c r="A267" s="51"/>
      <c r="B267" s="51"/>
      <c r="C267" s="430"/>
      <c r="D267" s="431"/>
      <c r="E267" s="430"/>
      <c r="F267" s="430"/>
      <c r="G267" s="430"/>
      <c r="H267" s="430"/>
      <c r="I267" s="430"/>
      <c r="J267" s="430"/>
      <c r="K267" s="430"/>
      <c r="L267" s="430"/>
      <c r="M267" s="430"/>
      <c r="N267" s="52"/>
      <c r="O267" s="52"/>
      <c r="P267" s="52"/>
      <c r="Q267" s="52"/>
      <c r="R267" s="52"/>
      <c r="S267" s="52"/>
      <c r="T267" s="52"/>
      <c r="U267" s="52"/>
      <c r="V267" s="52"/>
      <c r="W267" s="52"/>
      <c r="X267" s="52"/>
      <c r="Y267" s="52"/>
      <c r="Z267" s="52"/>
    </row>
    <row r="268" spans="1:26" ht="14.25" customHeight="1">
      <c r="A268" s="51"/>
      <c r="B268" s="51"/>
      <c r="C268" s="430"/>
      <c r="D268" s="431"/>
      <c r="E268" s="430"/>
      <c r="F268" s="430"/>
      <c r="G268" s="430"/>
      <c r="H268" s="430"/>
      <c r="I268" s="430"/>
      <c r="J268" s="430"/>
      <c r="K268" s="430"/>
      <c r="L268" s="430"/>
      <c r="M268" s="430"/>
      <c r="N268" s="52"/>
      <c r="O268" s="52"/>
      <c r="P268" s="52"/>
      <c r="Q268" s="52"/>
      <c r="R268" s="52"/>
      <c r="S268" s="52"/>
      <c r="T268" s="52"/>
      <c r="U268" s="52"/>
      <c r="V268" s="52"/>
      <c r="W268" s="52"/>
      <c r="X268" s="52"/>
      <c r="Y268" s="52"/>
      <c r="Z268" s="52"/>
    </row>
    <row r="269" spans="1:26" ht="14.25" customHeight="1">
      <c r="A269" s="51"/>
      <c r="B269" s="51"/>
      <c r="C269" s="430"/>
      <c r="D269" s="431"/>
      <c r="E269" s="430"/>
      <c r="F269" s="430"/>
      <c r="G269" s="430"/>
      <c r="H269" s="430"/>
      <c r="I269" s="430"/>
      <c r="J269" s="430"/>
      <c r="K269" s="430"/>
      <c r="L269" s="430"/>
      <c r="M269" s="430"/>
      <c r="N269" s="52"/>
      <c r="O269" s="52"/>
      <c r="P269" s="52"/>
      <c r="Q269" s="52"/>
      <c r="R269" s="52"/>
      <c r="S269" s="52"/>
      <c r="T269" s="52"/>
      <c r="U269" s="52"/>
      <c r="V269" s="52"/>
      <c r="W269" s="52"/>
      <c r="X269" s="52"/>
      <c r="Y269" s="52"/>
      <c r="Z269" s="52"/>
    </row>
    <row r="270" spans="1:26" ht="14.25" customHeight="1">
      <c r="A270" s="51"/>
      <c r="B270" s="51"/>
      <c r="C270" s="430"/>
      <c r="D270" s="431"/>
      <c r="E270" s="430"/>
      <c r="F270" s="430"/>
      <c r="G270" s="430"/>
      <c r="H270" s="430"/>
      <c r="I270" s="430"/>
      <c r="J270" s="430"/>
      <c r="K270" s="430"/>
      <c r="L270" s="430"/>
      <c r="M270" s="430"/>
      <c r="N270" s="52"/>
      <c r="O270" s="52"/>
      <c r="P270" s="52"/>
      <c r="Q270" s="52"/>
      <c r="R270" s="52"/>
      <c r="S270" s="52"/>
      <c r="T270" s="52"/>
      <c r="U270" s="52"/>
      <c r="V270" s="52"/>
      <c r="W270" s="52"/>
      <c r="X270" s="52"/>
      <c r="Y270" s="52"/>
      <c r="Z270" s="52"/>
    </row>
    <row r="271" spans="1:26" ht="14.25" customHeight="1">
      <c r="A271" s="51"/>
      <c r="B271" s="51"/>
      <c r="C271" s="430"/>
      <c r="D271" s="431"/>
      <c r="E271" s="430"/>
      <c r="F271" s="430"/>
      <c r="G271" s="430"/>
      <c r="H271" s="430"/>
      <c r="I271" s="430"/>
      <c r="J271" s="430"/>
      <c r="K271" s="430"/>
      <c r="L271" s="430"/>
      <c r="M271" s="430"/>
      <c r="N271" s="52"/>
      <c r="O271" s="52"/>
      <c r="P271" s="52"/>
      <c r="Q271" s="52"/>
      <c r="R271" s="52"/>
      <c r="S271" s="52"/>
      <c r="T271" s="52"/>
      <c r="U271" s="52"/>
      <c r="V271" s="52"/>
      <c r="W271" s="52"/>
      <c r="X271" s="52"/>
      <c r="Y271" s="52"/>
      <c r="Z271" s="52"/>
    </row>
    <row r="272" spans="1:26" ht="14.25" customHeight="1">
      <c r="A272" s="51"/>
      <c r="B272" s="51"/>
      <c r="C272" s="430"/>
      <c r="D272" s="431"/>
      <c r="E272" s="430"/>
      <c r="F272" s="430"/>
      <c r="G272" s="430"/>
      <c r="H272" s="430"/>
      <c r="I272" s="430"/>
      <c r="J272" s="430"/>
      <c r="K272" s="430"/>
      <c r="L272" s="430"/>
      <c r="M272" s="430"/>
      <c r="N272" s="52"/>
      <c r="O272" s="52"/>
      <c r="P272" s="52"/>
      <c r="Q272" s="52"/>
      <c r="R272" s="52"/>
      <c r="S272" s="52"/>
      <c r="T272" s="52"/>
      <c r="U272" s="52"/>
      <c r="V272" s="52"/>
      <c r="W272" s="52"/>
      <c r="X272" s="52"/>
      <c r="Y272" s="52"/>
      <c r="Z272" s="52"/>
    </row>
    <row r="273" spans="1:26" ht="14.25" customHeight="1">
      <c r="A273" s="51"/>
      <c r="B273" s="51"/>
      <c r="C273" s="430"/>
      <c r="D273" s="431"/>
      <c r="E273" s="430"/>
      <c r="F273" s="430"/>
      <c r="G273" s="430"/>
      <c r="H273" s="430"/>
      <c r="I273" s="430"/>
      <c r="J273" s="430"/>
      <c r="K273" s="430"/>
      <c r="L273" s="430"/>
      <c r="M273" s="430"/>
      <c r="N273" s="52"/>
      <c r="O273" s="52"/>
      <c r="P273" s="52"/>
      <c r="Q273" s="52"/>
      <c r="R273" s="52"/>
      <c r="S273" s="52"/>
      <c r="T273" s="52"/>
      <c r="U273" s="52"/>
      <c r="V273" s="52"/>
      <c r="W273" s="52"/>
      <c r="X273" s="52"/>
      <c r="Y273" s="52"/>
      <c r="Z273" s="52"/>
    </row>
    <row r="274" spans="1:26" ht="14.25" customHeight="1">
      <c r="A274" s="51"/>
      <c r="B274" s="51"/>
      <c r="C274" s="430"/>
      <c r="D274" s="431"/>
      <c r="E274" s="430"/>
      <c r="F274" s="430"/>
      <c r="G274" s="430"/>
      <c r="H274" s="430"/>
      <c r="I274" s="430"/>
      <c r="J274" s="430"/>
      <c r="K274" s="430"/>
      <c r="L274" s="430"/>
      <c r="M274" s="430"/>
      <c r="N274" s="52"/>
      <c r="O274" s="52"/>
      <c r="P274" s="52"/>
      <c r="Q274" s="52"/>
      <c r="R274" s="52"/>
      <c r="S274" s="52"/>
      <c r="T274" s="52"/>
      <c r="U274" s="52"/>
      <c r="V274" s="52"/>
      <c r="W274" s="52"/>
      <c r="X274" s="52"/>
      <c r="Y274" s="52"/>
      <c r="Z274" s="52"/>
    </row>
    <row r="275" spans="1:26" ht="14.25" customHeight="1">
      <c r="A275" s="51"/>
      <c r="B275" s="51"/>
      <c r="C275" s="430"/>
      <c r="D275" s="431"/>
      <c r="E275" s="430"/>
      <c r="F275" s="430"/>
      <c r="G275" s="430"/>
      <c r="H275" s="430"/>
      <c r="I275" s="430"/>
      <c r="J275" s="430"/>
      <c r="K275" s="430"/>
      <c r="L275" s="430"/>
      <c r="M275" s="430"/>
      <c r="N275" s="52"/>
      <c r="O275" s="52"/>
      <c r="P275" s="52"/>
      <c r="Q275" s="52"/>
      <c r="R275" s="52"/>
      <c r="S275" s="52"/>
      <c r="T275" s="52"/>
      <c r="U275" s="52"/>
      <c r="V275" s="52"/>
      <c r="W275" s="52"/>
      <c r="X275" s="52"/>
      <c r="Y275" s="52"/>
      <c r="Z275" s="52"/>
    </row>
    <row r="276" spans="1:26" ht="14.25" customHeight="1">
      <c r="A276" s="51"/>
      <c r="B276" s="51"/>
      <c r="C276" s="430"/>
      <c r="D276" s="431"/>
      <c r="E276" s="430"/>
      <c r="F276" s="430"/>
      <c r="G276" s="430"/>
      <c r="H276" s="430"/>
      <c r="I276" s="430"/>
      <c r="J276" s="430"/>
      <c r="K276" s="430"/>
      <c r="L276" s="430"/>
      <c r="M276" s="430"/>
      <c r="N276" s="52"/>
      <c r="O276" s="52"/>
      <c r="P276" s="52"/>
      <c r="Q276" s="52"/>
      <c r="R276" s="52"/>
      <c r="S276" s="52"/>
      <c r="T276" s="52"/>
      <c r="U276" s="52"/>
      <c r="V276" s="52"/>
      <c r="W276" s="52"/>
      <c r="X276" s="52"/>
      <c r="Y276" s="52"/>
      <c r="Z276" s="52"/>
    </row>
    <row r="277" spans="1:26" ht="14.25" customHeight="1">
      <c r="A277" s="51"/>
      <c r="B277" s="51"/>
      <c r="C277" s="430"/>
      <c r="D277" s="431"/>
      <c r="E277" s="430"/>
      <c r="F277" s="430"/>
      <c r="G277" s="430"/>
      <c r="H277" s="430"/>
      <c r="I277" s="430"/>
      <c r="J277" s="430"/>
      <c r="K277" s="430"/>
      <c r="L277" s="430"/>
      <c r="M277" s="430"/>
      <c r="N277" s="52"/>
      <c r="O277" s="52"/>
      <c r="P277" s="52"/>
      <c r="Q277" s="52"/>
      <c r="R277" s="52"/>
      <c r="S277" s="52"/>
      <c r="T277" s="52"/>
      <c r="U277" s="52"/>
      <c r="V277" s="52"/>
      <c r="W277" s="52"/>
      <c r="X277" s="52"/>
      <c r="Y277" s="52"/>
      <c r="Z277" s="52"/>
    </row>
    <row r="278" spans="1:26" ht="14.25" customHeight="1">
      <c r="A278" s="51"/>
      <c r="B278" s="51"/>
      <c r="C278" s="430"/>
      <c r="D278" s="431"/>
      <c r="E278" s="430"/>
      <c r="F278" s="430"/>
      <c r="G278" s="430"/>
      <c r="H278" s="430"/>
      <c r="I278" s="430"/>
      <c r="J278" s="430"/>
      <c r="K278" s="430"/>
      <c r="L278" s="430"/>
      <c r="M278" s="430"/>
      <c r="N278" s="52"/>
      <c r="O278" s="52"/>
      <c r="P278" s="52"/>
      <c r="Q278" s="52"/>
      <c r="R278" s="52"/>
      <c r="S278" s="52"/>
      <c r="T278" s="52"/>
      <c r="U278" s="52"/>
      <c r="V278" s="52"/>
      <c r="W278" s="52"/>
      <c r="X278" s="52"/>
      <c r="Y278" s="52"/>
      <c r="Z278" s="52"/>
    </row>
    <row r="279" spans="1:26" ht="14.25" customHeight="1">
      <c r="A279" s="51"/>
      <c r="B279" s="51"/>
      <c r="C279" s="430"/>
      <c r="D279" s="431"/>
      <c r="E279" s="430"/>
      <c r="F279" s="430"/>
      <c r="G279" s="430"/>
      <c r="H279" s="430"/>
      <c r="I279" s="430"/>
      <c r="J279" s="430"/>
      <c r="K279" s="430"/>
      <c r="L279" s="430"/>
      <c r="M279" s="430"/>
      <c r="N279" s="52"/>
      <c r="O279" s="52"/>
      <c r="P279" s="52"/>
      <c r="Q279" s="52"/>
      <c r="R279" s="52"/>
      <c r="S279" s="52"/>
      <c r="T279" s="52"/>
      <c r="U279" s="52"/>
      <c r="V279" s="52"/>
      <c r="W279" s="52"/>
      <c r="X279" s="52"/>
      <c r="Y279" s="52"/>
      <c r="Z279" s="52"/>
    </row>
    <row r="280" spans="1:26" ht="14.25" customHeight="1">
      <c r="A280" s="51"/>
      <c r="B280" s="51"/>
      <c r="C280" s="430"/>
      <c r="D280" s="431"/>
      <c r="E280" s="430"/>
      <c r="F280" s="430"/>
      <c r="G280" s="430"/>
      <c r="H280" s="430"/>
      <c r="I280" s="430"/>
      <c r="J280" s="430"/>
      <c r="K280" s="430"/>
      <c r="L280" s="430"/>
      <c r="M280" s="430"/>
      <c r="N280" s="52"/>
      <c r="O280" s="52"/>
      <c r="P280" s="52"/>
      <c r="Q280" s="52"/>
      <c r="R280" s="52"/>
      <c r="S280" s="52"/>
      <c r="T280" s="52"/>
      <c r="U280" s="52"/>
      <c r="V280" s="52"/>
      <c r="W280" s="52"/>
      <c r="X280" s="52"/>
      <c r="Y280" s="52"/>
      <c r="Z280" s="52"/>
    </row>
    <row r="281" spans="1:26" ht="14.25" customHeight="1">
      <c r="A281" s="51"/>
      <c r="B281" s="51"/>
      <c r="C281" s="430"/>
      <c r="D281" s="431"/>
      <c r="E281" s="430"/>
      <c r="F281" s="430"/>
      <c r="G281" s="430"/>
      <c r="H281" s="430"/>
      <c r="I281" s="430"/>
      <c r="J281" s="430"/>
      <c r="K281" s="430"/>
      <c r="L281" s="430"/>
      <c r="M281" s="430"/>
      <c r="N281" s="52"/>
      <c r="O281" s="52"/>
      <c r="P281" s="52"/>
      <c r="Q281" s="52"/>
      <c r="R281" s="52"/>
      <c r="S281" s="52"/>
      <c r="T281" s="52"/>
      <c r="U281" s="52"/>
      <c r="V281" s="52"/>
      <c r="W281" s="52"/>
      <c r="X281" s="52"/>
      <c r="Y281" s="52"/>
      <c r="Z281" s="52"/>
    </row>
    <row r="282" spans="1:26" ht="14.25" customHeight="1">
      <c r="A282" s="51"/>
      <c r="B282" s="51"/>
      <c r="C282" s="430"/>
      <c r="D282" s="431"/>
      <c r="E282" s="430"/>
      <c r="F282" s="430"/>
      <c r="G282" s="430"/>
      <c r="H282" s="430"/>
      <c r="I282" s="430"/>
      <c r="J282" s="430"/>
      <c r="K282" s="430"/>
      <c r="L282" s="430"/>
      <c r="M282" s="430"/>
      <c r="N282" s="52"/>
      <c r="O282" s="52"/>
      <c r="P282" s="52"/>
      <c r="Q282" s="52"/>
      <c r="R282" s="52"/>
      <c r="S282" s="52"/>
      <c r="T282" s="52"/>
      <c r="U282" s="52"/>
      <c r="V282" s="52"/>
      <c r="W282" s="52"/>
      <c r="X282" s="52"/>
      <c r="Y282" s="52"/>
      <c r="Z282" s="52"/>
    </row>
    <row r="283" spans="1:26" ht="14.25" customHeight="1">
      <c r="A283" s="51"/>
      <c r="B283" s="51"/>
      <c r="C283" s="430"/>
      <c r="D283" s="431"/>
      <c r="E283" s="430"/>
      <c r="F283" s="430"/>
      <c r="G283" s="430"/>
      <c r="H283" s="430"/>
      <c r="I283" s="430"/>
      <c r="J283" s="430"/>
      <c r="K283" s="430"/>
      <c r="L283" s="430"/>
      <c r="M283" s="430"/>
      <c r="N283" s="52"/>
      <c r="O283" s="52"/>
      <c r="P283" s="52"/>
      <c r="Q283" s="52"/>
      <c r="R283" s="52"/>
      <c r="S283" s="52"/>
      <c r="T283" s="52"/>
      <c r="U283" s="52"/>
      <c r="V283" s="52"/>
      <c r="W283" s="52"/>
      <c r="X283" s="52"/>
      <c r="Y283" s="52"/>
      <c r="Z283" s="52"/>
    </row>
    <row r="284" spans="1:26" ht="14.25" customHeight="1">
      <c r="A284" s="51"/>
      <c r="B284" s="51"/>
      <c r="C284" s="430"/>
      <c r="D284" s="431"/>
      <c r="E284" s="430"/>
      <c r="F284" s="430"/>
      <c r="G284" s="430"/>
      <c r="H284" s="430"/>
      <c r="I284" s="430"/>
      <c r="J284" s="430"/>
      <c r="K284" s="430"/>
      <c r="L284" s="430"/>
      <c r="M284" s="430"/>
      <c r="N284" s="52"/>
      <c r="O284" s="52"/>
      <c r="P284" s="52"/>
      <c r="Q284" s="52"/>
      <c r="R284" s="52"/>
      <c r="S284" s="52"/>
      <c r="T284" s="52"/>
      <c r="U284" s="52"/>
      <c r="V284" s="52"/>
      <c r="W284" s="52"/>
      <c r="X284" s="52"/>
      <c r="Y284" s="52"/>
      <c r="Z284" s="52"/>
    </row>
    <row r="285" spans="1:26" ht="14.25" customHeight="1">
      <c r="A285" s="51"/>
      <c r="B285" s="51"/>
      <c r="C285" s="430"/>
      <c r="D285" s="431"/>
      <c r="E285" s="430"/>
      <c r="F285" s="430"/>
      <c r="G285" s="430"/>
      <c r="H285" s="430"/>
      <c r="I285" s="430"/>
      <c r="J285" s="430"/>
      <c r="K285" s="430"/>
      <c r="L285" s="430"/>
      <c r="M285" s="430"/>
      <c r="N285" s="52"/>
      <c r="O285" s="52"/>
      <c r="P285" s="52"/>
      <c r="Q285" s="52"/>
      <c r="R285" s="52"/>
      <c r="S285" s="52"/>
      <c r="T285" s="52"/>
      <c r="U285" s="52"/>
      <c r="V285" s="52"/>
      <c r="W285" s="52"/>
      <c r="X285" s="52"/>
      <c r="Y285" s="52"/>
      <c r="Z285" s="52"/>
    </row>
    <row r="286" spans="1:26" ht="14.25" customHeight="1">
      <c r="A286" s="51"/>
      <c r="B286" s="51"/>
      <c r="C286" s="430"/>
      <c r="D286" s="431"/>
      <c r="E286" s="430"/>
      <c r="F286" s="430"/>
      <c r="G286" s="430"/>
      <c r="H286" s="430"/>
      <c r="I286" s="430"/>
      <c r="J286" s="430"/>
      <c r="K286" s="430"/>
      <c r="L286" s="430"/>
      <c r="M286" s="430"/>
      <c r="N286" s="52"/>
      <c r="O286" s="52"/>
      <c r="P286" s="52"/>
      <c r="Q286" s="52"/>
      <c r="R286" s="52"/>
      <c r="S286" s="52"/>
      <c r="T286" s="52"/>
      <c r="U286" s="52"/>
      <c r="V286" s="52"/>
      <c r="W286" s="52"/>
      <c r="X286" s="52"/>
      <c r="Y286" s="52"/>
      <c r="Z286" s="52"/>
    </row>
    <row r="287" spans="1:26" ht="14.25" customHeight="1">
      <c r="A287" s="51"/>
      <c r="B287" s="51"/>
      <c r="C287" s="430"/>
      <c r="D287" s="431"/>
      <c r="E287" s="430"/>
      <c r="F287" s="430"/>
      <c r="G287" s="430"/>
      <c r="H287" s="430"/>
      <c r="I287" s="430"/>
      <c r="J287" s="430"/>
      <c r="K287" s="430"/>
      <c r="L287" s="430"/>
      <c r="M287" s="430"/>
      <c r="N287" s="52"/>
      <c r="O287" s="52"/>
      <c r="P287" s="52"/>
      <c r="Q287" s="52"/>
      <c r="R287" s="52"/>
      <c r="S287" s="52"/>
      <c r="T287" s="52"/>
      <c r="U287" s="52"/>
      <c r="V287" s="52"/>
      <c r="W287" s="52"/>
      <c r="X287" s="52"/>
      <c r="Y287" s="52"/>
      <c r="Z287" s="52"/>
    </row>
    <row r="288" spans="1:26" ht="14.25" customHeight="1">
      <c r="A288" s="51"/>
      <c r="B288" s="51"/>
      <c r="C288" s="430"/>
      <c r="D288" s="431"/>
      <c r="E288" s="430"/>
      <c r="F288" s="430"/>
      <c r="G288" s="430"/>
      <c r="H288" s="430"/>
      <c r="I288" s="430"/>
      <c r="J288" s="430"/>
      <c r="K288" s="430"/>
      <c r="L288" s="430"/>
      <c r="M288" s="430"/>
      <c r="N288" s="52"/>
      <c r="O288" s="52"/>
      <c r="P288" s="52"/>
      <c r="Q288" s="52"/>
      <c r="R288" s="52"/>
      <c r="S288" s="52"/>
      <c r="T288" s="52"/>
      <c r="U288" s="52"/>
      <c r="V288" s="52"/>
      <c r="W288" s="52"/>
      <c r="X288" s="52"/>
      <c r="Y288" s="52"/>
      <c r="Z288" s="52"/>
    </row>
    <row r="289" spans="1:26" ht="14.25" customHeight="1">
      <c r="A289" s="51"/>
      <c r="B289" s="51"/>
      <c r="C289" s="430"/>
      <c r="D289" s="431"/>
      <c r="E289" s="430"/>
      <c r="F289" s="430"/>
      <c r="G289" s="430"/>
      <c r="H289" s="430"/>
      <c r="I289" s="430"/>
      <c r="J289" s="430"/>
      <c r="K289" s="430"/>
      <c r="L289" s="430"/>
      <c r="M289" s="430"/>
      <c r="N289" s="52"/>
      <c r="O289" s="52"/>
      <c r="P289" s="52"/>
      <c r="Q289" s="52"/>
      <c r="R289" s="52"/>
      <c r="S289" s="52"/>
      <c r="T289" s="52"/>
      <c r="U289" s="52"/>
      <c r="V289" s="52"/>
      <c r="W289" s="52"/>
      <c r="X289" s="52"/>
      <c r="Y289" s="52"/>
      <c r="Z289" s="52"/>
    </row>
    <row r="290" spans="1:26" ht="14.25" customHeight="1">
      <c r="A290" s="51"/>
      <c r="B290" s="51"/>
      <c r="C290" s="430"/>
      <c r="D290" s="431"/>
      <c r="E290" s="430"/>
      <c r="F290" s="430"/>
      <c r="G290" s="430"/>
      <c r="H290" s="430"/>
      <c r="I290" s="430"/>
      <c r="J290" s="430"/>
      <c r="K290" s="430"/>
      <c r="L290" s="430"/>
      <c r="M290" s="430"/>
      <c r="N290" s="52"/>
      <c r="O290" s="52"/>
      <c r="P290" s="52"/>
      <c r="Q290" s="52"/>
      <c r="R290" s="52"/>
      <c r="S290" s="52"/>
      <c r="T290" s="52"/>
      <c r="U290" s="52"/>
      <c r="V290" s="52"/>
      <c r="W290" s="52"/>
      <c r="X290" s="52"/>
      <c r="Y290" s="52"/>
      <c r="Z290" s="52"/>
    </row>
    <row r="291" spans="1:26" ht="14.25" customHeight="1">
      <c r="A291" s="51"/>
      <c r="B291" s="51"/>
      <c r="C291" s="430"/>
      <c r="D291" s="431"/>
      <c r="E291" s="430"/>
      <c r="F291" s="430"/>
      <c r="G291" s="430"/>
      <c r="H291" s="430"/>
      <c r="I291" s="430"/>
      <c r="J291" s="430"/>
      <c r="K291" s="430"/>
      <c r="L291" s="430"/>
      <c r="M291" s="430"/>
      <c r="N291" s="52"/>
      <c r="O291" s="52"/>
      <c r="P291" s="52"/>
      <c r="Q291" s="52"/>
      <c r="R291" s="52"/>
      <c r="S291" s="52"/>
      <c r="T291" s="52"/>
      <c r="U291" s="52"/>
      <c r="V291" s="52"/>
      <c r="W291" s="52"/>
      <c r="X291" s="52"/>
      <c r="Y291" s="52"/>
      <c r="Z291" s="52"/>
    </row>
    <row r="292" spans="1:26" ht="14.25" customHeight="1">
      <c r="A292" s="51"/>
      <c r="B292" s="51"/>
      <c r="C292" s="430"/>
      <c r="D292" s="431"/>
      <c r="E292" s="430"/>
      <c r="F292" s="430"/>
      <c r="G292" s="430"/>
      <c r="H292" s="430"/>
      <c r="I292" s="430"/>
      <c r="J292" s="430"/>
      <c r="K292" s="430"/>
      <c r="L292" s="430"/>
      <c r="M292" s="430"/>
      <c r="N292" s="52"/>
      <c r="O292" s="52"/>
      <c r="P292" s="52"/>
      <c r="Q292" s="52"/>
      <c r="R292" s="52"/>
      <c r="S292" s="52"/>
      <c r="T292" s="52"/>
      <c r="U292" s="52"/>
      <c r="V292" s="52"/>
      <c r="W292" s="52"/>
      <c r="X292" s="52"/>
      <c r="Y292" s="52"/>
      <c r="Z292" s="52"/>
    </row>
    <row r="293" spans="1:26" ht="14.25" customHeight="1">
      <c r="A293" s="51"/>
      <c r="B293" s="51"/>
      <c r="C293" s="430"/>
      <c r="D293" s="431"/>
      <c r="E293" s="430"/>
      <c r="F293" s="430"/>
      <c r="G293" s="430"/>
      <c r="H293" s="430"/>
      <c r="I293" s="430"/>
      <c r="J293" s="430"/>
      <c r="K293" s="430"/>
      <c r="L293" s="430"/>
      <c r="M293" s="430"/>
      <c r="N293" s="52"/>
      <c r="O293" s="52"/>
      <c r="P293" s="52"/>
      <c r="Q293" s="52"/>
      <c r="R293" s="52"/>
      <c r="S293" s="52"/>
      <c r="T293" s="52"/>
      <c r="U293" s="52"/>
      <c r="V293" s="52"/>
      <c r="W293" s="52"/>
      <c r="X293" s="52"/>
      <c r="Y293" s="52"/>
      <c r="Z293" s="52"/>
    </row>
    <row r="294" spans="1:26" ht="14.25" customHeight="1">
      <c r="A294" s="51"/>
      <c r="B294" s="51"/>
      <c r="C294" s="430"/>
      <c r="D294" s="431"/>
      <c r="E294" s="430"/>
      <c r="F294" s="430"/>
      <c r="G294" s="430"/>
      <c r="H294" s="430"/>
      <c r="I294" s="430"/>
      <c r="J294" s="430"/>
      <c r="K294" s="430"/>
      <c r="L294" s="430"/>
      <c r="M294" s="430"/>
      <c r="N294" s="52"/>
      <c r="O294" s="52"/>
      <c r="P294" s="52"/>
      <c r="Q294" s="52"/>
      <c r="R294" s="52"/>
      <c r="S294" s="52"/>
      <c r="T294" s="52"/>
      <c r="U294" s="52"/>
      <c r="V294" s="52"/>
      <c r="W294" s="52"/>
      <c r="X294" s="52"/>
      <c r="Y294" s="52"/>
      <c r="Z294" s="52"/>
    </row>
    <row r="295" spans="1:26" ht="14.25" customHeight="1">
      <c r="A295" s="51"/>
      <c r="B295" s="51"/>
      <c r="C295" s="430"/>
      <c r="D295" s="431"/>
      <c r="E295" s="430"/>
      <c r="F295" s="430"/>
      <c r="G295" s="430"/>
      <c r="H295" s="430"/>
      <c r="I295" s="430"/>
      <c r="J295" s="430"/>
      <c r="K295" s="430"/>
      <c r="L295" s="430"/>
      <c r="M295" s="430"/>
      <c r="N295" s="52"/>
      <c r="O295" s="52"/>
      <c r="P295" s="52"/>
      <c r="Q295" s="52"/>
      <c r="R295" s="52"/>
      <c r="S295" s="52"/>
      <c r="T295" s="52"/>
      <c r="U295" s="52"/>
      <c r="V295" s="52"/>
      <c r="W295" s="52"/>
      <c r="X295" s="52"/>
      <c r="Y295" s="52"/>
      <c r="Z295" s="52"/>
    </row>
    <row r="296" spans="1:26" ht="14.25" customHeight="1">
      <c r="A296" s="51"/>
      <c r="B296" s="51"/>
      <c r="C296" s="430"/>
      <c r="D296" s="431"/>
      <c r="E296" s="430"/>
      <c r="F296" s="430"/>
      <c r="G296" s="430"/>
      <c r="H296" s="430"/>
      <c r="I296" s="430"/>
      <c r="J296" s="430"/>
      <c r="K296" s="430"/>
      <c r="L296" s="430"/>
      <c r="M296" s="430"/>
      <c r="N296" s="52"/>
      <c r="O296" s="52"/>
      <c r="P296" s="52"/>
      <c r="Q296" s="52"/>
      <c r="R296" s="52"/>
      <c r="S296" s="52"/>
      <c r="T296" s="52"/>
      <c r="U296" s="52"/>
      <c r="V296" s="52"/>
      <c r="W296" s="52"/>
      <c r="X296" s="52"/>
      <c r="Y296" s="52"/>
      <c r="Z296" s="52"/>
    </row>
    <row r="297" spans="1:26" ht="14.25" customHeight="1">
      <c r="A297" s="51"/>
      <c r="B297" s="51"/>
      <c r="C297" s="430"/>
      <c r="D297" s="431"/>
      <c r="E297" s="430"/>
      <c r="F297" s="430"/>
      <c r="G297" s="430"/>
      <c r="H297" s="430"/>
      <c r="I297" s="430"/>
      <c r="J297" s="430"/>
      <c r="K297" s="430"/>
      <c r="L297" s="430"/>
      <c r="M297" s="430"/>
      <c r="N297" s="52"/>
      <c r="O297" s="52"/>
      <c r="P297" s="52"/>
      <c r="Q297" s="52"/>
      <c r="R297" s="52"/>
      <c r="S297" s="52"/>
      <c r="T297" s="52"/>
      <c r="U297" s="52"/>
      <c r="V297" s="52"/>
      <c r="W297" s="52"/>
      <c r="X297" s="52"/>
      <c r="Y297" s="52"/>
      <c r="Z297" s="52"/>
    </row>
    <row r="298" spans="1:26" ht="14.25" customHeight="1">
      <c r="A298" s="51"/>
      <c r="B298" s="51"/>
      <c r="C298" s="430"/>
      <c r="D298" s="431"/>
      <c r="E298" s="430"/>
      <c r="F298" s="430"/>
      <c r="G298" s="430"/>
      <c r="H298" s="430"/>
      <c r="I298" s="430"/>
      <c r="J298" s="430"/>
      <c r="K298" s="430"/>
      <c r="L298" s="430"/>
      <c r="M298" s="430"/>
      <c r="N298" s="52"/>
      <c r="O298" s="52"/>
      <c r="P298" s="52"/>
      <c r="Q298" s="52"/>
      <c r="R298" s="52"/>
      <c r="S298" s="52"/>
      <c r="T298" s="52"/>
      <c r="U298" s="52"/>
      <c r="V298" s="52"/>
      <c r="W298" s="52"/>
      <c r="X298" s="52"/>
      <c r="Y298" s="52"/>
      <c r="Z298" s="52"/>
    </row>
    <row r="299" spans="1:26" ht="14.25" customHeight="1">
      <c r="A299" s="51"/>
      <c r="B299" s="51"/>
      <c r="C299" s="430"/>
      <c r="D299" s="431"/>
      <c r="E299" s="430"/>
      <c r="F299" s="430"/>
      <c r="G299" s="430"/>
      <c r="H299" s="430"/>
      <c r="I299" s="430"/>
      <c r="J299" s="430"/>
      <c r="K299" s="430"/>
      <c r="L299" s="430"/>
      <c r="M299" s="430"/>
      <c r="N299" s="52"/>
      <c r="O299" s="52"/>
      <c r="P299" s="52"/>
      <c r="Q299" s="52"/>
      <c r="R299" s="52"/>
      <c r="S299" s="52"/>
      <c r="T299" s="52"/>
      <c r="U299" s="52"/>
      <c r="V299" s="52"/>
      <c r="W299" s="52"/>
      <c r="X299" s="52"/>
      <c r="Y299" s="52"/>
      <c r="Z299" s="52"/>
    </row>
    <row r="300" spans="1:26" ht="14.25" customHeight="1">
      <c r="A300" s="51"/>
      <c r="B300" s="51"/>
      <c r="C300" s="430"/>
      <c r="D300" s="431"/>
      <c r="E300" s="430"/>
      <c r="F300" s="430"/>
      <c r="G300" s="430"/>
      <c r="H300" s="430"/>
      <c r="I300" s="430"/>
      <c r="J300" s="430"/>
      <c r="K300" s="430"/>
      <c r="L300" s="430"/>
      <c r="M300" s="430"/>
      <c r="N300" s="52"/>
      <c r="O300" s="52"/>
      <c r="P300" s="52"/>
      <c r="Q300" s="52"/>
      <c r="R300" s="52"/>
      <c r="S300" s="52"/>
      <c r="T300" s="52"/>
      <c r="U300" s="52"/>
      <c r="V300" s="52"/>
      <c r="W300" s="52"/>
      <c r="X300" s="52"/>
      <c r="Y300" s="52"/>
      <c r="Z300" s="52"/>
    </row>
    <row r="301" spans="1:26" ht="14.25" customHeight="1">
      <c r="A301" s="51"/>
      <c r="B301" s="51"/>
      <c r="C301" s="430"/>
      <c r="D301" s="431"/>
      <c r="E301" s="430"/>
      <c r="F301" s="430"/>
      <c r="G301" s="430"/>
      <c r="H301" s="430"/>
      <c r="I301" s="430"/>
      <c r="J301" s="430"/>
      <c r="K301" s="430"/>
      <c r="L301" s="430"/>
      <c r="M301" s="430"/>
      <c r="N301" s="52"/>
      <c r="O301" s="52"/>
      <c r="P301" s="52"/>
      <c r="Q301" s="52"/>
      <c r="R301" s="52"/>
      <c r="S301" s="52"/>
      <c r="T301" s="52"/>
      <c r="U301" s="52"/>
      <c r="V301" s="52"/>
      <c r="W301" s="52"/>
      <c r="X301" s="52"/>
      <c r="Y301" s="52"/>
      <c r="Z301" s="52"/>
    </row>
    <row r="302" spans="1:26" ht="14.25" customHeight="1">
      <c r="A302" s="51"/>
      <c r="B302" s="51"/>
      <c r="C302" s="430"/>
      <c r="D302" s="431"/>
      <c r="E302" s="430"/>
      <c r="F302" s="430"/>
      <c r="G302" s="430"/>
      <c r="H302" s="430"/>
      <c r="I302" s="430"/>
      <c r="J302" s="430"/>
      <c r="K302" s="430"/>
      <c r="L302" s="430"/>
      <c r="M302" s="430"/>
      <c r="N302" s="52"/>
      <c r="O302" s="52"/>
      <c r="P302" s="52"/>
      <c r="Q302" s="52"/>
      <c r="R302" s="52"/>
      <c r="S302" s="52"/>
      <c r="T302" s="52"/>
      <c r="U302" s="52"/>
      <c r="V302" s="52"/>
      <c r="W302" s="52"/>
      <c r="X302" s="52"/>
      <c r="Y302" s="52"/>
      <c r="Z302" s="52"/>
    </row>
    <row r="303" spans="1:26" ht="14.25" customHeight="1">
      <c r="A303" s="51"/>
      <c r="B303" s="51"/>
      <c r="C303" s="430"/>
      <c r="D303" s="431"/>
      <c r="E303" s="430"/>
      <c r="F303" s="430"/>
      <c r="G303" s="430"/>
      <c r="H303" s="430"/>
      <c r="I303" s="430"/>
      <c r="J303" s="430"/>
      <c r="K303" s="430"/>
      <c r="L303" s="430"/>
      <c r="M303" s="430"/>
      <c r="N303" s="52"/>
      <c r="O303" s="52"/>
      <c r="P303" s="52"/>
      <c r="Q303" s="52"/>
      <c r="R303" s="52"/>
      <c r="S303" s="52"/>
      <c r="T303" s="52"/>
      <c r="U303" s="52"/>
      <c r="V303" s="52"/>
      <c r="W303" s="52"/>
      <c r="X303" s="52"/>
      <c r="Y303" s="52"/>
      <c r="Z303" s="52"/>
    </row>
    <row r="304" spans="1:26" ht="14.25" customHeight="1">
      <c r="A304" s="51"/>
      <c r="B304" s="51"/>
      <c r="C304" s="430"/>
      <c r="D304" s="431"/>
      <c r="E304" s="430"/>
      <c r="F304" s="430"/>
      <c r="G304" s="430"/>
      <c r="H304" s="430"/>
      <c r="I304" s="430"/>
      <c r="J304" s="430"/>
      <c r="K304" s="430"/>
      <c r="L304" s="430"/>
      <c r="M304" s="430"/>
      <c r="N304" s="52"/>
      <c r="O304" s="52"/>
      <c r="P304" s="52"/>
      <c r="Q304" s="52"/>
      <c r="R304" s="52"/>
      <c r="S304" s="52"/>
      <c r="T304" s="52"/>
      <c r="U304" s="52"/>
      <c r="V304" s="52"/>
      <c r="W304" s="52"/>
      <c r="X304" s="52"/>
      <c r="Y304" s="52"/>
      <c r="Z304" s="52"/>
    </row>
    <row r="305" spans="1:26" ht="14.25" customHeight="1">
      <c r="A305" s="51"/>
      <c r="B305" s="51"/>
      <c r="C305" s="430"/>
      <c r="D305" s="431"/>
      <c r="E305" s="430"/>
      <c r="F305" s="430"/>
      <c r="G305" s="430"/>
      <c r="H305" s="430"/>
      <c r="I305" s="430"/>
      <c r="J305" s="430"/>
      <c r="K305" s="430"/>
      <c r="L305" s="430"/>
      <c r="M305" s="430"/>
      <c r="N305" s="52"/>
      <c r="O305" s="52"/>
      <c r="P305" s="52"/>
      <c r="Q305" s="52"/>
      <c r="R305" s="52"/>
      <c r="S305" s="52"/>
      <c r="T305" s="52"/>
      <c r="U305" s="52"/>
      <c r="V305" s="52"/>
      <c r="W305" s="52"/>
      <c r="X305" s="52"/>
      <c r="Y305" s="52"/>
      <c r="Z305" s="52"/>
    </row>
    <row r="306" spans="1:26" ht="14.25" customHeight="1">
      <c r="A306" s="51"/>
      <c r="B306" s="51"/>
      <c r="C306" s="430"/>
      <c r="D306" s="431"/>
      <c r="E306" s="430"/>
      <c r="F306" s="430"/>
      <c r="G306" s="430"/>
      <c r="H306" s="430"/>
      <c r="I306" s="430"/>
      <c r="J306" s="430"/>
      <c r="K306" s="430"/>
      <c r="L306" s="430"/>
      <c r="M306" s="430"/>
      <c r="N306" s="52"/>
      <c r="O306" s="52"/>
      <c r="P306" s="52"/>
      <c r="Q306" s="52"/>
      <c r="R306" s="52"/>
      <c r="S306" s="52"/>
      <c r="T306" s="52"/>
      <c r="U306" s="52"/>
      <c r="V306" s="52"/>
      <c r="W306" s="52"/>
      <c r="X306" s="52"/>
      <c r="Y306" s="52"/>
      <c r="Z306" s="52"/>
    </row>
    <row r="307" spans="1:26" ht="14.25" customHeight="1">
      <c r="A307" s="51"/>
      <c r="B307" s="51"/>
      <c r="C307" s="430"/>
      <c r="D307" s="431"/>
      <c r="E307" s="430"/>
      <c r="F307" s="430"/>
      <c r="G307" s="430"/>
      <c r="H307" s="430"/>
      <c r="I307" s="430"/>
      <c r="J307" s="430"/>
      <c r="K307" s="430"/>
      <c r="L307" s="430"/>
      <c r="M307" s="430"/>
      <c r="N307" s="52"/>
      <c r="O307" s="52"/>
      <c r="P307" s="52"/>
      <c r="Q307" s="52"/>
      <c r="R307" s="52"/>
      <c r="S307" s="52"/>
      <c r="T307" s="52"/>
      <c r="U307" s="52"/>
      <c r="V307" s="52"/>
      <c r="W307" s="52"/>
      <c r="X307" s="52"/>
      <c r="Y307" s="52"/>
      <c r="Z307" s="52"/>
    </row>
    <row r="308" spans="1:26" ht="14.25" customHeight="1">
      <c r="A308" s="51"/>
      <c r="B308" s="51"/>
      <c r="C308" s="430"/>
      <c r="D308" s="431"/>
      <c r="E308" s="430"/>
      <c r="F308" s="430"/>
      <c r="G308" s="430"/>
      <c r="H308" s="430"/>
      <c r="I308" s="430"/>
      <c r="J308" s="430"/>
      <c r="K308" s="430"/>
      <c r="L308" s="430"/>
      <c r="M308" s="430"/>
      <c r="N308" s="52"/>
      <c r="O308" s="52"/>
      <c r="P308" s="52"/>
      <c r="Q308" s="52"/>
      <c r="R308" s="52"/>
      <c r="S308" s="52"/>
      <c r="T308" s="52"/>
      <c r="U308" s="52"/>
      <c r="V308" s="52"/>
      <c r="W308" s="52"/>
      <c r="X308" s="52"/>
      <c r="Y308" s="52"/>
      <c r="Z308" s="52"/>
    </row>
    <row r="309" spans="1:26" ht="14.25" customHeight="1">
      <c r="A309" s="51"/>
      <c r="B309" s="51"/>
      <c r="C309" s="430"/>
      <c r="D309" s="431"/>
      <c r="E309" s="430"/>
      <c r="F309" s="430"/>
      <c r="G309" s="430"/>
      <c r="H309" s="430"/>
      <c r="I309" s="430"/>
      <c r="J309" s="430"/>
      <c r="K309" s="430"/>
      <c r="L309" s="430"/>
      <c r="M309" s="430"/>
      <c r="N309" s="52"/>
      <c r="O309" s="52"/>
      <c r="P309" s="52"/>
      <c r="Q309" s="52"/>
      <c r="R309" s="52"/>
      <c r="S309" s="52"/>
      <c r="T309" s="52"/>
      <c r="U309" s="52"/>
      <c r="V309" s="52"/>
      <c r="W309" s="52"/>
      <c r="X309" s="52"/>
      <c r="Y309" s="52"/>
      <c r="Z309" s="52"/>
    </row>
    <row r="310" spans="1:26" ht="14.25" customHeight="1">
      <c r="A310" s="51"/>
      <c r="B310" s="51"/>
      <c r="C310" s="430"/>
      <c r="D310" s="431"/>
      <c r="E310" s="430"/>
      <c r="F310" s="430"/>
      <c r="G310" s="430"/>
      <c r="H310" s="430"/>
      <c r="I310" s="430"/>
      <c r="J310" s="430"/>
      <c r="K310" s="430"/>
      <c r="L310" s="430"/>
      <c r="M310" s="430"/>
      <c r="N310" s="52"/>
      <c r="O310" s="52"/>
      <c r="P310" s="52"/>
      <c r="Q310" s="52"/>
      <c r="R310" s="52"/>
      <c r="S310" s="52"/>
      <c r="T310" s="52"/>
      <c r="U310" s="52"/>
      <c r="V310" s="52"/>
      <c r="W310" s="52"/>
      <c r="X310" s="52"/>
      <c r="Y310" s="52"/>
      <c r="Z310" s="52"/>
    </row>
    <row r="311" spans="1:26" ht="14.25" customHeight="1">
      <c r="A311" s="51"/>
      <c r="B311" s="51"/>
      <c r="C311" s="430"/>
      <c r="D311" s="431"/>
      <c r="E311" s="430"/>
      <c r="F311" s="430"/>
      <c r="G311" s="430"/>
      <c r="H311" s="430"/>
      <c r="I311" s="430"/>
      <c r="J311" s="430"/>
      <c r="K311" s="430"/>
      <c r="L311" s="430"/>
      <c r="M311" s="430"/>
      <c r="N311" s="52"/>
      <c r="O311" s="52"/>
      <c r="P311" s="52"/>
      <c r="Q311" s="52"/>
      <c r="R311" s="52"/>
      <c r="S311" s="52"/>
      <c r="T311" s="52"/>
      <c r="U311" s="52"/>
      <c r="V311" s="52"/>
      <c r="W311" s="52"/>
      <c r="X311" s="52"/>
      <c r="Y311" s="52"/>
      <c r="Z311" s="52"/>
    </row>
    <row r="312" spans="1:26" ht="14.25" customHeight="1">
      <c r="A312" s="51"/>
      <c r="B312" s="51"/>
      <c r="C312" s="430"/>
      <c r="D312" s="431"/>
      <c r="E312" s="430"/>
      <c r="F312" s="430"/>
      <c r="G312" s="430"/>
      <c r="H312" s="430"/>
      <c r="I312" s="430"/>
      <c r="J312" s="430"/>
      <c r="K312" s="430"/>
      <c r="L312" s="430"/>
      <c r="M312" s="430"/>
      <c r="N312" s="52"/>
      <c r="O312" s="52"/>
      <c r="P312" s="52"/>
      <c r="Q312" s="52"/>
      <c r="R312" s="52"/>
      <c r="S312" s="52"/>
      <c r="T312" s="52"/>
      <c r="U312" s="52"/>
      <c r="V312" s="52"/>
      <c r="W312" s="52"/>
      <c r="X312" s="52"/>
      <c r="Y312" s="52"/>
      <c r="Z312" s="52"/>
    </row>
    <row r="313" spans="1:26" ht="14.25" customHeight="1">
      <c r="A313" s="51"/>
      <c r="B313" s="51"/>
      <c r="C313" s="430"/>
      <c r="D313" s="431"/>
      <c r="E313" s="430"/>
      <c r="F313" s="430"/>
      <c r="G313" s="430"/>
      <c r="H313" s="430"/>
      <c r="I313" s="430"/>
      <c r="J313" s="430"/>
      <c r="K313" s="430"/>
      <c r="L313" s="430"/>
      <c r="M313" s="430"/>
      <c r="N313" s="52"/>
      <c r="O313" s="52"/>
      <c r="P313" s="52"/>
      <c r="Q313" s="52"/>
      <c r="R313" s="52"/>
      <c r="S313" s="52"/>
      <c r="T313" s="52"/>
      <c r="U313" s="52"/>
      <c r="V313" s="52"/>
      <c r="W313" s="52"/>
      <c r="X313" s="52"/>
      <c r="Y313" s="52"/>
      <c r="Z313" s="52"/>
    </row>
    <row r="314" spans="1:26" ht="14.25" customHeight="1">
      <c r="A314" s="51"/>
      <c r="B314" s="51"/>
      <c r="C314" s="430"/>
      <c r="D314" s="431"/>
      <c r="E314" s="430"/>
      <c r="F314" s="430"/>
      <c r="G314" s="430"/>
      <c r="H314" s="430"/>
      <c r="I314" s="430"/>
      <c r="J314" s="430"/>
      <c r="K314" s="430"/>
      <c r="L314" s="430"/>
      <c r="M314" s="430"/>
      <c r="N314" s="52"/>
      <c r="O314" s="52"/>
      <c r="P314" s="52"/>
      <c r="Q314" s="52"/>
      <c r="R314" s="52"/>
      <c r="S314" s="52"/>
      <c r="T314" s="52"/>
      <c r="U314" s="52"/>
      <c r="V314" s="52"/>
      <c r="W314" s="52"/>
      <c r="X314" s="52"/>
      <c r="Y314" s="52"/>
      <c r="Z314" s="52"/>
    </row>
    <row r="315" spans="1:26" ht="14.25" customHeight="1">
      <c r="A315" s="51"/>
      <c r="B315" s="51"/>
      <c r="C315" s="430"/>
      <c r="D315" s="431"/>
      <c r="E315" s="430"/>
      <c r="F315" s="430"/>
      <c r="G315" s="430"/>
      <c r="H315" s="430"/>
      <c r="I315" s="430"/>
      <c r="J315" s="430"/>
      <c r="K315" s="430"/>
      <c r="L315" s="430"/>
      <c r="M315" s="430"/>
      <c r="N315" s="52"/>
      <c r="O315" s="52"/>
      <c r="P315" s="52"/>
      <c r="Q315" s="52"/>
      <c r="R315" s="52"/>
      <c r="S315" s="52"/>
      <c r="T315" s="52"/>
      <c r="U315" s="52"/>
      <c r="V315" s="52"/>
      <c r="W315" s="52"/>
      <c r="X315" s="52"/>
      <c r="Y315" s="52"/>
      <c r="Z315" s="52"/>
    </row>
    <row r="316" spans="1:26" ht="14.25" customHeight="1">
      <c r="A316" s="51"/>
      <c r="B316" s="51"/>
      <c r="C316" s="430"/>
      <c r="D316" s="431"/>
      <c r="E316" s="430"/>
      <c r="F316" s="430"/>
      <c r="G316" s="430"/>
      <c r="H316" s="430"/>
      <c r="I316" s="430"/>
      <c r="J316" s="430"/>
      <c r="K316" s="430"/>
      <c r="L316" s="430"/>
      <c r="M316" s="430"/>
      <c r="N316" s="52"/>
      <c r="O316" s="52"/>
      <c r="P316" s="52"/>
      <c r="Q316" s="52"/>
      <c r="R316" s="52"/>
      <c r="S316" s="52"/>
      <c r="T316" s="52"/>
      <c r="U316" s="52"/>
      <c r="V316" s="52"/>
      <c r="W316" s="52"/>
      <c r="X316" s="52"/>
      <c r="Y316" s="52"/>
      <c r="Z316" s="52"/>
    </row>
    <row r="317" spans="1:26" ht="14.25" customHeight="1">
      <c r="A317" s="51"/>
      <c r="B317" s="51"/>
      <c r="C317" s="430"/>
      <c r="D317" s="431"/>
      <c r="E317" s="430"/>
      <c r="F317" s="430"/>
      <c r="G317" s="430"/>
      <c r="H317" s="430"/>
      <c r="I317" s="430"/>
      <c r="J317" s="430"/>
      <c r="K317" s="430"/>
      <c r="L317" s="430"/>
      <c r="M317" s="430"/>
      <c r="N317" s="52"/>
      <c r="O317" s="52"/>
      <c r="P317" s="52"/>
      <c r="Q317" s="52"/>
      <c r="R317" s="52"/>
      <c r="S317" s="52"/>
      <c r="T317" s="52"/>
      <c r="U317" s="52"/>
      <c r="V317" s="52"/>
      <c r="W317" s="52"/>
      <c r="X317" s="52"/>
      <c r="Y317" s="52"/>
      <c r="Z317" s="52"/>
    </row>
    <row r="318" spans="1:26" ht="14.25" customHeight="1">
      <c r="A318" s="51"/>
      <c r="B318" s="51"/>
      <c r="C318" s="430"/>
      <c r="D318" s="431"/>
      <c r="E318" s="430"/>
      <c r="F318" s="430"/>
      <c r="G318" s="430"/>
      <c r="H318" s="430"/>
      <c r="I318" s="430"/>
      <c r="J318" s="430"/>
      <c r="K318" s="430"/>
      <c r="L318" s="430"/>
      <c r="M318" s="430"/>
      <c r="N318" s="52"/>
      <c r="O318" s="52"/>
      <c r="P318" s="52"/>
      <c r="Q318" s="52"/>
      <c r="R318" s="52"/>
      <c r="S318" s="52"/>
      <c r="T318" s="52"/>
      <c r="U318" s="52"/>
      <c r="V318" s="52"/>
      <c r="W318" s="52"/>
      <c r="X318" s="52"/>
      <c r="Y318" s="52"/>
      <c r="Z318" s="52"/>
    </row>
    <row r="319" spans="1:26" ht="14.25" customHeight="1">
      <c r="A319" s="51"/>
      <c r="B319" s="51"/>
      <c r="C319" s="430"/>
      <c r="D319" s="431"/>
      <c r="E319" s="430"/>
      <c r="F319" s="430"/>
      <c r="G319" s="430"/>
      <c r="H319" s="430"/>
      <c r="I319" s="430"/>
      <c r="J319" s="430"/>
      <c r="K319" s="430"/>
      <c r="L319" s="430"/>
      <c r="M319" s="430"/>
      <c r="N319" s="52"/>
      <c r="O319" s="52"/>
      <c r="P319" s="52"/>
      <c r="Q319" s="52"/>
      <c r="R319" s="52"/>
      <c r="S319" s="52"/>
      <c r="T319" s="52"/>
      <c r="U319" s="52"/>
      <c r="V319" s="52"/>
      <c r="W319" s="52"/>
      <c r="X319" s="52"/>
      <c r="Y319" s="52"/>
      <c r="Z319" s="52"/>
    </row>
    <row r="320" spans="1:26" ht="14.25" customHeight="1">
      <c r="A320" s="51"/>
      <c r="B320" s="51"/>
      <c r="C320" s="430"/>
      <c r="D320" s="431"/>
      <c r="E320" s="430"/>
      <c r="F320" s="430"/>
      <c r="G320" s="430"/>
      <c r="H320" s="430"/>
      <c r="I320" s="430"/>
      <c r="J320" s="430"/>
      <c r="K320" s="430"/>
      <c r="L320" s="430"/>
      <c r="M320" s="430"/>
      <c r="N320" s="52"/>
      <c r="O320" s="52"/>
      <c r="P320" s="52"/>
      <c r="Q320" s="52"/>
      <c r="R320" s="52"/>
      <c r="S320" s="52"/>
      <c r="T320" s="52"/>
      <c r="U320" s="52"/>
      <c r="V320" s="52"/>
      <c r="W320" s="52"/>
      <c r="X320" s="52"/>
      <c r="Y320" s="52"/>
      <c r="Z320" s="52"/>
    </row>
    <row r="321" spans="1:26" ht="14.25" customHeight="1">
      <c r="A321" s="51"/>
      <c r="B321" s="51"/>
      <c r="C321" s="430"/>
      <c r="D321" s="431"/>
      <c r="E321" s="430"/>
      <c r="F321" s="430"/>
      <c r="G321" s="430"/>
      <c r="H321" s="430"/>
      <c r="I321" s="430"/>
      <c r="J321" s="430"/>
      <c r="K321" s="430"/>
      <c r="L321" s="430"/>
      <c r="M321" s="430"/>
      <c r="N321" s="52"/>
      <c r="O321" s="52"/>
      <c r="P321" s="52"/>
      <c r="Q321" s="52"/>
      <c r="R321" s="52"/>
      <c r="S321" s="52"/>
      <c r="T321" s="52"/>
      <c r="U321" s="52"/>
      <c r="V321" s="52"/>
      <c r="W321" s="52"/>
      <c r="X321" s="52"/>
      <c r="Y321" s="52"/>
      <c r="Z321" s="52"/>
    </row>
    <row r="322" spans="1:26" ht="14.25" customHeight="1">
      <c r="A322" s="51"/>
      <c r="B322" s="51"/>
      <c r="C322" s="430"/>
      <c r="D322" s="431"/>
      <c r="E322" s="430"/>
      <c r="F322" s="430"/>
      <c r="G322" s="430"/>
      <c r="H322" s="430"/>
      <c r="I322" s="430"/>
      <c r="J322" s="430"/>
      <c r="K322" s="430"/>
      <c r="L322" s="430"/>
      <c r="M322" s="430"/>
      <c r="N322" s="52"/>
      <c r="O322" s="52"/>
      <c r="P322" s="52"/>
      <c r="Q322" s="52"/>
      <c r="R322" s="52"/>
      <c r="S322" s="52"/>
      <c r="T322" s="52"/>
      <c r="U322" s="52"/>
      <c r="V322" s="52"/>
      <c r="W322" s="52"/>
      <c r="X322" s="52"/>
      <c r="Y322" s="52"/>
      <c r="Z322" s="52"/>
    </row>
    <row r="323" spans="1:26" ht="14.25" customHeight="1">
      <c r="A323" s="51"/>
      <c r="B323" s="51"/>
      <c r="C323" s="430"/>
      <c r="D323" s="431"/>
      <c r="E323" s="430"/>
      <c r="F323" s="430"/>
      <c r="G323" s="430"/>
      <c r="H323" s="430"/>
      <c r="I323" s="430"/>
      <c r="J323" s="430"/>
      <c r="K323" s="430"/>
      <c r="L323" s="430"/>
      <c r="M323" s="430"/>
      <c r="N323" s="52"/>
      <c r="O323" s="52"/>
      <c r="P323" s="52"/>
      <c r="Q323" s="52"/>
      <c r="R323" s="52"/>
      <c r="S323" s="52"/>
      <c r="T323" s="52"/>
      <c r="U323" s="52"/>
      <c r="V323" s="52"/>
      <c r="W323" s="52"/>
      <c r="X323" s="52"/>
      <c r="Y323" s="52"/>
      <c r="Z323" s="52"/>
    </row>
    <row r="324" spans="1:26" ht="14.25" customHeight="1">
      <c r="A324" s="51"/>
      <c r="B324" s="51"/>
      <c r="C324" s="430"/>
      <c r="D324" s="431"/>
      <c r="E324" s="430"/>
      <c r="F324" s="430"/>
      <c r="G324" s="430"/>
      <c r="H324" s="430"/>
      <c r="I324" s="430"/>
      <c r="J324" s="430"/>
      <c r="K324" s="430"/>
      <c r="L324" s="430"/>
      <c r="M324" s="430"/>
      <c r="N324" s="52"/>
      <c r="O324" s="52"/>
      <c r="P324" s="52"/>
      <c r="Q324" s="52"/>
      <c r="R324" s="52"/>
      <c r="S324" s="52"/>
      <c r="T324" s="52"/>
      <c r="U324" s="52"/>
      <c r="V324" s="52"/>
      <c r="W324" s="52"/>
      <c r="X324" s="52"/>
      <c r="Y324" s="52"/>
      <c r="Z324" s="52"/>
    </row>
    <row r="325" spans="1:26" ht="14.25" customHeight="1">
      <c r="A325" s="51"/>
      <c r="B325" s="51"/>
      <c r="C325" s="430"/>
      <c r="D325" s="431"/>
      <c r="E325" s="430"/>
      <c r="F325" s="430"/>
      <c r="G325" s="430"/>
      <c r="H325" s="430"/>
      <c r="I325" s="430"/>
      <c r="J325" s="430"/>
      <c r="K325" s="430"/>
      <c r="L325" s="430"/>
      <c r="M325" s="430"/>
      <c r="N325" s="52"/>
      <c r="O325" s="52"/>
      <c r="P325" s="52"/>
      <c r="Q325" s="52"/>
      <c r="R325" s="52"/>
      <c r="S325" s="52"/>
      <c r="T325" s="52"/>
      <c r="U325" s="52"/>
      <c r="V325" s="52"/>
      <c r="W325" s="52"/>
      <c r="X325" s="52"/>
      <c r="Y325" s="52"/>
      <c r="Z325" s="52"/>
    </row>
    <row r="326" spans="1:26" ht="14.25" customHeight="1">
      <c r="A326" s="51"/>
      <c r="B326" s="51"/>
      <c r="C326" s="430"/>
      <c r="D326" s="431"/>
      <c r="E326" s="430"/>
      <c r="F326" s="430"/>
      <c r="G326" s="430"/>
      <c r="H326" s="430"/>
      <c r="I326" s="430"/>
      <c r="J326" s="430"/>
      <c r="K326" s="430"/>
      <c r="L326" s="430"/>
      <c r="M326" s="430"/>
      <c r="N326" s="52"/>
      <c r="O326" s="52"/>
      <c r="P326" s="52"/>
      <c r="Q326" s="52"/>
      <c r="R326" s="52"/>
      <c r="S326" s="52"/>
      <c r="T326" s="52"/>
      <c r="U326" s="52"/>
      <c r="V326" s="52"/>
      <c r="W326" s="52"/>
      <c r="X326" s="52"/>
      <c r="Y326" s="52"/>
      <c r="Z326" s="52"/>
    </row>
    <row r="327" spans="1:26" ht="15.75" customHeight="1">
      <c r="D327" s="37"/>
    </row>
    <row r="328" spans="1:26" ht="15.75" customHeight="1">
      <c r="D328" s="37"/>
    </row>
    <row r="329" spans="1:26" ht="15.75" customHeight="1">
      <c r="D329" s="37"/>
    </row>
    <row r="330" spans="1:26" ht="15.75" customHeight="1">
      <c r="D330" s="37"/>
    </row>
    <row r="331" spans="1:26" ht="15.75" customHeight="1">
      <c r="D331" s="37"/>
    </row>
    <row r="332" spans="1:26" ht="15.75" customHeight="1">
      <c r="D332" s="37"/>
    </row>
    <row r="333" spans="1:26" ht="15.75" customHeight="1">
      <c r="D333" s="37"/>
    </row>
    <row r="334" spans="1:26" ht="15.75" customHeight="1">
      <c r="D334" s="37"/>
    </row>
    <row r="335" spans="1:26" ht="15.75" customHeight="1">
      <c r="D335" s="37"/>
    </row>
    <row r="336" spans="1:26" ht="15.75" customHeight="1">
      <c r="D336" s="37"/>
    </row>
    <row r="337" spans="4:4" ht="15.75" customHeight="1">
      <c r="D337" s="37"/>
    </row>
    <row r="338" spans="4:4" ht="15.75" customHeight="1">
      <c r="D338" s="37"/>
    </row>
    <row r="339" spans="4:4" ht="15.75" customHeight="1">
      <c r="D339" s="37"/>
    </row>
    <row r="340" spans="4:4" ht="15.75" customHeight="1">
      <c r="D340" s="37"/>
    </row>
    <row r="341" spans="4:4" ht="15.75" customHeight="1">
      <c r="D341" s="37"/>
    </row>
    <row r="342" spans="4:4" ht="15.75" customHeight="1">
      <c r="D342" s="37"/>
    </row>
    <row r="343" spans="4:4" ht="15.75" customHeight="1">
      <c r="D343" s="37"/>
    </row>
    <row r="344" spans="4:4" ht="15.75" customHeight="1">
      <c r="D344" s="37"/>
    </row>
    <row r="345" spans="4:4" ht="15.75" customHeight="1">
      <c r="D345" s="37"/>
    </row>
    <row r="346" spans="4:4" ht="15.75" customHeight="1">
      <c r="D346" s="37"/>
    </row>
    <row r="347" spans="4:4" ht="15.75" customHeight="1">
      <c r="D347" s="37"/>
    </row>
    <row r="348" spans="4:4" ht="15.75" customHeight="1">
      <c r="D348" s="37"/>
    </row>
    <row r="349" spans="4:4" ht="15.75" customHeight="1">
      <c r="D349" s="37"/>
    </row>
    <row r="350" spans="4:4" ht="15.75" customHeight="1">
      <c r="D350" s="37"/>
    </row>
    <row r="351" spans="4:4" ht="15.75" customHeight="1">
      <c r="D351" s="37"/>
    </row>
    <row r="352" spans="4:4" ht="15.75" customHeight="1">
      <c r="D352" s="37"/>
    </row>
    <row r="353" spans="4:4" ht="15.75" customHeight="1">
      <c r="D353" s="37"/>
    </row>
    <row r="354" spans="4:4" ht="15.75" customHeight="1">
      <c r="D354" s="37"/>
    </row>
    <row r="355" spans="4:4" ht="15.75" customHeight="1">
      <c r="D355" s="37"/>
    </row>
    <row r="356" spans="4:4" ht="15.75" customHeight="1">
      <c r="D356" s="37"/>
    </row>
    <row r="357" spans="4:4" ht="15.75" customHeight="1">
      <c r="D357" s="37"/>
    </row>
    <row r="358" spans="4:4" ht="15.75" customHeight="1">
      <c r="D358" s="37"/>
    </row>
    <row r="359" spans="4:4" ht="15.75" customHeight="1">
      <c r="D359" s="37"/>
    </row>
    <row r="360" spans="4:4" ht="15.75" customHeight="1">
      <c r="D360" s="37"/>
    </row>
    <row r="361" spans="4:4" ht="15.75" customHeight="1">
      <c r="D361" s="37"/>
    </row>
    <row r="362" spans="4:4" ht="15.75" customHeight="1">
      <c r="D362" s="37"/>
    </row>
    <row r="363" spans="4:4" ht="15.75" customHeight="1">
      <c r="D363" s="37"/>
    </row>
    <row r="364" spans="4:4" ht="15.75" customHeight="1">
      <c r="D364" s="37"/>
    </row>
    <row r="365" spans="4:4" ht="15.75" customHeight="1">
      <c r="D365" s="37"/>
    </row>
    <row r="366" spans="4:4" ht="15.75" customHeight="1">
      <c r="D366" s="37"/>
    </row>
    <row r="367" spans="4:4" ht="15.75" customHeight="1">
      <c r="D367" s="37"/>
    </row>
    <row r="368" spans="4:4" ht="15.75" customHeight="1">
      <c r="D368" s="37"/>
    </row>
    <row r="369" spans="4:4" ht="15.75" customHeight="1">
      <c r="D369" s="37"/>
    </row>
    <row r="370" spans="4:4" ht="15.75" customHeight="1">
      <c r="D370" s="37"/>
    </row>
    <row r="371" spans="4:4" ht="15.75" customHeight="1">
      <c r="D371" s="37"/>
    </row>
    <row r="372" spans="4:4" ht="15.75" customHeight="1">
      <c r="D372" s="37"/>
    </row>
    <row r="373" spans="4:4" ht="15.75" customHeight="1">
      <c r="D373" s="37"/>
    </row>
    <row r="374" spans="4:4" ht="15.75" customHeight="1">
      <c r="D374" s="37"/>
    </row>
    <row r="375" spans="4:4" ht="15.75" customHeight="1">
      <c r="D375" s="37"/>
    </row>
    <row r="376" spans="4:4" ht="15.75" customHeight="1">
      <c r="D376" s="37"/>
    </row>
    <row r="377" spans="4:4" ht="15.75" customHeight="1">
      <c r="D377" s="37"/>
    </row>
    <row r="378" spans="4:4" ht="15.75" customHeight="1">
      <c r="D378" s="37"/>
    </row>
    <row r="379" spans="4:4" ht="15.75" customHeight="1">
      <c r="D379" s="37"/>
    </row>
    <row r="380" spans="4:4" ht="15.75" customHeight="1">
      <c r="D380" s="37"/>
    </row>
    <row r="381" spans="4:4" ht="15.75" customHeight="1">
      <c r="D381" s="37"/>
    </row>
    <row r="382" spans="4:4" ht="15.75" customHeight="1">
      <c r="D382" s="37"/>
    </row>
    <row r="383" spans="4:4" ht="15.75" customHeight="1">
      <c r="D383" s="37"/>
    </row>
    <row r="384" spans="4:4" ht="15.75" customHeight="1">
      <c r="D384" s="37"/>
    </row>
    <row r="385" spans="4:4" ht="15.75" customHeight="1">
      <c r="D385" s="37"/>
    </row>
    <row r="386" spans="4:4" ht="15.75" customHeight="1">
      <c r="D386" s="37"/>
    </row>
    <row r="387" spans="4:4" ht="15.75" customHeight="1">
      <c r="D387" s="37"/>
    </row>
    <row r="388" spans="4:4" ht="15.75" customHeight="1">
      <c r="D388" s="37"/>
    </row>
    <row r="389" spans="4:4" ht="15.75" customHeight="1">
      <c r="D389" s="37"/>
    </row>
    <row r="390" spans="4:4" ht="15.75" customHeight="1">
      <c r="D390" s="37"/>
    </row>
    <row r="391" spans="4:4" ht="15.75" customHeight="1">
      <c r="D391" s="37"/>
    </row>
    <row r="392" spans="4:4" ht="15.75" customHeight="1">
      <c r="D392" s="37"/>
    </row>
    <row r="393" spans="4:4" ht="15.75" customHeight="1">
      <c r="D393" s="37"/>
    </row>
    <row r="394" spans="4:4" ht="15.75" customHeight="1">
      <c r="D394" s="37"/>
    </row>
    <row r="395" spans="4:4" ht="15.75" customHeight="1">
      <c r="D395" s="37"/>
    </row>
    <row r="396" spans="4:4" ht="15.75" customHeight="1">
      <c r="D396" s="37"/>
    </row>
    <row r="397" spans="4:4" ht="15.75" customHeight="1">
      <c r="D397" s="37"/>
    </row>
    <row r="398" spans="4:4" ht="15.75" customHeight="1">
      <c r="D398" s="37"/>
    </row>
    <row r="399" spans="4:4" ht="15.75" customHeight="1">
      <c r="D399" s="37"/>
    </row>
    <row r="400" spans="4:4" ht="15.75" customHeight="1">
      <c r="D400" s="37"/>
    </row>
    <row r="401" spans="4:4" ht="15.75" customHeight="1">
      <c r="D401" s="37"/>
    </row>
    <row r="402" spans="4:4" ht="15.75" customHeight="1">
      <c r="D402" s="37"/>
    </row>
    <row r="403" spans="4:4" ht="15.75" customHeight="1">
      <c r="D403" s="37"/>
    </row>
    <row r="404" spans="4:4" ht="15.75" customHeight="1">
      <c r="D404" s="37"/>
    </row>
    <row r="405" spans="4:4" ht="15.75" customHeight="1">
      <c r="D405" s="37"/>
    </row>
    <row r="406" spans="4:4" ht="15.75" customHeight="1">
      <c r="D406" s="37"/>
    </row>
    <row r="407" spans="4:4" ht="15.75" customHeight="1">
      <c r="D407" s="37"/>
    </row>
    <row r="408" spans="4:4" ht="15.75" customHeight="1">
      <c r="D408" s="37"/>
    </row>
    <row r="409" spans="4:4" ht="15.75" customHeight="1">
      <c r="D409" s="37"/>
    </row>
    <row r="410" spans="4:4" ht="15.75" customHeight="1">
      <c r="D410" s="37"/>
    </row>
    <row r="411" spans="4:4" ht="15.75" customHeight="1">
      <c r="D411" s="37"/>
    </row>
    <row r="412" spans="4:4" ht="15.75" customHeight="1">
      <c r="D412" s="37"/>
    </row>
    <row r="413" spans="4:4" ht="15.75" customHeight="1">
      <c r="D413" s="37"/>
    </row>
    <row r="414" spans="4:4" ht="15.75" customHeight="1">
      <c r="D414" s="37"/>
    </row>
    <row r="415" spans="4:4" ht="15.75" customHeight="1">
      <c r="D415" s="37"/>
    </row>
    <row r="416" spans="4:4" ht="15.75" customHeight="1">
      <c r="D416" s="37"/>
    </row>
    <row r="417" spans="4:4" ht="15.75" customHeight="1">
      <c r="D417" s="37"/>
    </row>
    <row r="418" spans="4:4" ht="15.75" customHeight="1">
      <c r="D418" s="37"/>
    </row>
    <row r="419" spans="4:4" ht="15.75" customHeight="1">
      <c r="D419" s="37"/>
    </row>
    <row r="420" spans="4:4" ht="15.75" customHeight="1">
      <c r="D420" s="37"/>
    </row>
    <row r="421" spans="4:4" ht="15.75" customHeight="1">
      <c r="D421" s="37"/>
    </row>
    <row r="422" spans="4:4" ht="15.75" customHeight="1">
      <c r="D422" s="37"/>
    </row>
    <row r="423" spans="4:4" ht="15.75" customHeight="1">
      <c r="D423" s="37"/>
    </row>
    <row r="424" spans="4:4" ht="15.75" customHeight="1">
      <c r="D424" s="37"/>
    </row>
    <row r="425" spans="4:4" ht="15.75" customHeight="1">
      <c r="D425" s="37"/>
    </row>
    <row r="426" spans="4:4" ht="15.75" customHeight="1">
      <c r="D426" s="37"/>
    </row>
    <row r="427" spans="4:4" ht="15.75" customHeight="1">
      <c r="D427" s="37"/>
    </row>
    <row r="428" spans="4:4" ht="15.75" customHeight="1">
      <c r="D428" s="37"/>
    </row>
    <row r="429" spans="4:4" ht="15.75" customHeight="1">
      <c r="D429" s="37"/>
    </row>
    <row r="430" spans="4:4" ht="15.75" customHeight="1">
      <c r="D430" s="37"/>
    </row>
    <row r="431" spans="4:4" ht="15.75" customHeight="1">
      <c r="D431" s="37"/>
    </row>
    <row r="432" spans="4:4" ht="15.75" customHeight="1">
      <c r="D432" s="37"/>
    </row>
    <row r="433" spans="4:4" ht="15.75" customHeight="1">
      <c r="D433" s="37"/>
    </row>
    <row r="434" spans="4:4" ht="15.75" customHeight="1">
      <c r="D434" s="37"/>
    </row>
    <row r="435" spans="4:4" ht="15.75" customHeight="1">
      <c r="D435" s="37"/>
    </row>
    <row r="436" spans="4:4" ht="15.75" customHeight="1">
      <c r="D436" s="37"/>
    </row>
    <row r="437" spans="4:4" ht="15.75" customHeight="1">
      <c r="D437" s="37"/>
    </row>
    <row r="438" spans="4:4" ht="15.75" customHeight="1">
      <c r="D438" s="37"/>
    </row>
    <row r="439" spans="4:4" ht="15.75" customHeight="1">
      <c r="D439" s="37"/>
    </row>
    <row r="440" spans="4:4" ht="15.75" customHeight="1">
      <c r="D440" s="37"/>
    </row>
    <row r="441" spans="4:4" ht="15.75" customHeight="1">
      <c r="D441" s="37"/>
    </row>
    <row r="442" spans="4:4" ht="15.75" customHeight="1">
      <c r="D442" s="37"/>
    </row>
    <row r="443" spans="4:4" ht="15.75" customHeight="1">
      <c r="D443" s="37"/>
    </row>
    <row r="444" spans="4:4" ht="15.75" customHeight="1">
      <c r="D444" s="37"/>
    </row>
    <row r="445" spans="4:4" ht="15.75" customHeight="1">
      <c r="D445" s="37"/>
    </row>
    <row r="446" spans="4:4" ht="15.75" customHeight="1">
      <c r="D446" s="37"/>
    </row>
    <row r="447" spans="4:4" ht="15.75" customHeight="1">
      <c r="D447" s="37"/>
    </row>
    <row r="448" spans="4:4" ht="15.75" customHeight="1">
      <c r="D448" s="37"/>
    </row>
    <row r="449" spans="4:4" ht="15.75" customHeight="1">
      <c r="D449" s="37"/>
    </row>
    <row r="450" spans="4:4" ht="15.75" customHeight="1">
      <c r="D450" s="37"/>
    </row>
    <row r="451" spans="4:4" ht="15.75" customHeight="1">
      <c r="D451" s="37"/>
    </row>
    <row r="452" spans="4:4" ht="15.75" customHeight="1">
      <c r="D452" s="37"/>
    </row>
    <row r="453" spans="4:4" ht="15.75" customHeight="1">
      <c r="D453" s="37"/>
    </row>
    <row r="454" spans="4:4" ht="15.75" customHeight="1">
      <c r="D454" s="37"/>
    </row>
    <row r="455" spans="4:4" ht="15.75" customHeight="1">
      <c r="D455" s="37"/>
    </row>
    <row r="456" spans="4:4" ht="15.75" customHeight="1">
      <c r="D456" s="37"/>
    </row>
    <row r="457" spans="4:4" ht="15.75" customHeight="1">
      <c r="D457" s="37"/>
    </row>
    <row r="458" spans="4:4" ht="15.75" customHeight="1">
      <c r="D458" s="37"/>
    </row>
    <row r="459" spans="4:4" ht="15.75" customHeight="1">
      <c r="D459" s="37"/>
    </row>
    <row r="460" spans="4:4" ht="15.75" customHeight="1">
      <c r="D460" s="37"/>
    </row>
    <row r="461" spans="4:4" ht="15.75" customHeight="1">
      <c r="D461" s="37"/>
    </row>
    <row r="462" spans="4:4" ht="15.75" customHeight="1">
      <c r="D462" s="37"/>
    </row>
    <row r="463" spans="4:4" ht="15.75" customHeight="1">
      <c r="D463" s="37"/>
    </row>
    <row r="464" spans="4:4" ht="15.75" customHeight="1">
      <c r="D464" s="37"/>
    </row>
    <row r="465" spans="4:4" ht="15.75" customHeight="1">
      <c r="D465" s="37"/>
    </row>
    <row r="466" spans="4:4" ht="15.75" customHeight="1">
      <c r="D466" s="37"/>
    </row>
    <row r="467" spans="4:4" ht="15.75" customHeight="1">
      <c r="D467" s="37"/>
    </row>
    <row r="468" spans="4:4" ht="15.75" customHeight="1">
      <c r="D468" s="37"/>
    </row>
    <row r="469" spans="4:4" ht="15.75" customHeight="1">
      <c r="D469" s="37"/>
    </row>
    <row r="470" spans="4:4" ht="15.75" customHeight="1">
      <c r="D470" s="37"/>
    </row>
    <row r="471" spans="4:4" ht="15.75" customHeight="1">
      <c r="D471" s="37"/>
    </row>
    <row r="472" spans="4:4" ht="15.75" customHeight="1">
      <c r="D472" s="37"/>
    </row>
    <row r="473" spans="4:4" ht="15.75" customHeight="1">
      <c r="D473" s="37"/>
    </row>
    <row r="474" spans="4:4" ht="15.75" customHeight="1">
      <c r="D474" s="37"/>
    </row>
    <row r="475" spans="4:4" ht="15.75" customHeight="1">
      <c r="D475" s="37"/>
    </row>
    <row r="476" spans="4:4" ht="15.75" customHeight="1">
      <c r="D476" s="37"/>
    </row>
    <row r="477" spans="4:4" ht="15.75" customHeight="1">
      <c r="D477" s="37"/>
    </row>
    <row r="478" spans="4:4" ht="15.75" customHeight="1">
      <c r="D478" s="37"/>
    </row>
    <row r="479" spans="4:4" ht="15.75" customHeight="1">
      <c r="D479" s="37"/>
    </row>
    <row r="480" spans="4:4" ht="15.75" customHeight="1">
      <c r="D480" s="37"/>
    </row>
    <row r="481" spans="4:4" ht="15.75" customHeight="1">
      <c r="D481" s="37"/>
    </row>
    <row r="482" spans="4:4" ht="15.75" customHeight="1">
      <c r="D482" s="37"/>
    </row>
    <row r="483" spans="4:4" ht="15.75" customHeight="1">
      <c r="D483" s="37"/>
    </row>
    <row r="484" spans="4:4" ht="15.75" customHeight="1">
      <c r="D484" s="37"/>
    </row>
    <row r="485" spans="4:4" ht="15.75" customHeight="1">
      <c r="D485" s="37"/>
    </row>
    <row r="486" spans="4:4" ht="15.75" customHeight="1">
      <c r="D486" s="37"/>
    </row>
    <row r="487" spans="4:4" ht="15.75" customHeight="1">
      <c r="D487" s="37"/>
    </row>
    <row r="488" spans="4:4" ht="15.75" customHeight="1">
      <c r="D488" s="37"/>
    </row>
    <row r="489" spans="4:4" ht="15.75" customHeight="1">
      <c r="D489" s="37"/>
    </row>
    <row r="490" spans="4:4" ht="15.75" customHeight="1">
      <c r="D490" s="37"/>
    </row>
    <row r="491" spans="4:4" ht="15.75" customHeight="1">
      <c r="D491" s="37"/>
    </row>
    <row r="492" spans="4:4" ht="15.75" customHeight="1">
      <c r="D492" s="37"/>
    </row>
    <row r="493" spans="4:4" ht="15.75" customHeight="1">
      <c r="D493" s="37"/>
    </row>
    <row r="494" spans="4:4" ht="15.75" customHeight="1">
      <c r="D494" s="37"/>
    </row>
    <row r="495" spans="4:4" ht="15.75" customHeight="1">
      <c r="D495" s="37"/>
    </row>
    <row r="496" spans="4:4" ht="15.75" customHeight="1">
      <c r="D496" s="37"/>
    </row>
    <row r="497" spans="4:4" ht="15.75" customHeight="1">
      <c r="D497" s="37"/>
    </row>
    <row r="498" spans="4:4" ht="15.75" customHeight="1">
      <c r="D498" s="37"/>
    </row>
    <row r="499" spans="4:4" ht="15.75" customHeight="1">
      <c r="D499" s="37"/>
    </row>
    <row r="500" spans="4:4" ht="15.75" customHeight="1">
      <c r="D500" s="37"/>
    </row>
    <row r="501" spans="4:4" ht="15.75" customHeight="1">
      <c r="D501" s="37"/>
    </row>
    <row r="502" spans="4:4" ht="15.75" customHeight="1">
      <c r="D502" s="37"/>
    </row>
    <row r="503" spans="4:4" ht="15.75" customHeight="1">
      <c r="D503" s="37"/>
    </row>
    <row r="504" spans="4:4" ht="15.75" customHeight="1">
      <c r="D504" s="37"/>
    </row>
    <row r="505" spans="4:4" ht="15.75" customHeight="1">
      <c r="D505" s="37"/>
    </row>
    <row r="506" spans="4:4" ht="15.75" customHeight="1">
      <c r="D506" s="37"/>
    </row>
    <row r="507" spans="4:4" ht="15.75" customHeight="1">
      <c r="D507" s="37"/>
    </row>
    <row r="508" spans="4:4" ht="15.75" customHeight="1">
      <c r="D508" s="37"/>
    </row>
    <row r="509" spans="4:4" ht="15.75" customHeight="1">
      <c r="D509" s="37"/>
    </row>
    <row r="510" spans="4:4" ht="15.75" customHeight="1">
      <c r="D510" s="37"/>
    </row>
    <row r="511" spans="4:4" ht="15.75" customHeight="1">
      <c r="D511" s="37"/>
    </row>
    <row r="512" spans="4:4" ht="15.75" customHeight="1">
      <c r="D512" s="37"/>
    </row>
    <row r="513" spans="4:4" ht="15.75" customHeight="1">
      <c r="D513" s="37"/>
    </row>
    <row r="514" spans="4:4" ht="15.75" customHeight="1">
      <c r="D514" s="37"/>
    </row>
    <row r="515" spans="4:4" ht="15.75" customHeight="1">
      <c r="D515" s="37"/>
    </row>
    <row r="516" spans="4:4" ht="15.75" customHeight="1">
      <c r="D516" s="37"/>
    </row>
    <row r="517" spans="4:4" ht="15.75" customHeight="1">
      <c r="D517" s="37"/>
    </row>
    <row r="518" spans="4:4" ht="15.75" customHeight="1">
      <c r="D518" s="37"/>
    </row>
    <row r="519" spans="4:4" ht="15.75" customHeight="1">
      <c r="D519" s="37"/>
    </row>
    <row r="520" spans="4:4" ht="15.75" customHeight="1">
      <c r="D520" s="37"/>
    </row>
    <row r="521" spans="4:4" ht="15.75" customHeight="1">
      <c r="D521" s="37"/>
    </row>
    <row r="522" spans="4:4" ht="15.75" customHeight="1">
      <c r="D522" s="37"/>
    </row>
    <row r="523" spans="4:4" ht="15.75" customHeight="1">
      <c r="D523" s="37"/>
    </row>
    <row r="524" spans="4:4" ht="15.75" customHeight="1">
      <c r="D524" s="37"/>
    </row>
    <row r="525" spans="4:4" ht="15.75" customHeight="1">
      <c r="D525" s="37"/>
    </row>
    <row r="526" spans="4:4" ht="15.75" customHeight="1">
      <c r="D526" s="37"/>
    </row>
    <row r="527" spans="4:4" ht="15.75" customHeight="1">
      <c r="D527" s="37"/>
    </row>
    <row r="528" spans="4:4" ht="15.75" customHeight="1">
      <c r="D528" s="37"/>
    </row>
    <row r="529" spans="4:4" ht="15.75" customHeight="1">
      <c r="D529" s="37"/>
    </row>
    <row r="530" spans="4:4" ht="15.75" customHeight="1">
      <c r="D530" s="37"/>
    </row>
    <row r="531" spans="4:4" ht="15.75" customHeight="1">
      <c r="D531" s="37"/>
    </row>
    <row r="532" spans="4:4" ht="15.75" customHeight="1">
      <c r="D532" s="37"/>
    </row>
    <row r="533" spans="4:4" ht="15.75" customHeight="1">
      <c r="D533" s="37"/>
    </row>
    <row r="534" spans="4:4" ht="15.75" customHeight="1">
      <c r="D534" s="37"/>
    </row>
    <row r="535" spans="4:4" ht="15.75" customHeight="1">
      <c r="D535" s="37"/>
    </row>
    <row r="536" spans="4:4" ht="15.75" customHeight="1">
      <c r="D536" s="37"/>
    </row>
    <row r="537" spans="4:4" ht="15.75" customHeight="1">
      <c r="D537" s="37"/>
    </row>
    <row r="538" spans="4:4" ht="15.75" customHeight="1">
      <c r="D538" s="37"/>
    </row>
    <row r="539" spans="4:4" ht="15.75" customHeight="1">
      <c r="D539" s="37"/>
    </row>
    <row r="540" spans="4:4" ht="15.75" customHeight="1">
      <c r="D540" s="37"/>
    </row>
    <row r="541" spans="4:4" ht="15.75" customHeight="1">
      <c r="D541" s="37"/>
    </row>
    <row r="542" spans="4:4" ht="15.75" customHeight="1">
      <c r="D542" s="37"/>
    </row>
    <row r="543" spans="4:4" ht="15.75" customHeight="1">
      <c r="D543" s="37"/>
    </row>
    <row r="544" spans="4:4" ht="15.75" customHeight="1">
      <c r="D544" s="37"/>
    </row>
    <row r="545" spans="4:4" ht="15.75" customHeight="1">
      <c r="D545" s="37"/>
    </row>
    <row r="546" spans="4:4" ht="15.75" customHeight="1">
      <c r="D546" s="37"/>
    </row>
    <row r="547" spans="4:4" ht="15.75" customHeight="1">
      <c r="D547" s="37"/>
    </row>
    <row r="548" spans="4:4" ht="15.75" customHeight="1">
      <c r="D548" s="37"/>
    </row>
    <row r="549" spans="4:4" ht="15.75" customHeight="1">
      <c r="D549" s="37"/>
    </row>
    <row r="550" spans="4:4" ht="15.75" customHeight="1">
      <c r="D550" s="37"/>
    </row>
    <row r="551" spans="4:4" ht="15.75" customHeight="1">
      <c r="D551" s="37"/>
    </row>
    <row r="552" spans="4:4" ht="15.75" customHeight="1">
      <c r="D552" s="37"/>
    </row>
    <row r="553" spans="4:4" ht="15.75" customHeight="1">
      <c r="D553" s="37"/>
    </row>
    <row r="554" spans="4:4" ht="15.75" customHeight="1">
      <c r="D554" s="37"/>
    </row>
    <row r="555" spans="4:4" ht="15.75" customHeight="1">
      <c r="D555" s="37"/>
    </row>
    <row r="556" spans="4:4" ht="15.75" customHeight="1">
      <c r="D556" s="37"/>
    </row>
    <row r="557" spans="4:4" ht="15.75" customHeight="1">
      <c r="D557" s="37"/>
    </row>
    <row r="558" spans="4:4" ht="15.75" customHeight="1">
      <c r="D558" s="37"/>
    </row>
    <row r="559" spans="4:4" ht="15.75" customHeight="1">
      <c r="D559" s="37"/>
    </row>
    <row r="560" spans="4:4" ht="15.75" customHeight="1">
      <c r="D560" s="37"/>
    </row>
    <row r="561" spans="4:4" ht="15.75" customHeight="1">
      <c r="D561" s="37"/>
    </row>
    <row r="562" spans="4:4" ht="15.75" customHeight="1">
      <c r="D562" s="37"/>
    </row>
    <row r="563" spans="4:4" ht="15.75" customHeight="1">
      <c r="D563" s="37"/>
    </row>
    <row r="564" spans="4:4" ht="15.75" customHeight="1">
      <c r="D564" s="37"/>
    </row>
    <row r="565" spans="4:4" ht="15.75" customHeight="1">
      <c r="D565" s="37"/>
    </row>
    <row r="566" spans="4:4" ht="15.75" customHeight="1">
      <c r="D566" s="37"/>
    </row>
    <row r="567" spans="4:4" ht="15.75" customHeight="1">
      <c r="D567" s="37"/>
    </row>
    <row r="568" spans="4:4" ht="15.75" customHeight="1">
      <c r="D568" s="37"/>
    </row>
    <row r="569" spans="4:4" ht="15.75" customHeight="1">
      <c r="D569" s="37"/>
    </row>
    <row r="570" spans="4:4" ht="15.75" customHeight="1">
      <c r="D570" s="37"/>
    </row>
    <row r="571" spans="4:4" ht="15.75" customHeight="1">
      <c r="D571" s="37"/>
    </row>
    <row r="572" spans="4:4" ht="15.75" customHeight="1">
      <c r="D572" s="37"/>
    </row>
    <row r="573" spans="4:4" ht="15.75" customHeight="1">
      <c r="D573" s="37"/>
    </row>
    <row r="574" spans="4:4" ht="15.75" customHeight="1">
      <c r="D574" s="37"/>
    </row>
    <row r="575" spans="4:4" ht="15.75" customHeight="1">
      <c r="D575" s="37"/>
    </row>
    <row r="576" spans="4:4" ht="15.75" customHeight="1">
      <c r="D576" s="37"/>
    </row>
    <row r="577" spans="4:4" ht="15.75" customHeight="1">
      <c r="D577" s="37"/>
    </row>
    <row r="578" spans="4:4" ht="15.75" customHeight="1">
      <c r="D578" s="37"/>
    </row>
    <row r="579" spans="4:4" ht="15.75" customHeight="1">
      <c r="D579" s="37"/>
    </row>
    <row r="580" spans="4:4" ht="15.75" customHeight="1">
      <c r="D580" s="37"/>
    </row>
    <row r="581" spans="4:4" ht="15.75" customHeight="1">
      <c r="D581" s="37"/>
    </row>
    <row r="582" spans="4:4" ht="15.75" customHeight="1">
      <c r="D582" s="37"/>
    </row>
    <row r="583" spans="4:4" ht="15.75" customHeight="1">
      <c r="D583" s="37"/>
    </row>
    <row r="584" spans="4:4" ht="15.75" customHeight="1">
      <c r="D584" s="37"/>
    </row>
    <row r="585" spans="4:4" ht="15.75" customHeight="1">
      <c r="D585" s="37"/>
    </row>
    <row r="586" spans="4:4" ht="15.75" customHeight="1">
      <c r="D586" s="37"/>
    </row>
    <row r="587" spans="4:4" ht="15.75" customHeight="1">
      <c r="D587" s="37"/>
    </row>
    <row r="588" spans="4:4" ht="15.75" customHeight="1">
      <c r="D588" s="37"/>
    </row>
    <row r="589" spans="4:4" ht="15.75" customHeight="1">
      <c r="D589" s="37"/>
    </row>
    <row r="590" spans="4:4" ht="15.75" customHeight="1">
      <c r="D590" s="37"/>
    </row>
    <row r="591" spans="4:4" ht="15.75" customHeight="1">
      <c r="D591" s="37"/>
    </row>
    <row r="592" spans="4:4" ht="15.75" customHeight="1">
      <c r="D592" s="37"/>
    </row>
    <row r="593" spans="4:4" ht="15.75" customHeight="1">
      <c r="D593" s="37"/>
    </row>
    <row r="594" spans="4:4" ht="15.75" customHeight="1">
      <c r="D594" s="37"/>
    </row>
    <row r="595" spans="4:4" ht="15.75" customHeight="1">
      <c r="D595" s="37"/>
    </row>
    <row r="596" spans="4:4" ht="15.75" customHeight="1">
      <c r="D596" s="37"/>
    </row>
    <row r="597" spans="4:4" ht="15.75" customHeight="1">
      <c r="D597" s="37"/>
    </row>
    <row r="598" spans="4:4" ht="15.75" customHeight="1">
      <c r="D598" s="37"/>
    </row>
    <row r="599" spans="4:4" ht="15.75" customHeight="1">
      <c r="D599" s="37"/>
    </row>
    <row r="600" spans="4:4" ht="15.75" customHeight="1">
      <c r="D600" s="37"/>
    </row>
    <row r="601" spans="4:4" ht="15.75" customHeight="1">
      <c r="D601" s="37"/>
    </row>
    <row r="602" spans="4:4" ht="15.75" customHeight="1">
      <c r="D602" s="37"/>
    </row>
    <row r="603" spans="4:4" ht="15.75" customHeight="1">
      <c r="D603" s="37"/>
    </row>
    <row r="604" spans="4:4" ht="15.75" customHeight="1">
      <c r="D604" s="37"/>
    </row>
    <row r="605" spans="4:4" ht="15.75" customHeight="1">
      <c r="D605" s="37"/>
    </row>
    <row r="606" spans="4:4" ht="15.75" customHeight="1">
      <c r="D606" s="37"/>
    </row>
    <row r="607" spans="4:4" ht="15.75" customHeight="1">
      <c r="D607" s="37"/>
    </row>
    <row r="608" spans="4:4" ht="15.75" customHeight="1">
      <c r="D608" s="37"/>
    </row>
    <row r="609" spans="4:4" ht="15.75" customHeight="1">
      <c r="D609" s="37"/>
    </row>
    <row r="610" spans="4:4" ht="15.75" customHeight="1">
      <c r="D610" s="37"/>
    </row>
    <row r="611" spans="4:4" ht="15.75" customHeight="1">
      <c r="D611" s="37"/>
    </row>
    <row r="612" spans="4:4" ht="15.75" customHeight="1">
      <c r="D612" s="37"/>
    </row>
    <row r="613" spans="4:4" ht="15.75" customHeight="1">
      <c r="D613" s="37"/>
    </row>
    <row r="614" spans="4:4" ht="15.75" customHeight="1">
      <c r="D614" s="37"/>
    </row>
    <row r="615" spans="4:4" ht="15.75" customHeight="1">
      <c r="D615" s="37"/>
    </row>
    <row r="616" spans="4:4" ht="15.75" customHeight="1">
      <c r="D616" s="37"/>
    </row>
    <row r="617" spans="4:4" ht="15.75" customHeight="1">
      <c r="D617" s="37"/>
    </row>
    <row r="618" spans="4:4" ht="15.75" customHeight="1">
      <c r="D618" s="37"/>
    </row>
    <row r="619" spans="4:4" ht="15.75" customHeight="1">
      <c r="D619" s="37"/>
    </row>
    <row r="620" spans="4:4" ht="15.75" customHeight="1">
      <c r="D620" s="37"/>
    </row>
    <row r="621" spans="4:4" ht="15.75" customHeight="1">
      <c r="D621" s="37"/>
    </row>
    <row r="622" spans="4:4" ht="15.75" customHeight="1">
      <c r="D622" s="37"/>
    </row>
    <row r="623" spans="4:4" ht="15.75" customHeight="1">
      <c r="D623" s="37"/>
    </row>
    <row r="624" spans="4:4" ht="15.75" customHeight="1">
      <c r="D624" s="37"/>
    </row>
    <row r="625" spans="4:4" ht="15.75" customHeight="1">
      <c r="D625" s="37"/>
    </row>
    <row r="626" spans="4:4" ht="15.75" customHeight="1">
      <c r="D626" s="37"/>
    </row>
    <row r="627" spans="4:4" ht="15.75" customHeight="1">
      <c r="D627" s="37"/>
    </row>
    <row r="628" spans="4:4" ht="15.75" customHeight="1">
      <c r="D628" s="37"/>
    </row>
    <row r="629" spans="4:4" ht="15.75" customHeight="1">
      <c r="D629" s="37"/>
    </row>
    <row r="630" spans="4:4" ht="15.75" customHeight="1">
      <c r="D630" s="37"/>
    </row>
    <row r="631" spans="4:4" ht="15.75" customHeight="1">
      <c r="D631" s="37"/>
    </row>
    <row r="632" spans="4:4" ht="15.75" customHeight="1">
      <c r="D632" s="37"/>
    </row>
    <row r="633" spans="4:4" ht="15.75" customHeight="1">
      <c r="D633" s="37"/>
    </row>
    <row r="634" spans="4:4" ht="15.75" customHeight="1">
      <c r="D634" s="37"/>
    </row>
    <row r="635" spans="4:4" ht="15.75" customHeight="1">
      <c r="D635" s="37"/>
    </row>
    <row r="636" spans="4:4" ht="15.75" customHeight="1">
      <c r="D636" s="37"/>
    </row>
    <row r="637" spans="4:4" ht="15.75" customHeight="1">
      <c r="D637" s="37"/>
    </row>
    <row r="638" spans="4:4" ht="15.75" customHeight="1">
      <c r="D638" s="37"/>
    </row>
    <row r="639" spans="4:4" ht="15.75" customHeight="1">
      <c r="D639" s="37"/>
    </row>
    <row r="640" spans="4:4" ht="15.75" customHeight="1">
      <c r="D640" s="37"/>
    </row>
    <row r="641" spans="4:4" ht="15.75" customHeight="1">
      <c r="D641" s="37"/>
    </row>
    <row r="642" spans="4:4" ht="15.75" customHeight="1">
      <c r="D642" s="37"/>
    </row>
    <row r="643" spans="4:4" ht="15.75" customHeight="1">
      <c r="D643" s="37"/>
    </row>
    <row r="644" spans="4:4" ht="15.75" customHeight="1">
      <c r="D644" s="37"/>
    </row>
    <row r="645" spans="4:4" ht="15.75" customHeight="1">
      <c r="D645" s="37"/>
    </row>
    <row r="646" spans="4:4" ht="15.75" customHeight="1">
      <c r="D646" s="37"/>
    </row>
    <row r="647" spans="4:4" ht="15.75" customHeight="1">
      <c r="D647" s="37"/>
    </row>
    <row r="648" spans="4:4" ht="15.75" customHeight="1">
      <c r="D648" s="37"/>
    </row>
    <row r="649" spans="4:4" ht="15.75" customHeight="1">
      <c r="D649" s="37"/>
    </row>
    <row r="650" spans="4:4" ht="15.75" customHeight="1">
      <c r="D650" s="37"/>
    </row>
    <row r="651" spans="4:4" ht="15.75" customHeight="1">
      <c r="D651" s="37"/>
    </row>
    <row r="652" spans="4:4" ht="15.75" customHeight="1">
      <c r="D652" s="37"/>
    </row>
    <row r="653" spans="4:4" ht="15.75" customHeight="1">
      <c r="D653" s="37"/>
    </row>
    <row r="654" spans="4:4" ht="15.75" customHeight="1">
      <c r="D654" s="37"/>
    </row>
    <row r="655" spans="4:4" ht="15.75" customHeight="1">
      <c r="D655" s="37"/>
    </row>
    <row r="656" spans="4:4" ht="15.75" customHeight="1">
      <c r="D656" s="37"/>
    </row>
    <row r="657" spans="4:4" ht="15.75" customHeight="1">
      <c r="D657" s="37"/>
    </row>
    <row r="658" spans="4:4" ht="15.75" customHeight="1">
      <c r="D658" s="37"/>
    </row>
    <row r="659" spans="4:4" ht="15.75" customHeight="1">
      <c r="D659" s="37"/>
    </row>
    <row r="660" spans="4:4" ht="15.75" customHeight="1">
      <c r="D660" s="37"/>
    </row>
    <row r="661" spans="4:4" ht="15.75" customHeight="1">
      <c r="D661" s="37"/>
    </row>
    <row r="662" spans="4:4" ht="15.75" customHeight="1">
      <c r="D662" s="37"/>
    </row>
    <row r="663" spans="4:4" ht="15.75" customHeight="1">
      <c r="D663" s="37"/>
    </row>
    <row r="664" spans="4:4" ht="15.75" customHeight="1">
      <c r="D664" s="37"/>
    </row>
    <row r="665" spans="4:4" ht="15.75" customHeight="1">
      <c r="D665" s="37"/>
    </row>
    <row r="666" spans="4:4" ht="15.75" customHeight="1">
      <c r="D666" s="37"/>
    </row>
    <row r="667" spans="4:4" ht="15.75" customHeight="1">
      <c r="D667" s="37"/>
    </row>
    <row r="668" spans="4:4" ht="15.75" customHeight="1">
      <c r="D668" s="37"/>
    </row>
    <row r="669" spans="4:4" ht="15.75" customHeight="1">
      <c r="D669" s="37"/>
    </row>
    <row r="670" spans="4:4" ht="15.75" customHeight="1">
      <c r="D670" s="37"/>
    </row>
    <row r="671" spans="4:4" ht="15.75" customHeight="1">
      <c r="D671" s="37"/>
    </row>
    <row r="672" spans="4:4" ht="15.75" customHeight="1">
      <c r="D672" s="37"/>
    </row>
    <row r="673" spans="4:4" ht="15.75" customHeight="1">
      <c r="D673" s="37"/>
    </row>
    <row r="674" spans="4:4" ht="15.75" customHeight="1">
      <c r="D674" s="37"/>
    </row>
    <row r="675" spans="4:4" ht="15.75" customHeight="1">
      <c r="D675" s="37"/>
    </row>
    <row r="676" spans="4:4" ht="15.75" customHeight="1">
      <c r="D676" s="37"/>
    </row>
    <row r="677" spans="4:4" ht="15.75" customHeight="1">
      <c r="D677" s="37"/>
    </row>
    <row r="678" spans="4:4" ht="15.75" customHeight="1">
      <c r="D678" s="37"/>
    </row>
    <row r="679" spans="4:4" ht="15.75" customHeight="1">
      <c r="D679" s="37"/>
    </row>
    <row r="680" spans="4:4" ht="15.75" customHeight="1">
      <c r="D680" s="37"/>
    </row>
    <row r="681" spans="4:4" ht="15.75" customHeight="1">
      <c r="D681" s="37"/>
    </row>
    <row r="682" spans="4:4" ht="15.75" customHeight="1">
      <c r="D682" s="37"/>
    </row>
    <row r="683" spans="4:4" ht="15.75" customHeight="1">
      <c r="D683" s="37"/>
    </row>
    <row r="684" spans="4:4" ht="15.75" customHeight="1">
      <c r="D684" s="37"/>
    </row>
    <row r="685" spans="4:4" ht="15.75" customHeight="1">
      <c r="D685" s="37"/>
    </row>
    <row r="686" spans="4:4" ht="15.75" customHeight="1">
      <c r="D686" s="37"/>
    </row>
    <row r="687" spans="4:4" ht="15.75" customHeight="1">
      <c r="D687" s="37"/>
    </row>
    <row r="688" spans="4:4" ht="15.75" customHeight="1">
      <c r="D688" s="37"/>
    </row>
    <row r="689" spans="4:4" ht="15.75" customHeight="1">
      <c r="D689" s="37"/>
    </row>
    <row r="690" spans="4:4" ht="15.75" customHeight="1">
      <c r="D690" s="37"/>
    </row>
    <row r="691" spans="4:4" ht="15.75" customHeight="1">
      <c r="D691" s="37"/>
    </row>
    <row r="692" spans="4:4" ht="15.75" customHeight="1">
      <c r="D692" s="37"/>
    </row>
    <row r="693" spans="4:4" ht="15.75" customHeight="1">
      <c r="D693" s="37"/>
    </row>
    <row r="694" spans="4:4" ht="15.75" customHeight="1">
      <c r="D694" s="37"/>
    </row>
    <row r="695" spans="4:4" ht="15.75" customHeight="1">
      <c r="D695" s="37"/>
    </row>
    <row r="696" spans="4:4" ht="15.75" customHeight="1">
      <c r="D696" s="37"/>
    </row>
    <row r="697" spans="4:4" ht="15.75" customHeight="1">
      <c r="D697" s="37"/>
    </row>
    <row r="698" spans="4:4" ht="15.75" customHeight="1">
      <c r="D698" s="37"/>
    </row>
    <row r="699" spans="4:4" ht="15.75" customHeight="1">
      <c r="D699" s="37"/>
    </row>
    <row r="700" spans="4:4" ht="15.75" customHeight="1">
      <c r="D700" s="37"/>
    </row>
    <row r="701" spans="4:4" ht="15.75" customHeight="1">
      <c r="D701" s="37"/>
    </row>
    <row r="702" spans="4:4" ht="15.75" customHeight="1">
      <c r="D702" s="37"/>
    </row>
    <row r="703" spans="4:4" ht="15.75" customHeight="1">
      <c r="D703" s="37"/>
    </row>
    <row r="704" spans="4:4" ht="15.75" customHeight="1">
      <c r="D704" s="37"/>
    </row>
    <row r="705" spans="4:4" ht="15.75" customHeight="1">
      <c r="D705" s="37"/>
    </row>
    <row r="706" spans="4:4" ht="15.75" customHeight="1">
      <c r="D706" s="37"/>
    </row>
    <row r="707" spans="4:4" ht="15.75" customHeight="1">
      <c r="D707" s="37"/>
    </row>
    <row r="708" spans="4:4" ht="15.75" customHeight="1">
      <c r="D708" s="37"/>
    </row>
    <row r="709" spans="4:4" ht="15.75" customHeight="1">
      <c r="D709" s="37"/>
    </row>
    <row r="710" spans="4:4" ht="15.75" customHeight="1">
      <c r="D710" s="37"/>
    </row>
    <row r="711" spans="4:4" ht="15.75" customHeight="1">
      <c r="D711" s="37"/>
    </row>
    <row r="712" spans="4:4" ht="15.75" customHeight="1">
      <c r="D712" s="37"/>
    </row>
    <row r="713" spans="4:4" ht="15.75" customHeight="1">
      <c r="D713" s="37"/>
    </row>
    <row r="714" spans="4:4" ht="15.75" customHeight="1">
      <c r="D714" s="37"/>
    </row>
    <row r="715" spans="4:4" ht="15.75" customHeight="1">
      <c r="D715" s="37"/>
    </row>
    <row r="716" spans="4:4" ht="15.75" customHeight="1">
      <c r="D716" s="37"/>
    </row>
    <row r="717" spans="4:4" ht="15.75" customHeight="1">
      <c r="D717" s="37"/>
    </row>
    <row r="718" spans="4:4" ht="15.75" customHeight="1">
      <c r="D718" s="37"/>
    </row>
    <row r="719" spans="4:4" ht="15.75" customHeight="1">
      <c r="D719" s="37"/>
    </row>
    <row r="720" spans="4:4" ht="15.75" customHeight="1">
      <c r="D720" s="37"/>
    </row>
    <row r="721" spans="4:4" ht="15.75" customHeight="1">
      <c r="D721" s="37"/>
    </row>
    <row r="722" spans="4:4" ht="15.75" customHeight="1">
      <c r="D722" s="37"/>
    </row>
    <row r="723" spans="4:4" ht="15.75" customHeight="1">
      <c r="D723" s="37"/>
    </row>
    <row r="724" spans="4:4" ht="15.75" customHeight="1">
      <c r="D724" s="37"/>
    </row>
    <row r="725" spans="4:4" ht="15.75" customHeight="1">
      <c r="D725" s="37"/>
    </row>
    <row r="726" spans="4:4" ht="15.75" customHeight="1">
      <c r="D726" s="37"/>
    </row>
    <row r="727" spans="4:4" ht="15.75" customHeight="1">
      <c r="D727" s="37"/>
    </row>
    <row r="728" spans="4:4" ht="15.75" customHeight="1">
      <c r="D728" s="37"/>
    </row>
    <row r="729" spans="4:4" ht="15.75" customHeight="1">
      <c r="D729" s="37"/>
    </row>
    <row r="730" spans="4:4" ht="15.75" customHeight="1">
      <c r="D730" s="37"/>
    </row>
    <row r="731" spans="4:4" ht="15.75" customHeight="1">
      <c r="D731" s="37"/>
    </row>
    <row r="732" spans="4:4" ht="15.75" customHeight="1">
      <c r="D732" s="37"/>
    </row>
    <row r="733" spans="4:4" ht="15.75" customHeight="1">
      <c r="D733" s="37"/>
    </row>
    <row r="734" spans="4:4" ht="15.75" customHeight="1">
      <c r="D734" s="37"/>
    </row>
    <row r="735" spans="4:4" ht="15.75" customHeight="1">
      <c r="D735" s="37"/>
    </row>
    <row r="736" spans="4:4" ht="15.75" customHeight="1">
      <c r="D736" s="37"/>
    </row>
    <row r="737" spans="4:4" ht="15.75" customHeight="1">
      <c r="D737" s="37"/>
    </row>
    <row r="738" spans="4:4" ht="15.75" customHeight="1">
      <c r="D738" s="37"/>
    </row>
    <row r="739" spans="4:4" ht="15.75" customHeight="1">
      <c r="D739" s="37"/>
    </row>
    <row r="740" spans="4:4" ht="15.75" customHeight="1">
      <c r="D740" s="37"/>
    </row>
    <row r="741" spans="4:4" ht="15.75" customHeight="1">
      <c r="D741" s="37"/>
    </row>
    <row r="742" spans="4:4" ht="15.75" customHeight="1">
      <c r="D742" s="37"/>
    </row>
    <row r="743" spans="4:4" ht="15.75" customHeight="1">
      <c r="D743" s="37"/>
    </row>
    <row r="744" spans="4:4" ht="15.75" customHeight="1">
      <c r="D744" s="37"/>
    </row>
    <row r="745" spans="4:4" ht="15.75" customHeight="1">
      <c r="D745" s="37"/>
    </row>
    <row r="746" spans="4:4" ht="15.75" customHeight="1">
      <c r="D746" s="37"/>
    </row>
    <row r="747" spans="4:4" ht="15.75" customHeight="1">
      <c r="D747" s="37"/>
    </row>
    <row r="748" spans="4:4" ht="15.75" customHeight="1">
      <c r="D748" s="37"/>
    </row>
    <row r="749" spans="4:4" ht="15.75" customHeight="1">
      <c r="D749" s="37"/>
    </row>
    <row r="750" spans="4:4" ht="15.75" customHeight="1">
      <c r="D750" s="37"/>
    </row>
    <row r="751" spans="4:4" ht="15.75" customHeight="1">
      <c r="D751" s="37"/>
    </row>
    <row r="752" spans="4:4" ht="15.75" customHeight="1">
      <c r="D752" s="37"/>
    </row>
    <row r="753" spans="4:4" ht="15.75" customHeight="1">
      <c r="D753" s="37"/>
    </row>
    <row r="754" spans="4:4" ht="15.75" customHeight="1">
      <c r="D754" s="37"/>
    </row>
    <row r="755" spans="4:4" ht="15.75" customHeight="1">
      <c r="D755" s="37"/>
    </row>
    <row r="756" spans="4:4" ht="15.75" customHeight="1">
      <c r="D756" s="37"/>
    </row>
    <row r="757" spans="4:4" ht="15.75" customHeight="1">
      <c r="D757" s="37"/>
    </row>
    <row r="758" spans="4:4" ht="15.75" customHeight="1">
      <c r="D758" s="37"/>
    </row>
    <row r="759" spans="4:4" ht="15.75" customHeight="1">
      <c r="D759" s="37"/>
    </row>
    <row r="760" spans="4:4" ht="15.75" customHeight="1">
      <c r="D760" s="37"/>
    </row>
    <row r="761" spans="4:4" ht="15.75" customHeight="1">
      <c r="D761" s="37"/>
    </row>
    <row r="762" spans="4:4" ht="15.75" customHeight="1">
      <c r="D762" s="37"/>
    </row>
    <row r="763" spans="4:4" ht="15.75" customHeight="1">
      <c r="D763" s="37"/>
    </row>
    <row r="764" spans="4:4" ht="15.75" customHeight="1">
      <c r="D764" s="37"/>
    </row>
    <row r="765" spans="4:4" ht="15.75" customHeight="1">
      <c r="D765" s="37"/>
    </row>
    <row r="766" spans="4:4" ht="15.75" customHeight="1">
      <c r="D766" s="37"/>
    </row>
    <row r="767" spans="4:4" ht="15.75" customHeight="1">
      <c r="D767" s="37"/>
    </row>
    <row r="768" spans="4:4" ht="15.75" customHeight="1">
      <c r="D768" s="37"/>
    </row>
    <row r="769" spans="4:4" ht="15.75" customHeight="1">
      <c r="D769" s="37"/>
    </row>
    <row r="770" spans="4:4" ht="15.75" customHeight="1">
      <c r="D770" s="37"/>
    </row>
    <row r="771" spans="4:4" ht="15.75" customHeight="1">
      <c r="D771" s="37"/>
    </row>
    <row r="772" spans="4:4" ht="15.75" customHeight="1">
      <c r="D772" s="37"/>
    </row>
    <row r="773" spans="4:4" ht="15.75" customHeight="1">
      <c r="D773" s="37"/>
    </row>
    <row r="774" spans="4:4" ht="15.75" customHeight="1">
      <c r="D774" s="37"/>
    </row>
    <row r="775" spans="4:4" ht="15.75" customHeight="1">
      <c r="D775" s="37"/>
    </row>
    <row r="776" spans="4:4" ht="15.75" customHeight="1">
      <c r="D776" s="37"/>
    </row>
    <row r="777" spans="4:4" ht="15.75" customHeight="1">
      <c r="D777" s="37"/>
    </row>
    <row r="778" spans="4:4" ht="15.75" customHeight="1">
      <c r="D778" s="37"/>
    </row>
    <row r="779" spans="4:4" ht="15.75" customHeight="1">
      <c r="D779" s="37"/>
    </row>
    <row r="780" spans="4:4" ht="15.75" customHeight="1">
      <c r="D780" s="37"/>
    </row>
    <row r="781" spans="4:4" ht="15.75" customHeight="1">
      <c r="D781" s="37"/>
    </row>
    <row r="782" spans="4:4" ht="15.75" customHeight="1">
      <c r="D782" s="37"/>
    </row>
    <row r="783" spans="4:4" ht="15.75" customHeight="1">
      <c r="D783" s="37"/>
    </row>
    <row r="784" spans="4:4" ht="15.75" customHeight="1">
      <c r="D784" s="37"/>
    </row>
    <row r="785" spans="4:4" ht="15.75" customHeight="1">
      <c r="D785" s="37"/>
    </row>
    <row r="786" spans="4:4" ht="15.75" customHeight="1">
      <c r="D786" s="37"/>
    </row>
    <row r="787" spans="4:4" ht="15.75" customHeight="1">
      <c r="D787" s="37"/>
    </row>
    <row r="788" spans="4:4" ht="15.75" customHeight="1">
      <c r="D788" s="37"/>
    </row>
    <row r="789" spans="4:4" ht="15.75" customHeight="1">
      <c r="D789" s="37"/>
    </row>
    <row r="790" spans="4:4" ht="15.75" customHeight="1">
      <c r="D790" s="37"/>
    </row>
    <row r="791" spans="4:4" ht="15.75" customHeight="1">
      <c r="D791" s="37"/>
    </row>
    <row r="792" spans="4:4" ht="15.75" customHeight="1">
      <c r="D792" s="37"/>
    </row>
    <row r="793" spans="4:4" ht="15.75" customHeight="1">
      <c r="D793" s="37"/>
    </row>
    <row r="794" spans="4:4" ht="15.75" customHeight="1">
      <c r="D794" s="37"/>
    </row>
    <row r="795" spans="4:4" ht="15.75" customHeight="1">
      <c r="D795" s="37"/>
    </row>
    <row r="796" spans="4:4" ht="15.75" customHeight="1">
      <c r="D796" s="37"/>
    </row>
    <row r="797" spans="4:4" ht="15.75" customHeight="1">
      <c r="D797" s="37"/>
    </row>
    <row r="798" spans="4:4" ht="15.75" customHeight="1">
      <c r="D798" s="37"/>
    </row>
    <row r="799" spans="4:4" ht="15.75" customHeight="1">
      <c r="D799" s="37"/>
    </row>
    <row r="800" spans="4:4" ht="15.75" customHeight="1">
      <c r="D800" s="37"/>
    </row>
    <row r="801" spans="4:4" ht="15.75" customHeight="1">
      <c r="D801" s="37"/>
    </row>
    <row r="802" spans="4:4" ht="15.75" customHeight="1">
      <c r="D802" s="37"/>
    </row>
    <row r="803" spans="4:4" ht="15.75" customHeight="1">
      <c r="D803" s="37"/>
    </row>
    <row r="804" spans="4:4" ht="15.75" customHeight="1">
      <c r="D804" s="37"/>
    </row>
    <row r="805" spans="4:4" ht="15.75" customHeight="1">
      <c r="D805" s="37"/>
    </row>
    <row r="806" spans="4:4" ht="15.75" customHeight="1">
      <c r="D806" s="37"/>
    </row>
    <row r="807" spans="4:4" ht="15.75" customHeight="1">
      <c r="D807" s="37"/>
    </row>
    <row r="808" spans="4:4" ht="15.75" customHeight="1">
      <c r="D808" s="37"/>
    </row>
    <row r="809" spans="4:4" ht="15.75" customHeight="1">
      <c r="D809" s="37"/>
    </row>
    <row r="810" spans="4:4" ht="15.75" customHeight="1">
      <c r="D810" s="37"/>
    </row>
    <row r="811" spans="4:4" ht="15.75" customHeight="1">
      <c r="D811" s="37"/>
    </row>
    <row r="812" spans="4:4" ht="15.75" customHeight="1">
      <c r="D812" s="37"/>
    </row>
    <row r="813" spans="4:4" ht="15.75" customHeight="1">
      <c r="D813" s="37"/>
    </row>
    <row r="814" spans="4:4" ht="15.75" customHeight="1">
      <c r="D814" s="37"/>
    </row>
    <row r="815" spans="4:4" ht="15.75" customHeight="1">
      <c r="D815" s="37"/>
    </row>
    <row r="816" spans="4:4" ht="15.75" customHeight="1">
      <c r="D816" s="37"/>
    </row>
    <row r="817" spans="4:4" ht="15.75" customHeight="1">
      <c r="D817" s="37"/>
    </row>
    <row r="818" spans="4:4" ht="15.75" customHeight="1">
      <c r="D818" s="37"/>
    </row>
    <row r="819" spans="4:4" ht="15.75" customHeight="1">
      <c r="D819" s="37"/>
    </row>
    <row r="820" spans="4:4" ht="15.75" customHeight="1">
      <c r="D820" s="37"/>
    </row>
    <row r="821" spans="4:4" ht="15.75" customHeight="1">
      <c r="D821" s="37"/>
    </row>
    <row r="822" spans="4:4" ht="15.75" customHeight="1">
      <c r="D822" s="37"/>
    </row>
    <row r="823" spans="4:4" ht="15.75" customHeight="1">
      <c r="D823" s="37"/>
    </row>
    <row r="824" spans="4:4" ht="15.75" customHeight="1">
      <c r="D824" s="37"/>
    </row>
    <row r="825" spans="4:4" ht="15.75" customHeight="1">
      <c r="D825" s="37"/>
    </row>
    <row r="826" spans="4:4" ht="15.75" customHeight="1">
      <c r="D826" s="37"/>
    </row>
    <row r="827" spans="4:4" ht="15.75" customHeight="1">
      <c r="D827" s="37"/>
    </row>
    <row r="828" spans="4:4" ht="15.75" customHeight="1">
      <c r="D828" s="37"/>
    </row>
    <row r="829" spans="4:4" ht="15.75" customHeight="1">
      <c r="D829" s="37"/>
    </row>
    <row r="830" spans="4:4" ht="15.75" customHeight="1">
      <c r="D830" s="37"/>
    </row>
    <row r="831" spans="4:4" ht="15.75" customHeight="1">
      <c r="D831" s="37"/>
    </row>
    <row r="832" spans="4:4" ht="15.75" customHeight="1">
      <c r="D832" s="37"/>
    </row>
    <row r="833" spans="4:4" ht="15.75" customHeight="1">
      <c r="D833" s="37"/>
    </row>
    <row r="834" spans="4:4" ht="15.75" customHeight="1">
      <c r="D834" s="37"/>
    </row>
    <row r="835" spans="4:4" ht="15.75" customHeight="1">
      <c r="D835" s="37"/>
    </row>
    <row r="836" spans="4:4" ht="15.75" customHeight="1">
      <c r="D836" s="37"/>
    </row>
    <row r="837" spans="4:4" ht="15.75" customHeight="1">
      <c r="D837" s="37"/>
    </row>
    <row r="838" spans="4:4" ht="15.75" customHeight="1">
      <c r="D838" s="37"/>
    </row>
    <row r="839" spans="4:4" ht="15.75" customHeight="1">
      <c r="D839" s="37"/>
    </row>
    <row r="840" spans="4:4" ht="15.75" customHeight="1">
      <c r="D840" s="37"/>
    </row>
    <row r="841" spans="4:4" ht="15.75" customHeight="1">
      <c r="D841" s="37"/>
    </row>
    <row r="842" spans="4:4" ht="15.75" customHeight="1">
      <c r="D842" s="37"/>
    </row>
    <row r="843" spans="4:4" ht="15.75" customHeight="1">
      <c r="D843" s="37"/>
    </row>
    <row r="844" spans="4:4" ht="15.75" customHeight="1">
      <c r="D844" s="37"/>
    </row>
    <row r="845" spans="4:4" ht="15.75" customHeight="1">
      <c r="D845" s="37"/>
    </row>
    <row r="846" spans="4:4" ht="15.75" customHeight="1">
      <c r="D846" s="37"/>
    </row>
    <row r="847" spans="4:4" ht="15.75" customHeight="1">
      <c r="D847" s="37"/>
    </row>
    <row r="848" spans="4:4" ht="15.75" customHeight="1">
      <c r="D848" s="37"/>
    </row>
    <row r="849" spans="4:4" ht="15.75" customHeight="1">
      <c r="D849" s="37"/>
    </row>
    <row r="850" spans="4:4" ht="15.75" customHeight="1">
      <c r="D850" s="37"/>
    </row>
    <row r="851" spans="4:4" ht="15.75" customHeight="1">
      <c r="D851" s="37"/>
    </row>
    <row r="852" spans="4:4" ht="15.75" customHeight="1">
      <c r="D852" s="37"/>
    </row>
    <row r="853" spans="4:4" ht="15.75" customHeight="1">
      <c r="D853" s="37"/>
    </row>
    <row r="854" spans="4:4" ht="15.75" customHeight="1">
      <c r="D854" s="37"/>
    </row>
    <row r="855" spans="4:4" ht="15.75" customHeight="1">
      <c r="D855" s="37"/>
    </row>
    <row r="856" spans="4:4" ht="15.75" customHeight="1">
      <c r="D856" s="37"/>
    </row>
    <row r="857" spans="4:4" ht="15.75" customHeight="1">
      <c r="D857" s="37"/>
    </row>
    <row r="858" spans="4:4" ht="15.75" customHeight="1">
      <c r="D858" s="37"/>
    </row>
    <row r="859" spans="4:4" ht="15.75" customHeight="1">
      <c r="D859" s="37"/>
    </row>
    <row r="860" spans="4:4" ht="15.75" customHeight="1">
      <c r="D860" s="37"/>
    </row>
    <row r="861" spans="4:4" ht="15.75" customHeight="1">
      <c r="D861" s="37"/>
    </row>
    <row r="862" spans="4:4" ht="15.75" customHeight="1">
      <c r="D862" s="37"/>
    </row>
    <row r="863" spans="4:4" ht="15.75" customHeight="1">
      <c r="D863" s="37"/>
    </row>
    <row r="864" spans="4:4" ht="15.75" customHeight="1">
      <c r="D864" s="37"/>
    </row>
    <row r="865" spans="4:4" ht="15.75" customHeight="1">
      <c r="D865" s="37"/>
    </row>
    <row r="866" spans="4:4" ht="15.75" customHeight="1">
      <c r="D866" s="37"/>
    </row>
    <row r="867" spans="4:4" ht="15.75" customHeight="1">
      <c r="D867" s="37"/>
    </row>
    <row r="868" spans="4:4" ht="15.75" customHeight="1">
      <c r="D868" s="37"/>
    </row>
    <row r="869" spans="4:4" ht="15.75" customHeight="1">
      <c r="D869" s="37"/>
    </row>
    <row r="870" spans="4:4" ht="15.75" customHeight="1">
      <c r="D870" s="37"/>
    </row>
    <row r="871" spans="4:4" ht="15.75" customHeight="1">
      <c r="D871" s="37"/>
    </row>
    <row r="872" spans="4:4" ht="15.75" customHeight="1">
      <c r="D872" s="37"/>
    </row>
    <row r="873" spans="4:4" ht="15.75" customHeight="1">
      <c r="D873" s="37"/>
    </row>
    <row r="874" spans="4:4" ht="15.75" customHeight="1">
      <c r="D874" s="37"/>
    </row>
    <row r="875" spans="4:4" ht="15.75" customHeight="1">
      <c r="D875" s="37"/>
    </row>
    <row r="876" spans="4:4" ht="15.75" customHeight="1">
      <c r="D876" s="37"/>
    </row>
    <row r="877" spans="4:4" ht="15.75" customHeight="1">
      <c r="D877" s="37"/>
    </row>
    <row r="878" spans="4:4" ht="15.75" customHeight="1">
      <c r="D878" s="37"/>
    </row>
    <row r="879" spans="4:4" ht="15.75" customHeight="1">
      <c r="D879" s="37"/>
    </row>
    <row r="880" spans="4:4" ht="15.75" customHeight="1">
      <c r="D880" s="37"/>
    </row>
    <row r="881" spans="4:4" ht="15.75" customHeight="1">
      <c r="D881" s="37"/>
    </row>
    <row r="882" spans="4:4" ht="15.75" customHeight="1">
      <c r="D882" s="37"/>
    </row>
    <row r="883" spans="4:4" ht="15.75" customHeight="1">
      <c r="D883" s="37"/>
    </row>
    <row r="884" spans="4:4" ht="15.75" customHeight="1">
      <c r="D884" s="37"/>
    </row>
    <row r="885" spans="4:4" ht="15.75" customHeight="1">
      <c r="D885" s="37"/>
    </row>
    <row r="886" spans="4:4" ht="15.75" customHeight="1">
      <c r="D886" s="37"/>
    </row>
    <row r="887" spans="4:4" ht="15.75" customHeight="1">
      <c r="D887" s="37"/>
    </row>
    <row r="888" spans="4:4" ht="15.75" customHeight="1">
      <c r="D888" s="37"/>
    </row>
    <row r="889" spans="4:4" ht="15.75" customHeight="1">
      <c r="D889" s="37"/>
    </row>
    <row r="890" spans="4:4" ht="15.75" customHeight="1">
      <c r="D890" s="37"/>
    </row>
    <row r="891" spans="4:4" ht="15.75" customHeight="1">
      <c r="D891" s="37"/>
    </row>
    <row r="892" spans="4:4" ht="15.75" customHeight="1">
      <c r="D892" s="37"/>
    </row>
    <row r="893" spans="4:4" ht="15.75" customHeight="1">
      <c r="D893" s="37"/>
    </row>
    <row r="894" spans="4:4" ht="15.75" customHeight="1">
      <c r="D894" s="37"/>
    </row>
    <row r="895" spans="4:4" ht="15.75" customHeight="1">
      <c r="D895" s="37"/>
    </row>
    <row r="896" spans="4:4" ht="15.75" customHeight="1">
      <c r="D896" s="37"/>
    </row>
    <row r="897" spans="4:4" ht="15.75" customHeight="1">
      <c r="D897" s="37"/>
    </row>
    <row r="898" spans="4:4" ht="15.75" customHeight="1">
      <c r="D898" s="37"/>
    </row>
    <row r="899" spans="4:4" ht="15.75" customHeight="1">
      <c r="D899" s="37"/>
    </row>
    <row r="900" spans="4:4" ht="15.75" customHeight="1">
      <c r="D900" s="37"/>
    </row>
    <row r="901" spans="4:4" ht="15.75" customHeight="1">
      <c r="D901" s="37"/>
    </row>
    <row r="902" spans="4:4" ht="15.75" customHeight="1">
      <c r="D902" s="37"/>
    </row>
    <row r="903" spans="4:4" ht="15.75" customHeight="1">
      <c r="D903" s="37"/>
    </row>
    <row r="904" spans="4:4" ht="15.75" customHeight="1">
      <c r="D904" s="37"/>
    </row>
    <row r="905" spans="4:4" ht="15.75" customHeight="1">
      <c r="D905" s="37"/>
    </row>
    <row r="906" spans="4:4" ht="15.75" customHeight="1">
      <c r="D906" s="37"/>
    </row>
    <row r="907" spans="4:4" ht="15.75" customHeight="1">
      <c r="D907" s="37"/>
    </row>
    <row r="908" spans="4:4" ht="15.75" customHeight="1">
      <c r="D908" s="37"/>
    </row>
    <row r="909" spans="4:4" ht="15.75" customHeight="1">
      <c r="D909" s="37"/>
    </row>
    <row r="910" spans="4:4" ht="15.75" customHeight="1">
      <c r="D910" s="37"/>
    </row>
    <row r="911" spans="4:4" ht="15.75" customHeight="1">
      <c r="D911" s="37"/>
    </row>
    <row r="912" spans="4:4" ht="15.75" customHeight="1">
      <c r="D912" s="37"/>
    </row>
    <row r="913" spans="4:4" ht="15.75" customHeight="1">
      <c r="D913" s="37"/>
    </row>
    <row r="914" spans="4:4" ht="15.75" customHeight="1">
      <c r="D914" s="37"/>
    </row>
    <row r="915" spans="4:4" ht="15.75" customHeight="1">
      <c r="D915" s="37"/>
    </row>
    <row r="916" spans="4:4" ht="15.75" customHeight="1">
      <c r="D916" s="37"/>
    </row>
    <row r="917" spans="4:4" ht="15.75" customHeight="1">
      <c r="D917" s="37"/>
    </row>
    <row r="918" spans="4:4" ht="15.75" customHeight="1">
      <c r="D918" s="37"/>
    </row>
    <row r="919" spans="4:4" ht="15.75" customHeight="1">
      <c r="D919" s="37"/>
    </row>
    <row r="920" spans="4:4" ht="15.75" customHeight="1">
      <c r="D920" s="37"/>
    </row>
    <row r="921" spans="4:4" ht="15.75" customHeight="1">
      <c r="D921" s="37"/>
    </row>
    <row r="922" spans="4:4" ht="15.75" customHeight="1">
      <c r="D922" s="37"/>
    </row>
    <row r="923" spans="4:4" ht="15.75" customHeight="1">
      <c r="D923" s="37"/>
    </row>
    <row r="924" spans="4:4" ht="15.75" customHeight="1">
      <c r="D924" s="37"/>
    </row>
    <row r="925" spans="4:4" ht="15.75" customHeight="1">
      <c r="D925" s="37"/>
    </row>
    <row r="926" spans="4:4" ht="15.75" customHeight="1">
      <c r="D926" s="37"/>
    </row>
    <row r="927" spans="4:4" ht="15.75" customHeight="1">
      <c r="D927" s="37"/>
    </row>
    <row r="928" spans="4:4" ht="15.75" customHeight="1">
      <c r="D928" s="37"/>
    </row>
    <row r="929" spans="4:4" ht="15.75" customHeight="1">
      <c r="D929" s="37"/>
    </row>
    <row r="930" spans="4:4" ht="15.75" customHeight="1">
      <c r="D930" s="37"/>
    </row>
    <row r="931" spans="4:4" ht="15.75" customHeight="1">
      <c r="D931" s="37"/>
    </row>
    <row r="932" spans="4:4" ht="15.75" customHeight="1">
      <c r="D932" s="37"/>
    </row>
    <row r="933" spans="4:4" ht="15.75" customHeight="1">
      <c r="D933" s="37"/>
    </row>
    <row r="934" spans="4:4" ht="15.75" customHeight="1">
      <c r="D934" s="37"/>
    </row>
    <row r="935" spans="4:4" ht="15.75" customHeight="1">
      <c r="D935" s="37"/>
    </row>
    <row r="936" spans="4:4" ht="15.75" customHeight="1">
      <c r="D936" s="37"/>
    </row>
    <row r="937" spans="4:4" ht="15.75" customHeight="1">
      <c r="D937" s="37"/>
    </row>
    <row r="938" spans="4:4" ht="15.75" customHeight="1">
      <c r="D938" s="37"/>
    </row>
    <row r="939" spans="4:4" ht="15.75" customHeight="1">
      <c r="D939" s="37"/>
    </row>
    <row r="940" spans="4:4" ht="15.75" customHeight="1">
      <c r="D940" s="37"/>
    </row>
    <row r="941" spans="4:4" ht="15.75" customHeight="1">
      <c r="D941" s="37"/>
    </row>
    <row r="942" spans="4:4" ht="15.75" customHeight="1">
      <c r="D942" s="37"/>
    </row>
    <row r="943" spans="4:4" ht="15.75" customHeight="1">
      <c r="D943" s="37"/>
    </row>
    <row r="944" spans="4:4" ht="15.75" customHeight="1">
      <c r="D944" s="37"/>
    </row>
    <row r="945" spans="4:4" ht="15.75" customHeight="1">
      <c r="D945" s="37"/>
    </row>
    <row r="946" spans="4:4" ht="15.75" customHeight="1">
      <c r="D946" s="37"/>
    </row>
    <row r="947" spans="4:4" ht="15.75" customHeight="1">
      <c r="D947" s="37"/>
    </row>
    <row r="948" spans="4:4" ht="15.75" customHeight="1">
      <c r="D948" s="37"/>
    </row>
    <row r="949" spans="4:4" ht="15.75" customHeight="1">
      <c r="D949" s="37"/>
    </row>
    <row r="950" spans="4:4" ht="15.75" customHeight="1">
      <c r="D950" s="37"/>
    </row>
    <row r="951" spans="4:4" ht="15.75" customHeight="1">
      <c r="D951" s="37"/>
    </row>
    <row r="952" spans="4:4" ht="15.75" customHeight="1">
      <c r="D952" s="37"/>
    </row>
    <row r="953" spans="4:4" ht="15.75" customHeight="1">
      <c r="D953" s="37"/>
    </row>
    <row r="954" spans="4:4" ht="15.75" customHeight="1">
      <c r="D954" s="37"/>
    </row>
    <row r="955" spans="4:4" ht="15.75" customHeight="1">
      <c r="D955" s="37"/>
    </row>
    <row r="956" spans="4:4" ht="15.75" customHeight="1">
      <c r="D956" s="37"/>
    </row>
    <row r="957" spans="4:4" ht="15.75" customHeight="1">
      <c r="D957" s="37"/>
    </row>
    <row r="958" spans="4:4" ht="15.75" customHeight="1">
      <c r="D958" s="37"/>
    </row>
    <row r="959" spans="4:4" ht="15.75" customHeight="1">
      <c r="D959" s="37"/>
    </row>
    <row r="960" spans="4:4" ht="15.75" customHeight="1">
      <c r="D960" s="37"/>
    </row>
    <row r="961" spans="4:4" ht="15.75" customHeight="1">
      <c r="D961" s="37"/>
    </row>
    <row r="962" spans="4:4" ht="15.75" customHeight="1">
      <c r="D962" s="37"/>
    </row>
    <row r="963" spans="4:4" ht="15.75" customHeight="1">
      <c r="D963" s="37"/>
    </row>
    <row r="964" spans="4:4" ht="15.75" customHeight="1">
      <c r="D964" s="37"/>
    </row>
    <row r="965" spans="4:4" ht="15.75" customHeight="1">
      <c r="D965" s="37"/>
    </row>
    <row r="966" spans="4:4" ht="15.75" customHeight="1">
      <c r="D966" s="37"/>
    </row>
    <row r="967" spans="4:4" ht="15.75" customHeight="1">
      <c r="D967" s="37"/>
    </row>
    <row r="968" spans="4:4" ht="15.75" customHeight="1">
      <c r="D968" s="37"/>
    </row>
    <row r="969" spans="4:4" ht="15.75" customHeight="1">
      <c r="D969" s="37"/>
    </row>
    <row r="970" spans="4:4" ht="15.75" customHeight="1">
      <c r="D970" s="37"/>
    </row>
    <row r="971" spans="4:4" ht="15.75" customHeight="1">
      <c r="D971" s="37"/>
    </row>
    <row r="972" spans="4:4" ht="15.75" customHeight="1">
      <c r="D972" s="37"/>
    </row>
    <row r="973" spans="4:4" ht="15.75" customHeight="1">
      <c r="D973" s="37"/>
    </row>
    <row r="974" spans="4:4" ht="15.75" customHeight="1">
      <c r="D974" s="37"/>
    </row>
    <row r="975" spans="4:4" ht="15.75" customHeight="1">
      <c r="D975" s="37"/>
    </row>
    <row r="976" spans="4:4" ht="15.75" customHeight="1">
      <c r="D976" s="37"/>
    </row>
    <row r="977" spans="4:4" ht="15.75" customHeight="1">
      <c r="D977" s="37"/>
    </row>
    <row r="978" spans="4:4" ht="15.75" customHeight="1">
      <c r="D978" s="37"/>
    </row>
    <row r="979" spans="4:4" ht="15.75" customHeight="1">
      <c r="D979" s="37"/>
    </row>
    <row r="980" spans="4:4" ht="15.75" customHeight="1">
      <c r="D980" s="37"/>
    </row>
    <row r="981" spans="4:4" ht="15.75" customHeight="1">
      <c r="D981" s="37"/>
    </row>
    <row r="982" spans="4:4" ht="15.75" customHeight="1">
      <c r="D982" s="37"/>
    </row>
    <row r="983" spans="4:4" ht="15.75" customHeight="1">
      <c r="D983" s="37"/>
    </row>
    <row r="984" spans="4:4" ht="15.75" customHeight="1">
      <c r="D984" s="37"/>
    </row>
    <row r="985" spans="4:4" ht="15.75" customHeight="1">
      <c r="D985" s="37"/>
    </row>
    <row r="986" spans="4:4" ht="15.75" customHeight="1">
      <c r="D986" s="37"/>
    </row>
    <row r="987" spans="4:4" ht="15.75" customHeight="1">
      <c r="D987" s="37"/>
    </row>
    <row r="988" spans="4:4" ht="15.75" customHeight="1">
      <c r="D988" s="37"/>
    </row>
    <row r="989" spans="4:4" ht="15.75" customHeight="1">
      <c r="D989" s="37"/>
    </row>
    <row r="990" spans="4:4" ht="15.75" customHeight="1">
      <c r="D990" s="37"/>
    </row>
  </sheetData>
  <mergeCells count="21">
    <mergeCell ref="B7:B8"/>
    <mergeCell ref="C7:C8"/>
    <mergeCell ref="D7:D8"/>
    <mergeCell ref="E7:E8"/>
    <mergeCell ref="F7:F8"/>
    <mergeCell ref="N7:O7"/>
    <mergeCell ref="J120:M120"/>
    <mergeCell ref="J121:M121"/>
    <mergeCell ref="J126:M126"/>
    <mergeCell ref="A1:C1"/>
    <mergeCell ref="A2:C2"/>
    <mergeCell ref="K2:M2"/>
    <mergeCell ref="A3:M3"/>
    <mergeCell ref="A4:M4"/>
    <mergeCell ref="A5:M5"/>
    <mergeCell ref="A7:A8"/>
    <mergeCell ref="G7:G8"/>
    <mergeCell ref="H7:H8"/>
    <mergeCell ref="I7:I8"/>
    <mergeCell ref="J7:J8"/>
    <mergeCell ref="K7:M7"/>
  </mergeCells>
  <conditionalFormatting sqref="C38:P38">
    <cfRule type="notContainsBlanks" dxfId="3" priority="1">
      <formula>LEN(TRIM(C38))&gt;0</formula>
    </cfRule>
  </conditionalFormatting>
  <pageMargins left="0" right="0" top="0" bottom="0" header="0" footer="0"/>
  <pageSetup paperSize="9" scale="8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57</vt:i4>
      </vt:variant>
    </vt:vector>
  </HeadingPairs>
  <TitlesOfParts>
    <vt:vector size="57" baseType="lpstr">
      <vt:lpstr>Danh mục mẫu biểu</vt:lpstr>
      <vt:lpstr>Phần 1. Đánh giá thực hiện 2023</vt:lpstr>
      <vt:lpstr>Bieu 1-Tong hop quy mo</vt:lpstr>
      <vt:lpstr>Bieu 1a - Quy mo Chinh quy</vt:lpstr>
      <vt:lpstr>Bieu 1b - Quy mo Sau dai hoc</vt:lpstr>
      <vt:lpstr>Bieu 1c- Quy mo VLVH - TX</vt:lpstr>
      <vt:lpstr>Bieu 2 tong hop đơn vị</vt:lpstr>
      <vt:lpstr>Bản sao của Bieu 2 tong hop đơn</vt:lpstr>
      <vt:lpstr>Bieu 2a-ĐH-Toán</vt:lpstr>
      <vt:lpstr>Bieu 2a-ĐH-Lý</vt:lpstr>
      <vt:lpstr>Biểu 2a - ĐH - Sinh</vt:lpstr>
      <vt:lpstr>Bieu 2a-ĐH-Hoá</vt:lpstr>
      <vt:lpstr>Bieu 2a-ĐH-Văn</vt:lpstr>
      <vt:lpstr>Bieu 2a-ĐH-Sử</vt:lpstr>
      <vt:lpstr>Bieu 2a-ĐH-Địa</vt:lpstr>
      <vt:lpstr>Bieu 2a-ĐH-GDCT</vt:lpstr>
      <vt:lpstr>Bieu 2a-ĐH-Tin</vt:lpstr>
      <vt:lpstr>Biểu 2a - ĐH - GDTH</vt:lpstr>
      <vt:lpstr>Bieu 2a-DH-GDMN</vt:lpstr>
      <vt:lpstr>bieu 2a -ĐH - TLGD</vt:lpstr>
      <vt:lpstr>Bieu 2b - SĐH-Toán</vt:lpstr>
      <vt:lpstr>Bieu 2b - SĐH-Lý</vt:lpstr>
      <vt:lpstr>Bieu 2b - SĐH-Hoá</vt:lpstr>
      <vt:lpstr>Bieu 2b - SĐH-Sinh</vt:lpstr>
      <vt:lpstr>Bieu 2b - SĐH-Văn</vt:lpstr>
      <vt:lpstr>Bieu 2b - SĐH-Sử</vt:lpstr>
      <vt:lpstr>Bieu 2b - SĐH-Địa</vt:lpstr>
      <vt:lpstr>Bieu 2b - SĐH-GDCT</vt:lpstr>
      <vt:lpstr>Bieu 2b - SĐH-Tin</vt:lpstr>
      <vt:lpstr>Bieu 2b - SĐH-GDMN</vt:lpstr>
      <vt:lpstr>Bieu 2b - SĐH-GDTH</vt:lpstr>
      <vt:lpstr>Bieu 2b - SĐH-TLGD</vt:lpstr>
      <vt:lpstr>Bieu 3a-Tong gio chuan</vt:lpstr>
      <vt:lpstr>Biểu 4- KH TNTN</vt:lpstr>
      <vt:lpstr>Bieu 5 - Thực tập thực tế</vt:lpstr>
      <vt:lpstr>Biểu 5b- KH đào tạo khác</vt:lpstr>
      <vt:lpstr>Biểu 6 - Bổ sung giáo trình</vt:lpstr>
      <vt:lpstr>Biểu 7 - Kế hoạch xuất bản</vt:lpstr>
      <vt:lpstr>Bieu 8 - TGĐ ĐGN</vt:lpstr>
      <vt:lpstr>Biểu 9 - Mở mã ngành</vt:lpstr>
      <vt:lpstr>Bieu 10 Ke hoach can bo</vt:lpstr>
      <vt:lpstr>Bieu 11a - Mua sam đào tạo</vt:lpstr>
      <vt:lpstr>Biểu 11b - Mua sắm hành chính</vt:lpstr>
      <vt:lpstr>Bieu 12a-ke hoach NCKH</vt:lpstr>
      <vt:lpstr>Bieu 12b Ke hoach cong bo</vt:lpstr>
      <vt:lpstr>Bieu 12c Khởi nghiệp</vt:lpstr>
      <vt:lpstr>Bieu 13 Ke hoach boi duong</vt:lpstr>
      <vt:lpstr>Biểu 14a - Thu ĐT ĐH trở lên</vt:lpstr>
      <vt:lpstr>Biểu 14b - Thu Lưu học sinh</vt:lpstr>
      <vt:lpstr>Biểu 14d - Thu KHÁC</vt:lpstr>
      <vt:lpstr>Biểu 14 tổng hợp</vt:lpstr>
      <vt:lpstr>Biểu 15 Ke hoạch chi</vt:lpstr>
      <vt:lpstr>Biểu 17- Số liệu tham khảo</vt:lpstr>
      <vt:lpstr>Biểu 15a Kế hoạch chi BS CTTLBD</vt:lpstr>
      <vt:lpstr>Biểu 16 - Chênh lệch T-C</vt:lpstr>
      <vt:lpstr>Thong tin can bo</vt:lpstr>
      <vt:lpstr>Các phụ lục dự toán biểu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Pham Vu Chung</cp:lastModifiedBy>
  <dcterms:modified xsi:type="dcterms:W3CDTF">2024-01-12T02:05:09Z</dcterms:modified>
</cp:coreProperties>
</file>